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firstSheet="13" activeTab="25"/>
  </bookViews>
  <sheets>
    <sheet name="T1_raw" sheetId="5" r:id="rId1"/>
    <sheet name="T2_raw" sheetId="11" r:id="rId2"/>
    <sheet name="T3_raw" sheetId="17" r:id="rId3"/>
    <sheet name="T4_raw" sheetId="23" r:id="rId4"/>
    <sheet name="T5_raw" sheetId="29" r:id="rId5"/>
    <sheet name="T1_imgsummary" sheetId="6" r:id="rId6"/>
    <sheet name="T2_imgsummary" sheetId="12" r:id="rId7"/>
    <sheet name="T3_imgsummary" sheetId="18" r:id="rId8"/>
    <sheet name="T4_imgsummary" sheetId="24" r:id="rId9"/>
    <sheet name="T5_imgsummary" sheetId="30" r:id="rId10"/>
    <sheet name="T1_%cover" sheetId="7" r:id="rId11"/>
    <sheet name="T2_%cover" sheetId="13" r:id="rId12"/>
    <sheet name="T3_%cover" sheetId="19" r:id="rId13"/>
    <sheet name="T4_%cover" sheetId="25" r:id="rId14"/>
    <sheet name="T5_%cover" sheetId="31" r:id="rId15"/>
    <sheet name="T1" sheetId="8" r:id="rId16"/>
    <sheet name="T2" sheetId="14" r:id="rId17"/>
    <sheet name="T3" sheetId="20" r:id="rId18"/>
    <sheet name="T4" sheetId="26" r:id="rId19"/>
    <sheet name="T5" sheetId="32" r:id="rId20"/>
    <sheet name="T1_archive" sheetId="9" r:id="rId21"/>
    <sheet name="T2_archive" sheetId="15" r:id="rId22"/>
    <sheet name="T3_archive" sheetId="21" r:id="rId23"/>
    <sheet name="T4_archive" sheetId="27" r:id="rId24"/>
    <sheet name="T5_archive" sheetId="33" r:id="rId25"/>
    <sheet name="Data Summary" sheetId="34" r:id="rId26"/>
  </sheets>
  <calcPr calcId="145621"/>
</workbook>
</file>

<file path=xl/calcChain.xml><?xml version="1.0" encoding="utf-8"?>
<calcChain xmlns="http://schemas.openxmlformats.org/spreadsheetml/2006/main">
  <c r="F7" i="34" l="1"/>
  <c r="E7" i="34"/>
  <c r="D7" i="34"/>
  <c r="C7" i="34"/>
  <c r="B7" i="34"/>
  <c r="B70" i="32"/>
  <c r="F336" i="34" s="1"/>
  <c r="B69" i="32"/>
  <c r="F335" i="34" s="1"/>
  <c r="B68" i="32"/>
  <c r="F334" i="34" s="1"/>
  <c r="B67" i="32"/>
  <c r="F333" i="34" s="1"/>
  <c r="B66" i="32"/>
  <c r="F332" i="34" s="1"/>
  <c r="B65" i="32"/>
  <c r="F331" i="34" s="1"/>
  <c r="B64" i="32"/>
  <c r="F330" i="34" s="1"/>
  <c r="B63" i="32"/>
  <c r="F329" i="34" s="1"/>
  <c r="B62" i="32"/>
  <c r="F328" i="34" s="1"/>
  <c r="B61" i="32"/>
  <c r="F327" i="34" s="1"/>
  <c r="B60" i="32"/>
  <c r="F326" i="34" s="1"/>
  <c r="B59" i="32"/>
  <c r="F325" i="34" s="1"/>
  <c r="B58" i="32"/>
  <c r="F324" i="34" s="1"/>
  <c r="B57" i="32"/>
  <c r="F323" i="34" s="1"/>
  <c r="B56" i="32"/>
  <c r="F322" i="34" s="1"/>
  <c r="B55" i="32"/>
  <c r="F321" i="34" s="1"/>
  <c r="B54" i="32"/>
  <c r="F320" i="34" s="1"/>
  <c r="B53" i="32"/>
  <c r="F319" i="34" s="1"/>
  <c r="B52" i="32"/>
  <c r="F318" i="34" s="1"/>
  <c r="B51" i="32"/>
  <c r="F317" i="34" s="1"/>
  <c r="B50" i="32"/>
  <c r="F316" i="34" s="1"/>
  <c r="B49" i="32"/>
  <c r="F315" i="34" s="1"/>
  <c r="B47" i="32" a="1"/>
  <c r="B47" i="32" s="1"/>
  <c r="F313" i="34" s="1"/>
  <c r="B46" i="32" a="1"/>
  <c r="B46" i="32" s="1"/>
  <c r="F312" i="34" s="1"/>
  <c r="B45" i="32" a="1"/>
  <c r="B45" i="32" s="1"/>
  <c r="F311" i="34" s="1"/>
  <c r="B44" i="32" a="1"/>
  <c r="B44" i="32" s="1"/>
  <c r="F310" i="34" s="1"/>
  <c r="B43" i="32" a="1"/>
  <c r="B43" i="32" s="1"/>
  <c r="F309" i="34" s="1"/>
  <c r="B42" i="32" a="1"/>
  <c r="B42" i="32" s="1"/>
  <c r="F308" i="34" s="1"/>
  <c r="B41" i="32" a="1"/>
  <c r="B41" i="32" s="1"/>
  <c r="F307" i="34" s="1"/>
  <c r="B40" i="32" a="1"/>
  <c r="B40" i="32" s="1"/>
  <c r="F306" i="34" s="1"/>
  <c r="B39" i="32" a="1"/>
  <c r="B39" i="32" s="1"/>
  <c r="F305" i="34" s="1"/>
  <c r="B38" i="32" a="1"/>
  <c r="B38" i="32" s="1"/>
  <c r="F304" i="34" s="1"/>
  <c r="B37" i="32" a="1"/>
  <c r="B37" i="32" s="1"/>
  <c r="F303" i="34" s="1"/>
  <c r="B36" i="32" a="1"/>
  <c r="B36" i="32" s="1"/>
  <c r="F302" i="34" s="1"/>
  <c r="B35" i="32" a="1"/>
  <c r="B35" i="32" s="1"/>
  <c r="F301" i="34" s="1"/>
  <c r="B34" i="32" a="1"/>
  <c r="B34" i="32" s="1"/>
  <c r="F300" i="34" s="1"/>
  <c r="B33" i="32" a="1"/>
  <c r="B33" i="32" s="1"/>
  <c r="F299" i="34" s="1"/>
  <c r="B32" i="32" a="1"/>
  <c r="B32" i="32" s="1"/>
  <c r="F298" i="34" s="1"/>
  <c r="B31" i="32" a="1"/>
  <c r="B31" i="32" s="1"/>
  <c r="F297" i="34" s="1"/>
  <c r="B30" i="32" a="1"/>
  <c r="B30" i="32" s="1"/>
  <c r="F296" i="34" s="1"/>
  <c r="B29" i="32" a="1"/>
  <c r="B29" i="32" s="1"/>
  <c r="F295" i="34" s="1"/>
  <c r="B28" i="32" a="1"/>
  <c r="B28" i="32" s="1"/>
  <c r="F294" i="34" s="1"/>
  <c r="B27" i="32" a="1"/>
  <c r="B27" i="32" s="1"/>
  <c r="F293" i="34" s="1"/>
  <c r="B26" i="32" a="1"/>
  <c r="B26" i="32" s="1"/>
  <c r="F292" i="34" s="1"/>
  <c r="B22" i="32"/>
  <c r="F181" i="34" s="1"/>
  <c r="B21" i="32"/>
  <c r="F180" i="34" s="1"/>
  <c r="B20" i="32"/>
  <c r="F179" i="34" s="1"/>
  <c r="B19" i="32"/>
  <c r="F178" i="34" s="1"/>
  <c r="B18" i="32"/>
  <c r="F177" i="34" s="1"/>
  <c r="B17" i="32"/>
  <c r="F176" i="34" s="1"/>
  <c r="B16" i="32"/>
  <c r="F175" i="34" s="1"/>
  <c r="B10" i="32"/>
  <c r="H120" i="32"/>
  <c r="H118" i="32"/>
  <c r="F287" i="34" s="1"/>
  <c r="H117" i="32"/>
  <c r="F286" i="34" s="1"/>
  <c r="H116" i="32"/>
  <c r="F285" i="34" s="1"/>
  <c r="H115" i="32"/>
  <c r="H114" i="32"/>
  <c r="F283" i="34" s="1"/>
  <c r="H113" i="32"/>
  <c r="H112" i="32"/>
  <c r="H111" i="32"/>
  <c r="H110" i="32"/>
  <c r="F279" i="34" s="1"/>
  <c r="H109" i="32"/>
  <c r="H107" i="32"/>
  <c r="F276" i="34" s="1"/>
  <c r="H105" i="32"/>
  <c r="H104" i="32"/>
  <c r="F273" i="34" s="1"/>
  <c r="H103" i="32"/>
  <c r="H102" i="32"/>
  <c r="H100" i="32"/>
  <c r="H99" i="32"/>
  <c r="F268" i="34" s="1"/>
  <c r="H98" i="32"/>
  <c r="H97" i="32"/>
  <c r="F266" i="34" s="1"/>
  <c r="H96" i="32"/>
  <c r="H94" i="32"/>
  <c r="F263" i="34" s="1"/>
  <c r="H93" i="32"/>
  <c r="F262" i="34" s="1"/>
  <c r="H92" i="32"/>
  <c r="H91" i="32"/>
  <c r="F260" i="34" s="1"/>
  <c r="H90" i="32"/>
  <c r="F259" i="34" s="1"/>
  <c r="H88" i="32"/>
  <c r="H87" i="32"/>
  <c r="H86" i="32"/>
  <c r="H85" i="32"/>
  <c r="F254" i="34" s="1"/>
  <c r="H84" i="32"/>
  <c r="H83" i="32"/>
  <c r="H82" i="32"/>
  <c r="H81" i="32"/>
  <c r="F250" i="34" s="1"/>
  <c r="H80" i="32"/>
  <c r="H79" i="32"/>
  <c r="F248" i="34" s="1"/>
  <c r="H78" i="32"/>
  <c r="H77" i="32"/>
  <c r="F246" i="34" s="1"/>
  <c r="H76" i="32"/>
  <c r="H75" i="32"/>
  <c r="H74" i="32"/>
  <c r="F243" i="34" s="1"/>
  <c r="H73" i="32"/>
  <c r="F242" i="34" s="1"/>
  <c r="H72" i="32"/>
  <c r="H71" i="32"/>
  <c r="F240" i="34" s="1"/>
  <c r="H70" i="32"/>
  <c r="F239" i="34" s="1"/>
  <c r="H69" i="32"/>
  <c r="H68" i="32"/>
  <c r="F237" i="34" s="1"/>
  <c r="H67" i="32"/>
  <c r="H66" i="32"/>
  <c r="H65" i="32"/>
  <c r="H64" i="32"/>
  <c r="H63" i="32"/>
  <c r="F232" i="34" s="1"/>
  <c r="H62" i="32"/>
  <c r="H61" i="32"/>
  <c r="F230" i="34" s="1"/>
  <c r="H60" i="32"/>
  <c r="H59" i="32"/>
  <c r="H58" i="32"/>
  <c r="H57" i="32"/>
  <c r="H56" i="32"/>
  <c r="H55" i="32"/>
  <c r="H54" i="32"/>
  <c r="F223" i="34" s="1"/>
  <c r="H53" i="32"/>
  <c r="H52" i="32"/>
  <c r="H51" i="32"/>
  <c r="F220" i="34" s="1"/>
  <c r="H50" i="32"/>
  <c r="H49" i="32"/>
  <c r="F218" i="34" s="1"/>
  <c r="H48" i="32"/>
  <c r="H47" i="32"/>
  <c r="F216" i="34" s="1"/>
  <c r="H46" i="32"/>
  <c r="H45" i="32"/>
  <c r="H44" i="32"/>
  <c r="H43" i="32"/>
  <c r="F212" i="34" s="1"/>
  <c r="H42" i="32"/>
  <c r="H41" i="32"/>
  <c r="H40" i="32"/>
  <c r="H39" i="32"/>
  <c r="F208" i="34" s="1"/>
  <c r="H38" i="32"/>
  <c r="H37" i="32"/>
  <c r="H36" i="32"/>
  <c r="H35" i="32"/>
  <c r="F204" i="34" s="1"/>
  <c r="H34" i="32"/>
  <c r="H33" i="32"/>
  <c r="F202" i="34" s="1"/>
  <c r="H32" i="32"/>
  <c r="H31" i="32"/>
  <c r="F200" i="34" s="1"/>
  <c r="H30" i="32"/>
  <c r="F199" i="34" s="1"/>
  <c r="H29" i="32"/>
  <c r="H28" i="32"/>
  <c r="H27" i="32"/>
  <c r="F196" i="34" s="1"/>
  <c r="H26" i="32"/>
  <c r="H25" i="32"/>
  <c r="H24" i="32"/>
  <c r="F193" i="34" s="1"/>
  <c r="H23" i="32"/>
  <c r="F192" i="34" s="1"/>
  <c r="H22" i="32"/>
  <c r="F191" i="34" s="1"/>
  <c r="H21" i="32"/>
  <c r="H20" i="32"/>
  <c r="F189" i="34" s="1"/>
  <c r="H19" i="32"/>
  <c r="F188" i="34" s="1"/>
  <c r="H18" i="32"/>
  <c r="F187" i="34" s="1"/>
  <c r="H17" i="32"/>
  <c r="EK52" i="31"/>
  <c r="EG52" i="31"/>
  <c r="EC52" i="31"/>
  <c r="DY52" i="31"/>
  <c r="DU52" i="31"/>
  <c r="DQ52" i="31"/>
  <c r="DK52" i="31"/>
  <c r="DG52" i="31"/>
  <c r="DB52" i="31"/>
  <c r="CW52" i="31"/>
  <c r="CR52" i="31"/>
  <c r="CM52" i="31"/>
  <c r="CH52" i="31"/>
  <c r="CD52" i="31"/>
  <c r="BZ52" i="31"/>
  <c r="BV52" i="31"/>
  <c r="BR52" i="31"/>
  <c r="BN52" i="31"/>
  <c r="BJ52" i="31"/>
  <c r="BF52" i="31"/>
  <c r="BB52" i="31"/>
  <c r="AX52" i="31"/>
  <c r="AT52" i="31"/>
  <c r="AP52" i="31"/>
  <c r="AL52" i="31"/>
  <c r="AH52" i="31"/>
  <c r="AD52" i="31"/>
  <c r="Z52" i="31"/>
  <c r="V52" i="31"/>
  <c r="R52" i="31"/>
  <c r="K52" i="31"/>
  <c r="G52" i="31"/>
  <c r="M52" i="31"/>
  <c r="EI52" i="31" s="1"/>
  <c r="BB51" i="31"/>
  <c r="BA51" i="31"/>
  <c r="AX51" i="31"/>
  <c r="AW51" i="31"/>
  <c r="AT51" i="31"/>
  <c r="AS51" i="31"/>
  <c r="AP51" i="31"/>
  <c r="AO51" i="31"/>
  <c r="AL51" i="31"/>
  <c r="AK51" i="31"/>
  <c r="AH51" i="31"/>
  <c r="AG51" i="31"/>
  <c r="AD51" i="31"/>
  <c r="AC51" i="31"/>
  <c r="Z51" i="31"/>
  <c r="Y51" i="31"/>
  <c r="V51" i="31"/>
  <c r="U51" i="31"/>
  <c r="R51" i="31"/>
  <c r="Q51" i="31"/>
  <c r="K51" i="31"/>
  <c r="J51" i="31"/>
  <c r="G51" i="31"/>
  <c r="F51" i="31"/>
  <c r="M51" i="31"/>
  <c r="EK50" i="31"/>
  <c r="EJ50" i="31"/>
  <c r="EG50" i="31"/>
  <c r="EF50" i="31"/>
  <c r="EC50" i="31"/>
  <c r="EB50" i="31"/>
  <c r="DY50" i="31"/>
  <c r="DX50" i="31"/>
  <c r="DU50" i="31"/>
  <c r="DT50" i="31"/>
  <c r="DQ50" i="31"/>
  <c r="DO50" i="31"/>
  <c r="DK50" i="31"/>
  <c r="DJ50" i="31"/>
  <c r="DG50" i="31"/>
  <c r="DF50" i="31"/>
  <c r="DB50" i="31"/>
  <c r="CZ50" i="31"/>
  <c r="CW50" i="31"/>
  <c r="CU50" i="31"/>
  <c r="CR50" i="31"/>
  <c r="CQ50" i="31"/>
  <c r="CM50" i="31"/>
  <c r="CL50" i="31"/>
  <c r="CH50" i="31"/>
  <c r="CG50" i="31"/>
  <c r="CD50" i="31"/>
  <c r="CC50" i="31"/>
  <c r="BZ50" i="31"/>
  <c r="BY50" i="31"/>
  <c r="BV50" i="31"/>
  <c r="BU50" i="31"/>
  <c r="BR50" i="31"/>
  <c r="BQ50" i="31"/>
  <c r="BN50" i="31"/>
  <c r="BM50" i="31"/>
  <c r="BJ50" i="31"/>
  <c r="BI50" i="31"/>
  <c r="BF50" i="31"/>
  <c r="BE50" i="31"/>
  <c r="BB50" i="31"/>
  <c r="BA50" i="31"/>
  <c r="AX50" i="31"/>
  <c r="AW50" i="31"/>
  <c r="AT50" i="31"/>
  <c r="AS50" i="31"/>
  <c r="AP50" i="31"/>
  <c r="AO50" i="31"/>
  <c r="AL50" i="31"/>
  <c r="AK50" i="31"/>
  <c r="AH50" i="31"/>
  <c r="AG50" i="31"/>
  <c r="AD50" i="31"/>
  <c r="AC50" i="31"/>
  <c r="Z50" i="31"/>
  <c r="Y50" i="31"/>
  <c r="V50" i="31"/>
  <c r="U50" i="31"/>
  <c r="R50" i="31"/>
  <c r="Q50" i="31"/>
  <c r="K50" i="31"/>
  <c r="J50" i="31"/>
  <c r="G50" i="31"/>
  <c r="F50" i="31"/>
  <c r="M50" i="31"/>
  <c r="EL50" i="31" s="1"/>
  <c r="EB49" i="31"/>
  <c r="DT49" i="31"/>
  <c r="DJ49" i="31"/>
  <c r="CZ49" i="31"/>
  <c r="CQ49" i="31"/>
  <c r="CG49" i="31"/>
  <c r="BY49" i="31"/>
  <c r="BR49" i="31"/>
  <c r="BM49" i="31"/>
  <c r="BH49" i="31"/>
  <c r="BB49" i="31"/>
  <c r="AW49" i="31"/>
  <c r="AR49" i="31"/>
  <c r="AL49" i="31"/>
  <c r="AG49" i="31"/>
  <c r="AC49" i="31"/>
  <c r="Y49" i="31"/>
  <c r="U49" i="31"/>
  <c r="Q49" i="31"/>
  <c r="J49" i="31"/>
  <c r="F49" i="31"/>
  <c r="M49" i="31"/>
  <c r="EF49" i="31" s="1"/>
  <c r="EJ48" i="31"/>
  <c r="EF48" i="31"/>
  <c r="EB48" i="31"/>
  <c r="DX48" i="31"/>
  <c r="DT48" i="31"/>
  <c r="DO48" i="31"/>
  <c r="DJ48" i="31"/>
  <c r="DF48" i="31"/>
  <c r="CZ48" i="31"/>
  <c r="CU48" i="31"/>
  <c r="CQ48" i="31"/>
  <c r="CL48" i="31"/>
  <c r="CG48" i="31"/>
  <c r="CC48" i="31"/>
  <c r="BY48" i="31"/>
  <c r="BU48" i="31"/>
  <c r="BQ48" i="31"/>
  <c r="BM48" i="31"/>
  <c r="BI48" i="31"/>
  <c r="BE48" i="31"/>
  <c r="BA48" i="31"/>
  <c r="AW48" i="31"/>
  <c r="AS48" i="31"/>
  <c r="AO48" i="31"/>
  <c r="AK48" i="31"/>
  <c r="AG48" i="31"/>
  <c r="AC48" i="31"/>
  <c r="Y48" i="31"/>
  <c r="U48" i="31"/>
  <c r="Q48" i="31"/>
  <c r="J48" i="31"/>
  <c r="F48" i="31"/>
  <c r="M48" i="31"/>
  <c r="EI48" i="31" s="1"/>
  <c r="M47" i="31"/>
  <c r="R46" i="31"/>
  <c r="K46" i="31"/>
  <c r="G46" i="31"/>
  <c r="M46" i="31"/>
  <c r="EL46" i="31" s="1"/>
  <c r="EK45" i="31"/>
  <c r="EG45" i="31"/>
  <c r="EC45" i="31"/>
  <c r="DY45" i="31"/>
  <c r="DU45" i="31"/>
  <c r="DQ45" i="31"/>
  <c r="DK45" i="31"/>
  <c r="DG45" i="31"/>
  <c r="DB45" i="31"/>
  <c r="CW45" i="31"/>
  <c r="CR45" i="31"/>
  <c r="CM45" i="31"/>
  <c r="CH45" i="31"/>
  <c r="CD45" i="31"/>
  <c r="BZ45" i="31"/>
  <c r="BV45" i="31"/>
  <c r="BR45" i="31"/>
  <c r="BN45" i="31"/>
  <c r="BJ45" i="31"/>
  <c r="BF45" i="31"/>
  <c r="BB45" i="31"/>
  <c r="AX45" i="31"/>
  <c r="AT45" i="31"/>
  <c r="AP45" i="31"/>
  <c r="AL45" i="31"/>
  <c r="AH45" i="31"/>
  <c r="AD45" i="31"/>
  <c r="Z45" i="31"/>
  <c r="V45" i="31"/>
  <c r="R45" i="31"/>
  <c r="K45" i="31"/>
  <c r="G45" i="31"/>
  <c r="M45" i="31"/>
  <c r="EL45" i="31" s="1"/>
  <c r="EK44" i="31"/>
  <c r="EG44" i="31"/>
  <c r="EC44" i="31"/>
  <c r="DY44" i="31"/>
  <c r="DU44" i="31"/>
  <c r="DQ44" i="31"/>
  <c r="DK44" i="31"/>
  <c r="DG44" i="31"/>
  <c r="DB44" i="31"/>
  <c r="CW44" i="31"/>
  <c r="CR44" i="31"/>
  <c r="CM44" i="31"/>
  <c r="CH44" i="31"/>
  <c r="CD44" i="31"/>
  <c r="BZ44" i="31"/>
  <c r="BV44" i="31"/>
  <c r="BR44" i="31"/>
  <c r="BN44" i="31"/>
  <c r="BJ44" i="31"/>
  <c r="BF44" i="31"/>
  <c r="BB44" i="31"/>
  <c r="AX44" i="31"/>
  <c r="AT44" i="31"/>
  <c r="AP44" i="31"/>
  <c r="AL44" i="31"/>
  <c r="AH44" i="31"/>
  <c r="AD44" i="31"/>
  <c r="Z44" i="31"/>
  <c r="V44" i="31"/>
  <c r="R44" i="31"/>
  <c r="K44" i="31"/>
  <c r="G44" i="31"/>
  <c r="M44" i="31"/>
  <c r="EL44" i="31" s="1"/>
  <c r="EK43" i="31"/>
  <c r="EG43" i="31"/>
  <c r="EC43" i="31"/>
  <c r="DY43" i="31"/>
  <c r="DU43" i="31"/>
  <c r="DQ43" i="31"/>
  <c r="DK43" i="31"/>
  <c r="DG43" i="31"/>
  <c r="DB43" i="31"/>
  <c r="CW43" i="31"/>
  <c r="CR43" i="31"/>
  <c r="CM43" i="31"/>
  <c r="CH43" i="31"/>
  <c r="CD43" i="31"/>
  <c r="BZ43" i="31"/>
  <c r="BV43" i="31"/>
  <c r="BR43" i="31"/>
  <c r="BN43" i="31"/>
  <c r="BJ43" i="31"/>
  <c r="BF43" i="31"/>
  <c r="BB43" i="31"/>
  <c r="AX43" i="31"/>
  <c r="AT43" i="31"/>
  <c r="AP43" i="31"/>
  <c r="AL43" i="31"/>
  <c r="AH43" i="31"/>
  <c r="AD43" i="31"/>
  <c r="Z43" i="31"/>
  <c r="V43" i="31"/>
  <c r="R43" i="31"/>
  <c r="K43" i="31"/>
  <c r="G43" i="31"/>
  <c r="M43" i="31"/>
  <c r="EL43" i="31" s="1"/>
  <c r="M42" i="31"/>
  <c r="EK42" i="31" s="1"/>
  <c r="M41" i="31"/>
  <c r="EJ41" i="31" s="1"/>
  <c r="M40" i="31"/>
  <c r="EJ40" i="31" s="1"/>
  <c r="AJ39" i="31"/>
  <c r="T39" i="31"/>
  <c r="M39" i="31"/>
  <c r="AZ39" i="31" s="1"/>
  <c r="EI38" i="31"/>
  <c r="DW38" i="31"/>
  <c r="DS38" i="31"/>
  <c r="DE38" i="31"/>
  <c r="CY38" i="31"/>
  <c r="CK38" i="31"/>
  <c r="CF38" i="31"/>
  <c r="BT38" i="31"/>
  <c r="BP38" i="31"/>
  <c r="BD38" i="31"/>
  <c r="AZ38" i="31"/>
  <c r="AN38" i="31"/>
  <c r="AJ38" i="31"/>
  <c r="X38" i="31"/>
  <c r="T38" i="31"/>
  <c r="I38" i="31"/>
  <c r="H38" i="31"/>
  <c r="M38" i="31"/>
  <c r="EA38" i="31" s="1"/>
  <c r="M37" i="31"/>
  <c r="M36" i="31"/>
  <c r="EL36" i="31" s="1"/>
  <c r="M35" i="31"/>
  <c r="EL35" i="31" s="1"/>
  <c r="F34" i="31"/>
  <c r="M34" i="31"/>
  <c r="EL34" i="31" s="1"/>
  <c r="M33" i="31"/>
  <c r="DX33" i="31" s="1"/>
  <c r="M32" i="31"/>
  <c r="EJ32" i="31" s="1"/>
  <c r="M31" i="31"/>
  <c r="EJ31" i="31" s="1"/>
  <c r="M30" i="31"/>
  <c r="EJ30" i="31" s="1"/>
  <c r="M29" i="31"/>
  <c r="M28" i="31"/>
  <c r="Q27" i="31"/>
  <c r="I27" i="31"/>
  <c r="M27" i="31"/>
  <c r="EL26" i="31"/>
  <c r="EF26" i="31"/>
  <c r="EA26" i="31"/>
  <c r="DV26" i="31"/>
  <c r="DO26" i="31"/>
  <c r="DI26" i="31"/>
  <c r="DD26" i="31"/>
  <c r="CU26" i="31"/>
  <c r="CO26" i="31"/>
  <c r="CI26" i="31"/>
  <c r="CC26" i="31"/>
  <c r="BX26" i="31"/>
  <c r="BS26" i="31"/>
  <c r="BN26" i="31"/>
  <c r="BJ26" i="31"/>
  <c r="BF26" i="31"/>
  <c r="BB26" i="31"/>
  <c r="AX26" i="31"/>
  <c r="AT26" i="31"/>
  <c r="AP26" i="31"/>
  <c r="AL26" i="31"/>
  <c r="AH26" i="31"/>
  <c r="AD26" i="31"/>
  <c r="Z26" i="31"/>
  <c r="V26" i="31"/>
  <c r="R26" i="31"/>
  <c r="K26" i="31"/>
  <c r="G26" i="31"/>
  <c r="M26" i="31"/>
  <c r="EH26" i="31" s="1"/>
  <c r="EK25" i="31"/>
  <c r="EJ25" i="31"/>
  <c r="EG25" i="31"/>
  <c r="EF25" i="31"/>
  <c r="EC25" i="31"/>
  <c r="EB25" i="31"/>
  <c r="DY25" i="31"/>
  <c r="DX25" i="31"/>
  <c r="DU25" i="31"/>
  <c r="DT25" i="31"/>
  <c r="DQ25" i="31"/>
  <c r="DO25" i="31"/>
  <c r="DK25" i="31"/>
  <c r="DJ25" i="31"/>
  <c r="DG25" i="31"/>
  <c r="DF25" i="31"/>
  <c r="DB25" i="31"/>
  <c r="CZ25" i="31"/>
  <c r="CW25" i="31"/>
  <c r="CU25" i="31"/>
  <c r="CR25" i="31"/>
  <c r="CQ25" i="31"/>
  <c r="CM25" i="31"/>
  <c r="CL25" i="31"/>
  <c r="CH25" i="31"/>
  <c r="CG25" i="31"/>
  <c r="CD25" i="31"/>
  <c r="CC25" i="31"/>
  <c r="BZ25" i="31"/>
  <c r="BY25" i="31"/>
  <c r="BV25" i="31"/>
  <c r="BU25" i="31"/>
  <c r="BR25" i="31"/>
  <c r="BQ25" i="31"/>
  <c r="BN25" i="31"/>
  <c r="BM25" i="31"/>
  <c r="BJ25" i="31"/>
  <c r="BI25" i="31"/>
  <c r="BF25" i="31"/>
  <c r="BE25" i="31"/>
  <c r="BB25" i="31"/>
  <c r="BA25" i="31"/>
  <c r="AX25" i="31"/>
  <c r="AW25" i="31"/>
  <c r="AT25" i="31"/>
  <c r="AS25" i="31"/>
  <c r="AP25" i="31"/>
  <c r="AO25" i="31"/>
  <c r="AL25" i="31"/>
  <c r="AK25" i="31"/>
  <c r="AH25" i="31"/>
  <c r="AG25" i="31"/>
  <c r="AD25" i="31"/>
  <c r="AC25" i="31"/>
  <c r="Z25" i="31"/>
  <c r="Y25" i="31"/>
  <c r="V25" i="31"/>
  <c r="U25" i="31"/>
  <c r="R25" i="31"/>
  <c r="Q25" i="31"/>
  <c r="K25" i="31"/>
  <c r="J25" i="31"/>
  <c r="G25" i="31"/>
  <c r="F25" i="31"/>
  <c r="M25" i="31"/>
  <c r="EI25" i="31" s="1"/>
  <c r="EJ24" i="31"/>
  <c r="EF24" i="31"/>
  <c r="EB24" i="31"/>
  <c r="DX24" i="31"/>
  <c r="DT24" i="31"/>
  <c r="DO24" i="31"/>
  <c r="DJ24" i="31"/>
  <c r="DF24" i="31"/>
  <c r="CZ24" i="31"/>
  <c r="CU24" i="31"/>
  <c r="CQ24" i="31"/>
  <c r="CL24" i="31"/>
  <c r="CG24" i="31"/>
  <c r="CC24" i="31"/>
  <c r="BY24" i="31"/>
  <c r="BU24" i="31"/>
  <c r="BQ24" i="31"/>
  <c r="BM24" i="31"/>
  <c r="BI24" i="31"/>
  <c r="BE24" i="31"/>
  <c r="BA24" i="31"/>
  <c r="AW24" i="31"/>
  <c r="AS24" i="31"/>
  <c r="AO24" i="31"/>
  <c r="AK24" i="31"/>
  <c r="AG24" i="31"/>
  <c r="AD24" i="31"/>
  <c r="AB24" i="31"/>
  <c r="Y24" i="31"/>
  <c r="V24" i="31"/>
  <c r="T24" i="31"/>
  <c r="Q24" i="31"/>
  <c r="K24" i="31"/>
  <c r="I24" i="31"/>
  <c r="F24" i="31"/>
  <c r="M24" i="31"/>
  <c r="EK24" i="31" s="1"/>
  <c r="EK23" i="31"/>
  <c r="EI23" i="31"/>
  <c r="EF23" i="31"/>
  <c r="EC23" i="31"/>
  <c r="EA23" i="31"/>
  <c r="DX23" i="31"/>
  <c r="DU23" i="31"/>
  <c r="DS23" i="31"/>
  <c r="DO23" i="31"/>
  <c r="DK23" i="31"/>
  <c r="DI23" i="31"/>
  <c r="DF23" i="31"/>
  <c r="DB23" i="31"/>
  <c r="CY23" i="31"/>
  <c r="CU23" i="31"/>
  <c r="CR23" i="31"/>
  <c r="CO23" i="31"/>
  <c r="CL23" i="31"/>
  <c r="CH23" i="31"/>
  <c r="CF23" i="31"/>
  <c r="CC23" i="31"/>
  <c r="BZ23" i="31"/>
  <c r="BX23" i="31"/>
  <c r="BU23" i="31"/>
  <c r="BR23" i="31"/>
  <c r="BP23" i="31"/>
  <c r="BM23" i="31"/>
  <c r="BJ23" i="31"/>
  <c r="BH23" i="31"/>
  <c r="BE23" i="31"/>
  <c r="BB23" i="31"/>
  <c r="AZ23" i="31"/>
  <c r="AW23" i="31"/>
  <c r="AT23" i="31"/>
  <c r="AR23" i="31"/>
  <c r="AO23" i="31"/>
  <c r="AL23" i="31"/>
  <c r="AJ23" i="31"/>
  <c r="AG23" i="31"/>
  <c r="AD23" i="31"/>
  <c r="AB23" i="31"/>
  <c r="Y23" i="31"/>
  <c r="V23" i="31"/>
  <c r="T23" i="31"/>
  <c r="Q23" i="31"/>
  <c r="K23" i="31"/>
  <c r="I23" i="31"/>
  <c r="F23" i="31"/>
  <c r="M23" i="31"/>
  <c r="EJ23" i="31" s="1"/>
  <c r="EK22" i="31"/>
  <c r="EI22" i="31"/>
  <c r="EF22" i="31"/>
  <c r="EC22" i="31"/>
  <c r="EA22" i="31"/>
  <c r="DX22" i="31"/>
  <c r="DU22" i="31"/>
  <c r="DS22" i="31"/>
  <c r="DO22" i="31"/>
  <c r="DK22" i="31"/>
  <c r="DI22" i="31"/>
  <c r="DF22" i="31"/>
  <c r="DB22" i="31"/>
  <c r="CY22" i="31"/>
  <c r="CU22" i="31"/>
  <c r="CR22" i="31"/>
  <c r="CO22" i="31"/>
  <c r="CL22" i="31"/>
  <c r="CH22" i="31"/>
  <c r="CF22" i="31"/>
  <c r="CC22" i="31"/>
  <c r="BZ22" i="31"/>
  <c r="BX22" i="31"/>
  <c r="BU22" i="31"/>
  <c r="BR22" i="31"/>
  <c r="BP22" i="31"/>
  <c r="BM22" i="31"/>
  <c r="BJ22" i="31"/>
  <c r="BH22" i="31"/>
  <c r="BE22" i="31"/>
  <c r="BB22" i="31"/>
  <c r="AZ22" i="31"/>
  <c r="AW22" i="31"/>
  <c r="AT22" i="31"/>
  <c r="AR22" i="31"/>
  <c r="AO22" i="31"/>
  <c r="AL22" i="31"/>
  <c r="AJ22" i="31"/>
  <c r="AG22" i="31"/>
  <c r="AD22" i="31"/>
  <c r="AB22" i="31"/>
  <c r="Y22" i="31"/>
  <c r="V22" i="31"/>
  <c r="T22" i="31"/>
  <c r="Q22" i="31"/>
  <c r="K22" i="31"/>
  <c r="I22" i="31"/>
  <c r="F22" i="31"/>
  <c r="M22" i="31"/>
  <c r="EJ22" i="31" s="1"/>
  <c r="EK21" i="31"/>
  <c r="EI21" i="31"/>
  <c r="EF21" i="31"/>
  <c r="EC21" i="31"/>
  <c r="EA21" i="31"/>
  <c r="DX21" i="31"/>
  <c r="DU21" i="31"/>
  <c r="DS21" i="31"/>
  <c r="DO21" i="31"/>
  <c r="DK21" i="31"/>
  <c r="DI21" i="31"/>
  <c r="DF21" i="31"/>
  <c r="DB21" i="31"/>
  <c r="CY21" i="31"/>
  <c r="CU21" i="31"/>
  <c r="CR21" i="31"/>
  <c r="CO21" i="31"/>
  <c r="CL21" i="31"/>
  <c r="CH21" i="31"/>
  <c r="CF21" i="31"/>
  <c r="CC21" i="31"/>
  <c r="BZ21" i="31"/>
  <c r="BX21" i="31"/>
  <c r="BU21" i="31"/>
  <c r="BR21" i="31"/>
  <c r="BP21" i="31"/>
  <c r="BM21" i="31"/>
  <c r="BJ21" i="31"/>
  <c r="BH21" i="31"/>
  <c r="BE21" i="31"/>
  <c r="BB21" i="31"/>
  <c r="AZ21" i="31"/>
  <c r="AW21" i="31"/>
  <c r="AT21" i="31"/>
  <c r="AR21" i="31"/>
  <c r="AO21" i="31"/>
  <c r="AL21" i="31"/>
  <c r="AJ21" i="31"/>
  <c r="AG21" i="31"/>
  <c r="AD21" i="31"/>
  <c r="AB21" i="31"/>
  <c r="Y21" i="31"/>
  <c r="V21" i="31"/>
  <c r="T21" i="31"/>
  <c r="Q21" i="31"/>
  <c r="K21" i="31"/>
  <c r="I21" i="31"/>
  <c r="F21" i="31"/>
  <c r="M21" i="31"/>
  <c r="EJ21" i="31" s="1"/>
  <c r="EK20" i="31"/>
  <c r="EI20" i="31"/>
  <c r="EF20" i="31"/>
  <c r="EC20" i="31"/>
  <c r="EA20" i="31"/>
  <c r="DX20" i="31"/>
  <c r="DU20" i="31"/>
  <c r="DS20" i="31"/>
  <c r="DO20" i="31"/>
  <c r="DK20" i="31"/>
  <c r="DI20" i="31"/>
  <c r="DF20" i="31"/>
  <c r="DB20" i="31"/>
  <c r="CY20" i="31"/>
  <c r="CU20" i="31"/>
  <c r="CR20" i="31"/>
  <c r="CO20" i="31"/>
  <c r="CL20" i="31"/>
  <c r="CH20" i="31"/>
  <c r="CF20" i="31"/>
  <c r="CC20" i="31"/>
  <c r="BZ20" i="31"/>
  <c r="BX20" i="31"/>
  <c r="BU20" i="31"/>
  <c r="BR20" i="31"/>
  <c r="BP20" i="31"/>
  <c r="BM20" i="31"/>
  <c r="BJ20" i="31"/>
  <c r="BH20" i="31"/>
  <c r="BE20" i="31"/>
  <c r="BB20" i="31"/>
  <c r="AZ20" i="31"/>
  <c r="AW20" i="31"/>
  <c r="AT20" i="31"/>
  <c r="AR20" i="31"/>
  <c r="AO20" i="31"/>
  <c r="AL20" i="31"/>
  <c r="AJ20" i="31"/>
  <c r="AG20" i="31"/>
  <c r="AD20" i="31"/>
  <c r="AB20" i="31"/>
  <c r="Y20" i="31"/>
  <c r="V20" i="31"/>
  <c r="T20" i="31"/>
  <c r="Q20" i="31"/>
  <c r="K20" i="31"/>
  <c r="I20" i="31"/>
  <c r="F20" i="31"/>
  <c r="M20" i="31"/>
  <c r="EJ20" i="31" s="1"/>
  <c r="EK19" i="31"/>
  <c r="EI19" i="31"/>
  <c r="EF19" i="31"/>
  <c r="EC19" i="31"/>
  <c r="EA19" i="31"/>
  <c r="DX19" i="31"/>
  <c r="DU19" i="31"/>
  <c r="DS19" i="31"/>
  <c r="DO19" i="31"/>
  <c r="DK19" i="31"/>
  <c r="DI19" i="31"/>
  <c r="DF19" i="31"/>
  <c r="DB19" i="31"/>
  <c r="CY19" i="31"/>
  <c r="CU19" i="31"/>
  <c r="CR19" i="31"/>
  <c r="CO19" i="31"/>
  <c r="CL19" i="31"/>
  <c r="CH19" i="31"/>
  <c r="CF19" i="31"/>
  <c r="CC19" i="31"/>
  <c r="BZ19" i="31"/>
  <c r="BX19" i="31"/>
  <c r="BU19" i="31"/>
  <c r="BR19" i="31"/>
  <c r="BP19" i="31"/>
  <c r="BM19" i="31"/>
  <c r="BJ19" i="31"/>
  <c r="BH19" i="31"/>
  <c r="BE19" i="31"/>
  <c r="BB19" i="31"/>
  <c r="AZ19" i="31"/>
  <c r="AW19" i="31"/>
  <c r="AT19" i="31"/>
  <c r="AR19" i="31"/>
  <c r="AO19" i="31"/>
  <c r="AL19" i="31"/>
  <c r="AJ19" i="31"/>
  <c r="AG19" i="31"/>
  <c r="AD19" i="31"/>
  <c r="AB19" i="31"/>
  <c r="Y19" i="31"/>
  <c r="V19" i="31"/>
  <c r="T19" i="31"/>
  <c r="Q19" i="31"/>
  <c r="K19" i="31"/>
  <c r="I19" i="31"/>
  <c r="F19" i="31"/>
  <c r="M19" i="31"/>
  <c r="EJ19" i="31" s="1"/>
  <c r="EK18" i="31"/>
  <c r="EI18" i="31"/>
  <c r="EF18" i="31"/>
  <c r="EC18" i="31"/>
  <c r="EA18" i="31"/>
  <c r="DX18" i="31"/>
  <c r="DU18" i="31"/>
  <c r="DS18" i="31"/>
  <c r="DO18" i="31"/>
  <c r="DK18" i="31"/>
  <c r="DI18" i="31"/>
  <c r="DF18" i="31"/>
  <c r="DB18" i="31"/>
  <c r="CY18" i="31"/>
  <c r="CU18" i="31"/>
  <c r="CR18" i="31"/>
  <c r="CO18" i="31"/>
  <c r="CL18" i="31"/>
  <c r="CH18" i="31"/>
  <c r="CF18" i="31"/>
  <c r="CC18" i="31"/>
  <c r="BZ18" i="31"/>
  <c r="BX18" i="31"/>
  <c r="BU18" i="31"/>
  <c r="BR18" i="31"/>
  <c r="BP18" i="31"/>
  <c r="BM18" i="31"/>
  <c r="BJ18" i="31"/>
  <c r="BH18" i="31"/>
  <c r="BE18" i="31"/>
  <c r="BB18" i="31"/>
  <c r="AZ18" i="31"/>
  <c r="AW18" i="31"/>
  <c r="AT18" i="31"/>
  <c r="AR18" i="31"/>
  <c r="AO18" i="31"/>
  <c r="AL18" i="31"/>
  <c r="AJ18" i="31"/>
  <c r="AG18" i="31"/>
  <c r="AD18" i="31"/>
  <c r="AB18" i="31"/>
  <c r="Y18" i="31"/>
  <c r="V18" i="31"/>
  <c r="T18" i="31"/>
  <c r="Q18" i="31"/>
  <c r="K18" i="31"/>
  <c r="I18" i="31"/>
  <c r="F18" i="31"/>
  <c r="M18" i="31"/>
  <c r="EJ18" i="31" s="1"/>
  <c r="EK17" i="31"/>
  <c r="EI17" i="31"/>
  <c r="EG17" i="31"/>
  <c r="EF17" i="31"/>
  <c r="EC17" i="31"/>
  <c r="EB17" i="31"/>
  <c r="EA17" i="31"/>
  <c r="DX17" i="31"/>
  <c r="DW17" i="31"/>
  <c r="DU17" i="31"/>
  <c r="DS17" i="31"/>
  <c r="DQ17" i="31"/>
  <c r="DO17" i="31"/>
  <c r="DK17" i="31"/>
  <c r="DJ17" i="31"/>
  <c r="DI17" i="31"/>
  <c r="DF17" i="31"/>
  <c r="DE17" i="31"/>
  <c r="DB17" i="31"/>
  <c r="CY17" i="31"/>
  <c r="CW17" i="31"/>
  <c r="CU17" i="31"/>
  <c r="CR17" i="31"/>
  <c r="CQ17" i="31"/>
  <c r="CO17" i="31"/>
  <c r="CL17" i="31"/>
  <c r="CK17" i="31"/>
  <c r="CH17" i="31"/>
  <c r="CF17" i="31"/>
  <c r="CD17" i="31"/>
  <c r="CC17" i="31"/>
  <c r="BZ17" i="31"/>
  <c r="BY17" i="31"/>
  <c r="BX17" i="31"/>
  <c r="BU17" i="31"/>
  <c r="BT17" i="31"/>
  <c r="BR17" i="31"/>
  <c r="BP17" i="31"/>
  <c r="BN17" i="31"/>
  <c r="BM17" i="31"/>
  <c r="BJ17" i="31"/>
  <c r="BI17" i="31"/>
  <c r="BH17" i="31"/>
  <c r="BE17" i="31"/>
  <c r="BD17" i="31"/>
  <c r="BB17" i="31"/>
  <c r="AZ17" i="31"/>
  <c r="AX17" i="31"/>
  <c r="AW17" i="31"/>
  <c r="AT17" i="31"/>
  <c r="AS17" i="31"/>
  <c r="AR17" i="31"/>
  <c r="AO17" i="31"/>
  <c r="AN17" i="31"/>
  <c r="AL17" i="31"/>
  <c r="AJ17" i="31"/>
  <c r="AH17" i="31"/>
  <c r="AG17" i="31"/>
  <c r="AD17" i="31"/>
  <c r="AC17" i="31"/>
  <c r="AB17" i="31"/>
  <c r="Y17" i="31"/>
  <c r="X17" i="31"/>
  <c r="V17" i="31"/>
  <c r="T17" i="31"/>
  <c r="R17" i="31"/>
  <c r="Q17" i="31"/>
  <c r="L17" i="31"/>
  <c r="K17" i="31"/>
  <c r="J17" i="31"/>
  <c r="H17" i="31"/>
  <c r="G17" i="31"/>
  <c r="F17" i="31"/>
  <c r="M17" i="31"/>
  <c r="EL16" i="31"/>
  <c r="EK16" i="31"/>
  <c r="EJ16" i="31"/>
  <c r="EH16" i="31"/>
  <c r="EG16" i="31"/>
  <c r="EF16" i="31"/>
  <c r="ED16" i="31"/>
  <c r="EC16" i="31"/>
  <c r="EB16" i="31"/>
  <c r="DZ16" i="31"/>
  <c r="DY16" i="31"/>
  <c r="DX16" i="31"/>
  <c r="DV16" i="31"/>
  <c r="DU16" i="31"/>
  <c r="DT16" i="31"/>
  <c r="DR16" i="31"/>
  <c r="DQ16" i="31"/>
  <c r="DO16" i="31"/>
  <c r="DL16" i="31"/>
  <c r="DK16" i="31"/>
  <c r="DJ16" i="31"/>
  <c r="DH16" i="31"/>
  <c r="DG16" i="31"/>
  <c r="DF16" i="31"/>
  <c r="DD16" i="31"/>
  <c r="DB16" i="31"/>
  <c r="CZ16" i="31"/>
  <c r="CX16" i="31"/>
  <c r="CW16" i="31"/>
  <c r="CU16" i="31"/>
  <c r="CS16" i="31"/>
  <c r="CR16" i="31"/>
  <c r="CQ16" i="31"/>
  <c r="CN16" i="31"/>
  <c r="CM16" i="31"/>
  <c r="CL16" i="31"/>
  <c r="CI16" i="31"/>
  <c r="CH16" i="31"/>
  <c r="CG16" i="31"/>
  <c r="CE16" i="31"/>
  <c r="CD16" i="31"/>
  <c r="CC16" i="31"/>
  <c r="CA16" i="31"/>
  <c r="BZ16" i="31"/>
  <c r="BY16" i="31"/>
  <c r="BW16" i="31"/>
  <c r="BV16" i="31"/>
  <c r="BU16" i="31"/>
  <c r="BS16" i="31"/>
  <c r="BR16" i="31"/>
  <c r="BQ16" i="31"/>
  <c r="BO16" i="31"/>
  <c r="BN16" i="31"/>
  <c r="BM16" i="31"/>
  <c r="BK16" i="31"/>
  <c r="BJ16" i="31"/>
  <c r="BI16" i="31"/>
  <c r="BG16" i="31"/>
  <c r="BF16" i="31"/>
  <c r="BE16" i="31"/>
  <c r="BC16" i="31"/>
  <c r="BB16" i="31"/>
  <c r="BA16" i="31"/>
  <c r="AY16" i="31"/>
  <c r="AX16" i="31"/>
  <c r="AW16" i="31"/>
  <c r="AU16" i="31"/>
  <c r="AT16" i="31"/>
  <c r="AS16" i="31"/>
  <c r="AQ16" i="31"/>
  <c r="AP16" i="31"/>
  <c r="AO16" i="31"/>
  <c r="AM16" i="31"/>
  <c r="AL16" i="31"/>
  <c r="AK16" i="31"/>
  <c r="AI16" i="31"/>
  <c r="AH16" i="31"/>
  <c r="AG16" i="31"/>
  <c r="AE16" i="31"/>
  <c r="AD16" i="31"/>
  <c r="AC16" i="31"/>
  <c r="AA16" i="31"/>
  <c r="Z16" i="31"/>
  <c r="Y16" i="31"/>
  <c r="W16" i="31"/>
  <c r="V16" i="31"/>
  <c r="U16" i="31"/>
  <c r="S16" i="31"/>
  <c r="R16" i="31"/>
  <c r="Q16" i="31"/>
  <c r="L16" i="31"/>
  <c r="K16" i="31"/>
  <c r="J16" i="31"/>
  <c r="H16" i="31"/>
  <c r="G16" i="31"/>
  <c r="F16" i="31"/>
  <c r="M16" i="31"/>
  <c r="EI16" i="31" s="1"/>
  <c r="EL15" i="31"/>
  <c r="EK15" i="31"/>
  <c r="EJ15" i="31"/>
  <c r="EH15" i="31"/>
  <c r="EG15" i="31"/>
  <c r="EF15" i="31"/>
  <c r="ED15" i="31"/>
  <c r="EC15" i="31"/>
  <c r="EB15" i="31"/>
  <c r="DZ15" i="31"/>
  <c r="DY15" i="31"/>
  <c r="DX15" i="31"/>
  <c r="DV15" i="31"/>
  <c r="DU15" i="31"/>
  <c r="DT15" i="31"/>
  <c r="DR15" i="31"/>
  <c r="DQ15" i="31"/>
  <c r="DO15" i="31"/>
  <c r="DL15" i="31"/>
  <c r="DK15" i="31"/>
  <c r="DJ15" i="31"/>
  <c r="DH15" i="31"/>
  <c r="DG15" i="31"/>
  <c r="DF15" i="31"/>
  <c r="DD15" i="31"/>
  <c r="DB15" i="31"/>
  <c r="CZ15" i="31"/>
  <c r="CX15" i="31"/>
  <c r="CW15" i="31"/>
  <c r="CU15" i="31"/>
  <c r="CS15" i="31"/>
  <c r="CR15" i="31"/>
  <c r="CQ15" i="31"/>
  <c r="CN15" i="31"/>
  <c r="CM15" i="31"/>
  <c r="CL15" i="31"/>
  <c r="CI15" i="31"/>
  <c r="CH15" i="31"/>
  <c r="CG15" i="31"/>
  <c r="CE15" i="31"/>
  <c r="CD15" i="31"/>
  <c r="CC15" i="31"/>
  <c r="CA15" i="31"/>
  <c r="BZ15" i="31"/>
  <c r="BY15" i="31"/>
  <c r="BW15" i="31"/>
  <c r="BV15" i="31"/>
  <c r="BU15" i="31"/>
  <c r="BS15" i="31"/>
  <c r="BR15" i="31"/>
  <c r="BQ15" i="31"/>
  <c r="BO15" i="31"/>
  <c r="BN15" i="31"/>
  <c r="BM15" i="31"/>
  <c r="BK15" i="31"/>
  <c r="BJ15" i="31"/>
  <c r="BI15" i="31"/>
  <c r="BG15" i="31"/>
  <c r="BF15" i="31"/>
  <c r="BE15" i="31"/>
  <c r="BC15" i="31"/>
  <c r="BB15" i="31"/>
  <c r="BA15" i="31"/>
  <c r="AY15" i="31"/>
  <c r="AX15" i="31"/>
  <c r="AW15" i="31"/>
  <c r="AU15" i="31"/>
  <c r="AT15" i="31"/>
  <c r="AS15" i="31"/>
  <c r="AQ15" i="31"/>
  <c r="AP15" i="31"/>
  <c r="AO15" i="31"/>
  <c r="AM15" i="31"/>
  <c r="AL15" i="31"/>
  <c r="AK15" i="31"/>
  <c r="AI15" i="31"/>
  <c r="AH15" i="31"/>
  <c r="AG15" i="31"/>
  <c r="AE15" i="31"/>
  <c r="AD15" i="31"/>
  <c r="AC15" i="31"/>
  <c r="AA15" i="31"/>
  <c r="Z15" i="31"/>
  <c r="Y15" i="31"/>
  <c r="W15" i="31"/>
  <c r="V15" i="31"/>
  <c r="U15" i="31"/>
  <c r="S15" i="31"/>
  <c r="R15" i="31"/>
  <c r="Q15" i="31"/>
  <c r="L15" i="31"/>
  <c r="K15" i="31"/>
  <c r="J15" i="31"/>
  <c r="H15" i="31"/>
  <c r="G15" i="31"/>
  <c r="F15" i="31"/>
  <c r="M15" i="31"/>
  <c r="EI15" i="31" s="1"/>
  <c r="EL14" i="31"/>
  <c r="EK14" i="31"/>
  <c r="EJ14" i="31"/>
  <c r="EH14" i="31"/>
  <c r="EG14" i="31"/>
  <c r="EF14" i="31"/>
  <c r="ED14" i="31"/>
  <c r="EC14" i="31"/>
  <c r="EB14" i="31"/>
  <c r="DZ14" i="31"/>
  <c r="DY14" i="31"/>
  <c r="DX14" i="31"/>
  <c r="DV14" i="31"/>
  <c r="DU14" i="31"/>
  <c r="DT14" i="31"/>
  <c r="DR14" i="31"/>
  <c r="DQ14" i="31"/>
  <c r="DO14" i="31"/>
  <c r="DL14" i="31"/>
  <c r="DK14" i="31"/>
  <c r="DJ14" i="31"/>
  <c r="DH14" i="31"/>
  <c r="DG14" i="31"/>
  <c r="DF14" i="31"/>
  <c r="DD14" i="31"/>
  <c r="DB14" i="31"/>
  <c r="CZ14" i="31"/>
  <c r="CX14" i="31"/>
  <c r="CW14" i="31"/>
  <c r="CU14" i="31"/>
  <c r="CS14" i="31"/>
  <c r="CR14" i="31"/>
  <c r="CQ14" i="31"/>
  <c r="CN14" i="31"/>
  <c r="CM14" i="31"/>
  <c r="CL14" i="31"/>
  <c r="CI14" i="31"/>
  <c r="CH14" i="31"/>
  <c r="CG14" i="31"/>
  <c r="CE14" i="31"/>
  <c r="CD14" i="31"/>
  <c r="CC14" i="31"/>
  <c r="CA14" i="31"/>
  <c r="BZ14" i="31"/>
  <c r="BY14" i="31"/>
  <c r="BW14" i="31"/>
  <c r="BV14" i="31"/>
  <c r="BU14" i="31"/>
  <c r="BS14" i="31"/>
  <c r="BR14" i="31"/>
  <c r="BQ14" i="31"/>
  <c r="BO14" i="31"/>
  <c r="BN14" i="31"/>
  <c r="BM14" i="31"/>
  <c r="BK14" i="31"/>
  <c r="BJ14" i="31"/>
  <c r="BI14" i="31"/>
  <c r="BG14" i="31"/>
  <c r="BF14" i="31"/>
  <c r="BE14" i="31"/>
  <c r="BC14" i="31"/>
  <c r="BB14" i="31"/>
  <c r="BA14" i="31"/>
  <c r="AY14" i="31"/>
  <c r="AX14" i="31"/>
  <c r="AW14" i="31"/>
  <c r="AU14" i="31"/>
  <c r="AT14" i="31"/>
  <c r="AS14" i="31"/>
  <c r="AQ14" i="31"/>
  <c r="AP14" i="31"/>
  <c r="AO14" i="31"/>
  <c r="AM14" i="31"/>
  <c r="AL14" i="31"/>
  <c r="AK14" i="31"/>
  <c r="AI14" i="31"/>
  <c r="AH14" i="31"/>
  <c r="AG14" i="31"/>
  <c r="AE14" i="31"/>
  <c r="AD14" i="31"/>
  <c r="AC14" i="31"/>
  <c r="AA14" i="31"/>
  <c r="Z14" i="31"/>
  <c r="Y14" i="31"/>
  <c r="W14" i="31"/>
  <c r="V14" i="31"/>
  <c r="U14" i="31"/>
  <c r="S14" i="31"/>
  <c r="R14" i="31"/>
  <c r="Q14" i="31"/>
  <c r="L14" i="31"/>
  <c r="K14" i="31"/>
  <c r="J14" i="31"/>
  <c r="H14" i="31"/>
  <c r="G14" i="31"/>
  <c r="F14" i="31"/>
  <c r="M14" i="31"/>
  <c r="EI14" i="31" s="1"/>
  <c r="EL13" i="31"/>
  <c r="EK13" i="31"/>
  <c r="EJ13" i="31"/>
  <c r="EH13" i="31"/>
  <c r="EG13" i="31"/>
  <c r="EF13" i="31"/>
  <c r="ED13" i="31"/>
  <c r="EC13" i="31"/>
  <c r="EB13" i="31"/>
  <c r="DZ13" i="31"/>
  <c r="DY13" i="31"/>
  <c r="DX13" i="31"/>
  <c r="DV13" i="31"/>
  <c r="DU13" i="31"/>
  <c r="DT13" i="31"/>
  <c r="DR13" i="31"/>
  <c r="DQ13" i="31"/>
  <c r="DO13" i="31"/>
  <c r="DL13" i="31"/>
  <c r="DK13" i="31"/>
  <c r="DJ13" i="31"/>
  <c r="DH13" i="31"/>
  <c r="DG13" i="31"/>
  <c r="DF13" i="31"/>
  <c r="DD13" i="31"/>
  <c r="DB13" i="31"/>
  <c r="CZ13" i="31"/>
  <c r="CX13" i="31"/>
  <c r="CW13" i="31"/>
  <c r="CU13" i="31"/>
  <c r="CS13" i="31"/>
  <c r="CR13" i="31"/>
  <c r="CQ13" i="31"/>
  <c r="CN13" i="31"/>
  <c r="CM13" i="31"/>
  <c r="CL13" i="31"/>
  <c r="CI13" i="31"/>
  <c r="CH13" i="31"/>
  <c r="CG13" i="31"/>
  <c r="CE13" i="31"/>
  <c r="CD13" i="31"/>
  <c r="CC13" i="31"/>
  <c r="CA13" i="31"/>
  <c r="BZ13" i="31"/>
  <c r="BY13" i="31"/>
  <c r="BW13" i="31"/>
  <c r="BV13" i="31"/>
  <c r="BU13" i="31"/>
  <c r="BS13" i="31"/>
  <c r="BR13" i="31"/>
  <c r="BQ13" i="31"/>
  <c r="BO13" i="31"/>
  <c r="BN13" i="31"/>
  <c r="BM13" i="31"/>
  <c r="BK13" i="31"/>
  <c r="BJ13" i="31"/>
  <c r="BI13" i="31"/>
  <c r="BG13" i="31"/>
  <c r="BF13" i="31"/>
  <c r="BE13" i="31"/>
  <c r="BC13" i="31"/>
  <c r="BB13" i="31"/>
  <c r="BA13" i="31"/>
  <c r="AY13" i="31"/>
  <c r="AX13" i="31"/>
  <c r="AW13" i="31"/>
  <c r="AU13" i="31"/>
  <c r="AT13" i="31"/>
  <c r="AS13" i="31"/>
  <c r="AQ13" i="31"/>
  <c r="AP13" i="31"/>
  <c r="AO13" i="31"/>
  <c r="AM13" i="31"/>
  <c r="AL13" i="31"/>
  <c r="AK13" i="31"/>
  <c r="AI13" i="31"/>
  <c r="AH13" i="31"/>
  <c r="AG13" i="31"/>
  <c r="AE13" i="31"/>
  <c r="AD13" i="31"/>
  <c r="AC13" i="31"/>
  <c r="AA13" i="31"/>
  <c r="Z13" i="31"/>
  <c r="Y13" i="31"/>
  <c r="W13" i="31"/>
  <c r="V13" i="31"/>
  <c r="U13" i="31"/>
  <c r="S13" i="31"/>
  <c r="R13" i="31"/>
  <c r="Q13" i="31"/>
  <c r="L13" i="31"/>
  <c r="K13" i="31"/>
  <c r="J13" i="31"/>
  <c r="H13" i="31"/>
  <c r="G13" i="31"/>
  <c r="F13" i="31"/>
  <c r="M13" i="31"/>
  <c r="EI13" i="31" s="1"/>
  <c r="DF12" i="31"/>
  <c r="CX12" i="31"/>
  <c r="CR12" i="31"/>
  <c r="CL12" i="31"/>
  <c r="CE12" i="31"/>
  <c r="BZ12" i="31"/>
  <c r="BU12" i="31"/>
  <c r="BO12" i="31"/>
  <c r="BJ12" i="31"/>
  <c r="BE12" i="31"/>
  <c r="AY12" i="31"/>
  <c r="AT12" i="31"/>
  <c r="AO12" i="31"/>
  <c r="AI12" i="31"/>
  <c r="AD12" i="31"/>
  <c r="Y12" i="31"/>
  <c r="S12" i="31"/>
  <c r="K12" i="31"/>
  <c r="F12" i="31"/>
  <c r="M12" i="31"/>
  <c r="EK12" i="31" s="1"/>
  <c r="EJ11" i="31"/>
  <c r="EF11" i="31"/>
  <c r="EB11" i="31"/>
  <c r="DX11" i="31"/>
  <c r="DT11" i="31"/>
  <c r="DO11" i="31"/>
  <c r="DJ11" i="31"/>
  <c r="DF11" i="31"/>
  <c r="CZ11" i="31"/>
  <c r="CU11" i="31"/>
  <c r="CQ11" i="31"/>
  <c r="CL11" i="31"/>
  <c r="CG11" i="31"/>
  <c r="CC11" i="31"/>
  <c r="BY11" i="31"/>
  <c r="BU11" i="31"/>
  <c r="BQ11" i="31"/>
  <c r="BM11" i="31"/>
  <c r="BI11" i="31"/>
  <c r="BE11" i="31"/>
  <c r="BA11" i="31"/>
  <c r="AW11" i="31"/>
  <c r="AS11" i="31"/>
  <c r="AO11" i="31"/>
  <c r="AK11" i="31"/>
  <c r="AG11" i="31"/>
  <c r="AC11" i="31"/>
  <c r="Y11" i="31"/>
  <c r="U11" i="31"/>
  <c r="Q11" i="31"/>
  <c r="J11" i="31"/>
  <c r="F11" i="31"/>
  <c r="M11" i="31"/>
  <c r="EK11" i="31" s="1"/>
  <c r="EJ10" i="31"/>
  <c r="EF10" i="31"/>
  <c r="EB10" i="31"/>
  <c r="DX10" i="31"/>
  <c r="DT10" i="31"/>
  <c r="DO10" i="31"/>
  <c r="DJ10" i="31"/>
  <c r="DF10" i="31"/>
  <c r="CZ10" i="31"/>
  <c r="CU10" i="31"/>
  <c r="CQ10" i="31"/>
  <c r="CL10" i="31"/>
  <c r="CG10" i="31"/>
  <c r="CC10" i="31"/>
  <c r="BY10" i="31"/>
  <c r="BU10" i="31"/>
  <c r="BQ10" i="31"/>
  <c r="BM10" i="31"/>
  <c r="BI10" i="31"/>
  <c r="BE10" i="31"/>
  <c r="BA10" i="31"/>
  <c r="AW10" i="31"/>
  <c r="AS10" i="31"/>
  <c r="AO10" i="31"/>
  <c r="AK10" i="31"/>
  <c r="AG10" i="31"/>
  <c r="AC10" i="31"/>
  <c r="Y10" i="31"/>
  <c r="U10" i="31"/>
  <c r="Q10" i="31"/>
  <c r="J10" i="31"/>
  <c r="F10" i="31"/>
  <c r="M10" i="31"/>
  <c r="EK10" i="31" s="1"/>
  <c r="EJ9" i="31"/>
  <c r="EF9" i="31"/>
  <c r="EB9" i="31"/>
  <c r="DX9" i="31"/>
  <c r="DT9" i="31"/>
  <c r="DO9" i="31"/>
  <c r="DJ9" i="31"/>
  <c r="DF9" i="31"/>
  <c r="CZ9" i="31"/>
  <c r="CU9" i="31"/>
  <c r="CQ9" i="31"/>
  <c r="CL9" i="31"/>
  <c r="CG9" i="31"/>
  <c r="CC9" i="31"/>
  <c r="BY9" i="31"/>
  <c r="BU9" i="31"/>
  <c r="BQ9" i="31"/>
  <c r="BM9" i="31"/>
  <c r="BI9" i="31"/>
  <c r="BE9" i="31"/>
  <c r="BA9" i="31"/>
  <c r="AW9" i="31"/>
  <c r="AS9" i="31"/>
  <c r="AO9" i="31"/>
  <c r="AK9" i="31"/>
  <c r="AG9" i="31"/>
  <c r="AC9" i="31"/>
  <c r="Y9" i="31"/>
  <c r="U9" i="31"/>
  <c r="Q9" i="31"/>
  <c r="J9" i="31"/>
  <c r="F9" i="31"/>
  <c r="M9" i="31"/>
  <c r="EK9" i="31" s="1"/>
  <c r="EJ8" i="31"/>
  <c r="EF8" i="31"/>
  <c r="EB8" i="31"/>
  <c r="DX8" i="31"/>
  <c r="DT8" i="31"/>
  <c r="DO8" i="31"/>
  <c r="DJ8" i="31"/>
  <c r="DF8" i="31"/>
  <c r="CZ8" i="31"/>
  <c r="CU8" i="31"/>
  <c r="CQ8" i="31"/>
  <c r="CL8" i="31"/>
  <c r="CG8" i="31"/>
  <c r="CC8" i="31"/>
  <c r="BY8" i="31"/>
  <c r="BU8" i="31"/>
  <c r="BQ8" i="31"/>
  <c r="BM8" i="31"/>
  <c r="BI8" i="31"/>
  <c r="BE8" i="31"/>
  <c r="BA8" i="31"/>
  <c r="AW8" i="31"/>
  <c r="AS8" i="31"/>
  <c r="AO8" i="31"/>
  <c r="AK8" i="31"/>
  <c r="AG8" i="31"/>
  <c r="AC8" i="31"/>
  <c r="Y8" i="31"/>
  <c r="U8" i="31"/>
  <c r="Q8" i="31"/>
  <c r="J8" i="31"/>
  <c r="F8" i="31"/>
  <c r="M8" i="31"/>
  <c r="EK8" i="31" s="1"/>
  <c r="EJ7" i="31"/>
  <c r="EF7" i="31"/>
  <c r="EB7" i="31"/>
  <c r="DX7" i="31"/>
  <c r="DT7" i="31"/>
  <c r="DO7" i="31"/>
  <c r="DJ7" i="31"/>
  <c r="DF7" i="31"/>
  <c r="CZ7" i="31"/>
  <c r="CU7" i="31"/>
  <c r="CQ7" i="31"/>
  <c r="CL7" i="31"/>
  <c r="CG7" i="31"/>
  <c r="CC7" i="31"/>
  <c r="BY7" i="31"/>
  <c r="BU7" i="31"/>
  <c r="BQ7" i="31"/>
  <c r="BM7" i="31"/>
  <c r="BI7" i="31"/>
  <c r="BE7" i="31"/>
  <c r="BA7" i="31"/>
  <c r="AW7" i="31"/>
  <c r="AS7" i="31"/>
  <c r="AO7" i="31"/>
  <c r="AK7" i="31"/>
  <c r="AG7" i="31"/>
  <c r="AC7" i="31"/>
  <c r="Y7" i="31"/>
  <c r="U7" i="31"/>
  <c r="Q7" i="31"/>
  <c r="J7" i="31"/>
  <c r="F7" i="31"/>
  <c r="M7" i="31"/>
  <c r="EK7" i="31" s="1"/>
  <c r="EJ6" i="31"/>
  <c r="EF6" i="31"/>
  <c r="EB6" i="31"/>
  <c r="DX6" i="31"/>
  <c r="DT6" i="31"/>
  <c r="DO6" i="31"/>
  <c r="DJ6" i="31"/>
  <c r="DF6" i="31"/>
  <c r="CZ6" i="31"/>
  <c r="CU6" i="31"/>
  <c r="CQ6" i="31"/>
  <c r="CL6" i="31"/>
  <c r="CG6" i="31"/>
  <c r="CC6" i="31"/>
  <c r="BY6" i="31"/>
  <c r="BU6" i="31"/>
  <c r="BQ6" i="31"/>
  <c r="BM6" i="31"/>
  <c r="BI6" i="31"/>
  <c r="BE6" i="31"/>
  <c r="BA6" i="31"/>
  <c r="AW6" i="31"/>
  <c r="AS6" i="31"/>
  <c r="AO6" i="31"/>
  <c r="AK6" i="31"/>
  <c r="AG6" i="31"/>
  <c r="AC6" i="31"/>
  <c r="Y6" i="31"/>
  <c r="U6" i="31"/>
  <c r="Q6" i="31"/>
  <c r="J6" i="31"/>
  <c r="F6" i="31"/>
  <c r="M6" i="31"/>
  <c r="EK6" i="31" s="1"/>
  <c r="EJ5" i="31"/>
  <c r="EF5" i="31"/>
  <c r="EB5" i="31"/>
  <c r="DX5" i="31"/>
  <c r="DT5" i="31"/>
  <c r="DO5" i="31"/>
  <c r="DJ5" i="31"/>
  <c r="DF5" i="31"/>
  <c r="CZ5" i="31"/>
  <c r="CU5" i="31"/>
  <c r="CQ5" i="31"/>
  <c r="CL5" i="31"/>
  <c r="CG5" i="31"/>
  <c r="CC5" i="31"/>
  <c r="BY5" i="31"/>
  <c r="BU5" i="31"/>
  <c r="BQ5" i="31"/>
  <c r="BM5" i="31"/>
  <c r="BI5" i="31"/>
  <c r="BE5" i="31"/>
  <c r="BA5" i="31"/>
  <c r="AW5" i="31"/>
  <c r="AS5" i="31"/>
  <c r="AO5" i="31"/>
  <c r="AK5" i="31"/>
  <c r="AG5" i="31"/>
  <c r="AC5" i="31"/>
  <c r="Y5" i="31"/>
  <c r="U5" i="31"/>
  <c r="Q5" i="31"/>
  <c r="J5" i="31"/>
  <c r="F5" i="31"/>
  <c r="M5" i="31"/>
  <c r="EK5" i="31" s="1"/>
  <c r="EJ4" i="31"/>
  <c r="EF4" i="31"/>
  <c r="EB4" i="31"/>
  <c r="DX4" i="31"/>
  <c r="DT4" i="31"/>
  <c r="DO4" i="31"/>
  <c r="DJ4" i="31"/>
  <c r="DF4" i="31"/>
  <c r="CZ4" i="31"/>
  <c r="CU4" i="31"/>
  <c r="CQ4" i="31"/>
  <c r="CL4" i="31"/>
  <c r="CG4" i="31"/>
  <c r="CC4" i="31"/>
  <c r="BY4" i="31"/>
  <c r="BU4" i="31"/>
  <c r="BQ4" i="31"/>
  <c r="BM4" i="31"/>
  <c r="BI4" i="31"/>
  <c r="BE4" i="31"/>
  <c r="BA4" i="31"/>
  <c r="AW4" i="31"/>
  <c r="AS4" i="31"/>
  <c r="AO4" i="31"/>
  <c r="AK4" i="31"/>
  <c r="AG4" i="31"/>
  <c r="AC4" i="31"/>
  <c r="Y4" i="31"/>
  <c r="U4" i="31"/>
  <c r="Q4" i="31"/>
  <c r="J4" i="31"/>
  <c r="F4" i="31"/>
  <c r="M4" i="31"/>
  <c r="EK4" i="31" s="1"/>
  <c r="EJ3" i="31"/>
  <c r="EF3" i="31"/>
  <c r="EB3" i="31"/>
  <c r="DX3" i="31"/>
  <c r="DT3" i="31"/>
  <c r="DO3" i="31"/>
  <c r="DJ3" i="31"/>
  <c r="DF3" i="31"/>
  <c r="CZ3" i="31"/>
  <c r="CU3" i="31"/>
  <c r="CQ3" i="31"/>
  <c r="CL3" i="31"/>
  <c r="CG3" i="31"/>
  <c r="CC3" i="31"/>
  <c r="BY3" i="31"/>
  <c r="BU3" i="31"/>
  <c r="BQ3" i="31"/>
  <c r="BM3" i="31"/>
  <c r="BI3" i="31"/>
  <c r="BE3" i="31"/>
  <c r="BA3" i="31"/>
  <c r="AW3" i="31"/>
  <c r="AS3" i="31"/>
  <c r="AO3" i="31"/>
  <c r="AK3" i="31"/>
  <c r="AG3" i="31"/>
  <c r="AC3" i="31"/>
  <c r="Y3" i="31"/>
  <c r="U3" i="31"/>
  <c r="Q3" i="31"/>
  <c r="J3" i="31"/>
  <c r="F3" i="31"/>
  <c r="M3" i="31"/>
  <c r="EK3" i="31" s="1"/>
  <c r="J28" i="32" l="1"/>
  <c r="F197" i="34"/>
  <c r="J32" i="32"/>
  <c r="F201" i="34"/>
  <c r="J36" i="32"/>
  <c r="F205" i="34"/>
  <c r="J40" i="32"/>
  <c r="F209" i="34"/>
  <c r="J44" i="32"/>
  <c r="F213" i="34"/>
  <c r="J48" i="32"/>
  <c r="F217" i="34"/>
  <c r="J52" i="32"/>
  <c r="F221" i="34"/>
  <c r="J56" i="32"/>
  <c r="F225" i="34"/>
  <c r="K60" i="32"/>
  <c r="F229" i="34"/>
  <c r="J64" i="32"/>
  <c r="F233" i="34"/>
  <c r="J72" i="32"/>
  <c r="F241" i="34"/>
  <c r="K76" i="32"/>
  <c r="F245" i="34"/>
  <c r="K80" i="32"/>
  <c r="F249" i="34"/>
  <c r="K84" i="32"/>
  <c r="F253" i="34"/>
  <c r="K88" i="32"/>
  <c r="F257" i="34"/>
  <c r="K98" i="32"/>
  <c r="F267" i="34"/>
  <c r="K103" i="32"/>
  <c r="F272" i="34"/>
  <c r="K109" i="32"/>
  <c r="F278" i="34"/>
  <c r="K113" i="32"/>
  <c r="F282" i="34"/>
  <c r="J17" i="32"/>
  <c r="F186" i="34"/>
  <c r="J21" i="32"/>
  <c r="F190" i="34"/>
  <c r="J25" i="32"/>
  <c r="F194" i="34"/>
  <c r="J29" i="32"/>
  <c r="F198" i="34"/>
  <c r="J37" i="32"/>
  <c r="F206" i="34"/>
  <c r="J41" i="32"/>
  <c r="F210" i="34"/>
  <c r="J45" i="32"/>
  <c r="F214" i="34"/>
  <c r="K53" i="32"/>
  <c r="F222" i="34"/>
  <c r="K57" i="32"/>
  <c r="F226" i="34"/>
  <c r="K65" i="32"/>
  <c r="F234" i="34"/>
  <c r="K69" i="32"/>
  <c r="F238" i="34"/>
  <c r="J26" i="32"/>
  <c r="F195" i="34"/>
  <c r="J34" i="32"/>
  <c r="F203" i="34"/>
  <c r="J38" i="32"/>
  <c r="F207" i="34"/>
  <c r="J42" i="32"/>
  <c r="F211" i="34"/>
  <c r="J46" i="32"/>
  <c r="F215" i="34"/>
  <c r="K50" i="32"/>
  <c r="F219" i="34"/>
  <c r="J58" i="32"/>
  <c r="F227" i="34"/>
  <c r="J62" i="32"/>
  <c r="F231" i="34"/>
  <c r="J66" i="32"/>
  <c r="F235" i="34"/>
  <c r="J78" i="32"/>
  <c r="F247" i="34"/>
  <c r="J82" i="32"/>
  <c r="F251" i="34"/>
  <c r="J86" i="32"/>
  <c r="F255" i="34"/>
  <c r="J96" i="32"/>
  <c r="F265" i="34"/>
  <c r="J100" i="32"/>
  <c r="F269" i="34"/>
  <c r="J105" i="32"/>
  <c r="F274" i="34"/>
  <c r="J111" i="32"/>
  <c r="F280" i="34"/>
  <c r="J115" i="32"/>
  <c r="F284" i="34"/>
  <c r="K120" i="32"/>
  <c r="F289" i="34"/>
  <c r="K55" i="32"/>
  <c r="F224" i="34"/>
  <c r="K59" i="32"/>
  <c r="F228" i="34"/>
  <c r="K67" i="32"/>
  <c r="F236" i="34"/>
  <c r="K75" i="32"/>
  <c r="F244" i="34"/>
  <c r="J83" i="32"/>
  <c r="F252" i="34"/>
  <c r="J87" i="32"/>
  <c r="F256" i="34"/>
  <c r="J92" i="32"/>
  <c r="F261" i="34"/>
  <c r="J102" i="32"/>
  <c r="F271" i="34"/>
  <c r="J112" i="32"/>
  <c r="F281" i="34"/>
  <c r="F182" i="34"/>
  <c r="J18" i="32"/>
  <c r="J70" i="32"/>
  <c r="J74" i="32"/>
  <c r="K73" i="32"/>
  <c r="K68" i="32"/>
  <c r="J22" i="32"/>
  <c r="J30" i="32"/>
  <c r="J20" i="32"/>
  <c r="J33" i="32"/>
  <c r="K49" i="32"/>
  <c r="J24" i="32"/>
  <c r="J97" i="32"/>
  <c r="K93" i="32"/>
  <c r="J116" i="32"/>
  <c r="J91" i="32"/>
  <c r="K117" i="32"/>
  <c r="C69" i="32"/>
  <c r="F171" i="34" s="1"/>
  <c r="K71" i="32"/>
  <c r="J107" i="32"/>
  <c r="D20" i="32" s="1"/>
  <c r="J113" i="32"/>
  <c r="K33" i="32"/>
  <c r="J76" i="32"/>
  <c r="K92" i="32"/>
  <c r="K17" i="32"/>
  <c r="K25" i="32"/>
  <c r="K41" i="32"/>
  <c r="K83" i="32"/>
  <c r="J103" i="32"/>
  <c r="K29" i="32"/>
  <c r="K45" i="32"/>
  <c r="K72" i="32"/>
  <c r="J93" i="32"/>
  <c r="J49" i="32"/>
  <c r="J84" i="32"/>
  <c r="K102" i="32"/>
  <c r="K21" i="32"/>
  <c r="K37" i="32"/>
  <c r="K18" i="32"/>
  <c r="K22" i="32"/>
  <c r="K26" i="32"/>
  <c r="K30" i="32"/>
  <c r="K34" i="32"/>
  <c r="K38" i="32"/>
  <c r="K42" i="32"/>
  <c r="K46" i="32"/>
  <c r="J50" i="32"/>
  <c r="K56" i="32"/>
  <c r="J60" i="32"/>
  <c r="K64" i="32"/>
  <c r="J68" i="32"/>
  <c r="K112" i="32"/>
  <c r="J80" i="32"/>
  <c r="K87" i="32"/>
  <c r="J98" i="32"/>
  <c r="K107" i="32"/>
  <c r="E20" i="32" s="1"/>
  <c r="J117" i="32"/>
  <c r="J88" i="32"/>
  <c r="K97" i="32"/>
  <c r="J109" i="32"/>
  <c r="K116" i="32"/>
  <c r="G3" i="31"/>
  <c r="R3" i="31"/>
  <c r="Z3" i="31"/>
  <c r="AD3" i="31"/>
  <c r="AL3" i="31"/>
  <c r="AT3" i="31"/>
  <c r="AX3" i="31"/>
  <c r="BF3" i="31"/>
  <c r="BJ3" i="31"/>
  <c r="BR3" i="31"/>
  <c r="BZ3" i="31"/>
  <c r="CH3" i="31"/>
  <c r="CR3" i="31"/>
  <c r="CW3" i="31"/>
  <c r="DG3" i="31"/>
  <c r="DQ3" i="31"/>
  <c r="DU3" i="31"/>
  <c r="EC3" i="31"/>
  <c r="EG3" i="31"/>
  <c r="G4" i="31"/>
  <c r="R4" i="31"/>
  <c r="Z4" i="31"/>
  <c r="AD4" i="31"/>
  <c r="AL4" i="31"/>
  <c r="AP4" i="31"/>
  <c r="AX4" i="31"/>
  <c r="BN4" i="31"/>
  <c r="H3" i="31"/>
  <c r="L3" i="31"/>
  <c r="S3" i="31"/>
  <c r="W3" i="31"/>
  <c r="AA3" i="31"/>
  <c r="AE3" i="31"/>
  <c r="AI3" i="31"/>
  <c r="AM3" i="31"/>
  <c r="AQ3" i="31"/>
  <c r="AU3" i="31"/>
  <c r="AY3" i="31"/>
  <c r="BC3" i="31"/>
  <c r="BG3" i="31"/>
  <c r="BK3" i="31"/>
  <c r="BO3" i="31"/>
  <c r="BS3" i="31"/>
  <c r="BW3" i="31"/>
  <c r="CA3" i="31"/>
  <c r="CE3" i="31"/>
  <c r="CI3" i="31"/>
  <c r="CN3" i="31"/>
  <c r="CS3" i="31"/>
  <c r="CX3" i="31"/>
  <c r="DD3" i="31"/>
  <c r="DH3" i="31"/>
  <c r="DL3" i="31"/>
  <c r="DR3" i="31"/>
  <c r="DV3" i="31"/>
  <c r="DZ3" i="31"/>
  <c r="ED3" i="31"/>
  <c r="EH3" i="31"/>
  <c r="EL3" i="31"/>
  <c r="H4" i="31"/>
  <c r="L4" i="31"/>
  <c r="S4" i="31"/>
  <c r="W4" i="31"/>
  <c r="AA4" i="31"/>
  <c r="AE4" i="31"/>
  <c r="AI4" i="31"/>
  <c r="AM4" i="31"/>
  <c r="AQ4" i="31"/>
  <c r="AU4" i="31"/>
  <c r="AY4" i="31"/>
  <c r="BC4" i="31"/>
  <c r="BG4" i="31"/>
  <c r="BK4" i="31"/>
  <c r="BO4" i="31"/>
  <c r="BS4" i="31"/>
  <c r="BW4" i="31"/>
  <c r="CA4" i="31"/>
  <c r="CE4" i="31"/>
  <c r="CI4" i="31"/>
  <c r="CN4" i="31"/>
  <c r="CS4" i="31"/>
  <c r="CX4" i="31"/>
  <c r="DD4" i="31"/>
  <c r="DH4" i="31"/>
  <c r="DL4" i="31"/>
  <c r="DR4" i="31"/>
  <c r="DV4" i="31"/>
  <c r="DZ4" i="31"/>
  <c r="ED4" i="31"/>
  <c r="EH4" i="31"/>
  <c r="EL4" i="31"/>
  <c r="H5" i="31"/>
  <c r="L5" i="31"/>
  <c r="S5" i="31"/>
  <c r="W5" i="31"/>
  <c r="AA5" i="31"/>
  <c r="AE5" i="31"/>
  <c r="AI5" i="31"/>
  <c r="AM5" i="31"/>
  <c r="AQ5" i="31"/>
  <c r="AU5" i="31"/>
  <c r="AY5" i="31"/>
  <c r="BC5" i="31"/>
  <c r="BG5" i="31"/>
  <c r="BK5" i="31"/>
  <c r="BO5" i="31"/>
  <c r="BS5" i="31"/>
  <c r="BW5" i="31"/>
  <c r="CA5" i="31"/>
  <c r="CE5" i="31"/>
  <c r="CI5" i="31"/>
  <c r="CN5" i="31"/>
  <c r="CS5" i="31"/>
  <c r="CX5" i="31"/>
  <c r="DD5" i="31"/>
  <c r="DH5" i="31"/>
  <c r="DL5" i="31"/>
  <c r="DR5" i="31"/>
  <c r="DV5" i="31"/>
  <c r="DZ5" i="31"/>
  <c r="ED5" i="31"/>
  <c r="EH5" i="31"/>
  <c r="EL5" i="31"/>
  <c r="H6" i="31"/>
  <c r="L6" i="31"/>
  <c r="S6" i="31"/>
  <c r="W6" i="31"/>
  <c r="AA6" i="31"/>
  <c r="AE6" i="31"/>
  <c r="AI6" i="31"/>
  <c r="AM6" i="31"/>
  <c r="AQ6" i="31"/>
  <c r="AU6" i="31"/>
  <c r="AY6" i="31"/>
  <c r="BC6" i="31"/>
  <c r="BG6" i="31"/>
  <c r="BK6" i="31"/>
  <c r="BO6" i="31"/>
  <c r="BS6" i="31"/>
  <c r="BW6" i="31"/>
  <c r="CA6" i="31"/>
  <c r="CE6" i="31"/>
  <c r="CI6" i="31"/>
  <c r="CN6" i="31"/>
  <c r="CS6" i="31"/>
  <c r="CX6" i="31"/>
  <c r="DD6" i="31"/>
  <c r="DH6" i="31"/>
  <c r="DL6" i="31"/>
  <c r="DR6" i="31"/>
  <c r="DV6" i="31"/>
  <c r="DZ6" i="31"/>
  <c r="ED6" i="31"/>
  <c r="EH6" i="31"/>
  <c r="EL6" i="31"/>
  <c r="H7" i="31"/>
  <c r="L7" i="31"/>
  <c r="S7" i="31"/>
  <c r="W7" i="31"/>
  <c r="AA7" i="31"/>
  <c r="AE7" i="31"/>
  <c r="AI7" i="31"/>
  <c r="AM7" i="31"/>
  <c r="AQ7" i="31"/>
  <c r="AU7" i="31"/>
  <c r="AY7" i="31"/>
  <c r="BC7" i="31"/>
  <c r="BG7" i="31"/>
  <c r="BK7" i="31"/>
  <c r="BO7" i="31"/>
  <c r="BS7" i="31"/>
  <c r="BW7" i="31"/>
  <c r="CA7" i="31"/>
  <c r="CE7" i="31"/>
  <c r="CI7" i="31"/>
  <c r="CN7" i="31"/>
  <c r="CS7" i="31"/>
  <c r="CX7" i="31"/>
  <c r="DD7" i="31"/>
  <c r="DH7" i="31"/>
  <c r="DL7" i="31"/>
  <c r="DR7" i="31"/>
  <c r="DV7" i="31"/>
  <c r="DZ7" i="31"/>
  <c r="ED7" i="31"/>
  <c r="EH7" i="31"/>
  <c r="EL7" i="31"/>
  <c r="H8" i="31"/>
  <c r="L8" i="31"/>
  <c r="S8" i="31"/>
  <c r="W8" i="31"/>
  <c r="AA8" i="31"/>
  <c r="AE8" i="31"/>
  <c r="AI8" i="31"/>
  <c r="AM8" i="31"/>
  <c r="AQ8" i="31"/>
  <c r="AU8" i="31"/>
  <c r="AY8" i="31"/>
  <c r="BC8" i="31"/>
  <c r="BG8" i="31"/>
  <c r="BK8" i="31"/>
  <c r="BO8" i="31"/>
  <c r="BS8" i="31"/>
  <c r="BW8" i="31"/>
  <c r="CA8" i="31"/>
  <c r="CE8" i="31"/>
  <c r="CI8" i="31"/>
  <c r="CN8" i="31"/>
  <c r="CS8" i="31"/>
  <c r="CX8" i="31"/>
  <c r="DD8" i="31"/>
  <c r="DH8" i="31"/>
  <c r="DL8" i="31"/>
  <c r="DR8" i="31"/>
  <c r="DV8" i="31"/>
  <c r="DZ8" i="31"/>
  <c r="ED8" i="31"/>
  <c r="EH8" i="31"/>
  <c r="EL8" i="31"/>
  <c r="H9" i="31"/>
  <c r="L9" i="31"/>
  <c r="S9" i="31"/>
  <c r="W9" i="31"/>
  <c r="AA9" i="31"/>
  <c r="AE9" i="31"/>
  <c r="AI9" i="31"/>
  <c r="AM9" i="31"/>
  <c r="AQ9" i="31"/>
  <c r="AU9" i="31"/>
  <c r="AY9" i="31"/>
  <c r="BC9" i="31"/>
  <c r="BG9" i="31"/>
  <c r="BK9" i="31"/>
  <c r="BO9" i="31"/>
  <c r="BS9" i="31"/>
  <c r="BW9" i="31"/>
  <c r="CA9" i="31"/>
  <c r="CE9" i="31"/>
  <c r="CI9" i="31"/>
  <c r="CN9" i="31"/>
  <c r="CS9" i="31"/>
  <c r="CX9" i="31"/>
  <c r="DD9" i="31"/>
  <c r="DH9" i="31"/>
  <c r="DL9" i="31"/>
  <c r="DR9" i="31"/>
  <c r="DV9" i="31"/>
  <c r="DZ9" i="31"/>
  <c r="ED9" i="31"/>
  <c r="EH9" i="31"/>
  <c r="EL9" i="31"/>
  <c r="H10" i="31"/>
  <c r="L10" i="31"/>
  <c r="S10" i="31"/>
  <c r="W10" i="31"/>
  <c r="AA10" i="31"/>
  <c r="AE10" i="31"/>
  <c r="AI10" i="31"/>
  <c r="AM10" i="31"/>
  <c r="AQ10" i="31"/>
  <c r="AU10" i="31"/>
  <c r="AY10" i="31"/>
  <c r="BC10" i="31"/>
  <c r="BG10" i="31"/>
  <c r="BK10" i="31"/>
  <c r="BO10" i="31"/>
  <c r="BS10" i="31"/>
  <c r="BW10" i="31"/>
  <c r="CA10" i="31"/>
  <c r="CE10" i="31"/>
  <c r="CI10" i="31"/>
  <c r="CN10" i="31"/>
  <c r="CS10" i="31"/>
  <c r="CX10" i="31"/>
  <c r="DD10" i="31"/>
  <c r="DH10" i="31"/>
  <c r="DL10" i="31"/>
  <c r="DR10" i="31"/>
  <c r="DV10" i="31"/>
  <c r="DZ10" i="31"/>
  <c r="ED10" i="31"/>
  <c r="EH10" i="31"/>
  <c r="EL10" i="31"/>
  <c r="H11" i="31"/>
  <c r="L11" i="31"/>
  <c r="S11" i="31"/>
  <c r="W11" i="31"/>
  <c r="AA11" i="31"/>
  <c r="AE11" i="31"/>
  <c r="AI11" i="31"/>
  <c r="AM11" i="31"/>
  <c r="AQ11" i="31"/>
  <c r="AU11" i="31"/>
  <c r="AY11" i="31"/>
  <c r="BC11" i="31"/>
  <c r="BG11" i="31"/>
  <c r="BK11" i="31"/>
  <c r="BO11" i="31"/>
  <c r="BS11" i="31"/>
  <c r="BW11" i="31"/>
  <c r="CA11" i="31"/>
  <c r="CE11" i="31"/>
  <c r="CI11" i="31"/>
  <c r="CN11" i="31"/>
  <c r="CS11" i="31"/>
  <c r="CX11" i="31"/>
  <c r="DD11" i="31"/>
  <c r="DH11" i="31"/>
  <c r="DL11" i="31"/>
  <c r="DR11" i="31"/>
  <c r="DV11" i="31"/>
  <c r="DZ11" i="31"/>
  <c r="ED11" i="31"/>
  <c r="EH11" i="31"/>
  <c r="EL11" i="31"/>
  <c r="H12" i="31"/>
  <c r="Q12" i="31"/>
  <c r="V12" i="31"/>
  <c r="AA12" i="31"/>
  <c r="AG12" i="31"/>
  <c r="AL12" i="31"/>
  <c r="AQ12" i="31"/>
  <c r="AW12" i="31"/>
  <c r="BB12" i="31"/>
  <c r="BG12" i="31"/>
  <c r="BM12" i="31"/>
  <c r="BR12" i="31"/>
  <c r="BW12" i="31"/>
  <c r="CC12" i="31"/>
  <c r="CH12" i="31"/>
  <c r="CN12" i="31"/>
  <c r="CU12" i="31"/>
  <c r="DB12" i="31"/>
  <c r="DH12" i="31"/>
  <c r="DO12" i="31"/>
  <c r="DU12" i="31"/>
  <c r="DZ12" i="31"/>
  <c r="EF12" i="31"/>
  <c r="I3" i="31"/>
  <c r="P3" i="31"/>
  <c r="T3" i="31"/>
  <c r="X3" i="31"/>
  <c r="AB3" i="31"/>
  <c r="AF3" i="31"/>
  <c r="AJ3" i="31"/>
  <c r="AN3" i="31"/>
  <c r="AR3" i="31"/>
  <c r="AV3" i="31"/>
  <c r="AZ3" i="31"/>
  <c r="BD3" i="31"/>
  <c r="BH3" i="31"/>
  <c r="BL3" i="31"/>
  <c r="BP3" i="31"/>
  <c r="BT3" i="31"/>
  <c r="BX3" i="31"/>
  <c r="CB3" i="31"/>
  <c r="CF3" i="31"/>
  <c r="CK3" i="31"/>
  <c r="CO3" i="31"/>
  <c r="CT3" i="31"/>
  <c r="CY3" i="31"/>
  <c r="DE3" i="31"/>
  <c r="DI3" i="31"/>
  <c r="DM3" i="31"/>
  <c r="DS3" i="31"/>
  <c r="DW3" i="31"/>
  <c r="EA3" i="31"/>
  <c r="EE3" i="31"/>
  <c r="EI3" i="31"/>
  <c r="I4" i="31"/>
  <c r="P4" i="31"/>
  <c r="T4" i="31"/>
  <c r="X4" i="31"/>
  <c r="AB4" i="31"/>
  <c r="AF4" i="31"/>
  <c r="AJ4" i="31"/>
  <c r="AN4" i="31"/>
  <c r="AR4" i="31"/>
  <c r="AV4" i="31"/>
  <c r="AZ4" i="31"/>
  <c r="BD4" i="31"/>
  <c r="BH4" i="31"/>
  <c r="BL4" i="31"/>
  <c r="BP4" i="31"/>
  <c r="BT4" i="31"/>
  <c r="BX4" i="31"/>
  <c r="CB4" i="31"/>
  <c r="CF4" i="31"/>
  <c r="CK4" i="31"/>
  <c r="CO4" i="31"/>
  <c r="CT4" i="31"/>
  <c r="CY4" i="31"/>
  <c r="DE4" i="31"/>
  <c r="DI4" i="31"/>
  <c r="DM4" i="31"/>
  <c r="DS4" i="31"/>
  <c r="DW4" i="31"/>
  <c r="EA4" i="31"/>
  <c r="EE4" i="31"/>
  <c r="EI4" i="31"/>
  <c r="I5" i="31"/>
  <c r="P5" i="31"/>
  <c r="T5" i="31"/>
  <c r="X5" i="31"/>
  <c r="AB5" i="31"/>
  <c r="AF5" i="31"/>
  <c r="AJ5" i="31"/>
  <c r="AN5" i="31"/>
  <c r="AR5" i="31"/>
  <c r="AV5" i="31"/>
  <c r="AZ5" i="31"/>
  <c r="BD5" i="31"/>
  <c r="BH5" i="31"/>
  <c r="BL5" i="31"/>
  <c r="BP5" i="31"/>
  <c r="BT5" i="31"/>
  <c r="BX5" i="31"/>
  <c r="CB5" i="31"/>
  <c r="CF5" i="31"/>
  <c r="CK5" i="31"/>
  <c r="CO5" i="31"/>
  <c r="CT5" i="31"/>
  <c r="CY5" i="31"/>
  <c r="DE5" i="31"/>
  <c r="DI5" i="31"/>
  <c r="DM5" i="31"/>
  <c r="DS5" i="31"/>
  <c r="DW5" i="31"/>
  <c r="EA5" i="31"/>
  <c r="EE5" i="31"/>
  <c r="EI5" i="31"/>
  <c r="I6" i="31"/>
  <c r="P6" i="31"/>
  <c r="T6" i="31"/>
  <c r="X6" i="31"/>
  <c r="AB6" i="31"/>
  <c r="AF6" i="31"/>
  <c r="AJ6" i="31"/>
  <c r="AN6" i="31"/>
  <c r="AR6" i="31"/>
  <c r="AV6" i="31"/>
  <c r="AZ6" i="31"/>
  <c r="BD6" i="31"/>
  <c r="BH6" i="31"/>
  <c r="BL6" i="31"/>
  <c r="BP6" i="31"/>
  <c r="BT6" i="31"/>
  <c r="BX6" i="31"/>
  <c r="CB6" i="31"/>
  <c r="CF6" i="31"/>
  <c r="CK6" i="31"/>
  <c r="CO6" i="31"/>
  <c r="CT6" i="31"/>
  <c r="CY6" i="31"/>
  <c r="DE6" i="31"/>
  <c r="DI6" i="31"/>
  <c r="DM6" i="31"/>
  <c r="DS6" i="31"/>
  <c r="DW6" i="31"/>
  <c r="EA6" i="31"/>
  <c r="EE6" i="31"/>
  <c r="EI6" i="31"/>
  <c r="I7" i="31"/>
  <c r="P7" i="31"/>
  <c r="T7" i="31"/>
  <c r="X7" i="31"/>
  <c r="AB7" i="31"/>
  <c r="AF7" i="31"/>
  <c r="AJ7" i="31"/>
  <c r="AN7" i="31"/>
  <c r="AR7" i="31"/>
  <c r="AV7" i="31"/>
  <c r="AZ7" i="31"/>
  <c r="BD7" i="31"/>
  <c r="BH7" i="31"/>
  <c r="BL7" i="31"/>
  <c r="BP7" i="31"/>
  <c r="BT7" i="31"/>
  <c r="BX7" i="31"/>
  <c r="CB7" i="31"/>
  <c r="CF7" i="31"/>
  <c r="CK7" i="31"/>
  <c r="CO7" i="31"/>
  <c r="CT7" i="31"/>
  <c r="CY7" i="31"/>
  <c r="DE7" i="31"/>
  <c r="DI7" i="31"/>
  <c r="DM7" i="31"/>
  <c r="DS7" i="31"/>
  <c r="DW7" i="31"/>
  <c r="EA7" i="31"/>
  <c r="EE7" i="31"/>
  <c r="EI7" i="31"/>
  <c r="I8" i="31"/>
  <c r="P8" i="31"/>
  <c r="T8" i="31"/>
  <c r="X8" i="31"/>
  <c r="AB8" i="31"/>
  <c r="AF8" i="31"/>
  <c r="AJ8" i="31"/>
  <c r="AN8" i="31"/>
  <c r="AR8" i="31"/>
  <c r="AV8" i="31"/>
  <c r="AZ8" i="31"/>
  <c r="BD8" i="31"/>
  <c r="BH8" i="31"/>
  <c r="BL8" i="31"/>
  <c r="BP8" i="31"/>
  <c r="BT8" i="31"/>
  <c r="BX8" i="31"/>
  <c r="CB8" i="31"/>
  <c r="CF8" i="31"/>
  <c r="CK8" i="31"/>
  <c r="CO8" i="31"/>
  <c r="CT8" i="31"/>
  <c r="CY8" i="31"/>
  <c r="DE8" i="31"/>
  <c r="DI8" i="31"/>
  <c r="DM8" i="31"/>
  <c r="DS8" i="31"/>
  <c r="DW8" i="31"/>
  <c r="EA8" i="31"/>
  <c r="EE8" i="31"/>
  <c r="EI8" i="31"/>
  <c r="I9" i="31"/>
  <c r="P9" i="31"/>
  <c r="T9" i="31"/>
  <c r="X9" i="31"/>
  <c r="AB9" i="31"/>
  <c r="AF9" i="31"/>
  <c r="AJ9" i="31"/>
  <c r="AN9" i="31"/>
  <c r="AR9" i="31"/>
  <c r="AV9" i="31"/>
  <c r="AZ9" i="31"/>
  <c r="BD9" i="31"/>
  <c r="BH9" i="31"/>
  <c r="BL9" i="31"/>
  <c r="BP9" i="31"/>
  <c r="BT9" i="31"/>
  <c r="BX9" i="31"/>
  <c r="CB9" i="31"/>
  <c r="CF9" i="31"/>
  <c r="CK9" i="31"/>
  <c r="CO9" i="31"/>
  <c r="CT9" i="31"/>
  <c r="CY9" i="31"/>
  <c r="DE9" i="31"/>
  <c r="DI9" i="31"/>
  <c r="DM9" i="31"/>
  <c r="DS9" i="31"/>
  <c r="DW9" i="31"/>
  <c r="EA9" i="31"/>
  <c r="EE9" i="31"/>
  <c r="EI9" i="31"/>
  <c r="I10" i="31"/>
  <c r="P10" i="31"/>
  <c r="T10" i="31"/>
  <c r="X10" i="31"/>
  <c r="AB10" i="31"/>
  <c r="AF10" i="31"/>
  <c r="AJ10" i="31"/>
  <c r="AN10" i="31"/>
  <c r="AR10" i="31"/>
  <c r="AV10" i="31"/>
  <c r="AZ10" i="31"/>
  <c r="BD10" i="31"/>
  <c r="BH10" i="31"/>
  <c r="BL10" i="31"/>
  <c r="BP10" i="31"/>
  <c r="BT10" i="31"/>
  <c r="BX10" i="31"/>
  <c r="CB10" i="31"/>
  <c r="CF10" i="31"/>
  <c r="CK10" i="31"/>
  <c r="CO10" i="31"/>
  <c r="CT10" i="31"/>
  <c r="CY10" i="31"/>
  <c r="DE10" i="31"/>
  <c r="DI10" i="31"/>
  <c r="DM10" i="31"/>
  <c r="DS10" i="31"/>
  <c r="DW10" i="31"/>
  <c r="EA10" i="31"/>
  <c r="EE10" i="31"/>
  <c r="EI10" i="31"/>
  <c r="I11" i="31"/>
  <c r="P11" i="31"/>
  <c r="T11" i="31"/>
  <c r="X11" i="31"/>
  <c r="AB11" i="31"/>
  <c r="AF11" i="31"/>
  <c r="AJ11" i="31"/>
  <c r="AN11" i="31"/>
  <c r="AR11" i="31"/>
  <c r="AV11" i="31"/>
  <c r="AZ11" i="31"/>
  <c r="BD11" i="31"/>
  <c r="BH11" i="31"/>
  <c r="BL11" i="31"/>
  <c r="BP11" i="31"/>
  <c r="BT11" i="31"/>
  <c r="BX11" i="31"/>
  <c r="CB11" i="31"/>
  <c r="CF11" i="31"/>
  <c r="CK11" i="31"/>
  <c r="CO11" i="31"/>
  <c r="CT11" i="31"/>
  <c r="CY11" i="31"/>
  <c r="DE11" i="31"/>
  <c r="DI11" i="31"/>
  <c r="DM11" i="31"/>
  <c r="DS11" i="31"/>
  <c r="DW11" i="31"/>
  <c r="EA11" i="31"/>
  <c r="EE11" i="31"/>
  <c r="EI11" i="31"/>
  <c r="EI12" i="31"/>
  <c r="EE12" i="31"/>
  <c r="EA12" i="31"/>
  <c r="DW12" i="31"/>
  <c r="DS12" i="31"/>
  <c r="DM12" i="31"/>
  <c r="DI12" i="31"/>
  <c r="DE12" i="31"/>
  <c r="CY12" i="31"/>
  <c r="CT12" i="31"/>
  <c r="CO12" i="31"/>
  <c r="CK12" i="31"/>
  <c r="CF12" i="31"/>
  <c r="CB12" i="31"/>
  <c r="BX12" i="31"/>
  <c r="BT12" i="31"/>
  <c r="BP12" i="31"/>
  <c r="BL12" i="31"/>
  <c r="BH12" i="31"/>
  <c r="BD12" i="31"/>
  <c r="AZ12" i="31"/>
  <c r="AV12" i="31"/>
  <c r="AR12" i="31"/>
  <c r="AN12" i="31"/>
  <c r="AJ12" i="31"/>
  <c r="AF12" i="31"/>
  <c r="AB12" i="31"/>
  <c r="X12" i="31"/>
  <c r="T12" i="31"/>
  <c r="P12" i="31"/>
  <c r="I12" i="31"/>
  <c r="J12" i="31"/>
  <c r="R12" i="31"/>
  <c r="W12" i="31"/>
  <c r="AC12" i="31"/>
  <c r="AH12" i="31"/>
  <c r="AM12" i="31"/>
  <c r="AS12" i="31"/>
  <c r="AX12" i="31"/>
  <c r="BC12" i="31"/>
  <c r="BI12" i="31"/>
  <c r="BN12" i="31"/>
  <c r="BS12" i="31"/>
  <c r="BY12" i="31"/>
  <c r="CD12" i="31"/>
  <c r="CI12" i="31"/>
  <c r="CQ12" i="31"/>
  <c r="CW12" i="31"/>
  <c r="DD12" i="31"/>
  <c r="DJ12" i="31"/>
  <c r="DQ12" i="31"/>
  <c r="DV12" i="31"/>
  <c r="EB12" i="31"/>
  <c r="EG12" i="31"/>
  <c r="EL12" i="31"/>
  <c r="DK12" i="31"/>
  <c r="DR12" i="31"/>
  <c r="DX12" i="31"/>
  <c r="EC12" i="31"/>
  <c r="EH12" i="31"/>
  <c r="K3" i="31"/>
  <c r="V3" i="31"/>
  <c r="AH3" i="31"/>
  <c r="AP3" i="31"/>
  <c r="BB3" i="31"/>
  <c r="BN3" i="31"/>
  <c r="BV3" i="31"/>
  <c r="CD3" i="31"/>
  <c r="CM3" i="31"/>
  <c r="DB3" i="31"/>
  <c r="DK3" i="31"/>
  <c r="DY3" i="31"/>
  <c r="K4" i="31"/>
  <c r="V4" i="31"/>
  <c r="AH4" i="31"/>
  <c r="AT4" i="31"/>
  <c r="BB4" i="31"/>
  <c r="BF4" i="31"/>
  <c r="BJ4" i="31"/>
  <c r="BR4" i="31"/>
  <c r="BV4" i="31"/>
  <c r="BZ4" i="31"/>
  <c r="CD4" i="31"/>
  <c r="CH4" i="31"/>
  <c r="CM4" i="31"/>
  <c r="CR4" i="31"/>
  <c r="CW4" i="31"/>
  <c r="DB4" i="31"/>
  <c r="DG4" i="31"/>
  <c r="DK4" i="31"/>
  <c r="DQ4" i="31"/>
  <c r="DU4" i="31"/>
  <c r="DY4" i="31"/>
  <c r="EC4" i="31"/>
  <c r="EG4" i="31"/>
  <c r="G5" i="31"/>
  <c r="K5" i="31"/>
  <c r="R5" i="31"/>
  <c r="V5" i="31"/>
  <c r="Z5" i="31"/>
  <c r="AD5" i="31"/>
  <c r="AH5" i="31"/>
  <c r="AL5" i="31"/>
  <c r="AP5" i="31"/>
  <c r="AT5" i="31"/>
  <c r="AX5" i="31"/>
  <c r="BB5" i="31"/>
  <c r="BF5" i="31"/>
  <c r="BJ5" i="31"/>
  <c r="BN5" i="31"/>
  <c r="BR5" i="31"/>
  <c r="BV5" i="31"/>
  <c r="BZ5" i="31"/>
  <c r="CD5" i="31"/>
  <c r="CH5" i="31"/>
  <c r="CM5" i="31"/>
  <c r="CR5" i="31"/>
  <c r="CW5" i="31"/>
  <c r="DB5" i="31"/>
  <c r="DG5" i="31"/>
  <c r="DK5" i="31"/>
  <c r="DQ5" i="31"/>
  <c r="DU5" i="31"/>
  <c r="DY5" i="31"/>
  <c r="EC5" i="31"/>
  <c r="EG5" i="31"/>
  <c r="G6" i="31"/>
  <c r="K6" i="31"/>
  <c r="R6" i="31"/>
  <c r="V6" i="31"/>
  <c r="Z6" i="31"/>
  <c r="AD6" i="31"/>
  <c r="AH6" i="31"/>
  <c r="AL6" i="31"/>
  <c r="AP6" i="31"/>
  <c r="AT6" i="31"/>
  <c r="AX6" i="31"/>
  <c r="BB6" i="31"/>
  <c r="BF6" i="31"/>
  <c r="BJ6" i="31"/>
  <c r="BN6" i="31"/>
  <c r="BR6" i="31"/>
  <c r="BV6" i="31"/>
  <c r="BZ6" i="31"/>
  <c r="CD6" i="31"/>
  <c r="CH6" i="31"/>
  <c r="CM6" i="31"/>
  <c r="CR6" i="31"/>
  <c r="CW6" i="31"/>
  <c r="DB6" i="31"/>
  <c r="DG6" i="31"/>
  <c r="DK6" i="31"/>
  <c r="DQ6" i="31"/>
  <c r="DU6" i="31"/>
  <c r="DY6" i="31"/>
  <c r="EC6" i="31"/>
  <c r="EG6" i="31"/>
  <c r="G7" i="31"/>
  <c r="K7" i="31"/>
  <c r="R7" i="31"/>
  <c r="V7" i="31"/>
  <c r="Z7" i="31"/>
  <c r="AD7" i="31"/>
  <c r="AH7" i="31"/>
  <c r="AL7" i="31"/>
  <c r="AP7" i="31"/>
  <c r="AT7" i="31"/>
  <c r="AX7" i="31"/>
  <c r="BB7" i="31"/>
  <c r="BF7" i="31"/>
  <c r="BJ7" i="31"/>
  <c r="BN7" i="31"/>
  <c r="BR7" i="31"/>
  <c r="BV7" i="31"/>
  <c r="BZ7" i="31"/>
  <c r="CD7" i="31"/>
  <c r="CH7" i="31"/>
  <c r="CM7" i="31"/>
  <c r="CR7" i="31"/>
  <c r="CW7" i="31"/>
  <c r="DB7" i="31"/>
  <c r="DG7" i="31"/>
  <c r="DK7" i="31"/>
  <c r="DQ7" i="31"/>
  <c r="DU7" i="31"/>
  <c r="DY7" i="31"/>
  <c r="EC7" i="31"/>
  <c r="EG7" i="31"/>
  <c r="G8" i="31"/>
  <c r="K8" i="31"/>
  <c r="R8" i="31"/>
  <c r="V8" i="31"/>
  <c r="Z8" i="31"/>
  <c r="AD8" i="31"/>
  <c r="AH8" i="31"/>
  <c r="AL8" i="31"/>
  <c r="AP8" i="31"/>
  <c r="AT8" i="31"/>
  <c r="AX8" i="31"/>
  <c r="BB8" i="31"/>
  <c r="BF8" i="31"/>
  <c r="BJ8" i="31"/>
  <c r="BN8" i="31"/>
  <c r="BR8" i="31"/>
  <c r="BV8" i="31"/>
  <c r="BZ8" i="31"/>
  <c r="CD8" i="31"/>
  <c r="CH8" i="31"/>
  <c r="CM8" i="31"/>
  <c r="CR8" i="31"/>
  <c r="CW8" i="31"/>
  <c r="DB8" i="31"/>
  <c r="DG8" i="31"/>
  <c r="DK8" i="31"/>
  <c r="DQ8" i="31"/>
  <c r="DU8" i="31"/>
  <c r="DY8" i="31"/>
  <c r="EC8" i="31"/>
  <c r="EG8" i="31"/>
  <c r="G9" i="31"/>
  <c r="K9" i="31"/>
  <c r="R9" i="31"/>
  <c r="V9" i="31"/>
  <c r="Z9" i="31"/>
  <c r="AD9" i="31"/>
  <c r="AH9" i="31"/>
  <c r="AL9" i="31"/>
  <c r="AP9" i="31"/>
  <c r="AT9" i="31"/>
  <c r="AX9" i="31"/>
  <c r="BB9" i="31"/>
  <c r="BF9" i="31"/>
  <c r="BJ9" i="31"/>
  <c r="BN9" i="31"/>
  <c r="BR9" i="31"/>
  <c r="BV9" i="31"/>
  <c r="BZ9" i="31"/>
  <c r="CD9" i="31"/>
  <c r="CH9" i="31"/>
  <c r="CM9" i="31"/>
  <c r="CR9" i="31"/>
  <c r="CW9" i="31"/>
  <c r="DB9" i="31"/>
  <c r="DG9" i="31"/>
  <c r="DK9" i="31"/>
  <c r="DQ9" i="31"/>
  <c r="DU9" i="31"/>
  <c r="DY9" i="31"/>
  <c r="EC9" i="31"/>
  <c r="EG9" i="31"/>
  <c r="G10" i="31"/>
  <c r="K10" i="31"/>
  <c r="R10" i="31"/>
  <c r="V10" i="31"/>
  <c r="Z10" i="31"/>
  <c r="AD10" i="31"/>
  <c r="AH10" i="31"/>
  <c r="AL10" i="31"/>
  <c r="AP10" i="31"/>
  <c r="AT10" i="31"/>
  <c r="AX10" i="31"/>
  <c r="BB10" i="31"/>
  <c r="BF10" i="31"/>
  <c r="BJ10" i="31"/>
  <c r="BN10" i="31"/>
  <c r="BR10" i="31"/>
  <c r="BV10" i="31"/>
  <c r="BZ10" i="31"/>
  <c r="CD10" i="31"/>
  <c r="CH10" i="31"/>
  <c r="CM10" i="31"/>
  <c r="CR10" i="31"/>
  <c r="CW10" i="31"/>
  <c r="DB10" i="31"/>
  <c r="DG10" i="31"/>
  <c r="DK10" i="31"/>
  <c r="DQ10" i="31"/>
  <c r="DU10" i="31"/>
  <c r="DY10" i="31"/>
  <c r="EC10" i="31"/>
  <c r="EG10" i="31"/>
  <c r="G11" i="31"/>
  <c r="K11" i="31"/>
  <c r="R11" i="31"/>
  <c r="V11" i="31"/>
  <c r="Z11" i="31"/>
  <c r="AD11" i="31"/>
  <c r="AH11" i="31"/>
  <c r="AL11" i="31"/>
  <c r="AP11" i="31"/>
  <c r="AT11" i="31"/>
  <c r="AX11" i="31"/>
  <c r="BB11" i="31"/>
  <c r="BF11" i="31"/>
  <c r="BJ11" i="31"/>
  <c r="BN11" i="31"/>
  <c r="BR11" i="31"/>
  <c r="BV11" i="31"/>
  <c r="BZ11" i="31"/>
  <c r="CD11" i="31"/>
  <c r="CH11" i="31"/>
  <c r="CM11" i="31"/>
  <c r="CR11" i="31"/>
  <c r="CW11" i="31"/>
  <c r="DB11" i="31"/>
  <c r="DG11" i="31"/>
  <c r="DK11" i="31"/>
  <c r="DQ11" i="31"/>
  <c r="DU11" i="31"/>
  <c r="DY11" i="31"/>
  <c r="EC11" i="31"/>
  <c r="EG11" i="31"/>
  <c r="G12" i="31"/>
  <c r="L12" i="31"/>
  <c r="U12" i="31"/>
  <c r="Z12" i="31"/>
  <c r="AE12" i="31"/>
  <c r="AK12" i="31"/>
  <c r="AP12" i="31"/>
  <c r="AU12" i="31"/>
  <c r="BA12" i="31"/>
  <c r="BF12" i="31"/>
  <c r="BK12" i="31"/>
  <c r="BQ12" i="31"/>
  <c r="BV12" i="31"/>
  <c r="CA12" i="31"/>
  <c r="CG12" i="31"/>
  <c r="CM12" i="31"/>
  <c r="CS12" i="31"/>
  <c r="CZ12" i="31"/>
  <c r="DG12" i="31"/>
  <c r="DL12" i="31"/>
  <c r="DT12" i="31"/>
  <c r="DY12" i="31"/>
  <c r="ED12" i="31"/>
  <c r="EJ12" i="31"/>
  <c r="I13" i="31"/>
  <c r="P13" i="31"/>
  <c r="T13" i="31"/>
  <c r="X13" i="31"/>
  <c r="AB13" i="31"/>
  <c r="AF13" i="31"/>
  <c r="AJ13" i="31"/>
  <c r="AN13" i="31"/>
  <c r="AR13" i="31"/>
  <c r="AV13" i="31"/>
  <c r="AZ13" i="31"/>
  <c r="BD13" i="31"/>
  <c r="BH13" i="31"/>
  <c r="BL13" i="31"/>
  <c r="BP13" i="31"/>
  <c r="BT13" i="31"/>
  <c r="BX13" i="31"/>
  <c r="CB13" i="31"/>
  <c r="CF13" i="31"/>
  <c r="CK13" i="31"/>
  <c r="CO13" i="31"/>
  <c r="CT13" i="31"/>
  <c r="CY13" i="31"/>
  <c r="DE13" i="31"/>
  <c r="DI13" i="31"/>
  <c r="DM13" i="31"/>
  <c r="DS13" i="31"/>
  <c r="DW13" i="31"/>
  <c r="EA13" i="31"/>
  <c r="EE13" i="31"/>
  <c r="I14" i="31"/>
  <c r="P14" i="31"/>
  <c r="T14" i="31"/>
  <c r="X14" i="31"/>
  <c r="AB14" i="31"/>
  <c r="AF14" i="31"/>
  <c r="AJ14" i="31"/>
  <c r="AN14" i="31"/>
  <c r="AR14" i="31"/>
  <c r="AV14" i="31"/>
  <c r="AZ14" i="31"/>
  <c r="BD14" i="31"/>
  <c r="BH14" i="31"/>
  <c r="BL14" i="31"/>
  <c r="BP14" i="31"/>
  <c r="BT14" i="31"/>
  <c r="BX14" i="31"/>
  <c r="CB14" i="31"/>
  <c r="CF14" i="31"/>
  <c r="CK14" i="31"/>
  <c r="CO14" i="31"/>
  <c r="CT14" i="31"/>
  <c r="CY14" i="31"/>
  <c r="DE14" i="31"/>
  <c r="DI14" i="31"/>
  <c r="DM14" i="31"/>
  <c r="DS14" i="31"/>
  <c r="DW14" i="31"/>
  <c r="EA14" i="31"/>
  <c r="EE14" i="31"/>
  <c r="I15" i="31"/>
  <c r="P15" i="31"/>
  <c r="T15" i="31"/>
  <c r="X15" i="31"/>
  <c r="AB15" i="31"/>
  <c r="AF15" i="31"/>
  <c r="AJ15" i="31"/>
  <c r="AN15" i="31"/>
  <c r="AR15" i="31"/>
  <c r="AV15" i="31"/>
  <c r="AZ15" i="31"/>
  <c r="BD15" i="31"/>
  <c r="BH15" i="31"/>
  <c r="BL15" i="31"/>
  <c r="BP15" i="31"/>
  <c r="BT15" i="31"/>
  <c r="BX15" i="31"/>
  <c r="CB15" i="31"/>
  <c r="CF15" i="31"/>
  <c r="CK15" i="31"/>
  <c r="CO15" i="31"/>
  <c r="CT15" i="31"/>
  <c r="CY15" i="31"/>
  <c r="DE15" i="31"/>
  <c r="DI15" i="31"/>
  <c r="DM15" i="31"/>
  <c r="DS15" i="31"/>
  <c r="DW15" i="31"/>
  <c r="EA15" i="31"/>
  <c r="EE15" i="31"/>
  <c r="I16" i="31"/>
  <c r="P16" i="31"/>
  <c r="T16" i="31"/>
  <c r="X16" i="31"/>
  <c r="AB16" i="31"/>
  <c r="AF16" i="31"/>
  <c r="AJ16" i="31"/>
  <c r="AN16" i="31"/>
  <c r="AR16" i="31"/>
  <c r="AV16" i="31"/>
  <c r="AZ16" i="31"/>
  <c r="BD16" i="31"/>
  <c r="BH16" i="31"/>
  <c r="BL16" i="31"/>
  <c r="BP16" i="31"/>
  <c r="BT16" i="31"/>
  <c r="BX16" i="31"/>
  <c r="CB16" i="31"/>
  <c r="CF16" i="31"/>
  <c r="CK16" i="31"/>
  <c r="CO16" i="31"/>
  <c r="CT16" i="31"/>
  <c r="CY16" i="31"/>
  <c r="DE16" i="31"/>
  <c r="DI16" i="31"/>
  <c r="DM16" i="31"/>
  <c r="DS16" i="31"/>
  <c r="DW16" i="31"/>
  <c r="EA16" i="31"/>
  <c r="EE16" i="31"/>
  <c r="EL17" i="31"/>
  <c r="EH17" i="31"/>
  <c r="ED17" i="31"/>
  <c r="DZ17" i="31"/>
  <c r="DV17" i="31"/>
  <c r="DR17" i="31"/>
  <c r="DL17" i="31"/>
  <c r="DH17" i="31"/>
  <c r="DD17" i="31"/>
  <c r="CX17" i="31"/>
  <c r="CS17" i="31"/>
  <c r="CN17" i="31"/>
  <c r="CI17" i="31"/>
  <c r="CE17" i="31"/>
  <c r="CA17" i="31"/>
  <c r="BW17" i="31"/>
  <c r="BS17" i="31"/>
  <c r="BO17" i="31"/>
  <c r="BK17" i="31"/>
  <c r="BG17" i="31"/>
  <c r="BC17" i="31"/>
  <c r="AY17" i="31"/>
  <c r="AU17" i="31"/>
  <c r="AQ17" i="31"/>
  <c r="AM17" i="31"/>
  <c r="AI17" i="31"/>
  <c r="AE17" i="31"/>
  <c r="AA17" i="31"/>
  <c r="W17" i="31"/>
  <c r="S17" i="31"/>
  <c r="I17" i="31"/>
  <c r="P17" i="31"/>
  <c r="U17" i="31"/>
  <c r="Z17" i="31"/>
  <c r="AF17" i="31"/>
  <c r="AK17" i="31"/>
  <c r="AP17" i="31"/>
  <c r="AV17" i="31"/>
  <c r="BA17" i="31"/>
  <c r="BF17" i="31"/>
  <c r="BL17" i="31"/>
  <c r="BQ17" i="31"/>
  <c r="BV17" i="31"/>
  <c r="CB17" i="31"/>
  <c r="CG17" i="31"/>
  <c r="CM17" i="31"/>
  <c r="CT17" i="31"/>
  <c r="CZ17" i="31"/>
  <c r="DG17" i="31"/>
  <c r="DM17" i="31"/>
  <c r="DT17" i="31"/>
  <c r="DY17" i="31"/>
  <c r="EE17" i="31"/>
  <c r="EJ17" i="31"/>
  <c r="G18" i="31"/>
  <c r="P18" i="31"/>
  <c r="U18" i="31"/>
  <c r="Z18" i="31"/>
  <c r="AF18" i="31"/>
  <c r="AK18" i="31"/>
  <c r="AP18" i="31"/>
  <c r="AV18" i="31"/>
  <c r="BA18" i="31"/>
  <c r="BF18" i="31"/>
  <c r="BL18" i="31"/>
  <c r="BQ18" i="31"/>
  <c r="BV18" i="31"/>
  <c r="CB18" i="31"/>
  <c r="CG18" i="31"/>
  <c r="CM18" i="31"/>
  <c r="CT18" i="31"/>
  <c r="CZ18" i="31"/>
  <c r="DG18" i="31"/>
  <c r="DM18" i="31"/>
  <c r="DT18" i="31"/>
  <c r="DY18" i="31"/>
  <c r="EE18" i="31"/>
  <c r="G19" i="31"/>
  <c r="P19" i="31"/>
  <c r="U19" i="31"/>
  <c r="Z19" i="31"/>
  <c r="AF19" i="31"/>
  <c r="AK19" i="31"/>
  <c r="AP19" i="31"/>
  <c r="AV19" i="31"/>
  <c r="BA19" i="31"/>
  <c r="BF19" i="31"/>
  <c r="BL19" i="31"/>
  <c r="BQ19" i="31"/>
  <c r="BV19" i="31"/>
  <c r="CB19" i="31"/>
  <c r="CG19" i="31"/>
  <c r="CM19" i="31"/>
  <c r="CT19" i="31"/>
  <c r="CZ19" i="31"/>
  <c r="DG19" i="31"/>
  <c r="DM19" i="31"/>
  <c r="DT19" i="31"/>
  <c r="DY19" i="31"/>
  <c r="EE19" i="31"/>
  <c r="G20" i="31"/>
  <c r="P20" i="31"/>
  <c r="U20" i="31"/>
  <c r="Z20" i="31"/>
  <c r="AF20" i="31"/>
  <c r="AK20" i="31"/>
  <c r="AP20" i="31"/>
  <c r="AV20" i="31"/>
  <c r="BA20" i="31"/>
  <c r="BF20" i="31"/>
  <c r="BL20" i="31"/>
  <c r="BQ20" i="31"/>
  <c r="BV20" i="31"/>
  <c r="CB20" i="31"/>
  <c r="CG20" i="31"/>
  <c r="CM20" i="31"/>
  <c r="CT20" i="31"/>
  <c r="CZ20" i="31"/>
  <c r="DG20" i="31"/>
  <c r="DM20" i="31"/>
  <c r="DT20" i="31"/>
  <c r="DY20" i="31"/>
  <c r="EE20" i="31"/>
  <c r="G21" i="31"/>
  <c r="P21" i="31"/>
  <c r="U21" i="31"/>
  <c r="Z21" i="31"/>
  <c r="AF21" i="31"/>
  <c r="AK21" i="31"/>
  <c r="AP21" i="31"/>
  <c r="AV21" i="31"/>
  <c r="BA21" i="31"/>
  <c r="BF21" i="31"/>
  <c r="BL21" i="31"/>
  <c r="BQ21" i="31"/>
  <c r="BV21" i="31"/>
  <c r="CB21" i="31"/>
  <c r="CG21" i="31"/>
  <c r="CM21" i="31"/>
  <c r="CT21" i="31"/>
  <c r="CZ21" i="31"/>
  <c r="DG21" i="31"/>
  <c r="DM21" i="31"/>
  <c r="DT21" i="31"/>
  <c r="DY21" i="31"/>
  <c r="EE21" i="31"/>
  <c r="G22" i="31"/>
  <c r="P22" i="31"/>
  <c r="U22" i="31"/>
  <c r="Z22" i="31"/>
  <c r="AF22" i="31"/>
  <c r="AK22" i="31"/>
  <c r="AP22" i="31"/>
  <c r="AV22" i="31"/>
  <c r="BA22" i="31"/>
  <c r="BF22" i="31"/>
  <c r="BL22" i="31"/>
  <c r="BQ22" i="31"/>
  <c r="BV22" i="31"/>
  <c r="CB22" i="31"/>
  <c r="CG22" i="31"/>
  <c r="CM22" i="31"/>
  <c r="CT22" i="31"/>
  <c r="CZ22" i="31"/>
  <c r="DG22" i="31"/>
  <c r="DM22" i="31"/>
  <c r="DT22" i="31"/>
  <c r="DY22" i="31"/>
  <c r="EE22" i="31"/>
  <c r="G23" i="31"/>
  <c r="P23" i="31"/>
  <c r="U23" i="31"/>
  <c r="Z23" i="31"/>
  <c r="AF23" i="31"/>
  <c r="AK23" i="31"/>
  <c r="AP23" i="31"/>
  <c r="AV23" i="31"/>
  <c r="BA23" i="31"/>
  <c r="BF23" i="31"/>
  <c r="BL23" i="31"/>
  <c r="BQ23" i="31"/>
  <c r="BV23" i="31"/>
  <c r="CB23" i="31"/>
  <c r="CG23" i="31"/>
  <c r="CM23" i="31"/>
  <c r="CT23" i="31"/>
  <c r="CZ23" i="31"/>
  <c r="DG23" i="31"/>
  <c r="DM23" i="31"/>
  <c r="DT23" i="31"/>
  <c r="DY23" i="31"/>
  <c r="EE23" i="31"/>
  <c r="G24" i="31"/>
  <c r="P24" i="31"/>
  <c r="U24" i="31"/>
  <c r="Z24" i="31"/>
  <c r="AF24" i="31"/>
  <c r="AL24" i="31"/>
  <c r="AT24" i="31"/>
  <c r="BB24" i="31"/>
  <c r="BJ24" i="31"/>
  <c r="BR24" i="31"/>
  <c r="BZ24" i="31"/>
  <c r="CH24" i="31"/>
  <c r="CR24" i="31"/>
  <c r="DB24" i="31"/>
  <c r="DK24" i="31"/>
  <c r="DU24" i="31"/>
  <c r="EC24" i="31"/>
  <c r="EL18" i="31"/>
  <c r="EH18" i="31"/>
  <c r="ED18" i="31"/>
  <c r="DZ18" i="31"/>
  <c r="DV18" i="31"/>
  <c r="DR18" i="31"/>
  <c r="DL18" i="31"/>
  <c r="DH18" i="31"/>
  <c r="DD18" i="31"/>
  <c r="CX18" i="31"/>
  <c r="CS18" i="31"/>
  <c r="CN18" i="31"/>
  <c r="CI18" i="31"/>
  <c r="CE18" i="31"/>
  <c r="CA18" i="31"/>
  <c r="BW18" i="31"/>
  <c r="BS18" i="31"/>
  <c r="BO18" i="31"/>
  <c r="BK18" i="31"/>
  <c r="BG18" i="31"/>
  <c r="BC18" i="31"/>
  <c r="AY18" i="31"/>
  <c r="AU18" i="31"/>
  <c r="AQ18" i="31"/>
  <c r="AM18" i="31"/>
  <c r="AI18" i="31"/>
  <c r="AE18" i="31"/>
  <c r="AA18" i="31"/>
  <c r="W18" i="31"/>
  <c r="S18" i="31"/>
  <c r="L18" i="31"/>
  <c r="H18" i="31"/>
  <c r="J18" i="31"/>
  <c r="R18" i="31"/>
  <c r="X18" i="31"/>
  <c r="AC18" i="31"/>
  <c r="AH18" i="31"/>
  <c r="AN18" i="31"/>
  <c r="AS18" i="31"/>
  <c r="AX18" i="31"/>
  <c r="BD18" i="31"/>
  <c r="BI18" i="31"/>
  <c r="BN18" i="31"/>
  <c r="BT18" i="31"/>
  <c r="BY18" i="31"/>
  <c r="CD18" i="31"/>
  <c r="CK18" i="31"/>
  <c r="CQ18" i="31"/>
  <c r="CW18" i="31"/>
  <c r="DE18" i="31"/>
  <c r="DJ18" i="31"/>
  <c r="DQ18" i="31"/>
  <c r="DW18" i="31"/>
  <c r="EB18" i="31"/>
  <c r="EG18" i="31"/>
  <c r="EL19" i="31"/>
  <c r="EH19" i="31"/>
  <c r="ED19" i="31"/>
  <c r="DZ19" i="31"/>
  <c r="DV19" i="31"/>
  <c r="DR19" i="31"/>
  <c r="DL19" i="31"/>
  <c r="DH19" i="31"/>
  <c r="DD19" i="31"/>
  <c r="CX19" i="31"/>
  <c r="CS19" i="31"/>
  <c r="CN19" i="31"/>
  <c r="CI19" i="31"/>
  <c r="CE19" i="31"/>
  <c r="CA19" i="31"/>
  <c r="BW19" i="31"/>
  <c r="BS19" i="31"/>
  <c r="BO19" i="31"/>
  <c r="BK19" i="31"/>
  <c r="BG19" i="31"/>
  <c r="BC19" i="31"/>
  <c r="AY19" i="31"/>
  <c r="AU19" i="31"/>
  <c r="AQ19" i="31"/>
  <c r="AM19" i="31"/>
  <c r="AI19" i="31"/>
  <c r="AE19" i="31"/>
  <c r="AA19" i="31"/>
  <c r="W19" i="31"/>
  <c r="S19" i="31"/>
  <c r="L19" i="31"/>
  <c r="H19" i="31"/>
  <c r="J19" i="31"/>
  <c r="R19" i="31"/>
  <c r="X19" i="31"/>
  <c r="AC19" i="31"/>
  <c r="AH19" i="31"/>
  <c r="AN19" i="31"/>
  <c r="AS19" i="31"/>
  <c r="AX19" i="31"/>
  <c r="BD19" i="31"/>
  <c r="BI19" i="31"/>
  <c r="BN19" i="31"/>
  <c r="BT19" i="31"/>
  <c r="BY19" i="31"/>
  <c r="CD19" i="31"/>
  <c r="CK19" i="31"/>
  <c r="CQ19" i="31"/>
  <c r="CW19" i="31"/>
  <c r="DE19" i="31"/>
  <c r="DJ19" i="31"/>
  <c r="DQ19" i="31"/>
  <c r="DW19" i="31"/>
  <c r="EB19" i="31"/>
  <c r="EG19" i="31"/>
  <c r="EL20" i="31"/>
  <c r="EH20" i="31"/>
  <c r="ED20" i="31"/>
  <c r="DZ20" i="31"/>
  <c r="DV20" i="31"/>
  <c r="DR20" i="31"/>
  <c r="DL20" i="31"/>
  <c r="DH20" i="31"/>
  <c r="DD20" i="31"/>
  <c r="CX20" i="31"/>
  <c r="CS20" i="31"/>
  <c r="CN20" i="31"/>
  <c r="CI20" i="31"/>
  <c r="CE20" i="31"/>
  <c r="CA20" i="31"/>
  <c r="BW20" i="31"/>
  <c r="BS20" i="31"/>
  <c r="BO20" i="31"/>
  <c r="BK20" i="31"/>
  <c r="BG20" i="31"/>
  <c r="BC20" i="31"/>
  <c r="AY20" i="31"/>
  <c r="AU20" i="31"/>
  <c r="AQ20" i="31"/>
  <c r="AM20" i="31"/>
  <c r="AI20" i="31"/>
  <c r="AE20" i="31"/>
  <c r="AA20" i="31"/>
  <c r="W20" i="31"/>
  <c r="S20" i="31"/>
  <c r="L20" i="31"/>
  <c r="H20" i="31"/>
  <c r="J20" i="31"/>
  <c r="R20" i="31"/>
  <c r="X20" i="31"/>
  <c r="AC20" i="31"/>
  <c r="AH20" i="31"/>
  <c r="AN20" i="31"/>
  <c r="AS20" i="31"/>
  <c r="AX20" i="31"/>
  <c r="BD20" i="31"/>
  <c r="BI20" i="31"/>
  <c r="BN20" i="31"/>
  <c r="BT20" i="31"/>
  <c r="BY20" i="31"/>
  <c r="CD20" i="31"/>
  <c r="CK20" i="31"/>
  <c r="CQ20" i="31"/>
  <c r="CW20" i="31"/>
  <c r="DE20" i="31"/>
  <c r="DJ20" i="31"/>
  <c r="DQ20" i="31"/>
  <c r="DW20" i="31"/>
  <c r="EB20" i="31"/>
  <c r="EG20" i="31"/>
  <c r="EL21" i="31"/>
  <c r="EH21" i="31"/>
  <c r="ED21" i="31"/>
  <c r="DZ21" i="31"/>
  <c r="DV21" i="31"/>
  <c r="DR21" i="31"/>
  <c r="DL21" i="31"/>
  <c r="DH21" i="31"/>
  <c r="DD21" i="31"/>
  <c r="CX21" i="31"/>
  <c r="CS21" i="31"/>
  <c r="CN21" i="31"/>
  <c r="CI21" i="31"/>
  <c r="CE21" i="31"/>
  <c r="CA21" i="31"/>
  <c r="BW21" i="31"/>
  <c r="BS21" i="31"/>
  <c r="BO21" i="31"/>
  <c r="BK21" i="31"/>
  <c r="BG21" i="31"/>
  <c r="BC21" i="31"/>
  <c r="AY21" i="31"/>
  <c r="AU21" i="31"/>
  <c r="AQ21" i="31"/>
  <c r="AM21" i="31"/>
  <c r="AI21" i="31"/>
  <c r="AE21" i="31"/>
  <c r="AA21" i="31"/>
  <c r="W21" i="31"/>
  <c r="S21" i="31"/>
  <c r="L21" i="31"/>
  <c r="H21" i="31"/>
  <c r="J21" i="31"/>
  <c r="R21" i="31"/>
  <c r="X21" i="31"/>
  <c r="AC21" i="31"/>
  <c r="AH21" i="31"/>
  <c r="AN21" i="31"/>
  <c r="AS21" i="31"/>
  <c r="AX21" i="31"/>
  <c r="BD21" i="31"/>
  <c r="BI21" i="31"/>
  <c r="BN21" i="31"/>
  <c r="BT21" i="31"/>
  <c r="BY21" i="31"/>
  <c r="CD21" i="31"/>
  <c r="CK21" i="31"/>
  <c r="CQ21" i="31"/>
  <c r="CW21" i="31"/>
  <c r="DE21" i="31"/>
  <c r="DJ21" i="31"/>
  <c r="DQ21" i="31"/>
  <c r="DW21" i="31"/>
  <c r="EB21" i="31"/>
  <c r="EG21" i="31"/>
  <c r="EL22" i="31"/>
  <c r="EH22" i="31"/>
  <c r="ED22" i="31"/>
  <c r="DZ22" i="31"/>
  <c r="DV22" i="31"/>
  <c r="DR22" i="31"/>
  <c r="DL22" i="31"/>
  <c r="DH22" i="31"/>
  <c r="DD22" i="31"/>
  <c r="CX22" i="31"/>
  <c r="CS22" i="31"/>
  <c r="CN22" i="31"/>
  <c r="CI22" i="31"/>
  <c r="CE22" i="31"/>
  <c r="CA22" i="31"/>
  <c r="BW22" i="31"/>
  <c r="BS22" i="31"/>
  <c r="BO22" i="31"/>
  <c r="BK22" i="31"/>
  <c r="BG22" i="31"/>
  <c r="BC22" i="31"/>
  <c r="AY22" i="31"/>
  <c r="AU22" i="31"/>
  <c r="AQ22" i="31"/>
  <c r="AM22" i="31"/>
  <c r="AI22" i="31"/>
  <c r="AE22" i="31"/>
  <c r="AA22" i="31"/>
  <c r="W22" i="31"/>
  <c r="S22" i="31"/>
  <c r="L22" i="31"/>
  <c r="H22" i="31"/>
  <c r="J22" i="31"/>
  <c r="R22" i="31"/>
  <c r="X22" i="31"/>
  <c r="AC22" i="31"/>
  <c r="AH22" i="31"/>
  <c r="AN22" i="31"/>
  <c r="AS22" i="31"/>
  <c r="AX22" i="31"/>
  <c r="BD22" i="31"/>
  <c r="BI22" i="31"/>
  <c r="BN22" i="31"/>
  <c r="BT22" i="31"/>
  <c r="BY22" i="31"/>
  <c r="CD22" i="31"/>
  <c r="CK22" i="31"/>
  <c r="CQ22" i="31"/>
  <c r="CW22" i="31"/>
  <c r="DE22" i="31"/>
  <c r="DJ22" i="31"/>
  <c r="DQ22" i="31"/>
  <c r="DW22" i="31"/>
  <c r="EB22" i="31"/>
  <c r="EG22" i="31"/>
  <c r="EL23" i="31"/>
  <c r="EH23" i="31"/>
  <c r="ED23" i="31"/>
  <c r="DZ23" i="31"/>
  <c r="DV23" i="31"/>
  <c r="DR23" i="31"/>
  <c r="DL23" i="31"/>
  <c r="DH23" i="31"/>
  <c r="DD23" i="31"/>
  <c r="CX23" i="31"/>
  <c r="CS23" i="31"/>
  <c r="CN23" i="31"/>
  <c r="CI23" i="31"/>
  <c r="CE23" i="31"/>
  <c r="CA23" i="31"/>
  <c r="BW23" i="31"/>
  <c r="BS23" i="31"/>
  <c r="BO23" i="31"/>
  <c r="BK23" i="31"/>
  <c r="BG23" i="31"/>
  <c r="BC23" i="31"/>
  <c r="AY23" i="31"/>
  <c r="AU23" i="31"/>
  <c r="AQ23" i="31"/>
  <c r="AM23" i="31"/>
  <c r="AI23" i="31"/>
  <c r="AE23" i="31"/>
  <c r="AA23" i="31"/>
  <c r="W23" i="31"/>
  <c r="S23" i="31"/>
  <c r="L23" i="31"/>
  <c r="H23" i="31"/>
  <c r="J23" i="31"/>
  <c r="R23" i="31"/>
  <c r="X23" i="31"/>
  <c r="AC23" i="31"/>
  <c r="AH23" i="31"/>
  <c r="AN23" i="31"/>
  <c r="AS23" i="31"/>
  <c r="AX23" i="31"/>
  <c r="BD23" i="31"/>
  <c r="BI23" i="31"/>
  <c r="BN23" i="31"/>
  <c r="BT23" i="31"/>
  <c r="BY23" i="31"/>
  <c r="CD23" i="31"/>
  <c r="CK23" i="31"/>
  <c r="CQ23" i="31"/>
  <c r="CW23" i="31"/>
  <c r="DE23" i="31"/>
  <c r="DJ23" i="31"/>
  <c r="DQ23" i="31"/>
  <c r="DW23" i="31"/>
  <c r="EB23" i="31"/>
  <c r="EG23" i="31"/>
  <c r="EI24" i="31"/>
  <c r="EE24" i="31"/>
  <c r="EA24" i="31"/>
  <c r="DW24" i="31"/>
  <c r="DS24" i="31"/>
  <c r="DM24" i="31"/>
  <c r="DI24" i="31"/>
  <c r="DE24" i="31"/>
  <c r="CY24" i="31"/>
  <c r="CT24" i="31"/>
  <c r="CO24" i="31"/>
  <c r="CK24" i="31"/>
  <c r="CF24" i="31"/>
  <c r="CB24" i="31"/>
  <c r="BX24" i="31"/>
  <c r="BT24" i="31"/>
  <c r="BP24" i="31"/>
  <c r="BL24" i="31"/>
  <c r="BH24" i="31"/>
  <c r="BD24" i="31"/>
  <c r="AZ24" i="31"/>
  <c r="AV24" i="31"/>
  <c r="AR24" i="31"/>
  <c r="AN24" i="31"/>
  <c r="AJ24" i="31"/>
  <c r="EL24" i="31"/>
  <c r="EH24" i="31"/>
  <c r="ED24" i="31"/>
  <c r="DZ24" i="31"/>
  <c r="DV24" i="31"/>
  <c r="DR24" i="31"/>
  <c r="DL24" i="31"/>
  <c r="DH24" i="31"/>
  <c r="DD24" i="31"/>
  <c r="CX24" i="31"/>
  <c r="CS24" i="31"/>
  <c r="CN24" i="31"/>
  <c r="CI24" i="31"/>
  <c r="CE24" i="31"/>
  <c r="CA24" i="31"/>
  <c r="BW24" i="31"/>
  <c r="BS24" i="31"/>
  <c r="BO24" i="31"/>
  <c r="BK24" i="31"/>
  <c r="BG24" i="31"/>
  <c r="BC24" i="31"/>
  <c r="AY24" i="31"/>
  <c r="AU24" i="31"/>
  <c r="AQ24" i="31"/>
  <c r="AM24" i="31"/>
  <c r="AI24" i="31"/>
  <c r="AE24" i="31"/>
  <c r="AA24" i="31"/>
  <c r="W24" i="31"/>
  <c r="S24" i="31"/>
  <c r="L24" i="31"/>
  <c r="H24" i="31"/>
  <c r="J24" i="31"/>
  <c r="R24" i="31"/>
  <c r="X24" i="31"/>
  <c r="AC24" i="31"/>
  <c r="AH24" i="31"/>
  <c r="AP24" i="31"/>
  <c r="AX24" i="31"/>
  <c r="BF24" i="31"/>
  <c r="BN24" i="31"/>
  <c r="BV24" i="31"/>
  <c r="CD24" i="31"/>
  <c r="CM24" i="31"/>
  <c r="CW24" i="31"/>
  <c r="DG24" i="31"/>
  <c r="DQ24" i="31"/>
  <c r="DY24" i="31"/>
  <c r="EG24" i="31"/>
  <c r="H25" i="31"/>
  <c r="L25" i="31"/>
  <c r="S25" i="31"/>
  <c r="W25" i="31"/>
  <c r="AA25" i="31"/>
  <c r="AE25" i="31"/>
  <c r="AI25" i="31"/>
  <c r="AM25" i="31"/>
  <c r="AQ25" i="31"/>
  <c r="AU25" i="31"/>
  <c r="AY25" i="31"/>
  <c r="BC25" i="31"/>
  <c r="BG25" i="31"/>
  <c r="BK25" i="31"/>
  <c r="BO25" i="31"/>
  <c r="BS25" i="31"/>
  <c r="BW25" i="31"/>
  <c r="CA25" i="31"/>
  <c r="CE25" i="31"/>
  <c r="CI25" i="31"/>
  <c r="CN25" i="31"/>
  <c r="CS25" i="31"/>
  <c r="CX25" i="31"/>
  <c r="DD25" i="31"/>
  <c r="DH25" i="31"/>
  <c r="DL25" i="31"/>
  <c r="DR25" i="31"/>
  <c r="DV25" i="31"/>
  <c r="DZ25" i="31"/>
  <c r="ED25" i="31"/>
  <c r="EH25" i="31"/>
  <c r="EL25" i="31"/>
  <c r="H26" i="31"/>
  <c r="L26" i="31"/>
  <c r="S26" i="31"/>
  <c r="W26" i="31"/>
  <c r="AA26" i="31"/>
  <c r="AE26" i="31"/>
  <c r="AI26" i="31"/>
  <c r="AM26" i="31"/>
  <c r="AQ26" i="31"/>
  <c r="AU26" i="31"/>
  <c r="AY26" i="31"/>
  <c r="BC26" i="31"/>
  <c r="BG26" i="31"/>
  <c r="BK26" i="31"/>
  <c r="BO26" i="31"/>
  <c r="BT26" i="31"/>
  <c r="BY26" i="31"/>
  <c r="CE26" i="31"/>
  <c r="CK26" i="31"/>
  <c r="CQ26" i="31"/>
  <c r="CX26" i="31"/>
  <c r="DE26" i="31"/>
  <c r="DJ26" i="31"/>
  <c r="DR26" i="31"/>
  <c r="DW26" i="31"/>
  <c r="EB26" i="31"/>
  <c r="EJ27" i="31"/>
  <c r="EF27" i="31"/>
  <c r="EB27" i="31"/>
  <c r="DX27" i="31"/>
  <c r="DT27" i="31"/>
  <c r="DO27" i="31"/>
  <c r="DJ27" i="31"/>
  <c r="DF27" i="31"/>
  <c r="CZ27" i="31"/>
  <c r="CU27" i="31"/>
  <c r="CQ27" i="31"/>
  <c r="CL27" i="31"/>
  <c r="CG27" i="31"/>
  <c r="CC27" i="31"/>
  <c r="BY27" i="31"/>
  <c r="BU27" i="31"/>
  <c r="BQ27" i="31"/>
  <c r="BM27" i="31"/>
  <c r="BI27" i="31"/>
  <c r="BE27" i="31"/>
  <c r="BA27" i="31"/>
  <c r="EL27" i="31"/>
  <c r="EH27" i="31"/>
  <c r="ED27" i="31"/>
  <c r="DZ27" i="31"/>
  <c r="DV27" i="31"/>
  <c r="DR27" i="31"/>
  <c r="DL27" i="31"/>
  <c r="EK27" i="31"/>
  <c r="EG27" i="31"/>
  <c r="EC27" i="31"/>
  <c r="DY27" i="31"/>
  <c r="DU27" i="31"/>
  <c r="DQ27" i="31"/>
  <c r="DK27" i="31"/>
  <c r="DG27" i="31"/>
  <c r="DB27" i="31"/>
  <c r="CW27" i="31"/>
  <c r="CR27" i="31"/>
  <c r="CM27" i="31"/>
  <c r="CH27" i="31"/>
  <c r="CD27" i="31"/>
  <c r="BZ27" i="31"/>
  <c r="BV27" i="31"/>
  <c r="BR27" i="31"/>
  <c r="BN27" i="31"/>
  <c r="BJ27" i="31"/>
  <c r="BF27" i="31"/>
  <c r="BB27" i="31"/>
  <c r="AX27" i="31"/>
  <c r="AT27" i="31"/>
  <c r="AP27" i="31"/>
  <c r="AL27" i="31"/>
  <c r="AH27" i="31"/>
  <c r="AD27" i="31"/>
  <c r="Z27" i="31"/>
  <c r="V27" i="31"/>
  <c r="R27" i="31"/>
  <c r="K27" i="31"/>
  <c r="G27" i="31"/>
  <c r="J27" i="31"/>
  <c r="S27" i="31"/>
  <c r="X27" i="31"/>
  <c r="AC27" i="31"/>
  <c r="AI27" i="31"/>
  <c r="AN27" i="31"/>
  <c r="AS27" i="31"/>
  <c r="AY27" i="31"/>
  <c r="BG27" i="31"/>
  <c r="BO27" i="31"/>
  <c r="BW27" i="31"/>
  <c r="CE27" i="31"/>
  <c r="CN27" i="31"/>
  <c r="CX27" i="31"/>
  <c r="DH27" i="31"/>
  <c r="DW27" i="31"/>
  <c r="EJ28" i="31"/>
  <c r="EF28" i="31"/>
  <c r="EB28" i="31"/>
  <c r="DX28" i="31"/>
  <c r="DT28" i="31"/>
  <c r="DO28" i="31"/>
  <c r="DJ28" i="31"/>
  <c r="DF28" i="31"/>
  <c r="CZ28" i="31"/>
  <c r="CU28" i="31"/>
  <c r="CQ28" i="31"/>
  <c r="CL28" i="31"/>
  <c r="CG28" i="31"/>
  <c r="CC28" i="31"/>
  <c r="BY28" i="31"/>
  <c r="BU28" i="31"/>
  <c r="BQ28" i="31"/>
  <c r="BM28" i="31"/>
  <c r="BI28" i="31"/>
  <c r="BE28" i="31"/>
  <c r="BA28" i="31"/>
  <c r="AW28" i="31"/>
  <c r="AS28" i="31"/>
  <c r="AO28" i="31"/>
  <c r="AK28" i="31"/>
  <c r="AG28" i="31"/>
  <c r="AC28" i="31"/>
  <c r="Y28" i="31"/>
  <c r="U28" i="31"/>
  <c r="Q28" i="31"/>
  <c r="J28" i="31"/>
  <c r="F28" i="31"/>
  <c r="EL28" i="31"/>
  <c r="EH28" i="31"/>
  <c r="ED28" i="31"/>
  <c r="DZ28" i="31"/>
  <c r="DV28" i="31"/>
  <c r="DR28" i="31"/>
  <c r="DL28" i="31"/>
  <c r="DH28" i="31"/>
  <c r="DD28" i="31"/>
  <c r="CX28" i="31"/>
  <c r="CS28" i="31"/>
  <c r="CN28" i="31"/>
  <c r="CI28" i="31"/>
  <c r="CE28" i="31"/>
  <c r="CA28" i="31"/>
  <c r="BW28" i="31"/>
  <c r="BS28" i="31"/>
  <c r="BO28" i="31"/>
  <c r="BK28" i="31"/>
  <c r="BG28" i="31"/>
  <c r="BC28" i="31"/>
  <c r="AY28" i="31"/>
  <c r="AU28" i="31"/>
  <c r="AQ28" i="31"/>
  <c r="AM28" i="31"/>
  <c r="AI28" i="31"/>
  <c r="AE28" i="31"/>
  <c r="AA28" i="31"/>
  <c r="W28" i="31"/>
  <c r="S28" i="31"/>
  <c r="L28" i="31"/>
  <c r="H28" i="31"/>
  <c r="EK28" i="31"/>
  <c r="EG28" i="31"/>
  <c r="EC28" i="31"/>
  <c r="DY28" i="31"/>
  <c r="DU28" i="31"/>
  <c r="DQ28" i="31"/>
  <c r="DK28" i="31"/>
  <c r="DG28" i="31"/>
  <c r="DB28" i="31"/>
  <c r="CW28" i="31"/>
  <c r="CR28" i="31"/>
  <c r="CM28" i="31"/>
  <c r="CH28" i="31"/>
  <c r="CD28" i="31"/>
  <c r="BZ28" i="31"/>
  <c r="BV28" i="31"/>
  <c r="BR28" i="31"/>
  <c r="BN28" i="31"/>
  <c r="BJ28" i="31"/>
  <c r="BF28" i="31"/>
  <c r="BB28" i="31"/>
  <c r="AX28" i="31"/>
  <c r="AT28" i="31"/>
  <c r="AP28" i="31"/>
  <c r="AL28" i="31"/>
  <c r="AH28" i="31"/>
  <c r="AD28" i="31"/>
  <c r="Z28" i="31"/>
  <c r="V28" i="31"/>
  <c r="R28" i="31"/>
  <c r="K28" i="31"/>
  <c r="G28" i="31"/>
  <c r="X28" i="31"/>
  <c r="AN28" i="31"/>
  <c r="BD28" i="31"/>
  <c r="BT28" i="31"/>
  <c r="CK28" i="31"/>
  <c r="DE28" i="31"/>
  <c r="DW28" i="31"/>
  <c r="EJ29" i="31"/>
  <c r="EF29" i="31"/>
  <c r="EB29" i="31"/>
  <c r="DX29" i="31"/>
  <c r="DT29" i="31"/>
  <c r="DO29" i="31"/>
  <c r="DJ29" i="31"/>
  <c r="DF29" i="31"/>
  <c r="CZ29" i="31"/>
  <c r="CU29" i="31"/>
  <c r="CQ29" i="31"/>
  <c r="CL29" i="31"/>
  <c r="CG29" i="31"/>
  <c r="CC29" i="31"/>
  <c r="BY29" i="31"/>
  <c r="BU29" i="31"/>
  <c r="BQ29" i="31"/>
  <c r="BM29" i="31"/>
  <c r="BI29" i="31"/>
  <c r="BE29" i="31"/>
  <c r="BA29" i="31"/>
  <c r="AW29" i="31"/>
  <c r="AS29" i="31"/>
  <c r="AO29" i="31"/>
  <c r="AK29" i="31"/>
  <c r="AG29" i="31"/>
  <c r="AC29" i="31"/>
  <c r="Y29" i="31"/>
  <c r="U29" i="31"/>
  <c r="Q29" i="31"/>
  <c r="J29" i="31"/>
  <c r="F29" i="31"/>
  <c r="EI29" i="31"/>
  <c r="EE29" i="31"/>
  <c r="EA29" i="31"/>
  <c r="DW29" i="31"/>
  <c r="DS29" i="31"/>
  <c r="DM29" i="31"/>
  <c r="DI29" i="31"/>
  <c r="DE29" i="31"/>
  <c r="CY29" i="31"/>
  <c r="CT29" i="31"/>
  <c r="CO29" i="31"/>
  <c r="CK29" i="31"/>
  <c r="CF29" i="31"/>
  <c r="CB29" i="31"/>
  <c r="BX29" i="31"/>
  <c r="EL29" i="31"/>
  <c r="EH29" i="31"/>
  <c r="ED29" i="31"/>
  <c r="DZ29" i="31"/>
  <c r="DV29" i="31"/>
  <c r="DR29" i="31"/>
  <c r="DL29" i="31"/>
  <c r="DH29" i="31"/>
  <c r="DD29" i="31"/>
  <c r="CX29" i="31"/>
  <c r="CS29" i="31"/>
  <c r="CN29" i="31"/>
  <c r="CI29" i="31"/>
  <c r="CE29" i="31"/>
  <c r="CA29" i="31"/>
  <c r="BW29" i="31"/>
  <c r="BS29" i="31"/>
  <c r="BO29" i="31"/>
  <c r="BK29" i="31"/>
  <c r="BG29" i="31"/>
  <c r="BC29" i="31"/>
  <c r="AY29" i="31"/>
  <c r="AU29" i="31"/>
  <c r="AQ29" i="31"/>
  <c r="AM29" i="31"/>
  <c r="AI29" i="31"/>
  <c r="AE29" i="31"/>
  <c r="AA29" i="31"/>
  <c r="W29" i="31"/>
  <c r="S29" i="31"/>
  <c r="L29" i="31"/>
  <c r="H29" i="31"/>
  <c r="EK29" i="31"/>
  <c r="EG29" i="31"/>
  <c r="EC29" i="31"/>
  <c r="DY29" i="31"/>
  <c r="DU29" i="31"/>
  <c r="DQ29" i="31"/>
  <c r="DK29" i="31"/>
  <c r="DG29" i="31"/>
  <c r="DB29" i="31"/>
  <c r="CW29" i="31"/>
  <c r="CR29" i="31"/>
  <c r="CM29" i="31"/>
  <c r="CH29" i="31"/>
  <c r="CD29" i="31"/>
  <c r="BZ29" i="31"/>
  <c r="BV29" i="31"/>
  <c r="BR29" i="31"/>
  <c r="BN29" i="31"/>
  <c r="BJ29" i="31"/>
  <c r="BF29" i="31"/>
  <c r="BB29" i="31"/>
  <c r="AX29" i="31"/>
  <c r="AT29" i="31"/>
  <c r="AP29" i="31"/>
  <c r="AL29" i="31"/>
  <c r="AH29" i="31"/>
  <c r="AD29" i="31"/>
  <c r="Z29" i="31"/>
  <c r="V29" i="31"/>
  <c r="R29" i="31"/>
  <c r="K29" i="31"/>
  <c r="G29" i="31"/>
  <c r="X29" i="31"/>
  <c r="AN29" i="31"/>
  <c r="BD29" i="31"/>
  <c r="BT29" i="31"/>
  <c r="I25" i="31"/>
  <c r="P25" i="31"/>
  <c r="T25" i="31"/>
  <c r="X25" i="31"/>
  <c r="AB25" i="31"/>
  <c r="AF25" i="31"/>
  <c r="AJ25" i="31"/>
  <c r="AN25" i="31"/>
  <c r="AR25" i="31"/>
  <c r="AV25" i="31"/>
  <c r="AZ25" i="31"/>
  <c r="BD25" i="31"/>
  <c r="BH25" i="31"/>
  <c r="BL25" i="31"/>
  <c r="BP25" i="31"/>
  <c r="BT25" i="31"/>
  <c r="BX25" i="31"/>
  <c r="CB25" i="31"/>
  <c r="CF25" i="31"/>
  <c r="CK25" i="31"/>
  <c r="CO25" i="31"/>
  <c r="CT25" i="31"/>
  <c r="CY25" i="31"/>
  <c r="DE25" i="31"/>
  <c r="DI25" i="31"/>
  <c r="DM25" i="31"/>
  <c r="DS25" i="31"/>
  <c r="DW25" i="31"/>
  <c r="EA25" i="31"/>
  <c r="EE25" i="31"/>
  <c r="EK26" i="31"/>
  <c r="EG26" i="31"/>
  <c r="EC26" i="31"/>
  <c r="DY26" i="31"/>
  <c r="DU26" i="31"/>
  <c r="DQ26" i="31"/>
  <c r="DK26" i="31"/>
  <c r="DG26" i="31"/>
  <c r="DB26" i="31"/>
  <c r="CW26" i="31"/>
  <c r="CR26" i="31"/>
  <c r="CM26" i="31"/>
  <c r="CH26" i="31"/>
  <c r="CD26" i="31"/>
  <c r="BZ26" i="31"/>
  <c r="BV26" i="31"/>
  <c r="BR26" i="31"/>
  <c r="I26" i="31"/>
  <c r="P26" i="31"/>
  <c r="T26" i="31"/>
  <c r="X26" i="31"/>
  <c r="AB26" i="31"/>
  <c r="AF26" i="31"/>
  <c r="AJ26" i="31"/>
  <c r="AN26" i="31"/>
  <c r="AR26" i="31"/>
  <c r="AV26" i="31"/>
  <c r="AZ26" i="31"/>
  <c r="BD26" i="31"/>
  <c r="BH26" i="31"/>
  <c r="BL26" i="31"/>
  <c r="BP26" i="31"/>
  <c r="BU26" i="31"/>
  <c r="CA26" i="31"/>
  <c r="CF26" i="31"/>
  <c r="CL26" i="31"/>
  <c r="CS26" i="31"/>
  <c r="CY26" i="31"/>
  <c r="DF26" i="31"/>
  <c r="DL26" i="31"/>
  <c r="DS26" i="31"/>
  <c r="DX26" i="31"/>
  <c r="ED26" i="31"/>
  <c r="EI26" i="31"/>
  <c r="F27" i="31"/>
  <c r="L27" i="31"/>
  <c r="T27" i="31"/>
  <c r="Y27" i="31"/>
  <c r="AE27" i="31"/>
  <c r="AJ27" i="31"/>
  <c r="AO27" i="31"/>
  <c r="AU27" i="31"/>
  <c r="AZ27" i="31"/>
  <c r="BH27" i="31"/>
  <c r="BP27" i="31"/>
  <c r="BX27" i="31"/>
  <c r="CF27" i="31"/>
  <c r="CO27" i="31"/>
  <c r="CY27" i="31"/>
  <c r="DI27" i="31"/>
  <c r="EA27" i="31"/>
  <c r="I28" i="31"/>
  <c r="AB28" i="31"/>
  <c r="AR28" i="31"/>
  <c r="BH28" i="31"/>
  <c r="BX28" i="31"/>
  <c r="CO28" i="31"/>
  <c r="DI28" i="31"/>
  <c r="EA28" i="31"/>
  <c r="I29" i="31"/>
  <c r="AB29" i="31"/>
  <c r="AR29" i="31"/>
  <c r="BH29" i="31"/>
  <c r="F26" i="31"/>
  <c r="J26" i="31"/>
  <c r="Q26" i="31"/>
  <c r="U26" i="31"/>
  <c r="Y26" i="31"/>
  <c r="AC26" i="31"/>
  <c r="AG26" i="31"/>
  <c r="AK26" i="31"/>
  <c r="AO26" i="31"/>
  <c r="AS26" i="31"/>
  <c r="AW26" i="31"/>
  <c r="BA26" i="31"/>
  <c r="BE26" i="31"/>
  <c r="BI26" i="31"/>
  <c r="BM26" i="31"/>
  <c r="BQ26" i="31"/>
  <c r="BW26" i="31"/>
  <c r="CB26" i="31"/>
  <c r="CG26" i="31"/>
  <c r="CN26" i="31"/>
  <c r="CT26" i="31"/>
  <c r="CZ26" i="31"/>
  <c r="DH26" i="31"/>
  <c r="DM26" i="31"/>
  <c r="DT26" i="31"/>
  <c r="DZ26" i="31"/>
  <c r="EE26" i="31"/>
  <c r="EJ26" i="31"/>
  <c r="H27" i="31"/>
  <c r="P27" i="31"/>
  <c r="U27" i="31"/>
  <c r="AA27" i="31"/>
  <c r="AF27" i="31"/>
  <c r="AK27" i="31"/>
  <c r="AQ27" i="31"/>
  <c r="AV27" i="31"/>
  <c r="BC27" i="31"/>
  <c r="BK27" i="31"/>
  <c r="BS27" i="31"/>
  <c r="CA27" i="31"/>
  <c r="CI27" i="31"/>
  <c r="CS27" i="31"/>
  <c r="DD27" i="31"/>
  <c r="DM27" i="31"/>
  <c r="EE27" i="31"/>
  <c r="P28" i="31"/>
  <c r="AF28" i="31"/>
  <c r="AV28" i="31"/>
  <c r="BL28" i="31"/>
  <c r="CB28" i="31"/>
  <c r="CT28" i="31"/>
  <c r="DM28" i="31"/>
  <c r="EE28" i="31"/>
  <c r="P29" i="31"/>
  <c r="AF29" i="31"/>
  <c r="AV29" i="31"/>
  <c r="BL29" i="31"/>
  <c r="W27" i="31"/>
  <c r="AB27" i="31"/>
  <c r="AG27" i="31"/>
  <c r="AM27" i="31"/>
  <c r="AR27" i="31"/>
  <c r="AW27" i="31"/>
  <c r="BD27" i="31"/>
  <c r="BL27" i="31"/>
  <c r="BT27" i="31"/>
  <c r="CB27" i="31"/>
  <c r="CK27" i="31"/>
  <c r="CT27" i="31"/>
  <c r="DE27" i="31"/>
  <c r="DS27" i="31"/>
  <c r="EI27" i="31"/>
  <c r="T28" i="31"/>
  <c r="AJ28" i="31"/>
  <c r="AZ28" i="31"/>
  <c r="BP28" i="31"/>
  <c r="CF28" i="31"/>
  <c r="CY28" i="31"/>
  <c r="DS28" i="31"/>
  <c r="EI28" i="31"/>
  <c r="T29" i="31"/>
  <c r="AJ29" i="31"/>
  <c r="AZ29" i="31"/>
  <c r="BP29" i="31"/>
  <c r="G30" i="31"/>
  <c r="K30" i="31"/>
  <c r="R30" i="31"/>
  <c r="V30" i="31"/>
  <c r="Z30" i="31"/>
  <c r="AD30" i="31"/>
  <c r="AH30" i="31"/>
  <c r="AL30" i="31"/>
  <c r="AP30" i="31"/>
  <c r="AT30" i="31"/>
  <c r="AX30" i="31"/>
  <c r="BB30" i="31"/>
  <c r="BF30" i="31"/>
  <c r="BJ30" i="31"/>
  <c r="BN30" i="31"/>
  <c r="BR30" i="31"/>
  <c r="BV30" i="31"/>
  <c r="BZ30" i="31"/>
  <c r="CD30" i="31"/>
  <c r="CH30" i="31"/>
  <c r="CM30" i="31"/>
  <c r="CR30" i="31"/>
  <c r="CW30" i="31"/>
  <c r="DB30" i="31"/>
  <c r="DG30" i="31"/>
  <c r="DK30" i="31"/>
  <c r="DQ30" i="31"/>
  <c r="DU30" i="31"/>
  <c r="DY30" i="31"/>
  <c r="EC30" i="31"/>
  <c r="EG30" i="31"/>
  <c r="EK30" i="31"/>
  <c r="G31" i="31"/>
  <c r="K31" i="31"/>
  <c r="R31" i="31"/>
  <c r="V31" i="31"/>
  <c r="Z31" i="31"/>
  <c r="AD31" i="31"/>
  <c r="AH31" i="31"/>
  <c r="AL31" i="31"/>
  <c r="AP31" i="31"/>
  <c r="AT31" i="31"/>
  <c r="AX31" i="31"/>
  <c r="BB31" i="31"/>
  <c r="BF31" i="31"/>
  <c r="BJ31" i="31"/>
  <c r="BN31" i="31"/>
  <c r="BR31" i="31"/>
  <c r="BV31" i="31"/>
  <c r="BZ31" i="31"/>
  <c r="CD31" i="31"/>
  <c r="CH31" i="31"/>
  <c r="CM31" i="31"/>
  <c r="CR31" i="31"/>
  <c r="CW31" i="31"/>
  <c r="DB31" i="31"/>
  <c r="DG31" i="31"/>
  <c r="DK31" i="31"/>
  <c r="DQ31" i="31"/>
  <c r="DU31" i="31"/>
  <c r="DY31" i="31"/>
  <c r="EC31" i="31"/>
  <c r="EG31" i="31"/>
  <c r="EK31" i="31"/>
  <c r="G32" i="31"/>
  <c r="K32" i="31"/>
  <c r="T32" i="31"/>
  <c r="Y32" i="31"/>
  <c r="AD32" i="31"/>
  <c r="AJ32" i="31"/>
  <c r="AO32" i="31"/>
  <c r="AT32" i="31"/>
  <c r="AZ32" i="31"/>
  <c r="BE32" i="31"/>
  <c r="BJ32" i="31"/>
  <c r="BP32" i="31"/>
  <c r="BU32" i="31"/>
  <c r="BZ32" i="31"/>
  <c r="CF32" i="31"/>
  <c r="CL32" i="31"/>
  <c r="CR32" i="31"/>
  <c r="CY32" i="31"/>
  <c r="DF32" i="31"/>
  <c r="DK32" i="31"/>
  <c r="DS32" i="31"/>
  <c r="EA32" i="31"/>
  <c r="EI32" i="31"/>
  <c r="I33" i="31"/>
  <c r="T33" i="31"/>
  <c r="AB33" i="31"/>
  <c r="AJ33" i="31"/>
  <c r="AR33" i="31"/>
  <c r="AZ33" i="31"/>
  <c r="BH33" i="31"/>
  <c r="BP33" i="31"/>
  <c r="BX33" i="31"/>
  <c r="CG33" i="31"/>
  <c r="CZ33" i="31"/>
  <c r="DT33" i="31"/>
  <c r="EJ33" i="31"/>
  <c r="H30" i="31"/>
  <c r="L30" i="31"/>
  <c r="S30" i="31"/>
  <c r="W30" i="31"/>
  <c r="AA30" i="31"/>
  <c r="AE30" i="31"/>
  <c r="AI30" i="31"/>
  <c r="AM30" i="31"/>
  <c r="AQ30" i="31"/>
  <c r="AU30" i="31"/>
  <c r="AY30" i="31"/>
  <c r="BC30" i="31"/>
  <c r="BG30" i="31"/>
  <c r="BK30" i="31"/>
  <c r="BO30" i="31"/>
  <c r="BS30" i="31"/>
  <c r="BW30" i="31"/>
  <c r="CA30" i="31"/>
  <c r="CE30" i="31"/>
  <c r="CI30" i="31"/>
  <c r="CN30" i="31"/>
  <c r="CS30" i="31"/>
  <c r="CX30" i="31"/>
  <c r="DD30" i="31"/>
  <c r="DH30" i="31"/>
  <c r="DL30" i="31"/>
  <c r="DR30" i="31"/>
  <c r="DV30" i="31"/>
  <c r="DZ30" i="31"/>
  <c r="ED30" i="31"/>
  <c r="EH30" i="31"/>
  <c r="EL30" i="31"/>
  <c r="H31" i="31"/>
  <c r="L31" i="31"/>
  <c r="S31" i="31"/>
  <c r="W31" i="31"/>
  <c r="AA31" i="31"/>
  <c r="AE31" i="31"/>
  <c r="AI31" i="31"/>
  <c r="AM31" i="31"/>
  <c r="AQ31" i="31"/>
  <c r="AU31" i="31"/>
  <c r="AY31" i="31"/>
  <c r="BC31" i="31"/>
  <c r="BG31" i="31"/>
  <c r="BK31" i="31"/>
  <c r="BO31" i="31"/>
  <c r="BS31" i="31"/>
  <c r="BW31" i="31"/>
  <c r="CA31" i="31"/>
  <c r="CE31" i="31"/>
  <c r="CI31" i="31"/>
  <c r="CN31" i="31"/>
  <c r="CS31" i="31"/>
  <c r="CX31" i="31"/>
  <c r="DD31" i="31"/>
  <c r="DH31" i="31"/>
  <c r="DL31" i="31"/>
  <c r="DR31" i="31"/>
  <c r="DV31" i="31"/>
  <c r="DZ31" i="31"/>
  <c r="ED31" i="31"/>
  <c r="EH31" i="31"/>
  <c r="EL31" i="31"/>
  <c r="H32" i="31"/>
  <c r="P32" i="31"/>
  <c r="U32" i="31"/>
  <c r="Z32" i="31"/>
  <c r="AF32" i="31"/>
  <c r="AK32" i="31"/>
  <c r="AP32" i="31"/>
  <c r="AV32" i="31"/>
  <c r="BA32" i="31"/>
  <c r="BF32" i="31"/>
  <c r="BL32" i="31"/>
  <c r="BQ32" i="31"/>
  <c r="BV32" i="31"/>
  <c r="CB32" i="31"/>
  <c r="CG32" i="31"/>
  <c r="CM32" i="31"/>
  <c r="CT32" i="31"/>
  <c r="CZ32" i="31"/>
  <c r="DG32" i="31"/>
  <c r="DM32" i="31"/>
  <c r="DT32" i="31"/>
  <c r="EB32" i="31"/>
  <c r="J33" i="31"/>
  <c r="U33" i="31"/>
  <c r="AC33" i="31"/>
  <c r="AK33" i="31"/>
  <c r="AS33" i="31"/>
  <c r="BA33" i="31"/>
  <c r="BI33" i="31"/>
  <c r="BQ33" i="31"/>
  <c r="BY33" i="31"/>
  <c r="CL33" i="31"/>
  <c r="DF33" i="31"/>
  <c r="I30" i="31"/>
  <c r="P30" i="31"/>
  <c r="T30" i="31"/>
  <c r="X30" i="31"/>
  <c r="AB30" i="31"/>
  <c r="AF30" i="31"/>
  <c r="AJ30" i="31"/>
  <c r="AN30" i="31"/>
  <c r="AR30" i="31"/>
  <c r="AV30" i="31"/>
  <c r="AZ30" i="31"/>
  <c r="BD30" i="31"/>
  <c r="BH30" i="31"/>
  <c r="BL30" i="31"/>
  <c r="BP30" i="31"/>
  <c r="BT30" i="31"/>
  <c r="BX30" i="31"/>
  <c r="CB30" i="31"/>
  <c r="CF30" i="31"/>
  <c r="CK30" i="31"/>
  <c r="CO30" i="31"/>
  <c r="CT30" i="31"/>
  <c r="CY30" i="31"/>
  <c r="DE30" i="31"/>
  <c r="DI30" i="31"/>
  <c r="DM30" i="31"/>
  <c r="DS30" i="31"/>
  <c r="DW30" i="31"/>
  <c r="EA30" i="31"/>
  <c r="EE30" i="31"/>
  <c r="EI30" i="31"/>
  <c r="I31" i="31"/>
  <c r="P31" i="31"/>
  <c r="T31" i="31"/>
  <c r="X31" i="31"/>
  <c r="AB31" i="31"/>
  <c r="AF31" i="31"/>
  <c r="AJ31" i="31"/>
  <c r="AN31" i="31"/>
  <c r="AR31" i="31"/>
  <c r="AV31" i="31"/>
  <c r="AZ31" i="31"/>
  <c r="BD31" i="31"/>
  <c r="BH31" i="31"/>
  <c r="BL31" i="31"/>
  <c r="BP31" i="31"/>
  <c r="BT31" i="31"/>
  <c r="BX31" i="31"/>
  <c r="CB31" i="31"/>
  <c r="CF31" i="31"/>
  <c r="CK31" i="31"/>
  <c r="CO31" i="31"/>
  <c r="CT31" i="31"/>
  <c r="CY31" i="31"/>
  <c r="DE31" i="31"/>
  <c r="DI31" i="31"/>
  <c r="DM31" i="31"/>
  <c r="DS31" i="31"/>
  <c r="DW31" i="31"/>
  <c r="EA31" i="31"/>
  <c r="EE31" i="31"/>
  <c r="EI31" i="31"/>
  <c r="EL32" i="31"/>
  <c r="EH32" i="31"/>
  <c r="ED32" i="31"/>
  <c r="DZ32" i="31"/>
  <c r="DV32" i="31"/>
  <c r="DR32" i="31"/>
  <c r="DL32" i="31"/>
  <c r="DH32" i="31"/>
  <c r="DD32" i="31"/>
  <c r="CX32" i="31"/>
  <c r="CS32" i="31"/>
  <c r="CN32" i="31"/>
  <c r="CI32" i="31"/>
  <c r="CE32" i="31"/>
  <c r="CA32" i="31"/>
  <c r="BW32" i="31"/>
  <c r="BS32" i="31"/>
  <c r="BO32" i="31"/>
  <c r="BK32" i="31"/>
  <c r="BG32" i="31"/>
  <c r="BC32" i="31"/>
  <c r="AY32" i="31"/>
  <c r="AU32" i="31"/>
  <c r="AQ32" i="31"/>
  <c r="AM32" i="31"/>
  <c r="AI32" i="31"/>
  <c r="AE32" i="31"/>
  <c r="AA32" i="31"/>
  <c r="W32" i="31"/>
  <c r="S32" i="31"/>
  <c r="L32" i="31"/>
  <c r="EK32" i="31"/>
  <c r="EG32" i="31"/>
  <c r="EC32" i="31"/>
  <c r="DY32" i="31"/>
  <c r="DU32" i="31"/>
  <c r="I32" i="31"/>
  <c r="Q32" i="31"/>
  <c r="V32" i="31"/>
  <c r="AB32" i="31"/>
  <c r="AG32" i="31"/>
  <c r="AL32" i="31"/>
  <c r="AR32" i="31"/>
  <c r="AW32" i="31"/>
  <c r="BB32" i="31"/>
  <c r="BH32" i="31"/>
  <c r="BM32" i="31"/>
  <c r="BR32" i="31"/>
  <c r="BX32" i="31"/>
  <c r="CC32" i="31"/>
  <c r="CH32" i="31"/>
  <c r="CO32" i="31"/>
  <c r="CU32" i="31"/>
  <c r="DB32" i="31"/>
  <c r="DI32" i="31"/>
  <c r="DO32" i="31"/>
  <c r="DW32" i="31"/>
  <c r="EE32" i="31"/>
  <c r="EL33" i="31"/>
  <c r="EH33" i="31"/>
  <c r="ED33" i="31"/>
  <c r="DZ33" i="31"/>
  <c r="DV33" i="31"/>
  <c r="DR33" i="31"/>
  <c r="DL33" i="31"/>
  <c r="DH33" i="31"/>
  <c r="DD33" i="31"/>
  <c r="CX33" i="31"/>
  <c r="CS33" i="31"/>
  <c r="CN33" i="31"/>
  <c r="CI33" i="31"/>
  <c r="CE33" i="31"/>
  <c r="CA33" i="31"/>
  <c r="BW33" i="31"/>
  <c r="BS33" i="31"/>
  <c r="BO33" i="31"/>
  <c r="BK33" i="31"/>
  <c r="BG33" i="31"/>
  <c r="BC33" i="31"/>
  <c r="AY33" i="31"/>
  <c r="AU33" i="31"/>
  <c r="AQ33" i="31"/>
  <c r="AM33" i="31"/>
  <c r="AI33" i="31"/>
  <c r="AE33" i="31"/>
  <c r="AA33" i="31"/>
  <c r="W33" i="31"/>
  <c r="S33" i="31"/>
  <c r="L33" i="31"/>
  <c r="H33" i="31"/>
  <c r="EK33" i="31"/>
  <c r="EG33" i="31"/>
  <c r="EC33" i="31"/>
  <c r="DY33" i="31"/>
  <c r="DU33" i="31"/>
  <c r="DQ33" i="31"/>
  <c r="DK33" i="31"/>
  <c r="DG33" i="31"/>
  <c r="DB33" i="31"/>
  <c r="CW33" i="31"/>
  <c r="CR33" i="31"/>
  <c r="CM33" i="31"/>
  <c r="CH33" i="31"/>
  <c r="CD33" i="31"/>
  <c r="BZ33" i="31"/>
  <c r="BV33" i="31"/>
  <c r="BR33" i="31"/>
  <c r="BN33" i="31"/>
  <c r="BJ33" i="31"/>
  <c r="BF33" i="31"/>
  <c r="BB33" i="31"/>
  <c r="AX33" i="31"/>
  <c r="AT33" i="31"/>
  <c r="AP33" i="31"/>
  <c r="AL33" i="31"/>
  <c r="AH33" i="31"/>
  <c r="AD33" i="31"/>
  <c r="Z33" i="31"/>
  <c r="V33" i="31"/>
  <c r="R33" i="31"/>
  <c r="K33" i="31"/>
  <c r="G33" i="31"/>
  <c r="EI33" i="31"/>
  <c r="EE33" i="31"/>
  <c r="EA33" i="31"/>
  <c r="DW33" i="31"/>
  <c r="DS33" i="31"/>
  <c r="DM33" i="31"/>
  <c r="DI33" i="31"/>
  <c r="DE33" i="31"/>
  <c r="CY33" i="31"/>
  <c r="CT33" i="31"/>
  <c r="CO33" i="31"/>
  <c r="CK33" i="31"/>
  <c r="CF33" i="31"/>
  <c r="P33" i="31"/>
  <c r="X33" i="31"/>
  <c r="AF33" i="31"/>
  <c r="AN33" i="31"/>
  <c r="AV33" i="31"/>
  <c r="BD33" i="31"/>
  <c r="BL33" i="31"/>
  <c r="BT33" i="31"/>
  <c r="CB33" i="31"/>
  <c r="CQ33" i="31"/>
  <c r="DJ33" i="31"/>
  <c r="EB33" i="31"/>
  <c r="F30" i="31"/>
  <c r="J30" i="31"/>
  <c r="Q30" i="31"/>
  <c r="U30" i="31"/>
  <c r="Y30" i="31"/>
  <c r="AC30" i="31"/>
  <c r="AG30" i="31"/>
  <c r="AK30" i="31"/>
  <c r="AO30" i="31"/>
  <c r="AS30" i="31"/>
  <c r="AW30" i="31"/>
  <c r="BA30" i="31"/>
  <c r="BE30" i="31"/>
  <c r="BI30" i="31"/>
  <c r="BM30" i="31"/>
  <c r="BQ30" i="31"/>
  <c r="BU30" i="31"/>
  <c r="BY30" i="31"/>
  <c r="CC30" i="31"/>
  <c r="CG30" i="31"/>
  <c r="CL30" i="31"/>
  <c r="CQ30" i="31"/>
  <c r="CU30" i="31"/>
  <c r="CZ30" i="31"/>
  <c r="DF30" i="31"/>
  <c r="DJ30" i="31"/>
  <c r="DO30" i="31"/>
  <c r="DT30" i="31"/>
  <c r="DX30" i="31"/>
  <c r="EB30" i="31"/>
  <c r="EF30" i="31"/>
  <c r="F31" i="31"/>
  <c r="J31" i="31"/>
  <c r="Q31" i="31"/>
  <c r="U31" i="31"/>
  <c r="Y31" i="31"/>
  <c r="AC31" i="31"/>
  <c r="AG31" i="31"/>
  <c r="AK31" i="31"/>
  <c r="AO31" i="31"/>
  <c r="AS31" i="31"/>
  <c r="AW31" i="31"/>
  <c r="BA31" i="31"/>
  <c r="BE31" i="31"/>
  <c r="BI31" i="31"/>
  <c r="BM31" i="31"/>
  <c r="BQ31" i="31"/>
  <c r="BU31" i="31"/>
  <c r="BY31" i="31"/>
  <c r="CC31" i="31"/>
  <c r="CG31" i="31"/>
  <c r="CL31" i="31"/>
  <c r="CQ31" i="31"/>
  <c r="CU31" i="31"/>
  <c r="CZ31" i="31"/>
  <c r="DF31" i="31"/>
  <c r="DJ31" i="31"/>
  <c r="DO31" i="31"/>
  <c r="DT31" i="31"/>
  <c r="DX31" i="31"/>
  <c r="EB31" i="31"/>
  <c r="EF31" i="31"/>
  <c r="F32" i="31"/>
  <c r="J32" i="31"/>
  <c r="R32" i="31"/>
  <c r="X32" i="31"/>
  <c r="AC32" i="31"/>
  <c r="AH32" i="31"/>
  <c r="AN32" i="31"/>
  <c r="AS32" i="31"/>
  <c r="AX32" i="31"/>
  <c r="BD32" i="31"/>
  <c r="BI32" i="31"/>
  <c r="BN32" i="31"/>
  <c r="BT32" i="31"/>
  <c r="BY32" i="31"/>
  <c r="CD32" i="31"/>
  <c r="CK32" i="31"/>
  <c r="CQ32" i="31"/>
  <c r="CW32" i="31"/>
  <c r="DE32" i="31"/>
  <c r="DJ32" i="31"/>
  <c r="DQ32" i="31"/>
  <c r="DX32" i="31"/>
  <c r="EF32" i="31"/>
  <c r="F33" i="31"/>
  <c r="Q33" i="31"/>
  <c r="Y33" i="31"/>
  <c r="AG33" i="31"/>
  <c r="AO33" i="31"/>
  <c r="AW33" i="31"/>
  <c r="BE33" i="31"/>
  <c r="BM33" i="31"/>
  <c r="BU33" i="31"/>
  <c r="CC33" i="31"/>
  <c r="CU33" i="31"/>
  <c r="DO33" i="31"/>
  <c r="EF33" i="31"/>
  <c r="I34" i="31"/>
  <c r="P34" i="31"/>
  <c r="T34" i="31"/>
  <c r="X34" i="31"/>
  <c r="AB34" i="31"/>
  <c r="AF34" i="31"/>
  <c r="AJ34" i="31"/>
  <c r="AN34" i="31"/>
  <c r="AR34" i="31"/>
  <c r="AV34" i="31"/>
  <c r="AZ34" i="31"/>
  <c r="BD34" i="31"/>
  <c r="BH34" i="31"/>
  <c r="BL34" i="31"/>
  <c r="BP34" i="31"/>
  <c r="BT34" i="31"/>
  <c r="BX34" i="31"/>
  <c r="CB34" i="31"/>
  <c r="CF34" i="31"/>
  <c r="CK34" i="31"/>
  <c r="CO34" i="31"/>
  <c r="CT34" i="31"/>
  <c r="CY34" i="31"/>
  <c r="DE34" i="31"/>
  <c r="DI34" i="31"/>
  <c r="DM34" i="31"/>
  <c r="DS34" i="31"/>
  <c r="DW34" i="31"/>
  <c r="EA34" i="31"/>
  <c r="EE34" i="31"/>
  <c r="EI34" i="31"/>
  <c r="I35" i="31"/>
  <c r="P35" i="31"/>
  <c r="T35" i="31"/>
  <c r="X35" i="31"/>
  <c r="AB35" i="31"/>
  <c r="AF35" i="31"/>
  <c r="AJ35" i="31"/>
  <c r="AN35" i="31"/>
  <c r="AR35" i="31"/>
  <c r="AV35" i="31"/>
  <c r="AZ35" i="31"/>
  <c r="BD35" i="31"/>
  <c r="BH35" i="31"/>
  <c r="BL35" i="31"/>
  <c r="BP35" i="31"/>
  <c r="BT35" i="31"/>
  <c r="BX35" i="31"/>
  <c r="CB35" i="31"/>
  <c r="CF35" i="31"/>
  <c r="CK35" i="31"/>
  <c r="CO35" i="31"/>
  <c r="CT35" i="31"/>
  <c r="CY35" i="31"/>
  <c r="DE35" i="31"/>
  <c r="DI35" i="31"/>
  <c r="DM35" i="31"/>
  <c r="DS35" i="31"/>
  <c r="DW35" i="31"/>
  <c r="EA35" i="31"/>
  <c r="EE35" i="31"/>
  <c r="EI35" i="31"/>
  <c r="I36" i="31"/>
  <c r="P36" i="31"/>
  <c r="T36" i="31"/>
  <c r="X36" i="31"/>
  <c r="AB36" i="31"/>
  <c r="AF36" i="31"/>
  <c r="AJ36" i="31"/>
  <c r="AN36" i="31"/>
  <c r="AR36" i="31"/>
  <c r="AV36" i="31"/>
  <c r="AZ36" i="31"/>
  <c r="BD36" i="31"/>
  <c r="BH36" i="31"/>
  <c r="BL36" i="31"/>
  <c r="BP36" i="31"/>
  <c r="BT36" i="31"/>
  <c r="BX36" i="31"/>
  <c r="CB36" i="31"/>
  <c r="CF36" i="31"/>
  <c r="CK36" i="31"/>
  <c r="CO36" i="31"/>
  <c r="CT36" i="31"/>
  <c r="CY36" i="31"/>
  <c r="DE36" i="31"/>
  <c r="DI36" i="31"/>
  <c r="DM36" i="31"/>
  <c r="DS36" i="31"/>
  <c r="DW36" i="31"/>
  <c r="EA36" i="31"/>
  <c r="EE36" i="31"/>
  <c r="EI36" i="31"/>
  <c r="EJ37" i="31"/>
  <c r="EF37" i="31"/>
  <c r="EK37" i="31"/>
  <c r="EG37" i="31"/>
  <c r="EC37" i="31"/>
  <c r="DY37" i="31"/>
  <c r="DU37" i="31"/>
  <c r="DQ37" i="31"/>
  <c r="DK37" i="31"/>
  <c r="DG37" i="31"/>
  <c r="DB37" i="31"/>
  <c r="CW37" i="31"/>
  <c r="CR37" i="31"/>
  <c r="CM37" i="31"/>
  <c r="CH37" i="31"/>
  <c r="CD37" i="31"/>
  <c r="BZ37" i="31"/>
  <c r="BV37" i="31"/>
  <c r="BR37" i="31"/>
  <c r="BN37" i="31"/>
  <c r="BJ37" i="31"/>
  <c r="BF37" i="31"/>
  <c r="BB37" i="31"/>
  <c r="AX37" i="31"/>
  <c r="AT37" i="31"/>
  <c r="AP37" i="31"/>
  <c r="AL37" i="31"/>
  <c r="AH37" i="31"/>
  <c r="AD37" i="31"/>
  <c r="I37" i="31"/>
  <c r="P37" i="31"/>
  <c r="T37" i="31"/>
  <c r="X37" i="31"/>
  <c r="AB37" i="31"/>
  <c r="AG37" i="31"/>
  <c r="AM37" i="31"/>
  <c r="AR37" i="31"/>
  <c r="AW37" i="31"/>
  <c r="BC37" i="31"/>
  <c r="BH37" i="31"/>
  <c r="BM37" i="31"/>
  <c r="BS37" i="31"/>
  <c r="BX37" i="31"/>
  <c r="CC37" i="31"/>
  <c r="CI37" i="31"/>
  <c r="CO37" i="31"/>
  <c r="CU37" i="31"/>
  <c r="DD37" i="31"/>
  <c r="DI37" i="31"/>
  <c r="DO37" i="31"/>
  <c r="DV37" i="31"/>
  <c r="EA37" i="31"/>
  <c r="EH37" i="31"/>
  <c r="J34" i="31"/>
  <c r="Q34" i="31"/>
  <c r="U34" i="31"/>
  <c r="Y34" i="31"/>
  <c r="AC34" i="31"/>
  <c r="AG34" i="31"/>
  <c r="AK34" i="31"/>
  <c r="AO34" i="31"/>
  <c r="AS34" i="31"/>
  <c r="AW34" i="31"/>
  <c r="BA34" i="31"/>
  <c r="BE34" i="31"/>
  <c r="BI34" i="31"/>
  <c r="BM34" i="31"/>
  <c r="BQ34" i="31"/>
  <c r="BU34" i="31"/>
  <c r="BY34" i="31"/>
  <c r="CC34" i="31"/>
  <c r="CG34" i="31"/>
  <c r="CL34" i="31"/>
  <c r="CQ34" i="31"/>
  <c r="CU34" i="31"/>
  <c r="CZ34" i="31"/>
  <c r="DF34" i="31"/>
  <c r="DJ34" i="31"/>
  <c r="DO34" i="31"/>
  <c r="DT34" i="31"/>
  <c r="DX34" i="31"/>
  <c r="EB34" i="31"/>
  <c r="EF34" i="31"/>
  <c r="EJ34" i="31"/>
  <c r="F35" i="31"/>
  <c r="J35" i="31"/>
  <c r="Q35" i="31"/>
  <c r="U35" i="31"/>
  <c r="Y35" i="31"/>
  <c r="AC35" i="31"/>
  <c r="AG35" i="31"/>
  <c r="AK35" i="31"/>
  <c r="AO35" i="31"/>
  <c r="AS35" i="31"/>
  <c r="AW35" i="31"/>
  <c r="BA35" i="31"/>
  <c r="BE35" i="31"/>
  <c r="BI35" i="31"/>
  <c r="BM35" i="31"/>
  <c r="BQ35" i="31"/>
  <c r="BU35" i="31"/>
  <c r="BY35" i="31"/>
  <c r="CC35" i="31"/>
  <c r="CG35" i="31"/>
  <c r="CL35" i="31"/>
  <c r="CQ35" i="31"/>
  <c r="CU35" i="31"/>
  <c r="CZ35" i="31"/>
  <c r="DF35" i="31"/>
  <c r="DJ35" i="31"/>
  <c r="DO35" i="31"/>
  <c r="DT35" i="31"/>
  <c r="DX35" i="31"/>
  <c r="EB35" i="31"/>
  <c r="EF35" i="31"/>
  <c r="EJ35" i="31"/>
  <c r="F36" i="31"/>
  <c r="J36" i="31"/>
  <c r="Q36" i="31"/>
  <c r="U36" i="31"/>
  <c r="Y36" i="31"/>
  <c r="AC36" i="31"/>
  <c r="AG36" i="31"/>
  <c r="AK36" i="31"/>
  <c r="AO36" i="31"/>
  <c r="AS36" i="31"/>
  <c r="AW36" i="31"/>
  <c r="BA36" i="31"/>
  <c r="BE36" i="31"/>
  <c r="BI36" i="31"/>
  <c r="BM36" i="31"/>
  <c r="BQ36" i="31"/>
  <c r="BU36" i="31"/>
  <c r="BY36" i="31"/>
  <c r="CC36" i="31"/>
  <c r="CG36" i="31"/>
  <c r="CL36" i="31"/>
  <c r="CQ36" i="31"/>
  <c r="CU36" i="31"/>
  <c r="CZ36" i="31"/>
  <c r="DF36" i="31"/>
  <c r="DJ36" i="31"/>
  <c r="DO36" i="31"/>
  <c r="DT36" i="31"/>
  <c r="DX36" i="31"/>
  <c r="EB36" i="31"/>
  <c r="EF36" i="31"/>
  <c r="EJ36" i="31"/>
  <c r="F37" i="31"/>
  <c r="J37" i="31"/>
  <c r="Q37" i="31"/>
  <c r="U37" i="31"/>
  <c r="Y37" i="31"/>
  <c r="AC37" i="31"/>
  <c r="AI37" i="31"/>
  <c r="AN37" i="31"/>
  <c r="AS37" i="31"/>
  <c r="AY37" i="31"/>
  <c r="BD37" i="31"/>
  <c r="BI37" i="31"/>
  <c r="BO37" i="31"/>
  <c r="BT37" i="31"/>
  <c r="BY37" i="31"/>
  <c r="CE37" i="31"/>
  <c r="CK37" i="31"/>
  <c r="CQ37" i="31"/>
  <c r="CX37" i="31"/>
  <c r="DE37" i="31"/>
  <c r="DJ37" i="31"/>
  <c r="DR37" i="31"/>
  <c r="DW37" i="31"/>
  <c r="EB37" i="31"/>
  <c r="EI37" i="31"/>
  <c r="EJ39" i="31"/>
  <c r="EF39" i="31"/>
  <c r="EB39" i="31"/>
  <c r="DX39" i="31"/>
  <c r="DT39" i="31"/>
  <c r="DO39" i="31"/>
  <c r="DJ39" i="31"/>
  <c r="DF39" i="31"/>
  <c r="CZ39" i="31"/>
  <c r="CU39" i="31"/>
  <c r="CQ39" i="31"/>
  <c r="CL39" i="31"/>
  <c r="CG39" i="31"/>
  <c r="CC39" i="31"/>
  <c r="BY39" i="31"/>
  <c r="BU39" i="31"/>
  <c r="BQ39" i="31"/>
  <c r="BM39" i="31"/>
  <c r="BI39" i="31"/>
  <c r="BE39" i="31"/>
  <c r="BA39" i="31"/>
  <c r="AW39" i="31"/>
  <c r="AS39" i="31"/>
  <c r="AO39" i="31"/>
  <c r="AK39" i="31"/>
  <c r="AG39" i="31"/>
  <c r="AC39" i="31"/>
  <c r="Y39" i="31"/>
  <c r="U39" i="31"/>
  <c r="Q39" i="31"/>
  <c r="J39" i="31"/>
  <c r="F39" i="31"/>
  <c r="EI39" i="31"/>
  <c r="EE39" i="31"/>
  <c r="EA39" i="31"/>
  <c r="DW39" i="31"/>
  <c r="DS39" i="31"/>
  <c r="DM39" i="31"/>
  <c r="DI39" i="31"/>
  <c r="DE39" i="31"/>
  <c r="CY39" i="31"/>
  <c r="CT39" i="31"/>
  <c r="CO39" i="31"/>
  <c r="CK39" i="31"/>
  <c r="CF39" i="31"/>
  <c r="CB39" i="31"/>
  <c r="BX39" i="31"/>
  <c r="BT39" i="31"/>
  <c r="BP39" i="31"/>
  <c r="BL39" i="31"/>
  <c r="EL39" i="31"/>
  <c r="EH39" i="31"/>
  <c r="ED39" i="31"/>
  <c r="DZ39" i="31"/>
  <c r="DV39" i="31"/>
  <c r="DR39" i="31"/>
  <c r="DL39" i="31"/>
  <c r="DH39" i="31"/>
  <c r="DD39" i="31"/>
  <c r="CX39" i="31"/>
  <c r="CS39" i="31"/>
  <c r="CN39" i="31"/>
  <c r="CI39" i="31"/>
  <c r="CE39" i="31"/>
  <c r="CA39" i="31"/>
  <c r="BW39" i="31"/>
  <c r="BS39" i="31"/>
  <c r="BO39" i="31"/>
  <c r="BK39" i="31"/>
  <c r="BG39" i="31"/>
  <c r="BC39" i="31"/>
  <c r="AY39" i="31"/>
  <c r="AU39" i="31"/>
  <c r="AQ39" i="31"/>
  <c r="AM39" i="31"/>
  <c r="AI39" i="31"/>
  <c r="AE39" i="31"/>
  <c r="AA39" i="31"/>
  <c r="W39" i="31"/>
  <c r="S39" i="31"/>
  <c r="L39" i="31"/>
  <c r="H39" i="31"/>
  <c r="EK39" i="31"/>
  <c r="EG39" i="31"/>
  <c r="EC39" i="31"/>
  <c r="DY39" i="31"/>
  <c r="DU39" i="31"/>
  <c r="DQ39" i="31"/>
  <c r="DK39" i="31"/>
  <c r="DG39" i="31"/>
  <c r="DB39" i="31"/>
  <c r="CW39" i="31"/>
  <c r="CR39" i="31"/>
  <c r="CM39" i="31"/>
  <c r="CH39" i="31"/>
  <c r="CD39" i="31"/>
  <c r="BZ39" i="31"/>
  <c r="BV39" i="31"/>
  <c r="BR39" i="31"/>
  <c r="BN39" i="31"/>
  <c r="BJ39" i="31"/>
  <c r="BF39" i="31"/>
  <c r="BB39" i="31"/>
  <c r="AX39" i="31"/>
  <c r="AT39" i="31"/>
  <c r="AP39" i="31"/>
  <c r="AL39" i="31"/>
  <c r="AH39" i="31"/>
  <c r="AD39" i="31"/>
  <c r="Z39" i="31"/>
  <c r="V39" i="31"/>
  <c r="R39" i="31"/>
  <c r="K39" i="31"/>
  <c r="G39" i="31"/>
  <c r="X39" i="31"/>
  <c r="AN39" i="31"/>
  <c r="BD39" i="31"/>
  <c r="G34" i="31"/>
  <c r="K34" i="31"/>
  <c r="R34" i="31"/>
  <c r="V34" i="31"/>
  <c r="Z34" i="31"/>
  <c r="AD34" i="31"/>
  <c r="AH34" i="31"/>
  <c r="AL34" i="31"/>
  <c r="AP34" i="31"/>
  <c r="AT34" i="31"/>
  <c r="AX34" i="31"/>
  <c r="BB34" i="31"/>
  <c r="BF34" i="31"/>
  <c r="BJ34" i="31"/>
  <c r="BN34" i="31"/>
  <c r="BR34" i="31"/>
  <c r="BV34" i="31"/>
  <c r="BZ34" i="31"/>
  <c r="CD34" i="31"/>
  <c r="CH34" i="31"/>
  <c r="CM34" i="31"/>
  <c r="CR34" i="31"/>
  <c r="CW34" i="31"/>
  <c r="DB34" i="31"/>
  <c r="DG34" i="31"/>
  <c r="DK34" i="31"/>
  <c r="DQ34" i="31"/>
  <c r="DU34" i="31"/>
  <c r="DY34" i="31"/>
  <c r="EC34" i="31"/>
  <c r="EG34" i="31"/>
  <c r="EK34" i="31"/>
  <c r="G35" i="31"/>
  <c r="K35" i="31"/>
  <c r="R35" i="31"/>
  <c r="V35" i="31"/>
  <c r="Z35" i="31"/>
  <c r="AD35" i="31"/>
  <c r="AH35" i="31"/>
  <c r="AL35" i="31"/>
  <c r="AP35" i="31"/>
  <c r="AT35" i="31"/>
  <c r="AX35" i="31"/>
  <c r="BB35" i="31"/>
  <c r="BF35" i="31"/>
  <c r="BJ35" i="31"/>
  <c r="BN35" i="31"/>
  <c r="BR35" i="31"/>
  <c r="BV35" i="31"/>
  <c r="BZ35" i="31"/>
  <c r="CD35" i="31"/>
  <c r="CH35" i="31"/>
  <c r="CM35" i="31"/>
  <c r="CR35" i="31"/>
  <c r="CW35" i="31"/>
  <c r="DB35" i="31"/>
  <c r="DG35" i="31"/>
  <c r="DK35" i="31"/>
  <c r="DQ35" i="31"/>
  <c r="DU35" i="31"/>
  <c r="DY35" i="31"/>
  <c r="EC35" i="31"/>
  <c r="EG35" i="31"/>
  <c r="EK35" i="31"/>
  <c r="G36" i="31"/>
  <c r="K36" i="31"/>
  <c r="R36" i="31"/>
  <c r="V36" i="31"/>
  <c r="Z36" i="31"/>
  <c r="AD36" i="31"/>
  <c r="AH36" i="31"/>
  <c r="AL36" i="31"/>
  <c r="AP36" i="31"/>
  <c r="AT36" i="31"/>
  <c r="AX36" i="31"/>
  <c r="BB36" i="31"/>
  <c r="BF36" i="31"/>
  <c r="BJ36" i="31"/>
  <c r="BN36" i="31"/>
  <c r="BR36" i="31"/>
  <c r="BV36" i="31"/>
  <c r="BZ36" i="31"/>
  <c r="CD36" i="31"/>
  <c r="CH36" i="31"/>
  <c r="CM36" i="31"/>
  <c r="CR36" i="31"/>
  <c r="CW36" i="31"/>
  <c r="DB36" i="31"/>
  <c r="DG36" i="31"/>
  <c r="DK36" i="31"/>
  <c r="DQ36" i="31"/>
  <c r="DU36" i="31"/>
  <c r="DY36" i="31"/>
  <c r="EC36" i="31"/>
  <c r="EG36" i="31"/>
  <c r="EK36" i="31"/>
  <c r="G37" i="31"/>
  <c r="K37" i="31"/>
  <c r="R37" i="31"/>
  <c r="V37" i="31"/>
  <c r="Z37" i="31"/>
  <c r="AE37" i="31"/>
  <c r="AJ37" i="31"/>
  <c r="AO37" i="31"/>
  <c r="AU37" i="31"/>
  <c r="AZ37" i="31"/>
  <c r="BE37" i="31"/>
  <c r="BK37" i="31"/>
  <c r="BP37" i="31"/>
  <c r="BU37" i="31"/>
  <c r="CA37" i="31"/>
  <c r="CF37" i="31"/>
  <c r="CL37" i="31"/>
  <c r="CS37" i="31"/>
  <c r="CY37" i="31"/>
  <c r="DF37" i="31"/>
  <c r="DL37" i="31"/>
  <c r="DS37" i="31"/>
  <c r="DX37" i="31"/>
  <c r="ED37" i="31"/>
  <c r="EL37" i="31"/>
  <c r="L38" i="31"/>
  <c r="AB38" i="31"/>
  <c r="AR38" i="31"/>
  <c r="BH38" i="31"/>
  <c r="BX38" i="31"/>
  <c r="CO38" i="31"/>
  <c r="DI38" i="31"/>
  <c r="I39" i="31"/>
  <c r="AB39" i="31"/>
  <c r="AR39" i="31"/>
  <c r="BH39" i="31"/>
  <c r="H34" i="31"/>
  <c r="L34" i="31"/>
  <c r="S34" i="31"/>
  <c r="W34" i="31"/>
  <c r="AA34" i="31"/>
  <c r="AE34" i="31"/>
  <c r="AI34" i="31"/>
  <c r="AM34" i="31"/>
  <c r="AQ34" i="31"/>
  <c r="AU34" i="31"/>
  <c r="AY34" i="31"/>
  <c r="BC34" i="31"/>
  <c r="BG34" i="31"/>
  <c r="BK34" i="31"/>
  <c r="BO34" i="31"/>
  <c r="BS34" i="31"/>
  <c r="BW34" i="31"/>
  <c r="CA34" i="31"/>
  <c r="CE34" i="31"/>
  <c r="CI34" i="31"/>
  <c r="CN34" i="31"/>
  <c r="CS34" i="31"/>
  <c r="CX34" i="31"/>
  <c r="DD34" i="31"/>
  <c r="DH34" i="31"/>
  <c r="DL34" i="31"/>
  <c r="DR34" i="31"/>
  <c r="DV34" i="31"/>
  <c r="DZ34" i="31"/>
  <c r="ED34" i="31"/>
  <c r="EH34" i="31"/>
  <c r="H35" i="31"/>
  <c r="L35" i="31"/>
  <c r="S35" i="31"/>
  <c r="W35" i="31"/>
  <c r="AA35" i="31"/>
  <c r="AE35" i="31"/>
  <c r="AI35" i="31"/>
  <c r="AM35" i="31"/>
  <c r="AQ35" i="31"/>
  <c r="AU35" i="31"/>
  <c r="AY35" i="31"/>
  <c r="BC35" i="31"/>
  <c r="BG35" i="31"/>
  <c r="BK35" i="31"/>
  <c r="BO35" i="31"/>
  <c r="BS35" i="31"/>
  <c r="BW35" i="31"/>
  <c r="CA35" i="31"/>
  <c r="CE35" i="31"/>
  <c r="CI35" i="31"/>
  <c r="CN35" i="31"/>
  <c r="CS35" i="31"/>
  <c r="CX35" i="31"/>
  <c r="DD35" i="31"/>
  <c r="DH35" i="31"/>
  <c r="DL35" i="31"/>
  <c r="DR35" i="31"/>
  <c r="DV35" i="31"/>
  <c r="DZ35" i="31"/>
  <c r="ED35" i="31"/>
  <c r="EH35" i="31"/>
  <c r="H36" i="31"/>
  <c r="L36" i="31"/>
  <c r="S36" i="31"/>
  <c r="W36" i="31"/>
  <c r="AA36" i="31"/>
  <c r="AE36" i="31"/>
  <c r="AI36" i="31"/>
  <c r="AM36" i="31"/>
  <c r="AQ36" i="31"/>
  <c r="AU36" i="31"/>
  <c r="AY36" i="31"/>
  <c r="BC36" i="31"/>
  <c r="BG36" i="31"/>
  <c r="BK36" i="31"/>
  <c r="BO36" i="31"/>
  <c r="BS36" i="31"/>
  <c r="BW36" i="31"/>
  <c r="CA36" i="31"/>
  <c r="CE36" i="31"/>
  <c r="CI36" i="31"/>
  <c r="CN36" i="31"/>
  <c r="CS36" i="31"/>
  <c r="CX36" i="31"/>
  <c r="DD36" i="31"/>
  <c r="DH36" i="31"/>
  <c r="DL36" i="31"/>
  <c r="DR36" i="31"/>
  <c r="DV36" i="31"/>
  <c r="DZ36" i="31"/>
  <c r="ED36" i="31"/>
  <c r="EH36" i="31"/>
  <c r="H37" i="31"/>
  <c r="L37" i="31"/>
  <c r="S37" i="31"/>
  <c r="W37" i="31"/>
  <c r="AA37" i="31"/>
  <c r="AF37" i="31"/>
  <c r="AK37" i="31"/>
  <c r="AQ37" i="31"/>
  <c r="AV37" i="31"/>
  <c r="BA37" i="31"/>
  <c r="BG37" i="31"/>
  <c r="BL37" i="31"/>
  <c r="BQ37" i="31"/>
  <c r="BW37" i="31"/>
  <c r="CB37" i="31"/>
  <c r="CG37" i="31"/>
  <c r="CN37" i="31"/>
  <c r="CT37" i="31"/>
  <c r="CZ37" i="31"/>
  <c r="DH37" i="31"/>
  <c r="DM37" i="31"/>
  <c r="DT37" i="31"/>
  <c r="DZ37" i="31"/>
  <c r="EE37" i="31"/>
  <c r="EJ38" i="31"/>
  <c r="EF38" i="31"/>
  <c r="EB38" i="31"/>
  <c r="DX38" i="31"/>
  <c r="DT38" i="31"/>
  <c r="DO38" i="31"/>
  <c r="DJ38" i="31"/>
  <c r="DF38" i="31"/>
  <c r="CZ38" i="31"/>
  <c r="CU38" i="31"/>
  <c r="CQ38" i="31"/>
  <c r="CL38" i="31"/>
  <c r="CG38" i="31"/>
  <c r="CC38" i="31"/>
  <c r="BY38" i="31"/>
  <c r="BU38" i="31"/>
  <c r="BQ38" i="31"/>
  <c r="BM38" i="31"/>
  <c r="BI38" i="31"/>
  <c r="BE38" i="31"/>
  <c r="BA38" i="31"/>
  <c r="AW38" i="31"/>
  <c r="AS38" i="31"/>
  <c r="AO38" i="31"/>
  <c r="AK38" i="31"/>
  <c r="AG38" i="31"/>
  <c r="AC38" i="31"/>
  <c r="Y38" i="31"/>
  <c r="U38" i="31"/>
  <c r="Q38" i="31"/>
  <c r="J38" i="31"/>
  <c r="F38" i="31"/>
  <c r="EL38" i="31"/>
  <c r="EH38" i="31"/>
  <c r="ED38" i="31"/>
  <c r="DZ38" i="31"/>
  <c r="DV38" i="31"/>
  <c r="DR38" i="31"/>
  <c r="DL38" i="31"/>
  <c r="DH38" i="31"/>
  <c r="DD38" i="31"/>
  <c r="CX38" i="31"/>
  <c r="CS38" i="31"/>
  <c r="CN38" i="31"/>
  <c r="CI38" i="31"/>
  <c r="CE38" i="31"/>
  <c r="CA38" i="31"/>
  <c r="BW38" i="31"/>
  <c r="BS38" i="31"/>
  <c r="BO38" i="31"/>
  <c r="BK38" i="31"/>
  <c r="BG38" i="31"/>
  <c r="BC38" i="31"/>
  <c r="AY38" i="31"/>
  <c r="AU38" i="31"/>
  <c r="AQ38" i="31"/>
  <c r="AM38" i="31"/>
  <c r="AI38" i="31"/>
  <c r="AE38" i="31"/>
  <c r="AA38" i="31"/>
  <c r="W38" i="31"/>
  <c r="S38" i="31"/>
  <c r="EK38" i="31"/>
  <c r="EG38" i="31"/>
  <c r="EC38" i="31"/>
  <c r="DY38" i="31"/>
  <c r="DU38" i="31"/>
  <c r="DQ38" i="31"/>
  <c r="DK38" i="31"/>
  <c r="DG38" i="31"/>
  <c r="DB38" i="31"/>
  <c r="CW38" i="31"/>
  <c r="CR38" i="31"/>
  <c r="CM38" i="31"/>
  <c r="CH38" i="31"/>
  <c r="CD38" i="31"/>
  <c r="BZ38" i="31"/>
  <c r="BV38" i="31"/>
  <c r="BR38" i="31"/>
  <c r="BN38" i="31"/>
  <c r="BJ38" i="31"/>
  <c r="BF38" i="31"/>
  <c r="BB38" i="31"/>
  <c r="AX38" i="31"/>
  <c r="AT38" i="31"/>
  <c r="AP38" i="31"/>
  <c r="AL38" i="31"/>
  <c r="AH38" i="31"/>
  <c r="AD38" i="31"/>
  <c r="Z38" i="31"/>
  <c r="V38" i="31"/>
  <c r="R38" i="31"/>
  <c r="K38" i="31"/>
  <c r="G38" i="31"/>
  <c r="P38" i="31"/>
  <c r="AF38" i="31"/>
  <c r="AV38" i="31"/>
  <c r="BL38" i="31"/>
  <c r="CB38" i="31"/>
  <c r="CT38" i="31"/>
  <c r="DM38" i="31"/>
  <c r="EE38" i="31"/>
  <c r="P39" i="31"/>
  <c r="AF39" i="31"/>
  <c r="AV39" i="31"/>
  <c r="G40" i="31"/>
  <c r="K40" i="31"/>
  <c r="R40" i="31"/>
  <c r="V40" i="31"/>
  <c r="Z40" i="31"/>
  <c r="AD40" i="31"/>
  <c r="AH40" i="31"/>
  <c r="AL40" i="31"/>
  <c r="AP40" i="31"/>
  <c r="AT40" i="31"/>
  <c r="AX40" i="31"/>
  <c r="BB40" i="31"/>
  <c r="BF40" i="31"/>
  <c r="BJ40" i="31"/>
  <c r="BN40" i="31"/>
  <c r="BR40" i="31"/>
  <c r="BV40" i="31"/>
  <c r="BZ40" i="31"/>
  <c r="CD40" i="31"/>
  <c r="CH40" i="31"/>
  <c r="CM40" i="31"/>
  <c r="CR40" i="31"/>
  <c r="CW40" i="31"/>
  <c r="DB40" i="31"/>
  <c r="DG40" i="31"/>
  <c r="DK40" i="31"/>
  <c r="DQ40" i="31"/>
  <c r="DU40" i="31"/>
  <c r="DY40" i="31"/>
  <c r="EC40" i="31"/>
  <c r="EG40" i="31"/>
  <c r="EK40" i="31"/>
  <c r="G41" i="31"/>
  <c r="K41" i="31"/>
  <c r="R41" i="31"/>
  <c r="V41" i="31"/>
  <c r="Z41" i="31"/>
  <c r="AD41" i="31"/>
  <c r="AH41" i="31"/>
  <c r="AL41" i="31"/>
  <c r="AP41" i="31"/>
  <c r="AT41" i="31"/>
  <c r="AX41" i="31"/>
  <c r="BB41" i="31"/>
  <c r="BF41" i="31"/>
  <c r="BJ41" i="31"/>
  <c r="BN41" i="31"/>
  <c r="BR41" i="31"/>
  <c r="BV41" i="31"/>
  <c r="BZ41" i="31"/>
  <c r="CD41" i="31"/>
  <c r="CH41" i="31"/>
  <c r="CM41" i="31"/>
  <c r="CR41" i="31"/>
  <c r="CW41" i="31"/>
  <c r="DB41" i="31"/>
  <c r="DG41" i="31"/>
  <c r="DK41" i="31"/>
  <c r="DQ41" i="31"/>
  <c r="DU41" i="31"/>
  <c r="DY41" i="31"/>
  <c r="EC41" i="31"/>
  <c r="EG41" i="31"/>
  <c r="EK41" i="31"/>
  <c r="G42" i="31"/>
  <c r="K42" i="31"/>
  <c r="R42" i="31"/>
  <c r="V42" i="31"/>
  <c r="Z42" i="31"/>
  <c r="AD42" i="31"/>
  <c r="AH42" i="31"/>
  <c r="AL42" i="31"/>
  <c r="AP42" i="31"/>
  <c r="AX42" i="31"/>
  <c r="BN42" i="31"/>
  <c r="CD42" i="31"/>
  <c r="CW42" i="31"/>
  <c r="DQ42" i="31"/>
  <c r="EG42" i="31"/>
  <c r="H40" i="31"/>
  <c r="L40" i="31"/>
  <c r="S40" i="31"/>
  <c r="W40" i="31"/>
  <c r="AA40" i="31"/>
  <c r="AE40" i="31"/>
  <c r="AI40" i="31"/>
  <c r="AM40" i="31"/>
  <c r="AQ40" i="31"/>
  <c r="AU40" i="31"/>
  <c r="AY40" i="31"/>
  <c r="BC40" i="31"/>
  <c r="BG40" i="31"/>
  <c r="BK40" i="31"/>
  <c r="BO40" i="31"/>
  <c r="BS40" i="31"/>
  <c r="BW40" i="31"/>
  <c r="CA40" i="31"/>
  <c r="CE40" i="31"/>
  <c r="CI40" i="31"/>
  <c r="CN40" i="31"/>
  <c r="CS40" i="31"/>
  <c r="CX40" i="31"/>
  <c r="DD40" i="31"/>
  <c r="DH40" i="31"/>
  <c r="DL40" i="31"/>
  <c r="DR40" i="31"/>
  <c r="DV40" i="31"/>
  <c r="DZ40" i="31"/>
  <c r="ED40" i="31"/>
  <c r="EH40" i="31"/>
  <c r="EL40" i="31"/>
  <c r="H41" i="31"/>
  <c r="L41" i="31"/>
  <c r="S41" i="31"/>
  <c r="W41" i="31"/>
  <c r="AA41" i="31"/>
  <c r="AE41" i="31"/>
  <c r="AI41" i="31"/>
  <c r="AM41" i="31"/>
  <c r="AQ41" i="31"/>
  <c r="AU41" i="31"/>
  <c r="AY41" i="31"/>
  <c r="BC41" i="31"/>
  <c r="BG41" i="31"/>
  <c r="BK41" i="31"/>
  <c r="BO41" i="31"/>
  <c r="BS41" i="31"/>
  <c r="BW41" i="31"/>
  <c r="CA41" i="31"/>
  <c r="CE41" i="31"/>
  <c r="CI41" i="31"/>
  <c r="CN41" i="31"/>
  <c r="CS41" i="31"/>
  <c r="CX41" i="31"/>
  <c r="DD41" i="31"/>
  <c r="DH41" i="31"/>
  <c r="DL41" i="31"/>
  <c r="DR41" i="31"/>
  <c r="DV41" i="31"/>
  <c r="DZ41" i="31"/>
  <c r="ED41" i="31"/>
  <c r="EH41" i="31"/>
  <c r="EL41" i="31"/>
  <c r="H42" i="31"/>
  <c r="L42" i="31"/>
  <c r="S42" i="31"/>
  <c r="W42" i="31"/>
  <c r="AA42" i="31"/>
  <c r="AE42" i="31"/>
  <c r="AI42" i="31"/>
  <c r="AM42" i="31"/>
  <c r="AR42" i="31"/>
  <c r="BB42" i="31"/>
  <c r="BR42" i="31"/>
  <c r="CH42" i="31"/>
  <c r="DB42" i="31"/>
  <c r="DU42" i="31"/>
  <c r="I40" i="31"/>
  <c r="P40" i="31"/>
  <c r="T40" i="31"/>
  <c r="X40" i="31"/>
  <c r="AB40" i="31"/>
  <c r="AF40" i="31"/>
  <c r="AJ40" i="31"/>
  <c r="AN40" i="31"/>
  <c r="AR40" i="31"/>
  <c r="AV40" i="31"/>
  <c r="AZ40" i="31"/>
  <c r="BD40" i="31"/>
  <c r="BH40" i="31"/>
  <c r="BL40" i="31"/>
  <c r="BP40" i="31"/>
  <c r="BT40" i="31"/>
  <c r="BX40" i="31"/>
  <c r="CB40" i="31"/>
  <c r="CF40" i="31"/>
  <c r="CK40" i="31"/>
  <c r="CO40" i="31"/>
  <c r="CT40" i="31"/>
  <c r="CY40" i="31"/>
  <c r="DE40" i="31"/>
  <c r="DI40" i="31"/>
  <c r="DM40" i="31"/>
  <c r="DS40" i="31"/>
  <c r="DW40" i="31"/>
  <c r="EA40" i="31"/>
  <c r="EE40" i="31"/>
  <c r="EI40" i="31"/>
  <c r="I41" i="31"/>
  <c r="P41" i="31"/>
  <c r="T41" i="31"/>
  <c r="X41" i="31"/>
  <c r="AB41" i="31"/>
  <c r="AF41" i="31"/>
  <c r="AJ41" i="31"/>
  <c r="AN41" i="31"/>
  <c r="AR41" i="31"/>
  <c r="AV41" i="31"/>
  <c r="AZ41" i="31"/>
  <c r="BD41" i="31"/>
  <c r="BH41" i="31"/>
  <c r="BL41" i="31"/>
  <c r="BP41" i="31"/>
  <c r="BT41" i="31"/>
  <c r="BX41" i="31"/>
  <c r="CB41" i="31"/>
  <c r="CF41" i="31"/>
  <c r="CK41" i="31"/>
  <c r="CO41" i="31"/>
  <c r="CT41" i="31"/>
  <c r="CY41" i="31"/>
  <c r="DE41" i="31"/>
  <c r="DI41" i="31"/>
  <c r="DM41" i="31"/>
  <c r="DS41" i="31"/>
  <c r="DW41" i="31"/>
  <c r="EA41" i="31"/>
  <c r="EE41" i="31"/>
  <c r="EI41" i="31"/>
  <c r="EL42" i="31"/>
  <c r="EH42" i="31"/>
  <c r="ED42" i="31"/>
  <c r="DZ42" i="31"/>
  <c r="DV42" i="31"/>
  <c r="DR42" i="31"/>
  <c r="DL42" i="31"/>
  <c r="DH42" i="31"/>
  <c r="DD42" i="31"/>
  <c r="CX42" i="31"/>
  <c r="CS42" i="31"/>
  <c r="CN42" i="31"/>
  <c r="CI42" i="31"/>
  <c r="CE42" i="31"/>
  <c r="CA42" i="31"/>
  <c r="BW42" i="31"/>
  <c r="BS42" i="31"/>
  <c r="BO42" i="31"/>
  <c r="BK42" i="31"/>
  <c r="BG42" i="31"/>
  <c r="BC42" i="31"/>
  <c r="AY42" i="31"/>
  <c r="AU42" i="31"/>
  <c r="AQ42" i="31"/>
  <c r="EJ42" i="31"/>
  <c r="EF42" i="31"/>
  <c r="EB42" i="31"/>
  <c r="DX42" i="31"/>
  <c r="DT42" i="31"/>
  <c r="DO42" i="31"/>
  <c r="DJ42" i="31"/>
  <c r="DF42" i="31"/>
  <c r="CZ42" i="31"/>
  <c r="CU42" i="31"/>
  <c r="CQ42" i="31"/>
  <c r="CL42" i="31"/>
  <c r="CG42" i="31"/>
  <c r="CC42" i="31"/>
  <c r="BY42" i="31"/>
  <c r="BU42" i="31"/>
  <c r="BQ42" i="31"/>
  <c r="BM42" i="31"/>
  <c r="BI42" i="31"/>
  <c r="BE42" i="31"/>
  <c r="BA42" i="31"/>
  <c r="AW42" i="31"/>
  <c r="EI42" i="31"/>
  <c r="EE42" i="31"/>
  <c r="EA42" i="31"/>
  <c r="DW42" i="31"/>
  <c r="DS42" i="31"/>
  <c r="DM42" i="31"/>
  <c r="DI42" i="31"/>
  <c r="DE42" i="31"/>
  <c r="CY42" i="31"/>
  <c r="CT42" i="31"/>
  <c r="CO42" i="31"/>
  <c r="CK42" i="31"/>
  <c r="CF42" i="31"/>
  <c r="CB42" i="31"/>
  <c r="BX42" i="31"/>
  <c r="BT42" i="31"/>
  <c r="BP42" i="31"/>
  <c r="BL42" i="31"/>
  <c r="BH42" i="31"/>
  <c r="BD42" i="31"/>
  <c r="AZ42" i="31"/>
  <c r="AV42" i="31"/>
  <c r="I42" i="31"/>
  <c r="P42" i="31"/>
  <c r="T42" i="31"/>
  <c r="X42" i="31"/>
  <c r="AB42" i="31"/>
  <c r="AF42" i="31"/>
  <c r="AJ42" i="31"/>
  <c r="AN42" i="31"/>
  <c r="AS42" i="31"/>
  <c r="BF42" i="31"/>
  <c r="BV42" i="31"/>
  <c r="CM42" i="31"/>
  <c r="DG42" i="31"/>
  <c r="DY42" i="31"/>
  <c r="F40" i="31"/>
  <c r="J40" i="31"/>
  <c r="Q40" i="31"/>
  <c r="U40" i="31"/>
  <c r="Y40" i="31"/>
  <c r="AC40" i="31"/>
  <c r="AG40" i="31"/>
  <c r="AK40" i="31"/>
  <c r="AO40" i="31"/>
  <c r="AS40" i="31"/>
  <c r="AW40" i="31"/>
  <c r="BA40" i="31"/>
  <c r="BE40" i="31"/>
  <c r="BI40" i="31"/>
  <c r="BM40" i="31"/>
  <c r="BQ40" i="31"/>
  <c r="BU40" i="31"/>
  <c r="BY40" i="31"/>
  <c r="CC40" i="31"/>
  <c r="CG40" i="31"/>
  <c r="CL40" i="31"/>
  <c r="CQ40" i="31"/>
  <c r="CU40" i="31"/>
  <c r="CZ40" i="31"/>
  <c r="DF40" i="31"/>
  <c r="DJ40" i="31"/>
  <c r="DO40" i="31"/>
  <c r="DT40" i="31"/>
  <c r="DX40" i="31"/>
  <c r="EB40" i="31"/>
  <c r="EF40" i="31"/>
  <c r="F41" i="31"/>
  <c r="J41" i="31"/>
  <c r="Q41" i="31"/>
  <c r="U41" i="31"/>
  <c r="Y41" i="31"/>
  <c r="AC41" i="31"/>
  <c r="AG41" i="31"/>
  <c r="AK41" i="31"/>
  <c r="AO41" i="31"/>
  <c r="AS41" i="31"/>
  <c r="AW41" i="31"/>
  <c r="BA41" i="31"/>
  <c r="BE41" i="31"/>
  <c r="BI41" i="31"/>
  <c r="BM41" i="31"/>
  <c r="BQ41" i="31"/>
  <c r="BU41" i="31"/>
  <c r="BY41" i="31"/>
  <c r="CC41" i="31"/>
  <c r="CG41" i="31"/>
  <c r="CL41" i="31"/>
  <c r="CQ41" i="31"/>
  <c r="CU41" i="31"/>
  <c r="CZ41" i="31"/>
  <c r="DF41" i="31"/>
  <c r="DJ41" i="31"/>
  <c r="DO41" i="31"/>
  <c r="DT41" i="31"/>
  <c r="DX41" i="31"/>
  <c r="EB41" i="31"/>
  <c r="EF41" i="31"/>
  <c r="F42" i="31"/>
  <c r="J42" i="31"/>
  <c r="Q42" i="31"/>
  <c r="U42" i="31"/>
  <c r="Y42" i="31"/>
  <c r="AC42" i="31"/>
  <c r="AG42" i="31"/>
  <c r="AK42" i="31"/>
  <c r="AO42" i="31"/>
  <c r="AT42" i="31"/>
  <c r="BJ42" i="31"/>
  <c r="BZ42" i="31"/>
  <c r="CR42" i="31"/>
  <c r="DK42" i="31"/>
  <c r="EC42" i="31"/>
  <c r="I43" i="31"/>
  <c r="P43" i="31"/>
  <c r="T43" i="31"/>
  <c r="X43" i="31"/>
  <c r="AB43" i="31"/>
  <c r="AF43" i="31"/>
  <c r="AJ43" i="31"/>
  <c r="AN43" i="31"/>
  <c r="AR43" i="31"/>
  <c r="AV43" i="31"/>
  <c r="AZ43" i="31"/>
  <c r="BD43" i="31"/>
  <c r="BH43" i="31"/>
  <c r="BL43" i="31"/>
  <c r="BP43" i="31"/>
  <c r="BT43" i="31"/>
  <c r="BX43" i="31"/>
  <c r="CB43" i="31"/>
  <c r="CF43" i="31"/>
  <c r="CK43" i="31"/>
  <c r="CO43" i="31"/>
  <c r="CT43" i="31"/>
  <c r="CY43" i="31"/>
  <c r="DE43" i="31"/>
  <c r="DI43" i="31"/>
  <c r="DM43" i="31"/>
  <c r="DS43" i="31"/>
  <c r="DW43" i="31"/>
  <c r="EA43" i="31"/>
  <c r="EE43" i="31"/>
  <c r="EI43" i="31"/>
  <c r="I44" i="31"/>
  <c r="P44" i="31"/>
  <c r="T44" i="31"/>
  <c r="X44" i="31"/>
  <c r="AB44" i="31"/>
  <c r="AF44" i="31"/>
  <c r="AJ44" i="31"/>
  <c r="AN44" i="31"/>
  <c r="AR44" i="31"/>
  <c r="AV44" i="31"/>
  <c r="AZ44" i="31"/>
  <c r="BD44" i="31"/>
  <c r="BH44" i="31"/>
  <c r="BL44" i="31"/>
  <c r="BP44" i="31"/>
  <c r="BT44" i="31"/>
  <c r="BX44" i="31"/>
  <c r="CB44" i="31"/>
  <c r="CF44" i="31"/>
  <c r="CK44" i="31"/>
  <c r="CO44" i="31"/>
  <c r="CT44" i="31"/>
  <c r="CY44" i="31"/>
  <c r="DE44" i="31"/>
  <c r="DI44" i="31"/>
  <c r="DM44" i="31"/>
  <c r="DS44" i="31"/>
  <c r="DW44" i="31"/>
  <c r="EA44" i="31"/>
  <c r="EE44" i="31"/>
  <c r="EI44" i="31"/>
  <c r="I45" i="31"/>
  <c r="P45" i="31"/>
  <c r="T45" i="31"/>
  <c r="X45" i="31"/>
  <c r="AB45" i="31"/>
  <c r="AF45" i="31"/>
  <c r="AJ45" i="31"/>
  <c r="AN45" i="31"/>
  <c r="AR45" i="31"/>
  <c r="AV45" i="31"/>
  <c r="AZ45" i="31"/>
  <c r="BD45" i="31"/>
  <c r="BH45" i="31"/>
  <c r="BL45" i="31"/>
  <c r="BP45" i="31"/>
  <c r="BT45" i="31"/>
  <c r="BX45" i="31"/>
  <c r="CB45" i="31"/>
  <c r="CF45" i="31"/>
  <c r="CK45" i="31"/>
  <c r="CO45" i="31"/>
  <c r="CT45" i="31"/>
  <c r="CY45" i="31"/>
  <c r="DE45" i="31"/>
  <c r="DI45" i="31"/>
  <c r="DM45" i="31"/>
  <c r="DS45" i="31"/>
  <c r="DW45" i="31"/>
  <c r="EA45" i="31"/>
  <c r="EE45" i="31"/>
  <c r="EI45" i="31"/>
  <c r="I46" i="31"/>
  <c r="P46" i="31"/>
  <c r="T46" i="31"/>
  <c r="X46" i="31"/>
  <c r="AB46" i="31"/>
  <c r="AF46" i="31"/>
  <c r="AJ46" i="31"/>
  <c r="AN46" i="31"/>
  <c r="AR46" i="31"/>
  <c r="AV46" i="31"/>
  <c r="AZ46" i="31"/>
  <c r="BD46" i="31"/>
  <c r="BH46" i="31"/>
  <c r="BL46" i="31"/>
  <c r="BP46" i="31"/>
  <c r="BT46" i="31"/>
  <c r="BX46" i="31"/>
  <c r="CB46" i="31"/>
  <c r="CF46" i="31"/>
  <c r="CK46" i="31"/>
  <c r="CO46" i="31"/>
  <c r="CT46" i="31"/>
  <c r="CY46" i="31"/>
  <c r="DE46" i="31"/>
  <c r="DI46" i="31"/>
  <c r="DM46" i="31"/>
  <c r="DS46" i="31"/>
  <c r="DW46" i="31"/>
  <c r="EA46" i="31"/>
  <c r="EE46" i="31"/>
  <c r="EI46" i="31"/>
  <c r="EL47" i="31"/>
  <c r="EH47" i="31"/>
  <c r="ED47" i="31"/>
  <c r="DZ47" i="31"/>
  <c r="DV47" i="31"/>
  <c r="DR47" i="31"/>
  <c r="DL47" i="31"/>
  <c r="DH47" i="31"/>
  <c r="DD47" i="31"/>
  <c r="CX47" i="31"/>
  <c r="CS47" i="31"/>
  <c r="CN47" i="31"/>
  <c r="CI47" i="31"/>
  <c r="CE47" i="31"/>
  <c r="CA47" i="31"/>
  <c r="BW47" i="31"/>
  <c r="BS47" i="31"/>
  <c r="BO47" i="31"/>
  <c r="BK47" i="31"/>
  <c r="BG47" i="31"/>
  <c r="BC47" i="31"/>
  <c r="AY47" i="31"/>
  <c r="AU47" i="31"/>
  <c r="EK47" i="31"/>
  <c r="EG47" i="31"/>
  <c r="EC47" i="31"/>
  <c r="DY47" i="31"/>
  <c r="DU47" i="31"/>
  <c r="DQ47" i="31"/>
  <c r="DK47" i="31"/>
  <c r="DG47" i="31"/>
  <c r="DB47" i="31"/>
  <c r="CW47" i="31"/>
  <c r="CR47" i="31"/>
  <c r="CM47" i="31"/>
  <c r="CH47" i="31"/>
  <c r="CD47" i="31"/>
  <c r="BZ47" i="31"/>
  <c r="BV47" i="31"/>
  <c r="BR47" i="31"/>
  <c r="BN47" i="31"/>
  <c r="BJ47" i="31"/>
  <c r="BF47" i="31"/>
  <c r="BB47" i="31"/>
  <c r="AX47" i="31"/>
  <c r="AT47" i="31"/>
  <c r="AP47" i="31"/>
  <c r="AL47" i="31"/>
  <c r="AH47" i="31"/>
  <c r="AD47" i="31"/>
  <c r="Z47" i="31"/>
  <c r="V47" i="31"/>
  <c r="R47" i="31"/>
  <c r="K47" i="31"/>
  <c r="I47" i="31"/>
  <c r="Q47" i="31"/>
  <c r="W47" i="31"/>
  <c r="AB47" i="31"/>
  <c r="AG47" i="31"/>
  <c r="AM47" i="31"/>
  <c r="AR47" i="31"/>
  <c r="AZ47" i="31"/>
  <c r="BH47" i="31"/>
  <c r="BP47" i="31"/>
  <c r="BX47" i="31"/>
  <c r="CF47" i="31"/>
  <c r="CO47" i="31"/>
  <c r="CY47" i="31"/>
  <c r="DI47" i="31"/>
  <c r="DS47" i="31"/>
  <c r="EA47" i="31"/>
  <c r="EI47" i="31"/>
  <c r="F43" i="31"/>
  <c r="J43" i="31"/>
  <c r="Q43" i="31"/>
  <c r="U43" i="31"/>
  <c r="Y43" i="31"/>
  <c r="AC43" i="31"/>
  <c r="AG43" i="31"/>
  <c r="AK43" i="31"/>
  <c r="AO43" i="31"/>
  <c r="AS43" i="31"/>
  <c r="AW43" i="31"/>
  <c r="BA43" i="31"/>
  <c r="BE43" i="31"/>
  <c r="BI43" i="31"/>
  <c r="BM43" i="31"/>
  <c r="BQ43" i="31"/>
  <c r="BU43" i="31"/>
  <c r="BY43" i="31"/>
  <c r="CC43" i="31"/>
  <c r="CG43" i="31"/>
  <c r="CL43" i="31"/>
  <c r="CQ43" i="31"/>
  <c r="CU43" i="31"/>
  <c r="CZ43" i="31"/>
  <c r="DF43" i="31"/>
  <c r="DJ43" i="31"/>
  <c r="DO43" i="31"/>
  <c r="DT43" i="31"/>
  <c r="DX43" i="31"/>
  <c r="EB43" i="31"/>
  <c r="EF43" i="31"/>
  <c r="EJ43" i="31"/>
  <c r="F44" i="31"/>
  <c r="J44" i="31"/>
  <c r="Q44" i="31"/>
  <c r="U44" i="31"/>
  <c r="Y44" i="31"/>
  <c r="AC44" i="31"/>
  <c r="AG44" i="31"/>
  <c r="AK44" i="31"/>
  <c r="AO44" i="31"/>
  <c r="AS44" i="31"/>
  <c r="AW44" i="31"/>
  <c r="BA44" i="31"/>
  <c r="BE44" i="31"/>
  <c r="BI44" i="31"/>
  <c r="BM44" i="31"/>
  <c r="BQ44" i="31"/>
  <c r="BU44" i="31"/>
  <c r="BY44" i="31"/>
  <c r="CC44" i="31"/>
  <c r="CG44" i="31"/>
  <c r="CL44" i="31"/>
  <c r="CQ44" i="31"/>
  <c r="CU44" i="31"/>
  <c r="CZ44" i="31"/>
  <c r="DF44" i="31"/>
  <c r="DJ44" i="31"/>
  <c r="DO44" i="31"/>
  <c r="DT44" i="31"/>
  <c r="DX44" i="31"/>
  <c r="EB44" i="31"/>
  <c r="EF44" i="31"/>
  <c r="EJ44" i="31"/>
  <c r="F45" i="31"/>
  <c r="J45" i="31"/>
  <c r="Q45" i="31"/>
  <c r="U45" i="31"/>
  <c r="Y45" i="31"/>
  <c r="AC45" i="31"/>
  <c r="AG45" i="31"/>
  <c r="AK45" i="31"/>
  <c r="AO45" i="31"/>
  <c r="AS45" i="31"/>
  <c r="AW45" i="31"/>
  <c r="BA45" i="31"/>
  <c r="BE45" i="31"/>
  <c r="BI45" i="31"/>
  <c r="BM45" i="31"/>
  <c r="BQ45" i="31"/>
  <c r="BU45" i="31"/>
  <c r="BY45" i="31"/>
  <c r="CC45" i="31"/>
  <c r="CG45" i="31"/>
  <c r="CL45" i="31"/>
  <c r="CQ45" i="31"/>
  <c r="CU45" i="31"/>
  <c r="CZ45" i="31"/>
  <c r="DF45" i="31"/>
  <c r="DJ45" i="31"/>
  <c r="DO45" i="31"/>
  <c r="DT45" i="31"/>
  <c r="DX45" i="31"/>
  <c r="EB45" i="31"/>
  <c r="EF45" i="31"/>
  <c r="EJ45" i="31"/>
  <c r="F46" i="31"/>
  <c r="J46" i="31"/>
  <c r="Q46" i="31"/>
  <c r="U46" i="31"/>
  <c r="Y46" i="31"/>
  <c r="AC46" i="31"/>
  <c r="AG46" i="31"/>
  <c r="AK46" i="31"/>
  <c r="AO46" i="31"/>
  <c r="AS46" i="31"/>
  <c r="AW46" i="31"/>
  <c r="BA46" i="31"/>
  <c r="BE46" i="31"/>
  <c r="BI46" i="31"/>
  <c r="BM46" i="31"/>
  <c r="BQ46" i="31"/>
  <c r="BU46" i="31"/>
  <c r="BY46" i="31"/>
  <c r="CC46" i="31"/>
  <c r="CG46" i="31"/>
  <c r="CL46" i="31"/>
  <c r="CQ46" i="31"/>
  <c r="CU46" i="31"/>
  <c r="CZ46" i="31"/>
  <c r="DF46" i="31"/>
  <c r="DJ46" i="31"/>
  <c r="DO46" i="31"/>
  <c r="DT46" i="31"/>
  <c r="DX46" i="31"/>
  <c r="EB46" i="31"/>
  <c r="EF46" i="31"/>
  <c r="EJ46" i="31"/>
  <c r="F47" i="31"/>
  <c r="J47" i="31"/>
  <c r="S47" i="31"/>
  <c r="X47" i="31"/>
  <c r="AC47" i="31"/>
  <c r="AI47" i="31"/>
  <c r="AN47" i="31"/>
  <c r="AS47" i="31"/>
  <c r="BA47" i="31"/>
  <c r="BI47" i="31"/>
  <c r="BQ47" i="31"/>
  <c r="BY47" i="31"/>
  <c r="CG47" i="31"/>
  <c r="CQ47" i="31"/>
  <c r="CZ47" i="31"/>
  <c r="DJ47" i="31"/>
  <c r="DT47" i="31"/>
  <c r="EB47" i="31"/>
  <c r="EJ47" i="31"/>
  <c r="V46" i="31"/>
  <c r="Z46" i="31"/>
  <c r="AD46" i="31"/>
  <c r="AH46" i="31"/>
  <c r="AL46" i="31"/>
  <c r="AP46" i="31"/>
  <c r="AT46" i="31"/>
  <c r="AX46" i="31"/>
  <c r="BB46" i="31"/>
  <c r="BF46" i="31"/>
  <c r="BJ46" i="31"/>
  <c r="BN46" i="31"/>
  <c r="BR46" i="31"/>
  <c r="BV46" i="31"/>
  <c r="BZ46" i="31"/>
  <c r="CD46" i="31"/>
  <c r="CH46" i="31"/>
  <c r="CM46" i="31"/>
  <c r="CR46" i="31"/>
  <c r="CW46" i="31"/>
  <c r="DB46" i="31"/>
  <c r="DG46" i="31"/>
  <c r="DK46" i="31"/>
  <c r="DQ46" i="31"/>
  <c r="DU46" i="31"/>
  <c r="DY46" i="31"/>
  <c r="EC46" i="31"/>
  <c r="EG46" i="31"/>
  <c r="EK46" i="31"/>
  <c r="G47" i="31"/>
  <c r="L47" i="31"/>
  <c r="T47" i="31"/>
  <c r="Y47" i="31"/>
  <c r="AE47" i="31"/>
  <c r="AJ47" i="31"/>
  <c r="AO47" i="31"/>
  <c r="AV47" i="31"/>
  <c r="BD47" i="31"/>
  <c r="BL47" i="31"/>
  <c r="BT47" i="31"/>
  <c r="CB47" i="31"/>
  <c r="CK47" i="31"/>
  <c r="CT47" i="31"/>
  <c r="DE47" i="31"/>
  <c r="DM47" i="31"/>
  <c r="DW47" i="31"/>
  <c r="EE47" i="31"/>
  <c r="H43" i="31"/>
  <c r="L43" i="31"/>
  <c r="S43" i="31"/>
  <c r="W43" i="31"/>
  <c r="AA43" i="31"/>
  <c r="AE43" i="31"/>
  <c r="AI43" i="31"/>
  <c r="AM43" i="31"/>
  <c r="AQ43" i="31"/>
  <c r="AU43" i="31"/>
  <c r="AY43" i="31"/>
  <c r="BC43" i="31"/>
  <c r="BG43" i="31"/>
  <c r="BK43" i="31"/>
  <c r="BO43" i="31"/>
  <c r="BS43" i="31"/>
  <c r="BW43" i="31"/>
  <c r="CA43" i="31"/>
  <c r="CE43" i="31"/>
  <c r="CI43" i="31"/>
  <c r="CN43" i="31"/>
  <c r="CS43" i="31"/>
  <c r="CX43" i="31"/>
  <c r="DD43" i="31"/>
  <c r="DH43" i="31"/>
  <c r="DL43" i="31"/>
  <c r="DR43" i="31"/>
  <c r="DV43" i="31"/>
  <c r="DZ43" i="31"/>
  <c r="ED43" i="31"/>
  <c r="EH43" i="31"/>
  <c r="H44" i="31"/>
  <c r="L44" i="31"/>
  <c r="S44" i="31"/>
  <c r="W44" i="31"/>
  <c r="AA44" i="31"/>
  <c r="AE44" i="31"/>
  <c r="AI44" i="31"/>
  <c r="AM44" i="31"/>
  <c r="AQ44" i="31"/>
  <c r="AU44" i="31"/>
  <c r="AY44" i="31"/>
  <c r="BC44" i="31"/>
  <c r="BG44" i="31"/>
  <c r="BK44" i="31"/>
  <c r="BO44" i="31"/>
  <c r="BS44" i="31"/>
  <c r="BW44" i="31"/>
  <c r="CA44" i="31"/>
  <c r="CE44" i="31"/>
  <c r="CI44" i="31"/>
  <c r="CN44" i="31"/>
  <c r="CS44" i="31"/>
  <c r="CX44" i="31"/>
  <c r="DD44" i="31"/>
  <c r="DH44" i="31"/>
  <c r="DL44" i="31"/>
  <c r="DR44" i="31"/>
  <c r="DV44" i="31"/>
  <c r="DZ44" i="31"/>
  <c r="ED44" i="31"/>
  <c r="EH44" i="31"/>
  <c r="H45" i="31"/>
  <c r="L45" i="31"/>
  <c r="S45" i="31"/>
  <c r="W45" i="31"/>
  <c r="AA45" i="31"/>
  <c r="AE45" i="31"/>
  <c r="AI45" i="31"/>
  <c r="AM45" i="31"/>
  <c r="AQ45" i="31"/>
  <c r="AU45" i="31"/>
  <c r="AY45" i="31"/>
  <c r="BC45" i="31"/>
  <c r="BG45" i="31"/>
  <c r="BK45" i="31"/>
  <c r="BO45" i="31"/>
  <c r="BS45" i="31"/>
  <c r="BW45" i="31"/>
  <c r="CA45" i="31"/>
  <c r="CE45" i="31"/>
  <c r="CI45" i="31"/>
  <c r="CN45" i="31"/>
  <c r="CS45" i="31"/>
  <c r="CX45" i="31"/>
  <c r="DD45" i="31"/>
  <c r="DH45" i="31"/>
  <c r="DL45" i="31"/>
  <c r="DR45" i="31"/>
  <c r="DV45" i="31"/>
  <c r="DZ45" i="31"/>
  <c r="ED45" i="31"/>
  <c r="EH45" i="31"/>
  <c r="H46" i="31"/>
  <c r="L46" i="31"/>
  <c r="S46" i="31"/>
  <c r="W46" i="31"/>
  <c r="AA46" i="31"/>
  <c r="AE46" i="31"/>
  <c r="AI46" i="31"/>
  <c r="AM46" i="31"/>
  <c r="AQ46" i="31"/>
  <c r="AU46" i="31"/>
  <c r="AY46" i="31"/>
  <c r="BC46" i="31"/>
  <c r="BG46" i="31"/>
  <c r="BK46" i="31"/>
  <c r="BO46" i="31"/>
  <c r="BS46" i="31"/>
  <c r="BW46" i="31"/>
  <c r="CA46" i="31"/>
  <c r="CE46" i="31"/>
  <c r="CI46" i="31"/>
  <c r="CN46" i="31"/>
  <c r="CS46" i="31"/>
  <c r="CX46" i="31"/>
  <c r="DD46" i="31"/>
  <c r="DH46" i="31"/>
  <c r="DL46" i="31"/>
  <c r="DR46" i="31"/>
  <c r="DV46" i="31"/>
  <c r="DZ46" i="31"/>
  <c r="ED46" i="31"/>
  <c r="EH46" i="31"/>
  <c r="H47" i="31"/>
  <c r="P47" i="31"/>
  <c r="U47" i="31"/>
  <c r="AA47" i="31"/>
  <c r="AF47" i="31"/>
  <c r="AK47" i="31"/>
  <c r="AQ47" i="31"/>
  <c r="AW47" i="31"/>
  <c r="BE47" i="31"/>
  <c r="BM47" i="31"/>
  <c r="BU47" i="31"/>
  <c r="CC47" i="31"/>
  <c r="CL47" i="31"/>
  <c r="CU47" i="31"/>
  <c r="DF47" i="31"/>
  <c r="DO47" i="31"/>
  <c r="DX47" i="31"/>
  <c r="EF47" i="31"/>
  <c r="G48" i="31"/>
  <c r="K48" i="31"/>
  <c r="R48" i="31"/>
  <c r="V48" i="31"/>
  <c r="Z48" i="31"/>
  <c r="AD48" i="31"/>
  <c r="AH48" i="31"/>
  <c r="AL48" i="31"/>
  <c r="AP48" i="31"/>
  <c r="AT48" i="31"/>
  <c r="AX48" i="31"/>
  <c r="BB48" i="31"/>
  <c r="BF48" i="31"/>
  <c r="BJ48" i="31"/>
  <c r="BN48" i="31"/>
  <c r="BR48" i="31"/>
  <c r="BV48" i="31"/>
  <c r="BZ48" i="31"/>
  <c r="CD48" i="31"/>
  <c r="CH48" i="31"/>
  <c r="CM48" i="31"/>
  <c r="CR48" i="31"/>
  <c r="CW48" i="31"/>
  <c r="DB48" i="31"/>
  <c r="DG48" i="31"/>
  <c r="DK48" i="31"/>
  <c r="DQ48" i="31"/>
  <c r="DU48" i="31"/>
  <c r="DY48" i="31"/>
  <c r="EC48" i="31"/>
  <c r="EG48" i="31"/>
  <c r="EK48" i="31"/>
  <c r="G49" i="31"/>
  <c r="K49" i="31"/>
  <c r="R49" i="31"/>
  <c r="V49" i="31"/>
  <c r="Z49" i="31"/>
  <c r="AD49" i="31"/>
  <c r="AH49" i="31"/>
  <c r="AN49" i="31"/>
  <c r="AS49" i="31"/>
  <c r="AX49" i="31"/>
  <c r="BD49" i="31"/>
  <c r="BI49" i="31"/>
  <c r="BN49" i="31"/>
  <c r="BT49" i="31"/>
  <c r="BZ49" i="31"/>
  <c r="CH49" i="31"/>
  <c r="CR49" i="31"/>
  <c r="DB49" i="31"/>
  <c r="DK49" i="31"/>
  <c r="DU49" i="31"/>
  <c r="EC49" i="31"/>
  <c r="EK49" i="31"/>
  <c r="H48" i="31"/>
  <c r="L48" i="31"/>
  <c r="S48" i="31"/>
  <c r="W48" i="31"/>
  <c r="AA48" i="31"/>
  <c r="AE48" i="31"/>
  <c r="AI48" i="31"/>
  <c r="AM48" i="31"/>
  <c r="AQ48" i="31"/>
  <c r="AU48" i="31"/>
  <c r="AY48" i="31"/>
  <c r="BC48" i="31"/>
  <c r="BG48" i="31"/>
  <c r="BK48" i="31"/>
  <c r="BO48" i="31"/>
  <c r="BS48" i="31"/>
  <c r="BW48" i="31"/>
  <c r="CA48" i="31"/>
  <c r="CE48" i="31"/>
  <c r="CI48" i="31"/>
  <c r="CN48" i="31"/>
  <c r="CS48" i="31"/>
  <c r="CX48" i="31"/>
  <c r="DD48" i="31"/>
  <c r="DH48" i="31"/>
  <c r="DL48" i="31"/>
  <c r="DR48" i="31"/>
  <c r="DV48" i="31"/>
  <c r="DZ48" i="31"/>
  <c r="ED48" i="31"/>
  <c r="EH48" i="31"/>
  <c r="EL48" i="31"/>
  <c r="H49" i="31"/>
  <c r="L49" i="31"/>
  <c r="S49" i="31"/>
  <c r="W49" i="31"/>
  <c r="AA49" i="31"/>
  <c r="AE49" i="31"/>
  <c r="AJ49" i="31"/>
  <c r="AO49" i="31"/>
  <c r="AT49" i="31"/>
  <c r="AZ49" i="31"/>
  <c r="BE49" i="31"/>
  <c r="BJ49" i="31"/>
  <c r="BP49" i="31"/>
  <c r="BU49" i="31"/>
  <c r="CC49" i="31"/>
  <c r="CL49" i="31"/>
  <c r="CU49" i="31"/>
  <c r="DF49" i="31"/>
  <c r="DO49" i="31"/>
  <c r="DX49" i="31"/>
  <c r="I48" i="31"/>
  <c r="P48" i="31"/>
  <c r="T48" i="31"/>
  <c r="X48" i="31"/>
  <c r="AB48" i="31"/>
  <c r="AF48" i="31"/>
  <c r="AJ48" i="31"/>
  <c r="AN48" i="31"/>
  <c r="AR48" i="31"/>
  <c r="AV48" i="31"/>
  <c r="AZ48" i="31"/>
  <c r="BD48" i="31"/>
  <c r="BH48" i="31"/>
  <c r="BL48" i="31"/>
  <c r="BP48" i="31"/>
  <c r="BT48" i="31"/>
  <c r="BX48" i="31"/>
  <c r="CB48" i="31"/>
  <c r="CF48" i="31"/>
  <c r="CK48" i="31"/>
  <c r="CO48" i="31"/>
  <c r="CT48" i="31"/>
  <c r="CY48" i="31"/>
  <c r="DE48" i="31"/>
  <c r="DI48" i="31"/>
  <c r="DM48" i="31"/>
  <c r="DS48" i="31"/>
  <c r="DW48" i="31"/>
  <c r="EA48" i="31"/>
  <c r="EE48" i="31"/>
  <c r="EL49" i="31"/>
  <c r="EH49" i="31"/>
  <c r="ED49" i="31"/>
  <c r="DZ49" i="31"/>
  <c r="DV49" i="31"/>
  <c r="DR49" i="31"/>
  <c r="DL49" i="31"/>
  <c r="DH49" i="31"/>
  <c r="DD49" i="31"/>
  <c r="CX49" i="31"/>
  <c r="CS49" i="31"/>
  <c r="CN49" i="31"/>
  <c r="CI49" i="31"/>
  <c r="CE49" i="31"/>
  <c r="CA49" i="31"/>
  <c r="BW49" i="31"/>
  <c r="BS49" i="31"/>
  <c r="BO49" i="31"/>
  <c r="BK49" i="31"/>
  <c r="BG49" i="31"/>
  <c r="BC49" i="31"/>
  <c r="AY49" i="31"/>
  <c r="AU49" i="31"/>
  <c r="AQ49" i="31"/>
  <c r="AM49" i="31"/>
  <c r="AI49" i="31"/>
  <c r="EI49" i="31"/>
  <c r="EE49" i="31"/>
  <c r="EA49" i="31"/>
  <c r="DW49" i="31"/>
  <c r="DS49" i="31"/>
  <c r="DM49" i="31"/>
  <c r="DI49" i="31"/>
  <c r="DE49" i="31"/>
  <c r="CY49" i="31"/>
  <c r="CT49" i="31"/>
  <c r="CO49" i="31"/>
  <c r="CK49" i="31"/>
  <c r="CF49" i="31"/>
  <c r="CB49" i="31"/>
  <c r="BX49" i="31"/>
  <c r="I49" i="31"/>
  <c r="P49" i="31"/>
  <c r="T49" i="31"/>
  <c r="X49" i="31"/>
  <c r="AB49" i="31"/>
  <c r="AF49" i="31"/>
  <c r="AK49" i="31"/>
  <c r="AP49" i="31"/>
  <c r="AV49" i="31"/>
  <c r="BA49" i="31"/>
  <c r="BF49" i="31"/>
  <c r="BL49" i="31"/>
  <c r="BQ49" i="31"/>
  <c r="BV49" i="31"/>
  <c r="CD49" i="31"/>
  <c r="CM49" i="31"/>
  <c r="CW49" i="31"/>
  <c r="DG49" i="31"/>
  <c r="DQ49" i="31"/>
  <c r="DY49" i="31"/>
  <c r="EG49" i="31"/>
  <c r="EJ49" i="31"/>
  <c r="I50" i="31"/>
  <c r="P50" i="31"/>
  <c r="T50" i="31"/>
  <c r="X50" i="31"/>
  <c r="AB50" i="31"/>
  <c r="AF50" i="31"/>
  <c r="AJ50" i="31"/>
  <c r="AN50" i="31"/>
  <c r="AR50" i="31"/>
  <c r="AV50" i="31"/>
  <c r="AZ50" i="31"/>
  <c r="BD50" i="31"/>
  <c r="BH50" i="31"/>
  <c r="BL50" i="31"/>
  <c r="BP50" i="31"/>
  <c r="BT50" i="31"/>
  <c r="BX50" i="31"/>
  <c r="CB50" i="31"/>
  <c r="CF50" i="31"/>
  <c r="CK50" i="31"/>
  <c r="CO50" i="31"/>
  <c r="CT50" i="31"/>
  <c r="CY50" i="31"/>
  <c r="DE50" i="31"/>
  <c r="DI50" i="31"/>
  <c r="DM50" i="31"/>
  <c r="DS50" i="31"/>
  <c r="DW50" i="31"/>
  <c r="EA50" i="31"/>
  <c r="EE50" i="31"/>
  <c r="EI50" i="31"/>
  <c r="EL51" i="31"/>
  <c r="EH51" i="31"/>
  <c r="ED51" i="31"/>
  <c r="EJ51" i="31"/>
  <c r="EF51" i="31"/>
  <c r="EB51" i="31"/>
  <c r="DX51" i="31"/>
  <c r="DT51" i="31"/>
  <c r="DO51" i="31"/>
  <c r="DJ51" i="31"/>
  <c r="DF51" i="31"/>
  <c r="CZ51" i="31"/>
  <c r="CU51" i="31"/>
  <c r="CQ51" i="31"/>
  <c r="CL51" i="31"/>
  <c r="CG51" i="31"/>
  <c r="CC51" i="31"/>
  <c r="I51" i="31"/>
  <c r="P51" i="31"/>
  <c r="T51" i="31"/>
  <c r="X51" i="31"/>
  <c r="AB51" i="31"/>
  <c r="AF51" i="31"/>
  <c r="AJ51" i="31"/>
  <c r="AN51" i="31"/>
  <c r="AR51" i="31"/>
  <c r="AV51" i="31"/>
  <c r="AZ51" i="31"/>
  <c r="BD51" i="31"/>
  <c r="BH51" i="31"/>
  <c r="BL51" i="31"/>
  <c r="BP51" i="31"/>
  <c r="BT51" i="31"/>
  <c r="BX51" i="31"/>
  <c r="CB51" i="31"/>
  <c r="CH51" i="31"/>
  <c r="CN51" i="31"/>
  <c r="CT51" i="31"/>
  <c r="DB51" i="31"/>
  <c r="DH51" i="31"/>
  <c r="DM51" i="31"/>
  <c r="DU51" i="31"/>
  <c r="DZ51" i="31"/>
  <c r="EG51" i="31"/>
  <c r="BE51" i="31"/>
  <c r="BI51" i="31"/>
  <c r="BM51" i="31"/>
  <c r="BQ51" i="31"/>
  <c r="BU51" i="31"/>
  <c r="BY51" i="31"/>
  <c r="CD51" i="31"/>
  <c r="CI51" i="31"/>
  <c r="CO51" i="31"/>
  <c r="CW51" i="31"/>
  <c r="DD51" i="31"/>
  <c r="DI51" i="31"/>
  <c r="DQ51" i="31"/>
  <c r="DV51" i="31"/>
  <c r="EA51" i="31"/>
  <c r="EI51" i="31"/>
  <c r="K19" i="32"/>
  <c r="J19" i="32"/>
  <c r="K23" i="32"/>
  <c r="J23" i="32"/>
  <c r="BF51" i="31"/>
  <c r="BJ51" i="31"/>
  <c r="BN51" i="31"/>
  <c r="BR51" i="31"/>
  <c r="BV51" i="31"/>
  <c r="BZ51" i="31"/>
  <c r="CE51" i="31"/>
  <c r="CK51" i="31"/>
  <c r="CR51" i="31"/>
  <c r="CX51" i="31"/>
  <c r="DE51" i="31"/>
  <c r="DK51" i="31"/>
  <c r="DR51" i="31"/>
  <c r="DW51" i="31"/>
  <c r="EC51" i="31"/>
  <c r="EK51" i="31"/>
  <c r="H50" i="31"/>
  <c r="L50" i="31"/>
  <c r="S50" i="31"/>
  <c r="W50" i="31"/>
  <c r="AA50" i="31"/>
  <c r="AE50" i="31"/>
  <c r="AI50" i="31"/>
  <c r="AM50" i="31"/>
  <c r="AQ50" i="31"/>
  <c r="AU50" i="31"/>
  <c r="AY50" i="31"/>
  <c r="BC50" i="31"/>
  <c r="BG50" i="31"/>
  <c r="BK50" i="31"/>
  <c r="BO50" i="31"/>
  <c r="BS50" i="31"/>
  <c r="BW50" i="31"/>
  <c r="CA50" i="31"/>
  <c r="CE50" i="31"/>
  <c r="CI50" i="31"/>
  <c r="CN50" i="31"/>
  <c r="CS50" i="31"/>
  <c r="CX50" i="31"/>
  <c r="DD50" i="31"/>
  <c r="DH50" i="31"/>
  <c r="DL50" i="31"/>
  <c r="DR50" i="31"/>
  <c r="DV50" i="31"/>
  <c r="DZ50" i="31"/>
  <c r="ED50" i="31"/>
  <c r="EH50" i="31"/>
  <c r="H51" i="31"/>
  <c r="L51" i="31"/>
  <c r="S51" i="31"/>
  <c r="W51" i="31"/>
  <c r="AA51" i="31"/>
  <c r="AE51" i="31"/>
  <c r="AI51" i="31"/>
  <c r="AM51" i="31"/>
  <c r="AQ51" i="31"/>
  <c r="AU51" i="31"/>
  <c r="AY51" i="31"/>
  <c r="BC51" i="31"/>
  <c r="BG51" i="31"/>
  <c r="BK51" i="31"/>
  <c r="BO51" i="31"/>
  <c r="BS51" i="31"/>
  <c r="BW51" i="31"/>
  <c r="CA51" i="31"/>
  <c r="CF51" i="31"/>
  <c r="CM51" i="31"/>
  <c r="CS51" i="31"/>
  <c r="CY51" i="31"/>
  <c r="DG51" i="31"/>
  <c r="DL51" i="31"/>
  <c r="DS51" i="31"/>
  <c r="DY51" i="31"/>
  <c r="EE51" i="31"/>
  <c r="F52" i="31"/>
  <c r="J52" i="31"/>
  <c r="Q52" i="31"/>
  <c r="U52" i="31"/>
  <c r="Y52" i="31"/>
  <c r="AC52" i="31"/>
  <c r="AG52" i="31"/>
  <c r="AK52" i="31"/>
  <c r="AO52" i="31"/>
  <c r="AS52" i="31"/>
  <c r="AW52" i="31"/>
  <c r="BA52" i="31"/>
  <c r="BE52" i="31"/>
  <c r="BI52" i="31"/>
  <c r="BM52" i="31"/>
  <c r="BQ52" i="31"/>
  <c r="BU52" i="31"/>
  <c r="BY52" i="31"/>
  <c r="CC52" i="31"/>
  <c r="CG52" i="31"/>
  <c r="CL52" i="31"/>
  <c r="CQ52" i="31"/>
  <c r="CU52" i="31"/>
  <c r="CZ52" i="31"/>
  <c r="DF52" i="31"/>
  <c r="DJ52" i="31"/>
  <c r="DO52" i="31"/>
  <c r="DT52" i="31"/>
  <c r="DX52" i="31"/>
  <c r="EB52" i="31"/>
  <c r="EF52" i="31"/>
  <c r="EJ52" i="31"/>
  <c r="J57" i="32"/>
  <c r="J59" i="32"/>
  <c r="J73" i="32"/>
  <c r="J75" i="32"/>
  <c r="K90" i="32"/>
  <c r="J90" i="32"/>
  <c r="K54" i="32"/>
  <c r="J61" i="32"/>
  <c r="J63" i="32"/>
  <c r="J77" i="32"/>
  <c r="J79" i="32"/>
  <c r="J81" i="32"/>
  <c r="K85" i="32"/>
  <c r="J85" i="32"/>
  <c r="H52" i="31"/>
  <c r="L52" i="31"/>
  <c r="S52" i="31"/>
  <c r="W52" i="31"/>
  <c r="AA52" i="31"/>
  <c r="AE52" i="31"/>
  <c r="AI52" i="31"/>
  <c r="AM52" i="31"/>
  <c r="AQ52" i="31"/>
  <c r="AU52" i="31"/>
  <c r="AY52" i="31"/>
  <c r="BC52" i="31"/>
  <c r="BG52" i="31"/>
  <c r="BK52" i="31"/>
  <c r="BO52" i="31"/>
  <c r="BS52" i="31"/>
  <c r="BW52" i="31"/>
  <c r="CA52" i="31"/>
  <c r="CE52" i="31"/>
  <c r="CI52" i="31"/>
  <c r="CN52" i="31"/>
  <c r="CS52" i="31"/>
  <c r="CX52" i="31"/>
  <c r="DD52" i="31"/>
  <c r="DH52" i="31"/>
  <c r="DL52" i="31"/>
  <c r="DR52" i="31"/>
  <c r="DV52" i="31"/>
  <c r="DZ52" i="31"/>
  <c r="ED52" i="31"/>
  <c r="EH52" i="31"/>
  <c r="EL52" i="31"/>
  <c r="K20" i="32"/>
  <c r="K24" i="32"/>
  <c r="J27" i="32"/>
  <c r="K28" i="32"/>
  <c r="J31" i="32"/>
  <c r="K32" i="32"/>
  <c r="J35" i="32"/>
  <c r="K36" i="32"/>
  <c r="J39" i="32"/>
  <c r="K40" i="32"/>
  <c r="J43" i="32"/>
  <c r="K44" i="32"/>
  <c r="J47" i="32"/>
  <c r="K48" i="32"/>
  <c r="J51" i="32"/>
  <c r="K52" i="32"/>
  <c r="J54" i="32"/>
  <c r="K61" i="32"/>
  <c r="K63" i="32"/>
  <c r="J65" i="32"/>
  <c r="J67" i="32"/>
  <c r="K77" i="32"/>
  <c r="K79" i="32"/>
  <c r="K81" i="32"/>
  <c r="I52" i="31"/>
  <c r="P52" i="31"/>
  <c r="T52" i="31"/>
  <c r="X52" i="31"/>
  <c r="AB52" i="31"/>
  <c r="AF52" i="31"/>
  <c r="AJ52" i="31"/>
  <c r="AN52" i="31"/>
  <c r="AR52" i="31"/>
  <c r="AV52" i="31"/>
  <c r="AZ52" i="31"/>
  <c r="BD52" i="31"/>
  <c r="BH52" i="31"/>
  <c r="BL52" i="31"/>
  <c r="BP52" i="31"/>
  <c r="BT52" i="31"/>
  <c r="BX52" i="31"/>
  <c r="CB52" i="31"/>
  <c r="CF52" i="31"/>
  <c r="CK52" i="31"/>
  <c r="CO52" i="31"/>
  <c r="CT52" i="31"/>
  <c r="CY52" i="31"/>
  <c r="DE52" i="31"/>
  <c r="DI52" i="31"/>
  <c r="DM52" i="31"/>
  <c r="DS52" i="31"/>
  <c r="DW52" i="31"/>
  <c r="EA52" i="31"/>
  <c r="EE52" i="31"/>
  <c r="H121" i="32"/>
  <c r="K27" i="32"/>
  <c r="K31" i="32"/>
  <c r="K35" i="32"/>
  <c r="K39" i="32"/>
  <c r="K43" i="32"/>
  <c r="K47" i="32"/>
  <c r="K51" i="32"/>
  <c r="J53" i="32"/>
  <c r="J55" i="32"/>
  <c r="J69" i="32"/>
  <c r="J71" i="32"/>
  <c r="K94" i="32"/>
  <c r="J94" i="32"/>
  <c r="I120" i="32"/>
  <c r="F125" i="34" s="1"/>
  <c r="K58" i="32"/>
  <c r="K62" i="32"/>
  <c r="K66" i="32"/>
  <c r="K70" i="32"/>
  <c r="K74" i="32"/>
  <c r="K78" i="32"/>
  <c r="K82" i="32"/>
  <c r="K86" i="32"/>
  <c r="K91" i="32"/>
  <c r="K96" i="32"/>
  <c r="J99" i="32"/>
  <c r="K100" i="32"/>
  <c r="J104" i="32"/>
  <c r="K105" i="32"/>
  <c r="J110" i="32"/>
  <c r="K111" i="32"/>
  <c r="J114" i="32"/>
  <c r="K115" i="32"/>
  <c r="J118" i="32"/>
  <c r="C50" i="32"/>
  <c r="F152" i="34" s="1"/>
  <c r="C52" i="32"/>
  <c r="F154" i="34" s="1"/>
  <c r="C54" i="32"/>
  <c r="F156" i="34" s="1"/>
  <c r="C56" i="32"/>
  <c r="F158" i="34" s="1"/>
  <c r="C58" i="32"/>
  <c r="F160" i="34" s="1"/>
  <c r="C60" i="32"/>
  <c r="F162" i="34" s="1"/>
  <c r="C62" i="32"/>
  <c r="F164" i="34" s="1"/>
  <c r="C64" i="32"/>
  <c r="F166" i="34" s="1"/>
  <c r="C66" i="32"/>
  <c r="F168" i="34" s="1"/>
  <c r="C68" i="32"/>
  <c r="F170" i="34" s="1"/>
  <c r="C70" i="32"/>
  <c r="F172" i="34" s="1"/>
  <c r="K99" i="32"/>
  <c r="K104" i="32"/>
  <c r="K110" i="32"/>
  <c r="K114" i="32"/>
  <c r="K118" i="32"/>
  <c r="B23" i="32"/>
  <c r="C49" i="32"/>
  <c r="F151" i="34" s="1"/>
  <c r="C51" i="32"/>
  <c r="F153" i="34" s="1"/>
  <c r="C53" i="32"/>
  <c r="F155" i="34" s="1"/>
  <c r="C55" i="32"/>
  <c r="F157" i="34" s="1"/>
  <c r="C57" i="32"/>
  <c r="F159" i="34" s="1"/>
  <c r="C59" i="32"/>
  <c r="F161" i="34" s="1"/>
  <c r="C61" i="32"/>
  <c r="F163" i="34" s="1"/>
  <c r="C63" i="32"/>
  <c r="F165" i="34" s="1"/>
  <c r="C65" i="32"/>
  <c r="F167" i="34" s="1"/>
  <c r="C67" i="32"/>
  <c r="F169" i="34" s="1"/>
  <c r="B70" i="26"/>
  <c r="E336" i="34" s="1"/>
  <c r="B69" i="26"/>
  <c r="E335" i="34" s="1"/>
  <c r="B68" i="26"/>
  <c r="E334" i="34" s="1"/>
  <c r="B67" i="26"/>
  <c r="E333" i="34" s="1"/>
  <c r="B66" i="26"/>
  <c r="E332" i="34" s="1"/>
  <c r="B65" i="26"/>
  <c r="E331" i="34" s="1"/>
  <c r="B64" i="26"/>
  <c r="E330" i="34" s="1"/>
  <c r="B63" i="26"/>
  <c r="E329" i="34" s="1"/>
  <c r="B62" i="26"/>
  <c r="E328" i="34" s="1"/>
  <c r="B61" i="26"/>
  <c r="E327" i="34" s="1"/>
  <c r="B60" i="26"/>
  <c r="E326" i="34" s="1"/>
  <c r="B59" i="26"/>
  <c r="E325" i="34" s="1"/>
  <c r="B58" i="26"/>
  <c r="E324" i="34" s="1"/>
  <c r="B57" i="26"/>
  <c r="E323" i="34" s="1"/>
  <c r="B56" i="26"/>
  <c r="E322" i="34" s="1"/>
  <c r="B55" i="26"/>
  <c r="E321" i="34" s="1"/>
  <c r="B54" i="26"/>
  <c r="E320" i="34" s="1"/>
  <c r="B53" i="26"/>
  <c r="E319" i="34" s="1"/>
  <c r="B52" i="26"/>
  <c r="E318" i="34" s="1"/>
  <c r="B51" i="26"/>
  <c r="E317" i="34" s="1"/>
  <c r="B50" i="26"/>
  <c r="E316" i="34" s="1"/>
  <c r="B49" i="26"/>
  <c r="E315" i="34" s="1"/>
  <c r="B47" i="26" a="1"/>
  <c r="B47" i="26" s="1"/>
  <c r="E313" i="34" s="1"/>
  <c r="B46" i="26" a="1"/>
  <c r="B46" i="26" s="1"/>
  <c r="E312" i="34" s="1"/>
  <c r="B45" i="26" a="1"/>
  <c r="B45" i="26" s="1"/>
  <c r="E311" i="34" s="1"/>
  <c r="B44" i="26" a="1"/>
  <c r="B44" i="26" s="1"/>
  <c r="E310" i="34" s="1"/>
  <c r="B43" i="26" a="1"/>
  <c r="B43" i="26" s="1"/>
  <c r="E309" i="34" s="1"/>
  <c r="B42" i="26" a="1"/>
  <c r="B42" i="26" s="1"/>
  <c r="E308" i="34" s="1"/>
  <c r="B41" i="26" a="1"/>
  <c r="B41" i="26" s="1"/>
  <c r="E307" i="34" s="1"/>
  <c r="B40" i="26" a="1"/>
  <c r="B40" i="26" s="1"/>
  <c r="E306" i="34" s="1"/>
  <c r="B39" i="26" a="1"/>
  <c r="B39" i="26" s="1"/>
  <c r="E305" i="34" s="1"/>
  <c r="B38" i="26" a="1"/>
  <c r="B38" i="26" s="1"/>
  <c r="E304" i="34" s="1"/>
  <c r="B37" i="26" a="1"/>
  <c r="B37" i="26" s="1"/>
  <c r="E303" i="34" s="1"/>
  <c r="B36" i="26" a="1"/>
  <c r="B36" i="26" s="1"/>
  <c r="E302" i="34" s="1"/>
  <c r="B35" i="26" a="1"/>
  <c r="B35" i="26" s="1"/>
  <c r="E301" i="34" s="1"/>
  <c r="B34" i="26" a="1"/>
  <c r="B34" i="26" s="1"/>
  <c r="E300" i="34" s="1"/>
  <c r="B33" i="26" a="1"/>
  <c r="B33" i="26" s="1"/>
  <c r="E299" i="34" s="1"/>
  <c r="B32" i="26" a="1"/>
  <c r="B32" i="26" s="1"/>
  <c r="E298" i="34" s="1"/>
  <c r="B31" i="26" a="1"/>
  <c r="B31" i="26" s="1"/>
  <c r="E297" i="34" s="1"/>
  <c r="B30" i="26" a="1"/>
  <c r="B30" i="26" s="1"/>
  <c r="E296" i="34" s="1"/>
  <c r="B29" i="26" a="1"/>
  <c r="B29" i="26" s="1"/>
  <c r="E295" i="34" s="1"/>
  <c r="B28" i="26" a="1"/>
  <c r="B28" i="26" s="1"/>
  <c r="E294" i="34" s="1"/>
  <c r="B27" i="26" a="1"/>
  <c r="B27" i="26" s="1"/>
  <c r="E293" i="34" s="1"/>
  <c r="B26" i="26" a="1"/>
  <c r="B26" i="26" s="1"/>
  <c r="E292" i="34" s="1"/>
  <c r="B22" i="26"/>
  <c r="E181" i="34" s="1"/>
  <c r="B21" i="26"/>
  <c r="E180" i="34" s="1"/>
  <c r="B20" i="26"/>
  <c r="E179" i="34" s="1"/>
  <c r="B19" i="26"/>
  <c r="E178" i="34" s="1"/>
  <c r="B18" i="26"/>
  <c r="E177" i="34" s="1"/>
  <c r="B17" i="26"/>
  <c r="E176" i="34" s="1"/>
  <c r="B16" i="26"/>
  <c r="E175" i="34" s="1"/>
  <c r="B10" i="26"/>
  <c r="H120" i="26"/>
  <c r="E289" i="34" s="1"/>
  <c r="H118" i="26"/>
  <c r="E287" i="34" s="1"/>
  <c r="H117" i="26"/>
  <c r="E286" i="34" s="1"/>
  <c r="H116" i="26"/>
  <c r="E285" i="34" s="1"/>
  <c r="H115" i="26"/>
  <c r="E284" i="34" s="1"/>
  <c r="H114" i="26"/>
  <c r="E283" i="34" s="1"/>
  <c r="H113" i="26"/>
  <c r="E282" i="34" s="1"/>
  <c r="H112" i="26"/>
  <c r="E281" i="34" s="1"/>
  <c r="H111" i="26"/>
  <c r="E280" i="34" s="1"/>
  <c r="H110" i="26"/>
  <c r="E279" i="34" s="1"/>
  <c r="H109" i="26"/>
  <c r="E278" i="34" s="1"/>
  <c r="H107" i="26"/>
  <c r="E276" i="34" s="1"/>
  <c r="H105" i="26"/>
  <c r="E274" i="34" s="1"/>
  <c r="H104" i="26"/>
  <c r="E273" i="34" s="1"/>
  <c r="H103" i="26"/>
  <c r="E272" i="34" s="1"/>
  <c r="H102" i="26"/>
  <c r="E271" i="34" s="1"/>
  <c r="H100" i="26"/>
  <c r="E269" i="34" s="1"/>
  <c r="H99" i="26"/>
  <c r="E268" i="34" s="1"/>
  <c r="H98" i="26"/>
  <c r="E267" i="34" s="1"/>
  <c r="H97" i="26"/>
  <c r="E266" i="34" s="1"/>
  <c r="H96" i="26"/>
  <c r="E265" i="34" s="1"/>
  <c r="H94" i="26"/>
  <c r="E263" i="34" s="1"/>
  <c r="H93" i="26"/>
  <c r="E262" i="34" s="1"/>
  <c r="H92" i="26"/>
  <c r="E261" i="34" s="1"/>
  <c r="H91" i="26"/>
  <c r="E260" i="34" s="1"/>
  <c r="H90" i="26"/>
  <c r="E259" i="34" s="1"/>
  <c r="H88" i="26"/>
  <c r="E257" i="34" s="1"/>
  <c r="H87" i="26"/>
  <c r="E256" i="34" s="1"/>
  <c r="H86" i="26"/>
  <c r="E255" i="34" s="1"/>
  <c r="H85" i="26"/>
  <c r="E254" i="34" s="1"/>
  <c r="H84" i="26"/>
  <c r="E253" i="34" s="1"/>
  <c r="H83" i="26"/>
  <c r="E252" i="34" s="1"/>
  <c r="H82" i="26"/>
  <c r="E251" i="34" s="1"/>
  <c r="H81" i="26"/>
  <c r="E250" i="34" s="1"/>
  <c r="H80" i="26"/>
  <c r="E249" i="34" s="1"/>
  <c r="H79" i="26"/>
  <c r="E248" i="34" s="1"/>
  <c r="H78" i="26"/>
  <c r="E247" i="34" s="1"/>
  <c r="H77" i="26"/>
  <c r="E246" i="34" s="1"/>
  <c r="H76" i="26"/>
  <c r="E245" i="34" s="1"/>
  <c r="H75" i="26"/>
  <c r="E244" i="34" s="1"/>
  <c r="H74" i="26"/>
  <c r="E243" i="34" s="1"/>
  <c r="H73" i="26"/>
  <c r="E242" i="34" s="1"/>
  <c r="H72" i="26"/>
  <c r="E241" i="34" s="1"/>
  <c r="H71" i="26"/>
  <c r="E240" i="34" s="1"/>
  <c r="H70" i="26"/>
  <c r="E239" i="34" s="1"/>
  <c r="H69" i="26"/>
  <c r="E238" i="34" s="1"/>
  <c r="H68" i="26"/>
  <c r="E237" i="34" s="1"/>
  <c r="H67" i="26"/>
  <c r="E236" i="34" s="1"/>
  <c r="H66" i="26"/>
  <c r="E235" i="34" s="1"/>
  <c r="H65" i="26"/>
  <c r="E234" i="34" s="1"/>
  <c r="H64" i="26"/>
  <c r="E233" i="34" s="1"/>
  <c r="H63" i="26"/>
  <c r="E232" i="34" s="1"/>
  <c r="H62" i="26"/>
  <c r="E231" i="34" s="1"/>
  <c r="H61" i="26"/>
  <c r="E230" i="34" s="1"/>
  <c r="H60" i="26"/>
  <c r="E229" i="34" s="1"/>
  <c r="H59" i="26"/>
  <c r="E228" i="34" s="1"/>
  <c r="H58" i="26"/>
  <c r="E227" i="34" s="1"/>
  <c r="H57" i="26"/>
  <c r="E226" i="34" s="1"/>
  <c r="H56" i="26"/>
  <c r="E225" i="34" s="1"/>
  <c r="H55" i="26"/>
  <c r="E224" i="34" s="1"/>
  <c r="H54" i="26"/>
  <c r="E223" i="34" s="1"/>
  <c r="H53" i="26"/>
  <c r="E222" i="34" s="1"/>
  <c r="H52" i="26"/>
  <c r="E221" i="34" s="1"/>
  <c r="H51" i="26"/>
  <c r="E220" i="34" s="1"/>
  <c r="H50" i="26"/>
  <c r="E219" i="34" s="1"/>
  <c r="H49" i="26"/>
  <c r="E218" i="34" s="1"/>
  <c r="H48" i="26"/>
  <c r="E217" i="34" s="1"/>
  <c r="H47" i="26"/>
  <c r="E216" i="34" s="1"/>
  <c r="H46" i="26"/>
  <c r="E215" i="34" s="1"/>
  <c r="H45" i="26"/>
  <c r="E214" i="34" s="1"/>
  <c r="H44" i="26"/>
  <c r="E213" i="34" s="1"/>
  <c r="H43" i="26"/>
  <c r="E212" i="34" s="1"/>
  <c r="H42" i="26"/>
  <c r="E211" i="34" s="1"/>
  <c r="H41" i="26"/>
  <c r="E210" i="34" s="1"/>
  <c r="H40" i="26"/>
  <c r="E209" i="34" s="1"/>
  <c r="H39" i="26"/>
  <c r="E208" i="34" s="1"/>
  <c r="H38" i="26"/>
  <c r="E207" i="34" s="1"/>
  <c r="H37" i="26"/>
  <c r="E206" i="34" s="1"/>
  <c r="H36" i="26"/>
  <c r="E205" i="34" s="1"/>
  <c r="H35" i="26"/>
  <c r="E204" i="34" s="1"/>
  <c r="H34" i="26"/>
  <c r="E203" i="34" s="1"/>
  <c r="H33" i="26"/>
  <c r="E202" i="34" s="1"/>
  <c r="H32" i="26"/>
  <c r="E201" i="34" s="1"/>
  <c r="H31" i="26"/>
  <c r="E200" i="34" s="1"/>
  <c r="H30" i="26"/>
  <c r="E199" i="34" s="1"/>
  <c r="H29" i="26"/>
  <c r="E198" i="34" s="1"/>
  <c r="H28" i="26"/>
  <c r="E197" i="34" s="1"/>
  <c r="H27" i="26"/>
  <c r="E196" i="34" s="1"/>
  <c r="H26" i="26"/>
  <c r="E195" i="34" s="1"/>
  <c r="H25" i="26"/>
  <c r="E194" i="34" s="1"/>
  <c r="H24" i="26"/>
  <c r="E193" i="34" s="1"/>
  <c r="H23" i="26"/>
  <c r="E192" i="34" s="1"/>
  <c r="H22" i="26"/>
  <c r="E191" i="34" s="1"/>
  <c r="H21" i="26"/>
  <c r="E190" i="34" s="1"/>
  <c r="H20" i="26"/>
  <c r="E189" i="34" s="1"/>
  <c r="H19" i="26"/>
  <c r="E188" i="34" s="1"/>
  <c r="H18" i="26"/>
  <c r="E187" i="34" s="1"/>
  <c r="H17" i="26"/>
  <c r="E186" i="34" s="1"/>
  <c r="M52" i="25"/>
  <c r="EI52" i="25" s="1"/>
  <c r="M51" i="25"/>
  <c r="M50" i="25"/>
  <c r="R50" i="25" s="1"/>
  <c r="BL49" i="25"/>
  <c r="BD49" i="25"/>
  <c r="AV49" i="25"/>
  <c r="AN49" i="25"/>
  <c r="AF49" i="25"/>
  <c r="AA49" i="25"/>
  <c r="V49" i="25"/>
  <c r="Q49" i="25"/>
  <c r="J49" i="25"/>
  <c r="F49" i="25"/>
  <c r="M49" i="25"/>
  <c r="EJ48" i="25"/>
  <c r="EF48" i="25"/>
  <c r="EB48" i="25"/>
  <c r="DX48" i="25"/>
  <c r="DT48" i="25"/>
  <c r="DO48" i="25"/>
  <c r="DJ48" i="25"/>
  <c r="DF48" i="25"/>
  <c r="CZ48" i="25"/>
  <c r="CU48" i="25"/>
  <c r="CQ48" i="25"/>
  <c r="CL48" i="25"/>
  <c r="CG48" i="25"/>
  <c r="CC48" i="25"/>
  <c r="BY48" i="25"/>
  <c r="BU48" i="25"/>
  <c r="BQ48" i="25"/>
  <c r="BM48" i="25"/>
  <c r="BI48" i="25"/>
  <c r="BE48" i="25"/>
  <c r="BA48" i="25"/>
  <c r="AW48" i="25"/>
  <c r="AS48" i="25"/>
  <c r="AO48" i="25"/>
  <c r="AK48" i="25"/>
  <c r="AG48" i="25"/>
  <c r="AC48" i="25"/>
  <c r="Y48" i="25"/>
  <c r="U48" i="25"/>
  <c r="Q48" i="25"/>
  <c r="J48" i="25"/>
  <c r="F48" i="25"/>
  <c r="M48" i="25"/>
  <c r="EL48" i="25" s="1"/>
  <c r="EJ47" i="25"/>
  <c r="EF47" i="25"/>
  <c r="EB47" i="25"/>
  <c r="DX47" i="25"/>
  <c r="DT47" i="25"/>
  <c r="DO47" i="25"/>
  <c r="DJ47" i="25"/>
  <c r="DF47" i="25"/>
  <c r="CZ47" i="25"/>
  <c r="CU47" i="25"/>
  <c r="CQ47" i="25"/>
  <c r="CL47" i="25"/>
  <c r="CG47" i="25"/>
  <c r="CC47" i="25"/>
  <c r="BY47" i="25"/>
  <c r="BU47" i="25"/>
  <c r="BQ47" i="25"/>
  <c r="BM47" i="25"/>
  <c r="BI47" i="25"/>
  <c r="BE47" i="25"/>
  <c r="BA47" i="25"/>
  <c r="AW47" i="25"/>
  <c r="AS47" i="25"/>
  <c r="AO47" i="25"/>
  <c r="AK47" i="25"/>
  <c r="AG47" i="25"/>
  <c r="AC47" i="25"/>
  <c r="Y47" i="25"/>
  <c r="U47" i="25"/>
  <c r="Q47" i="25"/>
  <c r="J47" i="25"/>
  <c r="F47" i="25"/>
  <c r="M47" i="25"/>
  <c r="EL47" i="25" s="1"/>
  <c r="AU46" i="25"/>
  <c r="AQ46" i="25"/>
  <c r="AM46" i="25"/>
  <c r="AI46" i="25"/>
  <c r="AE46" i="25"/>
  <c r="AA46" i="25"/>
  <c r="W46" i="25"/>
  <c r="S46" i="25"/>
  <c r="L46" i="25"/>
  <c r="H46" i="25"/>
  <c r="M46" i="25"/>
  <c r="EJ46" i="25" s="1"/>
  <c r="EL45" i="25"/>
  <c r="EH45" i="25"/>
  <c r="ED45" i="25"/>
  <c r="DZ45" i="25"/>
  <c r="DV45" i="25"/>
  <c r="DR45" i="25"/>
  <c r="DL45" i="25"/>
  <c r="DH45" i="25"/>
  <c r="DD45" i="25"/>
  <c r="CX45" i="25"/>
  <c r="CS45" i="25"/>
  <c r="CN45" i="25"/>
  <c r="CI45" i="25"/>
  <c r="CE45" i="25"/>
  <c r="CA45" i="25"/>
  <c r="BW45" i="25"/>
  <c r="BS45" i="25"/>
  <c r="BO45" i="25"/>
  <c r="BK45" i="25"/>
  <c r="BG45" i="25"/>
  <c r="BC45" i="25"/>
  <c r="AY45" i="25"/>
  <c r="AU45" i="25"/>
  <c r="AQ45" i="25"/>
  <c r="AM45" i="25"/>
  <c r="AI45" i="25"/>
  <c r="AE45" i="25"/>
  <c r="AA45" i="25"/>
  <c r="W45" i="25"/>
  <c r="S45" i="25"/>
  <c r="L45" i="25"/>
  <c r="H45" i="25"/>
  <c r="M45" i="25"/>
  <c r="EI45" i="25" s="1"/>
  <c r="EL44" i="25"/>
  <c r="EH44" i="25"/>
  <c r="ED44" i="25"/>
  <c r="DZ44" i="25"/>
  <c r="DV44" i="25"/>
  <c r="DR44" i="25"/>
  <c r="DL44" i="25"/>
  <c r="DH44" i="25"/>
  <c r="DD44" i="25"/>
  <c r="CX44" i="25"/>
  <c r="CS44" i="25"/>
  <c r="CN44" i="25"/>
  <c r="CI44" i="25"/>
  <c r="CE44" i="25"/>
  <c r="CA44" i="25"/>
  <c r="BW44" i="25"/>
  <c r="BS44" i="25"/>
  <c r="BO44" i="25"/>
  <c r="BK44" i="25"/>
  <c r="BG44" i="25"/>
  <c r="BC44" i="25"/>
  <c r="AY44" i="25"/>
  <c r="AU44" i="25"/>
  <c r="AQ44" i="25"/>
  <c r="AM44" i="25"/>
  <c r="AI44" i="25"/>
  <c r="AE44" i="25"/>
  <c r="AA44" i="25"/>
  <c r="W44" i="25"/>
  <c r="S44" i="25"/>
  <c r="L44" i="25"/>
  <c r="H44" i="25"/>
  <c r="M44" i="25"/>
  <c r="EI44" i="25" s="1"/>
  <c r="EL43" i="25"/>
  <c r="EH43" i="25"/>
  <c r="ED43" i="25"/>
  <c r="DZ43" i="25"/>
  <c r="DV43" i="25"/>
  <c r="DR43" i="25"/>
  <c r="DL43" i="25"/>
  <c r="DH43" i="25"/>
  <c r="DD43" i="25"/>
  <c r="CX43" i="25"/>
  <c r="CS43" i="25"/>
  <c r="CN43" i="25"/>
  <c r="CI43" i="25"/>
  <c r="CE43" i="25"/>
  <c r="CA43" i="25"/>
  <c r="BW43" i="25"/>
  <c r="BS43" i="25"/>
  <c r="BO43" i="25"/>
  <c r="BK43" i="25"/>
  <c r="BG43" i="25"/>
  <c r="BC43" i="25"/>
  <c r="AY43" i="25"/>
  <c r="AU43" i="25"/>
  <c r="AQ43" i="25"/>
  <c r="AM43" i="25"/>
  <c r="AI43" i="25"/>
  <c r="AE43" i="25"/>
  <c r="AA43" i="25"/>
  <c r="W43" i="25"/>
  <c r="S43" i="25"/>
  <c r="L43" i="25"/>
  <c r="H43" i="25"/>
  <c r="M43" i="25"/>
  <c r="EI43" i="25" s="1"/>
  <c r="M42" i="25"/>
  <c r="EH42" i="25" s="1"/>
  <c r="M41" i="25"/>
  <c r="EK41" i="25" s="1"/>
  <c r="M40" i="25"/>
  <c r="EJ40" i="25" s="1"/>
  <c r="M39" i="25"/>
  <c r="EJ39" i="25" s="1"/>
  <c r="M38" i="25"/>
  <c r="DS38" i="25" s="1"/>
  <c r="I37" i="25"/>
  <c r="M37" i="25"/>
  <c r="BM36" i="25"/>
  <c r="BH36" i="25"/>
  <c r="BC36" i="25"/>
  <c r="AW36" i="25"/>
  <c r="AR36" i="25"/>
  <c r="AM36" i="25"/>
  <c r="AG36" i="25"/>
  <c r="AC36" i="25"/>
  <c r="Y36" i="25"/>
  <c r="U36" i="25"/>
  <c r="Q36" i="25"/>
  <c r="J36" i="25"/>
  <c r="F36" i="25"/>
  <c r="M36" i="25"/>
  <c r="EI36" i="25" s="1"/>
  <c r="EJ35" i="25"/>
  <c r="EF35" i="25"/>
  <c r="EB35" i="25"/>
  <c r="DX35" i="25"/>
  <c r="DT35" i="25"/>
  <c r="DO35" i="25"/>
  <c r="DJ35" i="25"/>
  <c r="DF35" i="25"/>
  <c r="CZ35" i="25"/>
  <c r="CU35" i="25"/>
  <c r="CQ35" i="25"/>
  <c r="CL35" i="25"/>
  <c r="CG35" i="25"/>
  <c r="CC35" i="25"/>
  <c r="BY35" i="25"/>
  <c r="BU35" i="25"/>
  <c r="BQ35" i="25"/>
  <c r="BM35" i="25"/>
  <c r="BI35" i="25"/>
  <c r="BE35" i="25"/>
  <c r="BA35" i="25"/>
  <c r="AW35" i="25"/>
  <c r="AS35" i="25"/>
  <c r="AO35" i="25"/>
  <c r="AK35" i="25"/>
  <c r="AG35" i="25"/>
  <c r="AC35" i="25"/>
  <c r="Y35" i="25"/>
  <c r="U35" i="25"/>
  <c r="Q35" i="25"/>
  <c r="J35" i="25"/>
  <c r="F35" i="25"/>
  <c r="M35" i="25"/>
  <c r="EI35" i="25" s="1"/>
  <c r="EJ34" i="25"/>
  <c r="EF34" i="25"/>
  <c r="EB34" i="25"/>
  <c r="DX34" i="25"/>
  <c r="DT34" i="25"/>
  <c r="DO34" i="25"/>
  <c r="DJ34" i="25"/>
  <c r="DF34" i="25"/>
  <c r="CZ34" i="25"/>
  <c r="CU34" i="25"/>
  <c r="CQ34" i="25"/>
  <c r="CL34" i="25"/>
  <c r="CG34" i="25"/>
  <c r="CC34" i="25"/>
  <c r="BY34" i="25"/>
  <c r="BU34" i="25"/>
  <c r="BQ34" i="25"/>
  <c r="BM34" i="25"/>
  <c r="BI34" i="25"/>
  <c r="BE34" i="25"/>
  <c r="BA34" i="25"/>
  <c r="AW34" i="25"/>
  <c r="AS34" i="25"/>
  <c r="AO34" i="25"/>
  <c r="AK34" i="25"/>
  <c r="AG34" i="25"/>
  <c r="AC34" i="25"/>
  <c r="Y34" i="25"/>
  <c r="U34" i="25"/>
  <c r="Q34" i="25"/>
  <c r="J34" i="25"/>
  <c r="F34" i="25"/>
  <c r="M34" i="25"/>
  <c r="EI34" i="25" s="1"/>
  <c r="M33" i="25"/>
  <c r="EF33" i="25" s="1"/>
  <c r="M32" i="25"/>
  <c r="EJ32" i="25" s="1"/>
  <c r="M31" i="25"/>
  <c r="EL31" i="25" s="1"/>
  <c r="M30" i="25"/>
  <c r="EK30" i="25" s="1"/>
  <c r="M29" i="25"/>
  <c r="EK29" i="25" s="1"/>
  <c r="M28" i="25"/>
  <c r="AZ28" i="25" s="1"/>
  <c r="M27" i="25"/>
  <c r="EI27" i="25" s="1"/>
  <c r="DM26" i="25"/>
  <c r="DE26" i="25"/>
  <c r="CT26" i="25"/>
  <c r="CK26" i="25"/>
  <c r="CB26" i="25"/>
  <c r="BT26" i="25"/>
  <c r="BL26" i="25"/>
  <c r="BD26" i="25"/>
  <c r="AV26" i="25"/>
  <c r="AO26" i="25"/>
  <c r="AJ26" i="25"/>
  <c r="AD26" i="25"/>
  <c r="Y26" i="25"/>
  <c r="T26" i="25"/>
  <c r="K26" i="25"/>
  <c r="F26" i="25"/>
  <c r="M26" i="25"/>
  <c r="EI26" i="25" s="1"/>
  <c r="EI25" i="25"/>
  <c r="EC25" i="25"/>
  <c r="DX25" i="25"/>
  <c r="DS25" i="25"/>
  <c r="DK25" i="25"/>
  <c r="DF25" i="25"/>
  <c r="CY25" i="25"/>
  <c r="CR25" i="25"/>
  <c r="CL25" i="25"/>
  <c r="CF25" i="25"/>
  <c r="BZ25" i="25"/>
  <c r="BU25" i="25"/>
  <c r="BP25" i="25"/>
  <c r="BJ25" i="25"/>
  <c r="BE25" i="25"/>
  <c r="AZ25" i="25"/>
  <c r="AT25" i="25"/>
  <c r="AO25" i="25"/>
  <c r="AK25" i="25"/>
  <c r="AG25" i="25"/>
  <c r="AC25" i="25"/>
  <c r="Y25" i="25"/>
  <c r="U25" i="25"/>
  <c r="Q25" i="25"/>
  <c r="J25" i="25"/>
  <c r="F25" i="25"/>
  <c r="M25" i="25"/>
  <c r="EK25" i="25" s="1"/>
  <c r="EJ24" i="25"/>
  <c r="EF24" i="25"/>
  <c r="EB24" i="25"/>
  <c r="DX24" i="25"/>
  <c r="DT24" i="25"/>
  <c r="DO24" i="25"/>
  <c r="DJ24" i="25"/>
  <c r="DF24" i="25"/>
  <c r="CZ24" i="25"/>
  <c r="CU24" i="25"/>
  <c r="CQ24" i="25"/>
  <c r="CL24" i="25"/>
  <c r="CG24" i="25"/>
  <c r="CC24" i="25"/>
  <c r="BY24" i="25"/>
  <c r="BU24" i="25"/>
  <c r="BQ24" i="25"/>
  <c r="BM24" i="25"/>
  <c r="BI24" i="25"/>
  <c r="BE24" i="25"/>
  <c r="BA24" i="25"/>
  <c r="AW24" i="25"/>
  <c r="AS24" i="25"/>
  <c r="AO24" i="25"/>
  <c r="AK24" i="25"/>
  <c r="AG24" i="25"/>
  <c r="AC24" i="25"/>
  <c r="Y24" i="25"/>
  <c r="U24" i="25"/>
  <c r="Q24" i="25"/>
  <c r="J24" i="25"/>
  <c r="F24" i="25"/>
  <c r="M24" i="25"/>
  <c r="EK24" i="25" s="1"/>
  <c r="EJ23" i="25"/>
  <c r="EF23" i="25"/>
  <c r="EB23" i="25"/>
  <c r="DX23" i="25"/>
  <c r="DT23" i="25"/>
  <c r="DO23" i="25"/>
  <c r="DJ23" i="25"/>
  <c r="DF23" i="25"/>
  <c r="CZ23" i="25"/>
  <c r="CU23" i="25"/>
  <c r="CQ23" i="25"/>
  <c r="CL23" i="25"/>
  <c r="CG23" i="25"/>
  <c r="CC23" i="25"/>
  <c r="BY23" i="25"/>
  <c r="BU23" i="25"/>
  <c r="BQ23" i="25"/>
  <c r="BM23" i="25"/>
  <c r="BI23" i="25"/>
  <c r="BE23" i="25"/>
  <c r="BA23" i="25"/>
  <c r="AW23" i="25"/>
  <c r="AS23" i="25"/>
  <c r="AO23" i="25"/>
  <c r="AK23" i="25"/>
  <c r="AG23" i="25"/>
  <c r="AC23" i="25"/>
  <c r="Y23" i="25"/>
  <c r="U23" i="25"/>
  <c r="Q23" i="25"/>
  <c r="J23" i="25"/>
  <c r="F23" i="25"/>
  <c r="M23" i="25"/>
  <c r="EK23" i="25" s="1"/>
  <c r="EJ22" i="25"/>
  <c r="EF22" i="25"/>
  <c r="EB22" i="25"/>
  <c r="DX22" i="25"/>
  <c r="DT22" i="25"/>
  <c r="DO22" i="25"/>
  <c r="DJ22" i="25"/>
  <c r="DF22" i="25"/>
  <c r="CZ22" i="25"/>
  <c r="CU22" i="25"/>
  <c r="CQ22" i="25"/>
  <c r="CL22" i="25"/>
  <c r="CG22" i="25"/>
  <c r="CC22" i="25"/>
  <c r="BY22" i="25"/>
  <c r="BU22" i="25"/>
  <c r="BQ22" i="25"/>
  <c r="BM22" i="25"/>
  <c r="BI22" i="25"/>
  <c r="BE22" i="25"/>
  <c r="BA22" i="25"/>
  <c r="AW22" i="25"/>
  <c r="AS22" i="25"/>
  <c r="AO22" i="25"/>
  <c r="AK22" i="25"/>
  <c r="AG22" i="25"/>
  <c r="AC22" i="25"/>
  <c r="Y22" i="25"/>
  <c r="U22" i="25"/>
  <c r="Q22" i="25"/>
  <c r="J22" i="25"/>
  <c r="F22" i="25"/>
  <c r="M22" i="25"/>
  <c r="EK22" i="25" s="1"/>
  <c r="EJ21" i="25"/>
  <c r="EF21" i="25"/>
  <c r="EB21" i="25"/>
  <c r="DX21" i="25"/>
  <c r="DT21" i="25"/>
  <c r="DO21" i="25"/>
  <c r="DJ21" i="25"/>
  <c r="DF21" i="25"/>
  <c r="CZ21" i="25"/>
  <c r="CU21" i="25"/>
  <c r="CQ21" i="25"/>
  <c r="CL21" i="25"/>
  <c r="CG21" i="25"/>
  <c r="CC21" i="25"/>
  <c r="BY21" i="25"/>
  <c r="BU21" i="25"/>
  <c r="BQ21" i="25"/>
  <c r="BM21" i="25"/>
  <c r="BI21" i="25"/>
  <c r="BE21" i="25"/>
  <c r="BA21" i="25"/>
  <c r="AW21" i="25"/>
  <c r="AS21" i="25"/>
  <c r="AO21" i="25"/>
  <c r="AK21" i="25"/>
  <c r="AG21" i="25"/>
  <c r="AC21" i="25"/>
  <c r="Y21" i="25"/>
  <c r="U21" i="25"/>
  <c r="Q21" i="25"/>
  <c r="J21" i="25"/>
  <c r="F21" i="25"/>
  <c r="M21" i="25"/>
  <c r="EK21" i="25" s="1"/>
  <c r="EJ20" i="25"/>
  <c r="EF20" i="25"/>
  <c r="EB20" i="25"/>
  <c r="DX20" i="25"/>
  <c r="DT20" i="25"/>
  <c r="DO20" i="25"/>
  <c r="DJ20" i="25"/>
  <c r="DF20" i="25"/>
  <c r="CZ20" i="25"/>
  <c r="CU20" i="25"/>
  <c r="CQ20" i="25"/>
  <c r="CL20" i="25"/>
  <c r="CG20" i="25"/>
  <c r="CC20" i="25"/>
  <c r="BY20" i="25"/>
  <c r="BU20" i="25"/>
  <c r="BQ20" i="25"/>
  <c r="BM20" i="25"/>
  <c r="BI20" i="25"/>
  <c r="BE20" i="25"/>
  <c r="BA20" i="25"/>
  <c r="AW20" i="25"/>
  <c r="AS20" i="25"/>
  <c r="AO20" i="25"/>
  <c r="AK20" i="25"/>
  <c r="AG20" i="25"/>
  <c r="AC20" i="25"/>
  <c r="Y20" i="25"/>
  <c r="U20" i="25"/>
  <c r="Q20" i="25"/>
  <c r="J20" i="25"/>
  <c r="F20" i="25"/>
  <c r="M20" i="25"/>
  <c r="EK20" i="25" s="1"/>
  <c r="EJ19" i="25"/>
  <c r="EF19" i="25"/>
  <c r="EB19" i="25"/>
  <c r="DX19" i="25"/>
  <c r="DT19" i="25"/>
  <c r="DO19" i="25"/>
  <c r="DJ19" i="25"/>
  <c r="DF19" i="25"/>
  <c r="CZ19" i="25"/>
  <c r="CU19" i="25"/>
  <c r="CQ19" i="25"/>
  <c r="CL19" i="25"/>
  <c r="CG19" i="25"/>
  <c r="CC19" i="25"/>
  <c r="BY19" i="25"/>
  <c r="BU19" i="25"/>
  <c r="BQ19" i="25"/>
  <c r="BM19" i="25"/>
  <c r="BI19" i="25"/>
  <c r="BE19" i="25"/>
  <c r="BA19" i="25"/>
  <c r="AW19" i="25"/>
  <c r="AS19" i="25"/>
  <c r="AO19" i="25"/>
  <c r="AK19" i="25"/>
  <c r="AG19" i="25"/>
  <c r="AC19" i="25"/>
  <c r="Y19" i="25"/>
  <c r="U19" i="25"/>
  <c r="Q19" i="25"/>
  <c r="J19" i="25"/>
  <c r="F19" i="25"/>
  <c r="M19" i="25"/>
  <c r="EK19" i="25" s="1"/>
  <c r="EB18" i="25"/>
  <c r="DT18" i="25"/>
  <c r="DJ18" i="25"/>
  <c r="CZ18" i="25"/>
  <c r="CQ18" i="25"/>
  <c r="CG18" i="25"/>
  <c r="BY18" i="25"/>
  <c r="BQ18" i="25"/>
  <c r="BI18" i="25"/>
  <c r="BA18" i="25"/>
  <c r="AZ18" i="25"/>
  <c r="AS18" i="25"/>
  <c r="AR18" i="25"/>
  <c r="AK18" i="25"/>
  <c r="AJ18" i="25"/>
  <c r="AC18" i="25"/>
  <c r="AB18" i="25"/>
  <c r="U18" i="25"/>
  <c r="T18" i="25"/>
  <c r="J18" i="25"/>
  <c r="I18" i="25"/>
  <c r="M18" i="25"/>
  <c r="EA18" i="25" s="1"/>
  <c r="EJ17" i="25"/>
  <c r="EI17" i="25"/>
  <c r="EB17" i="25"/>
  <c r="EA17" i="25"/>
  <c r="DT17" i="25"/>
  <c r="DS17" i="25"/>
  <c r="DJ17" i="25"/>
  <c r="DI17" i="25"/>
  <c r="CZ17" i="25"/>
  <c r="CY17" i="25"/>
  <c r="CQ17" i="25"/>
  <c r="CO17" i="25"/>
  <c r="CG17" i="25"/>
  <c r="CF17" i="25"/>
  <c r="BY17" i="25"/>
  <c r="BX17" i="25"/>
  <c r="BQ17" i="25"/>
  <c r="BP17" i="25"/>
  <c r="BI17" i="25"/>
  <c r="BH17" i="25"/>
  <c r="BA17" i="25"/>
  <c r="AZ17" i="25"/>
  <c r="AS17" i="25"/>
  <c r="AR17" i="25"/>
  <c r="AK17" i="25"/>
  <c r="AJ17" i="25"/>
  <c r="AC17" i="25"/>
  <c r="AB17" i="25"/>
  <c r="U17" i="25"/>
  <c r="T17" i="25"/>
  <c r="J17" i="25"/>
  <c r="I17" i="25"/>
  <c r="M17" i="25"/>
  <c r="EF17" i="25" s="1"/>
  <c r="EJ16" i="25"/>
  <c r="EB16" i="25"/>
  <c r="DT16" i="25"/>
  <c r="DJ16" i="25"/>
  <c r="DB16" i="25"/>
  <c r="CU16" i="25"/>
  <c r="CO16" i="25"/>
  <c r="CH16" i="25"/>
  <c r="CC16" i="25"/>
  <c r="BX16" i="25"/>
  <c r="BR16" i="25"/>
  <c r="BM16" i="25"/>
  <c r="BH16" i="25"/>
  <c r="BB16" i="25"/>
  <c r="AW16" i="25"/>
  <c r="AR16" i="25"/>
  <c r="AL16" i="25"/>
  <c r="AG16" i="25"/>
  <c r="AC16" i="25"/>
  <c r="Y16" i="25"/>
  <c r="U16" i="25"/>
  <c r="Q16" i="25"/>
  <c r="J16" i="25"/>
  <c r="F16" i="25"/>
  <c r="M16" i="25"/>
  <c r="EF16" i="25" s="1"/>
  <c r="EJ15" i="25"/>
  <c r="EF15" i="25"/>
  <c r="EB15" i="25"/>
  <c r="DX15" i="25"/>
  <c r="DT15" i="25"/>
  <c r="DO15" i="25"/>
  <c r="DJ15" i="25"/>
  <c r="DF15" i="25"/>
  <c r="CZ15" i="25"/>
  <c r="CU15" i="25"/>
  <c r="CQ15" i="25"/>
  <c r="CL15" i="25"/>
  <c r="CG15" i="25"/>
  <c r="CC15" i="25"/>
  <c r="BY15" i="25"/>
  <c r="BU15" i="25"/>
  <c r="BQ15" i="25"/>
  <c r="BM15" i="25"/>
  <c r="BI15" i="25"/>
  <c r="BE15" i="25"/>
  <c r="BA15" i="25"/>
  <c r="AW15" i="25"/>
  <c r="AS15" i="25"/>
  <c r="AO15" i="25"/>
  <c r="AK15" i="25"/>
  <c r="AG15" i="25"/>
  <c r="AC15" i="25"/>
  <c r="Y15" i="25"/>
  <c r="U15" i="25"/>
  <c r="Q15" i="25"/>
  <c r="J15" i="25"/>
  <c r="F15" i="25"/>
  <c r="M15" i="25"/>
  <c r="EK15" i="25" s="1"/>
  <c r="EJ14" i="25"/>
  <c r="EF14" i="25"/>
  <c r="EB14" i="25"/>
  <c r="DX14" i="25"/>
  <c r="DT14" i="25"/>
  <c r="DO14" i="25"/>
  <c r="DJ14" i="25"/>
  <c r="DF14" i="25"/>
  <c r="CZ14" i="25"/>
  <c r="CU14" i="25"/>
  <c r="CQ14" i="25"/>
  <c r="CL14" i="25"/>
  <c r="CG14" i="25"/>
  <c r="CC14" i="25"/>
  <c r="BY14" i="25"/>
  <c r="BU14" i="25"/>
  <c r="BQ14" i="25"/>
  <c r="BM14" i="25"/>
  <c r="BI14" i="25"/>
  <c r="BE14" i="25"/>
  <c r="BA14" i="25"/>
  <c r="AW14" i="25"/>
  <c r="AS14" i="25"/>
  <c r="AO14" i="25"/>
  <c r="AK14" i="25"/>
  <c r="AG14" i="25"/>
  <c r="AC14" i="25"/>
  <c r="Y14" i="25"/>
  <c r="U14" i="25"/>
  <c r="Q14" i="25"/>
  <c r="J14" i="25"/>
  <c r="F14" i="25"/>
  <c r="M14" i="25"/>
  <c r="EK14" i="25" s="1"/>
  <c r="EJ13" i="25"/>
  <c r="EF13" i="25"/>
  <c r="EB13" i="25"/>
  <c r="DX13" i="25"/>
  <c r="DT13" i="25"/>
  <c r="DO13" i="25"/>
  <c r="DJ13" i="25"/>
  <c r="DF13" i="25"/>
  <c r="CZ13" i="25"/>
  <c r="CU13" i="25"/>
  <c r="CQ13" i="25"/>
  <c r="CL13" i="25"/>
  <c r="CG13" i="25"/>
  <c r="CC13" i="25"/>
  <c r="BY13" i="25"/>
  <c r="BU13" i="25"/>
  <c r="BQ13" i="25"/>
  <c r="BM13" i="25"/>
  <c r="BI13" i="25"/>
  <c r="BE13" i="25"/>
  <c r="BA13" i="25"/>
  <c r="AW13" i="25"/>
  <c r="AS13" i="25"/>
  <c r="AO13" i="25"/>
  <c r="AK13" i="25"/>
  <c r="AG13" i="25"/>
  <c r="AC13" i="25"/>
  <c r="Y13" i="25"/>
  <c r="U13" i="25"/>
  <c r="Q13" i="25"/>
  <c r="J13" i="25"/>
  <c r="F13" i="25"/>
  <c r="M13" i="25"/>
  <c r="EK13" i="25" s="1"/>
  <c r="DF12" i="25"/>
  <c r="CU12" i="25"/>
  <c r="CL12" i="25"/>
  <c r="CC12" i="25"/>
  <c r="BU12" i="25"/>
  <c r="BM12" i="25"/>
  <c r="BE12" i="25"/>
  <c r="AW12" i="25"/>
  <c r="AO12" i="25"/>
  <c r="AG12" i="25"/>
  <c r="Y12" i="25"/>
  <c r="Q12" i="25"/>
  <c r="F12" i="25"/>
  <c r="M12" i="25"/>
  <c r="EJ12" i="25" s="1"/>
  <c r="EF11" i="25"/>
  <c r="DX11" i="25"/>
  <c r="DO11" i="25"/>
  <c r="DF11" i="25"/>
  <c r="CU11" i="25"/>
  <c r="CL11" i="25"/>
  <c r="CC11" i="25"/>
  <c r="BU11" i="25"/>
  <c r="BM11" i="25"/>
  <c r="BE11" i="25"/>
  <c r="AW11" i="25"/>
  <c r="AO11" i="25"/>
  <c r="AG11" i="25"/>
  <c r="Y11" i="25"/>
  <c r="Q11" i="25"/>
  <c r="F11" i="25"/>
  <c r="M11" i="25"/>
  <c r="EJ11" i="25" s="1"/>
  <c r="EF10" i="25"/>
  <c r="DX10" i="25"/>
  <c r="DO10" i="25"/>
  <c r="DF10" i="25"/>
  <c r="CU10" i="25"/>
  <c r="CL10" i="25"/>
  <c r="CC10" i="25"/>
  <c r="BU10" i="25"/>
  <c r="BM10" i="25"/>
  <c r="BE10" i="25"/>
  <c r="AW10" i="25"/>
  <c r="AO10" i="25"/>
  <c r="AG10" i="25"/>
  <c r="Y10" i="25"/>
  <c r="Q10" i="25"/>
  <c r="F10" i="25"/>
  <c r="M10" i="25"/>
  <c r="EJ10" i="25" s="1"/>
  <c r="EF9" i="25"/>
  <c r="DX9" i="25"/>
  <c r="DO9" i="25"/>
  <c r="DF9" i="25"/>
  <c r="CU9" i="25"/>
  <c r="CL9" i="25"/>
  <c r="CC9" i="25"/>
  <c r="BU9" i="25"/>
  <c r="BM9" i="25"/>
  <c r="BE9" i="25"/>
  <c r="AW9" i="25"/>
  <c r="AO9" i="25"/>
  <c r="AG9" i="25"/>
  <c r="Y9" i="25"/>
  <c r="Q9" i="25"/>
  <c r="F9" i="25"/>
  <c r="M9" i="25"/>
  <c r="EJ9" i="25" s="1"/>
  <c r="EF8" i="25"/>
  <c r="DX8" i="25"/>
  <c r="DO8" i="25"/>
  <c r="DF8" i="25"/>
  <c r="CU8" i="25"/>
  <c r="CL8" i="25"/>
  <c r="CC8" i="25"/>
  <c r="BU8" i="25"/>
  <c r="BM8" i="25"/>
  <c r="BE8" i="25"/>
  <c r="AW8" i="25"/>
  <c r="AO8" i="25"/>
  <c r="AG8" i="25"/>
  <c r="Y8" i="25"/>
  <c r="Q8" i="25"/>
  <c r="F8" i="25"/>
  <c r="M8" i="25"/>
  <c r="EJ8" i="25" s="1"/>
  <c r="EF7" i="25"/>
  <c r="EE7" i="25"/>
  <c r="DX7" i="25"/>
  <c r="DW7" i="25"/>
  <c r="DO7" i="25"/>
  <c r="DM7" i="25"/>
  <c r="DF7" i="25"/>
  <c r="DE7" i="25"/>
  <c r="CU7" i="25"/>
  <c r="CT7" i="25"/>
  <c r="CL7" i="25"/>
  <c r="CK7" i="25"/>
  <c r="CC7" i="25"/>
  <c r="CB7" i="25"/>
  <c r="BU7" i="25"/>
  <c r="BT7" i="25"/>
  <c r="BM7" i="25"/>
  <c r="BL7" i="25"/>
  <c r="BE7" i="25"/>
  <c r="BD7" i="25"/>
  <c r="AW7" i="25"/>
  <c r="AV7" i="25"/>
  <c r="AO7" i="25"/>
  <c r="AN7" i="25"/>
  <c r="AG7" i="25"/>
  <c r="AF7" i="25"/>
  <c r="Y7" i="25"/>
  <c r="X7" i="25"/>
  <c r="Q7" i="25"/>
  <c r="P7" i="25"/>
  <c r="G7" i="25"/>
  <c r="F7" i="25"/>
  <c r="M7" i="25"/>
  <c r="EI7" i="25" s="1"/>
  <c r="M6" i="25"/>
  <c r="EG6" i="25" s="1"/>
  <c r="M5" i="25"/>
  <c r="EA5" i="25" s="1"/>
  <c r="M4" i="25"/>
  <c r="EA4" i="25" s="1"/>
  <c r="P3" i="25"/>
  <c r="M3" i="25"/>
  <c r="EA3" i="25" s="1"/>
  <c r="C22" i="32" l="1"/>
  <c r="F17" i="34" s="1"/>
  <c r="F8" i="34"/>
  <c r="I23" i="32"/>
  <c r="F28" i="34" s="1"/>
  <c r="F9" i="34"/>
  <c r="E182" i="34"/>
  <c r="C43" i="32"/>
  <c r="F145" i="34" s="1"/>
  <c r="I53" i="32"/>
  <c r="F58" i="34" s="1"/>
  <c r="D18" i="32"/>
  <c r="D19" i="32"/>
  <c r="I109" i="32"/>
  <c r="F114" i="34" s="1"/>
  <c r="I93" i="32"/>
  <c r="F98" i="34" s="1"/>
  <c r="E19" i="32"/>
  <c r="I84" i="32"/>
  <c r="F89" i="34" s="1"/>
  <c r="I103" i="32"/>
  <c r="F108" i="34" s="1"/>
  <c r="I113" i="32"/>
  <c r="F118" i="34" s="1"/>
  <c r="I88" i="32"/>
  <c r="F93" i="34" s="1"/>
  <c r="I92" i="32"/>
  <c r="F97" i="34" s="1"/>
  <c r="I117" i="32"/>
  <c r="F122" i="34" s="1"/>
  <c r="I98" i="32"/>
  <c r="F103" i="34" s="1"/>
  <c r="I80" i="32"/>
  <c r="F85" i="34" s="1"/>
  <c r="C16" i="32"/>
  <c r="F11" i="34" s="1"/>
  <c r="I116" i="32"/>
  <c r="F121" i="34" s="1"/>
  <c r="I112" i="32"/>
  <c r="F117" i="34" s="1"/>
  <c r="I97" i="32"/>
  <c r="F102" i="34" s="1"/>
  <c r="C21" i="32"/>
  <c r="F16" i="34" s="1"/>
  <c r="I71" i="32"/>
  <c r="F76" i="34" s="1"/>
  <c r="I107" i="32"/>
  <c r="F112" i="34" s="1"/>
  <c r="C38" i="32"/>
  <c r="F140" i="34" s="1"/>
  <c r="I62" i="32"/>
  <c r="F67" i="34" s="1"/>
  <c r="I102" i="32"/>
  <c r="F107" i="34" s="1"/>
  <c r="C46" i="32"/>
  <c r="F148" i="34" s="1"/>
  <c r="C27" i="32"/>
  <c r="F129" i="34" s="1"/>
  <c r="I100" i="32"/>
  <c r="F105" i="34" s="1"/>
  <c r="I82" i="32"/>
  <c r="F87" i="34" s="1"/>
  <c r="I64" i="32"/>
  <c r="F69" i="34" s="1"/>
  <c r="I45" i="32"/>
  <c r="F50" i="34" s="1"/>
  <c r="I21" i="32"/>
  <c r="F26" i="34" s="1"/>
  <c r="I60" i="32"/>
  <c r="F65" i="34" s="1"/>
  <c r="I104" i="32"/>
  <c r="F109" i="34" s="1"/>
  <c r="I31" i="32"/>
  <c r="F36" i="34" s="1"/>
  <c r="C37" i="32"/>
  <c r="F139" i="34" s="1"/>
  <c r="C47" i="32"/>
  <c r="F149" i="34" s="1"/>
  <c r="I91" i="32"/>
  <c r="F96" i="34" s="1"/>
  <c r="C33" i="32"/>
  <c r="F135" i="34" s="1"/>
  <c r="I55" i="32"/>
  <c r="F60" i="34" s="1"/>
  <c r="I29" i="32"/>
  <c r="F34" i="34" s="1"/>
  <c r="I17" i="32"/>
  <c r="F22" i="34" s="1"/>
  <c r="C20" i="32"/>
  <c r="F15" i="34" s="1"/>
  <c r="I46" i="32"/>
  <c r="F51" i="34" s="1"/>
  <c r="I26" i="32"/>
  <c r="F31" i="34" s="1"/>
  <c r="C34" i="32"/>
  <c r="F136" i="34" s="1"/>
  <c r="I96" i="32"/>
  <c r="F101" i="34" s="1"/>
  <c r="I52" i="32"/>
  <c r="F57" i="34" s="1"/>
  <c r="I87" i="32"/>
  <c r="F92" i="34" s="1"/>
  <c r="C30" i="32"/>
  <c r="F132" i="34" s="1"/>
  <c r="I114" i="32"/>
  <c r="F119" i="34" s="1"/>
  <c r="I94" i="32"/>
  <c r="F99" i="34" s="1"/>
  <c r="I37" i="32"/>
  <c r="F42" i="34" s="1"/>
  <c r="I86" i="32"/>
  <c r="F91" i="34" s="1"/>
  <c r="I76" i="32"/>
  <c r="F81" i="34" s="1"/>
  <c r="I38" i="32"/>
  <c r="F43" i="34" s="1"/>
  <c r="C19" i="32"/>
  <c r="F14" i="34" s="1"/>
  <c r="I77" i="32"/>
  <c r="F82" i="34" s="1"/>
  <c r="I51" i="32"/>
  <c r="F56" i="34" s="1"/>
  <c r="I59" i="32"/>
  <c r="F64" i="34" s="1"/>
  <c r="I28" i="32"/>
  <c r="F33" i="34" s="1"/>
  <c r="E21" i="32"/>
  <c r="D21" i="32"/>
  <c r="C40" i="32"/>
  <c r="F142" i="34" s="1"/>
  <c r="I118" i="32"/>
  <c r="F123" i="34" s="1"/>
  <c r="I67" i="32"/>
  <c r="F72" i="34" s="1"/>
  <c r="I18" i="32"/>
  <c r="F23" i="34" s="1"/>
  <c r="C31" i="32"/>
  <c r="F133" i="34" s="1"/>
  <c r="I85" i="32"/>
  <c r="F90" i="34" s="1"/>
  <c r="I35" i="32"/>
  <c r="F40" i="34" s="1"/>
  <c r="C36" i="32"/>
  <c r="F138" i="34" s="1"/>
  <c r="I115" i="32"/>
  <c r="F120" i="34" s="1"/>
  <c r="I75" i="32"/>
  <c r="F80" i="34" s="1"/>
  <c r="I66" i="32"/>
  <c r="F71" i="34" s="1"/>
  <c r="I57" i="32"/>
  <c r="F62" i="34" s="1"/>
  <c r="I36" i="32"/>
  <c r="F41" i="34" s="1"/>
  <c r="D16" i="32"/>
  <c r="E16" i="32"/>
  <c r="I83" i="32"/>
  <c r="F88" i="34" s="1"/>
  <c r="C35" i="32"/>
  <c r="F137" i="34" s="1"/>
  <c r="C17" i="32"/>
  <c r="F12" i="34" s="1"/>
  <c r="I78" i="32"/>
  <c r="F83" i="34" s="1"/>
  <c r="I69" i="32"/>
  <c r="F74" i="34" s="1"/>
  <c r="I49" i="32"/>
  <c r="F54" i="34" s="1"/>
  <c r="I41" i="32"/>
  <c r="F46" i="34" s="1"/>
  <c r="I33" i="32"/>
  <c r="F38" i="34" s="1"/>
  <c r="I25" i="32"/>
  <c r="F30" i="34" s="1"/>
  <c r="C32" i="32"/>
  <c r="F134" i="34" s="1"/>
  <c r="I99" i="32"/>
  <c r="F104" i="34" s="1"/>
  <c r="I42" i="32"/>
  <c r="F47" i="34" s="1"/>
  <c r="I30" i="32"/>
  <c r="F35" i="34" s="1"/>
  <c r="C39" i="32"/>
  <c r="F141" i="34" s="1"/>
  <c r="I111" i="32"/>
  <c r="F116" i="34" s="1"/>
  <c r="I81" i="32"/>
  <c r="F86" i="34" s="1"/>
  <c r="I70" i="32"/>
  <c r="F75" i="34" s="1"/>
  <c r="I61" i="32"/>
  <c r="F66" i="34" s="1"/>
  <c r="I47" i="32"/>
  <c r="F52" i="34" s="1"/>
  <c r="I27" i="32"/>
  <c r="F32" i="34" s="1"/>
  <c r="I44" i="32"/>
  <c r="F49" i="34" s="1"/>
  <c r="I24" i="32"/>
  <c r="F29" i="34" s="1"/>
  <c r="I19" i="32"/>
  <c r="F24" i="34" s="1"/>
  <c r="I63" i="32"/>
  <c r="F68" i="34" s="1"/>
  <c r="I56" i="32"/>
  <c r="F61" i="34" s="1"/>
  <c r="I43" i="32"/>
  <c r="F48" i="34" s="1"/>
  <c r="C41" i="32"/>
  <c r="F143" i="34" s="1"/>
  <c r="C18" i="32"/>
  <c r="F13" i="34" s="1"/>
  <c r="I68" i="32"/>
  <c r="F73" i="34" s="1"/>
  <c r="I40" i="32"/>
  <c r="F45" i="34" s="1"/>
  <c r="I20" i="32"/>
  <c r="F25" i="34" s="1"/>
  <c r="E18" i="32"/>
  <c r="C45" i="32"/>
  <c r="F147" i="34" s="1"/>
  <c r="C29" i="32"/>
  <c r="F131" i="34" s="1"/>
  <c r="I105" i="32"/>
  <c r="F110" i="34" s="1"/>
  <c r="I74" i="32"/>
  <c r="F79" i="34" s="1"/>
  <c r="I65" i="32"/>
  <c r="F70" i="34" s="1"/>
  <c r="I58" i="32"/>
  <c r="F63" i="34" s="1"/>
  <c r="I50" i="32"/>
  <c r="F55" i="34" s="1"/>
  <c r="I34" i="32"/>
  <c r="F39" i="34" s="1"/>
  <c r="I22" i="32"/>
  <c r="F27" i="34" s="1"/>
  <c r="C42" i="32"/>
  <c r="F144" i="34" s="1"/>
  <c r="C26" i="32"/>
  <c r="F128" i="34" s="1"/>
  <c r="I79" i="32"/>
  <c r="F84" i="34" s="1"/>
  <c r="I72" i="32"/>
  <c r="F77" i="34" s="1"/>
  <c r="I54" i="32"/>
  <c r="F59" i="34" s="1"/>
  <c r="I39" i="32"/>
  <c r="F44" i="34" s="1"/>
  <c r="C44" i="32"/>
  <c r="F146" i="34" s="1"/>
  <c r="C28" i="32"/>
  <c r="F130" i="34" s="1"/>
  <c r="I110" i="32"/>
  <c r="F115" i="34" s="1"/>
  <c r="I90" i="32"/>
  <c r="F95" i="34" s="1"/>
  <c r="I73" i="32"/>
  <c r="F78" i="34" s="1"/>
  <c r="I48" i="32"/>
  <c r="F53" i="34" s="1"/>
  <c r="I32" i="32"/>
  <c r="F37" i="34" s="1"/>
  <c r="D17" i="32"/>
  <c r="E17" i="32"/>
  <c r="K18" i="26"/>
  <c r="K60" i="26"/>
  <c r="K64" i="26"/>
  <c r="K72" i="26"/>
  <c r="K76" i="26"/>
  <c r="K80" i="26"/>
  <c r="K84" i="26"/>
  <c r="K88" i="26"/>
  <c r="K93" i="26"/>
  <c r="K98" i="26"/>
  <c r="K103" i="26"/>
  <c r="K109" i="26"/>
  <c r="K113" i="26"/>
  <c r="K25" i="26"/>
  <c r="K29" i="26"/>
  <c r="K41" i="26"/>
  <c r="K45" i="26"/>
  <c r="K49" i="26"/>
  <c r="K53" i="26"/>
  <c r="K65" i="26"/>
  <c r="K81" i="26"/>
  <c r="K21" i="26"/>
  <c r="K26" i="26"/>
  <c r="K30" i="26"/>
  <c r="K34" i="26"/>
  <c r="K42" i="26"/>
  <c r="K46" i="26"/>
  <c r="K50" i="26"/>
  <c r="J58" i="26"/>
  <c r="J62" i="26"/>
  <c r="J66" i="26"/>
  <c r="J70" i="26"/>
  <c r="J78" i="26"/>
  <c r="J82" i="26"/>
  <c r="J86" i="26"/>
  <c r="J96" i="26"/>
  <c r="J100" i="26"/>
  <c r="J105" i="26"/>
  <c r="J111" i="26"/>
  <c r="J115" i="26"/>
  <c r="K120" i="26"/>
  <c r="K17" i="26"/>
  <c r="K55" i="26"/>
  <c r="K63" i="26"/>
  <c r="K79" i="26"/>
  <c r="J83" i="26"/>
  <c r="J87" i="26"/>
  <c r="J92" i="26"/>
  <c r="J102" i="26"/>
  <c r="J112" i="26"/>
  <c r="K22" i="26"/>
  <c r="J68" i="26"/>
  <c r="J38" i="26"/>
  <c r="K33" i="26"/>
  <c r="J97" i="26"/>
  <c r="K56" i="26"/>
  <c r="K67" i="26"/>
  <c r="K37" i="26"/>
  <c r="J74" i="26"/>
  <c r="J116" i="26"/>
  <c r="C69" i="26"/>
  <c r="E171" i="34" s="1"/>
  <c r="K117" i="26"/>
  <c r="J91" i="26"/>
  <c r="J46" i="26"/>
  <c r="J107" i="26"/>
  <c r="D20" i="26" s="1"/>
  <c r="J117" i="26"/>
  <c r="K68" i="26"/>
  <c r="K38" i="26"/>
  <c r="J55" i="26"/>
  <c r="J30" i="26"/>
  <c r="J56" i="26"/>
  <c r="J80" i="26"/>
  <c r="J76" i="26"/>
  <c r="K83" i="26"/>
  <c r="K87" i="26"/>
  <c r="K92" i="26"/>
  <c r="K97" i="26"/>
  <c r="K102" i="26"/>
  <c r="K107" i="26"/>
  <c r="E20" i="26" s="1"/>
  <c r="K112" i="26"/>
  <c r="J34" i="26"/>
  <c r="J42" i="26"/>
  <c r="J50" i="26"/>
  <c r="J60" i="26"/>
  <c r="J64" i="26"/>
  <c r="J72" i="26"/>
  <c r="J84" i="26"/>
  <c r="J88" i="26"/>
  <c r="J93" i="26"/>
  <c r="J98" i="26"/>
  <c r="J103" i="26"/>
  <c r="J109" i="26"/>
  <c r="J113" i="26"/>
  <c r="K116" i="26"/>
  <c r="T3" i="25"/>
  <c r="AF3" i="25"/>
  <c r="AV3" i="25"/>
  <c r="BL3" i="25"/>
  <c r="BX3" i="25"/>
  <c r="CK3" i="25"/>
  <c r="CO3" i="25"/>
  <c r="DE3" i="25"/>
  <c r="DM3" i="25"/>
  <c r="DW3" i="25"/>
  <c r="EI3" i="25"/>
  <c r="T4" i="25"/>
  <c r="AF4" i="25"/>
  <c r="AR4" i="25"/>
  <c r="BL4" i="25"/>
  <c r="X5" i="25"/>
  <c r="AF5" i="25"/>
  <c r="AR5" i="25"/>
  <c r="BH5" i="25"/>
  <c r="BT5" i="25"/>
  <c r="CF5" i="25"/>
  <c r="CO5" i="25"/>
  <c r="DE5" i="25"/>
  <c r="DM5" i="25"/>
  <c r="DW5" i="25"/>
  <c r="EI5" i="25"/>
  <c r="I6" i="25"/>
  <c r="AF6" i="25"/>
  <c r="AP6" i="25"/>
  <c r="BF6" i="25"/>
  <c r="BQ6" i="25"/>
  <c r="CM6" i="25"/>
  <c r="CZ6" i="25"/>
  <c r="DT6" i="25"/>
  <c r="F3" i="25"/>
  <c r="J3" i="25"/>
  <c r="Q3" i="25"/>
  <c r="U3" i="25"/>
  <c r="Y3" i="25"/>
  <c r="AC3" i="25"/>
  <c r="AG3" i="25"/>
  <c r="AK3" i="25"/>
  <c r="AO3" i="25"/>
  <c r="AS3" i="25"/>
  <c r="AW3" i="25"/>
  <c r="BA3" i="25"/>
  <c r="BE3" i="25"/>
  <c r="BI3" i="25"/>
  <c r="BM3" i="25"/>
  <c r="BQ3" i="25"/>
  <c r="BU3" i="25"/>
  <c r="BY3" i="25"/>
  <c r="CC3" i="25"/>
  <c r="CG3" i="25"/>
  <c r="CL3" i="25"/>
  <c r="CQ3" i="25"/>
  <c r="CU3" i="25"/>
  <c r="CZ3" i="25"/>
  <c r="DF3" i="25"/>
  <c r="DJ3" i="25"/>
  <c r="DO3" i="25"/>
  <c r="DT3" i="25"/>
  <c r="DX3" i="25"/>
  <c r="EB3" i="25"/>
  <c r="EF3" i="25"/>
  <c r="EJ3" i="25"/>
  <c r="F4" i="25"/>
  <c r="J4" i="25"/>
  <c r="Q4" i="25"/>
  <c r="U4" i="25"/>
  <c r="Y4" i="25"/>
  <c r="AC4" i="25"/>
  <c r="AG4" i="25"/>
  <c r="AK4" i="25"/>
  <c r="AO4" i="25"/>
  <c r="AS4" i="25"/>
  <c r="AW4" i="25"/>
  <c r="BA4" i="25"/>
  <c r="BE4" i="25"/>
  <c r="BI4" i="25"/>
  <c r="BM4" i="25"/>
  <c r="BQ4" i="25"/>
  <c r="BU4" i="25"/>
  <c r="BY4" i="25"/>
  <c r="CC4" i="25"/>
  <c r="CG4" i="25"/>
  <c r="CL4" i="25"/>
  <c r="CQ4" i="25"/>
  <c r="CU4" i="25"/>
  <c r="CZ4" i="25"/>
  <c r="DF4" i="25"/>
  <c r="DJ4" i="25"/>
  <c r="DO4" i="25"/>
  <c r="DT4" i="25"/>
  <c r="DX4" i="25"/>
  <c r="EB4" i="25"/>
  <c r="EF4" i="25"/>
  <c r="EJ4" i="25"/>
  <c r="F5" i="25"/>
  <c r="J5" i="25"/>
  <c r="Q5" i="25"/>
  <c r="U5" i="25"/>
  <c r="Y5" i="25"/>
  <c r="AC5" i="25"/>
  <c r="AG5" i="25"/>
  <c r="AK5" i="25"/>
  <c r="AO5" i="25"/>
  <c r="AS5" i="25"/>
  <c r="AW5" i="25"/>
  <c r="BA5" i="25"/>
  <c r="BE5" i="25"/>
  <c r="BI5" i="25"/>
  <c r="BM5" i="25"/>
  <c r="BQ5" i="25"/>
  <c r="BU5" i="25"/>
  <c r="BY5" i="25"/>
  <c r="CC5" i="25"/>
  <c r="CG5" i="25"/>
  <c r="CL5" i="25"/>
  <c r="CQ5" i="25"/>
  <c r="CU5" i="25"/>
  <c r="CZ5" i="25"/>
  <c r="DF5" i="25"/>
  <c r="DJ5" i="25"/>
  <c r="DO5" i="25"/>
  <c r="DT5" i="25"/>
  <c r="DX5" i="25"/>
  <c r="EB5" i="25"/>
  <c r="EF5" i="25"/>
  <c r="EJ5" i="25"/>
  <c r="F6" i="25"/>
  <c r="J6" i="25"/>
  <c r="Q6" i="25"/>
  <c r="V6" i="25"/>
  <c r="AB6" i="25"/>
  <c r="AG6" i="25"/>
  <c r="AL6" i="25"/>
  <c r="AR6" i="25"/>
  <c r="AW6" i="25"/>
  <c r="BB6" i="25"/>
  <c r="BH6" i="25"/>
  <c r="BM6" i="25"/>
  <c r="BR6" i="25"/>
  <c r="BX6" i="25"/>
  <c r="CC6" i="25"/>
  <c r="CH6" i="25"/>
  <c r="CO6" i="25"/>
  <c r="CU6" i="25"/>
  <c r="DB6" i="25"/>
  <c r="DI6" i="25"/>
  <c r="DO6" i="25"/>
  <c r="DU6" i="25"/>
  <c r="EA6" i="25"/>
  <c r="EF6" i="25"/>
  <c r="EK6" i="25"/>
  <c r="I7" i="25"/>
  <c r="T7" i="25"/>
  <c r="AB7" i="25"/>
  <c r="AJ7" i="25"/>
  <c r="AR7" i="25"/>
  <c r="AZ7" i="25"/>
  <c r="BH7" i="25"/>
  <c r="BP7" i="25"/>
  <c r="BX7" i="25"/>
  <c r="CF7" i="25"/>
  <c r="CO7" i="25"/>
  <c r="CY7" i="25"/>
  <c r="DI7" i="25"/>
  <c r="DS7" i="25"/>
  <c r="EA7" i="25"/>
  <c r="I8" i="25"/>
  <c r="T8" i="25"/>
  <c r="AB8" i="25"/>
  <c r="AJ8" i="25"/>
  <c r="AR8" i="25"/>
  <c r="AZ8" i="25"/>
  <c r="BH8" i="25"/>
  <c r="BP8" i="25"/>
  <c r="BX8" i="25"/>
  <c r="CF8" i="25"/>
  <c r="CO8" i="25"/>
  <c r="CY8" i="25"/>
  <c r="DI8" i="25"/>
  <c r="DS8" i="25"/>
  <c r="EA8" i="25"/>
  <c r="EI8" i="25"/>
  <c r="I9" i="25"/>
  <c r="T9" i="25"/>
  <c r="AB9" i="25"/>
  <c r="AJ9" i="25"/>
  <c r="AR9" i="25"/>
  <c r="AZ9" i="25"/>
  <c r="BH9" i="25"/>
  <c r="BP9" i="25"/>
  <c r="BX9" i="25"/>
  <c r="CF9" i="25"/>
  <c r="CO9" i="25"/>
  <c r="CY9" i="25"/>
  <c r="DI9" i="25"/>
  <c r="DS9" i="25"/>
  <c r="EA9" i="25"/>
  <c r="EI9" i="25"/>
  <c r="I10" i="25"/>
  <c r="T10" i="25"/>
  <c r="AB10" i="25"/>
  <c r="AJ10" i="25"/>
  <c r="AR10" i="25"/>
  <c r="AZ10" i="25"/>
  <c r="BH10" i="25"/>
  <c r="BP10" i="25"/>
  <c r="BX10" i="25"/>
  <c r="CF10" i="25"/>
  <c r="CO10" i="25"/>
  <c r="CY10" i="25"/>
  <c r="DI10" i="25"/>
  <c r="DS10" i="25"/>
  <c r="EA10" i="25"/>
  <c r="EI10" i="25"/>
  <c r="I11" i="25"/>
  <c r="T11" i="25"/>
  <c r="AB11" i="25"/>
  <c r="AJ11" i="25"/>
  <c r="AR11" i="25"/>
  <c r="AZ11" i="25"/>
  <c r="BH11" i="25"/>
  <c r="BP11" i="25"/>
  <c r="BX11" i="25"/>
  <c r="CF11" i="25"/>
  <c r="CO11" i="25"/>
  <c r="CY11" i="25"/>
  <c r="DI11" i="25"/>
  <c r="DS11" i="25"/>
  <c r="EA11" i="25"/>
  <c r="EI11" i="25"/>
  <c r="I12" i="25"/>
  <c r="T12" i="25"/>
  <c r="AB12" i="25"/>
  <c r="AJ12" i="25"/>
  <c r="AR12" i="25"/>
  <c r="AZ12" i="25"/>
  <c r="BH12" i="25"/>
  <c r="BP12" i="25"/>
  <c r="BX12" i="25"/>
  <c r="CF12" i="25"/>
  <c r="CO12" i="25"/>
  <c r="CY12" i="25"/>
  <c r="DI12" i="25"/>
  <c r="DS12" i="25"/>
  <c r="EA12" i="25"/>
  <c r="EI12" i="25"/>
  <c r="AJ3" i="25"/>
  <c r="AR3" i="25"/>
  <c r="BD3" i="25"/>
  <c r="BT3" i="25"/>
  <c r="CF3" i="25"/>
  <c r="CT3" i="25"/>
  <c r="DI3" i="25"/>
  <c r="DS3" i="25"/>
  <c r="EE3" i="25"/>
  <c r="I4" i="25"/>
  <c r="AB4" i="25"/>
  <c r="AN4" i="25"/>
  <c r="AZ4" i="25"/>
  <c r="BH4" i="25"/>
  <c r="BX4" i="25"/>
  <c r="CK4" i="25"/>
  <c r="CT4" i="25"/>
  <c r="DE4" i="25"/>
  <c r="DS4" i="25"/>
  <c r="EE4" i="25"/>
  <c r="I5" i="25"/>
  <c r="AB5" i="25"/>
  <c r="AN5" i="25"/>
  <c r="AZ5" i="25"/>
  <c r="BL5" i="25"/>
  <c r="BX5" i="25"/>
  <c r="CK5" i="25"/>
  <c r="CT5" i="25"/>
  <c r="DI5" i="25"/>
  <c r="DS5" i="25"/>
  <c r="EE5" i="25"/>
  <c r="U6" i="25"/>
  <c r="AV6" i="25"/>
  <c r="BV6" i="25"/>
  <c r="G3" i="25"/>
  <c r="K3" i="25"/>
  <c r="R3" i="25"/>
  <c r="V3" i="25"/>
  <c r="Z3" i="25"/>
  <c r="AD3" i="25"/>
  <c r="AH3" i="25"/>
  <c r="AL3" i="25"/>
  <c r="AP3" i="25"/>
  <c r="AT3" i="25"/>
  <c r="AX3" i="25"/>
  <c r="BB3" i="25"/>
  <c r="BF3" i="25"/>
  <c r="BJ3" i="25"/>
  <c r="BN3" i="25"/>
  <c r="BR3" i="25"/>
  <c r="BV3" i="25"/>
  <c r="BZ3" i="25"/>
  <c r="CD3" i="25"/>
  <c r="CH3" i="25"/>
  <c r="CM3" i="25"/>
  <c r="CR3" i="25"/>
  <c r="CW3" i="25"/>
  <c r="DB3" i="25"/>
  <c r="DG3" i="25"/>
  <c r="DK3" i="25"/>
  <c r="DQ3" i="25"/>
  <c r="DU3" i="25"/>
  <c r="DY3" i="25"/>
  <c r="EC3" i="25"/>
  <c r="EG3" i="25"/>
  <c r="EK3" i="25"/>
  <c r="G4" i="25"/>
  <c r="K4" i="25"/>
  <c r="R4" i="25"/>
  <c r="V4" i="25"/>
  <c r="Z4" i="25"/>
  <c r="AD4" i="25"/>
  <c r="AH4" i="25"/>
  <c r="AL4" i="25"/>
  <c r="AP4" i="25"/>
  <c r="AT4" i="25"/>
  <c r="AX4" i="25"/>
  <c r="BB4" i="25"/>
  <c r="BF4" i="25"/>
  <c r="BJ4" i="25"/>
  <c r="BN4" i="25"/>
  <c r="BR4" i="25"/>
  <c r="BV4" i="25"/>
  <c r="BZ4" i="25"/>
  <c r="CD4" i="25"/>
  <c r="CH4" i="25"/>
  <c r="CM4" i="25"/>
  <c r="CR4" i="25"/>
  <c r="CW4" i="25"/>
  <c r="DB4" i="25"/>
  <c r="DG4" i="25"/>
  <c r="DK4" i="25"/>
  <c r="DQ4" i="25"/>
  <c r="DU4" i="25"/>
  <c r="DY4" i="25"/>
  <c r="EC4" i="25"/>
  <c r="EG4" i="25"/>
  <c r="EK4" i="25"/>
  <c r="G5" i="25"/>
  <c r="K5" i="25"/>
  <c r="R5" i="25"/>
  <c r="V5" i="25"/>
  <c r="Z5" i="25"/>
  <c r="AD5" i="25"/>
  <c r="AH5" i="25"/>
  <c r="AL5" i="25"/>
  <c r="AP5" i="25"/>
  <c r="AT5" i="25"/>
  <c r="AX5" i="25"/>
  <c r="BB5" i="25"/>
  <c r="BF5" i="25"/>
  <c r="BJ5" i="25"/>
  <c r="BN5" i="25"/>
  <c r="BR5" i="25"/>
  <c r="BV5" i="25"/>
  <c r="BZ5" i="25"/>
  <c r="CD5" i="25"/>
  <c r="CH5" i="25"/>
  <c r="CM5" i="25"/>
  <c r="CR5" i="25"/>
  <c r="CW5" i="25"/>
  <c r="DB5" i="25"/>
  <c r="DG5" i="25"/>
  <c r="DK5" i="25"/>
  <c r="DQ5" i="25"/>
  <c r="DU5" i="25"/>
  <c r="DY5" i="25"/>
  <c r="EC5" i="25"/>
  <c r="EG5" i="25"/>
  <c r="EK5" i="25"/>
  <c r="G6" i="25"/>
  <c r="K6" i="25"/>
  <c r="R6" i="25"/>
  <c r="X6" i="25"/>
  <c r="AC6" i="25"/>
  <c r="AH6" i="25"/>
  <c r="AN6" i="25"/>
  <c r="AS6" i="25"/>
  <c r="AX6" i="25"/>
  <c r="BD6" i="25"/>
  <c r="BI6" i="25"/>
  <c r="BN6" i="25"/>
  <c r="BT6" i="25"/>
  <c r="BY6" i="25"/>
  <c r="CD6" i="25"/>
  <c r="CK6" i="25"/>
  <c r="CQ6" i="25"/>
  <c r="CW6" i="25"/>
  <c r="DE6" i="25"/>
  <c r="DJ6" i="25"/>
  <c r="DQ6" i="25"/>
  <c r="DW6" i="25"/>
  <c r="EB6" i="25"/>
  <c r="EK7" i="25"/>
  <c r="EG7" i="25"/>
  <c r="EC7" i="25"/>
  <c r="DY7" i="25"/>
  <c r="DU7" i="25"/>
  <c r="DQ7" i="25"/>
  <c r="DK7" i="25"/>
  <c r="DG7" i="25"/>
  <c r="DB7" i="25"/>
  <c r="CW7" i="25"/>
  <c r="CR7" i="25"/>
  <c r="CM7" i="25"/>
  <c r="CH7" i="25"/>
  <c r="CD7" i="25"/>
  <c r="BZ7" i="25"/>
  <c r="BV7" i="25"/>
  <c r="BR7" i="25"/>
  <c r="BN7" i="25"/>
  <c r="BJ7" i="25"/>
  <c r="BF7" i="25"/>
  <c r="BB7" i="25"/>
  <c r="AX7" i="25"/>
  <c r="AT7" i="25"/>
  <c r="AP7" i="25"/>
  <c r="AL7" i="25"/>
  <c r="AH7" i="25"/>
  <c r="AD7" i="25"/>
  <c r="Z7" i="25"/>
  <c r="V7" i="25"/>
  <c r="R7" i="25"/>
  <c r="K7" i="25"/>
  <c r="EL7" i="25"/>
  <c r="EH7" i="25"/>
  <c r="ED7" i="25"/>
  <c r="DZ7" i="25"/>
  <c r="DV7" i="25"/>
  <c r="DR7" i="25"/>
  <c r="DL7" i="25"/>
  <c r="DH7" i="25"/>
  <c r="DD7" i="25"/>
  <c r="CX7" i="25"/>
  <c r="CS7" i="25"/>
  <c r="CN7" i="25"/>
  <c r="CI7" i="25"/>
  <c r="CE7" i="25"/>
  <c r="CA7" i="25"/>
  <c r="BW7" i="25"/>
  <c r="BS7" i="25"/>
  <c r="BO7" i="25"/>
  <c r="BK7" i="25"/>
  <c r="BG7" i="25"/>
  <c r="BC7" i="25"/>
  <c r="AY7" i="25"/>
  <c r="AU7" i="25"/>
  <c r="AQ7" i="25"/>
  <c r="AM7" i="25"/>
  <c r="AI7" i="25"/>
  <c r="AE7" i="25"/>
  <c r="AA7" i="25"/>
  <c r="W7" i="25"/>
  <c r="S7" i="25"/>
  <c r="L7" i="25"/>
  <c r="H7" i="25"/>
  <c r="J7" i="25"/>
  <c r="U7" i="25"/>
  <c r="AC7" i="25"/>
  <c r="AK7" i="25"/>
  <c r="AS7" i="25"/>
  <c r="BA7" i="25"/>
  <c r="BI7" i="25"/>
  <c r="BQ7" i="25"/>
  <c r="BY7" i="25"/>
  <c r="CG7" i="25"/>
  <c r="CQ7" i="25"/>
  <c r="CZ7" i="25"/>
  <c r="DJ7" i="25"/>
  <c r="DT7" i="25"/>
  <c r="EB7" i="25"/>
  <c r="EJ7" i="25"/>
  <c r="J8" i="25"/>
  <c r="U8" i="25"/>
  <c r="AC8" i="25"/>
  <c r="AK8" i="25"/>
  <c r="AS8" i="25"/>
  <c r="BA8" i="25"/>
  <c r="BI8" i="25"/>
  <c r="BQ8" i="25"/>
  <c r="BY8" i="25"/>
  <c r="CG8" i="25"/>
  <c r="CQ8" i="25"/>
  <c r="CZ8" i="25"/>
  <c r="DJ8" i="25"/>
  <c r="DT8" i="25"/>
  <c r="EB8" i="25"/>
  <c r="J9" i="25"/>
  <c r="U9" i="25"/>
  <c r="AC9" i="25"/>
  <c r="AK9" i="25"/>
  <c r="AS9" i="25"/>
  <c r="BA9" i="25"/>
  <c r="BI9" i="25"/>
  <c r="BQ9" i="25"/>
  <c r="BY9" i="25"/>
  <c r="CG9" i="25"/>
  <c r="CQ9" i="25"/>
  <c r="CZ9" i="25"/>
  <c r="DJ9" i="25"/>
  <c r="DT9" i="25"/>
  <c r="EB9" i="25"/>
  <c r="J10" i="25"/>
  <c r="U10" i="25"/>
  <c r="AC10" i="25"/>
  <c r="AK10" i="25"/>
  <c r="AS10" i="25"/>
  <c r="BA10" i="25"/>
  <c r="BI10" i="25"/>
  <c r="BQ10" i="25"/>
  <c r="BY10" i="25"/>
  <c r="CG10" i="25"/>
  <c r="CQ10" i="25"/>
  <c r="CZ10" i="25"/>
  <c r="DJ10" i="25"/>
  <c r="DT10" i="25"/>
  <c r="EB10" i="25"/>
  <c r="J11" i="25"/>
  <c r="U11" i="25"/>
  <c r="AC11" i="25"/>
  <c r="AK11" i="25"/>
  <c r="AS11" i="25"/>
  <c r="BA11" i="25"/>
  <c r="BI11" i="25"/>
  <c r="BQ11" i="25"/>
  <c r="BY11" i="25"/>
  <c r="CG11" i="25"/>
  <c r="CQ11" i="25"/>
  <c r="CZ11" i="25"/>
  <c r="DJ11" i="25"/>
  <c r="DT11" i="25"/>
  <c r="EB11" i="25"/>
  <c r="J12" i="25"/>
  <c r="U12" i="25"/>
  <c r="AC12" i="25"/>
  <c r="AK12" i="25"/>
  <c r="AS12" i="25"/>
  <c r="BA12" i="25"/>
  <c r="BI12" i="25"/>
  <c r="BQ12" i="25"/>
  <c r="BY12" i="25"/>
  <c r="CG12" i="25"/>
  <c r="CQ12" i="25"/>
  <c r="CZ12" i="25"/>
  <c r="DJ12" i="25"/>
  <c r="DT12" i="25"/>
  <c r="EB12" i="25"/>
  <c r="I3" i="25"/>
  <c r="AB3" i="25"/>
  <c r="BH3" i="25"/>
  <c r="X4" i="25"/>
  <c r="AJ4" i="25"/>
  <c r="BD4" i="25"/>
  <c r="BP4" i="25"/>
  <c r="CB4" i="25"/>
  <c r="CO4" i="25"/>
  <c r="DI4" i="25"/>
  <c r="DW4" i="25"/>
  <c r="EI4" i="25"/>
  <c r="T5" i="25"/>
  <c r="AV5" i="25"/>
  <c r="EL6" i="25"/>
  <c r="EH6" i="25"/>
  <c r="ED6" i="25"/>
  <c r="DZ6" i="25"/>
  <c r="DV6" i="25"/>
  <c r="DR6" i="25"/>
  <c r="DL6" i="25"/>
  <c r="DH6" i="25"/>
  <c r="DD6" i="25"/>
  <c r="CX6" i="25"/>
  <c r="CS6" i="25"/>
  <c r="CN6" i="25"/>
  <c r="CI6" i="25"/>
  <c r="CE6" i="25"/>
  <c r="CA6" i="25"/>
  <c r="BW6" i="25"/>
  <c r="BS6" i="25"/>
  <c r="BO6" i="25"/>
  <c r="BK6" i="25"/>
  <c r="BG6" i="25"/>
  <c r="BC6" i="25"/>
  <c r="AY6" i="25"/>
  <c r="AU6" i="25"/>
  <c r="AQ6" i="25"/>
  <c r="AM6" i="25"/>
  <c r="AI6" i="25"/>
  <c r="AE6" i="25"/>
  <c r="AA6" i="25"/>
  <c r="W6" i="25"/>
  <c r="S6" i="25"/>
  <c r="P6" i="25"/>
  <c r="AK6" i="25"/>
  <c r="BA6" i="25"/>
  <c r="BL6" i="25"/>
  <c r="CG6" i="25"/>
  <c r="CT6" i="25"/>
  <c r="DG6" i="25"/>
  <c r="DM6" i="25"/>
  <c r="DY6" i="25"/>
  <c r="EE6" i="25"/>
  <c r="EJ6" i="25"/>
  <c r="H3" i="25"/>
  <c r="L3" i="25"/>
  <c r="S3" i="25"/>
  <c r="W3" i="25"/>
  <c r="AA3" i="25"/>
  <c r="AE3" i="25"/>
  <c r="AI3" i="25"/>
  <c r="AM3" i="25"/>
  <c r="AQ3" i="25"/>
  <c r="AU3" i="25"/>
  <c r="AY3" i="25"/>
  <c r="BC3" i="25"/>
  <c r="BG3" i="25"/>
  <c r="BK3" i="25"/>
  <c r="BO3" i="25"/>
  <c r="BS3" i="25"/>
  <c r="BW3" i="25"/>
  <c r="CA3" i="25"/>
  <c r="CE3" i="25"/>
  <c r="CI3" i="25"/>
  <c r="CN3" i="25"/>
  <c r="CS3" i="25"/>
  <c r="CX3" i="25"/>
  <c r="DD3" i="25"/>
  <c r="DH3" i="25"/>
  <c r="DL3" i="25"/>
  <c r="DR3" i="25"/>
  <c r="DV3" i="25"/>
  <c r="DZ3" i="25"/>
  <c r="ED3" i="25"/>
  <c r="EH3" i="25"/>
  <c r="EL3" i="25"/>
  <c r="H4" i="25"/>
  <c r="L4" i="25"/>
  <c r="S4" i="25"/>
  <c r="W4" i="25"/>
  <c r="AA4" i="25"/>
  <c r="AE4" i="25"/>
  <c r="AI4" i="25"/>
  <c r="AM4" i="25"/>
  <c r="AQ4" i="25"/>
  <c r="AU4" i="25"/>
  <c r="AY4" i="25"/>
  <c r="BC4" i="25"/>
  <c r="BG4" i="25"/>
  <c r="BK4" i="25"/>
  <c r="BO4" i="25"/>
  <c r="BS4" i="25"/>
  <c r="BW4" i="25"/>
  <c r="CA4" i="25"/>
  <c r="CE4" i="25"/>
  <c r="CI4" i="25"/>
  <c r="CN4" i="25"/>
  <c r="CS4" i="25"/>
  <c r="CX4" i="25"/>
  <c r="DD4" i="25"/>
  <c r="DH4" i="25"/>
  <c r="DL4" i="25"/>
  <c r="DR4" i="25"/>
  <c r="DV4" i="25"/>
  <c r="DZ4" i="25"/>
  <c r="ED4" i="25"/>
  <c r="EH4" i="25"/>
  <c r="EL4" i="25"/>
  <c r="H5" i="25"/>
  <c r="L5" i="25"/>
  <c r="S5" i="25"/>
  <c r="W5" i="25"/>
  <c r="AA5" i="25"/>
  <c r="AE5" i="25"/>
  <c r="AI5" i="25"/>
  <c r="AM5" i="25"/>
  <c r="AQ5" i="25"/>
  <c r="AU5" i="25"/>
  <c r="AY5" i="25"/>
  <c r="BC5" i="25"/>
  <c r="BG5" i="25"/>
  <c r="BK5" i="25"/>
  <c r="BO5" i="25"/>
  <c r="BS5" i="25"/>
  <c r="BW5" i="25"/>
  <c r="CA5" i="25"/>
  <c r="CE5" i="25"/>
  <c r="CI5" i="25"/>
  <c r="CN5" i="25"/>
  <c r="CS5" i="25"/>
  <c r="CX5" i="25"/>
  <c r="DD5" i="25"/>
  <c r="DH5" i="25"/>
  <c r="DL5" i="25"/>
  <c r="DR5" i="25"/>
  <c r="DV5" i="25"/>
  <c r="DZ5" i="25"/>
  <c r="ED5" i="25"/>
  <c r="EH5" i="25"/>
  <c r="EL5" i="25"/>
  <c r="H6" i="25"/>
  <c r="L6" i="25"/>
  <c r="T6" i="25"/>
  <c r="Y6" i="25"/>
  <c r="AD6" i="25"/>
  <c r="AJ6" i="25"/>
  <c r="AO6" i="25"/>
  <c r="AT6" i="25"/>
  <c r="AZ6" i="25"/>
  <c r="BE6" i="25"/>
  <c r="BJ6" i="25"/>
  <c r="BP6" i="25"/>
  <c r="BU6" i="25"/>
  <c r="BZ6" i="25"/>
  <c r="CF6" i="25"/>
  <c r="CL6" i="25"/>
  <c r="CR6" i="25"/>
  <c r="CY6" i="25"/>
  <c r="DF6" i="25"/>
  <c r="DK6" i="25"/>
  <c r="DS6" i="25"/>
  <c r="DX6" i="25"/>
  <c r="EC6" i="25"/>
  <c r="EI6" i="25"/>
  <c r="EK8" i="25"/>
  <c r="EG8" i="25"/>
  <c r="EC8" i="25"/>
  <c r="DY8" i="25"/>
  <c r="DU8" i="25"/>
  <c r="DQ8" i="25"/>
  <c r="DK8" i="25"/>
  <c r="DG8" i="25"/>
  <c r="DB8" i="25"/>
  <c r="CW8" i="25"/>
  <c r="CR8" i="25"/>
  <c r="CM8" i="25"/>
  <c r="CH8" i="25"/>
  <c r="CD8" i="25"/>
  <c r="BZ8" i="25"/>
  <c r="BV8" i="25"/>
  <c r="BR8" i="25"/>
  <c r="BN8" i="25"/>
  <c r="BJ8" i="25"/>
  <c r="BF8" i="25"/>
  <c r="BB8" i="25"/>
  <c r="AX8" i="25"/>
  <c r="AT8" i="25"/>
  <c r="AP8" i="25"/>
  <c r="AL8" i="25"/>
  <c r="AH8" i="25"/>
  <c r="AD8" i="25"/>
  <c r="Z8" i="25"/>
  <c r="V8" i="25"/>
  <c r="R8" i="25"/>
  <c r="K8" i="25"/>
  <c r="G8" i="25"/>
  <c r="EL8" i="25"/>
  <c r="EH8" i="25"/>
  <c r="ED8" i="25"/>
  <c r="DZ8" i="25"/>
  <c r="DV8" i="25"/>
  <c r="DR8" i="25"/>
  <c r="DL8" i="25"/>
  <c r="DH8" i="25"/>
  <c r="DD8" i="25"/>
  <c r="CX8" i="25"/>
  <c r="CS8" i="25"/>
  <c r="CN8" i="25"/>
  <c r="CI8" i="25"/>
  <c r="CE8" i="25"/>
  <c r="CA8" i="25"/>
  <c r="BW8" i="25"/>
  <c r="BS8" i="25"/>
  <c r="BO8" i="25"/>
  <c r="BK8" i="25"/>
  <c r="BG8" i="25"/>
  <c r="BC8" i="25"/>
  <c r="AY8" i="25"/>
  <c r="AU8" i="25"/>
  <c r="AQ8" i="25"/>
  <c r="AM8" i="25"/>
  <c r="AI8" i="25"/>
  <c r="AE8" i="25"/>
  <c r="AA8" i="25"/>
  <c r="W8" i="25"/>
  <c r="S8" i="25"/>
  <c r="L8" i="25"/>
  <c r="H8" i="25"/>
  <c r="P8" i="25"/>
  <c r="X8" i="25"/>
  <c r="AF8" i="25"/>
  <c r="AN8" i="25"/>
  <c r="AV8" i="25"/>
  <c r="BD8" i="25"/>
  <c r="BL8" i="25"/>
  <c r="BT8" i="25"/>
  <c r="CB8" i="25"/>
  <c r="CK8" i="25"/>
  <c r="CT8" i="25"/>
  <c r="DE8" i="25"/>
  <c r="DM8" i="25"/>
  <c r="DW8" i="25"/>
  <c r="EE8" i="25"/>
  <c r="EK9" i="25"/>
  <c r="EG9" i="25"/>
  <c r="EC9" i="25"/>
  <c r="DY9" i="25"/>
  <c r="DU9" i="25"/>
  <c r="DQ9" i="25"/>
  <c r="DK9" i="25"/>
  <c r="DG9" i="25"/>
  <c r="DB9" i="25"/>
  <c r="CW9" i="25"/>
  <c r="CR9" i="25"/>
  <c r="CM9" i="25"/>
  <c r="CH9" i="25"/>
  <c r="CD9" i="25"/>
  <c r="BZ9" i="25"/>
  <c r="BV9" i="25"/>
  <c r="BR9" i="25"/>
  <c r="BN9" i="25"/>
  <c r="BJ9" i="25"/>
  <c r="BF9" i="25"/>
  <c r="BB9" i="25"/>
  <c r="AX9" i="25"/>
  <c r="AT9" i="25"/>
  <c r="AP9" i="25"/>
  <c r="AL9" i="25"/>
  <c r="AH9" i="25"/>
  <c r="AD9" i="25"/>
  <c r="Z9" i="25"/>
  <c r="V9" i="25"/>
  <c r="R9" i="25"/>
  <c r="K9" i="25"/>
  <c r="G9" i="25"/>
  <c r="EL9" i="25"/>
  <c r="EH9" i="25"/>
  <c r="ED9" i="25"/>
  <c r="DZ9" i="25"/>
  <c r="DV9" i="25"/>
  <c r="DR9" i="25"/>
  <c r="DL9" i="25"/>
  <c r="DH9" i="25"/>
  <c r="DD9" i="25"/>
  <c r="CX9" i="25"/>
  <c r="CS9" i="25"/>
  <c r="CN9" i="25"/>
  <c r="CI9" i="25"/>
  <c r="CE9" i="25"/>
  <c r="CA9" i="25"/>
  <c r="BW9" i="25"/>
  <c r="BS9" i="25"/>
  <c r="BO9" i="25"/>
  <c r="BK9" i="25"/>
  <c r="BG9" i="25"/>
  <c r="BC9" i="25"/>
  <c r="AY9" i="25"/>
  <c r="AU9" i="25"/>
  <c r="AQ9" i="25"/>
  <c r="AM9" i="25"/>
  <c r="AI9" i="25"/>
  <c r="AE9" i="25"/>
  <c r="AA9" i="25"/>
  <c r="W9" i="25"/>
  <c r="S9" i="25"/>
  <c r="L9" i="25"/>
  <c r="H9" i="25"/>
  <c r="P9" i="25"/>
  <c r="X9" i="25"/>
  <c r="AF9" i="25"/>
  <c r="AN9" i="25"/>
  <c r="AV9" i="25"/>
  <c r="BD9" i="25"/>
  <c r="BL9" i="25"/>
  <c r="BT9" i="25"/>
  <c r="CB9" i="25"/>
  <c r="CK9" i="25"/>
  <c r="CT9" i="25"/>
  <c r="DE9" i="25"/>
  <c r="DM9" i="25"/>
  <c r="DW9" i="25"/>
  <c r="EE9" i="25"/>
  <c r="EK10" i="25"/>
  <c r="EG10" i="25"/>
  <c r="EC10" i="25"/>
  <c r="DY10" i="25"/>
  <c r="DU10" i="25"/>
  <c r="DQ10" i="25"/>
  <c r="DK10" i="25"/>
  <c r="DG10" i="25"/>
  <c r="DB10" i="25"/>
  <c r="CW10" i="25"/>
  <c r="CR10" i="25"/>
  <c r="CM10" i="25"/>
  <c r="CH10" i="25"/>
  <c r="CD10" i="25"/>
  <c r="BZ10" i="25"/>
  <c r="BV10" i="25"/>
  <c r="BR10" i="25"/>
  <c r="BN10" i="25"/>
  <c r="BJ10" i="25"/>
  <c r="BF10" i="25"/>
  <c r="BB10" i="25"/>
  <c r="AX10" i="25"/>
  <c r="AT10" i="25"/>
  <c r="AP10" i="25"/>
  <c r="AL10" i="25"/>
  <c r="AH10" i="25"/>
  <c r="AD10" i="25"/>
  <c r="Z10" i="25"/>
  <c r="V10" i="25"/>
  <c r="R10" i="25"/>
  <c r="K10" i="25"/>
  <c r="G10" i="25"/>
  <c r="EL10" i="25"/>
  <c r="EH10" i="25"/>
  <c r="ED10" i="25"/>
  <c r="DZ10" i="25"/>
  <c r="DV10" i="25"/>
  <c r="DR10" i="25"/>
  <c r="DL10" i="25"/>
  <c r="DH10" i="25"/>
  <c r="DD10" i="25"/>
  <c r="CX10" i="25"/>
  <c r="CS10" i="25"/>
  <c r="CN10" i="25"/>
  <c r="CI10" i="25"/>
  <c r="CE10" i="25"/>
  <c r="CA10" i="25"/>
  <c r="BW10" i="25"/>
  <c r="BS10" i="25"/>
  <c r="BO10" i="25"/>
  <c r="BK10" i="25"/>
  <c r="BG10" i="25"/>
  <c r="BC10" i="25"/>
  <c r="AY10" i="25"/>
  <c r="AU10" i="25"/>
  <c r="AQ10" i="25"/>
  <c r="AM10" i="25"/>
  <c r="AI10" i="25"/>
  <c r="AE10" i="25"/>
  <c r="AA10" i="25"/>
  <c r="W10" i="25"/>
  <c r="S10" i="25"/>
  <c r="L10" i="25"/>
  <c r="H10" i="25"/>
  <c r="P10" i="25"/>
  <c r="X10" i="25"/>
  <c r="AF10" i="25"/>
  <c r="AN10" i="25"/>
  <c r="AV10" i="25"/>
  <c r="BD10" i="25"/>
  <c r="BL10" i="25"/>
  <c r="BT10" i="25"/>
  <c r="CB10" i="25"/>
  <c r="CK10" i="25"/>
  <c r="CT10" i="25"/>
  <c r="DE10" i="25"/>
  <c r="DM10" i="25"/>
  <c r="DW10" i="25"/>
  <c r="EE10" i="25"/>
  <c r="EK11" i="25"/>
  <c r="EG11" i="25"/>
  <c r="EC11" i="25"/>
  <c r="DY11" i="25"/>
  <c r="DU11" i="25"/>
  <c r="DQ11" i="25"/>
  <c r="DK11" i="25"/>
  <c r="DG11" i="25"/>
  <c r="DB11" i="25"/>
  <c r="CW11" i="25"/>
  <c r="CR11" i="25"/>
  <c r="CM11" i="25"/>
  <c r="CH11" i="25"/>
  <c r="CD11" i="25"/>
  <c r="BZ11" i="25"/>
  <c r="BV11" i="25"/>
  <c r="BR11" i="25"/>
  <c r="BN11" i="25"/>
  <c r="BJ11" i="25"/>
  <c r="BF11" i="25"/>
  <c r="BB11" i="25"/>
  <c r="AX11" i="25"/>
  <c r="AT11" i="25"/>
  <c r="AP11" i="25"/>
  <c r="AL11" i="25"/>
  <c r="AH11" i="25"/>
  <c r="AD11" i="25"/>
  <c r="Z11" i="25"/>
  <c r="V11" i="25"/>
  <c r="R11" i="25"/>
  <c r="K11" i="25"/>
  <c r="G11" i="25"/>
  <c r="EL11" i="25"/>
  <c r="EH11" i="25"/>
  <c r="ED11" i="25"/>
  <c r="DZ11" i="25"/>
  <c r="DV11" i="25"/>
  <c r="DR11" i="25"/>
  <c r="DL11" i="25"/>
  <c r="DH11" i="25"/>
  <c r="DD11" i="25"/>
  <c r="CX11" i="25"/>
  <c r="CS11" i="25"/>
  <c r="CN11" i="25"/>
  <c r="CI11" i="25"/>
  <c r="CE11" i="25"/>
  <c r="CA11" i="25"/>
  <c r="BW11" i="25"/>
  <c r="BS11" i="25"/>
  <c r="BO11" i="25"/>
  <c r="BK11" i="25"/>
  <c r="BG11" i="25"/>
  <c r="BC11" i="25"/>
  <c r="AY11" i="25"/>
  <c r="AU11" i="25"/>
  <c r="AQ11" i="25"/>
  <c r="AM11" i="25"/>
  <c r="AI11" i="25"/>
  <c r="AE11" i="25"/>
  <c r="AA11" i="25"/>
  <c r="W11" i="25"/>
  <c r="S11" i="25"/>
  <c r="L11" i="25"/>
  <c r="H11" i="25"/>
  <c r="P11" i="25"/>
  <c r="X11" i="25"/>
  <c r="AF11" i="25"/>
  <c r="AN11" i="25"/>
  <c r="AV11" i="25"/>
  <c r="BD11" i="25"/>
  <c r="BL11" i="25"/>
  <c r="BT11" i="25"/>
  <c r="CB11" i="25"/>
  <c r="CK11" i="25"/>
  <c r="CT11" i="25"/>
  <c r="DE11" i="25"/>
  <c r="DM11" i="25"/>
  <c r="DW11" i="25"/>
  <c r="EE11" i="25"/>
  <c r="EK12" i="25"/>
  <c r="EG12" i="25"/>
  <c r="EC12" i="25"/>
  <c r="DY12" i="25"/>
  <c r="DU12" i="25"/>
  <c r="DQ12" i="25"/>
  <c r="DK12" i="25"/>
  <c r="DG12" i="25"/>
  <c r="DB12" i="25"/>
  <c r="CW12" i="25"/>
  <c r="CR12" i="25"/>
  <c r="CM12" i="25"/>
  <c r="CH12" i="25"/>
  <c r="CD12" i="25"/>
  <c r="BZ12" i="25"/>
  <c r="BV12" i="25"/>
  <c r="BR12" i="25"/>
  <c r="BN12" i="25"/>
  <c r="BJ12" i="25"/>
  <c r="BF12" i="25"/>
  <c r="BB12" i="25"/>
  <c r="AX12" i="25"/>
  <c r="AT12" i="25"/>
  <c r="AP12" i="25"/>
  <c r="AL12" i="25"/>
  <c r="AH12" i="25"/>
  <c r="AD12" i="25"/>
  <c r="Z12" i="25"/>
  <c r="V12" i="25"/>
  <c r="R12" i="25"/>
  <c r="K12" i="25"/>
  <c r="G12" i="25"/>
  <c r="EL12" i="25"/>
  <c r="EH12" i="25"/>
  <c r="ED12" i="25"/>
  <c r="DZ12" i="25"/>
  <c r="DV12" i="25"/>
  <c r="DR12" i="25"/>
  <c r="DL12" i="25"/>
  <c r="DH12" i="25"/>
  <c r="DD12" i="25"/>
  <c r="CX12" i="25"/>
  <c r="CS12" i="25"/>
  <c r="CN12" i="25"/>
  <c r="CI12" i="25"/>
  <c r="CE12" i="25"/>
  <c r="CA12" i="25"/>
  <c r="BW12" i="25"/>
  <c r="BS12" i="25"/>
  <c r="BO12" i="25"/>
  <c r="BK12" i="25"/>
  <c r="BG12" i="25"/>
  <c r="BC12" i="25"/>
  <c r="AY12" i="25"/>
  <c r="AU12" i="25"/>
  <c r="AQ12" i="25"/>
  <c r="AM12" i="25"/>
  <c r="AI12" i="25"/>
  <c r="AE12" i="25"/>
  <c r="AA12" i="25"/>
  <c r="W12" i="25"/>
  <c r="S12" i="25"/>
  <c r="L12" i="25"/>
  <c r="H12" i="25"/>
  <c r="P12" i="25"/>
  <c r="X12" i="25"/>
  <c r="AF12" i="25"/>
  <c r="AN12" i="25"/>
  <c r="AV12" i="25"/>
  <c r="BD12" i="25"/>
  <c r="BL12" i="25"/>
  <c r="BT12" i="25"/>
  <c r="CB12" i="25"/>
  <c r="CK12" i="25"/>
  <c r="CT12" i="25"/>
  <c r="DE12" i="25"/>
  <c r="DM12" i="25"/>
  <c r="DW12" i="25"/>
  <c r="EE12" i="25"/>
  <c r="X3" i="25"/>
  <c r="AN3" i="25"/>
  <c r="AZ3" i="25"/>
  <c r="BP3" i="25"/>
  <c r="CB3" i="25"/>
  <c r="CY3" i="25"/>
  <c r="P4" i="25"/>
  <c r="AV4" i="25"/>
  <c r="BT4" i="25"/>
  <c r="CF4" i="25"/>
  <c r="CY4" i="25"/>
  <c r="DM4" i="25"/>
  <c r="P5" i="25"/>
  <c r="AJ5" i="25"/>
  <c r="BD5" i="25"/>
  <c r="BP5" i="25"/>
  <c r="CB5" i="25"/>
  <c r="CY5" i="25"/>
  <c r="Z6" i="25"/>
  <c r="CB6" i="25"/>
  <c r="DO12" i="25"/>
  <c r="DX12" i="25"/>
  <c r="EF12" i="25"/>
  <c r="H13" i="25"/>
  <c r="L13" i="25"/>
  <c r="S13" i="25"/>
  <c r="W13" i="25"/>
  <c r="AA13" i="25"/>
  <c r="AE13" i="25"/>
  <c r="AI13" i="25"/>
  <c r="AM13" i="25"/>
  <c r="AQ13" i="25"/>
  <c r="AU13" i="25"/>
  <c r="AY13" i="25"/>
  <c r="BC13" i="25"/>
  <c r="BG13" i="25"/>
  <c r="BK13" i="25"/>
  <c r="BO13" i="25"/>
  <c r="BS13" i="25"/>
  <c r="BW13" i="25"/>
  <c r="CA13" i="25"/>
  <c r="CE13" i="25"/>
  <c r="CI13" i="25"/>
  <c r="CN13" i="25"/>
  <c r="CS13" i="25"/>
  <c r="CX13" i="25"/>
  <c r="DD13" i="25"/>
  <c r="DH13" i="25"/>
  <c r="DL13" i="25"/>
  <c r="DR13" i="25"/>
  <c r="DV13" i="25"/>
  <c r="DZ13" i="25"/>
  <c r="ED13" i="25"/>
  <c r="EH13" i="25"/>
  <c r="EL13" i="25"/>
  <c r="H14" i="25"/>
  <c r="L14" i="25"/>
  <c r="S14" i="25"/>
  <c r="W14" i="25"/>
  <c r="AA14" i="25"/>
  <c r="AE14" i="25"/>
  <c r="AI14" i="25"/>
  <c r="AM14" i="25"/>
  <c r="AQ14" i="25"/>
  <c r="AU14" i="25"/>
  <c r="AY14" i="25"/>
  <c r="BC14" i="25"/>
  <c r="BG14" i="25"/>
  <c r="BK14" i="25"/>
  <c r="BO14" i="25"/>
  <c r="BS14" i="25"/>
  <c r="BW14" i="25"/>
  <c r="CA14" i="25"/>
  <c r="CE14" i="25"/>
  <c r="CI14" i="25"/>
  <c r="CN14" i="25"/>
  <c r="CS14" i="25"/>
  <c r="CX14" i="25"/>
  <c r="DD14" i="25"/>
  <c r="DH14" i="25"/>
  <c r="DL14" i="25"/>
  <c r="DR14" i="25"/>
  <c r="DV14" i="25"/>
  <c r="DZ14" i="25"/>
  <c r="ED14" i="25"/>
  <c r="EH14" i="25"/>
  <c r="EL14" i="25"/>
  <c r="H15" i="25"/>
  <c r="L15" i="25"/>
  <c r="S15" i="25"/>
  <c r="W15" i="25"/>
  <c r="AA15" i="25"/>
  <c r="AE15" i="25"/>
  <c r="AI15" i="25"/>
  <c r="AM15" i="25"/>
  <c r="AQ15" i="25"/>
  <c r="AU15" i="25"/>
  <c r="AY15" i="25"/>
  <c r="BC15" i="25"/>
  <c r="BG15" i="25"/>
  <c r="BK15" i="25"/>
  <c r="BO15" i="25"/>
  <c r="BS15" i="25"/>
  <c r="BW15" i="25"/>
  <c r="CA15" i="25"/>
  <c r="CE15" i="25"/>
  <c r="CI15" i="25"/>
  <c r="CN15" i="25"/>
  <c r="CS15" i="25"/>
  <c r="CX15" i="25"/>
  <c r="DD15" i="25"/>
  <c r="DH15" i="25"/>
  <c r="DL15" i="25"/>
  <c r="DR15" i="25"/>
  <c r="DV15" i="25"/>
  <c r="DZ15" i="25"/>
  <c r="ED15" i="25"/>
  <c r="EH15" i="25"/>
  <c r="EL15" i="25"/>
  <c r="H16" i="25"/>
  <c r="L16" i="25"/>
  <c r="S16" i="25"/>
  <c r="W16" i="25"/>
  <c r="AA16" i="25"/>
  <c r="AE16" i="25"/>
  <c r="AJ16" i="25"/>
  <c r="AO16" i="25"/>
  <c r="AT16" i="25"/>
  <c r="AZ16" i="25"/>
  <c r="BE16" i="25"/>
  <c r="BJ16" i="25"/>
  <c r="BP16" i="25"/>
  <c r="BU16" i="25"/>
  <c r="BZ16" i="25"/>
  <c r="CF16" i="25"/>
  <c r="CL16" i="25"/>
  <c r="CR16" i="25"/>
  <c r="CY16" i="25"/>
  <c r="DF16" i="25"/>
  <c r="DO16" i="25"/>
  <c r="DX16" i="25"/>
  <c r="F17" i="25"/>
  <c r="Q17" i="25"/>
  <c r="Y17" i="25"/>
  <c r="AG17" i="25"/>
  <c r="AO17" i="25"/>
  <c r="AW17" i="25"/>
  <c r="BE17" i="25"/>
  <c r="BM17" i="25"/>
  <c r="BU17" i="25"/>
  <c r="CC17" i="25"/>
  <c r="CL17" i="25"/>
  <c r="CU17" i="25"/>
  <c r="DF17" i="25"/>
  <c r="DO17" i="25"/>
  <c r="DX17" i="25"/>
  <c r="F18" i="25"/>
  <c r="Q18" i="25"/>
  <c r="Y18" i="25"/>
  <c r="AG18" i="25"/>
  <c r="AO18" i="25"/>
  <c r="AW18" i="25"/>
  <c r="BE18" i="25"/>
  <c r="BM18" i="25"/>
  <c r="BU18" i="25"/>
  <c r="CC18" i="25"/>
  <c r="CL18" i="25"/>
  <c r="CU18" i="25"/>
  <c r="DF18" i="25"/>
  <c r="DO18" i="25"/>
  <c r="DX18" i="25"/>
  <c r="EJ18" i="25"/>
  <c r="I13" i="25"/>
  <c r="P13" i="25"/>
  <c r="T13" i="25"/>
  <c r="X13" i="25"/>
  <c r="AB13" i="25"/>
  <c r="AF13" i="25"/>
  <c r="AJ13" i="25"/>
  <c r="AN13" i="25"/>
  <c r="AR13" i="25"/>
  <c r="AV13" i="25"/>
  <c r="AZ13" i="25"/>
  <c r="BD13" i="25"/>
  <c r="BH13" i="25"/>
  <c r="BL13" i="25"/>
  <c r="BP13" i="25"/>
  <c r="BT13" i="25"/>
  <c r="BX13" i="25"/>
  <c r="CB13" i="25"/>
  <c r="CF13" i="25"/>
  <c r="CK13" i="25"/>
  <c r="CO13" i="25"/>
  <c r="CT13" i="25"/>
  <c r="CY13" i="25"/>
  <c r="DE13" i="25"/>
  <c r="DI13" i="25"/>
  <c r="DM13" i="25"/>
  <c r="DS13" i="25"/>
  <c r="DW13" i="25"/>
  <c r="EA13" i="25"/>
  <c r="EE13" i="25"/>
  <c r="EI13" i="25"/>
  <c r="I14" i="25"/>
  <c r="P14" i="25"/>
  <c r="T14" i="25"/>
  <c r="X14" i="25"/>
  <c r="AB14" i="25"/>
  <c r="AF14" i="25"/>
  <c r="AJ14" i="25"/>
  <c r="AN14" i="25"/>
  <c r="AR14" i="25"/>
  <c r="AV14" i="25"/>
  <c r="AZ14" i="25"/>
  <c r="BD14" i="25"/>
  <c r="BH14" i="25"/>
  <c r="BL14" i="25"/>
  <c r="BP14" i="25"/>
  <c r="BT14" i="25"/>
  <c r="BX14" i="25"/>
  <c r="CB14" i="25"/>
  <c r="CF14" i="25"/>
  <c r="CK14" i="25"/>
  <c r="CO14" i="25"/>
  <c r="CT14" i="25"/>
  <c r="CY14" i="25"/>
  <c r="DE14" i="25"/>
  <c r="DI14" i="25"/>
  <c r="DM14" i="25"/>
  <c r="DS14" i="25"/>
  <c r="DW14" i="25"/>
  <c r="EA14" i="25"/>
  <c r="EE14" i="25"/>
  <c r="EI14" i="25"/>
  <c r="I15" i="25"/>
  <c r="P15" i="25"/>
  <c r="T15" i="25"/>
  <c r="X15" i="25"/>
  <c r="AB15" i="25"/>
  <c r="AF15" i="25"/>
  <c r="AJ15" i="25"/>
  <c r="AN15" i="25"/>
  <c r="AR15" i="25"/>
  <c r="AV15" i="25"/>
  <c r="AZ15" i="25"/>
  <c r="BD15" i="25"/>
  <c r="BH15" i="25"/>
  <c r="BL15" i="25"/>
  <c r="BP15" i="25"/>
  <c r="BT15" i="25"/>
  <c r="BX15" i="25"/>
  <c r="CB15" i="25"/>
  <c r="CF15" i="25"/>
  <c r="CK15" i="25"/>
  <c r="CO15" i="25"/>
  <c r="CT15" i="25"/>
  <c r="CY15" i="25"/>
  <c r="DE15" i="25"/>
  <c r="DI15" i="25"/>
  <c r="DM15" i="25"/>
  <c r="DS15" i="25"/>
  <c r="DW15" i="25"/>
  <c r="EA15" i="25"/>
  <c r="EE15" i="25"/>
  <c r="EI15" i="25"/>
  <c r="EK16" i="25"/>
  <c r="EG16" i="25"/>
  <c r="EC16" i="25"/>
  <c r="DY16" i="25"/>
  <c r="DU16" i="25"/>
  <c r="DQ16" i="25"/>
  <c r="DK16" i="25"/>
  <c r="DG16" i="25"/>
  <c r="EL16" i="25"/>
  <c r="EH16" i="25"/>
  <c r="ED16" i="25"/>
  <c r="DZ16" i="25"/>
  <c r="DV16" i="25"/>
  <c r="DR16" i="25"/>
  <c r="DL16" i="25"/>
  <c r="DH16" i="25"/>
  <c r="DD16" i="25"/>
  <c r="CX16" i="25"/>
  <c r="CS16" i="25"/>
  <c r="CN16" i="25"/>
  <c r="CI16" i="25"/>
  <c r="CE16" i="25"/>
  <c r="CA16" i="25"/>
  <c r="BW16" i="25"/>
  <c r="BS16" i="25"/>
  <c r="BO16" i="25"/>
  <c r="BK16" i="25"/>
  <c r="BG16" i="25"/>
  <c r="BC16" i="25"/>
  <c r="AY16" i="25"/>
  <c r="AU16" i="25"/>
  <c r="AQ16" i="25"/>
  <c r="AM16" i="25"/>
  <c r="AI16" i="25"/>
  <c r="I16" i="25"/>
  <c r="P16" i="25"/>
  <c r="T16" i="25"/>
  <c r="X16" i="25"/>
  <c r="AB16" i="25"/>
  <c r="AF16" i="25"/>
  <c r="AK16" i="25"/>
  <c r="AP16" i="25"/>
  <c r="AV16" i="25"/>
  <c r="BA16" i="25"/>
  <c r="BF16" i="25"/>
  <c r="BL16" i="25"/>
  <c r="BQ16" i="25"/>
  <c r="BV16" i="25"/>
  <c r="CB16" i="25"/>
  <c r="CG16" i="25"/>
  <c r="CM16" i="25"/>
  <c r="CT16" i="25"/>
  <c r="CZ16" i="25"/>
  <c r="DI16" i="25"/>
  <c r="DS16" i="25"/>
  <c r="EA16" i="25"/>
  <c r="EI16" i="25"/>
  <c r="BH18" i="25"/>
  <c r="BP18" i="25"/>
  <c r="BX18" i="25"/>
  <c r="CF18" i="25"/>
  <c r="CO18" i="25"/>
  <c r="CY18" i="25"/>
  <c r="DI18" i="25"/>
  <c r="DS18" i="25"/>
  <c r="G13" i="25"/>
  <c r="K13" i="25"/>
  <c r="R13" i="25"/>
  <c r="V13" i="25"/>
  <c r="Z13" i="25"/>
  <c r="AD13" i="25"/>
  <c r="AH13" i="25"/>
  <c r="AL13" i="25"/>
  <c r="AP13" i="25"/>
  <c r="AT13" i="25"/>
  <c r="AX13" i="25"/>
  <c r="BB13" i="25"/>
  <c r="BF13" i="25"/>
  <c r="BJ13" i="25"/>
  <c r="BN13" i="25"/>
  <c r="BR13" i="25"/>
  <c r="BV13" i="25"/>
  <c r="BZ13" i="25"/>
  <c r="CD13" i="25"/>
  <c r="CH13" i="25"/>
  <c r="CM13" i="25"/>
  <c r="CR13" i="25"/>
  <c r="CW13" i="25"/>
  <c r="DB13" i="25"/>
  <c r="DG13" i="25"/>
  <c r="DK13" i="25"/>
  <c r="DQ13" i="25"/>
  <c r="DU13" i="25"/>
  <c r="DY13" i="25"/>
  <c r="EC13" i="25"/>
  <c r="EG13" i="25"/>
  <c r="G14" i="25"/>
  <c r="K14" i="25"/>
  <c r="R14" i="25"/>
  <c r="V14" i="25"/>
  <c r="Z14" i="25"/>
  <c r="AD14" i="25"/>
  <c r="AH14" i="25"/>
  <c r="AL14" i="25"/>
  <c r="AP14" i="25"/>
  <c r="AT14" i="25"/>
  <c r="AX14" i="25"/>
  <c r="BB14" i="25"/>
  <c r="BF14" i="25"/>
  <c r="BJ14" i="25"/>
  <c r="BN14" i="25"/>
  <c r="BR14" i="25"/>
  <c r="BV14" i="25"/>
  <c r="BZ14" i="25"/>
  <c r="CD14" i="25"/>
  <c r="CH14" i="25"/>
  <c r="CM14" i="25"/>
  <c r="CR14" i="25"/>
  <c r="CW14" i="25"/>
  <c r="DB14" i="25"/>
  <c r="DG14" i="25"/>
  <c r="DK14" i="25"/>
  <c r="DQ14" i="25"/>
  <c r="DU14" i="25"/>
  <c r="DY14" i="25"/>
  <c r="EC14" i="25"/>
  <c r="EG14" i="25"/>
  <c r="G15" i="25"/>
  <c r="K15" i="25"/>
  <c r="R15" i="25"/>
  <c r="V15" i="25"/>
  <c r="Z15" i="25"/>
  <c r="AD15" i="25"/>
  <c r="AH15" i="25"/>
  <c r="AL15" i="25"/>
  <c r="AP15" i="25"/>
  <c r="AT15" i="25"/>
  <c r="AX15" i="25"/>
  <c r="BB15" i="25"/>
  <c r="BF15" i="25"/>
  <c r="BJ15" i="25"/>
  <c r="BN15" i="25"/>
  <c r="BR15" i="25"/>
  <c r="BV15" i="25"/>
  <c r="BZ15" i="25"/>
  <c r="CD15" i="25"/>
  <c r="CH15" i="25"/>
  <c r="CM15" i="25"/>
  <c r="CR15" i="25"/>
  <c r="CW15" i="25"/>
  <c r="DB15" i="25"/>
  <c r="DG15" i="25"/>
  <c r="DK15" i="25"/>
  <c r="DQ15" i="25"/>
  <c r="DU15" i="25"/>
  <c r="DY15" i="25"/>
  <c r="EC15" i="25"/>
  <c r="EG15" i="25"/>
  <c r="G16" i="25"/>
  <c r="K16" i="25"/>
  <c r="R16" i="25"/>
  <c r="V16" i="25"/>
  <c r="Z16" i="25"/>
  <c r="AD16" i="25"/>
  <c r="AH16" i="25"/>
  <c r="AN16" i="25"/>
  <c r="AS16" i="25"/>
  <c r="AX16" i="25"/>
  <c r="BD16" i="25"/>
  <c r="BI16" i="25"/>
  <c r="BN16" i="25"/>
  <c r="BT16" i="25"/>
  <c r="BY16" i="25"/>
  <c r="CD16" i="25"/>
  <c r="CK16" i="25"/>
  <c r="CQ16" i="25"/>
  <c r="CW16" i="25"/>
  <c r="DE16" i="25"/>
  <c r="DM16" i="25"/>
  <c r="DW16" i="25"/>
  <c r="EE16" i="25"/>
  <c r="EK17" i="25"/>
  <c r="EG17" i="25"/>
  <c r="EC17" i="25"/>
  <c r="DY17" i="25"/>
  <c r="DU17" i="25"/>
  <c r="DQ17" i="25"/>
  <c r="DK17" i="25"/>
  <c r="DG17" i="25"/>
  <c r="DB17" i="25"/>
  <c r="CW17" i="25"/>
  <c r="CR17" i="25"/>
  <c r="CM17" i="25"/>
  <c r="CH17" i="25"/>
  <c r="CD17" i="25"/>
  <c r="BZ17" i="25"/>
  <c r="BV17" i="25"/>
  <c r="BR17" i="25"/>
  <c r="BN17" i="25"/>
  <c r="BJ17" i="25"/>
  <c r="BF17" i="25"/>
  <c r="BB17" i="25"/>
  <c r="AX17" i="25"/>
  <c r="AT17" i="25"/>
  <c r="AP17" i="25"/>
  <c r="AL17" i="25"/>
  <c r="AH17" i="25"/>
  <c r="AD17" i="25"/>
  <c r="Z17" i="25"/>
  <c r="V17" i="25"/>
  <c r="R17" i="25"/>
  <c r="K17" i="25"/>
  <c r="G17" i="25"/>
  <c r="EL17" i="25"/>
  <c r="EH17" i="25"/>
  <c r="ED17" i="25"/>
  <c r="DZ17" i="25"/>
  <c r="DV17" i="25"/>
  <c r="DR17" i="25"/>
  <c r="DL17" i="25"/>
  <c r="DH17" i="25"/>
  <c r="DD17" i="25"/>
  <c r="CX17" i="25"/>
  <c r="CS17" i="25"/>
  <c r="CN17" i="25"/>
  <c r="CI17" i="25"/>
  <c r="CE17" i="25"/>
  <c r="CA17" i="25"/>
  <c r="BW17" i="25"/>
  <c r="BS17" i="25"/>
  <c r="BO17" i="25"/>
  <c r="BK17" i="25"/>
  <c r="BG17" i="25"/>
  <c r="BC17" i="25"/>
  <c r="AY17" i="25"/>
  <c r="AU17" i="25"/>
  <c r="AQ17" i="25"/>
  <c r="AM17" i="25"/>
  <c r="AI17" i="25"/>
  <c r="AE17" i="25"/>
  <c r="AA17" i="25"/>
  <c r="W17" i="25"/>
  <c r="S17" i="25"/>
  <c r="L17" i="25"/>
  <c r="H17" i="25"/>
  <c r="P17" i="25"/>
  <c r="X17" i="25"/>
  <c r="AF17" i="25"/>
  <c r="AN17" i="25"/>
  <c r="AV17" i="25"/>
  <c r="BD17" i="25"/>
  <c r="BL17" i="25"/>
  <c r="BT17" i="25"/>
  <c r="CB17" i="25"/>
  <c r="CK17" i="25"/>
  <c r="CT17" i="25"/>
  <c r="DE17" i="25"/>
  <c r="DM17" i="25"/>
  <c r="DW17" i="25"/>
  <c r="EE17" i="25"/>
  <c r="EK18" i="25"/>
  <c r="EG18" i="25"/>
  <c r="EC18" i="25"/>
  <c r="DY18" i="25"/>
  <c r="DU18" i="25"/>
  <c r="DQ18" i="25"/>
  <c r="DK18" i="25"/>
  <c r="DG18" i="25"/>
  <c r="DB18" i="25"/>
  <c r="CW18" i="25"/>
  <c r="CR18" i="25"/>
  <c r="CM18" i="25"/>
  <c r="CH18" i="25"/>
  <c r="CD18" i="25"/>
  <c r="BZ18" i="25"/>
  <c r="BV18" i="25"/>
  <c r="BR18" i="25"/>
  <c r="BN18" i="25"/>
  <c r="BJ18" i="25"/>
  <c r="BF18" i="25"/>
  <c r="BB18" i="25"/>
  <c r="AX18" i="25"/>
  <c r="AT18" i="25"/>
  <c r="AP18" i="25"/>
  <c r="AL18" i="25"/>
  <c r="AH18" i="25"/>
  <c r="AD18" i="25"/>
  <c r="Z18" i="25"/>
  <c r="V18" i="25"/>
  <c r="R18" i="25"/>
  <c r="K18" i="25"/>
  <c r="G18" i="25"/>
  <c r="EI18" i="25"/>
  <c r="EE18" i="25"/>
  <c r="EL18" i="25"/>
  <c r="EH18" i="25"/>
  <c r="ED18" i="25"/>
  <c r="DZ18" i="25"/>
  <c r="DV18" i="25"/>
  <c r="DR18" i="25"/>
  <c r="DL18" i="25"/>
  <c r="DH18" i="25"/>
  <c r="DD18" i="25"/>
  <c r="CX18" i="25"/>
  <c r="CS18" i="25"/>
  <c r="CN18" i="25"/>
  <c r="CI18" i="25"/>
  <c r="CE18" i="25"/>
  <c r="CA18" i="25"/>
  <c r="BW18" i="25"/>
  <c r="BS18" i="25"/>
  <c r="BO18" i="25"/>
  <c r="BK18" i="25"/>
  <c r="BG18" i="25"/>
  <c r="BC18" i="25"/>
  <c r="AY18" i="25"/>
  <c r="AU18" i="25"/>
  <c r="AQ18" i="25"/>
  <c r="AM18" i="25"/>
  <c r="AI18" i="25"/>
  <c r="AE18" i="25"/>
  <c r="AA18" i="25"/>
  <c r="W18" i="25"/>
  <c r="S18" i="25"/>
  <c r="L18" i="25"/>
  <c r="H18" i="25"/>
  <c r="P18" i="25"/>
  <c r="X18" i="25"/>
  <c r="AF18" i="25"/>
  <c r="AN18" i="25"/>
  <c r="AV18" i="25"/>
  <c r="BD18" i="25"/>
  <c r="BL18" i="25"/>
  <c r="BT18" i="25"/>
  <c r="CB18" i="25"/>
  <c r="CK18" i="25"/>
  <c r="CT18" i="25"/>
  <c r="DE18" i="25"/>
  <c r="DM18" i="25"/>
  <c r="DW18" i="25"/>
  <c r="EF18" i="25"/>
  <c r="H19" i="25"/>
  <c r="L19" i="25"/>
  <c r="S19" i="25"/>
  <c r="W19" i="25"/>
  <c r="AA19" i="25"/>
  <c r="AE19" i="25"/>
  <c r="AI19" i="25"/>
  <c r="AM19" i="25"/>
  <c r="AQ19" i="25"/>
  <c r="AU19" i="25"/>
  <c r="AY19" i="25"/>
  <c r="BC19" i="25"/>
  <c r="BG19" i="25"/>
  <c r="BK19" i="25"/>
  <c r="BO19" i="25"/>
  <c r="BS19" i="25"/>
  <c r="BW19" i="25"/>
  <c r="CA19" i="25"/>
  <c r="CE19" i="25"/>
  <c r="CI19" i="25"/>
  <c r="CN19" i="25"/>
  <c r="CS19" i="25"/>
  <c r="CX19" i="25"/>
  <c r="DD19" i="25"/>
  <c r="DH19" i="25"/>
  <c r="DL19" i="25"/>
  <c r="DR19" i="25"/>
  <c r="DV19" i="25"/>
  <c r="DZ19" i="25"/>
  <c r="ED19" i="25"/>
  <c r="EH19" i="25"/>
  <c r="EL19" i="25"/>
  <c r="H20" i="25"/>
  <c r="L20" i="25"/>
  <c r="S20" i="25"/>
  <c r="W20" i="25"/>
  <c r="AA20" i="25"/>
  <c r="AE20" i="25"/>
  <c r="AI20" i="25"/>
  <c r="AM20" i="25"/>
  <c r="AQ20" i="25"/>
  <c r="AU20" i="25"/>
  <c r="AY20" i="25"/>
  <c r="BC20" i="25"/>
  <c r="BG20" i="25"/>
  <c r="BK20" i="25"/>
  <c r="BO20" i="25"/>
  <c r="BS20" i="25"/>
  <c r="BW20" i="25"/>
  <c r="CA20" i="25"/>
  <c r="CE20" i="25"/>
  <c r="CI20" i="25"/>
  <c r="CN20" i="25"/>
  <c r="CS20" i="25"/>
  <c r="CX20" i="25"/>
  <c r="DD20" i="25"/>
  <c r="DH20" i="25"/>
  <c r="DL20" i="25"/>
  <c r="DR20" i="25"/>
  <c r="DV20" i="25"/>
  <c r="DZ20" i="25"/>
  <c r="ED20" i="25"/>
  <c r="EH20" i="25"/>
  <c r="EL20" i="25"/>
  <c r="H21" i="25"/>
  <c r="L21" i="25"/>
  <c r="S21" i="25"/>
  <c r="W21" i="25"/>
  <c r="AA21" i="25"/>
  <c r="AE21" i="25"/>
  <c r="AI21" i="25"/>
  <c r="AM21" i="25"/>
  <c r="AQ21" i="25"/>
  <c r="AU21" i="25"/>
  <c r="AY21" i="25"/>
  <c r="BC21" i="25"/>
  <c r="BG21" i="25"/>
  <c r="BK21" i="25"/>
  <c r="BO21" i="25"/>
  <c r="BS21" i="25"/>
  <c r="BW21" i="25"/>
  <c r="CA21" i="25"/>
  <c r="CE21" i="25"/>
  <c r="CI21" i="25"/>
  <c r="CN21" i="25"/>
  <c r="CS21" i="25"/>
  <c r="CX21" i="25"/>
  <c r="DD21" i="25"/>
  <c r="DH21" i="25"/>
  <c r="DL21" i="25"/>
  <c r="DR21" i="25"/>
  <c r="DV21" i="25"/>
  <c r="DZ21" i="25"/>
  <c r="ED21" i="25"/>
  <c r="EH21" i="25"/>
  <c r="EL21" i="25"/>
  <c r="H22" i="25"/>
  <c r="L22" i="25"/>
  <c r="S22" i="25"/>
  <c r="W22" i="25"/>
  <c r="AA22" i="25"/>
  <c r="AE22" i="25"/>
  <c r="AI22" i="25"/>
  <c r="AM22" i="25"/>
  <c r="AQ22" i="25"/>
  <c r="AU22" i="25"/>
  <c r="AY22" i="25"/>
  <c r="BC22" i="25"/>
  <c r="BG22" i="25"/>
  <c r="BK22" i="25"/>
  <c r="BO22" i="25"/>
  <c r="BS22" i="25"/>
  <c r="BW22" i="25"/>
  <c r="CA22" i="25"/>
  <c r="CE22" i="25"/>
  <c r="CI22" i="25"/>
  <c r="CN22" i="25"/>
  <c r="CS22" i="25"/>
  <c r="CX22" i="25"/>
  <c r="DD22" i="25"/>
  <c r="DH22" i="25"/>
  <c r="DL22" i="25"/>
  <c r="DR22" i="25"/>
  <c r="DV22" i="25"/>
  <c r="DZ22" i="25"/>
  <c r="ED22" i="25"/>
  <c r="EH22" i="25"/>
  <c r="EL22" i="25"/>
  <c r="H23" i="25"/>
  <c r="L23" i="25"/>
  <c r="S23" i="25"/>
  <c r="W23" i="25"/>
  <c r="AA23" i="25"/>
  <c r="AE23" i="25"/>
  <c r="AI23" i="25"/>
  <c r="AM23" i="25"/>
  <c r="AQ23" i="25"/>
  <c r="AU23" i="25"/>
  <c r="AY23" i="25"/>
  <c r="BC23" i="25"/>
  <c r="BG23" i="25"/>
  <c r="BK23" i="25"/>
  <c r="BO23" i="25"/>
  <c r="BS23" i="25"/>
  <c r="BW23" i="25"/>
  <c r="CA23" i="25"/>
  <c r="CE23" i="25"/>
  <c r="CI23" i="25"/>
  <c r="CN23" i="25"/>
  <c r="CS23" i="25"/>
  <c r="CX23" i="25"/>
  <c r="DD23" i="25"/>
  <c r="DH23" i="25"/>
  <c r="DL23" i="25"/>
  <c r="DR23" i="25"/>
  <c r="DV23" i="25"/>
  <c r="DZ23" i="25"/>
  <c r="ED23" i="25"/>
  <c r="EH23" i="25"/>
  <c r="EL23" i="25"/>
  <c r="H24" i="25"/>
  <c r="L24" i="25"/>
  <c r="S24" i="25"/>
  <c r="W24" i="25"/>
  <c r="AA24" i="25"/>
  <c r="AE24" i="25"/>
  <c r="AI24" i="25"/>
  <c r="AM24" i="25"/>
  <c r="AQ24" i="25"/>
  <c r="AU24" i="25"/>
  <c r="AY24" i="25"/>
  <c r="BC24" i="25"/>
  <c r="BG24" i="25"/>
  <c r="BK24" i="25"/>
  <c r="BO24" i="25"/>
  <c r="BS24" i="25"/>
  <c r="BW24" i="25"/>
  <c r="CA24" i="25"/>
  <c r="CE24" i="25"/>
  <c r="CI24" i="25"/>
  <c r="CN24" i="25"/>
  <c r="CS24" i="25"/>
  <c r="CX24" i="25"/>
  <c r="DD24" i="25"/>
  <c r="DH24" i="25"/>
  <c r="DL24" i="25"/>
  <c r="DR24" i="25"/>
  <c r="DV24" i="25"/>
  <c r="DZ24" i="25"/>
  <c r="ED24" i="25"/>
  <c r="EH24" i="25"/>
  <c r="EL24" i="25"/>
  <c r="H25" i="25"/>
  <c r="L25" i="25"/>
  <c r="S25" i="25"/>
  <c r="W25" i="25"/>
  <c r="AA25" i="25"/>
  <c r="AE25" i="25"/>
  <c r="AI25" i="25"/>
  <c r="AM25" i="25"/>
  <c r="AR25" i="25"/>
  <c r="AW25" i="25"/>
  <c r="BB25" i="25"/>
  <c r="BH25" i="25"/>
  <c r="BM25" i="25"/>
  <c r="BR25" i="25"/>
  <c r="BX25" i="25"/>
  <c r="CC25" i="25"/>
  <c r="CH25" i="25"/>
  <c r="CO25" i="25"/>
  <c r="CU25" i="25"/>
  <c r="DB25" i="25"/>
  <c r="DI25" i="25"/>
  <c r="DO25" i="25"/>
  <c r="DU25" i="25"/>
  <c r="EA25" i="25"/>
  <c r="EF25" i="25"/>
  <c r="I26" i="25"/>
  <c r="Q26" i="25"/>
  <c r="V26" i="25"/>
  <c r="AB26" i="25"/>
  <c r="AG26" i="25"/>
  <c r="AL26" i="25"/>
  <c r="AR26" i="25"/>
  <c r="AZ26" i="25"/>
  <c r="BH26" i="25"/>
  <c r="BP26" i="25"/>
  <c r="BX26" i="25"/>
  <c r="CF26" i="25"/>
  <c r="CO26" i="25"/>
  <c r="CY26" i="25"/>
  <c r="DI26" i="25"/>
  <c r="DS26" i="25"/>
  <c r="EA26" i="25"/>
  <c r="I27" i="25"/>
  <c r="T27" i="25"/>
  <c r="AB27" i="25"/>
  <c r="AJ27" i="25"/>
  <c r="AR27" i="25"/>
  <c r="AZ27" i="25"/>
  <c r="BL27" i="25"/>
  <c r="CB27" i="25"/>
  <c r="CT27" i="25"/>
  <c r="DM27" i="25"/>
  <c r="EE27" i="25"/>
  <c r="P28" i="25"/>
  <c r="AF28" i="25"/>
  <c r="AV28" i="25"/>
  <c r="BL28" i="25"/>
  <c r="I19" i="25"/>
  <c r="P19" i="25"/>
  <c r="T19" i="25"/>
  <c r="X19" i="25"/>
  <c r="AB19" i="25"/>
  <c r="AF19" i="25"/>
  <c r="AJ19" i="25"/>
  <c r="AN19" i="25"/>
  <c r="AR19" i="25"/>
  <c r="AV19" i="25"/>
  <c r="AZ19" i="25"/>
  <c r="BD19" i="25"/>
  <c r="BH19" i="25"/>
  <c r="BL19" i="25"/>
  <c r="BP19" i="25"/>
  <c r="BT19" i="25"/>
  <c r="BX19" i="25"/>
  <c r="CB19" i="25"/>
  <c r="CF19" i="25"/>
  <c r="CK19" i="25"/>
  <c r="CO19" i="25"/>
  <c r="CT19" i="25"/>
  <c r="CY19" i="25"/>
  <c r="DE19" i="25"/>
  <c r="DI19" i="25"/>
  <c r="DM19" i="25"/>
  <c r="DS19" i="25"/>
  <c r="DW19" i="25"/>
  <c r="EA19" i="25"/>
  <c r="EE19" i="25"/>
  <c r="EI19" i="25"/>
  <c r="I20" i="25"/>
  <c r="P20" i="25"/>
  <c r="T20" i="25"/>
  <c r="X20" i="25"/>
  <c r="AB20" i="25"/>
  <c r="AF20" i="25"/>
  <c r="AJ20" i="25"/>
  <c r="AN20" i="25"/>
  <c r="AR20" i="25"/>
  <c r="AV20" i="25"/>
  <c r="AZ20" i="25"/>
  <c r="BD20" i="25"/>
  <c r="BH20" i="25"/>
  <c r="BL20" i="25"/>
  <c r="BP20" i="25"/>
  <c r="BT20" i="25"/>
  <c r="BX20" i="25"/>
  <c r="CB20" i="25"/>
  <c r="CF20" i="25"/>
  <c r="CK20" i="25"/>
  <c r="CO20" i="25"/>
  <c r="CT20" i="25"/>
  <c r="CY20" i="25"/>
  <c r="DE20" i="25"/>
  <c r="DI20" i="25"/>
  <c r="DM20" i="25"/>
  <c r="DS20" i="25"/>
  <c r="DW20" i="25"/>
  <c r="EA20" i="25"/>
  <c r="EE20" i="25"/>
  <c r="EI20" i="25"/>
  <c r="I21" i="25"/>
  <c r="P21" i="25"/>
  <c r="T21" i="25"/>
  <c r="X21" i="25"/>
  <c r="AB21" i="25"/>
  <c r="AF21" i="25"/>
  <c r="AJ21" i="25"/>
  <c r="AN21" i="25"/>
  <c r="AR21" i="25"/>
  <c r="AV21" i="25"/>
  <c r="AZ21" i="25"/>
  <c r="BD21" i="25"/>
  <c r="BH21" i="25"/>
  <c r="BL21" i="25"/>
  <c r="BP21" i="25"/>
  <c r="BT21" i="25"/>
  <c r="BX21" i="25"/>
  <c r="CB21" i="25"/>
  <c r="CF21" i="25"/>
  <c r="CK21" i="25"/>
  <c r="CO21" i="25"/>
  <c r="CT21" i="25"/>
  <c r="CY21" i="25"/>
  <c r="DE21" i="25"/>
  <c r="DI21" i="25"/>
  <c r="DM21" i="25"/>
  <c r="DS21" i="25"/>
  <c r="DW21" i="25"/>
  <c r="EA21" i="25"/>
  <c r="EE21" i="25"/>
  <c r="EI21" i="25"/>
  <c r="I22" i="25"/>
  <c r="P22" i="25"/>
  <c r="T22" i="25"/>
  <c r="X22" i="25"/>
  <c r="AB22" i="25"/>
  <c r="AF22" i="25"/>
  <c r="AJ22" i="25"/>
  <c r="AN22" i="25"/>
  <c r="AR22" i="25"/>
  <c r="AV22" i="25"/>
  <c r="AZ22" i="25"/>
  <c r="BD22" i="25"/>
  <c r="BH22" i="25"/>
  <c r="BL22" i="25"/>
  <c r="BP22" i="25"/>
  <c r="BT22" i="25"/>
  <c r="BX22" i="25"/>
  <c r="CB22" i="25"/>
  <c r="CF22" i="25"/>
  <c r="CK22" i="25"/>
  <c r="CO22" i="25"/>
  <c r="CT22" i="25"/>
  <c r="CY22" i="25"/>
  <c r="DE22" i="25"/>
  <c r="DI22" i="25"/>
  <c r="DM22" i="25"/>
  <c r="DS22" i="25"/>
  <c r="DW22" i="25"/>
  <c r="EA22" i="25"/>
  <c r="EE22" i="25"/>
  <c r="EI22" i="25"/>
  <c r="I23" i="25"/>
  <c r="P23" i="25"/>
  <c r="T23" i="25"/>
  <c r="X23" i="25"/>
  <c r="AB23" i="25"/>
  <c r="AF23" i="25"/>
  <c r="AJ23" i="25"/>
  <c r="AN23" i="25"/>
  <c r="AR23" i="25"/>
  <c r="AV23" i="25"/>
  <c r="AZ23" i="25"/>
  <c r="BD23" i="25"/>
  <c r="BH23" i="25"/>
  <c r="BL23" i="25"/>
  <c r="BP23" i="25"/>
  <c r="BT23" i="25"/>
  <c r="BX23" i="25"/>
  <c r="CB23" i="25"/>
  <c r="CF23" i="25"/>
  <c r="CK23" i="25"/>
  <c r="CO23" i="25"/>
  <c r="CT23" i="25"/>
  <c r="CY23" i="25"/>
  <c r="DE23" i="25"/>
  <c r="DI23" i="25"/>
  <c r="DM23" i="25"/>
  <c r="DS23" i="25"/>
  <c r="DW23" i="25"/>
  <c r="EA23" i="25"/>
  <c r="EE23" i="25"/>
  <c r="EI23" i="25"/>
  <c r="I24" i="25"/>
  <c r="P24" i="25"/>
  <c r="T24" i="25"/>
  <c r="X24" i="25"/>
  <c r="AB24" i="25"/>
  <c r="AF24" i="25"/>
  <c r="AJ24" i="25"/>
  <c r="AN24" i="25"/>
  <c r="AR24" i="25"/>
  <c r="AV24" i="25"/>
  <c r="AZ24" i="25"/>
  <c r="BD24" i="25"/>
  <c r="BH24" i="25"/>
  <c r="BL24" i="25"/>
  <c r="BP24" i="25"/>
  <c r="BT24" i="25"/>
  <c r="BX24" i="25"/>
  <c r="CB24" i="25"/>
  <c r="CF24" i="25"/>
  <c r="CK24" i="25"/>
  <c r="CO24" i="25"/>
  <c r="CT24" i="25"/>
  <c r="CY24" i="25"/>
  <c r="DE24" i="25"/>
  <c r="DI24" i="25"/>
  <c r="DM24" i="25"/>
  <c r="DS24" i="25"/>
  <c r="DW24" i="25"/>
  <c r="EA24" i="25"/>
  <c r="EE24" i="25"/>
  <c r="EI24" i="25"/>
  <c r="EL25" i="25"/>
  <c r="EH25" i="25"/>
  <c r="ED25" i="25"/>
  <c r="DZ25" i="25"/>
  <c r="DV25" i="25"/>
  <c r="DR25" i="25"/>
  <c r="DL25" i="25"/>
  <c r="DH25" i="25"/>
  <c r="DD25" i="25"/>
  <c r="CX25" i="25"/>
  <c r="CS25" i="25"/>
  <c r="CN25" i="25"/>
  <c r="CI25" i="25"/>
  <c r="CE25" i="25"/>
  <c r="CA25" i="25"/>
  <c r="BW25" i="25"/>
  <c r="BS25" i="25"/>
  <c r="BO25" i="25"/>
  <c r="BK25" i="25"/>
  <c r="BG25" i="25"/>
  <c r="BC25" i="25"/>
  <c r="AY25" i="25"/>
  <c r="AU25" i="25"/>
  <c r="AQ25" i="25"/>
  <c r="I25" i="25"/>
  <c r="P25" i="25"/>
  <c r="T25" i="25"/>
  <c r="X25" i="25"/>
  <c r="AB25" i="25"/>
  <c r="AF25" i="25"/>
  <c r="AJ25" i="25"/>
  <c r="AN25" i="25"/>
  <c r="AS25" i="25"/>
  <c r="AX25" i="25"/>
  <c r="BD25" i="25"/>
  <c r="BI25" i="25"/>
  <c r="BN25" i="25"/>
  <c r="BT25" i="25"/>
  <c r="BY25" i="25"/>
  <c r="CD25" i="25"/>
  <c r="CK25" i="25"/>
  <c r="CQ25" i="25"/>
  <c r="CW25" i="25"/>
  <c r="DE25" i="25"/>
  <c r="DJ25" i="25"/>
  <c r="DQ25" i="25"/>
  <c r="DW25" i="25"/>
  <c r="EB25" i="25"/>
  <c r="EG25" i="25"/>
  <c r="EK26" i="25"/>
  <c r="EG26" i="25"/>
  <c r="EC26" i="25"/>
  <c r="DY26" i="25"/>
  <c r="DU26" i="25"/>
  <c r="DQ26" i="25"/>
  <c r="DK26" i="25"/>
  <c r="DG26" i="25"/>
  <c r="DB26" i="25"/>
  <c r="CW26" i="25"/>
  <c r="CR26" i="25"/>
  <c r="CM26" i="25"/>
  <c r="CH26" i="25"/>
  <c r="CD26" i="25"/>
  <c r="BZ26" i="25"/>
  <c r="BV26" i="25"/>
  <c r="BR26" i="25"/>
  <c r="BN26" i="25"/>
  <c r="BJ26" i="25"/>
  <c r="BF26" i="25"/>
  <c r="BB26" i="25"/>
  <c r="AX26" i="25"/>
  <c r="AT26" i="25"/>
  <c r="EL26" i="25"/>
  <c r="EH26" i="25"/>
  <c r="ED26" i="25"/>
  <c r="DZ26" i="25"/>
  <c r="DV26" i="25"/>
  <c r="DR26" i="25"/>
  <c r="DL26" i="25"/>
  <c r="DH26" i="25"/>
  <c r="DD26" i="25"/>
  <c r="CX26" i="25"/>
  <c r="CS26" i="25"/>
  <c r="CN26" i="25"/>
  <c r="CI26" i="25"/>
  <c r="CE26" i="25"/>
  <c r="CA26" i="25"/>
  <c r="BW26" i="25"/>
  <c r="BS26" i="25"/>
  <c r="BO26" i="25"/>
  <c r="BK26" i="25"/>
  <c r="BG26" i="25"/>
  <c r="BC26" i="25"/>
  <c r="AY26" i="25"/>
  <c r="AU26" i="25"/>
  <c r="AQ26" i="25"/>
  <c r="AM26" i="25"/>
  <c r="AI26" i="25"/>
  <c r="AE26" i="25"/>
  <c r="AA26" i="25"/>
  <c r="W26" i="25"/>
  <c r="S26" i="25"/>
  <c r="L26" i="25"/>
  <c r="H26" i="25"/>
  <c r="J26" i="25"/>
  <c r="R26" i="25"/>
  <c r="X26" i="25"/>
  <c r="AC26" i="25"/>
  <c r="AH26" i="25"/>
  <c r="AN26" i="25"/>
  <c r="AS26" i="25"/>
  <c r="BA26" i="25"/>
  <c r="BI26" i="25"/>
  <c r="BQ26" i="25"/>
  <c r="BY26" i="25"/>
  <c r="CG26" i="25"/>
  <c r="CQ26" i="25"/>
  <c r="CZ26" i="25"/>
  <c r="DJ26" i="25"/>
  <c r="DT26" i="25"/>
  <c r="EB26" i="25"/>
  <c r="EJ26" i="25"/>
  <c r="J27" i="25"/>
  <c r="U27" i="25"/>
  <c r="AC27" i="25"/>
  <c r="AK27" i="25"/>
  <c r="AS27" i="25"/>
  <c r="BA27" i="25"/>
  <c r="BP27" i="25"/>
  <c r="CF27" i="25"/>
  <c r="CY27" i="25"/>
  <c r="DS27" i="25"/>
  <c r="T28" i="25"/>
  <c r="AJ28" i="25"/>
  <c r="DW26" i="25"/>
  <c r="EE26" i="25"/>
  <c r="EK27" i="25"/>
  <c r="EG27" i="25"/>
  <c r="EC27" i="25"/>
  <c r="DY27" i="25"/>
  <c r="DU27" i="25"/>
  <c r="DQ27" i="25"/>
  <c r="DK27" i="25"/>
  <c r="DG27" i="25"/>
  <c r="DB27" i="25"/>
  <c r="CW27" i="25"/>
  <c r="CR27" i="25"/>
  <c r="CM27" i="25"/>
  <c r="CH27" i="25"/>
  <c r="CD27" i="25"/>
  <c r="BZ27" i="25"/>
  <c r="BV27" i="25"/>
  <c r="BR27" i="25"/>
  <c r="BN27" i="25"/>
  <c r="BJ27" i="25"/>
  <c r="BF27" i="25"/>
  <c r="BB27" i="25"/>
  <c r="AX27" i="25"/>
  <c r="AT27" i="25"/>
  <c r="AP27" i="25"/>
  <c r="AL27" i="25"/>
  <c r="AH27" i="25"/>
  <c r="AD27" i="25"/>
  <c r="Z27" i="25"/>
  <c r="V27" i="25"/>
  <c r="R27" i="25"/>
  <c r="K27" i="25"/>
  <c r="G27" i="25"/>
  <c r="EJ27" i="25"/>
  <c r="EF27" i="25"/>
  <c r="EB27" i="25"/>
  <c r="DX27" i="25"/>
  <c r="DT27" i="25"/>
  <c r="DO27" i="25"/>
  <c r="DJ27" i="25"/>
  <c r="DF27" i="25"/>
  <c r="CZ27" i="25"/>
  <c r="CU27" i="25"/>
  <c r="CQ27" i="25"/>
  <c r="CL27" i="25"/>
  <c r="CG27" i="25"/>
  <c r="CC27" i="25"/>
  <c r="BY27" i="25"/>
  <c r="BU27" i="25"/>
  <c r="BQ27" i="25"/>
  <c r="BM27" i="25"/>
  <c r="BI27" i="25"/>
  <c r="BE27" i="25"/>
  <c r="EL27" i="25"/>
  <c r="EH27" i="25"/>
  <c r="ED27" i="25"/>
  <c r="DZ27" i="25"/>
  <c r="DV27" i="25"/>
  <c r="DR27" i="25"/>
  <c r="DL27" i="25"/>
  <c r="DH27" i="25"/>
  <c r="DD27" i="25"/>
  <c r="CX27" i="25"/>
  <c r="CS27" i="25"/>
  <c r="CN27" i="25"/>
  <c r="CI27" i="25"/>
  <c r="CE27" i="25"/>
  <c r="CA27" i="25"/>
  <c r="BW27" i="25"/>
  <c r="BS27" i="25"/>
  <c r="BO27" i="25"/>
  <c r="BK27" i="25"/>
  <c r="BG27" i="25"/>
  <c r="BC27" i="25"/>
  <c r="AY27" i="25"/>
  <c r="AU27" i="25"/>
  <c r="AQ27" i="25"/>
  <c r="AM27" i="25"/>
  <c r="AI27" i="25"/>
  <c r="AE27" i="25"/>
  <c r="AA27" i="25"/>
  <c r="W27" i="25"/>
  <c r="S27" i="25"/>
  <c r="L27" i="25"/>
  <c r="H27" i="25"/>
  <c r="P27" i="25"/>
  <c r="X27" i="25"/>
  <c r="AF27" i="25"/>
  <c r="AN27" i="25"/>
  <c r="AV27" i="25"/>
  <c r="BD27" i="25"/>
  <c r="BT27" i="25"/>
  <c r="CK27" i="25"/>
  <c r="DE27" i="25"/>
  <c r="DW27" i="25"/>
  <c r="EK28" i="25"/>
  <c r="EG28" i="25"/>
  <c r="EC28" i="25"/>
  <c r="DY28" i="25"/>
  <c r="DU28" i="25"/>
  <c r="DQ28" i="25"/>
  <c r="DK28" i="25"/>
  <c r="DG28" i="25"/>
  <c r="DB28" i="25"/>
  <c r="CW28" i="25"/>
  <c r="CR28" i="25"/>
  <c r="CM28" i="25"/>
  <c r="CH28" i="25"/>
  <c r="CD28" i="25"/>
  <c r="BZ28" i="25"/>
  <c r="BV28" i="25"/>
  <c r="BR28" i="25"/>
  <c r="BN28" i="25"/>
  <c r="BJ28" i="25"/>
  <c r="BF28" i="25"/>
  <c r="BB28" i="25"/>
  <c r="AX28" i="25"/>
  <c r="AT28" i="25"/>
  <c r="AP28" i="25"/>
  <c r="AL28" i="25"/>
  <c r="AH28" i="25"/>
  <c r="AD28" i="25"/>
  <c r="Z28" i="25"/>
  <c r="V28" i="25"/>
  <c r="R28" i="25"/>
  <c r="K28" i="25"/>
  <c r="G28" i="25"/>
  <c r="EJ28" i="25"/>
  <c r="EF28" i="25"/>
  <c r="EB28" i="25"/>
  <c r="DX28" i="25"/>
  <c r="DT28" i="25"/>
  <c r="DO28" i="25"/>
  <c r="DJ28" i="25"/>
  <c r="DF28" i="25"/>
  <c r="CZ28" i="25"/>
  <c r="CU28" i="25"/>
  <c r="CQ28" i="25"/>
  <c r="CL28" i="25"/>
  <c r="CG28" i="25"/>
  <c r="CC28" i="25"/>
  <c r="BY28" i="25"/>
  <c r="BU28" i="25"/>
  <c r="BQ28" i="25"/>
  <c r="BM28" i="25"/>
  <c r="BI28" i="25"/>
  <c r="BE28" i="25"/>
  <c r="BA28" i="25"/>
  <c r="AW28" i="25"/>
  <c r="AS28" i="25"/>
  <c r="AO28" i="25"/>
  <c r="AK28" i="25"/>
  <c r="AG28" i="25"/>
  <c r="AC28" i="25"/>
  <c r="Y28" i="25"/>
  <c r="U28" i="25"/>
  <c r="Q28" i="25"/>
  <c r="J28" i="25"/>
  <c r="F28" i="25"/>
  <c r="EI28" i="25"/>
  <c r="EE28" i="25"/>
  <c r="EA28" i="25"/>
  <c r="DW28" i="25"/>
  <c r="DS28" i="25"/>
  <c r="DM28" i="25"/>
  <c r="DI28" i="25"/>
  <c r="DE28" i="25"/>
  <c r="CY28" i="25"/>
  <c r="CT28" i="25"/>
  <c r="CO28" i="25"/>
  <c r="CK28" i="25"/>
  <c r="CF28" i="25"/>
  <c r="CB28" i="25"/>
  <c r="BX28" i="25"/>
  <c r="BT28" i="25"/>
  <c r="BP28" i="25"/>
  <c r="EL28" i="25"/>
  <c r="EH28" i="25"/>
  <c r="ED28" i="25"/>
  <c r="DZ28" i="25"/>
  <c r="DV28" i="25"/>
  <c r="DR28" i="25"/>
  <c r="DL28" i="25"/>
  <c r="DH28" i="25"/>
  <c r="DD28" i="25"/>
  <c r="CX28" i="25"/>
  <c r="CS28" i="25"/>
  <c r="CN28" i="25"/>
  <c r="CI28" i="25"/>
  <c r="CE28" i="25"/>
  <c r="CA28" i="25"/>
  <c r="BW28" i="25"/>
  <c r="BS28" i="25"/>
  <c r="BO28" i="25"/>
  <c r="BK28" i="25"/>
  <c r="BG28" i="25"/>
  <c r="BC28" i="25"/>
  <c r="AY28" i="25"/>
  <c r="AU28" i="25"/>
  <c r="AQ28" i="25"/>
  <c r="AM28" i="25"/>
  <c r="AI28" i="25"/>
  <c r="AE28" i="25"/>
  <c r="AA28" i="25"/>
  <c r="W28" i="25"/>
  <c r="S28" i="25"/>
  <c r="L28" i="25"/>
  <c r="H28" i="25"/>
  <c r="X28" i="25"/>
  <c r="AN28" i="25"/>
  <c r="BD28" i="25"/>
  <c r="G19" i="25"/>
  <c r="K19" i="25"/>
  <c r="R19" i="25"/>
  <c r="V19" i="25"/>
  <c r="Z19" i="25"/>
  <c r="AD19" i="25"/>
  <c r="AH19" i="25"/>
  <c r="AL19" i="25"/>
  <c r="AP19" i="25"/>
  <c r="AT19" i="25"/>
  <c r="AX19" i="25"/>
  <c r="BB19" i="25"/>
  <c r="BF19" i="25"/>
  <c r="BJ19" i="25"/>
  <c r="BN19" i="25"/>
  <c r="BR19" i="25"/>
  <c r="BV19" i="25"/>
  <c r="BZ19" i="25"/>
  <c r="CD19" i="25"/>
  <c r="CH19" i="25"/>
  <c r="CM19" i="25"/>
  <c r="CR19" i="25"/>
  <c r="CW19" i="25"/>
  <c r="DB19" i="25"/>
  <c r="DG19" i="25"/>
  <c r="DK19" i="25"/>
  <c r="DQ19" i="25"/>
  <c r="DU19" i="25"/>
  <c r="DY19" i="25"/>
  <c r="EC19" i="25"/>
  <c r="EG19" i="25"/>
  <c r="G20" i="25"/>
  <c r="K20" i="25"/>
  <c r="R20" i="25"/>
  <c r="V20" i="25"/>
  <c r="Z20" i="25"/>
  <c r="AD20" i="25"/>
  <c r="AH20" i="25"/>
  <c r="AL20" i="25"/>
  <c r="AP20" i="25"/>
  <c r="AT20" i="25"/>
  <c r="AX20" i="25"/>
  <c r="BB20" i="25"/>
  <c r="BF20" i="25"/>
  <c r="BJ20" i="25"/>
  <c r="BN20" i="25"/>
  <c r="BR20" i="25"/>
  <c r="BV20" i="25"/>
  <c r="BZ20" i="25"/>
  <c r="CD20" i="25"/>
  <c r="CH20" i="25"/>
  <c r="CM20" i="25"/>
  <c r="CR20" i="25"/>
  <c r="CW20" i="25"/>
  <c r="DB20" i="25"/>
  <c r="DG20" i="25"/>
  <c r="DK20" i="25"/>
  <c r="DQ20" i="25"/>
  <c r="DU20" i="25"/>
  <c r="DY20" i="25"/>
  <c r="EC20" i="25"/>
  <c r="EG20" i="25"/>
  <c r="G21" i="25"/>
  <c r="K21" i="25"/>
  <c r="R21" i="25"/>
  <c r="V21" i="25"/>
  <c r="Z21" i="25"/>
  <c r="AD21" i="25"/>
  <c r="AH21" i="25"/>
  <c r="AL21" i="25"/>
  <c r="AP21" i="25"/>
  <c r="AT21" i="25"/>
  <c r="AX21" i="25"/>
  <c r="BB21" i="25"/>
  <c r="BF21" i="25"/>
  <c r="BJ21" i="25"/>
  <c r="BN21" i="25"/>
  <c r="BR21" i="25"/>
  <c r="BV21" i="25"/>
  <c r="BZ21" i="25"/>
  <c r="CD21" i="25"/>
  <c r="CH21" i="25"/>
  <c r="CM21" i="25"/>
  <c r="CR21" i="25"/>
  <c r="CW21" i="25"/>
  <c r="DB21" i="25"/>
  <c r="DG21" i="25"/>
  <c r="DK21" i="25"/>
  <c r="DQ21" i="25"/>
  <c r="DU21" i="25"/>
  <c r="DY21" i="25"/>
  <c r="EC21" i="25"/>
  <c r="EG21" i="25"/>
  <c r="G22" i="25"/>
  <c r="K22" i="25"/>
  <c r="R22" i="25"/>
  <c r="V22" i="25"/>
  <c r="Z22" i="25"/>
  <c r="AD22" i="25"/>
  <c r="AH22" i="25"/>
  <c r="AL22" i="25"/>
  <c r="AP22" i="25"/>
  <c r="AT22" i="25"/>
  <c r="AX22" i="25"/>
  <c r="BB22" i="25"/>
  <c r="BF22" i="25"/>
  <c r="BJ22" i="25"/>
  <c r="BN22" i="25"/>
  <c r="BR22" i="25"/>
  <c r="BV22" i="25"/>
  <c r="BZ22" i="25"/>
  <c r="CD22" i="25"/>
  <c r="CH22" i="25"/>
  <c r="CM22" i="25"/>
  <c r="CR22" i="25"/>
  <c r="CW22" i="25"/>
  <c r="DB22" i="25"/>
  <c r="DG22" i="25"/>
  <c r="DK22" i="25"/>
  <c r="DQ22" i="25"/>
  <c r="DU22" i="25"/>
  <c r="DY22" i="25"/>
  <c r="EC22" i="25"/>
  <c r="EG22" i="25"/>
  <c r="G23" i="25"/>
  <c r="K23" i="25"/>
  <c r="R23" i="25"/>
  <c r="V23" i="25"/>
  <c r="Z23" i="25"/>
  <c r="AD23" i="25"/>
  <c r="AH23" i="25"/>
  <c r="AL23" i="25"/>
  <c r="AP23" i="25"/>
  <c r="AT23" i="25"/>
  <c r="AX23" i="25"/>
  <c r="BB23" i="25"/>
  <c r="BF23" i="25"/>
  <c r="BJ23" i="25"/>
  <c r="BN23" i="25"/>
  <c r="BR23" i="25"/>
  <c r="BV23" i="25"/>
  <c r="BZ23" i="25"/>
  <c r="CD23" i="25"/>
  <c r="CH23" i="25"/>
  <c r="CM23" i="25"/>
  <c r="CR23" i="25"/>
  <c r="CW23" i="25"/>
  <c r="DB23" i="25"/>
  <c r="DG23" i="25"/>
  <c r="DK23" i="25"/>
  <c r="DQ23" i="25"/>
  <c r="DU23" i="25"/>
  <c r="DY23" i="25"/>
  <c r="EC23" i="25"/>
  <c r="EG23" i="25"/>
  <c r="G24" i="25"/>
  <c r="K24" i="25"/>
  <c r="R24" i="25"/>
  <c r="V24" i="25"/>
  <c r="Z24" i="25"/>
  <c r="AD24" i="25"/>
  <c r="AH24" i="25"/>
  <c r="AL24" i="25"/>
  <c r="AP24" i="25"/>
  <c r="AT24" i="25"/>
  <c r="AX24" i="25"/>
  <c r="BB24" i="25"/>
  <c r="BF24" i="25"/>
  <c r="BJ24" i="25"/>
  <c r="BN24" i="25"/>
  <c r="BR24" i="25"/>
  <c r="BV24" i="25"/>
  <c r="BZ24" i="25"/>
  <c r="CD24" i="25"/>
  <c r="CH24" i="25"/>
  <c r="CM24" i="25"/>
  <c r="CR24" i="25"/>
  <c r="CW24" i="25"/>
  <c r="DB24" i="25"/>
  <c r="DG24" i="25"/>
  <c r="DK24" i="25"/>
  <c r="DQ24" i="25"/>
  <c r="DU24" i="25"/>
  <c r="DY24" i="25"/>
  <c r="EC24" i="25"/>
  <c r="EG24" i="25"/>
  <c r="G25" i="25"/>
  <c r="K25" i="25"/>
  <c r="R25" i="25"/>
  <c r="V25" i="25"/>
  <c r="Z25" i="25"/>
  <c r="AD25" i="25"/>
  <c r="AH25" i="25"/>
  <c r="AL25" i="25"/>
  <c r="AP25" i="25"/>
  <c r="AV25" i="25"/>
  <c r="BA25" i="25"/>
  <c r="BF25" i="25"/>
  <c r="BL25" i="25"/>
  <c r="BQ25" i="25"/>
  <c r="BV25" i="25"/>
  <c r="CB25" i="25"/>
  <c r="CG25" i="25"/>
  <c r="CM25" i="25"/>
  <c r="CT25" i="25"/>
  <c r="CZ25" i="25"/>
  <c r="DG25" i="25"/>
  <c r="DM25" i="25"/>
  <c r="DT25" i="25"/>
  <c r="DY25" i="25"/>
  <c r="EE25" i="25"/>
  <c r="EJ25" i="25"/>
  <c r="G26" i="25"/>
  <c r="P26" i="25"/>
  <c r="U26" i="25"/>
  <c r="Z26" i="25"/>
  <c r="AF26" i="25"/>
  <c r="AK26" i="25"/>
  <c r="AP26" i="25"/>
  <c r="AW26" i="25"/>
  <c r="BE26" i="25"/>
  <c r="BM26" i="25"/>
  <c r="BU26" i="25"/>
  <c r="CC26" i="25"/>
  <c r="CL26" i="25"/>
  <c r="CU26" i="25"/>
  <c r="DF26" i="25"/>
  <c r="DO26" i="25"/>
  <c r="DX26" i="25"/>
  <c r="EF26" i="25"/>
  <c r="F27" i="25"/>
  <c r="Q27" i="25"/>
  <c r="Y27" i="25"/>
  <c r="AG27" i="25"/>
  <c r="AO27" i="25"/>
  <c r="AW27" i="25"/>
  <c r="BH27" i="25"/>
  <c r="BX27" i="25"/>
  <c r="CO27" i="25"/>
  <c r="DI27" i="25"/>
  <c r="EA27" i="25"/>
  <c r="I28" i="25"/>
  <c r="AB28" i="25"/>
  <c r="AR28" i="25"/>
  <c r="BH28" i="25"/>
  <c r="H29" i="25"/>
  <c r="L29" i="25"/>
  <c r="S29" i="25"/>
  <c r="W29" i="25"/>
  <c r="AA29" i="25"/>
  <c r="AE29" i="25"/>
  <c r="AI29" i="25"/>
  <c r="AM29" i="25"/>
  <c r="AQ29" i="25"/>
  <c r="AU29" i="25"/>
  <c r="AY29" i="25"/>
  <c r="BC29" i="25"/>
  <c r="BG29" i="25"/>
  <c r="BK29" i="25"/>
  <c r="BO29" i="25"/>
  <c r="BS29" i="25"/>
  <c r="BW29" i="25"/>
  <c r="CA29" i="25"/>
  <c r="CE29" i="25"/>
  <c r="CI29" i="25"/>
  <c r="CN29" i="25"/>
  <c r="CS29" i="25"/>
  <c r="CX29" i="25"/>
  <c r="DD29" i="25"/>
  <c r="DH29" i="25"/>
  <c r="DL29" i="25"/>
  <c r="DR29" i="25"/>
  <c r="DV29" i="25"/>
  <c r="DZ29" i="25"/>
  <c r="ED29" i="25"/>
  <c r="EH29" i="25"/>
  <c r="EL29" i="25"/>
  <c r="H30" i="25"/>
  <c r="L30" i="25"/>
  <c r="S30" i="25"/>
  <c r="W30" i="25"/>
  <c r="AA30" i="25"/>
  <c r="AE30" i="25"/>
  <c r="AI30" i="25"/>
  <c r="AM30" i="25"/>
  <c r="AQ30" i="25"/>
  <c r="AU30" i="25"/>
  <c r="AY30" i="25"/>
  <c r="BC30" i="25"/>
  <c r="BG30" i="25"/>
  <c r="BK30" i="25"/>
  <c r="BO30" i="25"/>
  <c r="BS30" i="25"/>
  <c r="BW30" i="25"/>
  <c r="CA30" i="25"/>
  <c r="CE30" i="25"/>
  <c r="CI30" i="25"/>
  <c r="CN30" i="25"/>
  <c r="CS30" i="25"/>
  <c r="CX30" i="25"/>
  <c r="DD30" i="25"/>
  <c r="DH30" i="25"/>
  <c r="DL30" i="25"/>
  <c r="DR30" i="25"/>
  <c r="DV30" i="25"/>
  <c r="DZ30" i="25"/>
  <c r="ED30" i="25"/>
  <c r="EH30" i="25"/>
  <c r="EL30" i="25"/>
  <c r="H31" i="25"/>
  <c r="L31" i="25"/>
  <c r="S31" i="25"/>
  <c r="W31" i="25"/>
  <c r="AA31" i="25"/>
  <c r="AE31" i="25"/>
  <c r="AI31" i="25"/>
  <c r="AM31" i="25"/>
  <c r="AQ31" i="25"/>
  <c r="AU31" i="25"/>
  <c r="AY31" i="25"/>
  <c r="BC31" i="25"/>
  <c r="BG31" i="25"/>
  <c r="BK31" i="25"/>
  <c r="BO31" i="25"/>
  <c r="BS31" i="25"/>
  <c r="BW31" i="25"/>
  <c r="CA31" i="25"/>
  <c r="CE31" i="25"/>
  <c r="CI31" i="25"/>
  <c r="CN31" i="25"/>
  <c r="CS31" i="25"/>
  <c r="CX31" i="25"/>
  <c r="DD31" i="25"/>
  <c r="DI31" i="25"/>
  <c r="DO31" i="25"/>
  <c r="DV31" i="25"/>
  <c r="EA31" i="25"/>
  <c r="EF31" i="25"/>
  <c r="J32" i="25"/>
  <c r="U32" i="25"/>
  <c r="AC32" i="25"/>
  <c r="AK32" i="25"/>
  <c r="AS32" i="25"/>
  <c r="BA32" i="25"/>
  <c r="BI32" i="25"/>
  <c r="BQ32" i="25"/>
  <c r="BY32" i="25"/>
  <c r="CG32" i="25"/>
  <c r="CQ32" i="25"/>
  <c r="CZ32" i="25"/>
  <c r="DJ32" i="25"/>
  <c r="DT32" i="25"/>
  <c r="EB32" i="25"/>
  <c r="Q33" i="25"/>
  <c r="AG33" i="25"/>
  <c r="AW33" i="25"/>
  <c r="BM33" i="25"/>
  <c r="CC33" i="25"/>
  <c r="CU33" i="25"/>
  <c r="DO33" i="25"/>
  <c r="I29" i="25"/>
  <c r="P29" i="25"/>
  <c r="T29" i="25"/>
  <c r="X29" i="25"/>
  <c r="AB29" i="25"/>
  <c r="AF29" i="25"/>
  <c r="AJ29" i="25"/>
  <c r="AN29" i="25"/>
  <c r="AR29" i="25"/>
  <c r="AV29" i="25"/>
  <c r="AZ29" i="25"/>
  <c r="BD29" i="25"/>
  <c r="BH29" i="25"/>
  <c r="BL29" i="25"/>
  <c r="BP29" i="25"/>
  <c r="BT29" i="25"/>
  <c r="BX29" i="25"/>
  <c r="CB29" i="25"/>
  <c r="CF29" i="25"/>
  <c r="CK29" i="25"/>
  <c r="CO29" i="25"/>
  <c r="CT29" i="25"/>
  <c r="CY29" i="25"/>
  <c r="DE29" i="25"/>
  <c r="DI29" i="25"/>
  <c r="DM29" i="25"/>
  <c r="DS29" i="25"/>
  <c r="DW29" i="25"/>
  <c r="EA29" i="25"/>
  <c r="EE29" i="25"/>
  <c r="EI29" i="25"/>
  <c r="I30" i="25"/>
  <c r="P30" i="25"/>
  <c r="T30" i="25"/>
  <c r="X30" i="25"/>
  <c r="AB30" i="25"/>
  <c r="AF30" i="25"/>
  <c r="AJ30" i="25"/>
  <c r="AN30" i="25"/>
  <c r="AR30" i="25"/>
  <c r="AV30" i="25"/>
  <c r="AZ30" i="25"/>
  <c r="BD30" i="25"/>
  <c r="BH30" i="25"/>
  <c r="BL30" i="25"/>
  <c r="BP30" i="25"/>
  <c r="BT30" i="25"/>
  <c r="BX30" i="25"/>
  <c r="CB30" i="25"/>
  <c r="CF30" i="25"/>
  <c r="CK30" i="25"/>
  <c r="CO30" i="25"/>
  <c r="CT30" i="25"/>
  <c r="CY30" i="25"/>
  <c r="DE30" i="25"/>
  <c r="DI30" i="25"/>
  <c r="DM30" i="25"/>
  <c r="DS30" i="25"/>
  <c r="DW30" i="25"/>
  <c r="EA30" i="25"/>
  <c r="EE30" i="25"/>
  <c r="EI30" i="25"/>
  <c r="EK31" i="25"/>
  <c r="EG31" i="25"/>
  <c r="EC31" i="25"/>
  <c r="DY31" i="25"/>
  <c r="DU31" i="25"/>
  <c r="DQ31" i="25"/>
  <c r="DK31" i="25"/>
  <c r="DG31" i="25"/>
  <c r="I31" i="25"/>
  <c r="P31" i="25"/>
  <c r="T31" i="25"/>
  <c r="X31" i="25"/>
  <c r="AB31" i="25"/>
  <c r="AF31" i="25"/>
  <c r="AJ31" i="25"/>
  <c r="AN31" i="25"/>
  <c r="AR31" i="25"/>
  <c r="AV31" i="25"/>
  <c r="AZ31" i="25"/>
  <c r="BD31" i="25"/>
  <c r="BH31" i="25"/>
  <c r="BL31" i="25"/>
  <c r="BP31" i="25"/>
  <c r="BT31" i="25"/>
  <c r="BX31" i="25"/>
  <c r="CB31" i="25"/>
  <c r="CF31" i="25"/>
  <c r="CK31" i="25"/>
  <c r="CO31" i="25"/>
  <c r="CT31" i="25"/>
  <c r="CY31" i="25"/>
  <c r="DE31" i="25"/>
  <c r="DJ31" i="25"/>
  <c r="DR31" i="25"/>
  <c r="DW31" i="25"/>
  <c r="EB31" i="25"/>
  <c r="EH31" i="25"/>
  <c r="EL32" i="25"/>
  <c r="EH32" i="25"/>
  <c r="ED32" i="25"/>
  <c r="DZ32" i="25"/>
  <c r="DV32" i="25"/>
  <c r="DR32" i="25"/>
  <c r="DL32" i="25"/>
  <c r="DH32" i="25"/>
  <c r="DD32" i="25"/>
  <c r="CX32" i="25"/>
  <c r="CS32" i="25"/>
  <c r="CN32" i="25"/>
  <c r="CI32" i="25"/>
  <c r="CE32" i="25"/>
  <c r="CA32" i="25"/>
  <c r="BW32" i="25"/>
  <c r="BS32" i="25"/>
  <c r="BO32" i="25"/>
  <c r="BK32" i="25"/>
  <c r="BG32" i="25"/>
  <c r="BC32" i="25"/>
  <c r="AY32" i="25"/>
  <c r="AU32" i="25"/>
  <c r="AQ32" i="25"/>
  <c r="AM32" i="25"/>
  <c r="AI32" i="25"/>
  <c r="AE32" i="25"/>
  <c r="AA32" i="25"/>
  <c r="W32" i="25"/>
  <c r="S32" i="25"/>
  <c r="L32" i="25"/>
  <c r="H32" i="25"/>
  <c r="EK32" i="25"/>
  <c r="EG32" i="25"/>
  <c r="EC32" i="25"/>
  <c r="DY32" i="25"/>
  <c r="DU32" i="25"/>
  <c r="DQ32" i="25"/>
  <c r="DK32" i="25"/>
  <c r="DG32" i="25"/>
  <c r="DB32" i="25"/>
  <c r="CW32" i="25"/>
  <c r="CR32" i="25"/>
  <c r="CM32" i="25"/>
  <c r="CH32" i="25"/>
  <c r="CD32" i="25"/>
  <c r="BZ32" i="25"/>
  <c r="BV32" i="25"/>
  <c r="BR32" i="25"/>
  <c r="BN32" i="25"/>
  <c r="BJ32" i="25"/>
  <c r="BF32" i="25"/>
  <c r="BB32" i="25"/>
  <c r="AX32" i="25"/>
  <c r="AT32" i="25"/>
  <c r="AP32" i="25"/>
  <c r="AL32" i="25"/>
  <c r="AH32" i="25"/>
  <c r="AD32" i="25"/>
  <c r="Z32" i="25"/>
  <c r="V32" i="25"/>
  <c r="R32" i="25"/>
  <c r="K32" i="25"/>
  <c r="G32" i="25"/>
  <c r="P32" i="25"/>
  <c r="X32" i="25"/>
  <c r="AF32" i="25"/>
  <c r="AN32" i="25"/>
  <c r="AV32" i="25"/>
  <c r="BD32" i="25"/>
  <c r="BL32" i="25"/>
  <c r="BT32" i="25"/>
  <c r="CB32" i="25"/>
  <c r="CK32" i="25"/>
  <c r="CT32" i="25"/>
  <c r="DE32" i="25"/>
  <c r="DM32" i="25"/>
  <c r="DW32" i="25"/>
  <c r="EE32" i="25"/>
  <c r="EI33" i="25"/>
  <c r="EE33" i="25"/>
  <c r="EA33" i="25"/>
  <c r="DW33" i="25"/>
  <c r="DS33" i="25"/>
  <c r="DM33" i="25"/>
  <c r="DI33" i="25"/>
  <c r="DE33" i="25"/>
  <c r="CY33" i="25"/>
  <c r="CT33" i="25"/>
  <c r="CO33" i="25"/>
  <c r="CK33" i="25"/>
  <c r="CF33" i="25"/>
  <c r="CB33" i="25"/>
  <c r="BX33" i="25"/>
  <c r="BT33" i="25"/>
  <c r="BP33" i="25"/>
  <c r="BL33" i="25"/>
  <c r="BH33" i="25"/>
  <c r="BD33" i="25"/>
  <c r="AZ33" i="25"/>
  <c r="AV33" i="25"/>
  <c r="AR33" i="25"/>
  <c r="AN33" i="25"/>
  <c r="AJ33" i="25"/>
  <c r="AF33" i="25"/>
  <c r="AB33" i="25"/>
  <c r="X33" i="25"/>
  <c r="T33" i="25"/>
  <c r="P33" i="25"/>
  <c r="I33" i="25"/>
  <c r="EL33" i="25"/>
  <c r="EH33" i="25"/>
  <c r="ED33" i="25"/>
  <c r="DZ33" i="25"/>
  <c r="DV33" i="25"/>
  <c r="DR33" i="25"/>
  <c r="DL33" i="25"/>
  <c r="DH33" i="25"/>
  <c r="DD33" i="25"/>
  <c r="CX33" i="25"/>
  <c r="CS33" i="25"/>
  <c r="CN33" i="25"/>
  <c r="CI33" i="25"/>
  <c r="CE33" i="25"/>
  <c r="CA33" i="25"/>
  <c r="BW33" i="25"/>
  <c r="BS33" i="25"/>
  <c r="BO33" i="25"/>
  <c r="BK33" i="25"/>
  <c r="BG33" i="25"/>
  <c r="BC33" i="25"/>
  <c r="AY33" i="25"/>
  <c r="AU33" i="25"/>
  <c r="AQ33" i="25"/>
  <c r="AM33" i="25"/>
  <c r="AI33" i="25"/>
  <c r="AE33" i="25"/>
  <c r="AA33" i="25"/>
  <c r="W33" i="25"/>
  <c r="S33" i="25"/>
  <c r="L33" i="25"/>
  <c r="H33" i="25"/>
  <c r="EK33" i="25"/>
  <c r="EG33" i="25"/>
  <c r="EC33" i="25"/>
  <c r="DY33" i="25"/>
  <c r="DU33" i="25"/>
  <c r="DQ33" i="25"/>
  <c r="DK33" i="25"/>
  <c r="DG33" i="25"/>
  <c r="DB33" i="25"/>
  <c r="CW33" i="25"/>
  <c r="CR33" i="25"/>
  <c r="CM33" i="25"/>
  <c r="CH33" i="25"/>
  <c r="CD33" i="25"/>
  <c r="BZ33" i="25"/>
  <c r="BV33" i="25"/>
  <c r="BR33" i="25"/>
  <c r="BN33" i="25"/>
  <c r="BJ33" i="25"/>
  <c r="BF33" i="25"/>
  <c r="BB33" i="25"/>
  <c r="AX33" i="25"/>
  <c r="AT33" i="25"/>
  <c r="AP33" i="25"/>
  <c r="AL33" i="25"/>
  <c r="AH33" i="25"/>
  <c r="AD33" i="25"/>
  <c r="Z33" i="25"/>
  <c r="V33" i="25"/>
  <c r="R33" i="25"/>
  <c r="K33" i="25"/>
  <c r="G33" i="25"/>
  <c r="U33" i="25"/>
  <c r="AK33" i="25"/>
  <c r="BA33" i="25"/>
  <c r="BQ33" i="25"/>
  <c r="CG33" i="25"/>
  <c r="CZ33" i="25"/>
  <c r="DT33" i="25"/>
  <c r="EJ33" i="25"/>
  <c r="F29" i="25"/>
  <c r="J29" i="25"/>
  <c r="Q29" i="25"/>
  <c r="U29" i="25"/>
  <c r="Y29" i="25"/>
  <c r="AC29" i="25"/>
  <c r="AG29" i="25"/>
  <c r="AK29" i="25"/>
  <c r="AO29" i="25"/>
  <c r="AS29" i="25"/>
  <c r="AW29" i="25"/>
  <c r="BA29" i="25"/>
  <c r="BE29" i="25"/>
  <c r="BI29" i="25"/>
  <c r="BM29" i="25"/>
  <c r="BQ29" i="25"/>
  <c r="BU29" i="25"/>
  <c r="BY29" i="25"/>
  <c r="CC29" i="25"/>
  <c r="CG29" i="25"/>
  <c r="CL29" i="25"/>
  <c r="CQ29" i="25"/>
  <c r="CU29" i="25"/>
  <c r="CZ29" i="25"/>
  <c r="DF29" i="25"/>
  <c r="DJ29" i="25"/>
  <c r="DO29" i="25"/>
  <c r="DT29" i="25"/>
  <c r="DX29" i="25"/>
  <c r="EB29" i="25"/>
  <c r="EF29" i="25"/>
  <c r="EJ29" i="25"/>
  <c r="F30" i="25"/>
  <c r="J30" i="25"/>
  <c r="Q30" i="25"/>
  <c r="U30" i="25"/>
  <c r="Y30" i="25"/>
  <c r="AC30" i="25"/>
  <c r="AG30" i="25"/>
  <c r="AK30" i="25"/>
  <c r="AO30" i="25"/>
  <c r="AS30" i="25"/>
  <c r="AW30" i="25"/>
  <c r="BA30" i="25"/>
  <c r="BE30" i="25"/>
  <c r="BI30" i="25"/>
  <c r="BM30" i="25"/>
  <c r="BQ30" i="25"/>
  <c r="BU30" i="25"/>
  <c r="BY30" i="25"/>
  <c r="CC30" i="25"/>
  <c r="CG30" i="25"/>
  <c r="CL30" i="25"/>
  <c r="CQ30" i="25"/>
  <c r="CU30" i="25"/>
  <c r="CZ30" i="25"/>
  <c r="DF30" i="25"/>
  <c r="DJ30" i="25"/>
  <c r="DO30" i="25"/>
  <c r="DT30" i="25"/>
  <c r="DX30" i="25"/>
  <c r="EB30" i="25"/>
  <c r="EF30" i="25"/>
  <c r="EJ30" i="25"/>
  <c r="F31" i="25"/>
  <c r="J31" i="25"/>
  <c r="Q31" i="25"/>
  <c r="U31" i="25"/>
  <c r="Y31" i="25"/>
  <c r="AC31" i="25"/>
  <c r="AG31" i="25"/>
  <c r="AK31" i="25"/>
  <c r="AO31" i="25"/>
  <c r="AS31" i="25"/>
  <c r="AW31" i="25"/>
  <c r="BA31" i="25"/>
  <c r="BE31" i="25"/>
  <c r="BI31" i="25"/>
  <c r="BM31" i="25"/>
  <c r="BQ31" i="25"/>
  <c r="BU31" i="25"/>
  <c r="BY31" i="25"/>
  <c r="CC31" i="25"/>
  <c r="CG31" i="25"/>
  <c r="CL31" i="25"/>
  <c r="CQ31" i="25"/>
  <c r="CU31" i="25"/>
  <c r="CZ31" i="25"/>
  <c r="DF31" i="25"/>
  <c r="DL31" i="25"/>
  <c r="DS31" i="25"/>
  <c r="DX31" i="25"/>
  <c r="ED31" i="25"/>
  <c r="EI31" i="25"/>
  <c r="F32" i="25"/>
  <c r="Q32" i="25"/>
  <c r="Y32" i="25"/>
  <c r="AG32" i="25"/>
  <c r="AO32" i="25"/>
  <c r="AW32" i="25"/>
  <c r="BE32" i="25"/>
  <c r="BM32" i="25"/>
  <c r="BU32" i="25"/>
  <c r="CC32" i="25"/>
  <c r="CL32" i="25"/>
  <c r="CU32" i="25"/>
  <c r="DF32" i="25"/>
  <c r="DO32" i="25"/>
  <c r="DX32" i="25"/>
  <c r="EF32" i="25"/>
  <c r="F33" i="25"/>
  <c r="Y33" i="25"/>
  <c r="AO33" i="25"/>
  <c r="BE33" i="25"/>
  <c r="BU33" i="25"/>
  <c r="CL33" i="25"/>
  <c r="DF33" i="25"/>
  <c r="DX33" i="25"/>
  <c r="G29" i="25"/>
  <c r="K29" i="25"/>
  <c r="R29" i="25"/>
  <c r="V29" i="25"/>
  <c r="Z29" i="25"/>
  <c r="AD29" i="25"/>
  <c r="AH29" i="25"/>
  <c r="AL29" i="25"/>
  <c r="AP29" i="25"/>
  <c r="AT29" i="25"/>
  <c r="AX29" i="25"/>
  <c r="BB29" i="25"/>
  <c r="BF29" i="25"/>
  <c r="BJ29" i="25"/>
  <c r="BN29" i="25"/>
  <c r="BR29" i="25"/>
  <c r="BV29" i="25"/>
  <c r="BZ29" i="25"/>
  <c r="CD29" i="25"/>
  <c r="CH29" i="25"/>
  <c r="CM29" i="25"/>
  <c r="CR29" i="25"/>
  <c r="CW29" i="25"/>
  <c r="DB29" i="25"/>
  <c r="DG29" i="25"/>
  <c r="DK29" i="25"/>
  <c r="DQ29" i="25"/>
  <c r="DU29" i="25"/>
  <c r="DY29" i="25"/>
  <c r="EC29" i="25"/>
  <c r="EG29" i="25"/>
  <c r="G30" i="25"/>
  <c r="K30" i="25"/>
  <c r="R30" i="25"/>
  <c r="V30" i="25"/>
  <c r="Z30" i="25"/>
  <c r="AD30" i="25"/>
  <c r="AH30" i="25"/>
  <c r="AL30" i="25"/>
  <c r="AP30" i="25"/>
  <c r="AT30" i="25"/>
  <c r="AX30" i="25"/>
  <c r="BB30" i="25"/>
  <c r="BF30" i="25"/>
  <c r="BJ30" i="25"/>
  <c r="BN30" i="25"/>
  <c r="BR30" i="25"/>
  <c r="BV30" i="25"/>
  <c r="BZ30" i="25"/>
  <c r="CD30" i="25"/>
  <c r="CH30" i="25"/>
  <c r="CM30" i="25"/>
  <c r="CR30" i="25"/>
  <c r="CW30" i="25"/>
  <c r="DB30" i="25"/>
  <c r="DG30" i="25"/>
  <c r="DK30" i="25"/>
  <c r="DQ30" i="25"/>
  <c r="DU30" i="25"/>
  <c r="DY30" i="25"/>
  <c r="EC30" i="25"/>
  <c r="EG30" i="25"/>
  <c r="G31" i="25"/>
  <c r="K31" i="25"/>
  <c r="R31" i="25"/>
  <c r="V31" i="25"/>
  <c r="Z31" i="25"/>
  <c r="AD31" i="25"/>
  <c r="AH31" i="25"/>
  <c r="AL31" i="25"/>
  <c r="AP31" i="25"/>
  <c r="AT31" i="25"/>
  <c r="AX31" i="25"/>
  <c r="BB31" i="25"/>
  <c r="BF31" i="25"/>
  <c r="BJ31" i="25"/>
  <c r="BN31" i="25"/>
  <c r="BR31" i="25"/>
  <c r="BV31" i="25"/>
  <c r="BZ31" i="25"/>
  <c r="CD31" i="25"/>
  <c r="CH31" i="25"/>
  <c r="CM31" i="25"/>
  <c r="CR31" i="25"/>
  <c r="CW31" i="25"/>
  <c r="DB31" i="25"/>
  <c r="DH31" i="25"/>
  <c r="DM31" i="25"/>
  <c r="DT31" i="25"/>
  <c r="DZ31" i="25"/>
  <c r="EE31" i="25"/>
  <c r="EJ31" i="25"/>
  <c r="I32" i="25"/>
  <c r="T32" i="25"/>
  <c r="AB32" i="25"/>
  <c r="AJ32" i="25"/>
  <c r="AR32" i="25"/>
  <c r="AZ32" i="25"/>
  <c r="BH32" i="25"/>
  <c r="BP32" i="25"/>
  <c r="BX32" i="25"/>
  <c r="CF32" i="25"/>
  <c r="CO32" i="25"/>
  <c r="CY32" i="25"/>
  <c r="DI32" i="25"/>
  <c r="DS32" i="25"/>
  <c r="EA32" i="25"/>
  <c r="EI32" i="25"/>
  <c r="J33" i="25"/>
  <c r="AC33" i="25"/>
  <c r="AS33" i="25"/>
  <c r="BI33" i="25"/>
  <c r="BY33" i="25"/>
  <c r="CQ33" i="25"/>
  <c r="DJ33" i="25"/>
  <c r="EB33" i="25"/>
  <c r="G34" i="25"/>
  <c r="K34" i="25"/>
  <c r="R34" i="25"/>
  <c r="V34" i="25"/>
  <c r="Z34" i="25"/>
  <c r="AD34" i="25"/>
  <c r="AH34" i="25"/>
  <c r="AL34" i="25"/>
  <c r="AP34" i="25"/>
  <c r="AT34" i="25"/>
  <c r="AX34" i="25"/>
  <c r="BB34" i="25"/>
  <c r="BF34" i="25"/>
  <c r="BJ34" i="25"/>
  <c r="BN34" i="25"/>
  <c r="BR34" i="25"/>
  <c r="BV34" i="25"/>
  <c r="BZ34" i="25"/>
  <c r="CD34" i="25"/>
  <c r="CH34" i="25"/>
  <c r="CM34" i="25"/>
  <c r="CR34" i="25"/>
  <c r="CW34" i="25"/>
  <c r="DB34" i="25"/>
  <c r="DG34" i="25"/>
  <c r="DK34" i="25"/>
  <c r="DQ34" i="25"/>
  <c r="DU34" i="25"/>
  <c r="DY34" i="25"/>
  <c r="EC34" i="25"/>
  <c r="EG34" i="25"/>
  <c r="EK34" i="25"/>
  <c r="G35" i="25"/>
  <c r="K35" i="25"/>
  <c r="R35" i="25"/>
  <c r="V35" i="25"/>
  <c r="Z35" i="25"/>
  <c r="AD35" i="25"/>
  <c r="AH35" i="25"/>
  <c r="AL35" i="25"/>
  <c r="AP35" i="25"/>
  <c r="AT35" i="25"/>
  <c r="AX35" i="25"/>
  <c r="BB35" i="25"/>
  <c r="BF35" i="25"/>
  <c r="BJ35" i="25"/>
  <c r="BN35" i="25"/>
  <c r="BR35" i="25"/>
  <c r="BV35" i="25"/>
  <c r="BZ35" i="25"/>
  <c r="CD35" i="25"/>
  <c r="CH35" i="25"/>
  <c r="CM35" i="25"/>
  <c r="CR35" i="25"/>
  <c r="CW35" i="25"/>
  <c r="DB35" i="25"/>
  <c r="DG35" i="25"/>
  <c r="DK35" i="25"/>
  <c r="DQ35" i="25"/>
  <c r="DU35" i="25"/>
  <c r="DY35" i="25"/>
  <c r="EC35" i="25"/>
  <c r="EG35" i="25"/>
  <c r="EK35" i="25"/>
  <c r="G36" i="25"/>
  <c r="K36" i="25"/>
  <c r="R36" i="25"/>
  <c r="V36" i="25"/>
  <c r="Z36" i="25"/>
  <c r="AD36" i="25"/>
  <c r="AI36" i="25"/>
  <c r="AN36" i="25"/>
  <c r="AS36" i="25"/>
  <c r="AY36" i="25"/>
  <c r="BD36" i="25"/>
  <c r="BI36" i="25"/>
  <c r="BO36" i="25"/>
  <c r="BT36" i="25"/>
  <c r="BY36" i="25"/>
  <c r="CE36" i="25"/>
  <c r="CK36" i="25"/>
  <c r="CQ36" i="25"/>
  <c r="CX36" i="25"/>
  <c r="DE36" i="25"/>
  <c r="DJ36" i="25"/>
  <c r="DR36" i="25"/>
  <c r="DW36" i="25"/>
  <c r="EB36" i="25"/>
  <c r="EH36" i="25"/>
  <c r="EJ37" i="25"/>
  <c r="EF37" i="25"/>
  <c r="EB37" i="25"/>
  <c r="DX37" i="25"/>
  <c r="DT37" i="25"/>
  <c r="DO37" i="25"/>
  <c r="DJ37" i="25"/>
  <c r="DF37" i="25"/>
  <c r="CZ37" i="25"/>
  <c r="CU37" i="25"/>
  <c r="CQ37" i="25"/>
  <c r="CL37" i="25"/>
  <c r="CG37" i="25"/>
  <c r="CC37" i="25"/>
  <c r="BY37" i="25"/>
  <c r="BU37" i="25"/>
  <c r="BQ37" i="25"/>
  <c r="BM37" i="25"/>
  <c r="BI37" i="25"/>
  <c r="BE37" i="25"/>
  <c r="BA37" i="25"/>
  <c r="AW37" i="25"/>
  <c r="AS37" i="25"/>
  <c r="AO37" i="25"/>
  <c r="AK37" i="25"/>
  <c r="AG37" i="25"/>
  <c r="AC37" i="25"/>
  <c r="Y37" i="25"/>
  <c r="U37" i="25"/>
  <c r="EL37" i="25"/>
  <c r="EH37" i="25"/>
  <c r="ED37" i="25"/>
  <c r="DZ37" i="25"/>
  <c r="DV37" i="25"/>
  <c r="DR37" i="25"/>
  <c r="DL37" i="25"/>
  <c r="DH37" i="25"/>
  <c r="DD37" i="25"/>
  <c r="CX37" i="25"/>
  <c r="CS37" i="25"/>
  <c r="CN37" i="25"/>
  <c r="CI37" i="25"/>
  <c r="CE37" i="25"/>
  <c r="CA37" i="25"/>
  <c r="BW37" i="25"/>
  <c r="BS37" i="25"/>
  <c r="BO37" i="25"/>
  <c r="BK37" i="25"/>
  <c r="BG37" i="25"/>
  <c r="BC37" i="25"/>
  <c r="AY37" i="25"/>
  <c r="AU37" i="25"/>
  <c r="AQ37" i="25"/>
  <c r="AM37" i="25"/>
  <c r="AI37" i="25"/>
  <c r="AE37" i="25"/>
  <c r="AA37" i="25"/>
  <c r="EK37" i="25"/>
  <c r="EG37" i="25"/>
  <c r="EC37" i="25"/>
  <c r="DY37" i="25"/>
  <c r="DU37" i="25"/>
  <c r="DQ37" i="25"/>
  <c r="DK37" i="25"/>
  <c r="DG37" i="25"/>
  <c r="DB37" i="25"/>
  <c r="CW37" i="25"/>
  <c r="CR37" i="25"/>
  <c r="CM37" i="25"/>
  <c r="CH37" i="25"/>
  <c r="CD37" i="25"/>
  <c r="BZ37" i="25"/>
  <c r="BV37" i="25"/>
  <c r="BR37" i="25"/>
  <c r="BN37" i="25"/>
  <c r="BJ37" i="25"/>
  <c r="BF37" i="25"/>
  <c r="BB37" i="25"/>
  <c r="AX37" i="25"/>
  <c r="AT37" i="25"/>
  <c r="AP37" i="25"/>
  <c r="AL37" i="25"/>
  <c r="AH37" i="25"/>
  <c r="AD37" i="25"/>
  <c r="Z37" i="25"/>
  <c r="V37" i="25"/>
  <c r="R37" i="25"/>
  <c r="K37" i="25"/>
  <c r="G37" i="25"/>
  <c r="J37" i="25"/>
  <c r="S37" i="25"/>
  <c r="AB37" i="25"/>
  <c r="AR37" i="25"/>
  <c r="BH37" i="25"/>
  <c r="BX37" i="25"/>
  <c r="CO37" i="25"/>
  <c r="DI37" i="25"/>
  <c r="EA37" i="25"/>
  <c r="I38" i="25"/>
  <c r="AB38" i="25"/>
  <c r="AR38" i="25"/>
  <c r="BH38" i="25"/>
  <c r="BX38" i="25"/>
  <c r="CO38" i="25"/>
  <c r="DI38" i="25"/>
  <c r="EA38" i="25"/>
  <c r="H34" i="25"/>
  <c r="L34" i="25"/>
  <c r="S34" i="25"/>
  <c r="W34" i="25"/>
  <c r="AA34" i="25"/>
  <c r="AE34" i="25"/>
  <c r="AI34" i="25"/>
  <c r="AM34" i="25"/>
  <c r="AQ34" i="25"/>
  <c r="AU34" i="25"/>
  <c r="AY34" i="25"/>
  <c r="BC34" i="25"/>
  <c r="BG34" i="25"/>
  <c r="BK34" i="25"/>
  <c r="BO34" i="25"/>
  <c r="BS34" i="25"/>
  <c r="BW34" i="25"/>
  <c r="CA34" i="25"/>
  <c r="CE34" i="25"/>
  <c r="CI34" i="25"/>
  <c r="CN34" i="25"/>
  <c r="CS34" i="25"/>
  <c r="CX34" i="25"/>
  <c r="DD34" i="25"/>
  <c r="DH34" i="25"/>
  <c r="DL34" i="25"/>
  <c r="DR34" i="25"/>
  <c r="DV34" i="25"/>
  <c r="DZ34" i="25"/>
  <c r="ED34" i="25"/>
  <c r="EH34" i="25"/>
  <c r="EL34" i="25"/>
  <c r="H35" i="25"/>
  <c r="L35" i="25"/>
  <c r="S35" i="25"/>
  <c r="W35" i="25"/>
  <c r="AA35" i="25"/>
  <c r="AE35" i="25"/>
  <c r="AI35" i="25"/>
  <c r="AM35" i="25"/>
  <c r="AQ35" i="25"/>
  <c r="AU35" i="25"/>
  <c r="AY35" i="25"/>
  <c r="BC35" i="25"/>
  <c r="BG35" i="25"/>
  <c r="BK35" i="25"/>
  <c r="BO35" i="25"/>
  <c r="BS35" i="25"/>
  <c r="BW35" i="25"/>
  <c r="CA35" i="25"/>
  <c r="CE35" i="25"/>
  <c r="CI35" i="25"/>
  <c r="CN35" i="25"/>
  <c r="CS35" i="25"/>
  <c r="CX35" i="25"/>
  <c r="DD35" i="25"/>
  <c r="DH35" i="25"/>
  <c r="DL35" i="25"/>
  <c r="DR35" i="25"/>
  <c r="DV35" i="25"/>
  <c r="DZ35" i="25"/>
  <c r="ED35" i="25"/>
  <c r="EH35" i="25"/>
  <c r="EL35" i="25"/>
  <c r="H36" i="25"/>
  <c r="L36" i="25"/>
  <c r="S36" i="25"/>
  <c r="W36" i="25"/>
  <c r="AA36" i="25"/>
  <c r="AE36" i="25"/>
  <c r="AJ36" i="25"/>
  <c r="AO36" i="25"/>
  <c r="AU36" i="25"/>
  <c r="AZ36" i="25"/>
  <c r="BE36" i="25"/>
  <c r="BK36" i="25"/>
  <c r="BP36" i="25"/>
  <c r="BU36" i="25"/>
  <c r="CA36" i="25"/>
  <c r="CF36" i="25"/>
  <c r="CL36" i="25"/>
  <c r="CS36" i="25"/>
  <c r="CY36" i="25"/>
  <c r="DF36" i="25"/>
  <c r="DL36" i="25"/>
  <c r="DS36" i="25"/>
  <c r="DX36" i="25"/>
  <c r="ED36" i="25"/>
  <c r="F37" i="25"/>
  <c r="L37" i="25"/>
  <c r="T37" i="25"/>
  <c r="AF37" i="25"/>
  <c r="AV37" i="25"/>
  <c r="BL37" i="25"/>
  <c r="CB37" i="25"/>
  <c r="CT37" i="25"/>
  <c r="DM37" i="25"/>
  <c r="EE37" i="25"/>
  <c r="P38" i="25"/>
  <c r="AF38" i="25"/>
  <c r="AV38" i="25"/>
  <c r="BL38" i="25"/>
  <c r="CB38" i="25"/>
  <c r="CT38" i="25"/>
  <c r="DM38" i="25"/>
  <c r="I34" i="25"/>
  <c r="P34" i="25"/>
  <c r="T34" i="25"/>
  <c r="X34" i="25"/>
  <c r="AB34" i="25"/>
  <c r="AF34" i="25"/>
  <c r="AJ34" i="25"/>
  <c r="AN34" i="25"/>
  <c r="AR34" i="25"/>
  <c r="AV34" i="25"/>
  <c r="AZ34" i="25"/>
  <c r="BD34" i="25"/>
  <c r="BH34" i="25"/>
  <c r="BL34" i="25"/>
  <c r="BP34" i="25"/>
  <c r="BT34" i="25"/>
  <c r="BX34" i="25"/>
  <c r="CB34" i="25"/>
  <c r="CF34" i="25"/>
  <c r="CK34" i="25"/>
  <c r="CO34" i="25"/>
  <c r="CT34" i="25"/>
  <c r="CY34" i="25"/>
  <c r="DE34" i="25"/>
  <c r="DI34" i="25"/>
  <c r="DM34" i="25"/>
  <c r="DS34" i="25"/>
  <c r="DW34" i="25"/>
  <c r="EA34" i="25"/>
  <c r="EE34" i="25"/>
  <c r="I35" i="25"/>
  <c r="P35" i="25"/>
  <c r="T35" i="25"/>
  <c r="X35" i="25"/>
  <c r="AB35" i="25"/>
  <c r="AF35" i="25"/>
  <c r="AJ35" i="25"/>
  <c r="AN35" i="25"/>
  <c r="AR35" i="25"/>
  <c r="AV35" i="25"/>
  <c r="AZ35" i="25"/>
  <c r="BD35" i="25"/>
  <c r="BH35" i="25"/>
  <c r="BL35" i="25"/>
  <c r="BP35" i="25"/>
  <c r="BT35" i="25"/>
  <c r="BX35" i="25"/>
  <c r="CB35" i="25"/>
  <c r="CF35" i="25"/>
  <c r="CK35" i="25"/>
  <c r="CO35" i="25"/>
  <c r="CT35" i="25"/>
  <c r="CY35" i="25"/>
  <c r="DE35" i="25"/>
  <c r="DI35" i="25"/>
  <c r="DM35" i="25"/>
  <c r="DS35" i="25"/>
  <c r="DW35" i="25"/>
  <c r="EA35" i="25"/>
  <c r="EE35" i="25"/>
  <c r="EK36" i="25"/>
  <c r="EG36" i="25"/>
  <c r="EC36" i="25"/>
  <c r="DY36" i="25"/>
  <c r="DU36" i="25"/>
  <c r="DQ36" i="25"/>
  <c r="DK36" i="25"/>
  <c r="DG36" i="25"/>
  <c r="DB36" i="25"/>
  <c r="CW36" i="25"/>
  <c r="CR36" i="25"/>
  <c r="CM36" i="25"/>
  <c r="CH36" i="25"/>
  <c r="CD36" i="25"/>
  <c r="BZ36" i="25"/>
  <c r="BV36" i="25"/>
  <c r="BR36" i="25"/>
  <c r="BN36" i="25"/>
  <c r="BJ36" i="25"/>
  <c r="BF36" i="25"/>
  <c r="BB36" i="25"/>
  <c r="AX36" i="25"/>
  <c r="AT36" i="25"/>
  <c r="AP36" i="25"/>
  <c r="AL36" i="25"/>
  <c r="AH36" i="25"/>
  <c r="I36" i="25"/>
  <c r="P36" i="25"/>
  <c r="T36" i="25"/>
  <c r="X36" i="25"/>
  <c r="AB36" i="25"/>
  <c r="AF36" i="25"/>
  <c r="AK36" i="25"/>
  <c r="AQ36" i="25"/>
  <c r="AV36" i="25"/>
  <c r="BA36" i="25"/>
  <c r="BG36" i="25"/>
  <c r="BL36" i="25"/>
  <c r="BQ36" i="25"/>
  <c r="BW36" i="25"/>
  <c r="CB36" i="25"/>
  <c r="CG36" i="25"/>
  <c r="CN36" i="25"/>
  <c r="CT36" i="25"/>
  <c r="CZ36" i="25"/>
  <c r="DH36" i="25"/>
  <c r="DM36" i="25"/>
  <c r="DT36" i="25"/>
  <c r="DZ36" i="25"/>
  <c r="EE36" i="25"/>
  <c r="EJ36" i="25"/>
  <c r="H37" i="25"/>
  <c r="P37" i="25"/>
  <c r="W37" i="25"/>
  <c r="AJ37" i="25"/>
  <c r="AZ37" i="25"/>
  <c r="BP37" i="25"/>
  <c r="CF37" i="25"/>
  <c r="CY37" i="25"/>
  <c r="DS37" i="25"/>
  <c r="EI37" i="25"/>
  <c r="T38" i="25"/>
  <c r="AJ38" i="25"/>
  <c r="AZ38" i="25"/>
  <c r="BP38" i="25"/>
  <c r="CF38" i="25"/>
  <c r="CY38" i="25"/>
  <c r="BS36" i="25"/>
  <c r="BX36" i="25"/>
  <c r="CC36" i="25"/>
  <c r="CI36" i="25"/>
  <c r="CO36" i="25"/>
  <c r="CU36" i="25"/>
  <c r="DD36" i="25"/>
  <c r="DI36" i="25"/>
  <c r="DO36" i="25"/>
  <c r="DV36" i="25"/>
  <c r="EA36" i="25"/>
  <c r="EF36" i="25"/>
  <c r="EL36" i="25"/>
  <c r="Q37" i="25"/>
  <c r="X37" i="25"/>
  <c r="AN37" i="25"/>
  <c r="BD37" i="25"/>
  <c r="BT37" i="25"/>
  <c r="CK37" i="25"/>
  <c r="DE37" i="25"/>
  <c r="DW37" i="25"/>
  <c r="EJ38" i="25"/>
  <c r="EF38" i="25"/>
  <c r="EB38" i="25"/>
  <c r="DX38" i="25"/>
  <c r="DT38" i="25"/>
  <c r="DO38" i="25"/>
  <c r="DJ38" i="25"/>
  <c r="DF38" i="25"/>
  <c r="CZ38" i="25"/>
  <c r="CU38" i="25"/>
  <c r="CQ38" i="25"/>
  <c r="CL38" i="25"/>
  <c r="CG38" i="25"/>
  <c r="CC38" i="25"/>
  <c r="BY38" i="25"/>
  <c r="BU38" i="25"/>
  <c r="BQ38" i="25"/>
  <c r="BM38" i="25"/>
  <c r="BI38" i="25"/>
  <c r="BE38" i="25"/>
  <c r="BA38" i="25"/>
  <c r="AW38" i="25"/>
  <c r="AS38" i="25"/>
  <c r="AO38" i="25"/>
  <c r="AK38" i="25"/>
  <c r="AG38" i="25"/>
  <c r="AC38" i="25"/>
  <c r="Y38" i="25"/>
  <c r="U38" i="25"/>
  <c r="Q38" i="25"/>
  <c r="J38" i="25"/>
  <c r="F38" i="25"/>
  <c r="EI38" i="25"/>
  <c r="EE38" i="25"/>
  <c r="EL38" i="25"/>
  <c r="EH38" i="25"/>
  <c r="ED38" i="25"/>
  <c r="DZ38" i="25"/>
  <c r="DV38" i="25"/>
  <c r="DR38" i="25"/>
  <c r="DL38" i="25"/>
  <c r="DH38" i="25"/>
  <c r="DD38" i="25"/>
  <c r="CX38" i="25"/>
  <c r="CS38" i="25"/>
  <c r="CN38" i="25"/>
  <c r="CI38" i="25"/>
  <c r="CE38" i="25"/>
  <c r="CA38" i="25"/>
  <c r="BW38" i="25"/>
  <c r="BS38" i="25"/>
  <c r="BO38" i="25"/>
  <c r="BK38" i="25"/>
  <c r="BG38" i="25"/>
  <c r="BC38" i="25"/>
  <c r="AY38" i="25"/>
  <c r="AU38" i="25"/>
  <c r="AQ38" i="25"/>
  <c r="AM38" i="25"/>
  <c r="AI38" i="25"/>
  <c r="AE38" i="25"/>
  <c r="AA38" i="25"/>
  <c r="W38" i="25"/>
  <c r="S38" i="25"/>
  <c r="L38" i="25"/>
  <c r="H38" i="25"/>
  <c r="EK38" i="25"/>
  <c r="EG38" i="25"/>
  <c r="EC38" i="25"/>
  <c r="DY38" i="25"/>
  <c r="DU38" i="25"/>
  <c r="DQ38" i="25"/>
  <c r="DK38" i="25"/>
  <c r="DG38" i="25"/>
  <c r="DB38" i="25"/>
  <c r="CW38" i="25"/>
  <c r="CR38" i="25"/>
  <c r="CM38" i="25"/>
  <c r="CH38" i="25"/>
  <c r="CD38" i="25"/>
  <c r="BZ38" i="25"/>
  <c r="BV38" i="25"/>
  <c r="BR38" i="25"/>
  <c r="BN38" i="25"/>
  <c r="BJ38" i="25"/>
  <c r="BF38" i="25"/>
  <c r="BB38" i="25"/>
  <c r="AX38" i="25"/>
  <c r="AT38" i="25"/>
  <c r="AP38" i="25"/>
  <c r="AL38" i="25"/>
  <c r="AH38" i="25"/>
  <c r="AD38" i="25"/>
  <c r="Z38" i="25"/>
  <c r="V38" i="25"/>
  <c r="R38" i="25"/>
  <c r="K38" i="25"/>
  <c r="G38" i="25"/>
  <c r="X38" i="25"/>
  <c r="AN38" i="25"/>
  <c r="BD38" i="25"/>
  <c r="BT38" i="25"/>
  <c r="CK38" i="25"/>
  <c r="DE38" i="25"/>
  <c r="DW38" i="25"/>
  <c r="G39" i="25"/>
  <c r="K39" i="25"/>
  <c r="R39" i="25"/>
  <c r="V39" i="25"/>
  <c r="Z39" i="25"/>
  <c r="AD39" i="25"/>
  <c r="AH39" i="25"/>
  <c r="AL39" i="25"/>
  <c r="AP39" i="25"/>
  <c r="AT39" i="25"/>
  <c r="AX39" i="25"/>
  <c r="BB39" i="25"/>
  <c r="BF39" i="25"/>
  <c r="BJ39" i="25"/>
  <c r="BN39" i="25"/>
  <c r="BR39" i="25"/>
  <c r="BV39" i="25"/>
  <c r="BZ39" i="25"/>
  <c r="CD39" i="25"/>
  <c r="CH39" i="25"/>
  <c r="CM39" i="25"/>
  <c r="CR39" i="25"/>
  <c r="CW39" i="25"/>
  <c r="DB39" i="25"/>
  <c r="DG39" i="25"/>
  <c r="DK39" i="25"/>
  <c r="DQ39" i="25"/>
  <c r="DU39" i="25"/>
  <c r="DY39" i="25"/>
  <c r="EC39" i="25"/>
  <c r="EG39" i="25"/>
  <c r="EK39" i="25"/>
  <c r="G40" i="25"/>
  <c r="K40" i="25"/>
  <c r="R40" i="25"/>
  <c r="V40" i="25"/>
  <c r="Z40" i="25"/>
  <c r="AD40" i="25"/>
  <c r="AH40" i="25"/>
  <c r="AL40" i="25"/>
  <c r="AP40" i="25"/>
  <c r="AT40" i="25"/>
  <c r="AX40" i="25"/>
  <c r="BB40" i="25"/>
  <c r="BF40" i="25"/>
  <c r="BJ40" i="25"/>
  <c r="BN40" i="25"/>
  <c r="BR40" i="25"/>
  <c r="BV40" i="25"/>
  <c r="BZ40" i="25"/>
  <c r="CD40" i="25"/>
  <c r="CH40" i="25"/>
  <c r="CM40" i="25"/>
  <c r="CR40" i="25"/>
  <c r="CW40" i="25"/>
  <c r="DB40" i="25"/>
  <c r="DG40" i="25"/>
  <c r="DK40" i="25"/>
  <c r="DQ40" i="25"/>
  <c r="DU40" i="25"/>
  <c r="DY40" i="25"/>
  <c r="EC40" i="25"/>
  <c r="EG40" i="25"/>
  <c r="EK40" i="25"/>
  <c r="G41" i="25"/>
  <c r="K41" i="25"/>
  <c r="R41" i="25"/>
  <c r="V41" i="25"/>
  <c r="Z41" i="25"/>
  <c r="AD41" i="25"/>
  <c r="AH41" i="25"/>
  <c r="AL41" i="25"/>
  <c r="AP41" i="25"/>
  <c r="AT41" i="25"/>
  <c r="AX41" i="25"/>
  <c r="BB41" i="25"/>
  <c r="BF41" i="25"/>
  <c r="BJ41" i="25"/>
  <c r="BN41" i="25"/>
  <c r="BR41" i="25"/>
  <c r="BV41" i="25"/>
  <c r="BZ41" i="25"/>
  <c r="CD41" i="25"/>
  <c r="CH41" i="25"/>
  <c r="CM41" i="25"/>
  <c r="CS41" i="25"/>
  <c r="CY41" i="25"/>
  <c r="DG41" i="25"/>
  <c r="DL41" i="25"/>
  <c r="DS41" i="25"/>
  <c r="DY41" i="25"/>
  <c r="ED41" i="25"/>
  <c r="EI41" i="25"/>
  <c r="G42" i="25"/>
  <c r="L42" i="25"/>
  <c r="W42" i="25"/>
  <c r="AE42" i="25"/>
  <c r="AM42" i="25"/>
  <c r="AU42" i="25"/>
  <c r="BC42" i="25"/>
  <c r="BK42" i="25"/>
  <c r="BS42" i="25"/>
  <c r="CA42" i="25"/>
  <c r="CI42" i="25"/>
  <c r="CS42" i="25"/>
  <c r="DD42" i="25"/>
  <c r="DL42" i="25"/>
  <c r="DV42" i="25"/>
  <c r="ED42" i="25"/>
  <c r="EL42" i="25"/>
  <c r="H39" i="25"/>
  <c r="L39" i="25"/>
  <c r="S39" i="25"/>
  <c r="W39" i="25"/>
  <c r="AA39" i="25"/>
  <c r="AE39" i="25"/>
  <c r="AI39" i="25"/>
  <c r="AM39" i="25"/>
  <c r="AQ39" i="25"/>
  <c r="AU39" i="25"/>
  <c r="AY39" i="25"/>
  <c r="BC39" i="25"/>
  <c r="BG39" i="25"/>
  <c r="BK39" i="25"/>
  <c r="BO39" i="25"/>
  <c r="BS39" i="25"/>
  <c r="BW39" i="25"/>
  <c r="CA39" i="25"/>
  <c r="CE39" i="25"/>
  <c r="CI39" i="25"/>
  <c r="CN39" i="25"/>
  <c r="CS39" i="25"/>
  <c r="CX39" i="25"/>
  <c r="DD39" i="25"/>
  <c r="DH39" i="25"/>
  <c r="DL39" i="25"/>
  <c r="DR39" i="25"/>
  <c r="DV39" i="25"/>
  <c r="DZ39" i="25"/>
  <c r="ED39" i="25"/>
  <c r="EH39" i="25"/>
  <c r="EL39" i="25"/>
  <c r="H40" i="25"/>
  <c r="L40" i="25"/>
  <c r="S40" i="25"/>
  <c r="W40" i="25"/>
  <c r="AA40" i="25"/>
  <c r="AE40" i="25"/>
  <c r="AI40" i="25"/>
  <c r="AM40" i="25"/>
  <c r="AQ40" i="25"/>
  <c r="AU40" i="25"/>
  <c r="AY40" i="25"/>
  <c r="BC40" i="25"/>
  <c r="BG40" i="25"/>
  <c r="BK40" i="25"/>
  <c r="BO40" i="25"/>
  <c r="BS40" i="25"/>
  <c r="BW40" i="25"/>
  <c r="CA40" i="25"/>
  <c r="CE40" i="25"/>
  <c r="CI40" i="25"/>
  <c r="CN40" i="25"/>
  <c r="CS40" i="25"/>
  <c r="CX40" i="25"/>
  <c r="DD40" i="25"/>
  <c r="DH40" i="25"/>
  <c r="DL40" i="25"/>
  <c r="DR40" i="25"/>
  <c r="DV40" i="25"/>
  <c r="DZ40" i="25"/>
  <c r="ED40" i="25"/>
  <c r="EH40" i="25"/>
  <c r="EL40" i="25"/>
  <c r="H41" i="25"/>
  <c r="L41" i="25"/>
  <c r="S41" i="25"/>
  <c r="W41" i="25"/>
  <c r="AA41" i="25"/>
  <c r="AE41" i="25"/>
  <c r="AI41" i="25"/>
  <c r="AM41" i="25"/>
  <c r="AQ41" i="25"/>
  <c r="AU41" i="25"/>
  <c r="AY41" i="25"/>
  <c r="BC41" i="25"/>
  <c r="BG41" i="25"/>
  <c r="BK41" i="25"/>
  <c r="BO41" i="25"/>
  <c r="BS41" i="25"/>
  <c r="BW41" i="25"/>
  <c r="CA41" i="25"/>
  <c r="CE41" i="25"/>
  <c r="CI41" i="25"/>
  <c r="CN41" i="25"/>
  <c r="CT41" i="25"/>
  <c r="DB41" i="25"/>
  <c r="DH41" i="25"/>
  <c r="DM41" i="25"/>
  <c r="DU41" i="25"/>
  <c r="DZ41" i="25"/>
  <c r="EE41" i="25"/>
  <c r="H42" i="25"/>
  <c r="P42" i="25"/>
  <c r="X42" i="25"/>
  <c r="AF42" i="25"/>
  <c r="AN42" i="25"/>
  <c r="AV42" i="25"/>
  <c r="BD42" i="25"/>
  <c r="BL42" i="25"/>
  <c r="BT42" i="25"/>
  <c r="CB42" i="25"/>
  <c r="CK42" i="25"/>
  <c r="CT42" i="25"/>
  <c r="DE42" i="25"/>
  <c r="DM42" i="25"/>
  <c r="DW42" i="25"/>
  <c r="EE42" i="25"/>
  <c r="I39" i="25"/>
  <c r="P39" i="25"/>
  <c r="T39" i="25"/>
  <c r="X39" i="25"/>
  <c r="AB39" i="25"/>
  <c r="AF39" i="25"/>
  <c r="AJ39" i="25"/>
  <c r="AN39" i="25"/>
  <c r="AR39" i="25"/>
  <c r="AV39" i="25"/>
  <c r="AZ39" i="25"/>
  <c r="BD39" i="25"/>
  <c r="BH39" i="25"/>
  <c r="BL39" i="25"/>
  <c r="BP39" i="25"/>
  <c r="BT39" i="25"/>
  <c r="BX39" i="25"/>
  <c r="CB39" i="25"/>
  <c r="CF39" i="25"/>
  <c r="CK39" i="25"/>
  <c r="CO39" i="25"/>
  <c r="CT39" i="25"/>
  <c r="CY39" i="25"/>
  <c r="DE39" i="25"/>
  <c r="DI39" i="25"/>
  <c r="DM39" i="25"/>
  <c r="DS39" i="25"/>
  <c r="DW39" i="25"/>
  <c r="EA39" i="25"/>
  <c r="EE39" i="25"/>
  <c r="EI39" i="25"/>
  <c r="I40" i="25"/>
  <c r="P40" i="25"/>
  <c r="T40" i="25"/>
  <c r="X40" i="25"/>
  <c r="AB40" i="25"/>
  <c r="AF40" i="25"/>
  <c r="AJ40" i="25"/>
  <c r="AN40" i="25"/>
  <c r="AR40" i="25"/>
  <c r="AV40" i="25"/>
  <c r="AZ40" i="25"/>
  <c r="BD40" i="25"/>
  <c r="BH40" i="25"/>
  <c r="BL40" i="25"/>
  <c r="BP40" i="25"/>
  <c r="BT40" i="25"/>
  <c r="BX40" i="25"/>
  <c r="CB40" i="25"/>
  <c r="CF40" i="25"/>
  <c r="CK40" i="25"/>
  <c r="CO40" i="25"/>
  <c r="CT40" i="25"/>
  <c r="CY40" i="25"/>
  <c r="DE40" i="25"/>
  <c r="DI40" i="25"/>
  <c r="DM40" i="25"/>
  <c r="DS40" i="25"/>
  <c r="DW40" i="25"/>
  <c r="EA40" i="25"/>
  <c r="EE40" i="25"/>
  <c r="EI40" i="25"/>
  <c r="EJ41" i="25"/>
  <c r="EF41" i="25"/>
  <c r="EB41" i="25"/>
  <c r="DX41" i="25"/>
  <c r="DT41" i="25"/>
  <c r="DO41" i="25"/>
  <c r="DJ41" i="25"/>
  <c r="DF41" i="25"/>
  <c r="CZ41" i="25"/>
  <c r="CU41" i="25"/>
  <c r="CQ41" i="25"/>
  <c r="I41" i="25"/>
  <c r="P41" i="25"/>
  <c r="T41" i="25"/>
  <c r="X41" i="25"/>
  <c r="AB41" i="25"/>
  <c r="AF41" i="25"/>
  <c r="AJ41" i="25"/>
  <c r="AN41" i="25"/>
  <c r="AR41" i="25"/>
  <c r="AV41" i="25"/>
  <c r="AZ41" i="25"/>
  <c r="BD41" i="25"/>
  <c r="BH41" i="25"/>
  <c r="BL41" i="25"/>
  <c r="BP41" i="25"/>
  <c r="BT41" i="25"/>
  <c r="BX41" i="25"/>
  <c r="CB41" i="25"/>
  <c r="CF41" i="25"/>
  <c r="CK41" i="25"/>
  <c r="CO41" i="25"/>
  <c r="CW41" i="25"/>
  <c r="DD41" i="25"/>
  <c r="DI41" i="25"/>
  <c r="DQ41" i="25"/>
  <c r="DV41" i="25"/>
  <c r="EA41" i="25"/>
  <c r="EG41" i="25"/>
  <c r="EL41" i="25"/>
  <c r="I42" i="25"/>
  <c r="S42" i="25"/>
  <c r="AA42" i="25"/>
  <c r="AI42" i="25"/>
  <c r="AQ42" i="25"/>
  <c r="AY42" i="25"/>
  <c r="BG42" i="25"/>
  <c r="BO42" i="25"/>
  <c r="BW42" i="25"/>
  <c r="CE42" i="25"/>
  <c r="CN42" i="25"/>
  <c r="CX42" i="25"/>
  <c r="DH42" i="25"/>
  <c r="DR42" i="25"/>
  <c r="DZ42" i="25"/>
  <c r="F39" i="25"/>
  <c r="J39" i="25"/>
  <c r="Q39" i="25"/>
  <c r="U39" i="25"/>
  <c r="Y39" i="25"/>
  <c r="AC39" i="25"/>
  <c r="AG39" i="25"/>
  <c r="AK39" i="25"/>
  <c r="AO39" i="25"/>
  <c r="AS39" i="25"/>
  <c r="AW39" i="25"/>
  <c r="BA39" i="25"/>
  <c r="BE39" i="25"/>
  <c r="BI39" i="25"/>
  <c r="BM39" i="25"/>
  <c r="BQ39" i="25"/>
  <c r="BU39" i="25"/>
  <c r="BY39" i="25"/>
  <c r="CC39" i="25"/>
  <c r="CG39" i="25"/>
  <c r="CL39" i="25"/>
  <c r="CQ39" i="25"/>
  <c r="CU39" i="25"/>
  <c r="CZ39" i="25"/>
  <c r="DF39" i="25"/>
  <c r="DJ39" i="25"/>
  <c r="DO39" i="25"/>
  <c r="DT39" i="25"/>
  <c r="DX39" i="25"/>
  <c r="EB39" i="25"/>
  <c r="EF39" i="25"/>
  <c r="F40" i="25"/>
  <c r="J40" i="25"/>
  <c r="Q40" i="25"/>
  <c r="U40" i="25"/>
  <c r="Y40" i="25"/>
  <c r="AC40" i="25"/>
  <c r="AG40" i="25"/>
  <c r="AK40" i="25"/>
  <c r="AO40" i="25"/>
  <c r="AS40" i="25"/>
  <c r="AW40" i="25"/>
  <c r="BA40" i="25"/>
  <c r="BE40" i="25"/>
  <c r="BI40" i="25"/>
  <c r="BM40" i="25"/>
  <c r="BQ40" i="25"/>
  <c r="BU40" i="25"/>
  <c r="BY40" i="25"/>
  <c r="CC40" i="25"/>
  <c r="CG40" i="25"/>
  <c r="CL40" i="25"/>
  <c r="CQ40" i="25"/>
  <c r="CU40" i="25"/>
  <c r="CZ40" i="25"/>
  <c r="DF40" i="25"/>
  <c r="DJ40" i="25"/>
  <c r="DO40" i="25"/>
  <c r="DT40" i="25"/>
  <c r="DX40" i="25"/>
  <c r="EB40" i="25"/>
  <c r="EF40" i="25"/>
  <c r="F41" i="25"/>
  <c r="J41" i="25"/>
  <c r="Q41" i="25"/>
  <c r="U41" i="25"/>
  <c r="Y41" i="25"/>
  <c r="AC41" i="25"/>
  <c r="AG41" i="25"/>
  <c r="AK41" i="25"/>
  <c r="AO41" i="25"/>
  <c r="AS41" i="25"/>
  <c r="AW41" i="25"/>
  <c r="BA41" i="25"/>
  <c r="BE41" i="25"/>
  <c r="BI41" i="25"/>
  <c r="BM41" i="25"/>
  <c r="BQ41" i="25"/>
  <c r="BU41" i="25"/>
  <c r="BY41" i="25"/>
  <c r="CC41" i="25"/>
  <c r="CG41" i="25"/>
  <c r="CL41" i="25"/>
  <c r="CR41" i="25"/>
  <c r="CX41" i="25"/>
  <c r="DE41" i="25"/>
  <c r="DK41" i="25"/>
  <c r="DR41" i="25"/>
  <c r="DW41" i="25"/>
  <c r="EC41" i="25"/>
  <c r="EH41" i="25"/>
  <c r="EK42" i="25"/>
  <c r="EG42" i="25"/>
  <c r="EC42" i="25"/>
  <c r="DY42" i="25"/>
  <c r="DU42" i="25"/>
  <c r="DQ42" i="25"/>
  <c r="DK42" i="25"/>
  <c r="DG42" i="25"/>
  <c r="DB42" i="25"/>
  <c r="CW42" i="25"/>
  <c r="CR42" i="25"/>
  <c r="CM42" i="25"/>
  <c r="CH42" i="25"/>
  <c r="CD42" i="25"/>
  <c r="BZ42" i="25"/>
  <c r="BV42" i="25"/>
  <c r="BR42" i="25"/>
  <c r="BN42" i="25"/>
  <c r="BJ42" i="25"/>
  <c r="BF42" i="25"/>
  <c r="BB42" i="25"/>
  <c r="AX42" i="25"/>
  <c r="AT42" i="25"/>
  <c r="AP42" i="25"/>
  <c r="AL42" i="25"/>
  <c r="AH42" i="25"/>
  <c r="AD42" i="25"/>
  <c r="Z42" i="25"/>
  <c r="V42" i="25"/>
  <c r="R42" i="25"/>
  <c r="EJ42" i="25"/>
  <c r="EF42" i="25"/>
  <c r="EB42" i="25"/>
  <c r="DX42" i="25"/>
  <c r="DT42" i="25"/>
  <c r="DO42" i="25"/>
  <c r="DJ42" i="25"/>
  <c r="DF42" i="25"/>
  <c r="CZ42" i="25"/>
  <c r="CU42" i="25"/>
  <c r="CQ42" i="25"/>
  <c r="CL42" i="25"/>
  <c r="CG42" i="25"/>
  <c r="CC42" i="25"/>
  <c r="BY42" i="25"/>
  <c r="BU42" i="25"/>
  <c r="BQ42" i="25"/>
  <c r="BM42" i="25"/>
  <c r="BI42" i="25"/>
  <c r="BE42" i="25"/>
  <c r="BA42" i="25"/>
  <c r="AW42" i="25"/>
  <c r="AS42" i="25"/>
  <c r="AO42" i="25"/>
  <c r="AK42" i="25"/>
  <c r="AG42" i="25"/>
  <c r="AC42" i="25"/>
  <c r="Y42" i="25"/>
  <c r="U42" i="25"/>
  <c r="Q42" i="25"/>
  <c r="J42" i="25"/>
  <c r="F42" i="25"/>
  <c r="K42" i="25"/>
  <c r="T42" i="25"/>
  <c r="AB42" i="25"/>
  <c r="AJ42" i="25"/>
  <c r="AR42" i="25"/>
  <c r="AZ42" i="25"/>
  <c r="BH42" i="25"/>
  <c r="BP42" i="25"/>
  <c r="BX42" i="25"/>
  <c r="CF42" i="25"/>
  <c r="CO42" i="25"/>
  <c r="CY42" i="25"/>
  <c r="DI42" i="25"/>
  <c r="DS42" i="25"/>
  <c r="EA42" i="25"/>
  <c r="EI42" i="25"/>
  <c r="F43" i="25"/>
  <c r="J43" i="25"/>
  <c r="Q43" i="25"/>
  <c r="U43" i="25"/>
  <c r="Y43" i="25"/>
  <c r="AC43" i="25"/>
  <c r="AG43" i="25"/>
  <c r="AK43" i="25"/>
  <c r="AO43" i="25"/>
  <c r="AS43" i="25"/>
  <c r="AW43" i="25"/>
  <c r="BA43" i="25"/>
  <c r="BE43" i="25"/>
  <c r="BI43" i="25"/>
  <c r="BM43" i="25"/>
  <c r="BQ43" i="25"/>
  <c r="BU43" i="25"/>
  <c r="BY43" i="25"/>
  <c r="CC43" i="25"/>
  <c r="CG43" i="25"/>
  <c r="CL43" i="25"/>
  <c r="CQ43" i="25"/>
  <c r="CU43" i="25"/>
  <c r="CZ43" i="25"/>
  <c r="DF43" i="25"/>
  <c r="DJ43" i="25"/>
  <c r="DO43" i="25"/>
  <c r="DT43" i="25"/>
  <c r="DX43" i="25"/>
  <c r="EB43" i="25"/>
  <c r="EF43" i="25"/>
  <c r="EJ43" i="25"/>
  <c r="F44" i="25"/>
  <c r="J44" i="25"/>
  <c r="Q44" i="25"/>
  <c r="U44" i="25"/>
  <c r="Y44" i="25"/>
  <c r="AC44" i="25"/>
  <c r="AG44" i="25"/>
  <c r="AK44" i="25"/>
  <c r="AO44" i="25"/>
  <c r="AS44" i="25"/>
  <c r="AW44" i="25"/>
  <c r="BA44" i="25"/>
  <c r="BE44" i="25"/>
  <c r="BI44" i="25"/>
  <c r="BM44" i="25"/>
  <c r="BQ44" i="25"/>
  <c r="BU44" i="25"/>
  <c r="BY44" i="25"/>
  <c r="CC44" i="25"/>
  <c r="CG44" i="25"/>
  <c r="CL44" i="25"/>
  <c r="CQ44" i="25"/>
  <c r="CU44" i="25"/>
  <c r="CZ44" i="25"/>
  <c r="DF44" i="25"/>
  <c r="DJ44" i="25"/>
  <c r="DO44" i="25"/>
  <c r="DT44" i="25"/>
  <c r="DX44" i="25"/>
  <c r="EB44" i="25"/>
  <c r="EF44" i="25"/>
  <c r="EJ44" i="25"/>
  <c r="F45" i="25"/>
  <c r="J45" i="25"/>
  <c r="Q45" i="25"/>
  <c r="U45" i="25"/>
  <c r="Y45" i="25"/>
  <c r="AC45" i="25"/>
  <c r="AG45" i="25"/>
  <c r="AK45" i="25"/>
  <c r="AO45" i="25"/>
  <c r="AS45" i="25"/>
  <c r="AW45" i="25"/>
  <c r="BA45" i="25"/>
  <c r="BE45" i="25"/>
  <c r="BI45" i="25"/>
  <c r="BM45" i="25"/>
  <c r="BQ45" i="25"/>
  <c r="BU45" i="25"/>
  <c r="BY45" i="25"/>
  <c r="CC45" i="25"/>
  <c r="CG45" i="25"/>
  <c r="CL45" i="25"/>
  <c r="CQ45" i="25"/>
  <c r="CU45" i="25"/>
  <c r="CZ45" i="25"/>
  <c r="DF45" i="25"/>
  <c r="DJ45" i="25"/>
  <c r="DO45" i="25"/>
  <c r="DT45" i="25"/>
  <c r="DX45" i="25"/>
  <c r="EB45" i="25"/>
  <c r="EF45" i="25"/>
  <c r="EJ45" i="25"/>
  <c r="F46" i="25"/>
  <c r="J46" i="25"/>
  <c r="Q46" i="25"/>
  <c r="U46" i="25"/>
  <c r="Y46" i="25"/>
  <c r="AC46" i="25"/>
  <c r="AG46" i="25"/>
  <c r="AK46" i="25"/>
  <c r="AO46" i="25"/>
  <c r="AS46" i="25"/>
  <c r="AW46" i="25"/>
  <c r="BA46" i="25"/>
  <c r="BE46" i="25"/>
  <c r="BI46" i="25"/>
  <c r="BM46" i="25"/>
  <c r="BQ46" i="25"/>
  <c r="BU46" i="25"/>
  <c r="BY46" i="25"/>
  <c r="CC46" i="25"/>
  <c r="CG46" i="25"/>
  <c r="CL46" i="25"/>
  <c r="CQ46" i="25"/>
  <c r="CU46" i="25"/>
  <c r="CZ46" i="25"/>
  <c r="DF46" i="25"/>
  <c r="DJ46" i="25"/>
  <c r="DO46" i="25"/>
  <c r="DT46" i="25"/>
  <c r="DX46" i="25"/>
  <c r="EB46" i="25"/>
  <c r="EF46" i="25"/>
  <c r="G43" i="25"/>
  <c r="K43" i="25"/>
  <c r="R43" i="25"/>
  <c r="V43" i="25"/>
  <c r="Z43" i="25"/>
  <c r="AD43" i="25"/>
  <c r="AH43" i="25"/>
  <c r="AL43" i="25"/>
  <c r="AP43" i="25"/>
  <c r="AT43" i="25"/>
  <c r="AX43" i="25"/>
  <c r="BB43" i="25"/>
  <c r="BF43" i="25"/>
  <c r="BJ43" i="25"/>
  <c r="BN43" i="25"/>
  <c r="BR43" i="25"/>
  <c r="BV43" i="25"/>
  <c r="BZ43" i="25"/>
  <c r="CD43" i="25"/>
  <c r="CH43" i="25"/>
  <c r="CM43" i="25"/>
  <c r="CR43" i="25"/>
  <c r="CW43" i="25"/>
  <c r="DB43" i="25"/>
  <c r="DG43" i="25"/>
  <c r="DK43" i="25"/>
  <c r="DQ43" i="25"/>
  <c r="DU43" i="25"/>
  <c r="DY43" i="25"/>
  <c r="EC43" i="25"/>
  <c r="EG43" i="25"/>
  <c r="EK43" i="25"/>
  <c r="G44" i="25"/>
  <c r="K44" i="25"/>
  <c r="R44" i="25"/>
  <c r="V44" i="25"/>
  <c r="Z44" i="25"/>
  <c r="AD44" i="25"/>
  <c r="AH44" i="25"/>
  <c r="AL44" i="25"/>
  <c r="AP44" i="25"/>
  <c r="AT44" i="25"/>
  <c r="AX44" i="25"/>
  <c r="BB44" i="25"/>
  <c r="BF44" i="25"/>
  <c r="BJ44" i="25"/>
  <c r="BN44" i="25"/>
  <c r="BR44" i="25"/>
  <c r="BV44" i="25"/>
  <c r="BZ44" i="25"/>
  <c r="CD44" i="25"/>
  <c r="CH44" i="25"/>
  <c r="CM44" i="25"/>
  <c r="CR44" i="25"/>
  <c r="CW44" i="25"/>
  <c r="DB44" i="25"/>
  <c r="DG44" i="25"/>
  <c r="DK44" i="25"/>
  <c r="DQ44" i="25"/>
  <c r="DU44" i="25"/>
  <c r="DY44" i="25"/>
  <c r="EC44" i="25"/>
  <c r="EG44" i="25"/>
  <c r="EK44" i="25"/>
  <c r="G45" i="25"/>
  <c r="K45" i="25"/>
  <c r="R45" i="25"/>
  <c r="V45" i="25"/>
  <c r="Z45" i="25"/>
  <c r="AD45" i="25"/>
  <c r="AH45" i="25"/>
  <c r="AL45" i="25"/>
  <c r="AP45" i="25"/>
  <c r="AT45" i="25"/>
  <c r="AX45" i="25"/>
  <c r="BB45" i="25"/>
  <c r="BF45" i="25"/>
  <c r="BJ45" i="25"/>
  <c r="BN45" i="25"/>
  <c r="BR45" i="25"/>
  <c r="BV45" i="25"/>
  <c r="BZ45" i="25"/>
  <c r="CD45" i="25"/>
  <c r="CH45" i="25"/>
  <c r="CM45" i="25"/>
  <c r="CR45" i="25"/>
  <c r="CW45" i="25"/>
  <c r="DB45" i="25"/>
  <c r="DG45" i="25"/>
  <c r="DK45" i="25"/>
  <c r="DQ45" i="25"/>
  <c r="DU45" i="25"/>
  <c r="DY45" i="25"/>
  <c r="EC45" i="25"/>
  <c r="EG45" i="25"/>
  <c r="EK45" i="25"/>
  <c r="G46" i="25"/>
  <c r="K46" i="25"/>
  <c r="R46" i="25"/>
  <c r="V46" i="25"/>
  <c r="Z46" i="25"/>
  <c r="AD46" i="25"/>
  <c r="AH46" i="25"/>
  <c r="AL46" i="25"/>
  <c r="AP46" i="25"/>
  <c r="AT46" i="25"/>
  <c r="AX46" i="25"/>
  <c r="BB46" i="25"/>
  <c r="BF46" i="25"/>
  <c r="BJ46" i="25"/>
  <c r="BN46" i="25"/>
  <c r="BR46" i="25"/>
  <c r="BV46" i="25"/>
  <c r="BZ46" i="25"/>
  <c r="CD46" i="25"/>
  <c r="CH46" i="25"/>
  <c r="CM46" i="25"/>
  <c r="CR46" i="25"/>
  <c r="CW46" i="25"/>
  <c r="DB46" i="25"/>
  <c r="DG46" i="25"/>
  <c r="DK46" i="25"/>
  <c r="DQ46" i="25"/>
  <c r="DU46" i="25"/>
  <c r="DY46" i="25"/>
  <c r="EC46" i="25"/>
  <c r="EI46" i="25"/>
  <c r="AY46" i="25"/>
  <c r="BC46" i="25"/>
  <c r="BG46" i="25"/>
  <c r="BK46" i="25"/>
  <c r="BO46" i="25"/>
  <c r="BS46" i="25"/>
  <c r="BW46" i="25"/>
  <c r="CA46" i="25"/>
  <c r="CE46" i="25"/>
  <c r="CI46" i="25"/>
  <c r="CN46" i="25"/>
  <c r="CS46" i="25"/>
  <c r="CX46" i="25"/>
  <c r="DD46" i="25"/>
  <c r="DH46" i="25"/>
  <c r="DL46" i="25"/>
  <c r="DR46" i="25"/>
  <c r="DV46" i="25"/>
  <c r="DZ46" i="25"/>
  <c r="ED46" i="25"/>
  <c r="I43" i="25"/>
  <c r="P43" i="25"/>
  <c r="T43" i="25"/>
  <c r="X43" i="25"/>
  <c r="AB43" i="25"/>
  <c r="AF43" i="25"/>
  <c r="AJ43" i="25"/>
  <c r="AN43" i="25"/>
  <c r="AR43" i="25"/>
  <c r="AV43" i="25"/>
  <c r="AZ43" i="25"/>
  <c r="BD43" i="25"/>
  <c r="BH43" i="25"/>
  <c r="BL43" i="25"/>
  <c r="BP43" i="25"/>
  <c r="BT43" i="25"/>
  <c r="BX43" i="25"/>
  <c r="CB43" i="25"/>
  <c r="CF43" i="25"/>
  <c r="CK43" i="25"/>
  <c r="CO43" i="25"/>
  <c r="CT43" i="25"/>
  <c r="CY43" i="25"/>
  <c r="DE43" i="25"/>
  <c r="DI43" i="25"/>
  <c r="DM43" i="25"/>
  <c r="DS43" i="25"/>
  <c r="DW43" i="25"/>
  <c r="EA43" i="25"/>
  <c r="EE43" i="25"/>
  <c r="I44" i="25"/>
  <c r="P44" i="25"/>
  <c r="T44" i="25"/>
  <c r="X44" i="25"/>
  <c r="AB44" i="25"/>
  <c r="AF44" i="25"/>
  <c r="AJ44" i="25"/>
  <c r="AN44" i="25"/>
  <c r="AR44" i="25"/>
  <c r="AV44" i="25"/>
  <c r="AZ44" i="25"/>
  <c r="BD44" i="25"/>
  <c r="BH44" i="25"/>
  <c r="BL44" i="25"/>
  <c r="BP44" i="25"/>
  <c r="BT44" i="25"/>
  <c r="BX44" i="25"/>
  <c r="CB44" i="25"/>
  <c r="CF44" i="25"/>
  <c r="CK44" i="25"/>
  <c r="CO44" i="25"/>
  <c r="CT44" i="25"/>
  <c r="CY44" i="25"/>
  <c r="DE44" i="25"/>
  <c r="DI44" i="25"/>
  <c r="DM44" i="25"/>
  <c r="DS44" i="25"/>
  <c r="DW44" i="25"/>
  <c r="EA44" i="25"/>
  <c r="EE44" i="25"/>
  <c r="I45" i="25"/>
  <c r="P45" i="25"/>
  <c r="T45" i="25"/>
  <c r="X45" i="25"/>
  <c r="AB45" i="25"/>
  <c r="AF45" i="25"/>
  <c r="AJ45" i="25"/>
  <c r="AN45" i="25"/>
  <c r="AR45" i="25"/>
  <c r="AV45" i="25"/>
  <c r="AZ45" i="25"/>
  <c r="BD45" i="25"/>
  <c r="BH45" i="25"/>
  <c r="BL45" i="25"/>
  <c r="BP45" i="25"/>
  <c r="BT45" i="25"/>
  <c r="BX45" i="25"/>
  <c r="CB45" i="25"/>
  <c r="CF45" i="25"/>
  <c r="CK45" i="25"/>
  <c r="CO45" i="25"/>
  <c r="CT45" i="25"/>
  <c r="CY45" i="25"/>
  <c r="DE45" i="25"/>
  <c r="DI45" i="25"/>
  <c r="DM45" i="25"/>
  <c r="DS45" i="25"/>
  <c r="DW45" i="25"/>
  <c r="EA45" i="25"/>
  <c r="EE45" i="25"/>
  <c r="EL46" i="25"/>
  <c r="EH46" i="25"/>
  <c r="EK46" i="25"/>
  <c r="EG46" i="25"/>
  <c r="I46" i="25"/>
  <c r="P46" i="25"/>
  <c r="T46" i="25"/>
  <c r="X46" i="25"/>
  <c r="AB46" i="25"/>
  <c r="AF46" i="25"/>
  <c r="AJ46" i="25"/>
  <c r="AN46" i="25"/>
  <c r="AR46" i="25"/>
  <c r="AV46" i="25"/>
  <c r="AZ46" i="25"/>
  <c r="BD46" i="25"/>
  <c r="BH46" i="25"/>
  <c r="BL46" i="25"/>
  <c r="BP46" i="25"/>
  <c r="BT46" i="25"/>
  <c r="BX46" i="25"/>
  <c r="CB46" i="25"/>
  <c r="CF46" i="25"/>
  <c r="CK46" i="25"/>
  <c r="CO46" i="25"/>
  <c r="CT46" i="25"/>
  <c r="CY46" i="25"/>
  <c r="DE46" i="25"/>
  <c r="DI46" i="25"/>
  <c r="DM46" i="25"/>
  <c r="DS46" i="25"/>
  <c r="DW46" i="25"/>
  <c r="EA46" i="25"/>
  <c r="EE46" i="25"/>
  <c r="I47" i="25"/>
  <c r="P47" i="25"/>
  <c r="T47" i="25"/>
  <c r="X47" i="25"/>
  <c r="AB47" i="25"/>
  <c r="AF47" i="25"/>
  <c r="AJ47" i="25"/>
  <c r="AN47" i="25"/>
  <c r="AR47" i="25"/>
  <c r="AV47" i="25"/>
  <c r="AZ47" i="25"/>
  <c r="BD47" i="25"/>
  <c r="BH47" i="25"/>
  <c r="BL47" i="25"/>
  <c r="BP47" i="25"/>
  <c r="BT47" i="25"/>
  <c r="BX47" i="25"/>
  <c r="CB47" i="25"/>
  <c r="CF47" i="25"/>
  <c r="CK47" i="25"/>
  <c r="CO47" i="25"/>
  <c r="CT47" i="25"/>
  <c r="CY47" i="25"/>
  <c r="DE47" i="25"/>
  <c r="DI47" i="25"/>
  <c r="DM47" i="25"/>
  <c r="DS47" i="25"/>
  <c r="DW47" i="25"/>
  <c r="EA47" i="25"/>
  <c r="EE47" i="25"/>
  <c r="EI47" i="25"/>
  <c r="I48" i="25"/>
  <c r="P48" i="25"/>
  <c r="T48" i="25"/>
  <c r="X48" i="25"/>
  <c r="AB48" i="25"/>
  <c r="AF48" i="25"/>
  <c r="AJ48" i="25"/>
  <c r="AN48" i="25"/>
  <c r="AR48" i="25"/>
  <c r="AV48" i="25"/>
  <c r="AZ48" i="25"/>
  <c r="BD48" i="25"/>
  <c r="BH48" i="25"/>
  <c r="BL48" i="25"/>
  <c r="BP48" i="25"/>
  <c r="BT48" i="25"/>
  <c r="BX48" i="25"/>
  <c r="CB48" i="25"/>
  <c r="CF48" i="25"/>
  <c r="CK48" i="25"/>
  <c r="CO48" i="25"/>
  <c r="CT48" i="25"/>
  <c r="CY48" i="25"/>
  <c r="DE48" i="25"/>
  <c r="DI48" i="25"/>
  <c r="DM48" i="25"/>
  <c r="DS48" i="25"/>
  <c r="DW48" i="25"/>
  <c r="EA48" i="25"/>
  <c r="EE48" i="25"/>
  <c r="EI48" i="25"/>
  <c r="EL49" i="25"/>
  <c r="EH49" i="25"/>
  <c r="ED49" i="25"/>
  <c r="DZ49" i="25"/>
  <c r="DV49" i="25"/>
  <c r="DR49" i="25"/>
  <c r="DL49" i="25"/>
  <c r="DH49" i="25"/>
  <c r="DD49" i="25"/>
  <c r="CX49" i="25"/>
  <c r="CS49" i="25"/>
  <c r="CN49" i="25"/>
  <c r="CI49" i="25"/>
  <c r="CE49" i="25"/>
  <c r="CA49" i="25"/>
  <c r="BW49" i="25"/>
  <c r="BS49" i="25"/>
  <c r="BO49" i="25"/>
  <c r="BK49" i="25"/>
  <c r="BG49" i="25"/>
  <c r="BC49" i="25"/>
  <c r="AY49" i="25"/>
  <c r="AU49" i="25"/>
  <c r="AQ49" i="25"/>
  <c r="AM49" i="25"/>
  <c r="AI49" i="25"/>
  <c r="EJ49" i="25"/>
  <c r="EF49" i="25"/>
  <c r="EB49" i="25"/>
  <c r="DX49" i="25"/>
  <c r="DT49" i="25"/>
  <c r="DO49" i="25"/>
  <c r="DJ49" i="25"/>
  <c r="DF49" i="25"/>
  <c r="CZ49" i="25"/>
  <c r="CU49" i="25"/>
  <c r="CQ49" i="25"/>
  <c r="CL49" i="25"/>
  <c r="CG49" i="25"/>
  <c r="CC49" i="25"/>
  <c r="BY49" i="25"/>
  <c r="BU49" i="25"/>
  <c r="BQ49" i="25"/>
  <c r="BM49" i="25"/>
  <c r="BI49" i="25"/>
  <c r="BE49" i="25"/>
  <c r="BA49" i="25"/>
  <c r="AW49" i="25"/>
  <c r="AS49" i="25"/>
  <c r="AO49" i="25"/>
  <c r="AK49" i="25"/>
  <c r="AG49" i="25"/>
  <c r="AC49" i="25"/>
  <c r="Y49" i="25"/>
  <c r="U49" i="25"/>
  <c r="I49" i="25"/>
  <c r="P49" i="25"/>
  <c r="T49" i="25"/>
  <c r="Z49" i="25"/>
  <c r="AE49" i="25"/>
  <c r="AL49" i="25"/>
  <c r="AT49" i="25"/>
  <c r="BB49" i="25"/>
  <c r="BJ49" i="25"/>
  <c r="BR49" i="25"/>
  <c r="BZ49" i="25"/>
  <c r="CH49" i="25"/>
  <c r="CR49" i="25"/>
  <c r="DB49" i="25"/>
  <c r="DK49" i="25"/>
  <c r="DU49" i="25"/>
  <c r="EC49" i="25"/>
  <c r="EK49" i="25"/>
  <c r="BT49" i="25"/>
  <c r="CB49" i="25"/>
  <c r="CK49" i="25"/>
  <c r="CT49" i="25"/>
  <c r="DE49" i="25"/>
  <c r="DM49" i="25"/>
  <c r="DW49" i="25"/>
  <c r="EE49" i="25"/>
  <c r="EL50" i="25"/>
  <c r="EH50" i="25"/>
  <c r="ED50" i="25"/>
  <c r="DZ50" i="25"/>
  <c r="DV50" i="25"/>
  <c r="DR50" i="25"/>
  <c r="DL50" i="25"/>
  <c r="DH50" i="25"/>
  <c r="DD50" i="25"/>
  <c r="CX50" i="25"/>
  <c r="CS50" i="25"/>
  <c r="CN50" i="25"/>
  <c r="CI50" i="25"/>
  <c r="CE50" i="25"/>
  <c r="CA50" i="25"/>
  <c r="BW50" i="25"/>
  <c r="BS50" i="25"/>
  <c r="BO50" i="25"/>
  <c r="BK50" i="25"/>
  <c r="BG50" i="25"/>
  <c r="BC50" i="25"/>
  <c r="AY50" i="25"/>
  <c r="AU50" i="25"/>
  <c r="AQ50" i="25"/>
  <c r="AM50" i="25"/>
  <c r="AI50" i="25"/>
  <c r="AE50" i="25"/>
  <c r="AA50" i="25"/>
  <c r="W50" i="25"/>
  <c r="S50" i="25"/>
  <c r="L50" i="25"/>
  <c r="H50" i="25"/>
  <c r="EK50" i="25"/>
  <c r="EG50" i="25"/>
  <c r="EC50" i="25"/>
  <c r="DY50" i="25"/>
  <c r="DU50" i="25"/>
  <c r="DQ50" i="25"/>
  <c r="DK50" i="25"/>
  <c r="DG50" i="25"/>
  <c r="DB50" i="25"/>
  <c r="CW50" i="25"/>
  <c r="CR50" i="25"/>
  <c r="CM50" i="25"/>
  <c r="CH50" i="25"/>
  <c r="CD50" i="25"/>
  <c r="BZ50" i="25"/>
  <c r="BV50" i="25"/>
  <c r="BR50" i="25"/>
  <c r="BN50" i="25"/>
  <c r="BJ50" i="25"/>
  <c r="BF50" i="25"/>
  <c r="BB50" i="25"/>
  <c r="AX50" i="25"/>
  <c r="AT50" i="25"/>
  <c r="AP50" i="25"/>
  <c r="AL50" i="25"/>
  <c r="AH50" i="25"/>
  <c r="AD50" i="25"/>
  <c r="Z50" i="25"/>
  <c r="V50" i="25"/>
  <c r="EJ50" i="25"/>
  <c r="EF50" i="25"/>
  <c r="EB50" i="25"/>
  <c r="DX50" i="25"/>
  <c r="DT50" i="25"/>
  <c r="DO50" i="25"/>
  <c r="DJ50" i="25"/>
  <c r="DF50" i="25"/>
  <c r="CZ50" i="25"/>
  <c r="CU50" i="25"/>
  <c r="CQ50" i="25"/>
  <c r="CL50" i="25"/>
  <c r="CG50" i="25"/>
  <c r="CC50" i="25"/>
  <c r="BY50" i="25"/>
  <c r="BU50" i="25"/>
  <c r="BQ50" i="25"/>
  <c r="BM50" i="25"/>
  <c r="BI50" i="25"/>
  <c r="BE50" i="25"/>
  <c r="BA50" i="25"/>
  <c r="AW50" i="25"/>
  <c r="AS50" i="25"/>
  <c r="AO50" i="25"/>
  <c r="AK50" i="25"/>
  <c r="AG50" i="25"/>
  <c r="AC50" i="25"/>
  <c r="Y50" i="25"/>
  <c r="U50" i="25"/>
  <c r="Q50" i="25"/>
  <c r="J50" i="25"/>
  <c r="F50" i="25"/>
  <c r="EI50" i="25"/>
  <c r="EE50" i="25"/>
  <c r="EA50" i="25"/>
  <c r="DW50" i="25"/>
  <c r="DS50" i="25"/>
  <c r="DM50" i="25"/>
  <c r="DI50" i="25"/>
  <c r="DE50" i="25"/>
  <c r="CY50" i="25"/>
  <c r="CT50" i="25"/>
  <c r="CO50" i="25"/>
  <c r="CK50" i="25"/>
  <c r="CF50" i="25"/>
  <c r="CB50" i="25"/>
  <c r="BX50" i="25"/>
  <c r="BT50" i="25"/>
  <c r="BP50" i="25"/>
  <c r="BL50" i="25"/>
  <c r="BH50" i="25"/>
  <c r="BD50" i="25"/>
  <c r="AZ50" i="25"/>
  <c r="AV50" i="25"/>
  <c r="AR50" i="25"/>
  <c r="AN50" i="25"/>
  <c r="AJ50" i="25"/>
  <c r="AF50" i="25"/>
  <c r="AB50" i="25"/>
  <c r="X50" i="25"/>
  <c r="T50" i="25"/>
  <c r="P50" i="25"/>
  <c r="I50" i="25"/>
  <c r="G47" i="25"/>
  <c r="K47" i="25"/>
  <c r="R47" i="25"/>
  <c r="V47" i="25"/>
  <c r="Z47" i="25"/>
  <c r="AD47" i="25"/>
  <c r="AH47" i="25"/>
  <c r="AL47" i="25"/>
  <c r="AP47" i="25"/>
  <c r="AT47" i="25"/>
  <c r="AX47" i="25"/>
  <c r="BB47" i="25"/>
  <c r="BF47" i="25"/>
  <c r="BJ47" i="25"/>
  <c r="BN47" i="25"/>
  <c r="BR47" i="25"/>
  <c r="BV47" i="25"/>
  <c r="BZ47" i="25"/>
  <c r="CD47" i="25"/>
  <c r="CH47" i="25"/>
  <c r="CM47" i="25"/>
  <c r="CR47" i="25"/>
  <c r="CW47" i="25"/>
  <c r="DB47" i="25"/>
  <c r="DG47" i="25"/>
  <c r="DK47" i="25"/>
  <c r="DQ47" i="25"/>
  <c r="DU47" i="25"/>
  <c r="DY47" i="25"/>
  <c r="EC47" i="25"/>
  <c r="EG47" i="25"/>
  <c r="EK47" i="25"/>
  <c r="G48" i="25"/>
  <c r="K48" i="25"/>
  <c r="R48" i="25"/>
  <c r="V48" i="25"/>
  <c r="Z48" i="25"/>
  <c r="AD48" i="25"/>
  <c r="AH48" i="25"/>
  <c r="AL48" i="25"/>
  <c r="AP48" i="25"/>
  <c r="AT48" i="25"/>
  <c r="AX48" i="25"/>
  <c r="BB48" i="25"/>
  <c r="BF48" i="25"/>
  <c r="BJ48" i="25"/>
  <c r="BN48" i="25"/>
  <c r="BR48" i="25"/>
  <c r="BV48" i="25"/>
  <c r="BZ48" i="25"/>
  <c r="CD48" i="25"/>
  <c r="CH48" i="25"/>
  <c r="CM48" i="25"/>
  <c r="CR48" i="25"/>
  <c r="CW48" i="25"/>
  <c r="DB48" i="25"/>
  <c r="DG48" i="25"/>
  <c r="DK48" i="25"/>
  <c r="DQ48" i="25"/>
  <c r="DU48" i="25"/>
  <c r="DY48" i="25"/>
  <c r="EC48" i="25"/>
  <c r="EG48" i="25"/>
  <c r="EK48" i="25"/>
  <c r="G49" i="25"/>
  <c r="K49" i="25"/>
  <c r="R49" i="25"/>
  <c r="W49" i="25"/>
  <c r="AB49" i="25"/>
  <c r="AH49" i="25"/>
  <c r="AP49" i="25"/>
  <c r="AX49" i="25"/>
  <c r="BF49" i="25"/>
  <c r="BN49" i="25"/>
  <c r="BV49" i="25"/>
  <c r="CD49" i="25"/>
  <c r="CM49" i="25"/>
  <c r="CW49" i="25"/>
  <c r="DG49" i="25"/>
  <c r="DQ49" i="25"/>
  <c r="DY49" i="25"/>
  <c r="EG49" i="25"/>
  <c r="G50" i="25"/>
  <c r="H47" i="25"/>
  <c r="L47" i="25"/>
  <c r="S47" i="25"/>
  <c r="W47" i="25"/>
  <c r="AA47" i="25"/>
  <c r="AE47" i="25"/>
  <c r="AI47" i="25"/>
  <c r="AM47" i="25"/>
  <c r="AQ47" i="25"/>
  <c r="AU47" i="25"/>
  <c r="AY47" i="25"/>
  <c r="BC47" i="25"/>
  <c r="BG47" i="25"/>
  <c r="BK47" i="25"/>
  <c r="BO47" i="25"/>
  <c r="BS47" i="25"/>
  <c r="BW47" i="25"/>
  <c r="CA47" i="25"/>
  <c r="CE47" i="25"/>
  <c r="CI47" i="25"/>
  <c r="CN47" i="25"/>
  <c r="CS47" i="25"/>
  <c r="CX47" i="25"/>
  <c r="DD47" i="25"/>
  <c r="DH47" i="25"/>
  <c r="DL47" i="25"/>
  <c r="DR47" i="25"/>
  <c r="DV47" i="25"/>
  <c r="DZ47" i="25"/>
  <c r="ED47" i="25"/>
  <c r="EH47" i="25"/>
  <c r="H48" i="25"/>
  <c r="L48" i="25"/>
  <c r="S48" i="25"/>
  <c r="W48" i="25"/>
  <c r="AA48" i="25"/>
  <c r="AE48" i="25"/>
  <c r="AI48" i="25"/>
  <c r="AM48" i="25"/>
  <c r="AQ48" i="25"/>
  <c r="AU48" i="25"/>
  <c r="AY48" i="25"/>
  <c r="BC48" i="25"/>
  <c r="BG48" i="25"/>
  <c r="BK48" i="25"/>
  <c r="BO48" i="25"/>
  <c r="BS48" i="25"/>
  <c r="BW48" i="25"/>
  <c r="CA48" i="25"/>
  <c r="CE48" i="25"/>
  <c r="CI48" i="25"/>
  <c r="CN48" i="25"/>
  <c r="CS48" i="25"/>
  <c r="CX48" i="25"/>
  <c r="DD48" i="25"/>
  <c r="DH48" i="25"/>
  <c r="DL48" i="25"/>
  <c r="DR48" i="25"/>
  <c r="DV48" i="25"/>
  <c r="DZ48" i="25"/>
  <c r="ED48" i="25"/>
  <c r="EH48" i="25"/>
  <c r="H49" i="25"/>
  <c r="L49" i="25"/>
  <c r="S49" i="25"/>
  <c r="X49" i="25"/>
  <c r="AD49" i="25"/>
  <c r="AJ49" i="25"/>
  <c r="AR49" i="25"/>
  <c r="AZ49" i="25"/>
  <c r="BH49" i="25"/>
  <c r="BP49" i="25"/>
  <c r="BX49" i="25"/>
  <c r="CF49" i="25"/>
  <c r="CO49" i="25"/>
  <c r="CY49" i="25"/>
  <c r="DI49" i="25"/>
  <c r="DS49" i="25"/>
  <c r="EA49" i="25"/>
  <c r="EI49" i="25"/>
  <c r="K50" i="25"/>
  <c r="EK51" i="25"/>
  <c r="EG51" i="25"/>
  <c r="EC51" i="25"/>
  <c r="DY51" i="25"/>
  <c r="DU51" i="25"/>
  <c r="DQ51" i="25"/>
  <c r="DK51" i="25"/>
  <c r="EJ51" i="25"/>
  <c r="EF51" i="25"/>
  <c r="EB51" i="25"/>
  <c r="DX51" i="25"/>
  <c r="DT51" i="25"/>
  <c r="DO51" i="25"/>
  <c r="DJ51" i="25"/>
  <c r="DF51" i="25"/>
  <c r="CZ51" i="25"/>
  <c r="CU51" i="25"/>
  <c r="CQ51" i="25"/>
  <c r="CL51" i="25"/>
  <c r="CG51" i="25"/>
  <c r="CC51" i="25"/>
  <c r="BY51" i="25"/>
  <c r="I51" i="25"/>
  <c r="P51" i="25"/>
  <c r="T51" i="25"/>
  <c r="X51" i="25"/>
  <c r="AB51" i="25"/>
  <c r="AF51" i="25"/>
  <c r="AJ51" i="25"/>
  <c r="AN51" i="25"/>
  <c r="AR51" i="25"/>
  <c r="AV51" i="25"/>
  <c r="AZ51" i="25"/>
  <c r="BD51" i="25"/>
  <c r="BH51" i="25"/>
  <c r="BL51" i="25"/>
  <c r="BP51" i="25"/>
  <c r="BT51" i="25"/>
  <c r="BX51" i="25"/>
  <c r="CD51" i="25"/>
  <c r="CI51" i="25"/>
  <c r="CO51" i="25"/>
  <c r="CW51" i="25"/>
  <c r="DD51" i="25"/>
  <c r="DI51" i="25"/>
  <c r="DS51" i="25"/>
  <c r="EA51" i="25"/>
  <c r="EI51" i="25"/>
  <c r="F51" i="25"/>
  <c r="J51" i="25"/>
  <c r="Q51" i="25"/>
  <c r="U51" i="25"/>
  <c r="Y51" i="25"/>
  <c r="AC51" i="25"/>
  <c r="AG51" i="25"/>
  <c r="AK51" i="25"/>
  <c r="AO51" i="25"/>
  <c r="AS51" i="25"/>
  <c r="AW51" i="25"/>
  <c r="BA51" i="25"/>
  <c r="BE51" i="25"/>
  <c r="BI51" i="25"/>
  <c r="BM51" i="25"/>
  <c r="BQ51" i="25"/>
  <c r="BU51" i="25"/>
  <c r="BZ51" i="25"/>
  <c r="CE51" i="25"/>
  <c r="CK51" i="25"/>
  <c r="CR51" i="25"/>
  <c r="CX51" i="25"/>
  <c r="DE51" i="25"/>
  <c r="DL51" i="25"/>
  <c r="DV51" i="25"/>
  <c r="ED51" i="25"/>
  <c r="EL51" i="25"/>
  <c r="G51" i="25"/>
  <c r="K51" i="25"/>
  <c r="R51" i="25"/>
  <c r="V51" i="25"/>
  <c r="Z51" i="25"/>
  <c r="AD51" i="25"/>
  <c r="AH51" i="25"/>
  <c r="AL51" i="25"/>
  <c r="AP51" i="25"/>
  <c r="AT51" i="25"/>
  <c r="AX51" i="25"/>
  <c r="BB51" i="25"/>
  <c r="BF51" i="25"/>
  <c r="BJ51" i="25"/>
  <c r="BN51" i="25"/>
  <c r="BR51" i="25"/>
  <c r="BV51" i="25"/>
  <c r="CA51" i="25"/>
  <c r="CF51" i="25"/>
  <c r="CM51" i="25"/>
  <c r="CS51" i="25"/>
  <c r="CY51" i="25"/>
  <c r="DG51" i="25"/>
  <c r="DM51" i="25"/>
  <c r="DW51" i="25"/>
  <c r="EE51" i="25"/>
  <c r="H51" i="25"/>
  <c r="L51" i="25"/>
  <c r="S51" i="25"/>
  <c r="W51" i="25"/>
  <c r="AA51" i="25"/>
  <c r="AE51" i="25"/>
  <c r="AI51" i="25"/>
  <c r="AM51" i="25"/>
  <c r="AQ51" i="25"/>
  <c r="AU51" i="25"/>
  <c r="AY51" i="25"/>
  <c r="BC51" i="25"/>
  <c r="BG51" i="25"/>
  <c r="BK51" i="25"/>
  <c r="BO51" i="25"/>
  <c r="BS51" i="25"/>
  <c r="BW51" i="25"/>
  <c r="CB51" i="25"/>
  <c r="CH51" i="25"/>
  <c r="CN51" i="25"/>
  <c r="CT51" i="25"/>
  <c r="DB51" i="25"/>
  <c r="DH51" i="25"/>
  <c r="DR51" i="25"/>
  <c r="DZ51" i="25"/>
  <c r="EH51" i="25"/>
  <c r="F52" i="25"/>
  <c r="J52" i="25"/>
  <c r="Q52" i="25"/>
  <c r="U52" i="25"/>
  <c r="Y52" i="25"/>
  <c r="AC52" i="25"/>
  <c r="AG52" i="25"/>
  <c r="AK52" i="25"/>
  <c r="AO52" i="25"/>
  <c r="AS52" i="25"/>
  <c r="AW52" i="25"/>
  <c r="BA52" i="25"/>
  <c r="BE52" i="25"/>
  <c r="BI52" i="25"/>
  <c r="BM52" i="25"/>
  <c r="BQ52" i="25"/>
  <c r="BU52" i="25"/>
  <c r="BY52" i="25"/>
  <c r="CC52" i="25"/>
  <c r="CG52" i="25"/>
  <c r="CL52" i="25"/>
  <c r="CQ52" i="25"/>
  <c r="CU52" i="25"/>
  <c r="CZ52" i="25"/>
  <c r="DF52" i="25"/>
  <c r="DJ52" i="25"/>
  <c r="DO52" i="25"/>
  <c r="DT52" i="25"/>
  <c r="DX52" i="25"/>
  <c r="EB52" i="25"/>
  <c r="EF52" i="25"/>
  <c r="EJ52" i="25"/>
  <c r="J17" i="26"/>
  <c r="J21" i="26"/>
  <c r="J25" i="26"/>
  <c r="J29" i="26"/>
  <c r="J33" i="26"/>
  <c r="J37" i="26"/>
  <c r="J41" i="26"/>
  <c r="J45" i="26"/>
  <c r="J49" i="26"/>
  <c r="J69" i="26"/>
  <c r="J71" i="26"/>
  <c r="K85" i="26"/>
  <c r="J85" i="26"/>
  <c r="K90" i="26"/>
  <c r="J90" i="26"/>
  <c r="K94" i="26"/>
  <c r="J94" i="26"/>
  <c r="K99" i="26"/>
  <c r="J99" i="26"/>
  <c r="G52" i="25"/>
  <c r="K52" i="25"/>
  <c r="R52" i="25"/>
  <c r="V52" i="25"/>
  <c r="Z52" i="25"/>
  <c r="AD52" i="25"/>
  <c r="AH52" i="25"/>
  <c r="AL52" i="25"/>
  <c r="AP52" i="25"/>
  <c r="AT52" i="25"/>
  <c r="AX52" i="25"/>
  <c r="BB52" i="25"/>
  <c r="BF52" i="25"/>
  <c r="BJ52" i="25"/>
  <c r="BN52" i="25"/>
  <c r="BR52" i="25"/>
  <c r="BV52" i="25"/>
  <c r="BZ52" i="25"/>
  <c r="CD52" i="25"/>
  <c r="CH52" i="25"/>
  <c r="CM52" i="25"/>
  <c r="CR52" i="25"/>
  <c r="CW52" i="25"/>
  <c r="DB52" i="25"/>
  <c r="DG52" i="25"/>
  <c r="DK52" i="25"/>
  <c r="DQ52" i="25"/>
  <c r="DU52" i="25"/>
  <c r="DY52" i="25"/>
  <c r="EC52" i="25"/>
  <c r="EG52" i="25"/>
  <c r="EK52" i="25"/>
  <c r="J20" i="26"/>
  <c r="J24" i="26"/>
  <c r="J28" i="26"/>
  <c r="J32" i="26"/>
  <c r="J36" i="26"/>
  <c r="J40" i="26"/>
  <c r="J44" i="26"/>
  <c r="J48" i="26"/>
  <c r="J52" i="26"/>
  <c r="K54" i="26"/>
  <c r="J57" i="26"/>
  <c r="J59" i="26"/>
  <c r="K69" i="26"/>
  <c r="K71" i="26"/>
  <c r="J73" i="26"/>
  <c r="J75" i="26"/>
  <c r="H52" i="25"/>
  <c r="L52" i="25"/>
  <c r="S52" i="25"/>
  <c r="W52" i="25"/>
  <c r="AA52" i="25"/>
  <c r="AE52" i="25"/>
  <c r="AI52" i="25"/>
  <c r="AM52" i="25"/>
  <c r="AQ52" i="25"/>
  <c r="AU52" i="25"/>
  <c r="AY52" i="25"/>
  <c r="BC52" i="25"/>
  <c r="BG52" i="25"/>
  <c r="BK52" i="25"/>
  <c r="BO52" i="25"/>
  <c r="BS52" i="25"/>
  <c r="BW52" i="25"/>
  <c r="CA52" i="25"/>
  <c r="CE52" i="25"/>
  <c r="CI52" i="25"/>
  <c r="CN52" i="25"/>
  <c r="CS52" i="25"/>
  <c r="CX52" i="25"/>
  <c r="DD52" i="25"/>
  <c r="DH52" i="25"/>
  <c r="DL52" i="25"/>
  <c r="DR52" i="25"/>
  <c r="DV52" i="25"/>
  <c r="DZ52" i="25"/>
  <c r="ED52" i="25"/>
  <c r="EH52" i="25"/>
  <c r="EL52" i="25"/>
  <c r="J19" i="26"/>
  <c r="K20" i="26"/>
  <c r="J23" i="26"/>
  <c r="K24" i="26"/>
  <c r="J27" i="26"/>
  <c r="K28" i="26"/>
  <c r="J31" i="26"/>
  <c r="K32" i="26"/>
  <c r="J35" i="26"/>
  <c r="K36" i="26"/>
  <c r="J39" i="26"/>
  <c r="K40" i="26"/>
  <c r="J43" i="26"/>
  <c r="K44" i="26"/>
  <c r="J47" i="26"/>
  <c r="K48" i="26"/>
  <c r="J51" i="26"/>
  <c r="K52" i="26"/>
  <c r="J54" i="26"/>
  <c r="K57" i="26"/>
  <c r="K59" i="26"/>
  <c r="J61" i="26"/>
  <c r="J63" i="26"/>
  <c r="K73" i="26"/>
  <c r="K75" i="26"/>
  <c r="J77" i="26"/>
  <c r="J79" i="26"/>
  <c r="I52" i="25"/>
  <c r="P52" i="25"/>
  <c r="T52" i="25"/>
  <c r="X52" i="25"/>
  <c r="AB52" i="25"/>
  <c r="AF52" i="25"/>
  <c r="AJ52" i="25"/>
  <c r="AN52" i="25"/>
  <c r="AR52" i="25"/>
  <c r="AV52" i="25"/>
  <c r="AZ52" i="25"/>
  <c r="BD52" i="25"/>
  <c r="BH52" i="25"/>
  <c r="BL52" i="25"/>
  <c r="BP52" i="25"/>
  <c r="BT52" i="25"/>
  <c r="BX52" i="25"/>
  <c r="CB52" i="25"/>
  <c r="CF52" i="25"/>
  <c r="CK52" i="25"/>
  <c r="CO52" i="25"/>
  <c r="CT52" i="25"/>
  <c r="CY52" i="25"/>
  <c r="DE52" i="25"/>
  <c r="DI52" i="25"/>
  <c r="DM52" i="25"/>
  <c r="DS52" i="25"/>
  <c r="DW52" i="25"/>
  <c r="EA52" i="25"/>
  <c r="EE52" i="25"/>
  <c r="H121" i="26"/>
  <c r="E9" i="34" s="1"/>
  <c r="E341" i="34" s="1"/>
  <c r="J18" i="26"/>
  <c r="K19" i="26"/>
  <c r="J22" i="26"/>
  <c r="K23" i="26"/>
  <c r="J26" i="26"/>
  <c r="K27" i="26"/>
  <c r="K31" i="26"/>
  <c r="K35" i="26"/>
  <c r="K39" i="26"/>
  <c r="K43" i="26"/>
  <c r="K47" i="26"/>
  <c r="K51" i="26"/>
  <c r="J53" i="26"/>
  <c r="K58" i="26"/>
  <c r="K61" i="26"/>
  <c r="J65" i="26"/>
  <c r="J67" i="26"/>
  <c r="K77" i="26"/>
  <c r="J81" i="26"/>
  <c r="I120" i="26"/>
  <c r="E125" i="34" s="1"/>
  <c r="K62" i="26"/>
  <c r="K66" i="26"/>
  <c r="K70" i="26"/>
  <c r="K74" i="26"/>
  <c r="K78" i="26"/>
  <c r="K82" i="26"/>
  <c r="K86" i="26"/>
  <c r="K91" i="26"/>
  <c r="K96" i="26"/>
  <c r="K100" i="26"/>
  <c r="J104" i="26"/>
  <c r="K105" i="26"/>
  <c r="J110" i="26"/>
  <c r="K111" i="26"/>
  <c r="J114" i="26"/>
  <c r="K115" i="26"/>
  <c r="J118" i="26"/>
  <c r="C50" i="26"/>
  <c r="E152" i="34" s="1"/>
  <c r="C52" i="26"/>
  <c r="E154" i="34" s="1"/>
  <c r="C54" i="26"/>
  <c r="E156" i="34" s="1"/>
  <c r="C56" i="26"/>
  <c r="E158" i="34" s="1"/>
  <c r="C58" i="26"/>
  <c r="E160" i="34" s="1"/>
  <c r="C60" i="26"/>
  <c r="E162" i="34" s="1"/>
  <c r="C62" i="26"/>
  <c r="E164" i="34" s="1"/>
  <c r="C64" i="26"/>
  <c r="E166" i="34" s="1"/>
  <c r="C66" i="26"/>
  <c r="E168" i="34" s="1"/>
  <c r="C68" i="26"/>
  <c r="E170" i="34" s="1"/>
  <c r="C70" i="26"/>
  <c r="E172" i="34" s="1"/>
  <c r="K104" i="26"/>
  <c r="K110" i="26"/>
  <c r="K114" i="26"/>
  <c r="K118" i="26"/>
  <c r="B23" i="26"/>
  <c r="E8" i="34" s="1"/>
  <c r="C49" i="26"/>
  <c r="E151" i="34" s="1"/>
  <c r="C51" i="26"/>
  <c r="E153" i="34" s="1"/>
  <c r="C53" i="26"/>
  <c r="E155" i="34" s="1"/>
  <c r="C55" i="26"/>
  <c r="E157" i="34" s="1"/>
  <c r="C57" i="26"/>
  <c r="E159" i="34" s="1"/>
  <c r="C59" i="26"/>
  <c r="E161" i="34" s="1"/>
  <c r="C61" i="26"/>
  <c r="E163" i="34" s="1"/>
  <c r="C63" i="26"/>
  <c r="E165" i="34" s="1"/>
  <c r="C65" i="26"/>
  <c r="E167" i="34" s="1"/>
  <c r="C67" i="26"/>
  <c r="E169" i="34" s="1"/>
  <c r="B70" i="20"/>
  <c r="D336" i="34" s="1"/>
  <c r="B69" i="20"/>
  <c r="D335" i="34" s="1"/>
  <c r="B68" i="20"/>
  <c r="D334" i="34" s="1"/>
  <c r="B67" i="20"/>
  <c r="D333" i="34" s="1"/>
  <c r="B66" i="20"/>
  <c r="D332" i="34" s="1"/>
  <c r="B65" i="20"/>
  <c r="D331" i="34" s="1"/>
  <c r="B64" i="20"/>
  <c r="D330" i="34" s="1"/>
  <c r="B63" i="20"/>
  <c r="D329" i="34" s="1"/>
  <c r="B62" i="20"/>
  <c r="D328" i="34" s="1"/>
  <c r="B61" i="20"/>
  <c r="D327" i="34" s="1"/>
  <c r="B60" i="20"/>
  <c r="D326" i="34" s="1"/>
  <c r="B59" i="20"/>
  <c r="D325" i="34" s="1"/>
  <c r="B58" i="20"/>
  <c r="D324" i="34" s="1"/>
  <c r="B57" i="20"/>
  <c r="D323" i="34" s="1"/>
  <c r="B56" i="20"/>
  <c r="D322" i="34" s="1"/>
  <c r="B55" i="20"/>
  <c r="D321" i="34" s="1"/>
  <c r="B54" i="20"/>
  <c r="D320" i="34" s="1"/>
  <c r="B53" i="20"/>
  <c r="D319" i="34" s="1"/>
  <c r="B52" i="20"/>
  <c r="D318" i="34" s="1"/>
  <c r="B51" i="20"/>
  <c r="D317" i="34" s="1"/>
  <c r="B50" i="20"/>
  <c r="D316" i="34" s="1"/>
  <c r="B49" i="20"/>
  <c r="D315" i="34" s="1"/>
  <c r="B47" i="20" a="1"/>
  <c r="B47" i="20" s="1"/>
  <c r="D313" i="34" s="1"/>
  <c r="B46" i="20" a="1"/>
  <c r="B46" i="20" s="1"/>
  <c r="D312" i="34" s="1"/>
  <c r="B45" i="20" a="1"/>
  <c r="B45" i="20" s="1"/>
  <c r="D311" i="34" s="1"/>
  <c r="B44" i="20" a="1"/>
  <c r="B44" i="20" s="1"/>
  <c r="D310" i="34" s="1"/>
  <c r="B43" i="20" a="1"/>
  <c r="B43" i="20" s="1"/>
  <c r="D309" i="34" s="1"/>
  <c r="B42" i="20" a="1"/>
  <c r="B42" i="20" s="1"/>
  <c r="D308" i="34" s="1"/>
  <c r="B41" i="20" a="1"/>
  <c r="B41" i="20" s="1"/>
  <c r="D307" i="34" s="1"/>
  <c r="B40" i="20" a="1"/>
  <c r="B40" i="20" s="1"/>
  <c r="D306" i="34" s="1"/>
  <c r="B39" i="20" a="1"/>
  <c r="B39" i="20" s="1"/>
  <c r="D305" i="34" s="1"/>
  <c r="B38" i="20" a="1"/>
  <c r="B38" i="20" s="1"/>
  <c r="D304" i="34" s="1"/>
  <c r="B37" i="20" a="1"/>
  <c r="B37" i="20" s="1"/>
  <c r="D303" i="34" s="1"/>
  <c r="B36" i="20" a="1"/>
  <c r="B36" i="20" s="1"/>
  <c r="D302" i="34" s="1"/>
  <c r="B35" i="20" a="1"/>
  <c r="B35" i="20" s="1"/>
  <c r="D301" i="34" s="1"/>
  <c r="B34" i="20" a="1"/>
  <c r="B34" i="20" s="1"/>
  <c r="D300" i="34" s="1"/>
  <c r="B33" i="20" a="1"/>
  <c r="B33" i="20" s="1"/>
  <c r="D299" i="34" s="1"/>
  <c r="B32" i="20" a="1"/>
  <c r="B32" i="20" s="1"/>
  <c r="D298" i="34" s="1"/>
  <c r="B31" i="20" a="1"/>
  <c r="B31" i="20" s="1"/>
  <c r="D297" i="34" s="1"/>
  <c r="B30" i="20" a="1"/>
  <c r="B30" i="20" s="1"/>
  <c r="D296" i="34" s="1"/>
  <c r="B29" i="20" a="1"/>
  <c r="B29" i="20" s="1"/>
  <c r="D295" i="34" s="1"/>
  <c r="B28" i="20" a="1"/>
  <c r="B28" i="20" s="1"/>
  <c r="D294" i="34" s="1"/>
  <c r="B27" i="20" a="1"/>
  <c r="B27" i="20" s="1"/>
  <c r="D293" i="34" s="1"/>
  <c r="B26" i="20" a="1"/>
  <c r="B26" i="20" s="1"/>
  <c r="D292" i="34" s="1"/>
  <c r="B22" i="20"/>
  <c r="D181" i="34" s="1"/>
  <c r="B21" i="20"/>
  <c r="D180" i="34" s="1"/>
  <c r="B20" i="20"/>
  <c r="D179" i="34" s="1"/>
  <c r="B19" i="20"/>
  <c r="D178" i="34" s="1"/>
  <c r="B18" i="20"/>
  <c r="D177" i="34" s="1"/>
  <c r="B17" i="20"/>
  <c r="D176" i="34" s="1"/>
  <c r="B16" i="20"/>
  <c r="D175" i="34" s="1"/>
  <c r="B10" i="20"/>
  <c r="H120" i="20"/>
  <c r="D289" i="34" s="1"/>
  <c r="H118" i="20"/>
  <c r="D287" i="34" s="1"/>
  <c r="H117" i="20"/>
  <c r="D286" i="34" s="1"/>
  <c r="H116" i="20"/>
  <c r="D285" i="34" s="1"/>
  <c r="H115" i="20"/>
  <c r="D284" i="34" s="1"/>
  <c r="H114" i="20"/>
  <c r="D283" i="34" s="1"/>
  <c r="H113" i="20"/>
  <c r="D282" i="34" s="1"/>
  <c r="H112" i="20"/>
  <c r="D281" i="34" s="1"/>
  <c r="H111" i="20"/>
  <c r="D280" i="34" s="1"/>
  <c r="H110" i="20"/>
  <c r="D279" i="34" s="1"/>
  <c r="H109" i="20"/>
  <c r="D278" i="34" s="1"/>
  <c r="H107" i="20"/>
  <c r="D276" i="34" s="1"/>
  <c r="H105" i="20"/>
  <c r="D274" i="34" s="1"/>
  <c r="H104" i="20"/>
  <c r="D273" i="34" s="1"/>
  <c r="H103" i="20"/>
  <c r="D272" i="34" s="1"/>
  <c r="H102" i="20"/>
  <c r="D271" i="34" s="1"/>
  <c r="H100" i="20"/>
  <c r="D269" i="34" s="1"/>
  <c r="H99" i="20"/>
  <c r="D268" i="34" s="1"/>
  <c r="H98" i="20"/>
  <c r="D267" i="34" s="1"/>
  <c r="H97" i="20"/>
  <c r="D266" i="34" s="1"/>
  <c r="H96" i="20"/>
  <c r="D265" i="34" s="1"/>
  <c r="H94" i="20"/>
  <c r="D263" i="34" s="1"/>
  <c r="H93" i="20"/>
  <c r="D262" i="34" s="1"/>
  <c r="H92" i="20"/>
  <c r="D261" i="34" s="1"/>
  <c r="H91" i="20"/>
  <c r="D260" i="34" s="1"/>
  <c r="H90" i="20"/>
  <c r="D259" i="34" s="1"/>
  <c r="H88" i="20"/>
  <c r="D257" i="34" s="1"/>
  <c r="H87" i="20"/>
  <c r="D256" i="34" s="1"/>
  <c r="H86" i="20"/>
  <c r="D255" i="34" s="1"/>
  <c r="H85" i="20"/>
  <c r="D254" i="34" s="1"/>
  <c r="H84" i="20"/>
  <c r="D253" i="34" s="1"/>
  <c r="H83" i="20"/>
  <c r="D252" i="34" s="1"/>
  <c r="H82" i="20"/>
  <c r="D251" i="34" s="1"/>
  <c r="H81" i="20"/>
  <c r="D250" i="34" s="1"/>
  <c r="H80" i="20"/>
  <c r="D249" i="34" s="1"/>
  <c r="H79" i="20"/>
  <c r="D248" i="34" s="1"/>
  <c r="H78" i="20"/>
  <c r="D247" i="34" s="1"/>
  <c r="H77" i="20"/>
  <c r="D246" i="34" s="1"/>
  <c r="H76" i="20"/>
  <c r="D245" i="34" s="1"/>
  <c r="H75" i="20"/>
  <c r="D244" i="34" s="1"/>
  <c r="H74" i="20"/>
  <c r="D243" i="34" s="1"/>
  <c r="H73" i="20"/>
  <c r="D242" i="34" s="1"/>
  <c r="H72" i="20"/>
  <c r="D241" i="34" s="1"/>
  <c r="H71" i="20"/>
  <c r="D240" i="34" s="1"/>
  <c r="H70" i="20"/>
  <c r="D239" i="34" s="1"/>
  <c r="H69" i="20"/>
  <c r="D238" i="34" s="1"/>
  <c r="H68" i="20"/>
  <c r="D237" i="34" s="1"/>
  <c r="H67" i="20"/>
  <c r="D236" i="34" s="1"/>
  <c r="H66" i="20"/>
  <c r="D235" i="34" s="1"/>
  <c r="H65" i="20"/>
  <c r="D234" i="34" s="1"/>
  <c r="H64" i="20"/>
  <c r="D233" i="34" s="1"/>
  <c r="H63" i="20"/>
  <c r="D232" i="34" s="1"/>
  <c r="H62" i="20"/>
  <c r="D231" i="34" s="1"/>
  <c r="H61" i="20"/>
  <c r="D230" i="34" s="1"/>
  <c r="H60" i="20"/>
  <c r="D229" i="34" s="1"/>
  <c r="H59" i="20"/>
  <c r="D228" i="34" s="1"/>
  <c r="H58" i="20"/>
  <c r="D227" i="34" s="1"/>
  <c r="H57" i="20"/>
  <c r="D226" i="34" s="1"/>
  <c r="H56" i="20"/>
  <c r="D225" i="34" s="1"/>
  <c r="H55" i="20"/>
  <c r="D224" i="34" s="1"/>
  <c r="H54" i="20"/>
  <c r="D223" i="34" s="1"/>
  <c r="H53" i="20"/>
  <c r="D222" i="34" s="1"/>
  <c r="H52" i="20"/>
  <c r="D221" i="34" s="1"/>
  <c r="H51" i="20"/>
  <c r="D220" i="34" s="1"/>
  <c r="H50" i="20"/>
  <c r="D219" i="34" s="1"/>
  <c r="H49" i="20"/>
  <c r="D218" i="34" s="1"/>
  <c r="H48" i="20"/>
  <c r="D217" i="34" s="1"/>
  <c r="H47" i="20"/>
  <c r="D216" i="34" s="1"/>
  <c r="H46" i="20"/>
  <c r="D215" i="34" s="1"/>
  <c r="H45" i="20"/>
  <c r="D214" i="34" s="1"/>
  <c r="H44" i="20"/>
  <c r="D213" i="34" s="1"/>
  <c r="H43" i="20"/>
  <c r="D212" i="34" s="1"/>
  <c r="H42" i="20"/>
  <c r="D211" i="34" s="1"/>
  <c r="H41" i="20"/>
  <c r="D210" i="34" s="1"/>
  <c r="H40" i="20"/>
  <c r="D209" i="34" s="1"/>
  <c r="H39" i="20"/>
  <c r="D208" i="34" s="1"/>
  <c r="H38" i="20"/>
  <c r="D207" i="34" s="1"/>
  <c r="H37" i="20"/>
  <c r="D206" i="34" s="1"/>
  <c r="H36" i="20"/>
  <c r="D205" i="34" s="1"/>
  <c r="H35" i="20"/>
  <c r="D204" i="34" s="1"/>
  <c r="H34" i="20"/>
  <c r="D203" i="34" s="1"/>
  <c r="H33" i="20"/>
  <c r="D202" i="34" s="1"/>
  <c r="H32" i="20"/>
  <c r="D201" i="34" s="1"/>
  <c r="H31" i="20"/>
  <c r="D200" i="34" s="1"/>
  <c r="H30" i="20"/>
  <c r="D199" i="34" s="1"/>
  <c r="H29" i="20"/>
  <c r="D198" i="34" s="1"/>
  <c r="H28" i="20"/>
  <c r="D197" i="34" s="1"/>
  <c r="H27" i="20"/>
  <c r="D196" i="34" s="1"/>
  <c r="H26" i="20"/>
  <c r="D195" i="34" s="1"/>
  <c r="H25" i="20"/>
  <c r="D194" i="34" s="1"/>
  <c r="H24" i="20"/>
  <c r="D193" i="34" s="1"/>
  <c r="H23" i="20"/>
  <c r="D192" i="34" s="1"/>
  <c r="H22" i="20"/>
  <c r="D191" i="34" s="1"/>
  <c r="H21" i="20"/>
  <c r="D190" i="34" s="1"/>
  <c r="H20" i="20"/>
  <c r="D189" i="34" s="1"/>
  <c r="H19" i="20"/>
  <c r="D188" i="34" s="1"/>
  <c r="H18" i="20"/>
  <c r="D187" i="34" s="1"/>
  <c r="H17" i="20"/>
  <c r="D186" i="34" s="1"/>
  <c r="EL52" i="19"/>
  <c r="EJ52" i="19"/>
  <c r="EH52" i="19"/>
  <c r="EF52" i="19"/>
  <c r="ED52" i="19"/>
  <c r="EB52" i="19"/>
  <c r="DZ52" i="19"/>
  <c r="DX52" i="19"/>
  <c r="DV52" i="19"/>
  <c r="DT52" i="19"/>
  <c r="DR52" i="19"/>
  <c r="DO52" i="19"/>
  <c r="DL52" i="19"/>
  <c r="DJ52" i="19"/>
  <c r="DH52" i="19"/>
  <c r="DF52" i="19"/>
  <c r="DD52" i="19"/>
  <c r="CZ52" i="19"/>
  <c r="CX52" i="19"/>
  <c r="CU52" i="19"/>
  <c r="CS52" i="19"/>
  <c r="CQ52" i="19"/>
  <c r="CN52" i="19"/>
  <c r="CL52" i="19"/>
  <c r="CI52" i="19"/>
  <c r="CG52" i="19"/>
  <c r="CE52" i="19"/>
  <c r="CC52" i="19"/>
  <c r="CA52" i="19"/>
  <c r="BY52" i="19"/>
  <c r="BW52" i="19"/>
  <c r="BU52" i="19"/>
  <c r="BS52" i="19"/>
  <c r="BQ52" i="19"/>
  <c r="BO52" i="19"/>
  <c r="BM52" i="19"/>
  <c r="BK52" i="19"/>
  <c r="BI52" i="19"/>
  <c r="BG52" i="19"/>
  <c r="BE52" i="19"/>
  <c r="BC52" i="19"/>
  <c r="BA52" i="19"/>
  <c r="AY52" i="19"/>
  <c r="AW52" i="19"/>
  <c r="AU52" i="19"/>
  <c r="AS52" i="19"/>
  <c r="AQ52" i="19"/>
  <c r="AO52" i="19"/>
  <c r="AM52" i="19"/>
  <c r="AK52" i="19"/>
  <c r="AI52" i="19"/>
  <c r="AG52" i="19"/>
  <c r="AE52" i="19"/>
  <c r="AC52" i="19"/>
  <c r="AA52" i="19"/>
  <c r="Y52" i="19"/>
  <c r="W52" i="19"/>
  <c r="U52" i="19"/>
  <c r="S52" i="19"/>
  <c r="Q52" i="19"/>
  <c r="L52" i="19"/>
  <c r="J52" i="19"/>
  <c r="H52" i="19"/>
  <c r="F52" i="19"/>
  <c r="M52" i="19"/>
  <c r="EI52" i="19" s="1"/>
  <c r="EH51" i="19"/>
  <c r="EA51" i="19"/>
  <c r="DV51" i="19"/>
  <c r="DO51" i="19"/>
  <c r="DI51" i="19"/>
  <c r="DD51" i="19"/>
  <c r="CU51" i="19"/>
  <c r="CO51" i="19"/>
  <c r="CI51" i="19"/>
  <c r="CC51" i="19"/>
  <c r="BX51" i="19"/>
  <c r="BS51" i="19"/>
  <c r="BM51" i="19"/>
  <c r="BH51" i="19"/>
  <c r="BC51" i="19"/>
  <c r="AW51" i="19"/>
  <c r="AR51" i="19"/>
  <c r="AM51" i="19"/>
  <c r="AG51" i="19"/>
  <c r="AB51" i="19"/>
  <c r="W51" i="19"/>
  <c r="Q51" i="19"/>
  <c r="I51" i="19"/>
  <c r="M51" i="19"/>
  <c r="EF51" i="19" s="1"/>
  <c r="DI50" i="19"/>
  <c r="CI50" i="19"/>
  <c r="BM50" i="19"/>
  <c r="AR50" i="19"/>
  <c r="AB50" i="19"/>
  <c r="I50" i="19"/>
  <c r="M50" i="19"/>
  <c r="DV50" i="19" s="1"/>
  <c r="EA49" i="19"/>
  <c r="DI49" i="19"/>
  <c r="CO49" i="19"/>
  <c r="BX49" i="19"/>
  <c r="BH49" i="19"/>
  <c r="AR49" i="19"/>
  <c r="AB49" i="19"/>
  <c r="I49" i="19"/>
  <c r="M49" i="19"/>
  <c r="EI49" i="19" s="1"/>
  <c r="ED48" i="19"/>
  <c r="DY48" i="19"/>
  <c r="DU48" i="19"/>
  <c r="DQ48" i="19"/>
  <c r="DK48" i="19"/>
  <c r="DG48" i="19"/>
  <c r="DB48" i="19"/>
  <c r="CW48" i="19"/>
  <c r="CR48" i="19"/>
  <c r="CM48" i="19"/>
  <c r="CH48" i="19"/>
  <c r="CD48" i="19"/>
  <c r="BZ48" i="19"/>
  <c r="BV48" i="19"/>
  <c r="BR48" i="19"/>
  <c r="BN48" i="19"/>
  <c r="BJ48" i="19"/>
  <c r="BF48" i="19"/>
  <c r="BB48" i="19"/>
  <c r="AX48" i="19"/>
  <c r="AT48" i="19"/>
  <c r="AP48" i="19"/>
  <c r="AL48" i="19"/>
  <c r="AH48" i="19"/>
  <c r="AD48" i="19"/>
  <c r="Z48" i="19"/>
  <c r="V48" i="19"/>
  <c r="R48" i="19"/>
  <c r="K48" i="19"/>
  <c r="G48" i="19"/>
  <c r="M48" i="19"/>
  <c r="EE48" i="19" s="1"/>
  <c r="EK47" i="19"/>
  <c r="EG47" i="19"/>
  <c r="EC47" i="19"/>
  <c r="DY47" i="19"/>
  <c r="DU47" i="19"/>
  <c r="DQ47" i="19"/>
  <c r="DK47" i="19"/>
  <c r="DG47" i="19"/>
  <c r="DB47" i="19"/>
  <c r="CW47" i="19"/>
  <c r="CR47" i="19"/>
  <c r="CM47" i="19"/>
  <c r="CH47" i="19"/>
  <c r="CD47" i="19"/>
  <c r="BZ47" i="19"/>
  <c r="BV47" i="19"/>
  <c r="BR47" i="19"/>
  <c r="BN47" i="19"/>
  <c r="BJ47" i="19"/>
  <c r="BF47" i="19"/>
  <c r="BB47" i="19"/>
  <c r="AX47" i="19"/>
  <c r="AT47" i="19"/>
  <c r="AP47" i="19"/>
  <c r="AL47" i="19"/>
  <c r="AH47" i="19"/>
  <c r="AD47" i="19"/>
  <c r="Z47" i="19"/>
  <c r="V47" i="19"/>
  <c r="R47" i="19"/>
  <c r="K47" i="19"/>
  <c r="G47" i="19"/>
  <c r="M47" i="19"/>
  <c r="EJ47" i="19" s="1"/>
  <c r="T46" i="19"/>
  <c r="I46" i="19"/>
  <c r="M46" i="19"/>
  <c r="CY45" i="19"/>
  <c r="CR45" i="19"/>
  <c r="CM45" i="19"/>
  <c r="CH45" i="19"/>
  <c r="CD45" i="19"/>
  <c r="BZ45" i="19"/>
  <c r="BV45" i="19"/>
  <c r="BR45" i="19"/>
  <c r="BN45" i="19"/>
  <c r="BJ45" i="19"/>
  <c r="BF45" i="19"/>
  <c r="BB45" i="19"/>
  <c r="AX45" i="19"/>
  <c r="AT45" i="19"/>
  <c r="AP45" i="19"/>
  <c r="AL45" i="19"/>
  <c r="AH45" i="19"/>
  <c r="AD45" i="19"/>
  <c r="Z45" i="19"/>
  <c r="V45" i="19"/>
  <c r="R45" i="19"/>
  <c r="K45" i="19"/>
  <c r="G45" i="19"/>
  <c r="M45" i="19"/>
  <c r="EK44" i="19"/>
  <c r="EG44" i="19"/>
  <c r="EC44" i="19"/>
  <c r="DY44" i="19"/>
  <c r="DU44" i="19"/>
  <c r="DQ44" i="19"/>
  <c r="DK44" i="19"/>
  <c r="DG44" i="19"/>
  <c r="DB44" i="19"/>
  <c r="CW44" i="19"/>
  <c r="CR44" i="19"/>
  <c r="CM44" i="19"/>
  <c r="CH44" i="19"/>
  <c r="CD44" i="19"/>
  <c r="BZ44" i="19"/>
  <c r="BV44" i="19"/>
  <c r="BR44" i="19"/>
  <c r="BN44" i="19"/>
  <c r="BJ44" i="19"/>
  <c r="BF44" i="19"/>
  <c r="BB44" i="19"/>
  <c r="AX44" i="19"/>
  <c r="AT44" i="19"/>
  <c r="AP44" i="19"/>
  <c r="AL44" i="19"/>
  <c r="AH44" i="19"/>
  <c r="AD44" i="19"/>
  <c r="Z44" i="19"/>
  <c r="V44" i="19"/>
  <c r="R44" i="19"/>
  <c r="K44" i="19"/>
  <c r="G44" i="19"/>
  <c r="M44" i="19"/>
  <c r="EL44" i="19" s="1"/>
  <c r="EK43" i="19"/>
  <c r="EG43" i="19"/>
  <c r="EC43" i="19"/>
  <c r="DY43" i="19"/>
  <c r="DU43" i="19"/>
  <c r="DQ43" i="19"/>
  <c r="DK43" i="19"/>
  <c r="DG43" i="19"/>
  <c r="DB43" i="19"/>
  <c r="CW43" i="19"/>
  <c r="CR43" i="19"/>
  <c r="CM43" i="19"/>
  <c r="CH43" i="19"/>
  <c r="CD43" i="19"/>
  <c r="BZ43" i="19"/>
  <c r="BV43" i="19"/>
  <c r="BR43" i="19"/>
  <c r="BN43" i="19"/>
  <c r="BJ43" i="19"/>
  <c r="BF43" i="19"/>
  <c r="BB43" i="19"/>
  <c r="AX43" i="19"/>
  <c r="AT43" i="19"/>
  <c r="AP43" i="19"/>
  <c r="AL43" i="19"/>
  <c r="AH43" i="19"/>
  <c r="AD43" i="19"/>
  <c r="Z43" i="19"/>
  <c r="V43" i="19"/>
  <c r="R43" i="19"/>
  <c r="K43" i="19"/>
  <c r="G43" i="19"/>
  <c r="M43" i="19"/>
  <c r="EL43" i="19" s="1"/>
  <c r="EK42" i="19"/>
  <c r="EG42" i="19"/>
  <c r="EC42" i="19"/>
  <c r="DY42" i="19"/>
  <c r="DU42" i="19"/>
  <c r="DQ42" i="19"/>
  <c r="DK42" i="19"/>
  <c r="DG42" i="19"/>
  <c r="DB42" i="19"/>
  <c r="CW42" i="19"/>
  <c r="CR42" i="19"/>
  <c r="CM42" i="19"/>
  <c r="CH42" i="19"/>
  <c r="CD42" i="19"/>
  <c r="BZ42" i="19"/>
  <c r="BV42" i="19"/>
  <c r="BR42" i="19"/>
  <c r="BN42" i="19"/>
  <c r="BJ42" i="19"/>
  <c r="BF42" i="19"/>
  <c r="BB42" i="19"/>
  <c r="AX42" i="19"/>
  <c r="AT42" i="19"/>
  <c r="AP42" i="19"/>
  <c r="AL42" i="19"/>
  <c r="AH42" i="19"/>
  <c r="AD42" i="19"/>
  <c r="Z42" i="19"/>
  <c r="V42" i="19"/>
  <c r="R42" i="19"/>
  <c r="K42" i="19"/>
  <c r="G42" i="19"/>
  <c r="M42" i="19"/>
  <c r="EL42" i="19" s="1"/>
  <c r="EK41" i="19"/>
  <c r="EG41" i="19"/>
  <c r="EC41" i="19"/>
  <c r="DY41" i="19"/>
  <c r="DU41" i="19"/>
  <c r="DQ41" i="19"/>
  <c r="DK41" i="19"/>
  <c r="DG41" i="19"/>
  <c r="DB41" i="19"/>
  <c r="CW41" i="19"/>
  <c r="CR41" i="19"/>
  <c r="CM41" i="19"/>
  <c r="CH41" i="19"/>
  <c r="CD41" i="19"/>
  <c r="BZ41" i="19"/>
  <c r="BV41" i="19"/>
  <c r="BR41" i="19"/>
  <c r="BN41" i="19"/>
  <c r="BJ41" i="19"/>
  <c r="BF41" i="19"/>
  <c r="BB41" i="19"/>
  <c r="AX41" i="19"/>
  <c r="AT41" i="19"/>
  <c r="AP41" i="19"/>
  <c r="AL41" i="19"/>
  <c r="AH41" i="19"/>
  <c r="AD41" i="19"/>
  <c r="Z41" i="19"/>
  <c r="V41" i="19"/>
  <c r="R41" i="19"/>
  <c r="K41" i="19"/>
  <c r="G41" i="19"/>
  <c r="M41" i="19"/>
  <c r="EL41" i="19" s="1"/>
  <c r="BW40" i="19"/>
  <c r="BS40" i="19"/>
  <c r="BO40" i="19"/>
  <c r="BK40" i="19"/>
  <c r="BG40" i="19"/>
  <c r="BC40" i="19"/>
  <c r="AY40" i="19"/>
  <c r="AU40" i="19"/>
  <c r="AQ40" i="19"/>
  <c r="AM40" i="19"/>
  <c r="AI40" i="19"/>
  <c r="AE40" i="19"/>
  <c r="AA40" i="19"/>
  <c r="W40" i="19"/>
  <c r="S40" i="19"/>
  <c r="L40" i="19"/>
  <c r="H40" i="19"/>
  <c r="M40" i="19"/>
  <c r="EI40" i="19" s="1"/>
  <c r="EL39" i="19"/>
  <c r="EH39" i="19"/>
  <c r="ED39" i="19"/>
  <c r="DZ39" i="19"/>
  <c r="DV39" i="19"/>
  <c r="DR39" i="19"/>
  <c r="DL39" i="19"/>
  <c r="DH39" i="19"/>
  <c r="DD39" i="19"/>
  <c r="CX39" i="19"/>
  <c r="CS39" i="19"/>
  <c r="CN39" i="19"/>
  <c r="CI39" i="19"/>
  <c r="CE39" i="19"/>
  <c r="CA39" i="19"/>
  <c r="BW39" i="19"/>
  <c r="BS39" i="19"/>
  <c r="BO39" i="19"/>
  <c r="BK39" i="19"/>
  <c r="BG39" i="19"/>
  <c r="BC39" i="19"/>
  <c r="AY39" i="19"/>
  <c r="AU39" i="19"/>
  <c r="AQ39" i="19"/>
  <c r="AM39" i="19"/>
  <c r="AI39" i="19"/>
  <c r="AE39" i="19"/>
  <c r="AA39" i="19"/>
  <c r="W39" i="19"/>
  <c r="S39" i="19"/>
  <c r="L39" i="19"/>
  <c r="H39" i="19"/>
  <c r="M39" i="19"/>
  <c r="EJ39" i="19" s="1"/>
  <c r="EL38" i="19"/>
  <c r="EH38" i="19"/>
  <c r="ED38" i="19"/>
  <c r="DZ38" i="19"/>
  <c r="DV38" i="19"/>
  <c r="DR38" i="19"/>
  <c r="DL38" i="19"/>
  <c r="DH38" i="19"/>
  <c r="DD38" i="19"/>
  <c r="CX38" i="19"/>
  <c r="CS38" i="19"/>
  <c r="CN38" i="19"/>
  <c r="CI38" i="19"/>
  <c r="CE38" i="19"/>
  <c r="CA38" i="19"/>
  <c r="BW38" i="19"/>
  <c r="BS38" i="19"/>
  <c r="BO38" i="19"/>
  <c r="BK38" i="19"/>
  <c r="BG38" i="19"/>
  <c r="BC38" i="19"/>
  <c r="AY38" i="19"/>
  <c r="AU38" i="19"/>
  <c r="AQ38" i="19"/>
  <c r="AM38" i="19"/>
  <c r="AI38" i="19"/>
  <c r="AE38" i="19"/>
  <c r="AA38" i="19"/>
  <c r="W38" i="19"/>
  <c r="S38" i="19"/>
  <c r="L38" i="19"/>
  <c r="H38" i="19"/>
  <c r="M38" i="19"/>
  <c r="EJ38" i="19" s="1"/>
  <c r="EL37" i="19"/>
  <c r="EH37" i="19"/>
  <c r="ED37" i="19"/>
  <c r="DZ37" i="19"/>
  <c r="DV37" i="19"/>
  <c r="DR37" i="19"/>
  <c r="DL37" i="19"/>
  <c r="DH37" i="19"/>
  <c r="DD37" i="19"/>
  <c r="CX37" i="19"/>
  <c r="CS37" i="19"/>
  <c r="CN37" i="19"/>
  <c r="CI37" i="19"/>
  <c r="CE37" i="19"/>
  <c r="CA37" i="19"/>
  <c r="BW37" i="19"/>
  <c r="BS37" i="19"/>
  <c r="BO37" i="19"/>
  <c r="BK37" i="19"/>
  <c r="BG37" i="19"/>
  <c r="BC37" i="19"/>
  <c r="AY37" i="19"/>
  <c r="AU37" i="19"/>
  <c r="AQ37" i="19"/>
  <c r="AM37" i="19"/>
  <c r="AI37" i="19"/>
  <c r="AE37" i="19"/>
  <c r="AA37" i="19"/>
  <c r="W37" i="19"/>
  <c r="S37" i="19"/>
  <c r="L37" i="19"/>
  <c r="H37" i="19"/>
  <c r="M37" i="19"/>
  <c r="EJ37" i="19" s="1"/>
  <c r="AF36" i="19"/>
  <c r="Y36" i="19"/>
  <c r="T36" i="19"/>
  <c r="L36" i="19"/>
  <c r="F36" i="19"/>
  <c r="M36" i="19"/>
  <c r="EI36" i="19" s="1"/>
  <c r="EI35" i="19"/>
  <c r="ED35" i="19"/>
  <c r="DX35" i="19"/>
  <c r="DS35" i="19"/>
  <c r="DL35" i="19"/>
  <c r="DF35" i="19"/>
  <c r="CY35" i="19"/>
  <c r="CS35" i="19"/>
  <c r="CM35" i="19"/>
  <c r="CH35" i="19"/>
  <c r="CD35" i="19"/>
  <c r="BZ35" i="19"/>
  <c r="BV35" i="19"/>
  <c r="BR35" i="19"/>
  <c r="BN35" i="19"/>
  <c r="BJ35" i="19"/>
  <c r="BF35" i="19"/>
  <c r="BB35" i="19"/>
  <c r="AX35" i="19"/>
  <c r="AT35" i="19"/>
  <c r="AP35" i="19"/>
  <c r="AL35" i="19"/>
  <c r="AH35" i="19"/>
  <c r="AD35" i="19"/>
  <c r="Z35" i="19"/>
  <c r="V35" i="19"/>
  <c r="R35" i="19"/>
  <c r="K35" i="19"/>
  <c r="G35" i="19"/>
  <c r="M35" i="19"/>
  <c r="EK34" i="19"/>
  <c r="EG34" i="19"/>
  <c r="EC34" i="19"/>
  <c r="DY34" i="19"/>
  <c r="DU34" i="19"/>
  <c r="DQ34" i="19"/>
  <c r="DK34" i="19"/>
  <c r="DG34" i="19"/>
  <c r="DB34" i="19"/>
  <c r="CW34" i="19"/>
  <c r="CR34" i="19"/>
  <c r="CM34" i="19"/>
  <c r="CH34" i="19"/>
  <c r="CD34" i="19"/>
  <c r="BZ34" i="19"/>
  <c r="BV34" i="19"/>
  <c r="BR34" i="19"/>
  <c r="BN34" i="19"/>
  <c r="BJ34" i="19"/>
  <c r="BF34" i="19"/>
  <c r="BB34" i="19"/>
  <c r="AX34" i="19"/>
  <c r="AT34" i="19"/>
  <c r="AP34" i="19"/>
  <c r="AL34" i="19"/>
  <c r="AH34" i="19"/>
  <c r="AD34" i="19"/>
  <c r="Z34" i="19"/>
  <c r="V34" i="19"/>
  <c r="R34" i="19"/>
  <c r="K34" i="19"/>
  <c r="G34" i="19"/>
  <c r="M34" i="19"/>
  <c r="EL34" i="19" s="1"/>
  <c r="EK33" i="19"/>
  <c r="EG33" i="19"/>
  <c r="EC33" i="19"/>
  <c r="DY33" i="19"/>
  <c r="DU33" i="19"/>
  <c r="DQ33" i="19"/>
  <c r="DK33" i="19"/>
  <c r="DG33" i="19"/>
  <c r="DB33" i="19"/>
  <c r="CW33" i="19"/>
  <c r="CR33" i="19"/>
  <c r="CM33" i="19"/>
  <c r="CH33" i="19"/>
  <c r="CD33" i="19"/>
  <c r="BZ33" i="19"/>
  <c r="BV33" i="19"/>
  <c r="BR33" i="19"/>
  <c r="BN33" i="19"/>
  <c r="BJ33" i="19"/>
  <c r="BF33" i="19"/>
  <c r="BB33" i="19"/>
  <c r="AX33" i="19"/>
  <c r="AT33" i="19"/>
  <c r="AP33" i="19"/>
  <c r="AL33" i="19"/>
  <c r="AH33" i="19"/>
  <c r="AD33" i="19"/>
  <c r="Z33" i="19"/>
  <c r="V33" i="19"/>
  <c r="R33" i="19"/>
  <c r="K33" i="19"/>
  <c r="G33" i="19"/>
  <c r="M33" i="19"/>
  <c r="EL33" i="19" s="1"/>
  <c r="EK32" i="19"/>
  <c r="EG32" i="19"/>
  <c r="EC32" i="19"/>
  <c r="DY32" i="19"/>
  <c r="DU32" i="19"/>
  <c r="DQ32" i="19"/>
  <c r="DK32" i="19"/>
  <c r="DG32" i="19"/>
  <c r="DB32" i="19"/>
  <c r="CW32" i="19"/>
  <c r="CR32" i="19"/>
  <c r="CM32" i="19"/>
  <c r="CH32" i="19"/>
  <c r="CD32" i="19"/>
  <c r="BZ32" i="19"/>
  <c r="BV32" i="19"/>
  <c r="BR32" i="19"/>
  <c r="BN32" i="19"/>
  <c r="BJ32" i="19"/>
  <c r="BF32" i="19"/>
  <c r="BB32" i="19"/>
  <c r="AX32" i="19"/>
  <c r="AT32" i="19"/>
  <c r="AP32" i="19"/>
  <c r="AL32" i="19"/>
  <c r="AH32" i="19"/>
  <c r="AD32" i="19"/>
  <c r="Z32" i="19"/>
  <c r="V32" i="19"/>
  <c r="R32" i="19"/>
  <c r="K32" i="19"/>
  <c r="G32" i="19"/>
  <c r="M32" i="19"/>
  <c r="EL32" i="19" s="1"/>
  <c r="DG31" i="19"/>
  <c r="CM31" i="19"/>
  <c r="BV31" i="19"/>
  <c r="BF31" i="19"/>
  <c r="AP31" i="19"/>
  <c r="Z31" i="19"/>
  <c r="U31" i="19"/>
  <c r="Q31" i="19"/>
  <c r="L31" i="19"/>
  <c r="J31" i="19"/>
  <c r="H31" i="19"/>
  <c r="F31" i="19"/>
  <c r="M31" i="19"/>
  <c r="EG31" i="19" s="1"/>
  <c r="EJ30" i="19"/>
  <c r="EF30" i="19"/>
  <c r="EB30" i="19"/>
  <c r="DX30" i="19"/>
  <c r="DT30" i="19"/>
  <c r="DO30" i="19"/>
  <c r="DJ30" i="19"/>
  <c r="DF30" i="19"/>
  <c r="CZ30" i="19"/>
  <c r="CU30" i="19"/>
  <c r="CQ30" i="19"/>
  <c r="CL30" i="19"/>
  <c r="CG30" i="19"/>
  <c r="CC30" i="19"/>
  <c r="BY30" i="19"/>
  <c r="BU30" i="19"/>
  <c r="BQ30" i="19"/>
  <c r="BM30" i="19"/>
  <c r="BI30" i="19"/>
  <c r="BE30" i="19"/>
  <c r="BA30" i="19"/>
  <c r="AY30" i="19"/>
  <c r="AW30" i="19"/>
  <c r="AU30" i="19"/>
  <c r="AS30" i="19"/>
  <c r="AQ30" i="19"/>
  <c r="AO30" i="19"/>
  <c r="AM30" i="19"/>
  <c r="AK30" i="19"/>
  <c r="AI30" i="19"/>
  <c r="AG30" i="19"/>
  <c r="AE30" i="19"/>
  <c r="AC30" i="19"/>
  <c r="AA30" i="19"/>
  <c r="Y30" i="19"/>
  <c r="W30" i="19"/>
  <c r="U30" i="19"/>
  <c r="S30" i="19"/>
  <c r="Q30" i="19"/>
  <c r="L30" i="19"/>
  <c r="J30" i="19"/>
  <c r="H30" i="19"/>
  <c r="F30" i="19"/>
  <c r="M30" i="19"/>
  <c r="EI30" i="19" s="1"/>
  <c r="EL29" i="19"/>
  <c r="EJ29" i="19"/>
  <c r="EH29" i="19"/>
  <c r="EF29" i="19"/>
  <c r="ED29" i="19"/>
  <c r="EB29" i="19"/>
  <c r="DZ29" i="19"/>
  <c r="DX29" i="19"/>
  <c r="DV29" i="19"/>
  <c r="DT29" i="19"/>
  <c r="DR29" i="19"/>
  <c r="DO29" i="19"/>
  <c r="DL29" i="19"/>
  <c r="DJ29" i="19"/>
  <c r="DH29" i="19"/>
  <c r="DF29" i="19"/>
  <c r="DD29" i="19"/>
  <c r="CZ29" i="19"/>
  <c r="CX29" i="19"/>
  <c r="CU29" i="19"/>
  <c r="CS29" i="19"/>
  <c r="CQ29" i="19"/>
  <c r="CN29" i="19"/>
  <c r="CL29" i="19"/>
  <c r="CI29" i="19"/>
  <c r="CG29" i="19"/>
  <c r="CE29" i="19"/>
  <c r="CC29" i="19"/>
  <c r="CA29" i="19"/>
  <c r="BY29" i="19"/>
  <c r="BW29" i="19"/>
  <c r="BU29" i="19"/>
  <c r="BS29" i="19"/>
  <c r="BQ29" i="19"/>
  <c r="BO29" i="19"/>
  <c r="BM29" i="19"/>
  <c r="BK29" i="19"/>
  <c r="BI29" i="19"/>
  <c r="BG29" i="19"/>
  <c r="BE29" i="19"/>
  <c r="BC29" i="19"/>
  <c r="BA29" i="19"/>
  <c r="AY29" i="19"/>
  <c r="AW29" i="19"/>
  <c r="AU29" i="19"/>
  <c r="AS29" i="19"/>
  <c r="AQ29" i="19"/>
  <c r="AO29" i="19"/>
  <c r="AM29" i="19"/>
  <c r="AK29" i="19"/>
  <c r="AI29" i="19"/>
  <c r="AG29" i="19"/>
  <c r="AE29" i="19"/>
  <c r="AC29" i="19"/>
  <c r="AA29" i="19"/>
  <c r="Y29" i="19"/>
  <c r="W29" i="19"/>
  <c r="U29" i="19"/>
  <c r="S29" i="19"/>
  <c r="Q29" i="19"/>
  <c r="L29" i="19"/>
  <c r="J29" i="19"/>
  <c r="H29" i="19"/>
  <c r="F29" i="19"/>
  <c r="M29" i="19"/>
  <c r="EI29" i="19" s="1"/>
  <c r="EL28" i="19"/>
  <c r="EJ28" i="19"/>
  <c r="EH28" i="19"/>
  <c r="EF28" i="19"/>
  <c r="ED28" i="19"/>
  <c r="EB28" i="19"/>
  <c r="DZ28" i="19"/>
  <c r="DX28" i="19"/>
  <c r="DV28" i="19"/>
  <c r="DT28" i="19"/>
  <c r="DR28" i="19"/>
  <c r="DO28" i="19"/>
  <c r="DL28" i="19"/>
  <c r="DJ28" i="19"/>
  <c r="DH28" i="19"/>
  <c r="DF28" i="19"/>
  <c r="DD28" i="19"/>
  <c r="CZ28" i="19"/>
  <c r="CX28" i="19"/>
  <c r="CU28" i="19"/>
  <c r="CS28" i="19"/>
  <c r="CQ28" i="19"/>
  <c r="CN28" i="19"/>
  <c r="CL28" i="19"/>
  <c r="CI28" i="19"/>
  <c r="CG28" i="19"/>
  <c r="CE28" i="19"/>
  <c r="CC28" i="19"/>
  <c r="CA28" i="19"/>
  <c r="BY28" i="19"/>
  <c r="BW28" i="19"/>
  <c r="BU28" i="19"/>
  <c r="BS28" i="19"/>
  <c r="BQ28" i="19"/>
  <c r="BO28" i="19"/>
  <c r="BM28" i="19"/>
  <c r="BK28" i="19"/>
  <c r="BI28" i="19"/>
  <c r="BG28" i="19"/>
  <c r="BE28" i="19"/>
  <c r="BC28" i="19"/>
  <c r="BA28" i="19"/>
  <c r="AY28" i="19"/>
  <c r="AW28" i="19"/>
  <c r="AU28" i="19"/>
  <c r="AS28" i="19"/>
  <c r="AQ28" i="19"/>
  <c r="AO28" i="19"/>
  <c r="AM28" i="19"/>
  <c r="AK28" i="19"/>
  <c r="AI28" i="19"/>
  <c r="AG28" i="19"/>
  <c r="AE28" i="19"/>
  <c r="AC28" i="19"/>
  <c r="AA28" i="19"/>
  <c r="Y28" i="19"/>
  <c r="W28" i="19"/>
  <c r="U28" i="19"/>
  <c r="S28" i="19"/>
  <c r="Q28" i="19"/>
  <c r="L28" i="19"/>
  <c r="J28" i="19"/>
  <c r="H28" i="19"/>
  <c r="F28" i="19"/>
  <c r="M28" i="19"/>
  <c r="EI28" i="19" s="1"/>
  <c r="EL27" i="19"/>
  <c r="EJ27" i="19"/>
  <c r="EH27" i="19"/>
  <c r="EF27" i="19"/>
  <c r="ED27" i="19"/>
  <c r="EB27" i="19"/>
  <c r="DZ27" i="19"/>
  <c r="DX27" i="19"/>
  <c r="DV27" i="19"/>
  <c r="DT27" i="19"/>
  <c r="DR27" i="19"/>
  <c r="DO27" i="19"/>
  <c r="DL27" i="19"/>
  <c r="DJ27" i="19"/>
  <c r="DH27" i="19"/>
  <c r="DF27" i="19"/>
  <c r="DD27" i="19"/>
  <c r="CZ27" i="19"/>
  <c r="CX27" i="19"/>
  <c r="CU27" i="19"/>
  <c r="CS27" i="19"/>
  <c r="CQ27" i="19"/>
  <c r="CN27" i="19"/>
  <c r="CL27" i="19"/>
  <c r="CI27" i="19"/>
  <c r="CG27" i="19"/>
  <c r="CE27" i="19"/>
  <c r="CC27" i="19"/>
  <c r="CA27" i="19"/>
  <c r="BY27" i="19"/>
  <c r="BW27" i="19"/>
  <c r="BU27" i="19"/>
  <c r="BS27" i="19"/>
  <c r="BQ27" i="19"/>
  <c r="BO27" i="19"/>
  <c r="BM27" i="19"/>
  <c r="BK27" i="19"/>
  <c r="BI27" i="19"/>
  <c r="BG27" i="19"/>
  <c r="BE27" i="19"/>
  <c r="BC27" i="19"/>
  <c r="BA27" i="19"/>
  <c r="AY27" i="19"/>
  <c r="AW27" i="19"/>
  <c r="AU27" i="19"/>
  <c r="AS27" i="19"/>
  <c r="AQ27" i="19"/>
  <c r="AO27" i="19"/>
  <c r="AM27" i="19"/>
  <c r="AK27" i="19"/>
  <c r="AI27" i="19"/>
  <c r="AG27" i="19"/>
  <c r="AE27" i="19"/>
  <c r="AC27" i="19"/>
  <c r="AA27" i="19"/>
  <c r="Y27" i="19"/>
  <c r="W27" i="19"/>
  <c r="U27" i="19"/>
  <c r="S27" i="19"/>
  <c r="Q27" i="19"/>
  <c r="L27" i="19"/>
  <c r="J27" i="19"/>
  <c r="H27" i="19"/>
  <c r="F27" i="19"/>
  <c r="M27" i="19"/>
  <c r="EI27" i="19" s="1"/>
  <c r="EL26" i="19"/>
  <c r="EJ26" i="19"/>
  <c r="EH26" i="19"/>
  <c r="EF26" i="19"/>
  <c r="ED26" i="19"/>
  <c r="EB26" i="19"/>
  <c r="DZ26" i="19"/>
  <c r="DX26" i="19"/>
  <c r="DV26" i="19"/>
  <c r="DT26" i="19"/>
  <c r="DR26" i="19"/>
  <c r="DO26" i="19"/>
  <c r="DL26" i="19"/>
  <c r="DJ26" i="19"/>
  <c r="DH26" i="19"/>
  <c r="DF26" i="19"/>
  <c r="DD26" i="19"/>
  <c r="CZ26" i="19"/>
  <c r="CX26" i="19"/>
  <c r="CU26" i="19"/>
  <c r="CS26" i="19"/>
  <c r="CQ26" i="19"/>
  <c r="CN26" i="19"/>
  <c r="CL26" i="19"/>
  <c r="CI26" i="19"/>
  <c r="CG26" i="19"/>
  <c r="CE26" i="19"/>
  <c r="CC26" i="19"/>
  <c r="CA26" i="19"/>
  <c r="BY26" i="19"/>
  <c r="BW26" i="19"/>
  <c r="BU26" i="19"/>
  <c r="BS26" i="19"/>
  <c r="BQ26" i="19"/>
  <c r="BO26" i="19"/>
  <c r="BM26" i="19"/>
  <c r="BK26" i="19"/>
  <c r="BI26" i="19"/>
  <c r="BG26" i="19"/>
  <c r="BE26" i="19"/>
  <c r="BC26" i="19"/>
  <c r="BA26" i="19"/>
  <c r="AY26" i="19"/>
  <c r="AW26" i="19"/>
  <c r="AU26" i="19"/>
  <c r="AS26" i="19"/>
  <c r="AQ26" i="19"/>
  <c r="AO26" i="19"/>
  <c r="AM26" i="19"/>
  <c r="AK26" i="19"/>
  <c r="AI26" i="19"/>
  <c r="AG26" i="19"/>
  <c r="AE26" i="19"/>
  <c r="AC26" i="19"/>
  <c r="AA26" i="19"/>
  <c r="Y26" i="19"/>
  <c r="W26" i="19"/>
  <c r="U26" i="19"/>
  <c r="S26" i="19"/>
  <c r="Q26" i="19"/>
  <c r="L26" i="19"/>
  <c r="J26" i="19"/>
  <c r="H26" i="19"/>
  <c r="F26" i="19"/>
  <c r="M26" i="19"/>
  <c r="EI26" i="19" s="1"/>
  <c r="M25" i="19"/>
  <c r="EL25" i="19" s="1"/>
  <c r="M24" i="19"/>
  <c r="EL24" i="19" s="1"/>
  <c r="M23" i="19"/>
  <c r="EJ23" i="19" s="1"/>
  <c r="M22" i="19"/>
  <c r="EJ22" i="19" s="1"/>
  <c r="M21" i="19"/>
  <c r="T21" i="19" s="1"/>
  <c r="M20" i="19"/>
  <c r="EI20" i="19" s="1"/>
  <c r="M19" i="19"/>
  <c r="EI19" i="19" s="1"/>
  <c r="DW18" i="19"/>
  <c r="DE18" i="19"/>
  <c r="CK18" i="19"/>
  <c r="BT18" i="19"/>
  <c r="BD18" i="19"/>
  <c r="AV18" i="19"/>
  <c r="AQ18" i="19"/>
  <c r="AK18" i="19"/>
  <c r="AF18" i="19"/>
  <c r="AA18" i="19"/>
  <c r="U18" i="19"/>
  <c r="P18" i="19"/>
  <c r="H18" i="19"/>
  <c r="M18" i="19"/>
  <c r="EJ17" i="19"/>
  <c r="EE17" i="19"/>
  <c r="DZ17" i="19"/>
  <c r="DT17" i="19"/>
  <c r="DM17" i="19"/>
  <c r="DH17" i="19"/>
  <c r="CZ17" i="19"/>
  <c r="CT17" i="19"/>
  <c r="CN17" i="19"/>
  <c r="CG17" i="19"/>
  <c r="CB17" i="19"/>
  <c r="BW17" i="19"/>
  <c r="BQ17" i="19"/>
  <c r="BL17" i="19"/>
  <c r="BG17" i="19"/>
  <c r="BA17" i="19"/>
  <c r="AV17" i="19"/>
  <c r="AQ17" i="19"/>
  <c r="AK17" i="19"/>
  <c r="AF17" i="19"/>
  <c r="AA17" i="19"/>
  <c r="U17" i="19"/>
  <c r="P17" i="19"/>
  <c r="H17" i="19"/>
  <c r="M17" i="19"/>
  <c r="EJ16" i="19"/>
  <c r="EE16" i="19"/>
  <c r="DZ16" i="19"/>
  <c r="DT16" i="19"/>
  <c r="DM16" i="19"/>
  <c r="DH16" i="19"/>
  <c r="CZ16" i="19"/>
  <c r="CT16" i="19"/>
  <c r="CN16" i="19"/>
  <c r="CG16" i="19"/>
  <c r="CB16" i="19"/>
  <c r="BW16" i="19"/>
  <c r="BQ16" i="19"/>
  <c r="BL16" i="19"/>
  <c r="BG16" i="19"/>
  <c r="BA16" i="19"/>
  <c r="AV16" i="19"/>
  <c r="AQ16" i="19"/>
  <c r="AK16" i="19"/>
  <c r="AF16" i="19"/>
  <c r="AA16" i="19"/>
  <c r="U16" i="19"/>
  <c r="P16" i="19"/>
  <c r="H16" i="19"/>
  <c r="M16" i="19"/>
  <c r="EJ15" i="19"/>
  <c r="EE15" i="19"/>
  <c r="DZ15" i="19"/>
  <c r="DT15" i="19"/>
  <c r="DM15" i="19"/>
  <c r="DH15" i="19"/>
  <c r="CZ15" i="19"/>
  <c r="CT15" i="19"/>
  <c r="CN15" i="19"/>
  <c r="CG15" i="19"/>
  <c r="CB15" i="19"/>
  <c r="BW15" i="19"/>
  <c r="BQ15" i="19"/>
  <c r="BL15" i="19"/>
  <c r="BG15" i="19"/>
  <c r="BA15" i="19"/>
  <c r="AV15" i="19"/>
  <c r="AQ15" i="19"/>
  <c r="AK15" i="19"/>
  <c r="AF15" i="19"/>
  <c r="AA15" i="19"/>
  <c r="U15" i="19"/>
  <c r="P15" i="19"/>
  <c r="H15" i="19"/>
  <c r="M15" i="19"/>
  <c r="EJ14" i="19"/>
  <c r="EE14" i="19"/>
  <c r="DZ14" i="19"/>
  <c r="DU14" i="19"/>
  <c r="DQ14" i="19"/>
  <c r="DK14" i="19"/>
  <c r="DG14" i="19"/>
  <c r="DB14" i="19"/>
  <c r="CW14" i="19"/>
  <c r="CR14" i="19"/>
  <c r="CM14" i="19"/>
  <c r="CH14" i="19"/>
  <c r="CD14" i="19"/>
  <c r="BZ14" i="19"/>
  <c r="BV14" i="19"/>
  <c r="BR14" i="19"/>
  <c r="BN14" i="19"/>
  <c r="BJ14" i="19"/>
  <c r="BF14" i="19"/>
  <c r="BB14" i="19"/>
  <c r="AX14" i="19"/>
  <c r="AT14" i="19"/>
  <c r="AP14" i="19"/>
  <c r="AL14" i="19"/>
  <c r="AH14" i="19"/>
  <c r="AD14" i="19"/>
  <c r="Z14" i="19"/>
  <c r="V14" i="19"/>
  <c r="R14" i="19"/>
  <c r="K14" i="19"/>
  <c r="G14" i="19"/>
  <c r="M14" i="19"/>
  <c r="EK13" i="19"/>
  <c r="EG13" i="19"/>
  <c r="EC13" i="19"/>
  <c r="DY13" i="19"/>
  <c r="DU13" i="19"/>
  <c r="DQ13" i="19"/>
  <c r="DK13" i="19"/>
  <c r="DG13" i="19"/>
  <c r="DB13" i="19"/>
  <c r="CW13" i="19"/>
  <c r="CR13" i="19"/>
  <c r="CM13" i="19"/>
  <c r="CH13" i="19"/>
  <c r="CD13" i="19"/>
  <c r="BZ13" i="19"/>
  <c r="BV13" i="19"/>
  <c r="BR13" i="19"/>
  <c r="BN13" i="19"/>
  <c r="BJ13" i="19"/>
  <c r="BF13" i="19"/>
  <c r="BB13" i="19"/>
  <c r="AX13" i="19"/>
  <c r="AT13" i="19"/>
  <c r="AP13" i="19"/>
  <c r="AL13" i="19"/>
  <c r="AH13" i="19"/>
  <c r="AD13" i="19"/>
  <c r="Z13" i="19"/>
  <c r="V13" i="19"/>
  <c r="R13" i="19"/>
  <c r="K13" i="19"/>
  <c r="G13" i="19"/>
  <c r="M13" i="19"/>
  <c r="EL13" i="19" s="1"/>
  <c r="EK12" i="19"/>
  <c r="EG12" i="19"/>
  <c r="EC12" i="19"/>
  <c r="DY12" i="19"/>
  <c r="DU12" i="19"/>
  <c r="DQ12" i="19"/>
  <c r="DK12" i="19"/>
  <c r="DG12" i="19"/>
  <c r="DB12" i="19"/>
  <c r="CW12" i="19"/>
  <c r="CR12" i="19"/>
  <c r="CM12" i="19"/>
  <c r="CH12" i="19"/>
  <c r="CD12" i="19"/>
  <c r="BZ12" i="19"/>
  <c r="BV12" i="19"/>
  <c r="BR12" i="19"/>
  <c r="BN12" i="19"/>
  <c r="BJ12" i="19"/>
  <c r="BF12" i="19"/>
  <c r="BB12" i="19"/>
  <c r="AX12" i="19"/>
  <c r="AT12" i="19"/>
  <c r="AP12" i="19"/>
  <c r="AL12" i="19"/>
  <c r="AH12" i="19"/>
  <c r="AD12" i="19"/>
  <c r="Z12" i="19"/>
  <c r="V12" i="19"/>
  <c r="R12" i="19"/>
  <c r="K12" i="19"/>
  <c r="G12" i="19"/>
  <c r="M12" i="19"/>
  <c r="EL12" i="19" s="1"/>
  <c r="EK11" i="19"/>
  <c r="EG11" i="19"/>
  <c r="EC11" i="19"/>
  <c r="DY11" i="19"/>
  <c r="DU11" i="19"/>
  <c r="DQ11" i="19"/>
  <c r="DK11" i="19"/>
  <c r="DG11" i="19"/>
  <c r="DB11" i="19"/>
  <c r="CW11" i="19"/>
  <c r="CR11" i="19"/>
  <c r="CM11" i="19"/>
  <c r="CH11" i="19"/>
  <c r="CD11" i="19"/>
  <c r="BZ11" i="19"/>
  <c r="BV11" i="19"/>
  <c r="BR11" i="19"/>
  <c r="BN11" i="19"/>
  <c r="BJ11" i="19"/>
  <c r="BF11" i="19"/>
  <c r="BB11" i="19"/>
  <c r="AX11" i="19"/>
  <c r="AT11" i="19"/>
  <c r="AP11" i="19"/>
  <c r="AL11" i="19"/>
  <c r="AH11" i="19"/>
  <c r="AD11" i="19"/>
  <c r="Z11" i="19"/>
  <c r="V11" i="19"/>
  <c r="R11" i="19"/>
  <c r="K11" i="19"/>
  <c r="G11" i="19"/>
  <c r="M11" i="19"/>
  <c r="EL11" i="19" s="1"/>
  <c r="EK10" i="19"/>
  <c r="EG10" i="19"/>
  <c r="EC10" i="19"/>
  <c r="DY10" i="19"/>
  <c r="DU10" i="19"/>
  <c r="DQ10" i="19"/>
  <c r="DK10" i="19"/>
  <c r="DG10" i="19"/>
  <c r="DB10" i="19"/>
  <c r="CW10" i="19"/>
  <c r="CR10" i="19"/>
  <c r="CM10" i="19"/>
  <c r="CH10" i="19"/>
  <c r="CD10" i="19"/>
  <c r="BZ10" i="19"/>
  <c r="BV10" i="19"/>
  <c r="BR10" i="19"/>
  <c r="BN10" i="19"/>
  <c r="BJ10" i="19"/>
  <c r="BF10" i="19"/>
  <c r="BB10" i="19"/>
  <c r="AX10" i="19"/>
  <c r="AT10" i="19"/>
  <c r="AP10" i="19"/>
  <c r="AL10" i="19"/>
  <c r="AH10" i="19"/>
  <c r="AD10" i="19"/>
  <c r="Z10" i="19"/>
  <c r="V10" i="19"/>
  <c r="R10" i="19"/>
  <c r="K10" i="19"/>
  <c r="G10" i="19"/>
  <c r="M10" i="19"/>
  <c r="EL10" i="19" s="1"/>
  <c r="EK9" i="19"/>
  <c r="EG9" i="19"/>
  <c r="EC9" i="19"/>
  <c r="DY9" i="19"/>
  <c r="DU9" i="19"/>
  <c r="DQ9" i="19"/>
  <c r="DK9" i="19"/>
  <c r="DG9" i="19"/>
  <c r="DB9" i="19"/>
  <c r="CW9" i="19"/>
  <c r="CR9" i="19"/>
  <c r="CM9" i="19"/>
  <c r="CH9" i="19"/>
  <c r="CD9" i="19"/>
  <c r="BZ9" i="19"/>
  <c r="BV9" i="19"/>
  <c r="BR9" i="19"/>
  <c r="BN9" i="19"/>
  <c r="BJ9" i="19"/>
  <c r="BF9" i="19"/>
  <c r="BB9" i="19"/>
  <c r="AX9" i="19"/>
  <c r="AT9" i="19"/>
  <c r="AP9" i="19"/>
  <c r="AL9" i="19"/>
  <c r="AH9" i="19"/>
  <c r="AD9" i="19"/>
  <c r="Z9" i="19"/>
  <c r="V9" i="19"/>
  <c r="R9" i="19"/>
  <c r="K9" i="19"/>
  <c r="G9" i="19"/>
  <c r="M9" i="19"/>
  <c r="EL9" i="19" s="1"/>
  <c r="EK8" i="19"/>
  <c r="EG8" i="19"/>
  <c r="EC8" i="19"/>
  <c r="DY8" i="19"/>
  <c r="DU8" i="19"/>
  <c r="DQ8" i="19"/>
  <c r="DK8" i="19"/>
  <c r="DG8" i="19"/>
  <c r="DB8" i="19"/>
  <c r="CW8" i="19"/>
  <c r="CR8" i="19"/>
  <c r="CM8" i="19"/>
  <c r="CH8" i="19"/>
  <c r="CD8" i="19"/>
  <c r="BZ8" i="19"/>
  <c r="BV8" i="19"/>
  <c r="BR8" i="19"/>
  <c r="BN8" i="19"/>
  <c r="BJ8" i="19"/>
  <c r="BF8" i="19"/>
  <c r="BB8" i="19"/>
  <c r="AX8" i="19"/>
  <c r="AT8" i="19"/>
  <c r="AP8" i="19"/>
  <c r="AL8" i="19"/>
  <c r="AH8" i="19"/>
  <c r="AD8" i="19"/>
  <c r="Z8" i="19"/>
  <c r="V8" i="19"/>
  <c r="R8" i="19"/>
  <c r="K8" i="19"/>
  <c r="G8" i="19"/>
  <c r="M8" i="19"/>
  <c r="EL8" i="19" s="1"/>
  <c r="CW7" i="19"/>
  <c r="CM7" i="19"/>
  <c r="CD7" i="19"/>
  <c r="BV7" i="19"/>
  <c r="BR7" i="19"/>
  <c r="BN7" i="19"/>
  <c r="BJ7" i="19"/>
  <c r="BF7" i="19"/>
  <c r="BB7" i="19"/>
  <c r="AX7" i="19"/>
  <c r="AT7" i="19"/>
  <c r="AP7" i="19"/>
  <c r="AL7" i="19"/>
  <c r="AH7" i="19"/>
  <c r="AD7" i="19"/>
  <c r="Z7" i="19"/>
  <c r="V7" i="19"/>
  <c r="R7" i="19"/>
  <c r="K7" i="19"/>
  <c r="G7" i="19"/>
  <c r="M7" i="19"/>
  <c r="EI7" i="19" s="1"/>
  <c r="EK6" i="19"/>
  <c r="EG6" i="19"/>
  <c r="EC6" i="19"/>
  <c r="DY6" i="19"/>
  <c r="DU6" i="19"/>
  <c r="DQ6" i="19"/>
  <c r="DK6" i="19"/>
  <c r="DG6" i="19"/>
  <c r="DB6" i="19"/>
  <c r="CW6" i="19"/>
  <c r="CR6" i="19"/>
  <c r="CM6" i="19"/>
  <c r="CH6" i="19"/>
  <c r="CD6" i="19"/>
  <c r="BZ6" i="19"/>
  <c r="BV6" i="19"/>
  <c r="BR6" i="19"/>
  <c r="BN6" i="19"/>
  <c r="BJ6" i="19"/>
  <c r="BF6" i="19"/>
  <c r="BB6" i="19"/>
  <c r="AX6" i="19"/>
  <c r="AT6" i="19"/>
  <c r="AP6" i="19"/>
  <c r="AL6" i="19"/>
  <c r="AH6" i="19"/>
  <c r="AD6" i="19"/>
  <c r="Z6" i="19"/>
  <c r="V6" i="19"/>
  <c r="R6" i="19"/>
  <c r="K6" i="19"/>
  <c r="G6" i="19"/>
  <c r="M6" i="19"/>
  <c r="EI6" i="19" s="1"/>
  <c r="EK5" i="19"/>
  <c r="EG5" i="19"/>
  <c r="EC5" i="19"/>
  <c r="DY5" i="19"/>
  <c r="DU5" i="19"/>
  <c r="DQ5" i="19"/>
  <c r="DK5" i="19"/>
  <c r="DG5" i="19"/>
  <c r="DB5" i="19"/>
  <c r="CW5" i="19"/>
  <c r="CR5" i="19"/>
  <c r="CM5" i="19"/>
  <c r="CH5" i="19"/>
  <c r="CD5" i="19"/>
  <c r="BZ5" i="19"/>
  <c r="BV5" i="19"/>
  <c r="BR5" i="19"/>
  <c r="BN5" i="19"/>
  <c r="BJ5" i="19"/>
  <c r="BF5" i="19"/>
  <c r="BB5" i="19"/>
  <c r="AX5" i="19"/>
  <c r="AT5" i="19"/>
  <c r="AP5" i="19"/>
  <c r="AL5" i="19"/>
  <c r="AH5" i="19"/>
  <c r="AD5" i="19"/>
  <c r="Z5" i="19"/>
  <c r="V5" i="19"/>
  <c r="R5" i="19"/>
  <c r="K5" i="19"/>
  <c r="G5" i="19"/>
  <c r="M5" i="19"/>
  <c r="EI5" i="19" s="1"/>
  <c r="EK4" i="19"/>
  <c r="EG4" i="19"/>
  <c r="EC4" i="19"/>
  <c r="DY4" i="19"/>
  <c r="DU4" i="19"/>
  <c r="DQ4" i="19"/>
  <c r="DK4" i="19"/>
  <c r="DG4" i="19"/>
  <c r="DB4" i="19"/>
  <c r="CW4" i="19"/>
  <c r="CR4" i="19"/>
  <c r="CM4" i="19"/>
  <c r="CH4" i="19"/>
  <c r="CD4" i="19"/>
  <c r="BZ4" i="19"/>
  <c r="BV4" i="19"/>
  <c r="BR4" i="19"/>
  <c r="BN4" i="19"/>
  <c r="BJ4" i="19"/>
  <c r="BF4" i="19"/>
  <c r="BB4" i="19"/>
  <c r="AX4" i="19"/>
  <c r="AT4" i="19"/>
  <c r="AP4" i="19"/>
  <c r="AL4" i="19"/>
  <c r="AH4" i="19"/>
  <c r="AD4" i="19"/>
  <c r="Z4" i="19"/>
  <c r="V4" i="19"/>
  <c r="R4" i="19"/>
  <c r="K4" i="19"/>
  <c r="G4" i="19"/>
  <c r="M4" i="19"/>
  <c r="EI4" i="19" s="1"/>
  <c r="EK3" i="19"/>
  <c r="EG3" i="19"/>
  <c r="EC3" i="19"/>
  <c r="DY3" i="19"/>
  <c r="DU3" i="19"/>
  <c r="DQ3" i="19"/>
  <c r="DK3" i="19"/>
  <c r="DG3" i="19"/>
  <c r="DB3" i="19"/>
  <c r="CW3" i="19"/>
  <c r="CR3" i="19"/>
  <c r="CM3" i="19"/>
  <c r="CH3" i="19"/>
  <c r="CD3" i="19"/>
  <c r="BZ3" i="19"/>
  <c r="BV3" i="19"/>
  <c r="BR3" i="19"/>
  <c r="BN3" i="19"/>
  <c r="BJ3" i="19"/>
  <c r="BF3" i="19"/>
  <c r="BB3" i="19"/>
  <c r="AX3" i="19"/>
  <c r="AT3" i="19"/>
  <c r="AP3" i="19"/>
  <c r="AL3" i="19"/>
  <c r="AH3" i="19"/>
  <c r="AD3" i="19"/>
  <c r="Z3" i="19"/>
  <c r="V3" i="19"/>
  <c r="R3" i="19"/>
  <c r="K3" i="19"/>
  <c r="G3" i="19"/>
  <c r="M3" i="19"/>
  <c r="CF3" i="19" s="1"/>
  <c r="E351" i="34" l="1"/>
  <c r="F343" i="34"/>
  <c r="F341" i="34"/>
  <c r="F342" i="34"/>
  <c r="F351" i="34"/>
  <c r="F349" i="34"/>
  <c r="F350" i="34"/>
  <c r="F340" i="34"/>
  <c r="F344" i="34"/>
  <c r="F339" i="34"/>
  <c r="F347" i="34"/>
  <c r="F352" i="34"/>
  <c r="F348" i="34"/>
  <c r="E349" i="34"/>
  <c r="E344" i="34"/>
  <c r="E340" i="34"/>
  <c r="E347" i="34"/>
  <c r="E342" i="34"/>
  <c r="F18" i="34"/>
  <c r="E348" i="34"/>
  <c r="D182" i="34"/>
  <c r="E343" i="34"/>
  <c r="E339" i="34"/>
  <c r="E350" i="34"/>
  <c r="E352" i="34"/>
  <c r="C23" i="32"/>
  <c r="I121" i="32"/>
  <c r="I20" i="26"/>
  <c r="E25" i="34" s="1"/>
  <c r="C22" i="26"/>
  <c r="E17" i="34" s="1"/>
  <c r="I49" i="26"/>
  <c r="E54" i="34" s="1"/>
  <c r="D18" i="26"/>
  <c r="I113" i="26"/>
  <c r="E118" i="34" s="1"/>
  <c r="C16" i="26"/>
  <c r="E11" i="34" s="1"/>
  <c r="I87" i="26"/>
  <c r="E92" i="34" s="1"/>
  <c r="I116" i="26"/>
  <c r="E121" i="34" s="1"/>
  <c r="I102" i="26"/>
  <c r="E107" i="34" s="1"/>
  <c r="I83" i="26"/>
  <c r="E88" i="34" s="1"/>
  <c r="I74" i="26"/>
  <c r="E79" i="34" s="1"/>
  <c r="C30" i="26"/>
  <c r="E132" i="34" s="1"/>
  <c r="I81" i="26"/>
  <c r="E86" i="34" s="1"/>
  <c r="C21" i="26"/>
  <c r="E16" i="34" s="1"/>
  <c r="I65" i="26"/>
  <c r="E70" i="34" s="1"/>
  <c r="I107" i="26"/>
  <c r="E112" i="34" s="1"/>
  <c r="C46" i="26"/>
  <c r="E148" i="34" s="1"/>
  <c r="C35" i="26"/>
  <c r="E137" i="34" s="1"/>
  <c r="E19" i="26"/>
  <c r="D19" i="26"/>
  <c r="I58" i="26"/>
  <c r="E63" i="34" s="1"/>
  <c r="I67" i="26"/>
  <c r="E72" i="34" s="1"/>
  <c r="I97" i="26"/>
  <c r="E102" i="34" s="1"/>
  <c r="C38" i="26"/>
  <c r="E140" i="34" s="1"/>
  <c r="C17" i="26"/>
  <c r="E12" i="34" s="1"/>
  <c r="I41" i="26"/>
  <c r="E46" i="34" s="1"/>
  <c r="I56" i="26"/>
  <c r="E61" i="34" s="1"/>
  <c r="I50" i="26"/>
  <c r="E55" i="34" s="1"/>
  <c r="I111" i="26"/>
  <c r="E116" i="34" s="1"/>
  <c r="I86" i="26"/>
  <c r="E91" i="34" s="1"/>
  <c r="I57" i="26"/>
  <c r="E62" i="34" s="1"/>
  <c r="I27" i="26"/>
  <c r="E32" i="34" s="1"/>
  <c r="I80" i="26"/>
  <c r="E85" i="34" s="1"/>
  <c r="I64" i="26"/>
  <c r="E69" i="34" s="1"/>
  <c r="I24" i="26"/>
  <c r="E29" i="34" s="1"/>
  <c r="C29" i="26"/>
  <c r="E131" i="34" s="1"/>
  <c r="C47" i="26"/>
  <c r="E149" i="34" s="1"/>
  <c r="I100" i="26"/>
  <c r="E105" i="34" s="1"/>
  <c r="I66" i="26"/>
  <c r="E71" i="34" s="1"/>
  <c r="I35" i="26"/>
  <c r="E40" i="34" s="1"/>
  <c r="C18" i="26"/>
  <c r="E13" i="34" s="1"/>
  <c r="I90" i="26"/>
  <c r="E95" i="34" s="1"/>
  <c r="I71" i="26"/>
  <c r="E76" i="34" s="1"/>
  <c r="I62" i="26"/>
  <c r="E67" i="34" s="1"/>
  <c r="I32" i="26"/>
  <c r="E37" i="34" s="1"/>
  <c r="I55" i="26"/>
  <c r="E60" i="34" s="1"/>
  <c r="I21" i="26"/>
  <c r="E26" i="34" s="1"/>
  <c r="I17" i="26"/>
  <c r="E22" i="34" s="1"/>
  <c r="C20" i="26"/>
  <c r="E15" i="34" s="1"/>
  <c r="I34" i="26"/>
  <c r="E39" i="34" s="1"/>
  <c r="I22" i="26"/>
  <c r="E27" i="34" s="1"/>
  <c r="C42" i="26"/>
  <c r="E144" i="34" s="1"/>
  <c r="I98" i="26"/>
  <c r="E103" i="34" s="1"/>
  <c r="I43" i="26"/>
  <c r="E48" i="34" s="1"/>
  <c r="I40" i="26"/>
  <c r="E45" i="34" s="1"/>
  <c r="I60" i="26"/>
  <c r="E65" i="34" s="1"/>
  <c r="I33" i="26"/>
  <c r="E38" i="34" s="1"/>
  <c r="I25" i="26"/>
  <c r="E30" i="34" s="1"/>
  <c r="I72" i="26"/>
  <c r="E77" i="34" s="1"/>
  <c r="I38" i="26"/>
  <c r="E43" i="34" s="1"/>
  <c r="I26" i="26"/>
  <c r="E31" i="34" s="1"/>
  <c r="C26" i="26"/>
  <c r="E128" i="34" s="1"/>
  <c r="I88" i="26"/>
  <c r="E93" i="34" s="1"/>
  <c r="I51" i="26"/>
  <c r="E56" i="34" s="1"/>
  <c r="I19" i="26"/>
  <c r="E24" i="34" s="1"/>
  <c r="I48" i="26"/>
  <c r="E53" i="34" s="1"/>
  <c r="E21" i="26"/>
  <c r="C37" i="26"/>
  <c r="E139" i="34" s="1"/>
  <c r="I79" i="26"/>
  <c r="E84" i="34" s="1"/>
  <c r="I63" i="26"/>
  <c r="E68" i="34" s="1"/>
  <c r="E16" i="26"/>
  <c r="I18" i="26"/>
  <c r="E23" i="34" s="1"/>
  <c r="C31" i="26"/>
  <c r="E133" i="34" s="1"/>
  <c r="I105" i="26"/>
  <c r="E110" i="34" s="1"/>
  <c r="I91" i="26"/>
  <c r="E96" i="34" s="1"/>
  <c r="I75" i="26"/>
  <c r="E80" i="34" s="1"/>
  <c r="I54" i="26"/>
  <c r="E59" i="34" s="1"/>
  <c r="I47" i="26"/>
  <c r="E52" i="34" s="1"/>
  <c r="I39" i="26"/>
  <c r="E44" i="34" s="1"/>
  <c r="I31" i="26"/>
  <c r="E36" i="34" s="1"/>
  <c r="I23" i="26"/>
  <c r="E28" i="34" s="1"/>
  <c r="C41" i="26"/>
  <c r="E143" i="34" s="1"/>
  <c r="I104" i="26"/>
  <c r="E109" i="34" s="1"/>
  <c r="I99" i="26"/>
  <c r="E104" i="34" s="1"/>
  <c r="E17" i="26"/>
  <c r="I85" i="26"/>
  <c r="E90" i="34" s="1"/>
  <c r="I117" i="26"/>
  <c r="E122" i="34" s="1"/>
  <c r="D21" i="26"/>
  <c r="I112" i="26"/>
  <c r="E117" i="34" s="1"/>
  <c r="I92" i="26"/>
  <c r="E97" i="34" s="1"/>
  <c r="C43" i="26"/>
  <c r="E145" i="34" s="1"/>
  <c r="C27" i="26"/>
  <c r="E129" i="34" s="1"/>
  <c r="I114" i="26"/>
  <c r="E119" i="34" s="1"/>
  <c r="I76" i="26"/>
  <c r="E81" i="34" s="1"/>
  <c r="I53" i="26"/>
  <c r="E58" i="34" s="1"/>
  <c r="I45" i="26"/>
  <c r="E50" i="34" s="1"/>
  <c r="I37" i="26"/>
  <c r="E42" i="34" s="1"/>
  <c r="I29" i="26"/>
  <c r="E34" i="34" s="1"/>
  <c r="I77" i="26"/>
  <c r="E82" i="34" s="1"/>
  <c r="I70" i="26"/>
  <c r="E75" i="34" s="1"/>
  <c r="I61" i="26"/>
  <c r="E66" i="34" s="1"/>
  <c r="I42" i="26"/>
  <c r="E47" i="34" s="1"/>
  <c r="C34" i="26"/>
  <c r="E136" i="34" s="1"/>
  <c r="I109" i="26"/>
  <c r="E114" i="34" s="1"/>
  <c r="I96" i="26"/>
  <c r="E101" i="34" s="1"/>
  <c r="I82" i="26"/>
  <c r="E87" i="34" s="1"/>
  <c r="I73" i="26"/>
  <c r="E78" i="34" s="1"/>
  <c r="I59" i="26"/>
  <c r="E64" i="34" s="1"/>
  <c r="C44" i="26"/>
  <c r="E146" i="34" s="1"/>
  <c r="I115" i="26"/>
  <c r="E120" i="34" s="1"/>
  <c r="D17" i="26"/>
  <c r="I52" i="26"/>
  <c r="E57" i="34" s="1"/>
  <c r="I44" i="26"/>
  <c r="E49" i="34" s="1"/>
  <c r="I36" i="26"/>
  <c r="E41" i="34" s="1"/>
  <c r="I28" i="26"/>
  <c r="E33" i="34" s="1"/>
  <c r="C40" i="26"/>
  <c r="E142" i="34" s="1"/>
  <c r="C36" i="26"/>
  <c r="E138" i="34" s="1"/>
  <c r="C32" i="26"/>
  <c r="E134" i="34" s="1"/>
  <c r="C28" i="26"/>
  <c r="E130" i="34" s="1"/>
  <c r="C45" i="26"/>
  <c r="E147" i="34" s="1"/>
  <c r="I118" i="26"/>
  <c r="E123" i="34" s="1"/>
  <c r="I46" i="26"/>
  <c r="E51" i="34" s="1"/>
  <c r="I30" i="26"/>
  <c r="E35" i="34" s="1"/>
  <c r="C39" i="26"/>
  <c r="E141" i="34" s="1"/>
  <c r="C19" i="26"/>
  <c r="E14" i="34" s="1"/>
  <c r="I103" i="26"/>
  <c r="E108" i="34" s="1"/>
  <c r="I93" i="26"/>
  <c r="E98" i="34" s="1"/>
  <c r="I84" i="26"/>
  <c r="E89" i="34" s="1"/>
  <c r="I68" i="26"/>
  <c r="E73" i="34" s="1"/>
  <c r="C33" i="26"/>
  <c r="E135" i="34" s="1"/>
  <c r="I110" i="26"/>
  <c r="E115" i="34" s="1"/>
  <c r="I94" i="26"/>
  <c r="E99" i="34" s="1"/>
  <c r="I78" i="26"/>
  <c r="E83" i="34" s="1"/>
  <c r="I69" i="26"/>
  <c r="E74" i="34" s="1"/>
  <c r="D16" i="26"/>
  <c r="E18" i="26"/>
  <c r="K17" i="20"/>
  <c r="K21" i="20"/>
  <c r="K25" i="20"/>
  <c r="K29" i="20"/>
  <c r="K33" i="20"/>
  <c r="K37" i="20"/>
  <c r="K41" i="20"/>
  <c r="K45" i="20"/>
  <c r="K49" i="20"/>
  <c r="K53" i="20"/>
  <c r="K57" i="20"/>
  <c r="J54" i="20"/>
  <c r="J58" i="20"/>
  <c r="J62" i="20"/>
  <c r="J66" i="20"/>
  <c r="J70" i="20"/>
  <c r="J74" i="20"/>
  <c r="J78" i="20"/>
  <c r="J82" i="20"/>
  <c r="J86" i="20"/>
  <c r="J96" i="20"/>
  <c r="J100" i="20"/>
  <c r="J105" i="20"/>
  <c r="J111" i="20"/>
  <c r="J115" i="20"/>
  <c r="K120" i="20"/>
  <c r="J23" i="20"/>
  <c r="J31" i="20"/>
  <c r="J35" i="20"/>
  <c r="K55" i="20"/>
  <c r="K59" i="20"/>
  <c r="K75" i="20"/>
  <c r="J79" i="20"/>
  <c r="J83" i="20"/>
  <c r="J87" i="20"/>
  <c r="J102" i="20"/>
  <c r="J112" i="20"/>
  <c r="K19" i="20"/>
  <c r="K20" i="20"/>
  <c r="K32" i="20"/>
  <c r="K40" i="20"/>
  <c r="K44" i="20"/>
  <c r="K48" i="20"/>
  <c r="K52" i="20"/>
  <c r="J60" i="20"/>
  <c r="K64" i="20"/>
  <c r="K72" i="20"/>
  <c r="J76" i="20"/>
  <c r="J80" i="20"/>
  <c r="J84" i="20"/>
  <c r="J88" i="20"/>
  <c r="J98" i="20"/>
  <c r="J103" i="20"/>
  <c r="J109" i="20"/>
  <c r="J113" i="20"/>
  <c r="K65" i="20"/>
  <c r="J93" i="20"/>
  <c r="K28" i="20"/>
  <c r="J27" i="20"/>
  <c r="K22" i="20"/>
  <c r="J92" i="20"/>
  <c r="K67" i="20"/>
  <c r="J97" i="20"/>
  <c r="K56" i="20"/>
  <c r="K36" i="20"/>
  <c r="J68" i="20"/>
  <c r="K24" i="20"/>
  <c r="J47" i="20"/>
  <c r="J51" i="20"/>
  <c r="K73" i="20"/>
  <c r="J39" i="20"/>
  <c r="J117" i="20"/>
  <c r="J91" i="20"/>
  <c r="C69" i="20"/>
  <c r="D171" i="34" s="1"/>
  <c r="J43" i="20"/>
  <c r="J107" i="20"/>
  <c r="D20" i="20" s="1"/>
  <c r="J116" i="20"/>
  <c r="J25" i="20"/>
  <c r="K23" i="20"/>
  <c r="J33" i="20"/>
  <c r="K39" i="20"/>
  <c r="J41" i="20"/>
  <c r="K31" i="20"/>
  <c r="K47" i="20"/>
  <c r="J49" i="20"/>
  <c r="K98" i="20"/>
  <c r="J19" i="20"/>
  <c r="K27" i="20"/>
  <c r="J29" i="20"/>
  <c r="K43" i="20"/>
  <c r="J45" i="20"/>
  <c r="J56" i="20"/>
  <c r="J72" i="20"/>
  <c r="K88" i="20"/>
  <c r="K109" i="20"/>
  <c r="K60" i="20"/>
  <c r="K76" i="20"/>
  <c r="K93" i="20"/>
  <c r="K113" i="20"/>
  <c r="K35" i="20"/>
  <c r="J37" i="20"/>
  <c r="K51" i="20"/>
  <c r="J55" i="20"/>
  <c r="J64" i="20"/>
  <c r="K80" i="20"/>
  <c r="K117" i="20"/>
  <c r="K68" i="20"/>
  <c r="K84" i="20"/>
  <c r="K103" i="20"/>
  <c r="J17" i="20"/>
  <c r="J21" i="20"/>
  <c r="K79" i="20"/>
  <c r="K83" i="20"/>
  <c r="K87" i="20"/>
  <c r="K92" i="20"/>
  <c r="K97" i="20"/>
  <c r="K102" i="20"/>
  <c r="K107" i="20"/>
  <c r="E20" i="20" s="1"/>
  <c r="K112" i="20"/>
  <c r="K116" i="20"/>
  <c r="P3" i="19"/>
  <c r="T3" i="19"/>
  <c r="AB3" i="19"/>
  <c r="AF3" i="19"/>
  <c r="AN3" i="19"/>
  <c r="AV3" i="19"/>
  <c r="AZ3" i="19"/>
  <c r="BH3" i="19"/>
  <c r="BL3" i="19"/>
  <c r="BT3" i="19"/>
  <c r="BX3" i="19"/>
  <c r="CB3" i="19"/>
  <c r="CK3" i="19"/>
  <c r="CO3" i="19"/>
  <c r="CT3" i="19"/>
  <c r="CY3" i="19"/>
  <c r="DE3" i="19"/>
  <c r="DI3" i="19"/>
  <c r="DM3" i="19"/>
  <c r="DS3" i="19"/>
  <c r="DW3" i="19"/>
  <c r="EA3" i="19"/>
  <c r="EE3" i="19"/>
  <c r="EI3" i="19"/>
  <c r="I4" i="19"/>
  <c r="P4" i="19"/>
  <c r="X4" i="19"/>
  <c r="AF4" i="19"/>
  <c r="AJ4" i="19"/>
  <c r="AN4" i="19"/>
  <c r="AV4" i="19"/>
  <c r="BD4" i="19"/>
  <c r="BH4" i="19"/>
  <c r="BX4" i="19"/>
  <c r="F3" i="19"/>
  <c r="J3" i="19"/>
  <c r="Q3" i="19"/>
  <c r="U3" i="19"/>
  <c r="Y3" i="19"/>
  <c r="AC3" i="19"/>
  <c r="AG3" i="19"/>
  <c r="AK3" i="19"/>
  <c r="AO3" i="19"/>
  <c r="AS3" i="19"/>
  <c r="AW3" i="19"/>
  <c r="BA3" i="19"/>
  <c r="BE3" i="19"/>
  <c r="BI3" i="19"/>
  <c r="BM3" i="19"/>
  <c r="BQ3" i="19"/>
  <c r="BU3" i="19"/>
  <c r="BY3" i="19"/>
  <c r="CC3" i="19"/>
  <c r="CG3" i="19"/>
  <c r="CL3" i="19"/>
  <c r="CQ3" i="19"/>
  <c r="CU3" i="19"/>
  <c r="CZ3" i="19"/>
  <c r="DF3" i="19"/>
  <c r="DJ3" i="19"/>
  <c r="DO3" i="19"/>
  <c r="DT3" i="19"/>
  <c r="DX3" i="19"/>
  <c r="EB3" i="19"/>
  <c r="EF3" i="19"/>
  <c r="EJ3" i="19"/>
  <c r="F4" i="19"/>
  <c r="J4" i="19"/>
  <c r="Q4" i="19"/>
  <c r="U4" i="19"/>
  <c r="Y4" i="19"/>
  <c r="AC4" i="19"/>
  <c r="AG4" i="19"/>
  <c r="AK4" i="19"/>
  <c r="AO4" i="19"/>
  <c r="AS4" i="19"/>
  <c r="AW4" i="19"/>
  <c r="BA4" i="19"/>
  <c r="BE4" i="19"/>
  <c r="BI4" i="19"/>
  <c r="BM4" i="19"/>
  <c r="BQ4" i="19"/>
  <c r="BU4" i="19"/>
  <c r="BY4" i="19"/>
  <c r="CC4" i="19"/>
  <c r="CG4" i="19"/>
  <c r="CL4" i="19"/>
  <c r="CQ4" i="19"/>
  <c r="CU4" i="19"/>
  <c r="CZ4" i="19"/>
  <c r="DF4" i="19"/>
  <c r="DJ4" i="19"/>
  <c r="DO4" i="19"/>
  <c r="DT4" i="19"/>
  <c r="DX4" i="19"/>
  <c r="EB4" i="19"/>
  <c r="EF4" i="19"/>
  <c r="EJ4" i="19"/>
  <c r="F5" i="19"/>
  <c r="J5" i="19"/>
  <c r="Q5" i="19"/>
  <c r="U5" i="19"/>
  <c r="Y5" i="19"/>
  <c r="AC5" i="19"/>
  <c r="AG5" i="19"/>
  <c r="AK5" i="19"/>
  <c r="AO5" i="19"/>
  <c r="AS5" i="19"/>
  <c r="AW5" i="19"/>
  <c r="BA5" i="19"/>
  <c r="BE5" i="19"/>
  <c r="BI5" i="19"/>
  <c r="BM5" i="19"/>
  <c r="BQ5" i="19"/>
  <c r="BU5" i="19"/>
  <c r="BY5" i="19"/>
  <c r="CC5" i="19"/>
  <c r="CG5" i="19"/>
  <c r="CL5" i="19"/>
  <c r="CQ5" i="19"/>
  <c r="CU5" i="19"/>
  <c r="CZ5" i="19"/>
  <c r="DF5" i="19"/>
  <c r="DJ5" i="19"/>
  <c r="DO5" i="19"/>
  <c r="DT5" i="19"/>
  <c r="DX5" i="19"/>
  <c r="EB5" i="19"/>
  <c r="EF5" i="19"/>
  <c r="EJ5" i="19"/>
  <c r="F6" i="19"/>
  <c r="J6" i="19"/>
  <c r="Q6" i="19"/>
  <c r="U6" i="19"/>
  <c r="Y6" i="19"/>
  <c r="AC6" i="19"/>
  <c r="AG6" i="19"/>
  <c r="AK6" i="19"/>
  <c r="AO6" i="19"/>
  <c r="AS6" i="19"/>
  <c r="AW6" i="19"/>
  <c r="BA6" i="19"/>
  <c r="BE6" i="19"/>
  <c r="BI6" i="19"/>
  <c r="BM6" i="19"/>
  <c r="BQ6" i="19"/>
  <c r="BU6" i="19"/>
  <c r="BY6" i="19"/>
  <c r="CC6" i="19"/>
  <c r="CG6" i="19"/>
  <c r="CL6" i="19"/>
  <c r="CQ6" i="19"/>
  <c r="CU6" i="19"/>
  <c r="CZ6" i="19"/>
  <c r="DF6" i="19"/>
  <c r="DJ6" i="19"/>
  <c r="DO6" i="19"/>
  <c r="DT6" i="19"/>
  <c r="DX6" i="19"/>
  <c r="EB6" i="19"/>
  <c r="EF6" i="19"/>
  <c r="EJ6" i="19"/>
  <c r="F7" i="19"/>
  <c r="J7" i="19"/>
  <c r="Q7" i="19"/>
  <c r="U7" i="19"/>
  <c r="Y7" i="19"/>
  <c r="AC7" i="19"/>
  <c r="AG7" i="19"/>
  <c r="AK7" i="19"/>
  <c r="AO7" i="19"/>
  <c r="AS7" i="19"/>
  <c r="AW7" i="19"/>
  <c r="BA7" i="19"/>
  <c r="BE7" i="19"/>
  <c r="BI7" i="19"/>
  <c r="BM7" i="19"/>
  <c r="BQ7" i="19"/>
  <c r="BU7" i="19"/>
  <c r="CB7" i="19"/>
  <c r="CK7" i="19"/>
  <c r="CT7" i="19"/>
  <c r="DE7" i="19"/>
  <c r="DM7" i="19"/>
  <c r="DW7" i="19"/>
  <c r="EE7" i="19"/>
  <c r="DG7" i="19"/>
  <c r="DQ7" i="19"/>
  <c r="DY7" i="19"/>
  <c r="EG7" i="19"/>
  <c r="H3" i="19"/>
  <c r="L3" i="19"/>
  <c r="S3" i="19"/>
  <c r="W3" i="19"/>
  <c r="AA3" i="19"/>
  <c r="AE3" i="19"/>
  <c r="AI3" i="19"/>
  <c r="AM3" i="19"/>
  <c r="AQ3" i="19"/>
  <c r="AU3" i="19"/>
  <c r="AY3" i="19"/>
  <c r="BC3" i="19"/>
  <c r="BG3" i="19"/>
  <c r="BK3" i="19"/>
  <c r="BO3" i="19"/>
  <c r="BS3" i="19"/>
  <c r="BW3" i="19"/>
  <c r="CA3" i="19"/>
  <c r="CE3" i="19"/>
  <c r="CI3" i="19"/>
  <c r="CN3" i="19"/>
  <c r="CS3" i="19"/>
  <c r="CX3" i="19"/>
  <c r="DD3" i="19"/>
  <c r="DH3" i="19"/>
  <c r="DL3" i="19"/>
  <c r="DR3" i="19"/>
  <c r="DV3" i="19"/>
  <c r="DZ3" i="19"/>
  <c r="ED3" i="19"/>
  <c r="EH3" i="19"/>
  <c r="EL3" i="19"/>
  <c r="H4" i="19"/>
  <c r="L4" i="19"/>
  <c r="S4" i="19"/>
  <c r="W4" i="19"/>
  <c r="AA4" i="19"/>
  <c r="AE4" i="19"/>
  <c r="AI4" i="19"/>
  <c r="AM4" i="19"/>
  <c r="AQ4" i="19"/>
  <c r="AU4" i="19"/>
  <c r="AY4" i="19"/>
  <c r="BC4" i="19"/>
  <c r="BG4" i="19"/>
  <c r="BK4" i="19"/>
  <c r="BO4" i="19"/>
  <c r="BS4" i="19"/>
  <c r="BW4" i="19"/>
  <c r="CA4" i="19"/>
  <c r="CE4" i="19"/>
  <c r="CI4" i="19"/>
  <c r="CN4" i="19"/>
  <c r="CS4" i="19"/>
  <c r="CX4" i="19"/>
  <c r="DD4" i="19"/>
  <c r="DH4" i="19"/>
  <c r="DL4" i="19"/>
  <c r="DR4" i="19"/>
  <c r="DV4" i="19"/>
  <c r="DZ4" i="19"/>
  <c r="ED4" i="19"/>
  <c r="EH4" i="19"/>
  <c r="EL4" i="19"/>
  <c r="H5" i="19"/>
  <c r="L5" i="19"/>
  <c r="S5" i="19"/>
  <c r="W5" i="19"/>
  <c r="AA5" i="19"/>
  <c r="AE5" i="19"/>
  <c r="AI5" i="19"/>
  <c r="AM5" i="19"/>
  <c r="AQ5" i="19"/>
  <c r="AU5" i="19"/>
  <c r="AY5" i="19"/>
  <c r="BC5" i="19"/>
  <c r="BG5" i="19"/>
  <c r="BK5" i="19"/>
  <c r="BO5" i="19"/>
  <c r="BS5" i="19"/>
  <c r="BW5" i="19"/>
  <c r="CA5" i="19"/>
  <c r="CE5" i="19"/>
  <c r="CI5" i="19"/>
  <c r="CN5" i="19"/>
  <c r="CS5" i="19"/>
  <c r="CX5" i="19"/>
  <c r="DD5" i="19"/>
  <c r="DH5" i="19"/>
  <c r="DL5" i="19"/>
  <c r="DR5" i="19"/>
  <c r="DV5" i="19"/>
  <c r="DZ5" i="19"/>
  <c r="ED5" i="19"/>
  <c r="EH5" i="19"/>
  <c r="EL5" i="19"/>
  <c r="H6" i="19"/>
  <c r="L6" i="19"/>
  <c r="S6" i="19"/>
  <c r="W6" i="19"/>
  <c r="AA6" i="19"/>
  <c r="AE6" i="19"/>
  <c r="AI6" i="19"/>
  <c r="AM6" i="19"/>
  <c r="AQ6" i="19"/>
  <c r="AU6" i="19"/>
  <c r="AY6" i="19"/>
  <c r="BC6" i="19"/>
  <c r="BG6" i="19"/>
  <c r="BK6" i="19"/>
  <c r="BO6" i="19"/>
  <c r="BS6" i="19"/>
  <c r="BW6" i="19"/>
  <c r="CA6" i="19"/>
  <c r="CE6" i="19"/>
  <c r="CI6" i="19"/>
  <c r="CN6" i="19"/>
  <c r="CS6" i="19"/>
  <c r="CX6" i="19"/>
  <c r="DD6" i="19"/>
  <c r="DH6" i="19"/>
  <c r="DL6" i="19"/>
  <c r="DR6" i="19"/>
  <c r="DV6" i="19"/>
  <c r="DZ6" i="19"/>
  <c r="ED6" i="19"/>
  <c r="EH6" i="19"/>
  <c r="EL6" i="19"/>
  <c r="H7" i="19"/>
  <c r="L7" i="19"/>
  <c r="S7" i="19"/>
  <c r="W7" i="19"/>
  <c r="AA7" i="19"/>
  <c r="AE7" i="19"/>
  <c r="AI7" i="19"/>
  <c r="AM7" i="19"/>
  <c r="AQ7" i="19"/>
  <c r="AU7" i="19"/>
  <c r="AY7" i="19"/>
  <c r="BC7" i="19"/>
  <c r="BG7" i="19"/>
  <c r="BK7" i="19"/>
  <c r="BO7" i="19"/>
  <c r="BS7" i="19"/>
  <c r="BX7" i="19"/>
  <c r="CF7" i="19"/>
  <c r="CO7" i="19"/>
  <c r="CY7" i="19"/>
  <c r="DI7" i="19"/>
  <c r="DS7" i="19"/>
  <c r="EA7" i="19"/>
  <c r="I3" i="19"/>
  <c r="X3" i="19"/>
  <c r="AJ3" i="19"/>
  <c r="AR3" i="19"/>
  <c r="BD3" i="19"/>
  <c r="BP3" i="19"/>
  <c r="T4" i="19"/>
  <c r="AB4" i="19"/>
  <c r="AR4" i="19"/>
  <c r="AZ4" i="19"/>
  <c r="BL4" i="19"/>
  <c r="BP4" i="19"/>
  <c r="BT4" i="19"/>
  <c r="CB4" i="19"/>
  <c r="CF4" i="19"/>
  <c r="CK4" i="19"/>
  <c r="CO4" i="19"/>
  <c r="CT4" i="19"/>
  <c r="CY4" i="19"/>
  <c r="DE4" i="19"/>
  <c r="DI4" i="19"/>
  <c r="DM4" i="19"/>
  <c r="DS4" i="19"/>
  <c r="DW4" i="19"/>
  <c r="EA4" i="19"/>
  <c r="EE4" i="19"/>
  <c r="I5" i="19"/>
  <c r="P5" i="19"/>
  <c r="T5" i="19"/>
  <c r="X5" i="19"/>
  <c r="AB5" i="19"/>
  <c r="AF5" i="19"/>
  <c r="AJ5" i="19"/>
  <c r="AN5" i="19"/>
  <c r="AR5" i="19"/>
  <c r="AV5" i="19"/>
  <c r="AZ5" i="19"/>
  <c r="BD5" i="19"/>
  <c r="BH5" i="19"/>
  <c r="BL5" i="19"/>
  <c r="BP5" i="19"/>
  <c r="BT5" i="19"/>
  <c r="BX5" i="19"/>
  <c r="CB5" i="19"/>
  <c r="CF5" i="19"/>
  <c r="CK5" i="19"/>
  <c r="CO5" i="19"/>
  <c r="CT5" i="19"/>
  <c r="CY5" i="19"/>
  <c r="DE5" i="19"/>
  <c r="DI5" i="19"/>
  <c r="DM5" i="19"/>
  <c r="DS5" i="19"/>
  <c r="DW5" i="19"/>
  <c r="EA5" i="19"/>
  <c r="EE5" i="19"/>
  <c r="I6" i="19"/>
  <c r="P6" i="19"/>
  <c r="T6" i="19"/>
  <c r="X6" i="19"/>
  <c r="AB6" i="19"/>
  <c r="AF6" i="19"/>
  <c r="AJ6" i="19"/>
  <c r="AN6" i="19"/>
  <c r="AR6" i="19"/>
  <c r="AV6" i="19"/>
  <c r="AZ6" i="19"/>
  <c r="BD6" i="19"/>
  <c r="BH6" i="19"/>
  <c r="BL6" i="19"/>
  <c r="BP6" i="19"/>
  <c r="BT6" i="19"/>
  <c r="BX6" i="19"/>
  <c r="CB6" i="19"/>
  <c r="CF6" i="19"/>
  <c r="CK6" i="19"/>
  <c r="CO6" i="19"/>
  <c r="CT6" i="19"/>
  <c r="CY6" i="19"/>
  <c r="DE6" i="19"/>
  <c r="DI6" i="19"/>
  <c r="DM6" i="19"/>
  <c r="DS6" i="19"/>
  <c r="DW6" i="19"/>
  <c r="EA6" i="19"/>
  <c r="EE6" i="19"/>
  <c r="EL7" i="19"/>
  <c r="EH7" i="19"/>
  <c r="ED7" i="19"/>
  <c r="DZ7" i="19"/>
  <c r="DV7" i="19"/>
  <c r="DR7" i="19"/>
  <c r="DL7" i="19"/>
  <c r="DH7" i="19"/>
  <c r="DD7" i="19"/>
  <c r="CX7" i="19"/>
  <c r="CS7" i="19"/>
  <c r="CN7" i="19"/>
  <c r="CI7" i="19"/>
  <c r="CE7" i="19"/>
  <c r="CA7" i="19"/>
  <c r="BW7" i="19"/>
  <c r="EJ7" i="19"/>
  <c r="EF7" i="19"/>
  <c r="EB7" i="19"/>
  <c r="DX7" i="19"/>
  <c r="DT7" i="19"/>
  <c r="DO7" i="19"/>
  <c r="DJ7" i="19"/>
  <c r="DF7" i="19"/>
  <c r="CZ7" i="19"/>
  <c r="CU7" i="19"/>
  <c r="CQ7" i="19"/>
  <c r="CL7" i="19"/>
  <c r="CG7" i="19"/>
  <c r="CC7" i="19"/>
  <c r="BY7" i="19"/>
  <c r="I7" i="19"/>
  <c r="P7" i="19"/>
  <c r="T7" i="19"/>
  <c r="X7" i="19"/>
  <c r="AB7" i="19"/>
  <c r="AF7" i="19"/>
  <c r="AJ7" i="19"/>
  <c r="AN7" i="19"/>
  <c r="AR7" i="19"/>
  <c r="AV7" i="19"/>
  <c r="AZ7" i="19"/>
  <c r="BD7" i="19"/>
  <c r="BH7" i="19"/>
  <c r="BL7" i="19"/>
  <c r="BP7" i="19"/>
  <c r="BT7" i="19"/>
  <c r="BZ7" i="19"/>
  <c r="CH7" i="19"/>
  <c r="CR7" i="19"/>
  <c r="DB7" i="19"/>
  <c r="DK7" i="19"/>
  <c r="DU7" i="19"/>
  <c r="EC7" i="19"/>
  <c r="EK7" i="19"/>
  <c r="I8" i="19"/>
  <c r="P8" i="19"/>
  <c r="T8" i="19"/>
  <c r="X8" i="19"/>
  <c r="AB8" i="19"/>
  <c r="AF8" i="19"/>
  <c r="AJ8" i="19"/>
  <c r="AN8" i="19"/>
  <c r="AR8" i="19"/>
  <c r="AV8" i="19"/>
  <c r="AZ8" i="19"/>
  <c r="BD8" i="19"/>
  <c r="BH8" i="19"/>
  <c r="BL8" i="19"/>
  <c r="BP8" i="19"/>
  <c r="BT8" i="19"/>
  <c r="BX8" i="19"/>
  <c r="CB8" i="19"/>
  <c r="CF8" i="19"/>
  <c r="CK8" i="19"/>
  <c r="CO8" i="19"/>
  <c r="CT8" i="19"/>
  <c r="CY8" i="19"/>
  <c r="DE8" i="19"/>
  <c r="DI8" i="19"/>
  <c r="DM8" i="19"/>
  <c r="DS8" i="19"/>
  <c r="DW8" i="19"/>
  <c r="EA8" i="19"/>
  <c r="EE8" i="19"/>
  <c r="EI8" i="19"/>
  <c r="I9" i="19"/>
  <c r="P9" i="19"/>
  <c r="T9" i="19"/>
  <c r="X9" i="19"/>
  <c r="AB9" i="19"/>
  <c r="AF9" i="19"/>
  <c r="AJ9" i="19"/>
  <c r="AN9" i="19"/>
  <c r="AR9" i="19"/>
  <c r="AV9" i="19"/>
  <c r="AZ9" i="19"/>
  <c r="BD9" i="19"/>
  <c r="BH9" i="19"/>
  <c r="BL9" i="19"/>
  <c r="BP9" i="19"/>
  <c r="BT9" i="19"/>
  <c r="BX9" i="19"/>
  <c r="CB9" i="19"/>
  <c r="CF9" i="19"/>
  <c r="CK9" i="19"/>
  <c r="CO9" i="19"/>
  <c r="CT9" i="19"/>
  <c r="CY9" i="19"/>
  <c r="DE9" i="19"/>
  <c r="DI9" i="19"/>
  <c r="DM9" i="19"/>
  <c r="DS9" i="19"/>
  <c r="DW9" i="19"/>
  <c r="EA9" i="19"/>
  <c r="EE9" i="19"/>
  <c r="EI9" i="19"/>
  <c r="I10" i="19"/>
  <c r="P10" i="19"/>
  <c r="T10" i="19"/>
  <c r="X10" i="19"/>
  <c r="AB10" i="19"/>
  <c r="AF10" i="19"/>
  <c r="AJ10" i="19"/>
  <c r="AN10" i="19"/>
  <c r="AR10" i="19"/>
  <c r="AV10" i="19"/>
  <c r="AZ10" i="19"/>
  <c r="BD10" i="19"/>
  <c r="BH10" i="19"/>
  <c r="BL10" i="19"/>
  <c r="BP10" i="19"/>
  <c r="BT10" i="19"/>
  <c r="BX10" i="19"/>
  <c r="CB10" i="19"/>
  <c r="CF10" i="19"/>
  <c r="CK10" i="19"/>
  <c r="CO10" i="19"/>
  <c r="CT10" i="19"/>
  <c r="CY10" i="19"/>
  <c r="DE10" i="19"/>
  <c r="DI10" i="19"/>
  <c r="DM10" i="19"/>
  <c r="DS10" i="19"/>
  <c r="DW10" i="19"/>
  <c r="EA10" i="19"/>
  <c r="EE10" i="19"/>
  <c r="EI10" i="19"/>
  <c r="I11" i="19"/>
  <c r="P11" i="19"/>
  <c r="T11" i="19"/>
  <c r="X11" i="19"/>
  <c r="AB11" i="19"/>
  <c r="AF11" i="19"/>
  <c r="AJ11" i="19"/>
  <c r="AN11" i="19"/>
  <c r="AR11" i="19"/>
  <c r="AV11" i="19"/>
  <c r="AZ11" i="19"/>
  <c r="BD11" i="19"/>
  <c r="BH11" i="19"/>
  <c r="BL11" i="19"/>
  <c r="BP11" i="19"/>
  <c r="BT11" i="19"/>
  <c r="BX11" i="19"/>
  <c r="CB11" i="19"/>
  <c r="CF11" i="19"/>
  <c r="CK11" i="19"/>
  <c r="CO11" i="19"/>
  <c r="CT11" i="19"/>
  <c r="CY11" i="19"/>
  <c r="DE11" i="19"/>
  <c r="DI11" i="19"/>
  <c r="DM11" i="19"/>
  <c r="DS11" i="19"/>
  <c r="DW11" i="19"/>
  <c r="EA11" i="19"/>
  <c r="EE11" i="19"/>
  <c r="EI11" i="19"/>
  <c r="I12" i="19"/>
  <c r="P12" i="19"/>
  <c r="T12" i="19"/>
  <c r="X12" i="19"/>
  <c r="AB12" i="19"/>
  <c r="AF12" i="19"/>
  <c r="AJ12" i="19"/>
  <c r="AN12" i="19"/>
  <c r="AR12" i="19"/>
  <c r="AV12" i="19"/>
  <c r="AZ12" i="19"/>
  <c r="BD12" i="19"/>
  <c r="BH12" i="19"/>
  <c r="BL12" i="19"/>
  <c r="BP12" i="19"/>
  <c r="BT12" i="19"/>
  <c r="BX12" i="19"/>
  <c r="CB12" i="19"/>
  <c r="CF12" i="19"/>
  <c r="CK12" i="19"/>
  <c r="CO12" i="19"/>
  <c r="CT12" i="19"/>
  <c r="CY12" i="19"/>
  <c r="DE12" i="19"/>
  <c r="DI12" i="19"/>
  <c r="DM12" i="19"/>
  <c r="DS12" i="19"/>
  <c r="DW12" i="19"/>
  <c r="EA12" i="19"/>
  <c r="EE12" i="19"/>
  <c r="EI12" i="19"/>
  <c r="I13" i="19"/>
  <c r="P13" i="19"/>
  <c r="T13" i="19"/>
  <c r="X13" i="19"/>
  <c r="AB13" i="19"/>
  <c r="AF13" i="19"/>
  <c r="AJ13" i="19"/>
  <c r="AN13" i="19"/>
  <c r="AR13" i="19"/>
  <c r="AV13" i="19"/>
  <c r="AZ13" i="19"/>
  <c r="BD13" i="19"/>
  <c r="BH13" i="19"/>
  <c r="BL13" i="19"/>
  <c r="BP13" i="19"/>
  <c r="BT13" i="19"/>
  <c r="BX13" i="19"/>
  <c r="CB13" i="19"/>
  <c r="CF13" i="19"/>
  <c r="CK13" i="19"/>
  <c r="CO13" i="19"/>
  <c r="CT13" i="19"/>
  <c r="CY13" i="19"/>
  <c r="DE13" i="19"/>
  <c r="DI13" i="19"/>
  <c r="DM13" i="19"/>
  <c r="DS13" i="19"/>
  <c r="DW13" i="19"/>
  <c r="EA13" i="19"/>
  <c r="EE13" i="19"/>
  <c r="EI13" i="19"/>
  <c r="EK14" i="19"/>
  <c r="EG14" i="19"/>
  <c r="EC14" i="19"/>
  <c r="DY14" i="19"/>
  <c r="I14" i="19"/>
  <c r="P14" i="19"/>
  <c r="T14" i="19"/>
  <c r="X14" i="19"/>
  <c r="AB14" i="19"/>
  <c r="AF14" i="19"/>
  <c r="AJ14" i="19"/>
  <c r="AN14" i="19"/>
  <c r="AR14" i="19"/>
  <c r="AV14" i="19"/>
  <c r="AZ14" i="19"/>
  <c r="BD14" i="19"/>
  <c r="BH14" i="19"/>
  <c r="BL14" i="19"/>
  <c r="BP14" i="19"/>
  <c r="BT14" i="19"/>
  <c r="BX14" i="19"/>
  <c r="CB14" i="19"/>
  <c r="CF14" i="19"/>
  <c r="CK14" i="19"/>
  <c r="CO14" i="19"/>
  <c r="CT14" i="19"/>
  <c r="CY14" i="19"/>
  <c r="DE14" i="19"/>
  <c r="DI14" i="19"/>
  <c r="DM14" i="19"/>
  <c r="DS14" i="19"/>
  <c r="DW14" i="19"/>
  <c r="EB14" i="19"/>
  <c r="EH14" i="19"/>
  <c r="EK15" i="19"/>
  <c r="EG15" i="19"/>
  <c r="EC15" i="19"/>
  <c r="DY15" i="19"/>
  <c r="DU15" i="19"/>
  <c r="DQ15" i="19"/>
  <c r="DK15" i="19"/>
  <c r="DG15" i="19"/>
  <c r="DB15" i="19"/>
  <c r="CW15" i="19"/>
  <c r="CR15" i="19"/>
  <c r="CM15" i="19"/>
  <c r="CH15" i="19"/>
  <c r="CD15" i="19"/>
  <c r="BZ15" i="19"/>
  <c r="BV15" i="19"/>
  <c r="BR15" i="19"/>
  <c r="BN15" i="19"/>
  <c r="BJ15" i="19"/>
  <c r="BF15" i="19"/>
  <c r="BB15" i="19"/>
  <c r="AX15" i="19"/>
  <c r="AT15" i="19"/>
  <c r="AP15" i="19"/>
  <c r="AL15" i="19"/>
  <c r="AH15" i="19"/>
  <c r="AD15" i="19"/>
  <c r="Z15" i="19"/>
  <c r="V15" i="19"/>
  <c r="R15" i="19"/>
  <c r="K15" i="19"/>
  <c r="G15" i="19"/>
  <c r="J15" i="19"/>
  <c r="S15" i="19"/>
  <c r="X15" i="19"/>
  <c r="AC15" i="19"/>
  <c r="AI15" i="19"/>
  <c r="AN15" i="19"/>
  <c r="AS15" i="19"/>
  <c r="AY15" i="19"/>
  <c r="BD15" i="19"/>
  <c r="BI15" i="19"/>
  <c r="BO15" i="19"/>
  <c r="BT15" i="19"/>
  <c r="BY15" i="19"/>
  <c r="CE15" i="19"/>
  <c r="CK15" i="19"/>
  <c r="CQ15" i="19"/>
  <c r="CX15" i="19"/>
  <c r="DE15" i="19"/>
  <c r="DJ15" i="19"/>
  <c r="DR15" i="19"/>
  <c r="DW15" i="19"/>
  <c r="EB15" i="19"/>
  <c r="EH15" i="19"/>
  <c r="EK16" i="19"/>
  <c r="EG16" i="19"/>
  <c r="EC16" i="19"/>
  <c r="DY16" i="19"/>
  <c r="DU16" i="19"/>
  <c r="DQ16" i="19"/>
  <c r="DK16" i="19"/>
  <c r="DG16" i="19"/>
  <c r="DB16" i="19"/>
  <c r="CW16" i="19"/>
  <c r="CR16" i="19"/>
  <c r="CM16" i="19"/>
  <c r="CH16" i="19"/>
  <c r="CD16" i="19"/>
  <c r="BZ16" i="19"/>
  <c r="BV16" i="19"/>
  <c r="BR16" i="19"/>
  <c r="BN16" i="19"/>
  <c r="BJ16" i="19"/>
  <c r="BF16" i="19"/>
  <c r="BB16" i="19"/>
  <c r="AX16" i="19"/>
  <c r="AT16" i="19"/>
  <c r="AP16" i="19"/>
  <c r="AL16" i="19"/>
  <c r="AH16" i="19"/>
  <c r="AD16" i="19"/>
  <c r="Z16" i="19"/>
  <c r="V16" i="19"/>
  <c r="R16" i="19"/>
  <c r="K16" i="19"/>
  <c r="G16" i="19"/>
  <c r="J16" i="19"/>
  <c r="S16" i="19"/>
  <c r="X16" i="19"/>
  <c r="AC16" i="19"/>
  <c r="AI16" i="19"/>
  <c r="AN16" i="19"/>
  <c r="AS16" i="19"/>
  <c r="AY16" i="19"/>
  <c r="BD16" i="19"/>
  <c r="BI16" i="19"/>
  <c r="BO16" i="19"/>
  <c r="BT16" i="19"/>
  <c r="BY16" i="19"/>
  <c r="CE16" i="19"/>
  <c r="CK16" i="19"/>
  <c r="CQ16" i="19"/>
  <c r="CX16" i="19"/>
  <c r="DE16" i="19"/>
  <c r="DJ16" i="19"/>
  <c r="DR16" i="19"/>
  <c r="DW16" i="19"/>
  <c r="EB16" i="19"/>
  <c r="EH16" i="19"/>
  <c r="EK17" i="19"/>
  <c r="EG17" i="19"/>
  <c r="EC17" i="19"/>
  <c r="DY17" i="19"/>
  <c r="DU17" i="19"/>
  <c r="DQ17" i="19"/>
  <c r="DK17" i="19"/>
  <c r="DG17" i="19"/>
  <c r="DB17" i="19"/>
  <c r="CW17" i="19"/>
  <c r="CR17" i="19"/>
  <c r="CM17" i="19"/>
  <c r="CH17" i="19"/>
  <c r="CD17" i="19"/>
  <c r="BZ17" i="19"/>
  <c r="BV17" i="19"/>
  <c r="BR17" i="19"/>
  <c r="BN17" i="19"/>
  <c r="BJ17" i="19"/>
  <c r="BF17" i="19"/>
  <c r="BB17" i="19"/>
  <c r="AX17" i="19"/>
  <c r="AT17" i="19"/>
  <c r="AP17" i="19"/>
  <c r="AL17" i="19"/>
  <c r="AH17" i="19"/>
  <c r="AD17" i="19"/>
  <c r="Z17" i="19"/>
  <c r="V17" i="19"/>
  <c r="R17" i="19"/>
  <c r="K17" i="19"/>
  <c r="G17" i="19"/>
  <c r="J17" i="19"/>
  <c r="S17" i="19"/>
  <c r="X17" i="19"/>
  <c r="AC17" i="19"/>
  <c r="AI17" i="19"/>
  <c r="AN17" i="19"/>
  <c r="AS17" i="19"/>
  <c r="AY17" i="19"/>
  <c r="BD17" i="19"/>
  <c r="BI17" i="19"/>
  <c r="BO17" i="19"/>
  <c r="BT17" i="19"/>
  <c r="BY17" i="19"/>
  <c r="CE17" i="19"/>
  <c r="CK17" i="19"/>
  <c r="CQ17" i="19"/>
  <c r="CX17" i="19"/>
  <c r="DE17" i="19"/>
  <c r="DJ17" i="19"/>
  <c r="DR17" i="19"/>
  <c r="DW17" i="19"/>
  <c r="EB17" i="19"/>
  <c r="EH17" i="19"/>
  <c r="EJ18" i="19"/>
  <c r="EF18" i="19"/>
  <c r="EB18" i="19"/>
  <c r="DX18" i="19"/>
  <c r="DT18" i="19"/>
  <c r="DO18" i="19"/>
  <c r="DJ18" i="19"/>
  <c r="DF18" i="19"/>
  <c r="CZ18" i="19"/>
  <c r="CU18" i="19"/>
  <c r="CQ18" i="19"/>
  <c r="CL18" i="19"/>
  <c r="CG18" i="19"/>
  <c r="CC18" i="19"/>
  <c r="BY18" i="19"/>
  <c r="BU18" i="19"/>
  <c r="BQ18" i="19"/>
  <c r="BM18" i="19"/>
  <c r="BI18" i="19"/>
  <c r="BE18" i="19"/>
  <c r="BA18" i="19"/>
  <c r="EL18" i="19"/>
  <c r="EH18" i="19"/>
  <c r="ED18" i="19"/>
  <c r="DZ18" i="19"/>
  <c r="DV18" i="19"/>
  <c r="DR18" i="19"/>
  <c r="DL18" i="19"/>
  <c r="DH18" i="19"/>
  <c r="DD18" i="19"/>
  <c r="CX18" i="19"/>
  <c r="CS18" i="19"/>
  <c r="CN18" i="19"/>
  <c r="CI18" i="19"/>
  <c r="CE18" i="19"/>
  <c r="CA18" i="19"/>
  <c r="BW18" i="19"/>
  <c r="BS18" i="19"/>
  <c r="BO18" i="19"/>
  <c r="BK18" i="19"/>
  <c r="BG18" i="19"/>
  <c r="BC18" i="19"/>
  <c r="EK18" i="19"/>
  <c r="EG18" i="19"/>
  <c r="EC18" i="19"/>
  <c r="DY18" i="19"/>
  <c r="DU18" i="19"/>
  <c r="DQ18" i="19"/>
  <c r="DK18" i="19"/>
  <c r="DG18" i="19"/>
  <c r="DB18" i="19"/>
  <c r="CW18" i="19"/>
  <c r="CR18" i="19"/>
  <c r="CM18" i="19"/>
  <c r="CH18" i="19"/>
  <c r="CD18" i="19"/>
  <c r="BZ18" i="19"/>
  <c r="BV18" i="19"/>
  <c r="BR18" i="19"/>
  <c r="BN18" i="19"/>
  <c r="BJ18" i="19"/>
  <c r="BF18" i="19"/>
  <c r="BB18" i="19"/>
  <c r="AX18" i="19"/>
  <c r="AT18" i="19"/>
  <c r="AP18" i="19"/>
  <c r="AL18" i="19"/>
  <c r="AH18" i="19"/>
  <c r="AD18" i="19"/>
  <c r="Z18" i="19"/>
  <c r="V18" i="19"/>
  <c r="R18" i="19"/>
  <c r="K18" i="19"/>
  <c r="G18" i="19"/>
  <c r="J18" i="19"/>
  <c r="S18" i="19"/>
  <c r="X18" i="19"/>
  <c r="AC18" i="19"/>
  <c r="AI18" i="19"/>
  <c r="AN18" i="19"/>
  <c r="AS18" i="19"/>
  <c r="AY18" i="19"/>
  <c r="BL18" i="19"/>
  <c r="CB18" i="19"/>
  <c r="CT18" i="19"/>
  <c r="DM18" i="19"/>
  <c r="EE18" i="19"/>
  <c r="P19" i="19"/>
  <c r="AF19" i="19"/>
  <c r="AV19" i="19"/>
  <c r="BL19" i="19"/>
  <c r="CB19" i="19"/>
  <c r="CT19" i="19"/>
  <c r="DM19" i="19"/>
  <c r="EE19" i="19"/>
  <c r="P20" i="19"/>
  <c r="AF20" i="19"/>
  <c r="AV20" i="19"/>
  <c r="BL20" i="19"/>
  <c r="CB20" i="19"/>
  <c r="CT20" i="19"/>
  <c r="DM20" i="19"/>
  <c r="EE20" i="19"/>
  <c r="P21" i="19"/>
  <c r="F8" i="19"/>
  <c r="J8" i="19"/>
  <c r="Q8" i="19"/>
  <c r="U8" i="19"/>
  <c r="Y8" i="19"/>
  <c r="AC8" i="19"/>
  <c r="AG8" i="19"/>
  <c r="AK8" i="19"/>
  <c r="AO8" i="19"/>
  <c r="AS8" i="19"/>
  <c r="AW8" i="19"/>
  <c r="BA8" i="19"/>
  <c r="BE8" i="19"/>
  <c r="BI8" i="19"/>
  <c r="BM8" i="19"/>
  <c r="BQ8" i="19"/>
  <c r="BU8" i="19"/>
  <c r="BY8" i="19"/>
  <c r="CC8" i="19"/>
  <c r="CG8" i="19"/>
  <c r="CL8" i="19"/>
  <c r="CQ8" i="19"/>
  <c r="CU8" i="19"/>
  <c r="CZ8" i="19"/>
  <c r="DF8" i="19"/>
  <c r="DJ8" i="19"/>
  <c r="DO8" i="19"/>
  <c r="DT8" i="19"/>
  <c r="DX8" i="19"/>
  <c r="EB8" i="19"/>
  <c r="EF8" i="19"/>
  <c r="EJ8" i="19"/>
  <c r="F9" i="19"/>
  <c r="J9" i="19"/>
  <c r="Q9" i="19"/>
  <c r="U9" i="19"/>
  <c r="Y9" i="19"/>
  <c r="AC9" i="19"/>
  <c r="AG9" i="19"/>
  <c r="AK9" i="19"/>
  <c r="AO9" i="19"/>
  <c r="AS9" i="19"/>
  <c r="AW9" i="19"/>
  <c r="BA9" i="19"/>
  <c r="BE9" i="19"/>
  <c r="BI9" i="19"/>
  <c r="BM9" i="19"/>
  <c r="BQ9" i="19"/>
  <c r="BU9" i="19"/>
  <c r="BY9" i="19"/>
  <c r="CC9" i="19"/>
  <c r="CG9" i="19"/>
  <c r="CL9" i="19"/>
  <c r="CQ9" i="19"/>
  <c r="CU9" i="19"/>
  <c r="CZ9" i="19"/>
  <c r="DF9" i="19"/>
  <c r="DJ9" i="19"/>
  <c r="DO9" i="19"/>
  <c r="DT9" i="19"/>
  <c r="DX9" i="19"/>
  <c r="EB9" i="19"/>
  <c r="EF9" i="19"/>
  <c r="EJ9" i="19"/>
  <c r="F10" i="19"/>
  <c r="J10" i="19"/>
  <c r="Q10" i="19"/>
  <c r="U10" i="19"/>
  <c r="Y10" i="19"/>
  <c r="AC10" i="19"/>
  <c r="AG10" i="19"/>
  <c r="AK10" i="19"/>
  <c r="AO10" i="19"/>
  <c r="AS10" i="19"/>
  <c r="AW10" i="19"/>
  <c r="BA10" i="19"/>
  <c r="BE10" i="19"/>
  <c r="BI10" i="19"/>
  <c r="BM10" i="19"/>
  <c r="BQ10" i="19"/>
  <c r="BU10" i="19"/>
  <c r="BY10" i="19"/>
  <c r="CC10" i="19"/>
  <c r="CG10" i="19"/>
  <c r="CL10" i="19"/>
  <c r="CQ10" i="19"/>
  <c r="CU10" i="19"/>
  <c r="CZ10" i="19"/>
  <c r="DF10" i="19"/>
  <c r="DJ10" i="19"/>
  <c r="DO10" i="19"/>
  <c r="DT10" i="19"/>
  <c r="DX10" i="19"/>
  <c r="EB10" i="19"/>
  <c r="EF10" i="19"/>
  <c r="EJ10" i="19"/>
  <c r="F11" i="19"/>
  <c r="J11" i="19"/>
  <c r="Q11" i="19"/>
  <c r="U11" i="19"/>
  <c r="Y11" i="19"/>
  <c r="AC11" i="19"/>
  <c r="AG11" i="19"/>
  <c r="AK11" i="19"/>
  <c r="AO11" i="19"/>
  <c r="AS11" i="19"/>
  <c r="AW11" i="19"/>
  <c r="BA11" i="19"/>
  <c r="BE11" i="19"/>
  <c r="BI11" i="19"/>
  <c r="BM11" i="19"/>
  <c r="BQ11" i="19"/>
  <c r="BU11" i="19"/>
  <c r="BY11" i="19"/>
  <c r="CC11" i="19"/>
  <c r="CG11" i="19"/>
  <c r="CL11" i="19"/>
  <c r="CQ11" i="19"/>
  <c r="CU11" i="19"/>
  <c r="CZ11" i="19"/>
  <c r="DF11" i="19"/>
  <c r="DJ11" i="19"/>
  <c r="DO11" i="19"/>
  <c r="DT11" i="19"/>
  <c r="DX11" i="19"/>
  <c r="EB11" i="19"/>
  <c r="EF11" i="19"/>
  <c r="EJ11" i="19"/>
  <c r="F12" i="19"/>
  <c r="J12" i="19"/>
  <c r="Q12" i="19"/>
  <c r="U12" i="19"/>
  <c r="Y12" i="19"/>
  <c r="AC12" i="19"/>
  <c r="AG12" i="19"/>
  <c r="AK12" i="19"/>
  <c r="AO12" i="19"/>
  <c r="AS12" i="19"/>
  <c r="AW12" i="19"/>
  <c r="BA12" i="19"/>
  <c r="BE12" i="19"/>
  <c r="BI12" i="19"/>
  <c r="BM12" i="19"/>
  <c r="BQ12" i="19"/>
  <c r="BU12" i="19"/>
  <c r="BY12" i="19"/>
  <c r="CC12" i="19"/>
  <c r="CG12" i="19"/>
  <c r="CL12" i="19"/>
  <c r="CQ12" i="19"/>
  <c r="CU12" i="19"/>
  <c r="CZ12" i="19"/>
  <c r="DF12" i="19"/>
  <c r="DJ12" i="19"/>
  <c r="DO12" i="19"/>
  <c r="DT12" i="19"/>
  <c r="DX12" i="19"/>
  <c r="EB12" i="19"/>
  <c r="EF12" i="19"/>
  <c r="EJ12" i="19"/>
  <c r="F13" i="19"/>
  <c r="J13" i="19"/>
  <c r="Q13" i="19"/>
  <c r="U13" i="19"/>
  <c r="Y13" i="19"/>
  <c r="AC13" i="19"/>
  <c r="AG13" i="19"/>
  <c r="AK13" i="19"/>
  <c r="AO13" i="19"/>
  <c r="AS13" i="19"/>
  <c r="AW13" i="19"/>
  <c r="BA13" i="19"/>
  <c r="BE13" i="19"/>
  <c r="BI13" i="19"/>
  <c r="BM13" i="19"/>
  <c r="BQ13" i="19"/>
  <c r="BU13" i="19"/>
  <c r="BY13" i="19"/>
  <c r="CC13" i="19"/>
  <c r="CG13" i="19"/>
  <c r="CL13" i="19"/>
  <c r="CQ13" i="19"/>
  <c r="CU13" i="19"/>
  <c r="CZ13" i="19"/>
  <c r="DF13" i="19"/>
  <c r="DJ13" i="19"/>
  <c r="DO13" i="19"/>
  <c r="DT13" i="19"/>
  <c r="DX13" i="19"/>
  <c r="EB13" i="19"/>
  <c r="EF13" i="19"/>
  <c r="EJ13" i="19"/>
  <c r="F14" i="19"/>
  <c r="J14" i="19"/>
  <c r="Q14" i="19"/>
  <c r="U14" i="19"/>
  <c r="Y14" i="19"/>
  <c r="AC14" i="19"/>
  <c r="AG14" i="19"/>
  <c r="AK14" i="19"/>
  <c r="AO14" i="19"/>
  <c r="AS14" i="19"/>
  <c r="AW14" i="19"/>
  <c r="BA14" i="19"/>
  <c r="BE14" i="19"/>
  <c r="BI14" i="19"/>
  <c r="BM14" i="19"/>
  <c r="BQ14" i="19"/>
  <c r="BU14" i="19"/>
  <c r="BY14" i="19"/>
  <c r="CC14" i="19"/>
  <c r="CG14" i="19"/>
  <c r="CL14" i="19"/>
  <c r="CQ14" i="19"/>
  <c r="CU14" i="19"/>
  <c r="CZ14" i="19"/>
  <c r="DF14" i="19"/>
  <c r="DJ14" i="19"/>
  <c r="DO14" i="19"/>
  <c r="DT14" i="19"/>
  <c r="DX14" i="19"/>
  <c r="ED14" i="19"/>
  <c r="EI14" i="19"/>
  <c r="F15" i="19"/>
  <c r="L15" i="19"/>
  <c r="T15" i="19"/>
  <c r="Y15" i="19"/>
  <c r="AE15" i="19"/>
  <c r="AJ15" i="19"/>
  <c r="AO15" i="19"/>
  <c r="AU15" i="19"/>
  <c r="AZ15" i="19"/>
  <c r="BE15" i="19"/>
  <c r="BK15" i="19"/>
  <c r="BP15" i="19"/>
  <c r="BU15" i="19"/>
  <c r="CA15" i="19"/>
  <c r="CF15" i="19"/>
  <c r="CL15" i="19"/>
  <c r="CS15" i="19"/>
  <c r="CY15" i="19"/>
  <c r="DF15" i="19"/>
  <c r="DL15" i="19"/>
  <c r="DS15" i="19"/>
  <c r="DX15" i="19"/>
  <c r="ED15" i="19"/>
  <c r="EI15" i="19"/>
  <c r="F16" i="19"/>
  <c r="L16" i="19"/>
  <c r="T16" i="19"/>
  <c r="Y16" i="19"/>
  <c r="AE16" i="19"/>
  <c r="AJ16" i="19"/>
  <c r="AO16" i="19"/>
  <c r="AU16" i="19"/>
  <c r="AZ16" i="19"/>
  <c r="BE16" i="19"/>
  <c r="BK16" i="19"/>
  <c r="BP16" i="19"/>
  <c r="BU16" i="19"/>
  <c r="CA16" i="19"/>
  <c r="CF16" i="19"/>
  <c r="CL16" i="19"/>
  <c r="CS16" i="19"/>
  <c r="CY16" i="19"/>
  <c r="DF16" i="19"/>
  <c r="DL16" i="19"/>
  <c r="DS16" i="19"/>
  <c r="DX16" i="19"/>
  <c r="ED16" i="19"/>
  <c r="EI16" i="19"/>
  <c r="F17" i="19"/>
  <c r="L17" i="19"/>
  <c r="T17" i="19"/>
  <c r="Y17" i="19"/>
  <c r="AE17" i="19"/>
  <c r="AJ17" i="19"/>
  <c r="AO17" i="19"/>
  <c r="AU17" i="19"/>
  <c r="AZ17" i="19"/>
  <c r="BE17" i="19"/>
  <c r="BK17" i="19"/>
  <c r="BP17" i="19"/>
  <c r="BU17" i="19"/>
  <c r="CA17" i="19"/>
  <c r="CF17" i="19"/>
  <c r="CL17" i="19"/>
  <c r="CS17" i="19"/>
  <c r="CY17" i="19"/>
  <c r="DF17" i="19"/>
  <c r="DL17" i="19"/>
  <c r="DS17" i="19"/>
  <c r="DX17" i="19"/>
  <c r="ED17" i="19"/>
  <c r="EI17" i="19"/>
  <c r="F18" i="19"/>
  <c r="L18" i="19"/>
  <c r="T18" i="19"/>
  <c r="Y18" i="19"/>
  <c r="AE18" i="19"/>
  <c r="AJ18" i="19"/>
  <c r="AO18" i="19"/>
  <c r="AU18" i="19"/>
  <c r="AZ18" i="19"/>
  <c r="BP18" i="19"/>
  <c r="CF18" i="19"/>
  <c r="CY18" i="19"/>
  <c r="DS18" i="19"/>
  <c r="EI18" i="19"/>
  <c r="T19" i="19"/>
  <c r="AJ19" i="19"/>
  <c r="AZ19" i="19"/>
  <c r="BP19" i="19"/>
  <c r="CF19" i="19"/>
  <c r="CY19" i="19"/>
  <c r="DS19" i="19"/>
  <c r="T20" i="19"/>
  <c r="AJ20" i="19"/>
  <c r="AZ20" i="19"/>
  <c r="BP20" i="19"/>
  <c r="CF20" i="19"/>
  <c r="CY20" i="19"/>
  <c r="DS20" i="19"/>
  <c r="EJ19" i="19"/>
  <c r="EF19" i="19"/>
  <c r="EB19" i="19"/>
  <c r="DX19" i="19"/>
  <c r="DT19" i="19"/>
  <c r="DO19" i="19"/>
  <c r="DJ19" i="19"/>
  <c r="DF19" i="19"/>
  <c r="CZ19" i="19"/>
  <c r="CU19" i="19"/>
  <c r="CQ19" i="19"/>
  <c r="CL19" i="19"/>
  <c r="CG19" i="19"/>
  <c r="CC19" i="19"/>
  <c r="BY19" i="19"/>
  <c r="BU19" i="19"/>
  <c r="BQ19" i="19"/>
  <c r="BM19" i="19"/>
  <c r="BI19" i="19"/>
  <c r="BE19" i="19"/>
  <c r="BA19" i="19"/>
  <c r="AW19" i="19"/>
  <c r="AS19" i="19"/>
  <c r="AO19" i="19"/>
  <c r="AK19" i="19"/>
  <c r="AG19" i="19"/>
  <c r="AC19" i="19"/>
  <c r="Y19" i="19"/>
  <c r="U19" i="19"/>
  <c r="Q19" i="19"/>
  <c r="J19" i="19"/>
  <c r="F19" i="19"/>
  <c r="EL19" i="19"/>
  <c r="EH19" i="19"/>
  <c r="ED19" i="19"/>
  <c r="DZ19" i="19"/>
  <c r="DV19" i="19"/>
  <c r="DR19" i="19"/>
  <c r="DL19" i="19"/>
  <c r="DH19" i="19"/>
  <c r="DD19" i="19"/>
  <c r="CX19" i="19"/>
  <c r="CS19" i="19"/>
  <c r="CN19" i="19"/>
  <c r="CI19" i="19"/>
  <c r="CE19" i="19"/>
  <c r="CA19" i="19"/>
  <c r="BW19" i="19"/>
  <c r="BS19" i="19"/>
  <c r="BO19" i="19"/>
  <c r="BK19" i="19"/>
  <c r="BG19" i="19"/>
  <c r="BC19" i="19"/>
  <c r="AY19" i="19"/>
  <c r="AU19" i="19"/>
  <c r="AQ19" i="19"/>
  <c r="AM19" i="19"/>
  <c r="AI19" i="19"/>
  <c r="AE19" i="19"/>
  <c r="AA19" i="19"/>
  <c r="W19" i="19"/>
  <c r="S19" i="19"/>
  <c r="L19" i="19"/>
  <c r="H19" i="19"/>
  <c r="EK19" i="19"/>
  <c r="EG19" i="19"/>
  <c r="EC19" i="19"/>
  <c r="DY19" i="19"/>
  <c r="DU19" i="19"/>
  <c r="DQ19" i="19"/>
  <c r="DK19" i="19"/>
  <c r="DG19" i="19"/>
  <c r="DB19" i="19"/>
  <c r="CW19" i="19"/>
  <c r="CR19" i="19"/>
  <c r="CM19" i="19"/>
  <c r="CH19" i="19"/>
  <c r="CD19" i="19"/>
  <c r="BZ19" i="19"/>
  <c r="BV19" i="19"/>
  <c r="BR19" i="19"/>
  <c r="BN19" i="19"/>
  <c r="BJ19" i="19"/>
  <c r="BF19" i="19"/>
  <c r="BB19" i="19"/>
  <c r="AX19" i="19"/>
  <c r="AT19" i="19"/>
  <c r="AP19" i="19"/>
  <c r="AL19" i="19"/>
  <c r="AH19" i="19"/>
  <c r="AD19" i="19"/>
  <c r="Z19" i="19"/>
  <c r="V19" i="19"/>
  <c r="R19" i="19"/>
  <c r="K19" i="19"/>
  <c r="G19" i="19"/>
  <c r="X19" i="19"/>
  <c r="AN19" i="19"/>
  <c r="BD19" i="19"/>
  <c r="BT19" i="19"/>
  <c r="CK19" i="19"/>
  <c r="DE19" i="19"/>
  <c r="DW19" i="19"/>
  <c r="EJ20" i="19"/>
  <c r="EF20" i="19"/>
  <c r="EB20" i="19"/>
  <c r="DX20" i="19"/>
  <c r="DT20" i="19"/>
  <c r="DO20" i="19"/>
  <c r="DJ20" i="19"/>
  <c r="DF20" i="19"/>
  <c r="CZ20" i="19"/>
  <c r="CU20" i="19"/>
  <c r="CQ20" i="19"/>
  <c r="CL20" i="19"/>
  <c r="CG20" i="19"/>
  <c r="CC20" i="19"/>
  <c r="BY20" i="19"/>
  <c r="BU20" i="19"/>
  <c r="BQ20" i="19"/>
  <c r="BM20" i="19"/>
  <c r="BI20" i="19"/>
  <c r="BE20" i="19"/>
  <c r="BA20" i="19"/>
  <c r="AW20" i="19"/>
  <c r="AS20" i="19"/>
  <c r="AO20" i="19"/>
  <c r="AK20" i="19"/>
  <c r="AG20" i="19"/>
  <c r="AC20" i="19"/>
  <c r="Y20" i="19"/>
  <c r="U20" i="19"/>
  <c r="Q20" i="19"/>
  <c r="J20" i="19"/>
  <c r="F20" i="19"/>
  <c r="EL20" i="19"/>
  <c r="EH20" i="19"/>
  <c r="ED20" i="19"/>
  <c r="DZ20" i="19"/>
  <c r="DV20" i="19"/>
  <c r="DR20" i="19"/>
  <c r="DL20" i="19"/>
  <c r="DH20" i="19"/>
  <c r="DD20" i="19"/>
  <c r="CX20" i="19"/>
  <c r="CS20" i="19"/>
  <c r="CN20" i="19"/>
  <c r="CI20" i="19"/>
  <c r="CE20" i="19"/>
  <c r="CA20" i="19"/>
  <c r="BW20" i="19"/>
  <c r="BS20" i="19"/>
  <c r="BO20" i="19"/>
  <c r="BK20" i="19"/>
  <c r="BG20" i="19"/>
  <c r="BC20" i="19"/>
  <c r="AY20" i="19"/>
  <c r="AU20" i="19"/>
  <c r="AQ20" i="19"/>
  <c r="AM20" i="19"/>
  <c r="AI20" i="19"/>
  <c r="AE20" i="19"/>
  <c r="AA20" i="19"/>
  <c r="W20" i="19"/>
  <c r="S20" i="19"/>
  <c r="L20" i="19"/>
  <c r="H20" i="19"/>
  <c r="EK20" i="19"/>
  <c r="EG20" i="19"/>
  <c r="EC20" i="19"/>
  <c r="DY20" i="19"/>
  <c r="DU20" i="19"/>
  <c r="DQ20" i="19"/>
  <c r="DK20" i="19"/>
  <c r="DG20" i="19"/>
  <c r="DB20" i="19"/>
  <c r="CW20" i="19"/>
  <c r="CR20" i="19"/>
  <c r="CM20" i="19"/>
  <c r="CH20" i="19"/>
  <c r="CD20" i="19"/>
  <c r="BZ20" i="19"/>
  <c r="BV20" i="19"/>
  <c r="BR20" i="19"/>
  <c r="BN20" i="19"/>
  <c r="BJ20" i="19"/>
  <c r="BF20" i="19"/>
  <c r="BB20" i="19"/>
  <c r="AX20" i="19"/>
  <c r="AT20" i="19"/>
  <c r="AP20" i="19"/>
  <c r="AL20" i="19"/>
  <c r="AH20" i="19"/>
  <c r="AD20" i="19"/>
  <c r="Z20" i="19"/>
  <c r="V20" i="19"/>
  <c r="R20" i="19"/>
  <c r="K20" i="19"/>
  <c r="G20" i="19"/>
  <c r="X20" i="19"/>
  <c r="AN20" i="19"/>
  <c r="BD20" i="19"/>
  <c r="BT20" i="19"/>
  <c r="CK20" i="19"/>
  <c r="DE20" i="19"/>
  <c r="DW20" i="19"/>
  <c r="EJ21" i="19"/>
  <c r="EF21" i="19"/>
  <c r="EB21" i="19"/>
  <c r="DX21" i="19"/>
  <c r="DT21" i="19"/>
  <c r="DO21" i="19"/>
  <c r="DJ21" i="19"/>
  <c r="DF21" i="19"/>
  <c r="CZ21" i="19"/>
  <c r="CU21" i="19"/>
  <c r="CQ21" i="19"/>
  <c r="CL21" i="19"/>
  <c r="CG21" i="19"/>
  <c r="CC21" i="19"/>
  <c r="BY21" i="19"/>
  <c r="BU21" i="19"/>
  <c r="BQ21" i="19"/>
  <c r="BM21" i="19"/>
  <c r="BI21" i="19"/>
  <c r="BE21" i="19"/>
  <c r="BA21" i="19"/>
  <c r="AW21" i="19"/>
  <c r="AS21" i="19"/>
  <c r="AO21" i="19"/>
  <c r="AK21" i="19"/>
  <c r="AG21" i="19"/>
  <c r="AC21" i="19"/>
  <c r="Y21" i="19"/>
  <c r="U21" i="19"/>
  <c r="Q21" i="19"/>
  <c r="J21" i="19"/>
  <c r="F21" i="19"/>
  <c r="EI21" i="19"/>
  <c r="EE21" i="19"/>
  <c r="EA21" i="19"/>
  <c r="DW21" i="19"/>
  <c r="DS21" i="19"/>
  <c r="DM21" i="19"/>
  <c r="DI21" i="19"/>
  <c r="DE21" i="19"/>
  <c r="CY21" i="19"/>
  <c r="CT21" i="19"/>
  <c r="CO21" i="19"/>
  <c r="CK21" i="19"/>
  <c r="CF21" i="19"/>
  <c r="CB21" i="19"/>
  <c r="BX21" i="19"/>
  <c r="BT21" i="19"/>
  <c r="BP21" i="19"/>
  <c r="BL21" i="19"/>
  <c r="BH21" i="19"/>
  <c r="BD21" i="19"/>
  <c r="AZ21" i="19"/>
  <c r="AV21" i="19"/>
  <c r="AR21" i="19"/>
  <c r="AN21" i="19"/>
  <c r="AJ21" i="19"/>
  <c r="AF21" i="19"/>
  <c r="AB21" i="19"/>
  <c r="X21" i="19"/>
  <c r="EL21" i="19"/>
  <c r="EH21" i="19"/>
  <c r="ED21" i="19"/>
  <c r="DZ21" i="19"/>
  <c r="DV21" i="19"/>
  <c r="DR21" i="19"/>
  <c r="DL21" i="19"/>
  <c r="DH21" i="19"/>
  <c r="DD21" i="19"/>
  <c r="CX21" i="19"/>
  <c r="CS21" i="19"/>
  <c r="CN21" i="19"/>
  <c r="CI21" i="19"/>
  <c r="CE21" i="19"/>
  <c r="CA21" i="19"/>
  <c r="BW21" i="19"/>
  <c r="BS21" i="19"/>
  <c r="BO21" i="19"/>
  <c r="BK21" i="19"/>
  <c r="BG21" i="19"/>
  <c r="BC21" i="19"/>
  <c r="AY21" i="19"/>
  <c r="AU21" i="19"/>
  <c r="AQ21" i="19"/>
  <c r="AM21" i="19"/>
  <c r="AI21" i="19"/>
  <c r="AE21" i="19"/>
  <c r="AA21" i="19"/>
  <c r="W21" i="19"/>
  <c r="S21" i="19"/>
  <c r="L21" i="19"/>
  <c r="H21" i="19"/>
  <c r="EK21" i="19"/>
  <c r="EG21" i="19"/>
  <c r="EC21" i="19"/>
  <c r="DY21" i="19"/>
  <c r="DU21" i="19"/>
  <c r="DQ21" i="19"/>
  <c r="DK21" i="19"/>
  <c r="DG21" i="19"/>
  <c r="DB21" i="19"/>
  <c r="CW21" i="19"/>
  <c r="CR21" i="19"/>
  <c r="CM21" i="19"/>
  <c r="CH21" i="19"/>
  <c r="CD21" i="19"/>
  <c r="BZ21" i="19"/>
  <c r="BV21" i="19"/>
  <c r="BR21" i="19"/>
  <c r="BN21" i="19"/>
  <c r="BJ21" i="19"/>
  <c r="BF21" i="19"/>
  <c r="BB21" i="19"/>
  <c r="AX21" i="19"/>
  <c r="AT21" i="19"/>
  <c r="AP21" i="19"/>
  <c r="AL21" i="19"/>
  <c r="AH21" i="19"/>
  <c r="AD21" i="19"/>
  <c r="Z21" i="19"/>
  <c r="V21" i="19"/>
  <c r="R21" i="19"/>
  <c r="K21" i="19"/>
  <c r="G21" i="19"/>
  <c r="H8" i="19"/>
  <c r="L8" i="19"/>
  <c r="S8" i="19"/>
  <c r="W8" i="19"/>
  <c r="AA8" i="19"/>
  <c r="AE8" i="19"/>
  <c r="AI8" i="19"/>
  <c r="AM8" i="19"/>
  <c r="AQ8" i="19"/>
  <c r="AU8" i="19"/>
  <c r="AY8" i="19"/>
  <c r="BC8" i="19"/>
  <c r="BG8" i="19"/>
  <c r="BK8" i="19"/>
  <c r="BO8" i="19"/>
  <c r="BS8" i="19"/>
  <c r="BW8" i="19"/>
  <c r="CA8" i="19"/>
  <c r="CE8" i="19"/>
  <c r="CI8" i="19"/>
  <c r="CN8" i="19"/>
  <c r="CS8" i="19"/>
  <c r="CX8" i="19"/>
  <c r="DD8" i="19"/>
  <c r="DH8" i="19"/>
  <c r="DL8" i="19"/>
  <c r="DR8" i="19"/>
  <c r="DV8" i="19"/>
  <c r="DZ8" i="19"/>
  <c r="ED8" i="19"/>
  <c r="EH8" i="19"/>
  <c r="H9" i="19"/>
  <c r="L9" i="19"/>
  <c r="S9" i="19"/>
  <c r="W9" i="19"/>
  <c r="AA9" i="19"/>
  <c r="AE9" i="19"/>
  <c r="AI9" i="19"/>
  <c r="AM9" i="19"/>
  <c r="AQ9" i="19"/>
  <c r="AU9" i="19"/>
  <c r="AY9" i="19"/>
  <c r="BC9" i="19"/>
  <c r="BG9" i="19"/>
  <c r="BK9" i="19"/>
  <c r="BO9" i="19"/>
  <c r="BS9" i="19"/>
  <c r="BW9" i="19"/>
  <c r="CA9" i="19"/>
  <c r="CE9" i="19"/>
  <c r="CI9" i="19"/>
  <c r="CN9" i="19"/>
  <c r="CS9" i="19"/>
  <c r="CX9" i="19"/>
  <c r="DD9" i="19"/>
  <c r="DH9" i="19"/>
  <c r="DL9" i="19"/>
  <c r="DR9" i="19"/>
  <c r="DV9" i="19"/>
  <c r="DZ9" i="19"/>
  <c r="ED9" i="19"/>
  <c r="EH9" i="19"/>
  <c r="H10" i="19"/>
  <c r="L10" i="19"/>
  <c r="S10" i="19"/>
  <c r="W10" i="19"/>
  <c r="AA10" i="19"/>
  <c r="AE10" i="19"/>
  <c r="AI10" i="19"/>
  <c r="AM10" i="19"/>
  <c r="AQ10" i="19"/>
  <c r="AU10" i="19"/>
  <c r="AY10" i="19"/>
  <c r="BC10" i="19"/>
  <c r="BG10" i="19"/>
  <c r="BK10" i="19"/>
  <c r="BO10" i="19"/>
  <c r="BS10" i="19"/>
  <c r="BW10" i="19"/>
  <c r="CA10" i="19"/>
  <c r="CE10" i="19"/>
  <c r="CI10" i="19"/>
  <c r="CN10" i="19"/>
  <c r="CS10" i="19"/>
  <c r="CX10" i="19"/>
  <c r="DD10" i="19"/>
  <c r="DH10" i="19"/>
  <c r="DL10" i="19"/>
  <c r="DR10" i="19"/>
  <c r="DV10" i="19"/>
  <c r="DZ10" i="19"/>
  <c r="ED10" i="19"/>
  <c r="EH10" i="19"/>
  <c r="H11" i="19"/>
  <c r="L11" i="19"/>
  <c r="S11" i="19"/>
  <c r="W11" i="19"/>
  <c r="AA11" i="19"/>
  <c r="AE11" i="19"/>
  <c r="AI11" i="19"/>
  <c r="AM11" i="19"/>
  <c r="AQ11" i="19"/>
  <c r="AU11" i="19"/>
  <c r="AY11" i="19"/>
  <c r="BC11" i="19"/>
  <c r="BG11" i="19"/>
  <c r="BK11" i="19"/>
  <c r="BO11" i="19"/>
  <c r="BS11" i="19"/>
  <c r="BW11" i="19"/>
  <c r="CA11" i="19"/>
  <c r="CE11" i="19"/>
  <c r="CI11" i="19"/>
  <c r="CN11" i="19"/>
  <c r="CS11" i="19"/>
  <c r="CX11" i="19"/>
  <c r="DD11" i="19"/>
  <c r="DH11" i="19"/>
  <c r="DL11" i="19"/>
  <c r="DR11" i="19"/>
  <c r="DV11" i="19"/>
  <c r="DZ11" i="19"/>
  <c r="ED11" i="19"/>
  <c r="EH11" i="19"/>
  <c r="H12" i="19"/>
  <c r="L12" i="19"/>
  <c r="S12" i="19"/>
  <c r="W12" i="19"/>
  <c r="AA12" i="19"/>
  <c r="AE12" i="19"/>
  <c r="AI12" i="19"/>
  <c r="AM12" i="19"/>
  <c r="AQ12" i="19"/>
  <c r="AU12" i="19"/>
  <c r="AY12" i="19"/>
  <c r="BC12" i="19"/>
  <c r="BG12" i="19"/>
  <c r="BK12" i="19"/>
  <c r="BO12" i="19"/>
  <c r="BS12" i="19"/>
  <c r="BW12" i="19"/>
  <c r="CA12" i="19"/>
  <c r="CE12" i="19"/>
  <c r="CI12" i="19"/>
  <c r="CN12" i="19"/>
  <c r="CS12" i="19"/>
  <c r="CX12" i="19"/>
  <c r="DD12" i="19"/>
  <c r="DH12" i="19"/>
  <c r="DL12" i="19"/>
  <c r="DR12" i="19"/>
  <c r="DV12" i="19"/>
  <c r="DZ12" i="19"/>
  <c r="ED12" i="19"/>
  <c r="EH12" i="19"/>
  <c r="H13" i="19"/>
  <c r="L13" i="19"/>
  <c r="S13" i="19"/>
  <c r="W13" i="19"/>
  <c r="AA13" i="19"/>
  <c r="AE13" i="19"/>
  <c r="AI13" i="19"/>
  <c r="AM13" i="19"/>
  <c r="AQ13" i="19"/>
  <c r="AU13" i="19"/>
  <c r="AY13" i="19"/>
  <c r="BC13" i="19"/>
  <c r="BG13" i="19"/>
  <c r="BK13" i="19"/>
  <c r="BO13" i="19"/>
  <c r="BS13" i="19"/>
  <c r="BW13" i="19"/>
  <c r="CA13" i="19"/>
  <c r="CE13" i="19"/>
  <c r="CI13" i="19"/>
  <c r="CN13" i="19"/>
  <c r="CS13" i="19"/>
  <c r="CX13" i="19"/>
  <c r="DD13" i="19"/>
  <c r="DH13" i="19"/>
  <c r="DL13" i="19"/>
  <c r="DR13" i="19"/>
  <c r="DV13" i="19"/>
  <c r="DZ13" i="19"/>
  <c r="ED13" i="19"/>
  <c r="EH13" i="19"/>
  <c r="H14" i="19"/>
  <c r="L14" i="19"/>
  <c r="S14" i="19"/>
  <c r="W14" i="19"/>
  <c r="AA14" i="19"/>
  <c r="AE14" i="19"/>
  <c r="AI14" i="19"/>
  <c r="AM14" i="19"/>
  <c r="AQ14" i="19"/>
  <c r="AU14" i="19"/>
  <c r="AY14" i="19"/>
  <c r="BC14" i="19"/>
  <c r="BG14" i="19"/>
  <c r="BK14" i="19"/>
  <c r="BO14" i="19"/>
  <c r="BS14" i="19"/>
  <c r="BW14" i="19"/>
  <c r="CA14" i="19"/>
  <c r="CE14" i="19"/>
  <c r="CI14" i="19"/>
  <c r="CN14" i="19"/>
  <c r="CS14" i="19"/>
  <c r="CX14" i="19"/>
  <c r="DD14" i="19"/>
  <c r="DH14" i="19"/>
  <c r="DL14" i="19"/>
  <c r="DR14" i="19"/>
  <c r="DV14" i="19"/>
  <c r="EA14" i="19"/>
  <c r="EF14" i="19"/>
  <c r="EL14" i="19"/>
  <c r="I15" i="19"/>
  <c r="Q15" i="19"/>
  <c r="W15" i="19"/>
  <c r="AB15" i="19"/>
  <c r="AG15" i="19"/>
  <c r="AM15" i="19"/>
  <c r="AR15" i="19"/>
  <c r="AW15" i="19"/>
  <c r="BC15" i="19"/>
  <c r="BH15" i="19"/>
  <c r="BM15" i="19"/>
  <c r="BS15" i="19"/>
  <c r="BX15" i="19"/>
  <c r="CC15" i="19"/>
  <c r="CI15" i="19"/>
  <c r="CO15" i="19"/>
  <c r="CU15" i="19"/>
  <c r="DD15" i="19"/>
  <c r="DI15" i="19"/>
  <c r="DO15" i="19"/>
  <c r="DV15" i="19"/>
  <c r="EA15" i="19"/>
  <c r="EF15" i="19"/>
  <c r="EL15" i="19"/>
  <c r="I16" i="19"/>
  <c r="Q16" i="19"/>
  <c r="W16" i="19"/>
  <c r="AB16" i="19"/>
  <c r="AG16" i="19"/>
  <c r="AM16" i="19"/>
  <c r="AR16" i="19"/>
  <c r="AW16" i="19"/>
  <c r="BC16" i="19"/>
  <c r="BH16" i="19"/>
  <c r="BM16" i="19"/>
  <c r="BS16" i="19"/>
  <c r="BX16" i="19"/>
  <c r="CC16" i="19"/>
  <c r="CI16" i="19"/>
  <c r="CO16" i="19"/>
  <c r="CU16" i="19"/>
  <c r="DD16" i="19"/>
  <c r="DI16" i="19"/>
  <c r="DO16" i="19"/>
  <c r="DV16" i="19"/>
  <c r="EA16" i="19"/>
  <c r="EF16" i="19"/>
  <c r="EL16" i="19"/>
  <c r="I17" i="19"/>
  <c r="Q17" i="19"/>
  <c r="W17" i="19"/>
  <c r="AB17" i="19"/>
  <c r="AG17" i="19"/>
  <c r="AM17" i="19"/>
  <c r="AR17" i="19"/>
  <c r="AW17" i="19"/>
  <c r="BC17" i="19"/>
  <c r="BH17" i="19"/>
  <c r="BM17" i="19"/>
  <c r="BS17" i="19"/>
  <c r="BX17" i="19"/>
  <c r="CC17" i="19"/>
  <c r="CI17" i="19"/>
  <c r="CO17" i="19"/>
  <c r="CU17" i="19"/>
  <c r="DD17" i="19"/>
  <c r="DI17" i="19"/>
  <c r="DO17" i="19"/>
  <c r="DV17" i="19"/>
  <c r="EA17" i="19"/>
  <c r="EF17" i="19"/>
  <c r="EL17" i="19"/>
  <c r="I18" i="19"/>
  <c r="Q18" i="19"/>
  <c r="W18" i="19"/>
  <c r="AB18" i="19"/>
  <c r="AG18" i="19"/>
  <c r="AM18" i="19"/>
  <c r="AR18" i="19"/>
  <c r="AW18" i="19"/>
  <c r="BH18" i="19"/>
  <c r="BX18" i="19"/>
  <c r="CO18" i="19"/>
  <c r="DI18" i="19"/>
  <c r="EA18" i="19"/>
  <c r="I19" i="19"/>
  <c r="AB19" i="19"/>
  <c r="AR19" i="19"/>
  <c r="BH19" i="19"/>
  <c r="BX19" i="19"/>
  <c r="CO19" i="19"/>
  <c r="DI19" i="19"/>
  <c r="EA19" i="19"/>
  <c r="I20" i="19"/>
  <c r="AB20" i="19"/>
  <c r="AR20" i="19"/>
  <c r="BH20" i="19"/>
  <c r="BX20" i="19"/>
  <c r="CO20" i="19"/>
  <c r="DI20" i="19"/>
  <c r="EA20" i="19"/>
  <c r="I21" i="19"/>
  <c r="G22" i="19"/>
  <c r="K22" i="19"/>
  <c r="R22" i="19"/>
  <c r="V22" i="19"/>
  <c r="Z22" i="19"/>
  <c r="AD22" i="19"/>
  <c r="AH22" i="19"/>
  <c r="AL22" i="19"/>
  <c r="AP22" i="19"/>
  <c r="AT22" i="19"/>
  <c r="AX22" i="19"/>
  <c r="BB22" i="19"/>
  <c r="BF22" i="19"/>
  <c r="BJ22" i="19"/>
  <c r="BN22" i="19"/>
  <c r="BR22" i="19"/>
  <c r="BV22" i="19"/>
  <c r="BZ22" i="19"/>
  <c r="CD22" i="19"/>
  <c r="CH22" i="19"/>
  <c r="CM22" i="19"/>
  <c r="CR22" i="19"/>
  <c r="CW22" i="19"/>
  <c r="DB22" i="19"/>
  <c r="DG22" i="19"/>
  <c r="DK22" i="19"/>
  <c r="DQ22" i="19"/>
  <c r="DU22" i="19"/>
  <c r="DY22" i="19"/>
  <c r="EC22" i="19"/>
  <c r="EG22" i="19"/>
  <c r="EK22" i="19"/>
  <c r="G23" i="19"/>
  <c r="K23" i="19"/>
  <c r="R23" i="19"/>
  <c r="V23" i="19"/>
  <c r="Z23" i="19"/>
  <c r="AD23" i="19"/>
  <c r="AH23" i="19"/>
  <c r="AL23" i="19"/>
  <c r="AP23" i="19"/>
  <c r="AT23" i="19"/>
  <c r="AX23" i="19"/>
  <c r="BB23" i="19"/>
  <c r="BF23" i="19"/>
  <c r="BJ23" i="19"/>
  <c r="BN23" i="19"/>
  <c r="BR23" i="19"/>
  <c r="BV23" i="19"/>
  <c r="BZ23" i="19"/>
  <c r="CD23" i="19"/>
  <c r="CH23" i="19"/>
  <c r="CM23" i="19"/>
  <c r="CR23" i="19"/>
  <c r="CW23" i="19"/>
  <c r="DB23" i="19"/>
  <c r="DG23" i="19"/>
  <c r="DK23" i="19"/>
  <c r="DQ23" i="19"/>
  <c r="DU23" i="19"/>
  <c r="DY23" i="19"/>
  <c r="EC23" i="19"/>
  <c r="EG23" i="19"/>
  <c r="EK23" i="19"/>
  <c r="G24" i="19"/>
  <c r="K24" i="19"/>
  <c r="R24" i="19"/>
  <c r="V24" i="19"/>
  <c r="Z24" i="19"/>
  <c r="AD24" i="19"/>
  <c r="AH24" i="19"/>
  <c r="AL24" i="19"/>
  <c r="AQ24" i="19"/>
  <c r="AV24" i="19"/>
  <c r="BA24" i="19"/>
  <c r="BG24" i="19"/>
  <c r="BL24" i="19"/>
  <c r="BQ24" i="19"/>
  <c r="BW24" i="19"/>
  <c r="CB24" i="19"/>
  <c r="CG24" i="19"/>
  <c r="CN24" i="19"/>
  <c r="CT24" i="19"/>
  <c r="CZ24" i="19"/>
  <c r="DH24" i="19"/>
  <c r="DM24" i="19"/>
  <c r="DT24" i="19"/>
  <c r="DZ24" i="19"/>
  <c r="EE24" i="19"/>
  <c r="EJ24" i="19"/>
  <c r="H25" i="19"/>
  <c r="P25" i="19"/>
  <c r="U25" i="19"/>
  <c r="AA25" i="19"/>
  <c r="AF25" i="19"/>
  <c r="AK25" i="19"/>
  <c r="AQ25" i="19"/>
  <c r="AV25" i="19"/>
  <c r="BA25" i="19"/>
  <c r="BG25" i="19"/>
  <c r="BL25" i="19"/>
  <c r="BQ25" i="19"/>
  <c r="BW25" i="19"/>
  <c r="CB25" i="19"/>
  <c r="CG25" i="19"/>
  <c r="CN25" i="19"/>
  <c r="CT25" i="19"/>
  <c r="CZ25" i="19"/>
  <c r="DH25" i="19"/>
  <c r="DM25" i="19"/>
  <c r="DT25" i="19"/>
  <c r="EB25" i="19"/>
  <c r="EJ25" i="19"/>
  <c r="H22" i="19"/>
  <c r="L22" i="19"/>
  <c r="S22" i="19"/>
  <c r="W22" i="19"/>
  <c r="AA22" i="19"/>
  <c r="AE22" i="19"/>
  <c r="AI22" i="19"/>
  <c r="AM22" i="19"/>
  <c r="AQ22" i="19"/>
  <c r="AU22" i="19"/>
  <c r="AY22" i="19"/>
  <c r="BC22" i="19"/>
  <c r="BG22" i="19"/>
  <c r="BK22" i="19"/>
  <c r="BO22" i="19"/>
  <c r="BS22" i="19"/>
  <c r="BW22" i="19"/>
  <c r="CA22" i="19"/>
  <c r="CE22" i="19"/>
  <c r="CI22" i="19"/>
  <c r="CN22" i="19"/>
  <c r="CS22" i="19"/>
  <c r="CX22" i="19"/>
  <c r="DD22" i="19"/>
  <c r="DH22" i="19"/>
  <c r="DL22" i="19"/>
  <c r="DR22" i="19"/>
  <c r="DV22" i="19"/>
  <c r="DZ22" i="19"/>
  <c r="ED22" i="19"/>
  <c r="EH22" i="19"/>
  <c r="EL22" i="19"/>
  <c r="H23" i="19"/>
  <c r="L23" i="19"/>
  <c r="S23" i="19"/>
  <c r="W23" i="19"/>
  <c r="AA23" i="19"/>
  <c r="AE23" i="19"/>
  <c r="AI23" i="19"/>
  <c r="AM23" i="19"/>
  <c r="AQ23" i="19"/>
  <c r="AU23" i="19"/>
  <c r="AY23" i="19"/>
  <c r="BC23" i="19"/>
  <c r="BG23" i="19"/>
  <c r="BK23" i="19"/>
  <c r="BO23" i="19"/>
  <c r="BS23" i="19"/>
  <c r="BW23" i="19"/>
  <c r="CA23" i="19"/>
  <c r="CE23" i="19"/>
  <c r="CI23" i="19"/>
  <c r="CN23" i="19"/>
  <c r="CS23" i="19"/>
  <c r="CX23" i="19"/>
  <c r="DD23" i="19"/>
  <c r="DH23" i="19"/>
  <c r="DL23" i="19"/>
  <c r="DR23" i="19"/>
  <c r="DV23" i="19"/>
  <c r="DZ23" i="19"/>
  <c r="ED23" i="19"/>
  <c r="EH23" i="19"/>
  <c r="EL23" i="19"/>
  <c r="H24" i="19"/>
  <c r="L24" i="19"/>
  <c r="S24" i="19"/>
  <c r="W24" i="19"/>
  <c r="AA24" i="19"/>
  <c r="AE24" i="19"/>
  <c r="AI24" i="19"/>
  <c r="AM24" i="19"/>
  <c r="AR24" i="19"/>
  <c r="AW24" i="19"/>
  <c r="BC24" i="19"/>
  <c r="BH24" i="19"/>
  <c r="BM24" i="19"/>
  <c r="BS24" i="19"/>
  <c r="BX24" i="19"/>
  <c r="CC24" i="19"/>
  <c r="CI24" i="19"/>
  <c r="CO24" i="19"/>
  <c r="CU24" i="19"/>
  <c r="DD24" i="19"/>
  <c r="DI24" i="19"/>
  <c r="DO24" i="19"/>
  <c r="DV24" i="19"/>
  <c r="EA24" i="19"/>
  <c r="EF24" i="19"/>
  <c r="I25" i="19"/>
  <c r="Q25" i="19"/>
  <c r="W25" i="19"/>
  <c r="AB25" i="19"/>
  <c r="AG25" i="19"/>
  <c r="AM25" i="19"/>
  <c r="AR25" i="19"/>
  <c r="AW25" i="19"/>
  <c r="BC25" i="19"/>
  <c r="BH25" i="19"/>
  <c r="BM25" i="19"/>
  <c r="BS25" i="19"/>
  <c r="BX25" i="19"/>
  <c r="CC25" i="19"/>
  <c r="CI25" i="19"/>
  <c r="CO25" i="19"/>
  <c r="CU25" i="19"/>
  <c r="DD25" i="19"/>
  <c r="DI25" i="19"/>
  <c r="DO25" i="19"/>
  <c r="DV25" i="19"/>
  <c r="ED25" i="19"/>
  <c r="I22" i="19"/>
  <c r="P22" i="19"/>
  <c r="T22" i="19"/>
  <c r="X22" i="19"/>
  <c r="AB22" i="19"/>
  <c r="AF22" i="19"/>
  <c r="AJ22" i="19"/>
  <c r="AN22" i="19"/>
  <c r="AR22" i="19"/>
  <c r="AV22" i="19"/>
  <c r="AZ22" i="19"/>
  <c r="BD22" i="19"/>
  <c r="BH22" i="19"/>
  <c r="BL22" i="19"/>
  <c r="BP22" i="19"/>
  <c r="BT22" i="19"/>
  <c r="BX22" i="19"/>
  <c r="CB22" i="19"/>
  <c r="CF22" i="19"/>
  <c r="CK22" i="19"/>
  <c r="CO22" i="19"/>
  <c r="CT22" i="19"/>
  <c r="CY22" i="19"/>
  <c r="DE22" i="19"/>
  <c r="DI22" i="19"/>
  <c r="DM22" i="19"/>
  <c r="DS22" i="19"/>
  <c r="DW22" i="19"/>
  <c r="EA22" i="19"/>
  <c r="EE22" i="19"/>
  <c r="EI22" i="19"/>
  <c r="I23" i="19"/>
  <c r="P23" i="19"/>
  <c r="T23" i="19"/>
  <c r="X23" i="19"/>
  <c r="AB23" i="19"/>
  <c r="AF23" i="19"/>
  <c r="AJ23" i="19"/>
  <c r="AN23" i="19"/>
  <c r="AR23" i="19"/>
  <c r="AV23" i="19"/>
  <c r="AZ23" i="19"/>
  <c r="BD23" i="19"/>
  <c r="BH23" i="19"/>
  <c r="BL23" i="19"/>
  <c r="BP23" i="19"/>
  <c r="BT23" i="19"/>
  <c r="BX23" i="19"/>
  <c r="CB23" i="19"/>
  <c r="CF23" i="19"/>
  <c r="CK23" i="19"/>
  <c r="CO23" i="19"/>
  <c r="CT23" i="19"/>
  <c r="CY23" i="19"/>
  <c r="DE23" i="19"/>
  <c r="DI23" i="19"/>
  <c r="DM23" i="19"/>
  <c r="DS23" i="19"/>
  <c r="DW23" i="19"/>
  <c r="EA23" i="19"/>
  <c r="EE23" i="19"/>
  <c r="EI23" i="19"/>
  <c r="EK24" i="19"/>
  <c r="EG24" i="19"/>
  <c r="EC24" i="19"/>
  <c r="DY24" i="19"/>
  <c r="DU24" i="19"/>
  <c r="DQ24" i="19"/>
  <c r="DK24" i="19"/>
  <c r="DG24" i="19"/>
  <c r="DB24" i="19"/>
  <c r="CW24" i="19"/>
  <c r="CR24" i="19"/>
  <c r="CM24" i="19"/>
  <c r="CH24" i="19"/>
  <c r="CD24" i="19"/>
  <c r="BZ24" i="19"/>
  <c r="BV24" i="19"/>
  <c r="BR24" i="19"/>
  <c r="BN24" i="19"/>
  <c r="BJ24" i="19"/>
  <c r="BF24" i="19"/>
  <c r="BB24" i="19"/>
  <c r="AX24" i="19"/>
  <c r="AT24" i="19"/>
  <c r="AP24" i="19"/>
  <c r="I24" i="19"/>
  <c r="P24" i="19"/>
  <c r="T24" i="19"/>
  <c r="X24" i="19"/>
  <c r="AB24" i="19"/>
  <c r="AF24" i="19"/>
  <c r="AJ24" i="19"/>
  <c r="AN24" i="19"/>
  <c r="AS24" i="19"/>
  <c r="AY24" i="19"/>
  <c r="BD24" i="19"/>
  <c r="BI24" i="19"/>
  <c r="BO24" i="19"/>
  <c r="BT24" i="19"/>
  <c r="BY24" i="19"/>
  <c r="CE24" i="19"/>
  <c r="CK24" i="19"/>
  <c r="CQ24" i="19"/>
  <c r="CX24" i="19"/>
  <c r="DE24" i="19"/>
  <c r="DJ24" i="19"/>
  <c r="DR24" i="19"/>
  <c r="DW24" i="19"/>
  <c r="EB24" i="19"/>
  <c r="EH24" i="19"/>
  <c r="EI25" i="19"/>
  <c r="EE25" i="19"/>
  <c r="EA25" i="19"/>
  <c r="DW25" i="19"/>
  <c r="EK25" i="19"/>
  <c r="EG25" i="19"/>
  <c r="EC25" i="19"/>
  <c r="DY25" i="19"/>
  <c r="DU25" i="19"/>
  <c r="DQ25" i="19"/>
  <c r="DK25" i="19"/>
  <c r="DG25" i="19"/>
  <c r="DB25" i="19"/>
  <c r="CW25" i="19"/>
  <c r="CR25" i="19"/>
  <c r="CM25" i="19"/>
  <c r="CH25" i="19"/>
  <c r="CD25" i="19"/>
  <c r="BZ25" i="19"/>
  <c r="BV25" i="19"/>
  <c r="BR25" i="19"/>
  <c r="BN25" i="19"/>
  <c r="BJ25" i="19"/>
  <c r="BF25" i="19"/>
  <c r="BB25" i="19"/>
  <c r="AX25" i="19"/>
  <c r="AT25" i="19"/>
  <c r="AP25" i="19"/>
  <c r="AL25" i="19"/>
  <c r="AH25" i="19"/>
  <c r="AD25" i="19"/>
  <c r="Z25" i="19"/>
  <c r="V25" i="19"/>
  <c r="R25" i="19"/>
  <c r="K25" i="19"/>
  <c r="G25" i="19"/>
  <c r="J25" i="19"/>
  <c r="S25" i="19"/>
  <c r="X25" i="19"/>
  <c r="AC25" i="19"/>
  <c r="AI25" i="19"/>
  <c r="AN25" i="19"/>
  <c r="AS25" i="19"/>
  <c r="AY25" i="19"/>
  <c r="BD25" i="19"/>
  <c r="BI25" i="19"/>
  <c r="BO25" i="19"/>
  <c r="BT25" i="19"/>
  <c r="BY25" i="19"/>
  <c r="CE25" i="19"/>
  <c r="CK25" i="19"/>
  <c r="CQ25" i="19"/>
  <c r="CX25" i="19"/>
  <c r="DE25" i="19"/>
  <c r="DJ25" i="19"/>
  <c r="DR25" i="19"/>
  <c r="DX25" i="19"/>
  <c r="EF25" i="19"/>
  <c r="F22" i="19"/>
  <c r="J22" i="19"/>
  <c r="Q22" i="19"/>
  <c r="U22" i="19"/>
  <c r="Y22" i="19"/>
  <c r="AC22" i="19"/>
  <c r="AG22" i="19"/>
  <c r="AK22" i="19"/>
  <c r="AO22" i="19"/>
  <c r="AS22" i="19"/>
  <c r="AW22" i="19"/>
  <c r="BA22" i="19"/>
  <c r="BE22" i="19"/>
  <c r="BI22" i="19"/>
  <c r="BM22" i="19"/>
  <c r="BQ22" i="19"/>
  <c r="BU22" i="19"/>
  <c r="BY22" i="19"/>
  <c r="CC22" i="19"/>
  <c r="CG22" i="19"/>
  <c r="CL22" i="19"/>
  <c r="CQ22" i="19"/>
  <c r="CU22" i="19"/>
  <c r="CZ22" i="19"/>
  <c r="DF22" i="19"/>
  <c r="DJ22" i="19"/>
  <c r="DO22" i="19"/>
  <c r="DT22" i="19"/>
  <c r="DX22" i="19"/>
  <c r="EB22" i="19"/>
  <c r="EF22" i="19"/>
  <c r="F23" i="19"/>
  <c r="J23" i="19"/>
  <c r="Q23" i="19"/>
  <c r="U23" i="19"/>
  <c r="Y23" i="19"/>
  <c r="AC23" i="19"/>
  <c r="AG23" i="19"/>
  <c r="AK23" i="19"/>
  <c r="AO23" i="19"/>
  <c r="AS23" i="19"/>
  <c r="AW23" i="19"/>
  <c r="BA23" i="19"/>
  <c r="BE23" i="19"/>
  <c r="BI23" i="19"/>
  <c r="BM23" i="19"/>
  <c r="BQ23" i="19"/>
  <c r="BU23" i="19"/>
  <c r="BY23" i="19"/>
  <c r="CC23" i="19"/>
  <c r="CG23" i="19"/>
  <c r="CL23" i="19"/>
  <c r="CQ23" i="19"/>
  <c r="CU23" i="19"/>
  <c r="CZ23" i="19"/>
  <c r="DF23" i="19"/>
  <c r="DJ23" i="19"/>
  <c r="DO23" i="19"/>
  <c r="DT23" i="19"/>
  <c r="DX23" i="19"/>
  <c r="EB23" i="19"/>
  <c r="EF23" i="19"/>
  <c r="F24" i="19"/>
  <c r="J24" i="19"/>
  <c r="Q24" i="19"/>
  <c r="U24" i="19"/>
  <c r="Y24" i="19"/>
  <c r="AC24" i="19"/>
  <c r="AG24" i="19"/>
  <c r="AK24" i="19"/>
  <c r="AO24" i="19"/>
  <c r="AU24" i="19"/>
  <c r="AZ24" i="19"/>
  <c r="BE24" i="19"/>
  <c r="BK24" i="19"/>
  <c r="BP24" i="19"/>
  <c r="BU24" i="19"/>
  <c r="CA24" i="19"/>
  <c r="CF24" i="19"/>
  <c r="CL24" i="19"/>
  <c r="CS24" i="19"/>
  <c r="CY24" i="19"/>
  <c r="DF24" i="19"/>
  <c r="DL24" i="19"/>
  <c r="DS24" i="19"/>
  <c r="DX24" i="19"/>
  <c r="ED24" i="19"/>
  <c r="EI24" i="19"/>
  <c r="F25" i="19"/>
  <c r="L25" i="19"/>
  <c r="T25" i="19"/>
  <c r="Y25" i="19"/>
  <c r="AE25" i="19"/>
  <c r="AJ25" i="19"/>
  <c r="AO25" i="19"/>
  <c r="AU25" i="19"/>
  <c r="AZ25" i="19"/>
  <c r="BE25" i="19"/>
  <c r="BK25" i="19"/>
  <c r="BP25" i="19"/>
  <c r="BU25" i="19"/>
  <c r="CA25" i="19"/>
  <c r="CF25" i="19"/>
  <c r="CL25" i="19"/>
  <c r="CS25" i="19"/>
  <c r="CY25" i="19"/>
  <c r="DF25" i="19"/>
  <c r="DL25" i="19"/>
  <c r="DS25" i="19"/>
  <c r="DZ25" i="19"/>
  <c r="EH25" i="19"/>
  <c r="G26" i="19"/>
  <c r="K26" i="19"/>
  <c r="R26" i="19"/>
  <c r="V26" i="19"/>
  <c r="Z26" i="19"/>
  <c r="AD26" i="19"/>
  <c r="AH26" i="19"/>
  <c r="AL26" i="19"/>
  <c r="AP26" i="19"/>
  <c r="AT26" i="19"/>
  <c r="AX26" i="19"/>
  <c r="BB26" i="19"/>
  <c r="BF26" i="19"/>
  <c r="BJ26" i="19"/>
  <c r="BN26" i="19"/>
  <c r="BR26" i="19"/>
  <c r="BV26" i="19"/>
  <c r="BZ26" i="19"/>
  <c r="CD26" i="19"/>
  <c r="CH26" i="19"/>
  <c r="CM26" i="19"/>
  <c r="CR26" i="19"/>
  <c r="CW26" i="19"/>
  <c r="DB26" i="19"/>
  <c r="DG26" i="19"/>
  <c r="DK26" i="19"/>
  <c r="DQ26" i="19"/>
  <c r="DU26" i="19"/>
  <c r="DY26" i="19"/>
  <c r="EC26" i="19"/>
  <c r="EG26" i="19"/>
  <c r="EK26" i="19"/>
  <c r="G27" i="19"/>
  <c r="K27" i="19"/>
  <c r="R27" i="19"/>
  <c r="V27" i="19"/>
  <c r="Z27" i="19"/>
  <c r="AD27" i="19"/>
  <c r="AH27" i="19"/>
  <c r="AL27" i="19"/>
  <c r="AP27" i="19"/>
  <c r="AT27" i="19"/>
  <c r="AX27" i="19"/>
  <c r="BB27" i="19"/>
  <c r="BF27" i="19"/>
  <c r="BJ27" i="19"/>
  <c r="BN27" i="19"/>
  <c r="BR27" i="19"/>
  <c r="BV27" i="19"/>
  <c r="BZ27" i="19"/>
  <c r="CD27" i="19"/>
  <c r="CH27" i="19"/>
  <c r="CM27" i="19"/>
  <c r="CR27" i="19"/>
  <c r="CW27" i="19"/>
  <c r="DB27" i="19"/>
  <c r="DG27" i="19"/>
  <c r="DK27" i="19"/>
  <c r="DQ27" i="19"/>
  <c r="DU27" i="19"/>
  <c r="DY27" i="19"/>
  <c r="EC27" i="19"/>
  <c r="EG27" i="19"/>
  <c r="EK27" i="19"/>
  <c r="G28" i="19"/>
  <c r="K28" i="19"/>
  <c r="R28" i="19"/>
  <c r="V28" i="19"/>
  <c r="Z28" i="19"/>
  <c r="AD28" i="19"/>
  <c r="AH28" i="19"/>
  <c r="AL28" i="19"/>
  <c r="AP28" i="19"/>
  <c r="AT28" i="19"/>
  <c r="AX28" i="19"/>
  <c r="BB28" i="19"/>
  <c r="BF28" i="19"/>
  <c r="BJ28" i="19"/>
  <c r="BN28" i="19"/>
  <c r="BR28" i="19"/>
  <c r="BV28" i="19"/>
  <c r="BZ28" i="19"/>
  <c r="CD28" i="19"/>
  <c r="CH28" i="19"/>
  <c r="CM28" i="19"/>
  <c r="CR28" i="19"/>
  <c r="CW28" i="19"/>
  <c r="DB28" i="19"/>
  <c r="DG28" i="19"/>
  <c r="DK28" i="19"/>
  <c r="DQ28" i="19"/>
  <c r="DU28" i="19"/>
  <c r="DY28" i="19"/>
  <c r="EC28" i="19"/>
  <c r="EG28" i="19"/>
  <c r="EK28" i="19"/>
  <c r="G29" i="19"/>
  <c r="K29" i="19"/>
  <c r="R29" i="19"/>
  <c r="V29" i="19"/>
  <c r="Z29" i="19"/>
  <c r="AD29" i="19"/>
  <c r="AH29" i="19"/>
  <c r="AL29" i="19"/>
  <c r="AP29" i="19"/>
  <c r="AT29" i="19"/>
  <c r="AX29" i="19"/>
  <c r="BB29" i="19"/>
  <c r="BF29" i="19"/>
  <c r="BJ29" i="19"/>
  <c r="BN29" i="19"/>
  <c r="BR29" i="19"/>
  <c r="BV29" i="19"/>
  <c r="BZ29" i="19"/>
  <c r="CD29" i="19"/>
  <c r="CH29" i="19"/>
  <c r="CM29" i="19"/>
  <c r="CR29" i="19"/>
  <c r="CW29" i="19"/>
  <c r="DB29" i="19"/>
  <c r="DG29" i="19"/>
  <c r="DK29" i="19"/>
  <c r="DQ29" i="19"/>
  <c r="DU29" i="19"/>
  <c r="DY29" i="19"/>
  <c r="EC29" i="19"/>
  <c r="EG29" i="19"/>
  <c r="EK29" i="19"/>
  <c r="G30" i="19"/>
  <c r="K30" i="19"/>
  <c r="R30" i="19"/>
  <c r="V30" i="19"/>
  <c r="Z30" i="19"/>
  <c r="AD30" i="19"/>
  <c r="AH30" i="19"/>
  <c r="AL30" i="19"/>
  <c r="AP30" i="19"/>
  <c r="AT30" i="19"/>
  <c r="AX30" i="19"/>
  <c r="BB30" i="19"/>
  <c r="BF30" i="19"/>
  <c r="BJ30" i="19"/>
  <c r="BN30" i="19"/>
  <c r="BR30" i="19"/>
  <c r="BV30" i="19"/>
  <c r="BZ30" i="19"/>
  <c r="CD30" i="19"/>
  <c r="CH30" i="19"/>
  <c r="CM30" i="19"/>
  <c r="CR30" i="19"/>
  <c r="CW30" i="19"/>
  <c r="DB30" i="19"/>
  <c r="DG30" i="19"/>
  <c r="DK30" i="19"/>
  <c r="DQ30" i="19"/>
  <c r="DU30" i="19"/>
  <c r="DY30" i="19"/>
  <c r="EC30" i="19"/>
  <c r="EG30" i="19"/>
  <c r="EK30" i="19"/>
  <c r="G31" i="19"/>
  <c r="K31" i="19"/>
  <c r="R31" i="19"/>
  <c r="V31" i="19"/>
  <c r="AD31" i="19"/>
  <c r="AT31" i="19"/>
  <c r="BJ31" i="19"/>
  <c r="BZ31" i="19"/>
  <c r="CR31" i="19"/>
  <c r="DK31" i="19"/>
  <c r="EC31" i="19"/>
  <c r="BC30" i="19"/>
  <c r="BG30" i="19"/>
  <c r="BK30" i="19"/>
  <c r="BO30" i="19"/>
  <c r="BS30" i="19"/>
  <c r="BW30" i="19"/>
  <c r="CA30" i="19"/>
  <c r="CE30" i="19"/>
  <c r="CI30" i="19"/>
  <c r="CN30" i="19"/>
  <c r="CS30" i="19"/>
  <c r="CX30" i="19"/>
  <c r="DD30" i="19"/>
  <c r="DH30" i="19"/>
  <c r="DL30" i="19"/>
  <c r="DR30" i="19"/>
  <c r="DV30" i="19"/>
  <c r="DZ30" i="19"/>
  <c r="ED30" i="19"/>
  <c r="EH30" i="19"/>
  <c r="EL30" i="19"/>
  <c r="S31" i="19"/>
  <c r="W31" i="19"/>
  <c r="AH31" i="19"/>
  <c r="AX31" i="19"/>
  <c r="BN31" i="19"/>
  <c r="CD31" i="19"/>
  <c r="CW31" i="19"/>
  <c r="DQ31" i="19"/>
  <c r="I26" i="19"/>
  <c r="P26" i="19"/>
  <c r="T26" i="19"/>
  <c r="X26" i="19"/>
  <c r="AB26" i="19"/>
  <c r="AF26" i="19"/>
  <c r="AJ26" i="19"/>
  <c r="AN26" i="19"/>
  <c r="AR26" i="19"/>
  <c r="AV26" i="19"/>
  <c r="AZ26" i="19"/>
  <c r="BD26" i="19"/>
  <c r="BH26" i="19"/>
  <c r="BL26" i="19"/>
  <c r="BP26" i="19"/>
  <c r="BT26" i="19"/>
  <c r="BX26" i="19"/>
  <c r="CB26" i="19"/>
  <c r="CF26" i="19"/>
  <c r="CK26" i="19"/>
  <c r="CO26" i="19"/>
  <c r="CT26" i="19"/>
  <c r="CY26" i="19"/>
  <c r="DE26" i="19"/>
  <c r="DI26" i="19"/>
  <c r="DM26" i="19"/>
  <c r="DS26" i="19"/>
  <c r="DW26" i="19"/>
  <c r="EA26" i="19"/>
  <c r="EE26" i="19"/>
  <c r="I27" i="19"/>
  <c r="P27" i="19"/>
  <c r="T27" i="19"/>
  <c r="X27" i="19"/>
  <c r="AB27" i="19"/>
  <c r="AF27" i="19"/>
  <c r="AJ27" i="19"/>
  <c r="AN27" i="19"/>
  <c r="AR27" i="19"/>
  <c r="AV27" i="19"/>
  <c r="AZ27" i="19"/>
  <c r="BD27" i="19"/>
  <c r="BH27" i="19"/>
  <c r="BL27" i="19"/>
  <c r="BP27" i="19"/>
  <c r="BT27" i="19"/>
  <c r="BX27" i="19"/>
  <c r="CB27" i="19"/>
  <c r="CF27" i="19"/>
  <c r="CK27" i="19"/>
  <c r="CO27" i="19"/>
  <c r="CT27" i="19"/>
  <c r="CY27" i="19"/>
  <c r="DE27" i="19"/>
  <c r="DI27" i="19"/>
  <c r="DM27" i="19"/>
  <c r="DS27" i="19"/>
  <c r="DW27" i="19"/>
  <c r="EA27" i="19"/>
  <c r="EE27" i="19"/>
  <c r="I28" i="19"/>
  <c r="P28" i="19"/>
  <c r="T28" i="19"/>
  <c r="X28" i="19"/>
  <c r="AB28" i="19"/>
  <c r="AF28" i="19"/>
  <c r="AJ28" i="19"/>
  <c r="AN28" i="19"/>
  <c r="AR28" i="19"/>
  <c r="AV28" i="19"/>
  <c r="AZ28" i="19"/>
  <c r="BD28" i="19"/>
  <c r="BH28" i="19"/>
  <c r="BL28" i="19"/>
  <c r="BP28" i="19"/>
  <c r="BT28" i="19"/>
  <c r="BX28" i="19"/>
  <c r="CB28" i="19"/>
  <c r="CF28" i="19"/>
  <c r="CK28" i="19"/>
  <c r="CO28" i="19"/>
  <c r="CT28" i="19"/>
  <c r="CY28" i="19"/>
  <c r="DE28" i="19"/>
  <c r="DI28" i="19"/>
  <c r="DM28" i="19"/>
  <c r="DS28" i="19"/>
  <c r="DW28" i="19"/>
  <c r="EA28" i="19"/>
  <c r="EE28" i="19"/>
  <c r="I29" i="19"/>
  <c r="P29" i="19"/>
  <c r="T29" i="19"/>
  <c r="X29" i="19"/>
  <c r="AB29" i="19"/>
  <c r="AF29" i="19"/>
  <c r="AJ29" i="19"/>
  <c r="AN29" i="19"/>
  <c r="AR29" i="19"/>
  <c r="AV29" i="19"/>
  <c r="AZ29" i="19"/>
  <c r="BD29" i="19"/>
  <c r="BH29" i="19"/>
  <c r="BL29" i="19"/>
  <c r="BP29" i="19"/>
  <c r="BT29" i="19"/>
  <c r="BX29" i="19"/>
  <c r="CB29" i="19"/>
  <c r="CF29" i="19"/>
  <c r="CK29" i="19"/>
  <c r="CO29" i="19"/>
  <c r="CT29" i="19"/>
  <c r="CY29" i="19"/>
  <c r="DE29" i="19"/>
  <c r="DI29" i="19"/>
  <c r="DM29" i="19"/>
  <c r="DS29" i="19"/>
  <c r="DW29" i="19"/>
  <c r="EA29" i="19"/>
  <c r="EE29" i="19"/>
  <c r="I30" i="19"/>
  <c r="P30" i="19"/>
  <c r="T30" i="19"/>
  <c r="X30" i="19"/>
  <c r="AB30" i="19"/>
  <c r="AF30" i="19"/>
  <c r="AJ30" i="19"/>
  <c r="AN30" i="19"/>
  <c r="AR30" i="19"/>
  <c r="AV30" i="19"/>
  <c r="AZ30" i="19"/>
  <c r="BD30" i="19"/>
  <c r="BH30" i="19"/>
  <c r="BL30" i="19"/>
  <c r="BP30" i="19"/>
  <c r="BT30" i="19"/>
  <c r="BX30" i="19"/>
  <c r="CB30" i="19"/>
  <c r="CF30" i="19"/>
  <c r="CK30" i="19"/>
  <c r="CO30" i="19"/>
  <c r="CT30" i="19"/>
  <c r="CY30" i="19"/>
  <c r="DE30" i="19"/>
  <c r="DI30" i="19"/>
  <c r="DM30" i="19"/>
  <c r="DS30" i="19"/>
  <c r="DW30" i="19"/>
  <c r="EA30" i="19"/>
  <c r="EE30" i="19"/>
  <c r="EL31" i="19"/>
  <c r="EH31" i="19"/>
  <c r="ED31" i="19"/>
  <c r="DZ31" i="19"/>
  <c r="DV31" i="19"/>
  <c r="DR31" i="19"/>
  <c r="DL31" i="19"/>
  <c r="DH31" i="19"/>
  <c r="DD31" i="19"/>
  <c r="CX31" i="19"/>
  <c r="CS31" i="19"/>
  <c r="CN31" i="19"/>
  <c r="CI31" i="19"/>
  <c r="CE31" i="19"/>
  <c r="CA31" i="19"/>
  <c r="BW31" i="19"/>
  <c r="BS31" i="19"/>
  <c r="BO31" i="19"/>
  <c r="BK31" i="19"/>
  <c r="BG31" i="19"/>
  <c r="BC31" i="19"/>
  <c r="AY31" i="19"/>
  <c r="AU31" i="19"/>
  <c r="AQ31" i="19"/>
  <c r="AM31" i="19"/>
  <c r="AI31" i="19"/>
  <c r="AE31" i="19"/>
  <c r="AA31" i="19"/>
  <c r="EJ31" i="19"/>
  <c r="EF31" i="19"/>
  <c r="EB31" i="19"/>
  <c r="DX31" i="19"/>
  <c r="DT31" i="19"/>
  <c r="DO31" i="19"/>
  <c r="DJ31" i="19"/>
  <c r="DF31" i="19"/>
  <c r="CZ31" i="19"/>
  <c r="CU31" i="19"/>
  <c r="CQ31" i="19"/>
  <c r="CL31" i="19"/>
  <c r="CG31" i="19"/>
  <c r="CC31" i="19"/>
  <c r="BY31" i="19"/>
  <c r="BU31" i="19"/>
  <c r="BQ31" i="19"/>
  <c r="BM31" i="19"/>
  <c r="BI31" i="19"/>
  <c r="BE31" i="19"/>
  <c r="BA31" i="19"/>
  <c r="AW31" i="19"/>
  <c r="AS31" i="19"/>
  <c r="AO31" i="19"/>
  <c r="AK31" i="19"/>
  <c r="AG31" i="19"/>
  <c r="AC31" i="19"/>
  <c r="EI31" i="19"/>
  <c r="EE31" i="19"/>
  <c r="EA31" i="19"/>
  <c r="DW31" i="19"/>
  <c r="DS31" i="19"/>
  <c r="DM31" i="19"/>
  <c r="DI31" i="19"/>
  <c r="DE31" i="19"/>
  <c r="CY31" i="19"/>
  <c r="CT31" i="19"/>
  <c r="CO31" i="19"/>
  <c r="CK31" i="19"/>
  <c r="CF31" i="19"/>
  <c r="CB31" i="19"/>
  <c r="BX31" i="19"/>
  <c r="BT31" i="19"/>
  <c r="BP31" i="19"/>
  <c r="BL31" i="19"/>
  <c r="BH31" i="19"/>
  <c r="BD31" i="19"/>
  <c r="AZ31" i="19"/>
  <c r="AV31" i="19"/>
  <c r="AR31" i="19"/>
  <c r="AN31" i="19"/>
  <c r="AJ31" i="19"/>
  <c r="AF31" i="19"/>
  <c r="AB31" i="19"/>
  <c r="X31" i="19"/>
  <c r="I31" i="19"/>
  <c r="P31" i="19"/>
  <c r="T31" i="19"/>
  <c r="Y31" i="19"/>
  <c r="AL31" i="19"/>
  <c r="BB31" i="19"/>
  <c r="BR31" i="19"/>
  <c r="CH31" i="19"/>
  <c r="DB31" i="19"/>
  <c r="DU31" i="19"/>
  <c r="EK31" i="19"/>
  <c r="DY31" i="19"/>
  <c r="I32" i="19"/>
  <c r="P32" i="19"/>
  <c r="T32" i="19"/>
  <c r="X32" i="19"/>
  <c r="AB32" i="19"/>
  <c r="AF32" i="19"/>
  <c r="AJ32" i="19"/>
  <c r="AN32" i="19"/>
  <c r="AR32" i="19"/>
  <c r="AV32" i="19"/>
  <c r="AZ32" i="19"/>
  <c r="BD32" i="19"/>
  <c r="BH32" i="19"/>
  <c r="BL32" i="19"/>
  <c r="BP32" i="19"/>
  <c r="BT32" i="19"/>
  <c r="BX32" i="19"/>
  <c r="CB32" i="19"/>
  <c r="CF32" i="19"/>
  <c r="CK32" i="19"/>
  <c r="CO32" i="19"/>
  <c r="CT32" i="19"/>
  <c r="CY32" i="19"/>
  <c r="DE32" i="19"/>
  <c r="DI32" i="19"/>
  <c r="DM32" i="19"/>
  <c r="DS32" i="19"/>
  <c r="DW32" i="19"/>
  <c r="EA32" i="19"/>
  <c r="EE32" i="19"/>
  <c r="EI32" i="19"/>
  <c r="I33" i="19"/>
  <c r="P33" i="19"/>
  <c r="T33" i="19"/>
  <c r="X33" i="19"/>
  <c r="AB33" i="19"/>
  <c r="AF33" i="19"/>
  <c r="AJ33" i="19"/>
  <c r="AN33" i="19"/>
  <c r="AR33" i="19"/>
  <c r="AV33" i="19"/>
  <c r="AZ33" i="19"/>
  <c r="BD33" i="19"/>
  <c r="BH33" i="19"/>
  <c r="BL33" i="19"/>
  <c r="BP33" i="19"/>
  <c r="BT33" i="19"/>
  <c r="BX33" i="19"/>
  <c r="CB33" i="19"/>
  <c r="CF33" i="19"/>
  <c r="CK33" i="19"/>
  <c r="CO33" i="19"/>
  <c r="CT33" i="19"/>
  <c r="CY33" i="19"/>
  <c r="DE33" i="19"/>
  <c r="DI33" i="19"/>
  <c r="DM33" i="19"/>
  <c r="DS33" i="19"/>
  <c r="DW33" i="19"/>
  <c r="EA33" i="19"/>
  <c r="EE33" i="19"/>
  <c r="EI33" i="19"/>
  <c r="I34" i="19"/>
  <c r="P34" i="19"/>
  <c r="T34" i="19"/>
  <c r="X34" i="19"/>
  <c r="AB34" i="19"/>
  <c r="AF34" i="19"/>
  <c r="AJ34" i="19"/>
  <c r="AN34" i="19"/>
  <c r="AR34" i="19"/>
  <c r="AV34" i="19"/>
  <c r="AZ34" i="19"/>
  <c r="BD34" i="19"/>
  <c r="BH34" i="19"/>
  <c r="BL34" i="19"/>
  <c r="BP34" i="19"/>
  <c r="BT34" i="19"/>
  <c r="BX34" i="19"/>
  <c r="CB34" i="19"/>
  <c r="CF34" i="19"/>
  <c r="CK34" i="19"/>
  <c r="CO34" i="19"/>
  <c r="CT34" i="19"/>
  <c r="CY34" i="19"/>
  <c r="DE34" i="19"/>
  <c r="DI34" i="19"/>
  <c r="DM34" i="19"/>
  <c r="DS34" i="19"/>
  <c r="DW34" i="19"/>
  <c r="EA34" i="19"/>
  <c r="EE34" i="19"/>
  <c r="EI34" i="19"/>
  <c r="EK35" i="19"/>
  <c r="EG35" i="19"/>
  <c r="EC35" i="19"/>
  <c r="DY35" i="19"/>
  <c r="DU35" i="19"/>
  <c r="DQ35" i="19"/>
  <c r="DK35" i="19"/>
  <c r="DG35" i="19"/>
  <c r="DB35" i="19"/>
  <c r="CW35" i="19"/>
  <c r="CR35" i="19"/>
  <c r="I35" i="19"/>
  <c r="P35" i="19"/>
  <c r="T35" i="19"/>
  <c r="X35" i="19"/>
  <c r="AB35" i="19"/>
  <c r="AF35" i="19"/>
  <c r="AJ35" i="19"/>
  <c r="AN35" i="19"/>
  <c r="AR35" i="19"/>
  <c r="AV35" i="19"/>
  <c r="AZ35" i="19"/>
  <c r="BD35" i="19"/>
  <c r="BH35" i="19"/>
  <c r="BL35" i="19"/>
  <c r="BP35" i="19"/>
  <c r="BT35" i="19"/>
  <c r="BX35" i="19"/>
  <c r="CB35" i="19"/>
  <c r="CF35" i="19"/>
  <c r="CK35" i="19"/>
  <c r="CO35" i="19"/>
  <c r="CU35" i="19"/>
  <c r="DD35" i="19"/>
  <c r="DI35" i="19"/>
  <c r="DO35" i="19"/>
  <c r="DV35" i="19"/>
  <c r="EA35" i="19"/>
  <c r="EF35" i="19"/>
  <c r="EL35" i="19"/>
  <c r="I36" i="19"/>
  <c r="Q36" i="19"/>
  <c r="W36" i="19"/>
  <c r="AB36" i="19"/>
  <c r="AJ36" i="19"/>
  <c r="AR36" i="19"/>
  <c r="AZ36" i="19"/>
  <c r="BH36" i="19"/>
  <c r="BP36" i="19"/>
  <c r="BX36" i="19"/>
  <c r="CF36" i="19"/>
  <c r="CO36" i="19"/>
  <c r="CY36" i="19"/>
  <c r="DI36" i="19"/>
  <c r="DS36" i="19"/>
  <c r="EA36" i="19"/>
  <c r="F32" i="19"/>
  <c r="J32" i="19"/>
  <c r="Q32" i="19"/>
  <c r="U32" i="19"/>
  <c r="Y32" i="19"/>
  <c r="AC32" i="19"/>
  <c r="AG32" i="19"/>
  <c r="AK32" i="19"/>
  <c r="AO32" i="19"/>
  <c r="AS32" i="19"/>
  <c r="AW32" i="19"/>
  <c r="BA32" i="19"/>
  <c r="BE32" i="19"/>
  <c r="BI32" i="19"/>
  <c r="BM32" i="19"/>
  <c r="BQ32" i="19"/>
  <c r="BU32" i="19"/>
  <c r="BY32" i="19"/>
  <c r="CC32" i="19"/>
  <c r="CG32" i="19"/>
  <c r="CL32" i="19"/>
  <c r="CQ32" i="19"/>
  <c r="CU32" i="19"/>
  <c r="CZ32" i="19"/>
  <c r="DF32" i="19"/>
  <c r="DJ32" i="19"/>
  <c r="DO32" i="19"/>
  <c r="DT32" i="19"/>
  <c r="DX32" i="19"/>
  <c r="EB32" i="19"/>
  <c r="EF32" i="19"/>
  <c r="EJ32" i="19"/>
  <c r="F33" i="19"/>
  <c r="J33" i="19"/>
  <c r="Q33" i="19"/>
  <c r="U33" i="19"/>
  <c r="Y33" i="19"/>
  <c r="AC33" i="19"/>
  <c r="AG33" i="19"/>
  <c r="AK33" i="19"/>
  <c r="AO33" i="19"/>
  <c r="AS33" i="19"/>
  <c r="AW33" i="19"/>
  <c r="BA33" i="19"/>
  <c r="BE33" i="19"/>
  <c r="BI33" i="19"/>
  <c r="BM33" i="19"/>
  <c r="BQ33" i="19"/>
  <c r="BU33" i="19"/>
  <c r="BY33" i="19"/>
  <c r="CC33" i="19"/>
  <c r="CG33" i="19"/>
  <c r="CL33" i="19"/>
  <c r="CQ33" i="19"/>
  <c r="CU33" i="19"/>
  <c r="CZ33" i="19"/>
  <c r="DF33" i="19"/>
  <c r="DJ33" i="19"/>
  <c r="DO33" i="19"/>
  <c r="DT33" i="19"/>
  <c r="DX33" i="19"/>
  <c r="EB33" i="19"/>
  <c r="EF33" i="19"/>
  <c r="EJ33" i="19"/>
  <c r="F34" i="19"/>
  <c r="J34" i="19"/>
  <c r="Q34" i="19"/>
  <c r="U34" i="19"/>
  <c r="Y34" i="19"/>
  <c r="AC34" i="19"/>
  <c r="AG34" i="19"/>
  <c r="AK34" i="19"/>
  <c r="AO34" i="19"/>
  <c r="AS34" i="19"/>
  <c r="AW34" i="19"/>
  <c r="BA34" i="19"/>
  <c r="BE34" i="19"/>
  <c r="BI34" i="19"/>
  <c r="BM34" i="19"/>
  <c r="BQ34" i="19"/>
  <c r="BU34" i="19"/>
  <c r="BY34" i="19"/>
  <c r="CC34" i="19"/>
  <c r="CG34" i="19"/>
  <c r="CL34" i="19"/>
  <c r="CQ34" i="19"/>
  <c r="CU34" i="19"/>
  <c r="CZ34" i="19"/>
  <c r="DF34" i="19"/>
  <c r="DJ34" i="19"/>
  <c r="DO34" i="19"/>
  <c r="DT34" i="19"/>
  <c r="DX34" i="19"/>
  <c r="EB34" i="19"/>
  <c r="EF34" i="19"/>
  <c r="EJ34" i="19"/>
  <c r="F35" i="19"/>
  <c r="J35" i="19"/>
  <c r="Q35" i="19"/>
  <c r="U35" i="19"/>
  <c r="Y35" i="19"/>
  <c r="AC35" i="19"/>
  <c r="AG35" i="19"/>
  <c r="AK35" i="19"/>
  <c r="AO35" i="19"/>
  <c r="AS35" i="19"/>
  <c r="AW35" i="19"/>
  <c r="BA35" i="19"/>
  <c r="BE35" i="19"/>
  <c r="BI35" i="19"/>
  <c r="BM35" i="19"/>
  <c r="BQ35" i="19"/>
  <c r="BU35" i="19"/>
  <c r="BY35" i="19"/>
  <c r="CC35" i="19"/>
  <c r="CG35" i="19"/>
  <c r="CL35" i="19"/>
  <c r="CQ35" i="19"/>
  <c r="CX35" i="19"/>
  <c r="DE35" i="19"/>
  <c r="DJ35" i="19"/>
  <c r="DR35" i="19"/>
  <c r="DW35" i="19"/>
  <c r="EB35" i="19"/>
  <c r="EH35" i="19"/>
  <c r="EJ36" i="19"/>
  <c r="EF36" i="19"/>
  <c r="EB36" i="19"/>
  <c r="DX36" i="19"/>
  <c r="DT36" i="19"/>
  <c r="DO36" i="19"/>
  <c r="DJ36" i="19"/>
  <c r="DF36" i="19"/>
  <c r="CZ36" i="19"/>
  <c r="CU36" i="19"/>
  <c r="CQ36" i="19"/>
  <c r="CL36" i="19"/>
  <c r="CG36" i="19"/>
  <c r="CC36" i="19"/>
  <c r="BY36" i="19"/>
  <c r="BU36" i="19"/>
  <c r="BQ36" i="19"/>
  <c r="BM36" i="19"/>
  <c r="BI36" i="19"/>
  <c r="BE36" i="19"/>
  <c r="BA36" i="19"/>
  <c r="AW36" i="19"/>
  <c r="AS36" i="19"/>
  <c r="AO36" i="19"/>
  <c r="AK36" i="19"/>
  <c r="AG36" i="19"/>
  <c r="AC36" i="19"/>
  <c r="EK36" i="19"/>
  <c r="EG36" i="19"/>
  <c r="EC36" i="19"/>
  <c r="DY36" i="19"/>
  <c r="DU36" i="19"/>
  <c r="DQ36" i="19"/>
  <c r="DK36" i="19"/>
  <c r="DG36" i="19"/>
  <c r="DB36" i="19"/>
  <c r="CW36" i="19"/>
  <c r="CR36" i="19"/>
  <c r="CM36" i="19"/>
  <c r="CH36" i="19"/>
  <c r="CD36" i="19"/>
  <c r="BZ36" i="19"/>
  <c r="BV36" i="19"/>
  <c r="BR36" i="19"/>
  <c r="BN36" i="19"/>
  <c r="BJ36" i="19"/>
  <c r="BF36" i="19"/>
  <c r="BB36" i="19"/>
  <c r="AX36" i="19"/>
  <c r="AT36" i="19"/>
  <c r="AP36" i="19"/>
  <c r="AL36" i="19"/>
  <c r="AH36" i="19"/>
  <c r="AD36" i="19"/>
  <c r="Z36" i="19"/>
  <c r="V36" i="19"/>
  <c r="R36" i="19"/>
  <c r="K36" i="19"/>
  <c r="G36" i="19"/>
  <c r="J36" i="19"/>
  <c r="S36" i="19"/>
  <c r="X36" i="19"/>
  <c r="AE36" i="19"/>
  <c r="AM36" i="19"/>
  <c r="AU36" i="19"/>
  <c r="BC36" i="19"/>
  <c r="BK36" i="19"/>
  <c r="BS36" i="19"/>
  <c r="CA36" i="19"/>
  <c r="CI36" i="19"/>
  <c r="CS36" i="19"/>
  <c r="DD36" i="19"/>
  <c r="DL36" i="19"/>
  <c r="DV36" i="19"/>
  <c r="ED36" i="19"/>
  <c r="EL36" i="19"/>
  <c r="AN36" i="19"/>
  <c r="AV36" i="19"/>
  <c r="BD36" i="19"/>
  <c r="BL36" i="19"/>
  <c r="BT36" i="19"/>
  <c r="CB36" i="19"/>
  <c r="CK36" i="19"/>
  <c r="CT36" i="19"/>
  <c r="DE36" i="19"/>
  <c r="DM36" i="19"/>
  <c r="DW36" i="19"/>
  <c r="EE36" i="19"/>
  <c r="H32" i="19"/>
  <c r="L32" i="19"/>
  <c r="S32" i="19"/>
  <c r="W32" i="19"/>
  <c r="AA32" i="19"/>
  <c r="AE32" i="19"/>
  <c r="AI32" i="19"/>
  <c r="AM32" i="19"/>
  <c r="AQ32" i="19"/>
  <c r="AU32" i="19"/>
  <c r="AY32" i="19"/>
  <c r="BC32" i="19"/>
  <c r="BG32" i="19"/>
  <c r="BK32" i="19"/>
  <c r="BO32" i="19"/>
  <c r="BS32" i="19"/>
  <c r="BW32" i="19"/>
  <c r="CA32" i="19"/>
  <c r="CE32" i="19"/>
  <c r="CI32" i="19"/>
  <c r="CN32" i="19"/>
  <c r="CS32" i="19"/>
  <c r="CX32" i="19"/>
  <c r="DD32" i="19"/>
  <c r="DH32" i="19"/>
  <c r="DL32" i="19"/>
  <c r="DR32" i="19"/>
  <c r="DV32" i="19"/>
  <c r="DZ32" i="19"/>
  <c r="ED32" i="19"/>
  <c r="EH32" i="19"/>
  <c r="H33" i="19"/>
  <c r="L33" i="19"/>
  <c r="S33" i="19"/>
  <c r="W33" i="19"/>
  <c r="AA33" i="19"/>
  <c r="AE33" i="19"/>
  <c r="AI33" i="19"/>
  <c r="AM33" i="19"/>
  <c r="AQ33" i="19"/>
  <c r="AU33" i="19"/>
  <c r="AY33" i="19"/>
  <c r="BC33" i="19"/>
  <c r="BG33" i="19"/>
  <c r="BK33" i="19"/>
  <c r="BO33" i="19"/>
  <c r="BS33" i="19"/>
  <c r="BW33" i="19"/>
  <c r="CA33" i="19"/>
  <c r="CE33" i="19"/>
  <c r="CI33" i="19"/>
  <c r="CN33" i="19"/>
  <c r="CS33" i="19"/>
  <c r="CX33" i="19"/>
  <c r="DD33" i="19"/>
  <c r="DH33" i="19"/>
  <c r="DL33" i="19"/>
  <c r="DR33" i="19"/>
  <c r="DV33" i="19"/>
  <c r="DZ33" i="19"/>
  <c r="ED33" i="19"/>
  <c r="EH33" i="19"/>
  <c r="H34" i="19"/>
  <c r="L34" i="19"/>
  <c r="S34" i="19"/>
  <c r="W34" i="19"/>
  <c r="AA34" i="19"/>
  <c r="AE34" i="19"/>
  <c r="AI34" i="19"/>
  <c r="AM34" i="19"/>
  <c r="AQ34" i="19"/>
  <c r="AU34" i="19"/>
  <c r="AY34" i="19"/>
  <c r="BC34" i="19"/>
  <c r="BG34" i="19"/>
  <c r="BK34" i="19"/>
  <c r="BO34" i="19"/>
  <c r="BS34" i="19"/>
  <c r="BW34" i="19"/>
  <c r="CA34" i="19"/>
  <c r="CE34" i="19"/>
  <c r="CI34" i="19"/>
  <c r="CN34" i="19"/>
  <c r="CS34" i="19"/>
  <c r="CX34" i="19"/>
  <c r="DD34" i="19"/>
  <c r="DH34" i="19"/>
  <c r="DL34" i="19"/>
  <c r="DR34" i="19"/>
  <c r="DV34" i="19"/>
  <c r="DZ34" i="19"/>
  <c r="ED34" i="19"/>
  <c r="EH34" i="19"/>
  <c r="H35" i="19"/>
  <c r="L35" i="19"/>
  <c r="S35" i="19"/>
  <c r="W35" i="19"/>
  <c r="AA35" i="19"/>
  <c r="AE35" i="19"/>
  <c r="AI35" i="19"/>
  <c r="AM35" i="19"/>
  <c r="AQ35" i="19"/>
  <c r="AU35" i="19"/>
  <c r="AY35" i="19"/>
  <c r="BC35" i="19"/>
  <c r="BG35" i="19"/>
  <c r="BK35" i="19"/>
  <c r="BO35" i="19"/>
  <c r="BS35" i="19"/>
  <c r="BW35" i="19"/>
  <c r="CA35" i="19"/>
  <c r="CE35" i="19"/>
  <c r="CI35" i="19"/>
  <c r="CN35" i="19"/>
  <c r="CT35" i="19"/>
  <c r="CZ35" i="19"/>
  <c r="DH35" i="19"/>
  <c r="DM35" i="19"/>
  <c r="DT35" i="19"/>
  <c r="DZ35" i="19"/>
  <c r="EE35" i="19"/>
  <c r="EJ35" i="19"/>
  <c r="H36" i="19"/>
  <c r="P36" i="19"/>
  <c r="U36" i="19"/>
  <c r="AA36" i="19"/>
  <c r="AI36" i="19"/>
  <c r="AQ36" i="19"/>
  <c r="AY36" i="19"/>
  <c r="BG36" i="19"/>
  <c r="BO36" i="19"/>
  <c r="BW36" i="19"/>
  <c r="CE36" i="19"/>
  <c r="CN36" i="19"/>
  <c r="CX36" i="19"/>
  <c r="DH36" i="19"/>
  <c r="DR36" i="19"/>
  <c r="DZ36" i="19"/>
  <c r="EH36" i="19"/>
  <c r="G37" i="19"/>
  <c r="K37" i="19"/>
  <c r="R37" i="19"/>
  <c r="V37" i="19"/>
  <c r="Z37" i="19"/>
  <c r="AD37" i="19"/>
  <c r="AH37" i="19"/>
  <c r="AL37" i="19"/>
  <c r="AP37" i="19"/>
  <c r="AT37" i="19"/>
  <c r="AX37" i="19"/>
  <c r="BB37" i="19"/>
  <c r="BF37" i="19"/>
  <c r="BJ37" i="19"/>
  <c r="BN37" i="19"/>
  <c r="BR37" i="19"/>
  <c r="BV37" i="19"/>
  <c r="BZ37" i="19"/>
  <c r="CD37" i="19"/>
  <c r="CH37" i="19"/>
  <c r="CM37" i="19"/>
  <c r="CR37" i="19"/>
  <c r="CW37" i="19"/>
  <c r="DB37" i="19"/>
  <c r="DG37" i="19"/>
  <c r="DK37" i="19"/>
  <c r="DQ37" i="19"/>
  <c r="DU37" i="19"/>
  <c r="DY37" i="19"/>
  <c r="EC37" i="19"/>
  <c r="EG37" i="19"/>
  <c r="EK37" i="19"/>
  <c r="G38" i="19"/>
  <c r="K38" i="19"/>
  <c r="R38" i="19"/>
  <c r="V38" i="19"/>
  <c r="Z38" i="19"/>
  <c r="AD38" i="19"/>
  <c r="AH38" i="19"/>
  <c r="AL38" i="19"/>
  <c r="AP38" i="19"/>
  <c r="AT38" i="19"/>
  <c r="AX38" i="19"/>
  <c r="BB38" i="19"/>
  <c r="BF38" i="19"/>
  <c r="BJ38" i="19"/>
  <c r="BN38" i="19"/>
  <c r="BR38" i="19"/>
  <c r="BV38" i="19"/>
  <c r="BZ38" i="19"/>
  <c r="CD38" i="19"/>
  <c r="CH38" i="19"/>
  <c r="CM38" i="19"/>
  <c r="CR38" i="19"/>
  <c r="CW38" i="19"/>
  <c r="DB38" i="19"/>
  <c r="DG38" i="19"/>
  <c r="DK38" i="19"/>
  <c r="DQ38" i="19"/>
  <c r="DU38" i="19"/>
  <c r="DY38" i="19"/>
  <c r="EC38" i="19"/>
  <c r="EG38" i="19"/>
  <c r="EK38" i="19"/>
  <c r="G39" i="19"/>
  <c r="K39" i="19"/>
  <c r="R39" i="19"/>
  <c r="V39" i="19"/>
  <c r="Z39" i="19"/>
  <c r="AD39" i="19"/>
  <c r="AH39" i="19"/>
  <c r="AL39" i="19"/>
  <c r="AP39" i="19"/>
  <c r="AT39" i="19"/>
  <c r="AX39" i="19"/>
  <c r="BB39" i="19"/>
  <c r="BF39" i="19"/>
  <c r="BJ39" i="19"/>
  <c r="BN39" i="19"/>
  <c r="BR39" i="19"/>
  <c r="BV39" i="19"/>
  <c r="BZ39" i="19"/>
  <c r="CD39" i="19"/>
  <c r="CH39" i="19"/>
  <c r="CM39" i="19"/>
  <c r="CR39" i="19"/>
  <c r="CW39" i="19"/>
  <c r="DB39" i="19"/>
  <c r="DG39" i="19"/>
  <c r="DK39" i="19"/>
  <c r="DQ39" i="19"/>
  <c r="DU39" i="19"/>
  <c r="DY39" i="19"/>
  <c r="EC39" i="19"/>
  <c r="EG39" i="19"/>
  <c r="EK39" i="19"/>
  <c r="G40" i="19"/>
  <c r="K40" i="19"/>
  <c r="R40" i="19"/>
  <c r="V40" i="19"/>
  <c r="Z40" i="19"/>
  <c r="AD40" i="19"/>
  <c r="AH40" i="19"/>
  <c r="AL40" i="19"/>
  <c r="AP40" i="19"/>
  <c r="AT40" i="19"/>
  <c r="AX40" i="19"/>
  <c r="BB40" i="19"/>
  <c r="BF40" i="19"/>
  <c r="BJ40" i="19"/>
  <c r="BN40" i="19"/>
  <c r="BR40" i="19"/>
  <c r="BV40" i="19"/>
  <c r="BZ40" i="19"/>
  <c r="CD40" i="19"/>
  <c r="CH40" i="19"/>
  <c r="CM40" i="19"/>
  <c r="CR40" i="19"/>
  <c r="CW40" i="19"/>
  <c r="DB40" i="19"/>
  <c r="DG40" i="19"/>
  <c r="DK40" i="19"/>
  <c r="DQ40" i="19"/>
  <c r="DU40" i="19"/>
  <c r="DY40" i="19"/>
  <c r="EC40" i="19"/>
  <c r="EG40" i="19"/>
  <c r="CA40" i="19"/>
  <c r="CE40" i="19"/>
  <c r="CI40" i="19"/>
  <c r="CN40" i="19"/>
  <c r="CS40" i="19"/>
  <c r="CX40" i="19"/>
  <c r="DD40" i="19"/>
  <c r="DH40" i="19"/>
  <c r="DL40" i="19"/>
  <c r="DR40" i="19"/>
  <c r="DV40" i="19"/>
  <c r="DZ40" i="19"/>
  <c r="ED40" i="19"/>
  <c r="I37" i="19"/>
  <c r="P37" i="19"/>
  <c r="T37" i="19"/>
  <c r="X37" i="19"/>
  <c r="AB37" i="19"/>
  <c r="AF37" i="19"/>
  <c r="AJ37" i="19"/>
  <c r="AN37" i="19"/>
  <c r="AR37" i="19"/>
  <c r="AV37" i="19"/>
  <c r="AZ37" i="19"/>
  <c r="BD37" i="19"/>
  <c r="BH37" i="19"/>
  <c r="BL37" i="19"/>
  <c r="BP37" i="19"/>
  <c r="BT37" i="19"/>
  <c r="BX37" i="19"/>
  <c r="CB37" i="19"/>
  <c r="CF37" i="19"/>
  <c r="CK37" i="19"/>
  <c r="CO37" i="19"/>
  <c r="CT37" i="19"/>
  <c r="CY37" i="19"/>
  <c r="DE37" i="19"/>
  <c r="DI37" i="19"/>
  <c r="DM37" i="19"/>
  <c r="DS37" i="19"/>
  <c r="DW37" i="19"/>
  <c r="EA37" i="19"/>
  <c r="EE37" i="19"/>
  <c r="EI37" i="19"/>
  <c r="I38" i="19"/>
  <c r="P38" i="19"/>
  <c r="T38" i="19"/>
  <c r="X38" i="19"/>
  <c r="AB38" i="19"/>
  <c r="AF38" i="19"/>
  <c r="AJ38" i="19"/>
  <c r="AN38" i="19"/>
  <c r="AR38" i="19"/>
  <c r="AV38" i="19"/>
  <c r="AZ38" i="19"/>
  <c r="BD38" i="19"/>
  <c r="BH38" i="19"/>
  <c r="BL38" i="19"/>
  <c r="BP38" i="19"/>
  <c r="BT38" i="19"/>
  <c r="BX38" i="19"/>
  <c r="CB38" i="19"/>
  <c r="CF38" i="19"/>
  <c r="CK38" i="19"/>
  <c r="CO38" i="19"/>
  <c r="CT38" i="19"/>
  <c r="CY38" i="19"/>
  <c r="DE38" i="19"/>
  <c r="DI38" i="19"/>
  <c r="DM38" i="19"/>
  <c r="DS38" i="19"/>
  <c r="DW38" i="19"/>
  <c r="EA38" i="19"/>
  <c r="EE38" i="19"/>
  <c r="EI38" i="19"/>
  <c r="I39" i="19"/>
  <c r="P39" i="19"/>
  <c r="T39" i="19"/>
  <c r="X39" i="19"/>
  <c r="AB39" i="19"/>
  <c r="AF39" i="19"/>
  <c r="AJ39" i="19"/>
  <c r="AN39" i="19"/>
  <c r="AR39" i="19"/>
  <c r="AV39" i="19"/>
  <c r="AZ39" i="19"/>
  <c r="BD39" i="19"/>
  <c r="BH39" i="19"/>
  <c r="BL39" i="19"/>
  <c r="BP39" i="19"/>
  <c r="BT39" i="19"/>
  <c r="BX39" i="19"/>
  <c r="CB39" i="19"/>
  <c r="CF39" i="19"/>
  <c r="CK39" i="19"/>
  <c r="CO39" i="19"/>
  <c r="CT39" i="19"/>
  <c r="CY39" i="19"/>
  <c r="DE39" i="19"/>
  <c r="DI39" i="19"/>
  <c r="DM39" i="19"/>
  <c r="DS39" i="19"/>
  <c r="DW39" i="19"/>
  <c r="EA39" i="19"/>
  <c r="EE39" i="19"/>
  <c r="EI39" i="19"/>
  <c r="EL40" i="19"/>
  <c r="EH40" i="19"/>
  <c r="EJ40" i="19"/>
  <c r="I40" i="19"/>
  <c r="P40" i="19"/>
  <c r="T40" i="19"/>
  <c r="X40" i="19"/>
  <c r="AB40" i="19"/>
  <c r="AF40" i="19"/>
  <c r="AJ40" i="19"/>
  <c r="AN40" i="19"/>
  <c r="AR40" i="19"/>
  <c r="AV40" i="19"/>
  <c r="AZ40" i="19"/>
  <c r="BD40" i="19"/>
  <c r="BH40" i="19"/>
  <c r="BL40" i="19"/>
  <c r="BP40" i="19"/>
  <c r="BT40" i="19"/>
  <c r="BX40" i="19"/>
  <c r="CB40" i="19"/>
  <c r="CF40" i="19"/>
  <c r="CK40" i="19"/>
  <c r="CO40" i="19"/>
  <c r="CT40" i="19"/>
  <c r="CY40" i="19"/>
  <c r="DE40" i="19"/>
  <c r="DI40" i="19"/>
  <c r="DM40" i="19"/>
  <c r="DS40" i="19"/>
  <c r="DW40" i="19"/>
  <c r="EA40" i="19"/>
  <c r="EE40" i="19"/>
  <c r="EK40" i="19"/>
  <c r="F37" i="19"/>
  <c r="J37" i="19"/>
  <c r="Q37" i="19"/>
  <c r="U37" i="19"/>
  <c r="Y37" i="19"/>
  <c r="AC37" i="19"/>
  <c r="AG37" i="19"/>
  <c r="AK37" i="19"/>
  <c r="AO37" i="19"/>
  <c r="AS37" i="19"/>
  <c r="AW37" i="19"/>
  <c r="BA37" i="19"/>
  <c r="BE37" i="19"/>
  <c r="BI37" i="19"/>
  <c r="BM37" i="19"/>
  <c r="BQ37" i="19"/>
  <c r="BU37" i="19"/>
  <c r="BY37" i="19"/>
  <c r="CC37" i="19"/>
  <c r="CG37" i="19"/>
  <c r="CL37" i="19"/>
  <c r="CQ37" i="19"/>
  <c r="CU37" i="19"/>
  <c r="CZ37" i="19"/>
  <c r="DF37" i="19"/>
  <c r="DJ37" i="19"/>
  <c r="DO37" i="19"/>
  <c r="DT37" i="19"/>
  <c r="DX37" i="19"/>
  <c r="EB37" i="19"/>
  <c r="EF37" i="19"/>
  <c r="F38" i="19"/>
  <c r="J38" i="19"/>
  <c r="Q38" i="19"/>
  <c r="U38" i="19"/>
  <c r="Y38" i="19"/>
  <c r="AC38" i="19"/>
  <c r="AG38" i="19"/>
  <c r="AK38" i="19"/>
  <c r="AO38" i="19"/>
  <c r="AS38" i="19"/>
  <c r="AW38" i="19"/>
  <c r="BA38" i="19"/>
  <c r="BE38" i="19"/>
  <c r="BI38" i="19"/>
  <c r="BM38" i="19"/>
  <c r="BQ38" i="19"/>
  <c r="BU38" i="19"/>
  <c r="BY38" i="19"/>
  <c r="CC38" i="19"/>
  <c r="CG38" i="19"/>
  <c r="CL38" i="19"/>
  <c r="CQ38" i="19"/>
  <c r="CU38" i="19"/>
  <c r="CZ38" i="19"/>
  <c r="DF38" i="19"/>
  <c r="DJ38" i="19"/>
  <c r="DO38" i="19"/>
  <c r="DT38" i="19"/>
  <c r="DX38" i="19"/>
  <c r="EB38" i="19"/>
  <c r="EF38" i="19"/>
  <c r="F39" i="19"/>
  <c r="J39" i="19"/>
  <c r="Q39" i="19"/>
  <c r="U39" i="19"/>
  <c r="Y39" i="19"/>
  <c r="AC39" i="19"/>
  <c r="AG39" i="19"/>
  <c r="AK39" i="19"/>
  <c r="AO39" i="19"/>
  <c r="AS39" i="19"/>
  <c r="AW39" i="19"/>
  <c r="BA39" i="19"/>
  <c r="BE39" i="19"/>
  <c r="BI39" i="19"/>
  <c r="BM39" i="19"/>
  <c r="BQ39" i="19"/>
  <c r="BU39" i="19"/>
  <c r="BY39" i="19"/>
  <c r="CC39" i="19"/>
  <c r="CG39" i="19"/>
  <c r="CL39" i="19"/>
  <c r="CQ39" i="19"/>
  <c r="CU39" i="19"/>
  <c r="CZ39" i="19"/>
  <c r="DF39" i="19"/>
  <c r="DJ39" i="19"/>
  <c r="DO39" i="19"/>
  <c r="DT39" i="19"/>
  <c r="DX39" i="19"/>
  <c r="EB39" i="19"/>
  <c r="EF39" i="19"/>
  <c r="F40" i="19"/>
  <c r="J40" i="19"/>
  <c r="Q40" i="19"/>
  <c r="U40" i="19"/>
  <c r="Y40" i="19"/>
  <c r="AC40" i="19"/>
  <c r="AG40" i="19"/>
  <c r="AK40" i="19"/>
  <c r="AO40" i="19"/>
  <c r="AS40" i="19"/>
  <c r="AW40" i="19"/>
  <c r="BA40" i="19"/>
  <c r="BE40" i="19"/>
  <c r="BI40" i="19"/>
  <c r="BM40" i="19"/>
  <c r="BQ40" i="19"/>
  <c r="BU40" i="19"/>
  <c r="BY40" i="19"/>
  <c r="CC40" i="19"/>
  <c r="CG40" i="19"/>
  <c r="CL40" i="19"/>
  <c r="CQ40" i="19"/>
  <c r="CU40" i="19"/>
  <c r="CZ40" i="19"/>
  <c r="DF40" i="19"/>
  <c r="DJ40" i="19"/>
  <c r="DO40" i="19"/>
  <c r="DT40" i="19"/>
  <c r="DX40" i="19"/>
  <c r="EB40" i="19"/>
  <c r="EF40" i="19"/>
  <c r="I41" i="19"/>
  <c r="P41" i="19"/>
  <c r="T41" i="19"/>
  <c r="X41" i="19"/>
  <c r="AB41" i="19"/>
  <c r="AF41" i="19"/>
  <c r="AJ41" i="19"/>
  <c r="AN41" i="19"/>
  <c r="AR41" i="19"/>
  <c r="AV41" i="19"/>
  <c r="AZ41" i="19"/>
  <c r="BD41" i="19"/>
  <c r="BH41" i="19"/>
  <c r="BL41" i="19"/>
  <c r="BP41" i="19"/>
  <c r="BT41" i="19"/>
  <c r="BX41" i="19"/>
  <c r="CB41" i="19"/>
  <c r="CF41" i="19"/>
  <c r="CK41" i="19"/>
  <c r="CO41" i="19"/>
  <c r="CT41" i="19"/>
  <c r="CY41" i="19"/>
  <c r="DE41" i="19"/>
  <c r="DI41" i="19"/>
  <c r="DM41" i="19"/>
  <c r="DS41" i="19"/>
  <c r="DW41" i="19"/>
  <c r="EA41" i="19"/>
  <c r="EE41" i="19"/>
  <c r="EI41" i="19"/>
  <c r="I42" i="19"/>
  <c r="P42" i="19"/>
  <c r="T42" i="19"/>
  <c r="X42" i="19"/>
  <c r="AB42" i="19"/>
  <c r="AF42" i="19"/>
  <c r="AJ42" i="19"/>
  <c r="AN42" i="19"/>
  <c r="AR42" i="19"/>
  <c r="AV42" i="19"/>
  <c r="AZ42" i="19"/>
  <c r="BD42" i="19"/>
  <c r="BH42" i="19"/>
  <c r="BL42" i="19"/>
  <c r="BP42" i="19"/>
  <c r="BT42" i="19"/>
  <c r="BX42" i="19"/>
  <c r="CB42" i="19"/>
  <c r="CF42" i="19"/>
  <c r="CK42" i="19"/>
  <c r="CO42" i="19"/>
  <c r="CT42" i="19"/>
  <c r="CY42" i="19"/>
  <c r="DE42" i="19"/>
  <c r="DI42" i="19"/>
  <c r="DM42" i="19"/>
  <c r="DS42" i="19"/>
  <c r="DW42" i="19"/>
  <c r="EA42" i="19"/>
  <c r="EE42" i="19"/>
  <c r="EI42" i="19"/>
  <c r="I43" i="19"/>
  <c r="P43" i="19"/>
  <c r="T43" i="19"/>
  <c r="X43" i="19"/>
  <c r="AB43" i="19"/>
  <c r="AF43" i="19"/>
  <c r="AJ43" i="19"/>
  <c r="AN43" i="19"/>
  <c r="AR43" i="19"/>
  <c r="AV43" i="19"/>
  <c r="AZ43" i="19"/>
  <c r="BD43" i="19"/>
  <c r="BH43" i="19"/>
  <c r="BL43" i="19"/>
  <c r="BP43" i="19"/>
  <c r="BT43" i="19"/>
  <c r="BX43" i="19"/>
  <c r="CB43" i="19"/>
  <c r="CF43" i="19"/>
  <c r="CK43" i="19"/>
  <c r="CO43" i="19"/>
  <c r="CT43" i="19"/>
  <c r="CY43" i="19"/>
  <c r="DE43" i="19"/>
  <c r="DI43" i="19"/>
  <c r="DM43" i="19"/>
  <c r="DS43" i="19"/>
  <c r="DW43" i="19"/>
  <c r="EA43" i="19"/>
  <c r="EE43" i="19"/>
  <c r="EI43" i="19"/>
  <c r="I44" i="19"/>
  <c r="P44" i="19"/>
  <c r="T44" i="19"/>
  <c r="X44" i="19"/>
  <c r="AB44" i="19"/>
  <c r="AF44" i="19"/>
  <c r="AJ44" i="19"/>
  <c r="AN44" i="19"/>
  <c r="AR44" i="19"/>
  <c r="AV44" i="19"/>
  <c r="AZ44" i="19"/>
  <c r="BD44" i="19"/>
  <c r="BH44" i="19"/>
  <c r="BL44" i="19"/>
  <c r="BP44" i="19"/>
  <c r="BT44" i="19"/>
  <c r="BX44" i="19"/>
  <c r="CB44" i="19"/>
  <c r="CF44" i="19"/>
  <c r="CK44" i="19"/>
  <c r="CO44" i="19"/>
  <c r="CT44" i="19"/>
  <c r="CY44" i="19"/>
  <c r="DE44" i="19"/>
  <c r="DI44" i="19"/>
  <c r="DM44" i="19"/>
  <c r="DS44" i="19"/>
  <c r="DW44" i="19"/>
  <c r="EA44" i="19"/>
  <c r="EE44" i="19"/>
  <c r="EI44" i="19"/>
  <c r="EJ45" i="19"/>
  <c r="EF45" i="19"/>
  <c r="EB45" i="19"/>
  <c r="DX45" i="19"/>
  <c r="DT45" i="19"/>
  <c r="DO45" i="19"/>
  <c r="DJ45" i="19"/>
  <c r="DF45" i="19"/>
  <c r="CZ45" i="19"/>
  <c r="CU45" i="19"/>
  <c r="EL45" i="19"/>
  <c r="EH45" i="19"/>
  <c r="ED45" i="19"/>
  <c r="DZ45" i="19"/>
  <c r="DV45" i="19"/>
  <c r="DR45" i="19"/>
  <c r="DL45" i="19"/>
  <c r="DH45" i="19"/>
  <c r="DD45" i="19"/>
  <c r="CX45" i="19"/>
  <c r="I45" i="19"/>
  <c r="P45" i="19"/>
  <c r="T45" i="19"/>
  <c r="X45" i="19"/>
  <c r="AB45" i="19"/>
  <c r="AF45" i="19"/>
  <c r="AJ45" i="19"/>
  <c r="AN45" i="19"/>
  <c r="AR45" i="19"/>
  <c r="AV45" i="19"/>
  <c r="AZ45" i="19"/>
  <c r="BD45" i="19"/>
  <c r="BH45" i="19"/>
  <c r="BL45" i="19"/>
  <c r="BP45" i="19"/>
  <c r="BT45" i="19"/>
  <c r="BX45" i="19"/>
  <c r="CB45" i="19"/>
  <c r="CF45" i="19"/>
  <c r="CK45" i="19"/>
  <c r="CO45" i="19"/>
  <c r="CT45" i="19"/>
  <c r="DE45" i="19"/>
  <c r="DM45" i="19"/>
  <c r="DW45" i="19"/>
  <c r="EE45" i="19"/>
  <c r="EJ46" i="19"/>
  <c r="EF46" i="19"/>
  <c r="EB46" i="19"/>
  <c r="DX46" i="19"/>
  <c r="DT46" i="19"/>
  <c r="DO46" i="19"/>
  <c r="DJ46" i="19"/>
  <c r="DF46" i="19"/>
  <c r="CZ46" i="19"/>
  <c r="CU46" i="19"/>
  <c r="CQ46" i="19"/>
  <c r="CL46" i="19"/>
  <c r="CG46" i="19"/>
  <c r="CC46" i="19"/>
  <c r="BY46" i="19"/>
  <c r="BU46" i="19"/>
  <c r="BQ46" i="19"/>
  <c r="BM46" i="19"/>
  <c r="BI46" i="19"/>
  <c r="BE46" i="19"/>
  <c r="BA46" i="19"/>
  <c r="AW46" i="19"/>
  <c r="AS46" i="19"/>
  <c r="AO46" i="19"/>
  <c r="AK46" i="19"/>
  <c r="AG46" i="19"/>
  <c r="AC46" i="19"/>
  <c r="Y46" i="19"/>
  <c r="U46" i="19"/>
  <c r="Q46" i="19"/>
  <c r="J46" i="19"/>
  <c r="F46" i="19"/>
  <c r="EI46" i="19"/>
  <c r="EE46" i="19"/>
  <c r="EA46" i="19"/>
  <c r="DW46" i="19"/>
  <c r="DS46" i="19"/>
  <c r="DM46" i="19"/>
  <c r="DI46" i="19"/>
  <c r="DE46" i="19"/>
  <c r="CY46" i="19"/>
  <c r="CT46" i="19"/>
  <c r="EL46" i="19"/>
  <c r="EH46" i="19"/>
  <c r="ED46" i="19"/>
  <c r="DZ46" i="19"/>
  <c r="DV46" i="19"/>
  <c r="DR46" i="19"/>
  <c r="DL46" i="19"/>
  <c r="DH46" i="19"/>
  <c r="DD46" i="19"/>
  <c r="CX46" i="19"/>
  <c r="CS46" i="19"/>
  <c r="CN46" i="19"/>
  <c r="CI46" i="19"/>
  <c r="CE46" i="19"/>
  <c r="CA46" i="19"/>
  <c r="BW46" i="19"/>
  <c r="BS46" i="19"/>
  <c r="BO46" i="19"/>
  <c r="BK46" i="19"/>
  <c r="BG46" i="19"/>
  <c r="BC46" i="19"/>
  <c r="AY46" i="19"/>
  <c r="AU46" i="19"/>
  <c r="AQ46" i="19"/>
  <c r="AM46" i="19"/>
  <c r="AI46" i="19"/>
  <c r="AE46" i="19"/>
  <c r="AA46" i="19"/>
  <c r="W46" i="19"/>
  <c r="S46" i="19"/>
  <c r="L46" i="19"/>
  <c r="H46" i="19"/>
  <c r="P46" i="19"/>
  <c r="X46" i="19"/>
  <c r="AF46" i="19"/>
  <c r="AN46" i="19"/>
  <c r="AV46" i="19"/>
  <c r="BD46" i="19"/>
  <c r="BL46" i="19"/>
  <c r="BT46" i="19"/>
  <c r="CB46" i="19"/>
  <c r="CK46" i="19"/>
  <c r="CW46" i="19"/>
  <c r="DQ46" i="19"/>
  <c r="EG46" i="19"/>
  <c r="F41" i="19"/>
  <c r="J41" i="19"/>
  <c r="Q41" i="19"/>
  <c r="U41" i="19"/>
  <c r="Y41" i="19"/>
  <c r="AC41" i="19"/>
  <c r="AG41" i="19"/>
  <c r="AK41" i="19"/>
  <c r="AO41" i="19"/>
  <c r="AS41" i="19"/>
  <c r="AW41" i="19"/>
  <c r="BA41" i="19"/>
  <c r="BE41" i="19"/>
  <c r="BI41" i="19"/>
  <c r="BM41" i="19"/>
  <c r="BQ41" i="19"/>
  <c r="BU41" i="19"/>
  <c r="BY41" i="19"/>
  <c r="CC41" i="19"/>
  <c r="CG41" i="19"/>
  <c r="CL41" i="19"/>
  <c r="CQ41" i="19"/>
  <c r="CU41" i="19"/>
  <c r="CZ41" i="19"/>
  <c r="DF41" i="19"/>
  <c r="DJ41" i="19"/>
  <c r="DO41" i="19"/>
  <c r="DT41" i="19"/>
  <c r="DX41" i="19"/>
  <c r="EB41" i="19"/>
  <c r="EF41" i="19"/>
  <c r="EJ41" i="19"/>
  <c r="F42" i="19"/>
  <c r="J42" i="19"/>
  <c r="Q42" i="19"/>
  <c r="U42" i="19"/>
  <c r="Y42" i="19"/>
  <c r="AC42" i="19"/>
  <c r="AG42" i="19"/>
  <c r="AK42" i="19"/>
  <c r="AO42" i="19"/>
  <c r="AS42" i="19"/>
  <c r="AW42" i="19"/>
  <c r="BA42" i="19"/>
  <c r="BE42" i="19"/>
  <c r="BI42" i="19"/>
  <c r="BM42" i="19"/>
  <c r="BQ42" i="19"/>
  <c r="BU42" i="19"/>
  <c r="BY42" i="19"/>
  <c r="CC42" i="19"/>
  <c r="CG42" i="19"/>
  <c r="CL42" i="19"/>
  <c r="CQ42" i="19"/>
  <c r="CU42" i="19"/>
  <c r="CZ42" i="19"/>
  <c r="DF42" i="19"/>
  <c r="DJ42" i="19"/>
  <c r="DO42" i="19"/>
  <c r="DT42" i="19"/>
  <c r="DX42" i="19"/>
  <c r="EB42" i="19"/>
  <c r="EF42" i="19"/>
  <c r="EJ42" i="19"/>
  <c r="F43" i="19"/>
  <c r="J43" i="19"/>
  <c r="Q43" i="19"/>
  <c r="U43" i="19"/>
  <c r="Y43" i="19"/>
  <c r="AC43" i="19"/>
  <c r="AG43" i="19"/>
  <c r="AK43" i="19"/>
  <c r="AO43" i="19"/>
  <c r="AS43" i="19"/>
  <c r="AW43" i="19"/>
  <c r="BA43" i="19"/>
  <c r="BE43" i="19"/>
  <c r="BI43" i="19"/>
  <c r="BM43" i="19"/>
  <c r="BQ43" i="19"/>
  <c r="BU43" i="19"/>
  <c r="BY43" i="19"/>
  <c r="CC43" i="19"/>
  <c r="CG43" i="19"/>
  <c r="CL43" i="19"/>
  <c r="CQ43" i="19"/>
  <c r="CU43" i="19"/>
  <c r="CZ43" i="19"/>
  <c r="DF43" i="19"/>
  <c r="DJ43" i="19"/>
  <c r="DO43" i="19"/>
  <c r="DT43" i="19"/>
  <c r="DX43" i="19"/>
  <c r="EB43" i="19"/>
  <c r="EF43" i="19"/>
  <c r="EJ43" i="19"/>
  <c r="F44" i="19"/>
  <c r="J44" i="19"/>
  <c r="Q44" i="19"/>
  <c r="U44" i="19"/>
  <c r="Y44" i="19"/>
  <c r="AC44" i="19"/>
  <c r="AG44" i="19"/>
  <c r="AK44" i="19"/>
  <c r="AO44" i="19"/>
  <c r="AS44" i="19"/>
  <c r="AW44" i="19"/>
  <c r="BA44" i="19"/>
  <c r="BE44" i="19"/>
  <c r="BI44" i="19"/>
  <c r="BM44" i="19"/>
  <c r="BQ44" i="19"/>
  <c r="BU44" i="19"/>
  <c r="BY44" i="19"/>
  <c r="CC44" i="19"/>
  <c r="CG44" i="19"/>
  <c r="CL44" i="19"/>
  <c r="CQ44" i="19"/>
  <c r="CU44" i="19"/>
  <c r="CZ44" i="19"/>
  <c r="DF44" i="19"/>
  <c r="DJ44" i="19"/>
  <c r="DO44" i="19"/>
  <c r="DT44" i="19"/>
  <c r="DX44" i="19"/>
  <c r="EB44" i="19"/>
  <c r="EF44" i="19"/>
  <c r="EJ44" i="19"/>
  <c r="F45" i="19"/>
  <c r="J45" i="19"/>
  <c r="Q45" i="19"/>
  <c r="U45" i="19"/>
  <c r="Y45" i="19"/>
  <c r="AC45" i="19"/>
  <c r="AG45" i="19"/>
  <c r="AK45" i="19"/>
  <c r="AO45" i="19"/>
  <c r="AS45" i="19"/>
  <c r="AW45" i="19"/>
  <c r="BA45" i="19"/>
  <c r="BE45" i="19"/>
  <c r="BI45" i="19"/>
  <c r="BM45" i="19"/>
  <c r="BQ45" i="19"/>
  <c r="BU45" i="19"/>
  <c r="BY45" i="19"/>
  <c r="CC45" i="19"/>
  <c r="CG45" i="19"/>
  <c r="CL45" i="19"/>
  <c r="CQ45" i="19"/>
  <c r="CW45" i="19"/>
  <c r="DG45" i="19"/>
  <c r="DQ45" i="19"/>
  <c r="DY45" i="19"/>
  <c r="EG45" i="19"/>
  <c r="G46" i="19"/>
  <c r="R46" i="19"/>
  <c r="Z46" i="19"/>
  <c r="AH46" i="19"/>
  <c r="AP46" i="19"/>
  <c r="AX46" i="19"/>
  <c r="BF46" i="19"/>
  <c r="BN46" i="19"/>
  <c r="BV46" i="19"/>
  <c r="CD46" i="19"/>
  <c r="CM46" i="19"/>
  <c r="DB46" i="19"/>
  <c r="DU46" i="19"/>
  <c r="EK46" i="19"/>
  <c r="DI45" i="19"/>
  <c r="DS45" i="19"/>
  <c r="EA45" i="19"/>
  <c r="EI45" i="19"/>
  <c r="AB46" i="19"/>
  <c r="AJ46" i="19"/>
  <c r="AR46" i="19"/>
  <c r="AZ46" i="19"/>
  <c r="BH46" i="19"/>
  <c r="BP46" i="19"/>
  <c r="BX46" i="19"/>
  <c r="CF46" i="19"/>
  <c r="CO46" i="19"/>
  <c r="DG46" i="19"/>
  <c r="DY46" i="19"/>
  <c r="H41" i="19"/>
  <c r="L41" i="19"/>
  <c r="S41" i="19"/>
  <c r="W41" i="19"/>
  <c r="AA41" i="19"/>
  <c r="AE41" i="19"/>
  <c r="AI41" i="19"/>
  <c r="AM41" i="19"/>
  <c r="AQ41" i="19"/>
  <c r="AU41" i="19"/>
  <c r="AY41" i="19"/>
  <c r="BC41" i="19"/>
  <c r="BG41" i="19"/>
  <c r="BK41" i="19"/>
  <c r="BO41" i="19"/>
  <c r="BS41" i="19"/>
  <c r="BW41" i="19"/>
  <c r="CA41" i="19"/>
  <c r="CE41" i="19"/>
  <c r="CI41" i="19"/>
  <c r="CN41" i="19"/>
  <c r="CS41" i="19"/>
  <c r="CX41" i="19"/>
  <c r="DD41" i="19"/>
  <c r="DH41" i="19"/>
  <c r="DL41" i="19"/>
  <c r="DR41" i="19"/>
  <c r="DV41" i="19"/>
  <c r="DZ41" i="19"/>
  <c r="ED41" i="19"/>
  <c r="EH41" i="19"/>
  <c r="H42" i="19"/>
  <c r="L42" i="19"/>
  <c r="S42" i="19"/>
  <c r="W42" i="19"/>
  <c r="AA42" i="19"/>
  <c r="AE42" i="19"/>
  <c r="AI42" i="19"/>
  <c r="AM42" i="19"/>
  <c r="AQ42" i="19"/>
  <c r="AU42" i="19"/>
  <c r="AY42" i="19"/>
  <c r="BC42" i="19"/>
  <c r="BG42" i="19"/>
  <c r="BK42" i="19"/>
  <c r="BO42" i="19"/>
  <c r="BS42" i="19"/>
  <c r="BW42" i="19"/>
  <c r="CA42" i="19"/>
  <c r="CE42" i="19"/>
  <c r="CI42" i="19"/>
  <c r="CN42" i="19"/>
  <c r="CS42" i="19"/>
  <c r="CX42" i="19"/>
  <c r="DD42" i="19"/>
  <c r="DH42" i="19"/>
  <c r="DL42" i="19"/>
  <c r="DR42" i="19"/>
  <c r="DV42" i="19"/>
  <c r="DZ42" i="19"/>
  <c r="ED42" i="19"/>
  <c r="EH42" i="19"/>
  <c r="H43" i="19"/>
  <c r="L43" i="19"/>
  <c r="S43" i="19"/>
  <c r="W43" i="19"/>
  <c r="AA43" i="19"/>
  <c r="AE43" i="19"/>
  <c r="AI43" i="19"/>
  <c r="AM43" i="19"/>
  <c r="AQ43" i="19"/>
  <c r="AU43" i="19"/>
  <c r="AY43" i="19"/>
  <c r="BC43" i="19"/>
  <c r="BG43" i="19"/>
  <c r="BK43" i="19"/>
  <c r="BO43" i="19"/>
  <c r="BS43" i="19"/>
  <c r="BW43" i="19"/>
  <c r="CA43" i="19"/>
  <c r="CE43" i="19"/>
  <c r="CI43" i="19"/>
  <c r="CN43" i="19"/>
  <c r="CS43" i="19"/>
  <c r="CX43" i="19"/>
  <c r="DD43" i="19"/>
  <c r="DH43" i="19"/>
  <c r="DL43" i="19"/>
  <c r="DR43" i="19"/>
  <c r="DV43" i="19"/>
  <c r="DZ43" i="19"/>
  <c r="ED43" i="19"/>
  <c r="EH43" i="19"/>
  <c r="H44" i="19"/>
  <c r="L44" i="19"/>
  <c r="S44" i="19"/>
  <c r="W44" i="19"/>
  <c r="AA44" i="19"/>
  <c r="AE44" i="19"/>
  <c r="AI44" i="19"/>
  <c r="AM44" i="19"/>
  <c r="AQ44" i="19"/>
  <c r="AU44" i="19"/>
  <c r="AY44" i="19"/>
  <c r="BC44" i="19"/>
  <c r="BG44" i="19"/>
  <c r="BK44" i="19"/>
  <c r="BO44" i="19"/>
  <c r="BS44" i="19"/>
  <c r="BW44" i="19"/>
  <c r="CA44" i="19"/>
  <c r="CE44" i="19"/>
  <c r="CI44" i="19"/>
  <c r="CN44" i="19"/>
  <c r="CS44" i="19"/>
  <c r="CX44" i="19"/>
  <c r="DD44" i="19"/>
  <c r="DH44" i="19"/>
  <c r="DL44" i="19"/>
  <c r="DR44" i="19"/>
  <c r="DV44" i="19"/>
  <c r="DZ44" i="19"/>
  <c r="ED44" i="19"/>
  <c r="EH44" i="19"/>
  <c r="H45" i="19"/>
  <c r="L45" i="19"/>
  <c r="S45" i="19"/>
  <c r="W45" i="19"/>
  <c r="AA45" i="19"/>
  <c r="AE45" i="19"/>
  <c r="AI45" i="19"/>
  <c r="AM45" i="19"/>
  <c r="AQ45" i="19"/>
  <c r="AU45" i="19"/>
  <c r="AY45" i="19"/>
  <c r="BC45" i="19"/>
  <c r="BG45" i="19"/>
  <c r="BK45" i="19"/>
  <c r="BO45" i="19"/>
  <c r="BS45" i="19"/>
  <c r="BW45" i="19"/>
  <c r="CA45" i="19"/>
  <c r="CE45" i="19"/>
  <c r="CI45" i="19"/>
  <c r="CN45" i="19"/>
  <c r="CS45" i="19"/>
  <c r="DB45" i="19"/>
  <c r="DK45" i="19"/>
  <c r="DU45" i="19"/>
  <c r="EC45" i="19"/>
  <c r="EK45" i="19"/>
  <c r="K46" i="19"/>
  <c r="V46" i="19"/>
  <c r="AD46" i="19"/>
  <c r="AL46" i="19"/>
  <c r="AT46" i="19"/>
  <c r="BB46" i="19"/>
  <c r="BJ46" i="19"/>
  <c r="BR46" i="19"/>
  <c r="BZ46" i="19"/>
  <c r="CH46" i="19"/>
  <c r="CR46" i="19"/>
  <c r="DK46" i="19"/>
  <c r="EC46" i="19"/>
  <c r="EF50" i="19"/>
  <c r="H47" i="19"/>
  <c r="L47" i="19"/>
  <c r="S47" i="19"/>
  <c r="W47" i="19"/>
  <c r="AA47" i="19"/>
  <c r="AE47" i="19"/>
  <c r="AI47" i="19"/>
  <c r="AM47" i="19"/>
  <c r="AQ47" i="19"/>
  <c r="AU47" i="19"/>
  <c r="AY47" i="19"/>
  <c r="BC47" i="19"/>
  <c r="BG47" i="19"/>
  <c r="BK47" i="19"/>
  <c r="BO47" i="19"/>
  <c r="BS47" i="19"/>
  <c r="BW47" i="19"/>
  <c r="CA47" i="19"/>
  <c r="CE47" i="19"/>
  <c r="CI47" i="19"/>
  <c r="CN47" i="19"/>
  <c r="CS47" i="19"/>
  <c r="CX47" i="19"/>
  <c r="DD47" i="19"/>
  <c r="DH47" i="19"/>
  <c r="DL47" i="19"/>
  <c r="DR47" i="19"/>
  <c r="DV47" i="19"/>
  <c r="DZ47" i="19"/>
  <c r="ED47" i="19"/>
  <c r="EH47" i="19"/>
  <c r="EL47" i="19"/>
  <c r="H48" i="19"/>
  <c r="L48" i="19"/>
  <c r="S48" i="19"/>
  <c r="W48" i="19"/>
  <c r="AA48" i="19"/>
  <c r="AE48" i="19"/>
  <c r="AI48" i="19"/>
  <c r="AM48" i="19"/>
  <c r="AQ48" i="19"/>
  <c r="AU48" i="19"/>
  <c r="AY48" i="19"/>
  <c r="BC48" i="19"/>
  <c r="BG48" i="19"/>
  <c r="BK48" i="19"/>
  <c r="BO48" i="19"/>
  <c r="BS48" i="19"/>
  <c r="BW48" i="19"/>
  <c r="CA48" i="19"/>
  <c r="CE48" i="19"/>
  <c r="CI48" i="19"/>
  <c r="CN48" i="19"/>
  <c r="CS48" i="19"/>
  <c r="CX48" i="19"/>
  <c r="DD48" i="19"/>
  <c r="DH48" i="19"/>
  <c r="DL48" i="19"/>
  <c r="DR48" i="19"/>
  <c r="DV48" i="19"/>
  <c r="DZ48" i="19"/>
  <c r="P49" i="19"/>
  <c r="AF49" i="19"/>
  <c r="AV49" i="19"/>
  <c r="BL49" i="19"/>
  <c r="CB49" i="19"/>
  <c r="CT49" i="19"/>
  <c r="DM49" i="19"/>
  <c r="EE49" i="19"/>
  <c r="P50" i="19"/>
  <c r="AF50" i="19"/>
  <c r="AW50" i="19"/>
  <c r="BS50" i="19"/>
  <c r="CO50" i="19"/>
  <c r="DO50" i="19"/>
  <c r="EL50" i="19"/>
  <c r="I47" i="19"/>
  <c r="P47" i="19"/>
  <c r="T47" i="19"/>
  <c r="X47" i="19"/>
  <c r="AB47" i="19"/>
  <c r="AF47" i="19"/>
  <c r="AJ47" i="19"/>
  <c r="AN47" i="19"/>
  <c r="AR47" i="19"/>
  <c r="AV47" i="19"/>
  <c r="AZ47" i="19"/>
  <c r="BD47" i="19"/>
  <c r="BH47" i="19"/>
  <c r="BL47" i="19"/>
  <c r="BP47" i="19"/>
  <c r="BT47" i="19"/>
  <c r="BX47" i="19"/>
  <c r="CB47" i="19"/>
  <c r="CF47" i="19"/>
  <c r="CK47" i="19"/>
  <c r="CO47" i="19"/>
  <c r="CT47" i="19"/>
  <c r="CY47" i="19"/>
  <c r="DE47" i="19"/>
  <c r="DI47" i="19"/>
  <c r="DM47" i="19"/>
  <c r="DS47" i="19"/>
  <c r="DW47" i="19"/>
  <c r="EA47" i="19"/>
  <c r="EE47" i="19"/>
  <c r="EI47" i="19"/>
  <c r="EJ48" i="19"/>
  <c r="EF48" i="19"/>
  <c r="EL48" i="19"/>
  <c r="EH48" i="19"/>
  <c r="EK48" i="19"/>
  <c r="EG48" i="19"/>
  <c r="EC48" i="19"/>
  <c r="I48" i="19"/>
  <c r="P48" i="19"/>
  <c r="T48" i="19"/>
  <c r="X48" i="19"/>
  <c r="AB48" i="19"/>
  <c r="AF48" i="19"/>
  <c r="AJ48" i="19"/>
  <c r="AN48" i="19"/>
  <c r="AR48" i="19"/>
  <c r="AV48" i="19"/>
  <c r="AZ48" i="19"/>
  <c r="BD48" i="19"/>
  <c r="BH48" i="19"/>
  <c r="BL48" i="19"/>
  <c r="BP48" i="19"/>
  <c r="BT48" i="19"/>
  <c r="BX48" i="19"/>
  <c r="CB48" i="19"/>
  <c r="CF48" i="19"/>
  <c r="CK48" i="19"/>
  <c r="CO48" i="19"/>
  <c r="CT48" i="19"/>
  <c r="CY48" i="19"/>
  <c r="DE48" i="19"/>
  <c r="DI48" i="19"/>
  <c r="DM48" i="19"/>
  <c r="DS48" i="19"/>
  <c r="DW48" i="19"/>
  <c r="EA48" i="19"/>
  <c r="EI48" i="19"/>
  <c r="T49" i="19"/>
  <c r="AJ49" i="19"/>
  <c r="AZ49" i="19"/>
  <c r="BP49" i="19"/>
  <c r="CF49" i="19"/>
  <c r="CY49" i="19"/>
  <c r="DS49" i="19"/>
  <c r="T50" i="19"/>
  <c r="AJ50" i="19"/>
  <c r="BC50" i="19"/>
  <c r="BX50" i="19"/>
  <c r="CU50" i="19"/>
  <c r="F47" i="19"/>
  <c r="J47" i="19"/>
  <c r="Q47" i="19"/>
  <c r="U47" i="19"/>
  <c r="Y47" i="19"/>
  <c r="AC47" i="19"/>
  <c r="AG47" i="19"/>
  <c r="AK47" i="19"/>
  <c r="AO47" i="19"/>
  <c r="AS47" i="19"/>
  <c r="AW47" i="19"/>
  <c r="BA47" i="19"/>
  <c r="BE47" i="19"/>
  <c r="BI47" i="19"/>
  <c r="BM47" i="19"/>
  <c r="BQ47" i="19"/>
  <c r="BU47" i="19"/>
  <c r="BY47" i="19"/>
  <c r="CC47" i="19"/>
  <c r="CG47" i="19"/>
  <c r="CL47" i="19"/>
  <c r="CQ47" i="19"/>
  <c r="CU47" i="19"/>
  <c r="CZ47" i="19"/>
  <c r="DF47" i="19"/>
  <c r="DJ47" i="19"/>
  <c r="DO47" i="19"/>
  <c r="DT47" i="19"/>
  <c r="DX47" i="19"/>
  <c r="EB47" i="19"/>
  <c r="EF47" i="19"/>
  <c r="F48" i="19"/>
  <c r="J48" i="19"/>
  <c r="Q48" i="19"/>
  <c r="U48" i="19"/>
  <c r="Y48" i="19"/>
  <c r="AC48" i="19"/>
  <c r="AG48" i="19"/>
  <c r="AK48" i="19"/>
  <c r="AO48" i="19"/>
  <c r="AS48" i="19"/>
  <c r="AW48" i="19"/>
  <c r="BA48" i="19"/>
  <c r="BE48" i="19"/>
  <c r="BI48" i="19"/>
  <c r="BM48" i="19"/>
  <c r="BQ48" i="19"/>
  <c r="BU48" i="19"/>
  <c r="BY48" i="19"/>
  <c r="CC48" i="19"/>
  <c r="CG48" i="19"/>
  <c r="CL48" i="19"/>
  <c r="CQ48" i="19"/>
  <c r="CU48" i="19"/>
  <c r="CZ48" i="19"/>
  <c r="DF48" i="19"/>
  <c r="DJ48" i="19"/>
  <c r="DO48" i="19"/>
  <c r="DT48" i="19"/>
  <c r="DX48" i="19"/>
  <c r="EB48" i="19"/>
  <c r="EJ49" i="19"/>
  <c r="EF49" i="19"/>
  <c r="EB49" i="19"/>
  <c r="DX49" i="19"/>
  <c r="DT49" i="19"/>
  <c r="DO49" i="19"/>
  <c r="DJ49" i="19"/>
  <c r="DF49" i="19"/>
  <c r="CZ49" i="19"/>
  <c r="CU49" i="19"/>
  <c r="CQ49" i="19"/>
  <c r="CL49" i="19"/>
  <c r="CG49" i="19"/>
  <c r="CC49" i="19"/>
  <c r="BY49" i="19"/>
  <c r="BU49" i="19"/>
  <c r="BQ49" i="19"/>
  <c r="BM49" i="19"/>
  <c r="BI49" i="19"/>
  <c r="BE49" i="19"/>
  <c r="BA49" i="19"/>
  <c r="AW49" i="19"/>
  <c r="AS49" i="19"/>
  <c r="AO49" i="19"/>
  <c r="AK49" i="19"/>
  <c r="AG49" i="19"/>
  <c r="AC49" i="19"/>
  <c r="Y49" i="19"/>
  <c r="U49" i="19"/>
  <c r="Q49" i="19"/>
  <c r="J49" i="19"/>
  <c r="F49" i="19"/>
  <c r="EL49" i="19"/>
  <c r="EH49" i="19"/>
  <c r="ED49" i="19"/>
  <c r="DZ49" i="19"/>
  <c r="DV49" i="19"/>
  <c r="DR49" i="19"/>
  <c r="DL49" i="19"/>
  <c r="DH49" i="19"/>
  <c r="DD49" i="19"/>
  <c r="CX49" i="19"/>
  <c r="CS49" i="19"/>
  <c r="CN49" i="19"/>
  <c r="CI49" i="19"/>
  <c r="CE49" i="19"/>
  <c r="CA49" i="19"/>
  <c r="BW49" i="19"/>
  <c r="BS49" i="19"/>
  <c r="BO49" i="19"/>
  <c r="BK49" i="19"/>
  <c r="BG49" i="19"/>
  <c r="BC49" i="19"/>
  <c r="AY49" i="19"/>
  <c r="AU49" i="19"/>
  <c r="AQ49" i="19"/>
  <c r="AM49" i="19"/>
  <c r="AI49" i="19"/>
  <c r="AE49" i="19"/>
  <c r="AA49" i="19"/>
  <c r="W49" i="19"/>
  <c r="S49" i="19"/>
  <c r="L49" i="19"/>
  <c r="H49" i="19"/>
  <c r="EK49" i="19"/>
  <c r="EG49" i="19"/>
  <c r="EC49" i="19"/>
  <c r="DY49" i="19"/>
  <c r="DU49" i="19"/>
  <c r="DQ49" i="19"/>
  <c r="DK49" i="19"/>
  <c r="DG49" i="19"/>
  <c r="DB49" i="19"/>
  <c r="CW49" i="19"/>
  <c r="CR49" i="19"/>
  <c r="CM49" i="19"/>
  <c r="CH49" i="19"/>
  <c r="CD49" i="19"/>
  <c r="BZ49" i="19"/>
  <c r="BV49" i="19"/>
  <c r="BR49" i="19"/>
  <c r="BN49" i="19"/>
  <c r="BJ49" i="19"/>
  <c r="BF49" i="19"/>
  <c r="BB49" i="19"/>
  <c r="AX49" i="19"/>
  <c r="AT49" i="19"/>
  <c r="AP49" i="19"/>
  <c r="AL49" i="19"/>
  <c r="AH49" i="19"/>
  <c r="AD49" i="19"/>
  <c r="Z49" i="19"/>
  <c r="V49" i="19"/>
  <c r="R49" i="19"/>
  <c r="K49" i="19"/>
  <c r="G49" i="19"/>
  <c r="X49" i="19"/>
  <c r="AN49" i="19"/>
  <c r="BD49" i="19"/>
  <c r="BT49" i="19"/>
  <c r="CK49" i="19"/>
  <c r="DE49" i="19"/>
  <c r="DW49" i="19"/>
  <c r="EK50" i="19"/>
  <c r="EG50" i="19"/>
  <c r="EC50" i="19"/>
  <c r="DY50" i="19"/>
  <c r="DU50" i="19"/>
  <c r="DQ50" i="19"/>
  <c r="DK50" i="19"/>
  <c r="DG50" i="19"/>
  <c r="DB50" i="19"/>
  <c r="CW50" i="19"/>
  <c r="CR50" i="19"/>
  <c r="CM50" i="19"/>
  <c r="CH50" i="19"/>
  <c r="CD50" i="19"/>
  <c r="BZ50" i="19"/>
  <c r="BV50" i="19"/>
  <c r="BR50" i="19"/>
  <c r="BN50" i="19"/>
  <c r="BJ50" i="19"/>
  <c r="BF50" i="19"/>
  <c r="BB50" i="19"/>
  <c r="AX50" i="19"/>
  <c r="AT50" i="19"/>
  <c r="EH50" i="19"/>
  <c r="EB50" i="19"/>
  <c r="DW50" i="19"/>
  <c r="DR50" i="19"/>
  <c r="DJ50" i="19"/>
  <c r="DE50" i="19"/>
  <c r="CX50" i="19"/>
  <c r="CQ50" i="19"/>
  <c r="CK50" i="19"/>
  <c r="CE50" i="19"/>
  <c r="BY50" i="19"/>
  <c r="BT50" i="19"/>
  <c r="BO50" i="19"/>
  <c r="BI50" i="19"/>
  <c r="BD50" i="19"/>
  <c r="AY50" i="19"/>
  <c r="AS50" i="19"/>
  <c r="AO50" i="19"/>
  <c r="AK50" i="19"/>
  <c r="AG50" i="19"/>
  <c r="AC50" i="19"/>
  <c r="Y50" i="19"/>
  <c r="U50" i="19"/>
  <c r="Q50" i="19"/>
  <c r="J50" i="19"/>
  <c r="F50" i="19"/>
  <c r="EJ50" i="19"/>
  <c r="EE50" i="19"/>
  <c r="DZ50" i="19"/>
  <c r="DT50" i="19"/>
  <c r="DM50" i="19"/>
  <c r="DH50" i="19"/>
  <c r="CZ50" i="19"/>
  <c r="CT50" i="19"/>
  <c r="CN50" i="19"/>
  <c r="CG50" i="19"/>
  <c r="CB50" i="19"/>
  <c r="BW50" i="19"/>
  <c r="BQ50" i="19"/>
  <c r="BL50" i="19"/>
  <c r="BG50" i="19"/>
  <c r="BA50" i="19"/>
  <c r="AV50" i="19"/>
  <c r="AQ50" i="19"/>
  <c r="AM50" i="19"/>
  <c r="AI50" i="19"/>
  <c r="AE50" i="19"/>
  <c r="AA50" i="19"/>
  <c r="W50" i="19"/>
  <c r="S50" i="19"/>
  <c r="L50" i="19"/>
  <c r="H50" i="19"/>
  <c r="EI50" i="19"/>
  <c r="ED50" i="19"/>
  <c r="DX50" i="19"/>
  <c r="DS50" i="19"/>
  <c r="DL50" i="19"/>
  <c r="DF50" i="19"/>
  <c r="CY50" i="19"/>
  <c r="CS50" i="19"/>
  <c r="CL50" i="19"/>
  <c r="CF50" i="19"/>
  <c r="CA50" i="19"/>
  <c r="BU50" i="19"/>
  <c r="BP50" i="19"/>
  <c r="BK50" i="19"/>
  <c r="BE50" i="19"/>
  <c r="AZ50" i="19"/>
  <c r="AU50" i="19"/>
  <c r="AP50" i="19"/>
  <c r="AL50" i="19"/>
  <c r="AH50" i="19"/>
  <c r="AD50" i="19"/>
  <c r="Z50" i="19"/>
  <c r="V50" i="19"/>
  <c r="R50" i="19"/>
  <c r="K50" i="19"/>
  <c r="G50" i="19"/>
  <c r="X50" i="19"/>
  <c r="AN50" i="19"/>
  <c r="BH50" i="19"/>
  <c r="CC50" i="19"/>
  <c r="DD50" i="19"/>
  <c r="EA50" i="19"/>
  <c r="F51" i="19"/>
  <c r="L51" i="19"/>
  <c r="T51" i="19"/>
  <c r="Y51" i="19"/>
  <c r="AE51" i="19"/>
  <c r="AJ51" i="19"/>
  <c r="AO51" i="19"/>
  <c r="AU51" i="19"/>
  <c r="AZ51" i="19"/>
  <c r="BE51" i="19"/>
  <c r="BK51" i="19"/>
  <c r="BP51" i="19"/>
  <c r="BU51" i="19"/>
  <c r="CA51" i="19"/>
  <c r="CF51" i="19"/>
  <c r="CL51" i="19"/>
  <c r="CS51" i="19"/>
  <c r="CY51" i="19"/>
  <c r="DF51" i="19"/>
  <c r="DL51" i="19"/>
  <c r="DS51" i="19"/>
  <c r="DX51" i="19"/>
  <c r="ED51" i="19"/>
  <c r="EL51" i="19"/>
  <c r="J18" i="20"/>
  <c r="H51" i="19"/>
  <c r="P51" i="19"/>
  <c r="U51" i="19"/>
  <c r="AA51" i="19"/>
  <c r="AF51" i="19"/>
  <c r="AK51" i="19"/>
  <c r="AQ51" i="19"/>
  <c r="AV51" i="19"/>
  <c r="BA51" i="19"/>
  <c r="BG51" i="19"/>
  <c r="BL51" i="19"/>
  <c r="BQ51" i="19"/>
  <c r="BW51" i="19"/>
  <c r="CB51" i="19"/>
  <c r="CG51" i="19"/>
  <c r="CN51" i="19"/>
  <c r="CT51" i="19"/>
  <c r="CZ51" i="19"/>
  <c r="DH51" i="19"/>
  <c r="DM51" i="19"/>
  <c r="DT51" i="19"/>
  <c r="DZ51" i="19"/>
  <c r="K18" i="20"/>
  <c r="J20" i="20"/>
  <c r="J22" i="20"/>
  <c r="J63" i="20"/>
  <c r="K63" i="20"/>
  <c r="J26" i="20"/>
  <c r="K26" i="20"/>
  <c r="J30" i="20"/>
  <c r="K30" i="20"/>
  <c r="J34" i="20"/>
  <c r="K34" i="20"/>
  <c r="J38" i="20"/>
  <c r="K38" i="20"/>
  <c r="J42" i="20"/>
  <c r="K42" i="20"/>
  <c r="J46" i="20"/>
  <c r="K46" i="20"/>
  <c r="J50" i="20"/>
  <c r="K50" i="20"/>
  <c r="J61" i="20"/>
  <c r="K61" i="20"/>
  <c r="K77" i="20"/>
  <c r="J77" i="20"/>
  <c r="EI51" i="19"/>
  <c r="EE51" i="19"/>
  <c r="EK51" i="19"/>
  <c r="EG51" i="19"/>
  <c r="EC51" i="19"/>
  <c r="DY51" i="19"/>
  <c r="DU51" i="19"/>
  <c r="DQ51" i="19"/>
  <c r="DK51" i="19"/>
  <c r="DG51" i="19"/>
  <c r="DB51" i="19"/>
  <c r="CW51" i="19"/>
  <c r="CR51" i="19"/>
  <c r="CM51" i="19"/>
  <c r="CH51" i="19"/>
  <c r="CD51" i="19"/>
  <c r="BZ51" i="19"/>
  <c r="BV51" i="19"/>
  <c r="BR51" i="19"/>
  <c r="BN51" i="19"/>
  <c r="BJ51" i="19"/>
  <c r="BF51" i="19"/>
  <c r="BB51" i="19"/>
  <c r="AX51" i="19"/>
  <c r="AT51" i="19"/>
  <c r="AP51" i="19"/>
  <c r="AL51" i="19"/>
  <c r="AH51" i="19"/>
  <c r="AD51" i="19"/>
  <c r="Z51" i="19"/>
  <c r="V51" i="19"/>
  <c r="R51" i="19"/>
  <c r="K51" i="19"/>
  <c r="G51" i="19"/>
  <c r="J51" i="19"/>
  <c r="S51" i="19"/>
  <c r="X51" i="19"/>
  <c r="AC51" i="19"/>
  <c r="AI51" i="19"/>
  <c r="AN51" i="19"/>
  <c r="AS51" i="19"/>
  <c r="AY51" i="19"/>
  <c r="BD51" i="19"/>
  <c r="BI51" i="19"/>
  <c r="BO51" i="19"/>
  <c r="BT51" i="19"/>
  <c r="BY51" i="19"/>
  <c r="CE51" i="19"/>
  <c r="CK51" i="19"/>
  <c r="CQ51" i="19"/>
  <c r="CX51" i="19"/>
  <c r="DE51" i="19"/>
  <c r="DJ51" i="19"/>
  <c r="DR51" i="19"/>
  <c r="DW51" i="19"/>
  <c r="EB51" i="19"/>
  <c r="EJ51" i="19"/>
  <c r="J69" i="20"/>
  <c r="J71" i="20"/>
  <c r="G52" i="19"/>
  <c r="K52" i="19"/>
  <c r="R52" i="19"/>
  <c r="V52" i="19"/>
  <c r="Z52" i="19"/>
  <c r="AD52" i="19"/>
  <c r="AH52" i="19"/>
  <c r="AL52" i="19"/>
  <c r="AP52" i="19"/>
  <c r="AT52" i="19"/>
  <c r="AX52" i="19"/>
  <c r="BB52" i="19"/>
  <c r="BF52" i="19"/>
  <c r="BJ52" i="19"/>
  <c r="BN52" i="19"/>
  <c r="BR52" i="19"/>
  <c r="BV52" i="19"/>
  <c r="BZ52" i="19"/>
  <c r="CD52" i="19"/>
  <c r="CH52" i="19"/>
  <c r="CM52" i="19"/>
  <c r="CR52" i="19"/>
  <c r="CW52" i="19"/>
  <c r="DB52" i="19"/>
  <c r="DG52" i="19"/>
  <c r="DK52" i="19"/>
  <c r="DQ52" i="19"/>
  <c r="DU52" i="19"/>
  <c r="DY52" i="19"/>
  <c r="EC52" i="19"/>
  <c r="EG52" i="19"/>
  <c r="EK52" i="19"/>
  <c r="J24" i="20"/>
  <c r="J28" i="20"/>
  <c r="J32" i="20"/>
  <c r="J36" i="20"/>
  <c r="J40" i="20"/>
  <c r="J44" i="20"/>
  <c r="J48" i="20"/>
  <c r="J52" i="20"/>
  <c r="K54" i="20"/>
  <c r="J57" i="20"/>
  <c r="J59" i="20"/>
  <c r="K69" i="20"/>
  <c r="K71" i="20"/>
  <c r="J73" i="20"/>
  <c r="J75" i="20"/>
  <c r="K81" i="20"/>
  <c r="J81" i="20"/>
  <c r="K85" i="20"/>
  <c r="J85" i="20"/>
  <c r="K90" i="20"/>
  <c r="J90" i="20"/>
  <c r="K94" i="20"/>
  <c r="J94" i="20"/>
  <c r="K99" i="20"/>
  <c r="J99" i="20"/>
  <c r="I52" i="19"/>
  <c r="P52" i="19"/>
  <c r="T52" i="19"/>
  <c r="X52" i="19"/>
  <c r="AB52" i="19"/>
  <c r="AF52" i="19"/>
  <c r="AJ52" i="19"/>
  <c r="AN52" i="19"/>
  <c r="AR52" i="19"/>
  <c r="AV52" i="19"/>
  <c r="AZ52" i="19"/>
  <c r="BD52" i="19"/>
  <c r="BH52" i="19"/>
  <c r="BL52" i="19"/>
  <c r="BP52" i="19"/>
  <c r="BT52" i="19"/>
  <c r="BX52" i="19"/>
  <c r="CB52" i="19"/>
  <c r="CF52" i="19"/>
  <c r="CK52" i="19"/>
  <c r="CO52" i="19"/>
  <c r="CT52" i="19"/>
  <c r="CY52" i="19"/>
  <c r="DE52" i="19"/>
  <c r="DI52" i="19"/>
  <c r="DM52" i="19"/>
  <c r="DS52" i="19"/>
  <c r="DW52" i="19"/>
  <c r="EA52" i="19"/>
  <c r="EE52" i="19"/>
  <c r="H121" i="20"/>
  <c r="D9" i="34" s="1"/>
  <c r="D340" i="34" s="1"/>
  <c r="J53" i="20"/>
  <c r="J65" i="20"/>
  <c r="J67" i="20"/>
  <c r="I120" i="20"/>
  <c r="D125" i="34" s="1"/>
  <c r="K58" i="20"/>
  <c r="K62" i="20"/>
  <c r="K66" i="20"/>
  <c r="K70" i="20"/>
  <c r="K74" i="20"/>
  <c r="K78" i="20"/>
  <c r="K82" i="20"/>
  <c r="K86" i="20"/>
  <c r="K91" i="20"/>
  <c r="K96" i="20"/>
  <c r="K100" i="20"/>
  <c r="J104" i="20"/>
  <c r="K105" i="20"/>
  <c r="J110" i="20"/>
  <c r="K111" i="20"/>
  <c r="J114" i="20"/>
  <c r="K115" i="20"/>
  <c r="J118" i="20"/>
  <c r="C50" i="20"/>
  <c r="D152" i="34" s="1"/>
  <c r="C52" i="20"/>
  <c r="D154" i="34" s="1"/>
  <c r="C54" i="20"/>
  <c r="D156" i="34" s="1"/>
  <c r="C56" i="20"/>
  <c r="D158" i="34" s="1"/>
  <c r="C58" i="20"/>
  <c r="D160" i="34" s="1"/>
  <c r="C60" i="20"/>
  <c r="D162" i="34" s="1"/>
  <c r="C62" i="20"/>
  <c r="D164" i="34" s="1"/>
  <c r="C64" i="20"/>
  <c r="D166" i="34" s="1"/>
  <c r="C66" i="20"/>
  <c r="D168" i="34" s="1"/>
  <c r="C68" i="20"/>
  <c r="D170" i="34" s="1"/>
  <c r="C70" i="20"/>
  <c r="D172" i="34" s="1"/>
  <c r="K104" i="20"/>
  <c r="K110" i="20"/>
  <c r="K114" i="20"/>
  <c r="K118" i="20"/>
  <c r="B23" i="20"/>
  <c r="D8" i="34" s="1"/>
  <c r="C49" i="20"/>
  <c r="D151" i="34" s="1"/>
  <c r="C51" i="20"/>
  <c r="D153" i="34" s="1"/>
  <c r="C53" i="20"/>
  <c r="D155" i="34" s="1"/>
  <c r="C55" i="20"/>
  <c r="D157" i="34" s="1"/>
  <c r="C57" i="20"/>
  <c r="D159" i="34" s="1"/>
  <c r="C59" i="20"/>
  <c r="D161" i="34" s="1"/>
  <c r="C61" i="20"/>
  <c r="D163" i="34" s="1"/>
  <c r="C63" i="20"/>
  <c r="D165" i="34" s="1"/>
  <c r="C65" i="20"/>
  <c r="D167" i="34" s="1"/>
  <c r="C67" i="20"/>
  <c r="D169" i="34" s="1"/>
  <c r="B70" i="14"/>
  <c r="C336" i="34" s="1"/>
  <c r="B69" i="14"/>
  <c r="C335" i="34" s="1"/>
  <c r="B68" i="14"/>
  <c r="C334" i="34" s="1"/>
  <c r="B67" i="14"/>
  <c r="C333" i="34" s="1"/>
  <c r="B66" i="14"/>
  <c r="C332" i="34" s="1"/>
  <c r="B65" i="14"/>
  <c r="C331" i="34" s="1"/>
  <c r="B64" i="14"/>
  <c r="C330" i="34" s="1"/>
  <c r="B63" i="14"/>
  <c r="C329" i="34" s="1"/>
  <c r="B62" i="14"/>
  <c r="C328" i="34" s="1"/>
  <c r="B61" i="14"/>
  <c r="C327" i="34" s="1"/>
  <c r="B60" i="14"/>
  <c r="C326" i="34" s="1"/>
  <c r="B59" i="14"/>
  <c r="C325" i="34" s="1"/>
  <c r="B58" i="14"/>
  <c r="C324" i="34" s="1"/>
  <c r="B57" i="14"/>
  <c r="C323" i="34" s="1"/>
  <c r="B56" i="14"/>
  <c r="C322" i="34" s="1"/>
  <c r="B55" i="14"/>
  <c r="C321" i="34" s="1"/>
  <c r="B54" i="14"/>
  <c r="C320" i="34" s="1"/>
  <c r="B53" i="14"/>
  <c r="C319" i="34" s="1"/>
  <c r="B52" i="14"/>
  <c r="C318" i="34" s="1"/>
  <c r="B51" i="14"/>
  <c r="C317" i="34" s="1"/>
  <c r="B50" i="14"/>
  <c r="C316" i="34" s="1"/>
  <c r="B49" i="14"/>
  <c r="C315" i="34" s="1"/>
  <c r="B47" i="14" a="1"/>
  <c r="B47" i="14" s="1"/>
  <c r="C313" i="34" s="1"/>
  <c r="B46" i="14" a="1"/>
  <c r="B46" i="14" s="1"/>
  <c r="C312" i="34" s="1"/>
  <c r="B45" i="14" a="1"/>
  <c r="B45" i="14" s="1"/>
  <c r="C311" i="34" s="1"/>
  <c r="B44" i="14" a="1"/>
  <c r="B44" i="14" s="1"/>
  <c r="C310" i="34" s="1"/>
  <c r="B43" i="14" a="1"/>
  <c r="B43" i="14" s="1"/>
  <c r="C309" i="34" s="1"/>
  <c r="B42" i="14" a="1"/>
  <c r="B42" i="14" s="1"/>
  <c r="C308" i="34" s="1"/>
  <c r="B41" i="14" a="1"/>
  <c r="B41" i="14" s="1"/>
  <c r="C307" i="34" s="1"/>
  <c r="B40" i="14" a="1"/>
  <c r="B40" i="14" s="1"/>
  <c r="C306" i="34" s="1"/>
  <c r="B39" i="14" a="1"/>
  <c r="B39" i="14" s="1"/>
  <c r="C305" i="34" s="1"/>
  <c r="B38" i="14" a="1"/>
  <c r="B38" i="14" s="1"/>
  <c r="C304" i="34" s="1"/>
  <c r="B37" i="14" a="1"/>
  <c r="B37" i="14" s="1"/>
  <c r="C303" i="34" s="1"/>
  <c r="B36" i="14" a="1"/>
  <c r="B36" i="14" s="1"/>
  <c r="C302" i="34" s="1"/>
  <c r="B35" i="14" a="1"/>
  <c r="B35" i="14" s="1"/>
  <c r="C301" i="34" s="1"/>
  <c r="B34" i="14" a="1"/>
  <c r="B34" i="14" s="1"/>
  <c r="C300" i="34" s="1"/>
  <c r="B33" i="14" a="1"/>
  <c r="B33" i="14" s="1"/>
  <c r="C299" i="34" s="1"/>
  <c r="B32" i="14" a="1"/>
  <c r="B32" i="14" s="1"/>
  <c r="C298" i="34" s="1"/>
  <c r="B31" i="14" a="1"/>
  <c r="B31" i="14" s="1"/>
  <c r="C297" i="34" s="1"/>
  <c r="B30" i="14" a="1"/>
  <c r="B30" i="14" s="1"/>
  <c r="C296" i="34" s="1"/>
  <c r="B29" i="14" a="1"/>
  <c r="B29" i="14" s="1"/>
  <c r="C295" i="34" s="1"/>
  <c r="B28" i="14" a="1"/>
  <c r="B28" i="14" s="1"/>
  <c r="C294" i="34" s="1"/>
  <c r="B27" i="14" a="1"/>
  <c r="B27" i="14" s="1"/>
  <c r="C293" i="34" s="1"/>
  <c r="B26" i="14" a="1"/>
  <c r="B26" i="14" s="1"/>
  <c r="C292" i="34" s="1"/>
  <c r="B22" i="14"/>
  <c r="C181" i="34" s="1"/>
  <c r="B21" i="14"/>
  <c r="C180" i="34" s="1"/>
  <c r="B20" i="14"/>
  <c r="C179" i="34" s="1"/>
  <c r="B19" i="14"/>
  <c r="C178" i="34" s="1"/>
  <c r="B18" i="14"/>
  <c r="C177" i="34" s="1"/>
  <c r="B17" i="14"/>
  <c r="C176" i="34" s="1"/>
  <c r="B16" i="14"/>
  <c r="C175" i="34" s="1"/>
  <c r="B10" i="14"/>
  <c r="H120" i="14"/>
  <c r="C289" i="34" s="1"/>
  <c r="H118" i="14"/>
  <c r="C287" i="34" s="1"/>
  <c r="H117" i="14"/>
  <c r="C286" i="34" s="1"/>
  <c r="H116" i="14"/>
  <c r="C285" i="34" s="1"/>
  <c r="H115" i="14"/>
  <c r="C284" i="34" s="1"/>
  <c r="H114" i="14"/>
  <c r="C283" i="34" s="1"/>
  <c r="H113" i="14"/>
  <c r="C282" i="34" s="1"/>
  <c r="H112" i="14"/>
  <c r="C281" i="34" s="1"/>
  <c r="H111" i="14"/>
  <c r="C280" i="34" s="1"/>
  <c r="H110" i="14"/>
  <c r="C279" i="34" s="1"/>
  <c r="H109" i="14"/>
  <c r="C278" i="34" s="1"/>
  <c r="H107" i="14"/>
  <c r="C276" i="34" s="1"/>
  <c r="H105" i="14"/>
  <c r="C274" i="34" s="1"/>
  <c r="H104" i="14"/>
  <c r="C273" i="34" s="1"/>
  <c r="H103" i="14"/>
  <c r="C272" i="34" s="1"/>
  <c r="H102" i="14"/>
  <c r="C271" i="34" s="1"/>
  <c r="H100" i="14"/>
  <c r="C269" i="34" s="1"/>
  <c r="H99" i="14"/>
  <c r="C268" i="34" s="1"/>
  <c r="H98" i="14"/>
  <c r="C267" i="34" s="1"/>
  <c r="H97" i="14"/>
  <c r="C266" i="34" s="1"/>
  <c r="H96" i="14"/>
  <c r="C265" i="34" s="1"/>
  <c r="H94" i="14"/>
  <c r="C263" i="34" s="1"/>
  <c r="H93" i="14"/>
  <c r="C262" i="34" s="1"/>
  <c r="H92" i="14"/>
  <c r="C261" i="34" s="1"/>
  <c r="H91" i="14"/>
  <c r="C260" i="34" s="1"/>
  <c r="H90" i="14"/>
  <c r="C259" i="34" s="1"/>
  <c r="H88" i="14"/>
  <c r="C257" i="34" s="1"/>
  <c r="H87" i="14"/>
  <c r="C256" i="34" s="1"/>
  <c r="H86" i="14"/>
  <c r="C255" i="34" s="1"/>
  <c r="H85" i="14"/>
  <c r="C254" i="34" s="1"/>
  <c r="H84" i="14"/>
  <c r="C253" i="34" s="1"/>
  <c r="H83" i="14"/>
  <c r="C252" i="34" s="1"/>
  <c r="H82" i="14"/>
  <c r="C251" i="34" s="1"/>
  <c r="H81" i="14"/>
  <c r="C250" i="34" s="1"/>
  <c r="H80" i="14"/>
  <c r="C249" i="34" s="1"/>
  <c r="H79" i="14"/>
  <c r="C248" i="34" s="1"/>
  <c r="H78" i="14"/>
  <c r="C247" i="34" s="1"/>
  <c r="H77" i="14"/>
  <c r="C246" i="34" s="1"/>
  <c r="H76" i="14"/>
  <c r="C245" i="34" s="1"/>
  <c r="H75" i="14"/>
  <c r="C244" i="34" s="1"/>
  <c r="H74" i="14"/>
  <c r="C243" i="34" s="1"/>
  <c r="H73" i="14"/>
  <c r="C242" i="34" s="1"/>
  <c r="H72" i="14"/>
  <c r="C241" i="34" s="1"/>
  <c r="H71" i="14"/>
  <c r="C240" i="34" s="1"/>
  <c r="H70" i="14"/>
  <c r="C239" i="34" s="1"/>
  <c r="H69" i="14"/>
  <c r="C238" i="34" s="1"/>
  <c r="H68" i="14"/>
  <c r="C237" i="34" s="1"/>
  <c r="H67" i="14"/>
  <c r="C236" i="34" s="1"/>
  <c r="H66" i="14"/>
  <c r="C235" i="34" s="1"/>
  <c r="H65" i="14"/>
  <c r="C234" i="34" s="1"/>
  <c r="H64" i="14"/>
  <c r="C233" i="34" s="1"/>
  <c r="H63" i="14"/>
  <c r="C232" i="34" s="1"/>
  <c r="H62" i="14"/>
  <c r="C231" i="34" s="1"/>
  <c r="H61" i="14"/>
  <c r="C230" i="34" s="1"/>
  <c r="H60" i="14"/>
  <c r="C229" i="34" s="1"/>
  <c r="H59" i="14"/>
  <c r="C228" i="34" s="1"/>
  <c r="H58" i="14"/>
  <c r="C227" i="34" s="1"/>
  <c r="H57" i="14"/>
  <c r="C226" i="34" s="1"/>
  <c r="H56" i="14"/>
  <c r="C225" i="34" s="1"/>
  <c r="H55" i="14"/>
  <c r="C224" i="34" s="1"/>
  <c r="H54" i="14"/>
  <c r="C223" i="34" s="1"/>
  <c r="H53" i="14"/>
  <c r="C222" i="34" s="1"/>
  <c r="H52" i="14"/>
  <c r="C221" i="34" s="1"/>
  <c r="H51" i="14"/>
  <c r="C220" i="34" s="1"/>
  <c r="H50" i="14"/>
  <c r="C219" i="34" s="1"/>
  <c r="H49" i="14"/>
  <c r="C218" i="34" s="1"/>
  <c r="H48" i="14"/>
  <c r="C217" i="34" s="1"/>
  <c r="H47" i="14"/>
  <c r="C216" i="34" s="1"/>
  <c r="H46" i="14"/>
  <c r="C215" i="34" s="1"/>
  <c r="H45" i="14"/>
  <c r="C214" i="34" s="1"/>
  <c r="H44" i="14"/>
  <c r="C213" i="34" s="1"/>
  <c r="H43" i="14"/>
  <c r="C212" i="34" s="1"/>
  <c r="H42" i="14"/>
  <c r="C211" i="34" s="1"/>
  <c r="H41" i="14"/>
  <c r="C210" i="34" s="1"/>
  <c r="H40" i="14"/>
  <c r="C209" i="34" s="1"/>
  <c r="H39" i="14"/>
  <c r="C208" i="34" s="1"/>
  <c r="H38" i="14"/>
  <c r="C207" i="34" s="1"/>
  <c r="H37" i="14"/>
  <c r="C206" i="34" s="1"/>
  <c r="H36" i="14"/>
  <c r="C205" i="34" s="1"/>
  <c r="H35" i="14"/>
  <c r="C204" i="34" s="1"/>
  <c r="H34" i="14"/>
  <c r="C203" i="34" s="1"/>
  <c r="H33" i="14"/>
  <c r="C202" i="34" s="1"/>
  <c r="H32" i="14"/>
  <c r="C201" i="34" s="1"/>
  <c r="H31" i="14"/>
  <c r="C200" i="34" s="1"/>
  <c r="H30" i="14"/>
  <c r="C199" i="34" s="1"/>
  <c r="H29" i="14"/>
  <c r="C198" i="34" s="1"/>
  <c r="H28" i="14"/>
  <c r="C197" i="34" s="1"/>
  <c r="H27" i="14"/>
  <c r="C196" i="34" s="1"/>
  <c r="H26" i="14"/>
  <c r="C195" i="34" s="1"/>
  <c r="H25" i="14"/>
  <c r="C194" i="34" s="1"/>
  <c r="H24" i="14"/>
  <c r="C193" i="34" s="1"/>
  <c r="H23" i="14"/>
  <c r="C192" i="34" s="1"/>
  <c r="H22" i="14"/>
  <c r="C191" i="34" s="1"/>
  <c r="H21" i="14"/>
  <c r="C190" i="34" s="1"/>
  <c r="H20" i="14"/>
  <c r="C189" i="34" s="1"/>
  <c r="H19" i="14"/>
  <c r="C188" i="34" s="1"/>
  <c r="H18" i="14"/>
  <c r="C187" i="34" s="1"/>
  <c r="H17" i="14"/>
  <c r="C186" i="34" s="1"/>
  <c r="M52" i="13"/>
  <c r="EC52" i="13" s="1"/>
  <c r="AB51" i="13"/>
  <c r="I51" i="13"/>
  <c r="M51" i="13"/>
  <c r="AJ51" i="13" s="1"/>
  <c r="DI50" i="13"/>
  <c r="CX50" i="13"/>
  <c r="CN50" i="13"/>
  <c r="CE50" i="13"/>
  <c r="BW50" i="13"/>
  <c r="BR50" i="13"/>
  <c r="BL50" i="13"/>
  <c r="BG50" i="13"/>
  <c r="BB50" i="13"/>
  <c r="AV50" i="13"/>
  <c r="AQ50" i="13"/>
  <c r="AL50" i="13"/>
  <c r="AF50" i="13"/>
  <c r="AA50" i="13"/>
  <c r="V50" i="13"/>
  <c r="P50" i="13"/>
  <c r="H50" i="13"/>
  <c r="M50" i="13"/>
  <c r="EE50" i="13" s="1"/>
  <c r="EK49" i="13"/>
  <c r="EG49" i="13"/>
  <c r="EC49" i="13"/>
  <c r="DY49" i="13"/>
  <c r="DU49" i="13"/>
  <c r="DQ49" i="13"/>
  <c r="DK49" i="13"/>
  <c r="DG49" i="13"/>
  <c r="DB49" i="13"/>
  <c r="CW49" i="13"/>
  <c r="CR49" i="13"/>
  <c r="CM49" i="13"/>
  <c r="CH49" i="13"/>
  <c r="CD49" i="13"/>
  <c r="BZ49" i="13"/>
  <c r="BV49" i="13"/>
  <c r="BR49" i="13"/>
  <c r="BN49" i="13"/>
  <c r="BJ49" i="13"/>
  <c r="BF49" i="13"/>
  <c r="BB49" i="13"/>
  <c r="AX49" i="13"/>
  <c r="AT49" i="13"/>
  <c r="AP49" i="13"/>
  <c r="AL49" i="13"/>
  <c r="AH49" i="13"/>
  <c r="AD49" i="13"/>
  <c r="Z49" i="13"/>
  <c r="V49" i="13"/>
  <c r="R49" i="13"/>
  <c r="K49" i="13"/>
  <c r="G49" i="13"/>
  <c r="M49" i="13"/>
  <c r="EJ49" i="13" s="1"/>
  <c r="EK48" i="13"/>
  <c r="EG48" i="13"/>
  <c r="EC48" i="13"/>
  <c r="DY48" i="13"/>
  <c r="DU48" i="13"/>
  <c r="DQ48" i="13"/>
  <c r="DK48" i="13"/>
  <c r="DG48" i="13"/>
  <c r="DB48" i="13"/>
  <c r="CW48" i="13"/>
  <c r="CR48" i="13"/>
  <c r="CM48" i="13"/>
  <c r="CH48" i="13"/>
  <c r="CD48" i="13"/>
  <c r="BZ48" i="13"/>
  <c r="BV48" i="13"/>
  <c r="BR48" i="13"/>
  <c r="BN48" i="13"/>
  <c r="BJ48" i="13"/>
  <c r="BF48" i="13"/>
  <c r="BB48" i="13"/>
  <c r="AX48" i="13"/>
  <c r="AT48" i="13"/>
  <c r="AP48" i="13"/>
  <c r="AL48" i="13"/>
  <c r="AH48" i="13"/>
  <c r="AD48" i="13"/>
  <c r="Z48" i="13"/>
  <c r="V48" i="13"/>
  <c r="R48" i="13"/>
  <c r="K48" i="13"/>
  <c r="G48" i="13"/>
  <c r="M48" i="13"/>
  <c r="EJ48" i="13" s="1"/>
  <c r="CO47" i="13"/>
  <c r="CF47" i="13"/>
  <c r="BX47" i="13"/>
  <c r="BP47" i="13"/>
  <c r="BH47" i="13"/>
  <c r="AZ47" i="13"/>
  <c r="AR47" i="13"/>
  <c r="AJ47" i="13"/>
  <c r="AB47" i="13"/>
  <c r="T47" i="13"/>
  <c r="R47" i="13"/>
  <c r="I47" i="13"/>
  <c r="G47" i="13"/>
  <c r="M47" i="13"/>
  <c r="EI46" i="13"/>
  <c r="EA46" i="13"/>
  <c r="DS46" i="13"/>
  <c r="DI46" i="13"/>
  <c r="CY46" i="13"/>
  <c r="CO46" i="13"/>
  <c r="CF46" i="13"/>
  <c r="BX46" i="13"/>
  <c r="BP46" i="13"/>
  <c r="BH46" i="13"/>
  <c r="AZ46" i="13"/>
  <c r="AX46" i="13"/>
  <c r="AR46" i="13"/>
  <c r="AP46" i="13"/>
  <c r="AL46" i="13"/>
  <c r="AK46" i="13"/>
  <c r="AH46" i="13"/>
  <c r="AG46" i="13"/>
  <c r="AD46" i="13"/>
  <c r="AC46" i="13"/>
  <c r="Z46" i="13"/>
  <c r="Y46" i="13"/>
  <c r="V46" i="13"/>
  <c r="U46" i="13"/>
  <c r="R46" i="13"/>
  <c r="Q46" i="13"/>
  <c r="K46" i="13"/>
  <c r="J46" i="13"/>
  <c r="G46" i="13"/>
  <c r="F46" i="13"/>
  <c r="M46" i="13"/>
  <c r="EK45" i="13"/>
  <c r="EJ45" i="13"/>
  <c r="EG45" i="13"/>
  <c r="EF45" i="13"/>
  <c r="EC45" i="13"/>
  <c r="EB45" i="13"/>
  <c r="DY45" i="13"/>
  <c r="DX45" i="13"/>
  <c r="DU45" i="13"/>
  <c r="DT45" i="13"/>
  <c r="DQ45" i="13"/>
  <c r="DO45" i="13"/>
  <c r="DK45" i="13"/>
  <c r="DJ45" i="13"/>
  <c r="DG45" i="13"/>
  <c r="DF45" i="13"/>
  <c r="DB45" i="13"/>
  <c r="CZ45" i="13"/>
  <c r="CW45" i="13"/>
  <c r="CU45" i="13"/>
  <c r="CR45" i="13"/>
  <c r="CQ45" i="13"/>
  <c r="CM45" i="13"/>
  <c r="CL45" i="13"/>
  <c r="CH45" i="13"/>
  <c r="CG45" i="13"/>
  <c r="CD45" i="13"/>
  <c r="CC45" i="13"/>
  <c r="BZ45" i="13"/>
  <c r="BY45" i="13"/>
  <c r="BV45" i="13"/>
  <c r="BU45" i="13"/>
  <c r="BR45" i="13"/>
  <c r="BQ45" i="13"/>
  <c r="BN45" i="13"/>
  <c r="BM45" i="13"/>
  <c r="BJ45" i="13"/>
  <c r="BI45" i="13"/>
  <c r="BF45" i="13"/>
  <c r="BE45" i="13"/>
  <c r="BB45" i="13"/>
  <c r="BA45" i="13"/>
  <c r="AX45" i="13"/>
  <c r="AW45" i="13"/>
  <c r="AT45" i="13"/>
  <c r="AS45" i="13"/>
  <c r="AP45" i="13"/>
  <c r="AO45" i="13"/>
  <c r="AL45" i="13"/>
  <c r="AK45" i="13"/>
  <c r="AH45" i="13"/>
  <c r="AG45" i="13"/>
  <c r="AD45" i="13"/>
  <c r="AC45" i="13"/>
  <c r="Z45" i="13"/>
  <c r="Y45" i="13"/>
  <c r="V45" i="13"/>
  <c r="U45" i="13"/>
  <c r="R45" i="13"/>
  <c r="Q45" i="13"/>
  <c r="K45" i="13"/>
  <c r="J45" i="13"/>
  <c r="G45" i="13"/>
  <c r="F45" i="13"/>
  <c r="M45" i="13"/>
  <c r="EL45" i="13" s="1"/>
  <c r="EK44" i="13"/>
  <c r="EJ44" i="13"/>
  <c r="EG44" i="13"/>
  <c r="EF44" i="13"/>
  <c r="EC44" i="13"/>
  <c r="EB44" i="13"/>
  <c r="DY44" i="13"/>
  <c r="DX44" i="13"/>
  <c r="DU44" i="13"/>
  <c r="DT44" i="13"/>
  <c r="DQ44" i="13"/>
  <c r="DO44" i="13"/>
  <c r="DK44" i="13"/>
  <c r="DJ44" i="13"/>
  <c r="DG44" i="13"/>
  <c r="DF44" i="13"/>
  <c r="DB44" i="13"/>
  <c r="CZ44" i="13"/>
  <c r="CW44" i="13"/>
  <c r="CU44" i="13"/>
  <c r="CR44" i="13"/>
  <c r="CQ44" i="13"/>
  <c r="CM44" i="13"/>
  <c r="CL44" i="13"/>
  <c r="CH44" i="13"/>
  <c r="CG44" i="13"/>
  <c r="CD44" i="13"/>
  <c r="CC44" i="13"/>
  <c r="BZ44" i="13"/>
  <c r="BY44" i="13"/>
  <c r="BV44" i="13"/>
  <c r="BU44" i="13"/>
  <c r="BR44" i="13"/>
  <c r="BQ44" i="13"/>
  <c r="BN44" i="13"/>
  <c r="BM44" i="13"/>
  <c r="BJ44" i="13"/>
  <c r="BI44" i="13"/>
  <c r="BF44" i="13"/>
  <c r="BE44" i="13"/>
  <c r="BB44" i="13"/>
  <c r="BA44" i="13"/>
  <c r="AX44" i="13"/>
  <c r="AW44" i="13"/>
  <c r="AT44" i="13"/>
  <c r="AS44" i="13"/>
  <c r="AP44" i="13"/>
  <c r="AO44" i="13"/>
  <c r="AL44" i="13"/>
  <c r="AK44" i="13"/>
  <c r="AH44" i="13"/>
  <c r="AG44" i="13"/>
  <c r="AD44" i="13"/>
  <c r="AC44" i="13"/>
  <c r="Z44" i="13"/>
  <c r="Y44" i="13"/>
  <c r="V44" i="13"/>
  <c r="U44" i="13"/>
  <c r="R44" i="13"/>
  <c r="Q44" i="13"/>
  <c r="K44" i="13"/>
  <c r="J44" i="13"/>
  <c r="G44" i="13"/>
  <c r="F44" i="13"/>
  <c r="M44" i="13"/>
  <c r="EL44" i="13" s="1"/>
  <c r="EK43" i="13"/>
  <c r="EJ43" i="13"/>
  <c r="EG43" i="13"/>
  <c r="EF43" i="13"/>
  <c r="EC43" i="13"/>
  <c r="EB43" i="13"/>
  <c r="DY43" i="13"/>
  <c r="DX43" i="13"/>
  <c r="DU43" i="13"/>
  <c r="DT43" i="13"/>
  <c r="DQ43" i="13"/>
  <c r="DO43" i="13"/>
  <c r="DK43" i="13"/>
  <c r="DJ43" i="13"/>
  <c r="DG43" i="13"/>
  <c r="DF43" i="13"/>
  <c r="DB43" i="13"/>
  <c r="CZ43" i="13"/>
  <c r="CW43" i="13"/>
  <c r="CU43" i="13"/>
  <c r="CR43" i="13"/>
  <c r="CQ43" i="13"/>
  <c r="CM43" i="13"/>
  <c r="CL43" i="13"/>
  <c r="CH43" i="13"/>
  <c r="CG43" i="13"/>
  <c r="CD43" i="13"/>
  <c r="CC43" i="13"/>
  <c r="BZ43" i="13"/>
  <c r="BY43" i="13"/>
  <c r="BV43" i="13"/>
  <c r="BU43" i="13"/>
  <c r="BR43" i="13"/>
  <c r="BQ43" i="13"/>
  <c r="BN43" i="13"/>
  <c r="BM43" i="13"/>
  <c r="BJ43" i="13"/>
  <c r="BI43" i="13"/>
  <c r="BF43" i="13"/>
  <c r="BE43" i="13"/>
  <c r="BB43" i="13"/>
  <c r="BA43" i="13"/>
  <c r="AX43" i="13"/>
  <c r="AW43" i="13"/>
  <c r="AT43" i="13"/>
  <c r="AS43" i="13"/>
  <c r="AP43" i="13"/>
  <c r="AO43" i="13"/>
  <c r="AL43" i="13"/>
  <c r="AK43" i="13"/>
  <c r="AH43" i="13"/>
  <c r="AG43" i="13"/>
  <c r="AD43" i="13"/>
  <c r="AC43" i="13"/>
  <c r="Z43" i="13"/>
  <c r="Y43" i="13"/>
  <c r="V43" i="13"/>
  <c r="U43" i="13"/>
  <c r="R43" i="13"/>
  <c r="Q43" i="13"/>
  <c r="K43" i="13"/>
  <c r="J43" i="13"/>
  <c r="G43" i="13"/>
  <c r="F43" i="13"/>
  <c r="M43" i="13"/>
  <c r="EL43" i="13" s="1"/>
  <c r="EK42" i="13"/>
  <c r="EJ42" i="13"/>
  <c r="EG42" i="13"/>
  <c r="EF42" i="13"/>
  <c r="EC42" i="13"/>
  <c r="EB42" i="13"/>
  <c r="DY42" i="13"/>
  <c r="DX42" i="13"/>
  <c r="DU42" i="13"/>
  <c r="DT42" i="13"/>
  <c r="DQ42" i="13"/>
  <c r="DO42" i="13"/>
  <c r="DK42" i="13"/>
  <c r="DJ42" i="13"/>
  <c r="DG42" i="13"/>
  <c r="DF42" i="13"/>
  <c r="DB42" i="13"/>
  <c r="CZ42" i="13"/>
  <c r="CW42" i="13"/>
  <c r="CU42" i="13"/>
  <c r="CR42" i="13"/>
  <c r="CQ42" i="13"/>
  <c r="CM42" i="13"/>
  <c r="CL42" i="13"/>
  <c r="CH42" i="13"/>
  <c r="CG42" i="13"/>
  <c r="CD42" i="13"/>
  <c r="CC42" i="13"/>
  <c r="BZ42" i="13"/>
  <c r="BY42" i="13"/>
  <c r="BV42" i="13"/>
  <c r="BU42" i="13"/>
  <c r="BR42" i="13"/>
  <c r="BQ42" i="13"/>
  <c r="BN42" i="13"/>
  <c r="BM42" i="13"/>
  <c r="BJ42" i="13"/>
  <c r="BI42" i="13"/>
  <c r="BF42" i="13"/>
  <c r="BE42" i="13"/>
  <c r="BB42" i="13"/>
  <c r="BA42" i="13"/>
  <c r="AX42" i="13"/>
  <c r="AW42" i="13"/>
  <c r="AT42" i="13"/>
  <c r="AS42" i="13"/>
  <c r="AP42" i="13"/>
  <c r="AO42" i="13"/>
  <c r="AL42" i="13"/>
  <c r="AK42" i="13"/>
  <c r="AH42" i="13"/>
  <c r="AG42" i="13"/>
  <c r="AD42" i="13"/>
  <c r="AC42" i="13"/>
  <c r="Z42" i="13"/>
  <c r="Y42" i="13"/>
  <c r="V42" i="13"/>
  <c r="U42" i="13"/>
  <c r="R42" i="13"/>
  <c r="Q42" i="13"/>
  <c r="K42" i="13"/>
  <c r="J42" i="13"/>
  <c r="G42" i="13"/>
  <c r="F42" i="13"/>
  <c r="M42" i="13"/>
  <c r="EL42" i="13" s="1"/>
  <c r="CN41" i="13"/>
  <c r="CI41" i="13"/>
  <c r="CE41" i="13"/>
  <c r="CA41" i="13"/>
  <c r="BW41" i="13"/>
  <c r="BS41" i="13"/>
  <c r="BO41" i="13"/>
  <c r="BK41" i="13"/>
  <c r="BG41" i="13"/>
  <c r="BC41" i="13"/>
  <c r="BB41" i="13"/>
  <c r="AY41" i="13"/>
  <c r="AX41" i="13"/>
  <c r="AU41" i="13"/>
  <c r="AT41" i="13"/>
  <c r="AQ41" i="13"/>
  <c r="AP41" i="13"/>
  <c r="AM41" i="13"/>
  <c r="AL41" i="13"/>
  <c r="AI41" i="13"/>
  <c r="AH41" i="13"/>
  <c r="AE41" i="13"/>
  <c r="AD41" i="13"/>
  <c r="AA41" i="13"/>
  <c r="Z41" i="13"/>
  <c r="W41" i="13"/>
  <c r="V41" i="13"/>
  <c r="S41" i="13"/>
  <c r="R41" i="13"/>
  <c r="L41" i="13"/>
  <c r="K41" i="13"/>
  <c r="H41" i="13"/>
  <c r="G41" i="13"/>
  <c r="M41" i="13"/>
  <c r="EJ41" i="13" s="1"/>
  <c r="EL40" i="13"/>
  <c r="EK40" i="13"/>
  <c r="EH40" i="13"/>
  <c r="EG40" i="13"/>
  <c r="ED40" i="13"/>
  <c r="EC40" i="13"/>
  <c r="DZ40" i="13"/>
  <c r="DY40" i="13"/>
  <c r="DV40" i="13"/>
  <c r="DU40" i="13"/>
  <c r="DR40" i="13"/>
  <c r="DQ40" i="13"/>
  <c r="DL40" i="13"/>
  <c r="DK40" i="13"/>
  <c r="DH40" i="13"/>
  <c r="DG40" i="13"/>
  <c r="DD40" i="13"/>
  <c r="DB40" i="13"/>
  <c r="CX40" i="13"/>
  <c r="CW40" i="13"/>
  <c r="CS40" i="13"/>
  <c r="CR40" i="13"/>
  <c r="CN40" i="13"/>
  <c r="CM40" i="13"/>
  <c r="CI40" i="13"/>
  <c r="CH40" i="13"/>
  <c r="CE40" i="13"/>
  <c r="CD40" i="13"/>
  <c r="CA40" i="13"/>
  <c r="BZ40" i="13"/>
  <c r="BW40" i="13"/>
  <c r="BV40" i="13"/>
  <c r="BS40" i="13"/>
  <c r="BR40" i="13"/>
  <c r="BO40" i="13"/>
  <c r="BN40" i="13"/>
  <c r="BK40" i="13"/>
  <c r="BJ40" i="13"/>
  <c r="BG40" i="13"/>
  <c r="BF40" i="13"/>
  <c r="BC40" i="13"/>
  <c r="BB40" i="13"/>
  <c r="AY40" i="13"/>
  <c r="AX40" i="13"/>
  <c r="AU40" i="13"/>
  <c r="AT40" i="13"/>
  <c r="AQ40" i="13"/>
  <c r="AP40" i="13"/>
  <c r="AM40" i="13"/>
  <c r="AL40" i="13"/>
  <c r="AI40" i="13"/>
  <c r="AH40" i="13"/>
  <c r="AE40" i="13"/>
  <c r="AD40" i="13"/>
  <c r="AA40" i="13"/>
  <c r="Z40" i="13"/>
  <c r="W40" i="13"/>
  <c r="V40" i="13"/>
  <c r="S40" i="13"/>
  <c r="R40" i="13"/>
  <c r="L40" i="13"/>
  <c r="K40" i="13"/>
  <c r="H40" i="13"/>
  <c r="G40" i="13"/>
  <c r="M40" i="13"/>
  <c r="EI40" i="13" s="1"/>
  <c r="EL39" i="13"/>
  <c r="EK39" i="13"/>
  <c r="EH39" i="13"/>
  <c r="EG39" i="13"/>
  <c r="ED39" i="13"/>
  <c r="EC39" i="13"/>
  <c r="DZ39" i="13"/>
  <c r="DY39" i="13"/>
  <c r="DV39" i="13"/>
  <c r="DU39" i="13"/>
  <c r="DR39" i="13"/>
  <c r="DQ39" i="13"/>
  <c r="DL39" i="13"/>
  <c r="DK39" i="13"/>
  <c r="DH39" i="13"/>
  <c r="DG39" i="13"/>
  <c r="DD39" i="13"/>
  <c r="DB39" i="13"/>
  <c r="CX39" i="13"/>
  <c r="CW39" i="13"/>
  <c r="CS39" i="13"/>
  <c r="CR39" i="13"/>
  <c r="CN39" i="13"/>
  <c r="CM39" i="13"/>
  <c r="CI39" i="13"/>
  <c r="CH39" i="13"/>
  <c r="CE39" i="13"/>
  <c r="CD39" i="13"/>
  <c r="CA39" i="13"/>
  <c r="BZ39" i="13"/>
  <c r="BW39" i="13"/>
  <c r="BV39" i="13"/>
  <c r="BS39" i="13"/>
  <c r="BR39" i="13"/>
  <c r="BO39" i="13"/>
  <c r="BN39" i="13"/>
  <c r="BK39" i="13"/>
  <c r="BJ39" i="13"/>
  <c r="BG39" i="13"/>
  <c r="BF39" i="13"/>
  <c r="BC39" i="13"/>
  <c r="BB39" i="13"/>
  <c r="AY39" i="13"/>
  <c r="AX39" i="13"/>
  <c r="AU39" i="13"/>
  <c r="AT39" i="13"/>
  <c r="AQ39" i="13"/>
  <c r="AP39" i="13"/>
  <c r="AM39" i="13"/>
  <c r="AL39" i="13"/>
  <c r="AI39" i="13"/>
  <c r="AH39" i="13"/>
  <c r="AE39" i="13"/>
  <c r="AD39" i="13"/>
  <c r="AA39" i="13"/>
  <c r="Z39" i="13"/>
  <c r="W39" i="13"/>
  <c r="V39" i="13"/>
  <c r="S39" i="13"/>
  <c r="R39" i="13"/>
  <c r="L39" i="13"/>
  <c r="K39" i="13"/>
  <c r="H39" i="13"/>
  <c r="G39" i="13"/>
  <c r="M39" i="13"/>
  <c r="EI39" i="13" s="1"/>
  <c r="EL38" i="13"/>
  <c r="EK38" i="13"/>
  <c r="EH38" i="13"/>
  <c r="EG38" i="13"/>
  <c r="ED38" i="13"/>
  <c r="EC38" i="13"/>
  <c r="DZ38" i="13"/>
  <c r="DY38" i="13"/>
  <c r="DV38" i="13"/>
  <c r="DU38" i="13"/>
  <c r="DR38" i="13"/>
  <c r="DQ38" i="13"/>
  <c r="DL38" i="13"/>
  <c r="DK38" i="13"/>
  <c r="DH38" i="13"/>
  <c r="DG38" i="13"/>
  <c r="DD38" i="13"/>
  <c r="DB38" i="13"/>
  <c r="CX38" i="13"/>
  <c r="CW38" i="13"/>
  <c r="CS38" i="13"/>
  <c r="CR38" i="13"/>
  <c r="CN38" i="13"/>
  <c r="CM38" i="13"/>
  <c r="CI38" i="13"/>
  <c r="CH38" i="13"/>
  <c r="CE38" i="13"/>
  <c r="CD38" i="13"/>
  <c r="CA38" i="13"/>
  <c r="BZ38" i="13"/>
  <c r="BW38" i="13"/>
  <c r="BV38" i="13"/>
  <c r="BS38" i="13"/>
  <c r="BR38" i="13"/>
  <c r="BO38" i="13"/>
  <c r="BN38" i="13"/>
  <c r="BK38" i="13"/>
  <c r="BJ38" i="13"/>
  <c r="BG38" i="13"/>
  <c r="BF38" i="13"/>
  <c r="BC38" i="13"/>
  <c r="BB38" i="13"/>
  <c r="AY38" i="13"/>
  <c r="AX38" i="13"/>
  <c r="AU38" i="13"/>
  <c r="AT38" i="13"/>
  <c r="AQ38" i="13"/>
  <c r="AP38" i="13"/>
  <c r="AM38" i="13"/>
  <c r="AL38" i="13"/>
  <c r="AI38" i="13"/>
  <c r="AH38" i="13"/>
  <c r="AE38" i="13"/>
  <c r="AD38" i="13"/>
  <c r="AA38" i="13"/>
  <c r="Z38" i="13"/>
  <c r="W38" i="13"/>
  <c r="V38" i="13"/>
  <c r="S38" i="13"/>
  <c r="R38" i="13"/>
  <c r="L38" i="13"/>
  <c r="K38" i="13"/>
  <c r="H38" i="13"/>
  <c r="G38" i="13"/>
  <c r="M38" i="13"/>
  <c r="EI38" i="13" s="1"/>
  <c r="EC37" i="13"/>
  <c r="DK37" i="13"/>
  <c r="DE37" i="13"/>
  <c r="CK37" i="13"/>
  <c r="CE37" i="13"/>
  <c r="BO37" i="13"/>
  <c r="BJ37" i="13"/>
  <c r="AT37" i="13"/>
  <c r="AN37" i="13"/>
  <c r="X37" i="13"/>
  <c r="S37" i="13"/>
  <c r="M37" i="13"/>
  <c r="EH37" i="13" s="1"/>
  <c r="EC36" i="13"/>
  <c r="DE36" i="13"/>
  <c r="CF36" i="13"/>
  <c r="BP36" i="13"/>
  <c r="AZ36" i="13"/>
  <c r="AJ36" i="13"/>
  <c r="T36" i="13"/>
  <c r="M36" i="13"/>
  <c r="DW36" i="13" s="1"/>
  <c r="EI35" i="13"/>
  <c r="DS35" i="13"/>
  <c r="CY35" i="13"/>
  <c r="CF35" i="13"/>
  <c r="BP35" i="13"/>
  <c r="AZ35" i="13"/>
  <c r="AJ35" i="13"/>
  <c r="T35" i="13"/>
  <c r="M35" i="13"/>
  <c r="EE35" i="13" s="1"/>
  <c r="EI34" i="13"/>
  <c r="DW34" i="13"/>
  <c r="DS34" i="13"/>
  <c r="DE34" i="13"/>
  <c r="CY34" i="13"/>
  <c r="CR34" i="13"/>
  <c r="CO34" i="13"/>
  <c r="CH34" i="13"/>
  <c r="CF34" i="13"/>
  <c r="BZ34" i="13"/>
  <c r="BX34" i="13"/>
  <c r="BR34" i="13"/>
  <c r="BP34" i="13"/>
  <c r="BJ34" i="13"/>
  <c r="BH34" i="13"/>
  <c r="BB34" i="13"/>
  <c r="AZ34" i="13"/>
  <c r="AT34" i="13"/>
  <c r="AR34" i="13"/>
  <c r="AL34" i="13"/>
  <c r="AJ34" i="13"/>
  <c r="AD34" i="13"/>
  <c r="AB34" i="13"/>
  <c r="V34" i="13"/>
  <c r="T34" i="13"/>
  <c r="K34" i="13"/>
  <c r="I34" i="13"/>
  <c r="M34" i="13"/>
  <c r="EE34" i="13" s="1"/>
  <c r="EK33" i="13"/>
  <c r="EI33" i="13"/>
  <c r="EC33" i="13"/>
  <c r="EA33" i="13"/>
  <c r="DU33" i="13"/>
  <c r="DS33" i="13"/>
  <c r="DK33" i="13"/>
  <c r="DI33" i="13"/>
  <c r="DB33" i="13"/>
  <c r="CY33" i="13"/>
  <c r="CR33" i="13"/>
  <c r="CO33" i="13"/>
  <c r="CH33" i="13"/>
  <c r="CF33" i="13"/>
  <c r="BZ33" i="13"/>
  <c r="BX33" i="13"/>
  <c r="BR33" i="13"/>
  <c r="BP33" i="13"/>
  <c r="BJ33" i="13"/>
  <c r="BH33" i="13"/>
  <c r="BB33" i="13"/>
  <c r="AZ33" i="13"/>
  <c r="AT33" i="13"/>
  <c r="AR33" i="13"/>
  <c r="AL33" i="13"/>
  <c r="AJ33" i="13"/>
  <c r="AD33" i="13"/>
  <c r="AB33" i="13"/>
  <c r="V33" i="13"/>
  <c r="T33" i="13"/>
  <c r="K33" i="13"/>
  <c r="I33" i="13"/>
  <c r="M33" i="13"/>
  <c r="EG33" i="13" s="1"/>
  <c r="EK32" i="13"/>
  <c r="EI32" i="13"/>
  <c r="EC32" i="13"/>
  <c r="EA32" i="13"/>
  <c r="DU32" i="13"/>
  <c r="DS32" i="13"/>
  <c r="DK32" i="13"/>
  <c r="DI32" i="13"/>
  <c r="DB32" i="13"/>
  <c r="CY32" i="13"/>
  <c r="CT32" i="13"/>
  <c r="CR32" i="13"/>
  <c r="CO32" i="13"/>
  <c r="CK32" i="13"/>
  <c r="CH32" i="13"/>
  <c r="CF32" i="13"/>
  <c r="CB32" i="13"/>
  <c r="BZ32" i="13"/>
  <c r="BX32" i="13"/>
  <c r="BT32" i="13"/>
  <c r="BR32" i="13"/>
  <c r="BP32" i="13"/>
  <c r="BL32" i="13"/>
  <c r="BJ32" i="13"/>
  <c r="BH32" i="13"/>
  <c r="BD32" i="13"/>
  <c r="BB32" i="13"/>
  <c r="AZ32" i="13"/>
  <c r="AX32" i="13"/>
  <c r="AV32" i="13"/>
  <c r="AU32" i="13"/>
  <c r="AR32" i="13"/>
  <c r="AQ32" i="13"/>
  <c r="AP32" i="13"/>
  <c r="AM32" i="13"/>
  <c r="AL32" i="13"/>
  <c r="AJ32" i="13"/>
  <c r="AH32" i="13"/>
  <c r="AF32" i="13"/>
  <c r="AE32" i="13"/>
  <c r="AB32" i="13"/>
  <c r="AA32" i="13"/>
  <c r="Z32" i="13"/>
  <c r="W32" i="13"/>
  <c r="V32" i="13"/>
  <c r="T32" i="13"/>
  <c r="R32" i="13"/>
  <c r="P32" i="13"/>
  <c r="L32" i="13"/>
  <c r="I32" i="13"/>
  <c r="H32" i="13"/>
  <c r="G32" i="13"/>
  <c r="M32" i="13"/>
  <c r="EL31" i="13"/>
  <c r="EK31" i="13"/>
  <c r="EI31" i="13"/>
  <c r="EG31" i="13"/>
  <c r="EE31" i="13"/>
  <c r="ED31" i="13"/>
  <c r="EA31" i="13"/>
  <c r="DZ31" i="13"/>
  <c r="DY31" i="13"/>
  <c r="DV31" i="13"/>
  <c r="DU31" i="13"/>
  <c r="DS31" i="13"/>
  <c r="DQ31" i="13"/>
  <c r="DM31" i="13"/>
  <c r="DL31" i="13"/>
  <c r="DI31" i="13"/>
  <c r="DH31" i="13"/>
  <c r="DG31" i="13"/>
  <c r="DD31" i="13"/>
  <c r="DB31" i="13"/>
  <c r="CY31" i="13"/>
  <c r="CW31" i="13"/>
  <c r="CT31" i="13"/>
  <c r="CS31" i="13"/>
  <c r="CO31" i="13"/>
  <c r="CN31" i="13"/>
  <c r="CM31" i="13"/>
  <c r="CI31" i="13"/>
  <c r="CH31" i="13"/>
  <c r="CF31" i="13"/>
  <c r="CD31" i="13"/>
  <c r="CB31" i="13"/>
  <c r="CA31" i="13"/>
  <c r="BX31" i="13"/>
  <c r="BW31" i="13"/>
  <c r="BV31" i="13"/>
  <c r="BS31" i="13"/>
  <c r="BR31" i="13"/>
  <c r="BP31" i="13"/>
  <c r="BN31" i="13"/>
  <c r="BL31" i="13"/>
  <c r="BK31" i="13"/>
  <c r="BH31" i="13"/>
  <c r="BG31" i="13"/>
  <c r="BF31" i="13"/>
  <c r="BC31" i="13"/>
  <c r="BB31" i="13"/>
  <c r="AZ31" i="13"/>
  <c r="AX31" i="13"/>
  <c r="AV31" i="13"/>
  <c r="AU31" i="13"/>
  <c r="AR31" i="13"/>
  <c r="AQ31" i="13"/>
  <c r="AP31" i="13"/>
  <c r="AM31" i="13"/>
  <c r="AL31" i="13"/>
  <c r="AJ31" i="13"/>
  <c r="AH31" i="13"/>
  <c r="AF31" i="13"/>
  <c r="AE31" i="13"/>
  <c r="AB31" i="13"/>
  <c r="AA31" i="13"/>
  <c r="Z31" i="13"/>
  <c r="W31" i="13"/>
  <c r="V31" i="13"/>
  <c r="T31" i="13"/>
  <c r="R31" i="13"/>
  <c r="P31" i="13"/>
  <c r="L31" i="13"/>
  <c r="I31" i="13"/>
  <c r="H31" i="13"/>
  <c r="G31" i="13"/>
  <c r="M31" i="13"/>
  <c r="EL30" i="13"/>
  <c r="EK30" i="13"/>
  <c r="EI30" i="13"/>
  <c r="EG30" i="13"/>
  <c r="EE30" i="13"/>
  <c r="ED30" i="13"/>
  <c r="EA30" i="13"/>
  <c r="DZ30" i="13"/>
  <c r="DY30" i="13"/>
  <c r="DV30" i="13"/>
  <c r="DU30" i="13"/>
  <c r="DS30" i="13"/>
  <c r="DQ30" i="13"/>
  <c r="DM30" i="13"/>
  <c r="DL30" i="13"/>
  <c r="DI30" i="13"/>
  <c r="DH30" i="13"/>
  <c r="DG30" i="13"/>
  <c r="DD30" i="13"/>
  <c r="DB30" i="13"/>
  <c r="CY30" i="13"/>
  <c r="CW30" i="13"/>
  <c r="CT30" i="13"/>
  <c r="CS30" i="13"/>
  <c r="CO30" i="13"/>
  <c r="CN30" i="13"/>
  <c r="CM30" i="13"/>
  <c r="CI30" i="13"/>
  <c r="CH30" i="13"/>
  <c r="CF30" i="13"/>
  <c r="CD30" i="13"/>
  <c r="CB30" i="13"/>
  <c r="CA30" i="13"/>
  <c r="BX30" i="13"/>
  <c r="BW30" i="13"/>
  <c r="BV30" i="13"/>
  <c r="BS30" i="13"/>
  <c r="BR30" i="13"/>
  <c r="BP30" i="13"/>
  <c r="BN30" i="13"/>
  <c r="BL30" i="13"/>
  <c r="BK30" i="13"/>
  <c r="BH30" i="13"/>
  <c r="BG30" i="13"/>
  <c r="BF30" i="13"/>
  <c r="BC30" i="13"/>
  <c r="BB30" i="13"/>
  <c r="AZ30" i="13"/>
  <c r="AX30" i="13"/>
  <c r="AV30" i="13"/>
  <c r="AU30" i="13"/>
  <c r="AR30" i="13"/>
  <c r="AQ30" i="13"/>
  <c r="AP30" i="13"/>
  <c r="AM30" i="13"/>
  <c r="AL30" i="13"/>
  <c r="AJ30" i="13"/>
  <c r="AH30" i="13"/>
  <c r="AF30" i="13"/>
  <c r="AE30" i="13"/>
  <c r="AB30" i="13"/>
  <c r="AA30" i="13"/>
  <c r="Z30" i="13"/>
  <c r="W30" i="13"/>
  <c r="V30" i="13"/>
  <c r="T30" i="13"/>
  <c r="R30" i="13"/>
  <c r="P30" i="13"/>
  <c r="L30" i="13"/>
  <c r="I30" i="13"/>
  <c r="H30" i="13"/>
  <c r="G30" i="13"/>
  <c r="M30" i="13"/>
  <c r="EL29" i="13"/>
  <c r="EK29" i="13"/>
  <c r="EI29" i="13"/>
  <c r="EG29" i="13"/>
  <c r="EE29" i="13"/>
  <c r="ED29" i="13"/>
  <c r="EA29" i="13"/>
  <c r="DZ29" i="13"/>
  <c r="DY29" i="13"/>
  <c r="DV29" i="13"/>
  <c r="DU29" i="13"/>
  <c r="DS29" i="13"/>
  <c r="DQ29" i="13"/>
  <c r="DM29" i="13"/>
  <c r="DL29" i="13"/>
  <c r="DI29" i="13"/>
  <c r="DH29" i="13"/>
  <c r="DG29" i="13"/>
  <c r="DD29" i="13"/>
  <c r="DB29" i="13"/>
  <c r="CY29" i="13"/>
  <c r="CW29" i="13"/>
  <c r="CT29" i="13"/>
  <c r="CS29" i="13"/>
  <c r="CO29" i="13"/>
  <c r="CN29" i="13"/>
  <c r="CM29" i="13"/>
  <c r="CI29" i="13"/>
  <c r="CH29" i="13"/>
  <c r="CF29" i="13"/>
  <c r="CD29" i="13"/>
  <c r="CB29" i="13"/>
  <c r="CA29" i="13"/>
  <c r="BX29" i="13"/>
  <c r="BW29" i="13"/>
  <c r="BV29" i="13"/>
  <c r="BS29" i="13"/>
  <c r="BR29" i="13"/>
  <c r="BP29" i="13"/>
  <c r="BN29" i="13"/>
  <c r="BL29" i="13"/>
  <c r="BK29" i="13"/>
  <c r="BH29" i="13"/>
  <c r="BG29" i="13"/>
  <c r="BF29" i="13"/>
  <c r="BC29" i="13"/>
  <c r="BB29" i="13"/>
  <c r="AZ29" i="13"/>
  <c r="AX29" i="13"/>
  <c r="AV29" i="13"/>
  <c r="AU29" i="13"/>
  <c r="AR29" i="13"/>
  <c r="AQ29" i="13"/>
  <c r="AP29" i="13"/>
  <c r="AM29" i="13"/>
  <c r="AL29" i="13"/>
  <c r="AJ29" i="13"/>
  <c r="AH29" i="13"/>
  <c r="AF29" i="13"/>
  <c r="AE29" i="13"/>
  <c r="AB29" i="13"/>
  <c r="AA29" i="13"/>
  <c r="Z29" i="13"/>
  <c r="W29" i="13"/>
  <c r="V29" i="13"/>
  <c r="T29" i="13"/>
  <c r="R29" i="13"/>
  <c r="P29" i="13"/>
  <c r="L29" i="13"/>
  <c r="I29" i="13"/>
  <c r="H29" i="13"/>
  <c r="G29" i="13"/>
  <c r="M29" i="13"/>
  <c r="M28" i="13"/>
  <c r="M27" i="13"/>
  <c r="M26" i="13"/>
  <c r="M25" i="13"/>
  <c r="M24" i="13"/>
  <c r="M23" i="13"/>
  <c r="DQ22" i="13"/>
  <c r="CQ22" i="13"/>
  <c r="BV22" i="13"/>
  <c r="BN22" i="13"/>
  <c r="BF22" i="13"/>
  <c r="AX22" i="13"/>
  <c r="AP22" i="13"/>
  <c r="AH22" i="13"/>
  <c r="Z22" i="13"/>
  <c r="R22" i="13"/>
  <c r="G22" i="13"/>
  <c r="M22" i="13"/>
  <c r="EB22" i="13" s="1"/>
  <c r="EG21" i="13"/>
  <c r="EA21" i="13"/>
  <c r="DU21" i="13"/>
  <c r="DO21" i="13"/>
  <c r="DI21" i="13"/>
  <c r="DB21" i="13"/>
  <c r="CU21" i="13"/>
  <c r="CO21" i="13"/>
  <c r="CH21" i="13"/>
  <c r="CC21" i="13"/>
  <c r="BX21" i="13"/>
  <c r="BR21" i="13"/>
  <c r="BM21" i="13"/>
  <c r="BH21" i="13"/>
  <c r="BC21" i="13"/>
  <c r="AY21" i="13"/>
  <c r="AU21" i="13"/>
  <c r="AQ21" i="13"/>
  <c r="AM21" i="13"/>
  <c r="AI21" i="13"/>
  <c r="AE21" i="13"/>
  <c r="AA21" i="13"/>
  <c r="W21" i="13"/>
  <c r="S21" i="13"/>
  <c r="L21" i="13"/>
  <c r="H21" i="13"/>
  <c r="M21" i="13"/>
  <c r="EL20" i="13"/>
  <c r="EH20" i="13"/>
  <c r="ED20" i="13"/>
  <c r="DZ20" i="13"/>
  <c r="DV20" i="13"/>
  <c r="DR20" i="13"/>
  <c r="DL20" i="13"/>
  <c r="DH20" i="13"/>
  <c r="DD20" i="13"/>
  <c r="CX20" i="13"/>
  <c r="CS20" i="13"/>
  <c r="CN20" i="13"/>
  <c r="CI20" i="13"/>
  <c r="CE20" i="13"/>
  <c r="CA20" i="13"/>
  <c r="BW20" i="13"/>
  <c r="BS20" i="13"/>
  <c r="BO20" i="13"/>
  <c r="BK20" i="13"/>
  <c r="BG20" i="13"/>
  <c r="BC20" i="13"/>
  <c r="AY20" i="13"/>
  <c r="AU20" i="13"/>
  <c r="AQ20" i="13"/>
  <c r="AM20" i="13"/>
  <c r="AI20" i="13"/>
  <c r="AE20" i="13"/>
  <c r="AA20" i="13"/>
  <c r="W20" i="13"/>
  <c r="S20" i="13"/>
  <c r="L20" i="13"/>
  <c r="H20" i="13"/>
  <c r="M20" i="13"/>
  <c r="EK20" i="13" s="1"/>
  <c r="EL19" i="13"/>
  <c r="EH19" i="13"/>
  <c r="ED19" i="13"/>
  <c r="DZ19" i="13"/>
  <c r="DV19" i="13"/>
  <c r="DR19" i="13"/>
  <c r="DL19" i="13"/>
  <c r="DH19" i="13"/>
  <c r="DD19" i="13"/>
  <c r="CX19" i="13"/>
  <c r="CS19" i="13"/>
  <c r="CN19" i="13"/>
  <c r="CI19" i="13"/>
  <c r="CE19" i="13"/>
  <c r="CA19" i="13"/>
  <c r="BW19" i="13"/>
  <c r="BS19" i="13"/>
  <c r="BO19" i="13"/>
  <c r="BK19" i="13"/>
  <c r="BG19" i="13"/>
  <c r="BC19" i="13"/>
  <c r="AY19" i="13"/>
  <c r="AU19" i="13"/>
  <c r="AQ19" i="13"/>
  <c r="AM19" i="13"/>
  <c r="AI19" i="13"/>
  <c r="AE19" i="13"/>
  <c r="AA19" i="13"/>
  <c r="W19" i="13"/>
  <c r="S19" i="13"/>
  <c r="L19" i="13"/>
  <c r="H19" i="13"/>
  <c r="M19" i="13"/>
  <c r="EK19" i="13" s="1"/>
  <c r="EL18" i="13"/>
  <c r="EH18" i="13"/>
  <c r="ED18" i="13"/>
  <c r="DZ18" i="13"/>
  <c r="DV18" i="13"/>
  <c r="DR18" i="13"/>
  <c r="DL18" i="13"/>
  <c r="DH18" i="13"/>
  <c r="DD18" i="13"/>
  <c r="CX18" i="13"/>
  <c r="CS18" i="13"/>
  <c r="CN18" i="13"/>
  <c r="CI18" i="13"/>
  <c r="CE18" i="13"/>
  <c r="CA18" i="13"/>
  <c r="BW18" i="13"/>
  <c r="BS18" i="13"/>
  <c r="BO18" i="13"/>
  <c r="BK18" i="13"/>
  <c r="BG18" i="13"/>
  <c r="BC18" i="13"/>
  <c r="AY18" i="13"/>
  <c r="AU18" i="13"/>
  <c r="AQ18" i="13"/>
  <c r="AM18" i="13"/>
  <c r="AI18" i="13"/>
  <c r="AE18" i="13"/>
  <c r="AA18" i="13"/>
  <c r="W18" i="13"/>
  <c r="S18" i="13"/>
  <c r="L18" i="13"/>
  <c r="H18" i="13"/>
  <c r="M18" i="13"/>
  <c r="EK18" i="13" s="1"/>
  <c r="EL17" i="13"/>
  <c r="EH17" i="13"/>
  <c r="ED17" i="13"/>
  <c r="DZ17" i="13"/>
  <c r="DV17" i="13"/>
  <c r="DR17" i="13"/>
  <c r="DL17" i="13"/>
  <c r="DH17" i="13"/>
  <c r="DD17" i="13"/>
  <c r="CX17" i="13"/>
  <c r="CS17" i="13"/>
  <c r="CN17" i="13"/>
  <c r="CI17" i="13"/>
  <c r="CE17" i="13"/>
  <c r="CA17" i="13"/>
  <c r="BW17" i="13"/>
  <c r="BS17" i="13"/>
  <c r="BO17" i="13"/>
  <c r="BK17" i="13"/>
  <c r="BG17" i="13"/>
  <c r="BC17" i="13"/>
  <c r="AY17" i="13"/>
  <c r="AU17" i="13"/>
  <c r="AQ17" i="13"/>
  <c r="AM17" i="13"/>
  <c r="AI17" i="13"/>
  <c r="AE17" i="13"/>
  <c r="AA17" i="13"/>
  <c r="W17" i="13"/>
  <c r="S17" i="13"/>
  <c r="L17" i="13"/>
  <c r="H17" i="13"/>
  <c r="M17" i="13"/>
  <c r="EK17" i="13" s="1"/>
  <c r="EL16" i="13"/>
  <c r="EH16" i="13"/>
  <c r="ED16" i="13"/>
  <c r="DZ16" i="13"/>
  <c r="DV16" i="13"/>
  <c r="DR16" i="13"/>
  <c r="DL16" i="13"/>
  <c r="DH16" i="13"/>
  <c r="DD16" i="13"/>
  <c r="CX16" i="13"/>
  <c r="CS16" i="13"/>
  <c r="CN16" i="13"/>
  <c r="CI16" i="13"/>
  <c r="CE16" i="13"/>
  <c r="CA16" i="13"/>
  <c r="BW16" i="13"/>
  <c r="BS16" i="13"/>
  <c r="BO16" i="13"/>
  <c r="BK16" i="13"/>
  <c r="BG16" i="13"/>
  <c r="BC16" i="13"/>
  <c r="AY16" i="13"/>
  <c r="AU16" i="13"/>
  <c r="AQ16" i="13"/>
  <c r="AM16" i="13"/>
  <c r="AI16" i="13"/>
  <c r="AE16" i="13"/>
  <c r="AA16" i="13"/>
  <c r="W16" i="13"/>
  <c r="S16" i="13"/>
  <c r="L16" i="13"/>
  <c r="H16" i="13"/>
  <c r="M16" i="13"/>
  <c r="EK16" i="13" s="1"/>
  <c r="EL15" i="13"/>
  <c r="EH15" i="13"/>
  <c r="ED15" i="13"/>
  <c r="DZ15" i="13"/>
  <c r="DV15" i="13"/>
  <c r="DR15" i="13"/>
  <c r="DL15" i="13"/>
  <c r="DH15" i="13"/>
  <c r="DD15" i="13"/>
  <c r="CX15" i="13"/>
  <c r="CS15" i="13"/>
  <c r="CN15" i="13"/>
  <c r="CI15" i="13"/>
  <c r="CE15" i="13"/>
  <c r="CA15" i="13"/>
  <c r="BW15" i="13"/>
  <c r="BS15" i="13"/>
  <c r="BO15" i="13"/>
  <c r="BK15" i="13"/>
  <c r="BG15" i="13"/>
  <c r="BC15" i="13"/>
  <c r="AY15" i="13"/>
  <c r="AU15" i="13"/>
  <c r="AQ15" i="13"/>
  <c r="AM15" i="13"/>
  <c r="AI15" i="13"/>
  <c r="AE15" i="13"/>
  <c r="AA15" i="13"/>
  <c r="W15" i="13"/>
  <c r="S15" i="13"/>
  <c r="L15" i="13"/>
  <c r="H15" i="13"/>
  <c r="M15" i="13"/>
  <c r="EK15" i="13" s="1"/>
  <c r="EL14" i="13"/>
  <c r="EH14" i="13"/>
  <c r="ED14" i="13"/>
  <c r="DZ14" i="13"/>
  <c r="DV14" i="13"/>
  <c r="DR14" i="13"/>
  <c r="DL14" i="13"/>
  <c r="DH14" i="13"/>
  <c r="DD14" i="13"/>
  <c r="CX14" i="13"/>
  <c r="CS14" i="13"/>
  <c r="CN14" i="13"/>
  <c r="CI14" i="13"/>
  <c r="CE14" i="13"/>
  <c r="CA14" i="13"/>
  <c r="BW14" i="13"/>
  <c r="BS14" i="13"/>
  <c r="BO14" i="13"/>
  <c r="BK14" i="13"/>
  <c r="BG14" i="13"/>
  <c r="BC14" i="13"/>
  <c r="AY14" i="13"/>
  <c r="AU14" i="13"/>
  <c r="AQ14" i="13"/>
  <c r="AM14" i="13"/>
  <c r="AI14" i="13"/>
  <c r="AE14" i="13"/>
  <c r="AA14" i="13"/>
  <c r="W14" i="13"/>
  <c r="S14" i="13"/>
  <c r="L14" i="13"/>
  <c r="H14" i="13"/>
  <c r="M14" i="13"/>
  <c r="EK14" i="13" s="1"/>
  <c r="M13" i="13"/>
  <c r="ED13" i="13" s="1"/>
  <c r="EL12" i="13"/>
  <c r="EJ12" i="13"/>
  <c r="EH12" i="13"/>
  <c r="EF12" i="13"/>
  <c r="EE12" i="13"/>
  <c r="EB12" i="13"/>
  <c r="EA12" i="13"/>
  <c r="DZ12" i="13"/>
  <c r="DW12" i="13"/>
  <c r="DV12" i="13"/>
  <c r="DT12" i="13"/>
  <c r="DR12" i="13"/>
  <c r="DO12" i="13"/>
  <c r="DM12" i="13"/>
  <c r="DJ12" i="13"/>
  <c r="DI12" i="13"/>
  <c r="DH12" i="13"/>
  <c r="DE12" i="13"/>
  <c r="DD12" i="13"/>
  <c r="CZ12" i="13"/>
  <c r="CX12" i="13"/>
  <c r="CU12" i="13"/>
  <c r="CT12" i="13"/>
  <c r="CQ12" i="13"/>
  <c r="CO12" i="13"/>
  <c r="CN12" i="13"/>
  <c r="CK12" i="13"/>
  <c r="CI12" i="13"/>
  <c r="CG12" i="13"/>
  <c r="CE12" i="13"/>
  <c r="CD12" i="13"/>
  <c r="CC12" i="13"/>
  <c r="CA12" i="13"/>
  <c r="BZ12" i="13"/>
  <c r="BY12" i="13"/>
  <c r="BW12" i="13"/>
  <c r="BV12" i="13"/>
  <c r="BU12" i="13"/>
  <c r="BS12" i="13"/>
  <c r="BR12" i="13"/>
  <c r="BQ12" i="13"/>
  <c r="BO12" i="13"/>
  <c r="BN12" i="13"/>
  <c r="BM12" i="13"/>
  <c r="BK12" i="13"/>
  <c r="BJ12" i="13"/>
  <c r="BI12" i="13"/>
  <c r="BG12" i="13"/>
  <c r="BF12" i="13"/>
  <c r="BE12" i="13"/>
  <c r="BC12" i="13"/>
  <c r="BB12" i="13"/>
  <c r="BA12" i="13"/>
  <c r="AY12" i="13"/>
  <c r="AX12" i="13"/>
  <c r="AW12" i="13"/>
  <c r="AU12" i="13"/>
  <c r="AT12" i="13"/>
  <c r="AS12" i="13"/>
  <c r="AQ12" i="13"/>
  <c r="AP12" i="13"/>
  <c r="AO12" i="13"/>
  <c r="AM12" i="13"/>
  <c r="AL12" i="13"/>
  <c r="AK12" i="13"/>
  <c r="AI12" i="13"/>
  <c r="AH12" i="13"/>
  <c r="AG12" i="13"/>
  <c r="AE12" i="13"/>
  <c r="AD12" i="13"/>
  <c r="AC12" i="13"/>
  <c r="AA12" i="13"/>
  <c r="Z12" i="13"/>
  <c r="Y12" i="13"/>
  <c r="W12" i="13"/>
  <c r="V12" i="13"/>
  <c r="U12" i="13"/>
  <c r="S12" i="13"/>
  <c r="R12" i="13"/>
  <c r="Q12" i="13"/>
  <c r="L12" i="13"/>
  <c r="K12" i="13"/>
  <c r="J12" i="13"/>
  <c r="H12" i="13"/>
  <c r="G12" i="13"/>
  <c r="F12" i="13"/>
  <c r="M12" i="13"/>
  <c r="EL11" i="13"/>
  <c r="EK11" i="13"/>
  <c r="EJ11" i="13"/>
  <c r="EH11" i="13"/>
  <c r="EG11" i="13"/>
  <c r="EF11" i="13"/>
  <c r="ED11" i="13"/>
  <c r="EC11" i="13"/>
  <c r="EB11" i="13"/>
  <c r="DZ11" i="13"/>
  <c r="DY11" i="13"/>
  <c r="DX11" i="13"/>
  <c r="DV11" i="13"/>
  <c r="DU11" i="13"/>
  <c r="DT11" i="13"/>
  <c r="DR11" i="13"/>
  <c r="DQ11" i="13"/>
  <c r="DO11" i="13"/>
  <c r="DL11" i="13"/>
  <c r="DK11" i="13"/>
  <c r="DJ11" i="13"/>
  <c r="DH11" i="13"/>
  <c r="DG11" i="13"/>
  <c r="DF11" i="13"/>
  <c r="DD11" i="13"/>
  <c r="DB11" i="13"/>
  <c r="CZ11" i="13"/>
  <c r="CX11" i="13"/>
  <c r="CW11" i="13"/>
  <c r="CU11" i="13"/>
  <c r="CS11" i="13"/>
  <c r="CR11" i="13"/>
  <c r="CQ11" i="13"/>
  <c r="CN11" i="13"/>
  <c r="CM11" i="13"/>
  <c r="CL11" i="13"/>
  <c r="CI11" i="13"/>
  <c r="CH11" i="13"/>
  <c r="CG11" i="13"/>
  <c r="CE11" i="13"/>
  <c r="CD11" i="13"/>
  <c r="CC11" i="13"/>
  <c r="CA11" i="13"/>
  <c r="BZ11" i="13"/>
  <c r="BY11" i="13"/>
  <c r="BW11" i="13"/>
  <c r="BV11" i="13"/>
  <c r="BU11" i="13"/>
  <c r="BS11" i="13"/>
  <c r="BR11" i="13"/>
  <c r="BQ11" i="13"/>
  <c r="BO11" i="13"/>
  <c r="BN11" i="13"/>
  <c r="BM11" i="13"/>
  <c r="BK11" i="13"/>
  <c r="BJ11" i="13"/>
  <c r="BI11" i="13"/>
  <c r="BG11" i="13"/>
  <c r="BF11" i="13"/>
  <c r="BE11" i="13"/>
  <c r="BC11" i="13"/>
  <c r="BB11" i="13"/>
  <c r="BA11" i="13"/>
  <c r="AY11" i="13"/>
  <c r="AX11" i="13"/>
  <c r="AW11" i="13"/>
  <c r="AU11" i="13"/>
  <c r="AT11" i="13"/>
  <c r="AS11" i="13"/>
  <c r="AQ11" i="13"/>
  <c r="AP11" i="13"/>
  <c r="AO11" i="13"/>
  <c r="AM11" i="13"/>
  <c r="AL11" i="13"/>
  <c r="AK11" i="13"/>
  <c r="AI11" i="13"/>
  <c r="AH11" i="13"/>
  <c r="AG11" i="13"/>
  <c r="AE11" i="13"/>
  <c r="AD11" i="13"/>
  <c r="AC11" i="13"/>
  <c r="AA11" i="13"/>
  <c r="Z11" i="13"/>
  <c r="Y11" i="13"/>
  <c r="W11" i="13"/>
  <c r="V11" i="13"/>
  <c r="U11" i="13"/>
  <c r="S11" i="13"/>
  <c r="R11" i="13"/>
  <c r="Q11" i="13"/>
  <c r="L11" i="13"/>
  <c r="K11" i="13"/>
  <c r="J11" i="13"/>
  <c r="H11" i="13"/>
  <c r="G11" i="13"/>
  <c r="F11" i="13"/>
  <c r="M11" i="13"/>
  <c r="EI11" i="13" s="1"/>
  <c r="EL10" i="13"/>
  <c r="EK10" i="13"/>
  <c r="EJ10" i="13"/>
  <c r="EH10" i="13"/>
  <c r="EG10" i="13"/>
  <c r="EF10" i="13"/>
  <c r="ED10" i="13"/>
  <c r="EC10" i="13"/>
  <c r="EB10" i="13"/>
  <c r="DZ10" i="13"/>
  <c r="DY10" i="13"/>
  <c r="DX10" i="13"/>
  <c r="DV10" i="13"/>
  <c r="DU10" i="13"/>
  <c r="DT10" i="13"/>
  <c r="DR10" i="13"/>
  <c r="DQ10" i="13"/>
  <c r="DO10" i="13"/>
  <c r="DL10" i="13"/>
  <c r="DK10" i="13"/>
  <c r="DJ10" i="13"/>
  <c r="DH10" i="13"/>
  <c r="DG10" i="13"/>
  <c r="DF10" i="13"/>
  <c r="DD10" i="13"/>
  <c r="DB10" i="13"/>
  <c r="CZ10" i="13"/>
  <c r="CX10" i="13"/>
  <c r="CW10" i="13"/>
  <c r="CU10" i="13"/>
  <c r="CS10" i="13"/>
  <c r="CR10" i="13"/>
  <c r="CQ10" i="13"/>
  <c r="CN10" i="13"/>
  <c r="CM10" i="13"/>
  <c r="CL10" i="13"/>
  <c r="CI10" i="13"/>
  <c r="CH10" i="13"/>
  <c r="CG10" i="13"/>
  <c r="CE10" i="13"/>
  <c r="CD10" i="13"/>
  <c r="CC10" i="13"/>
  <c r="CA10" i="13"/>
  <c r="BZ10" i="13"/>
  <c r="BY10" i="13"/>
  <c r="BW10" i="13"/>
  <c r="BV10" i="13"/>
  <c r="BU10" i="13"/>
  <c r="BS10" i="13"/>
  <c r="BR10" i="13"/>
  <c r="BQ10" i="13"/>
  <c r="BO10" i="13"/>
  <c r="BN10" i="13"/>
  <c r="BM10" i="13"/>
  <c r="BK10" i="13"/>
  <c r="BJ10" i="13"/>
  <c r="BI10" i="13"/>
  <c r="BG10" i="13"/>
  <c r="BF10" i="13"/>
  <c r="BE10" i="13"/>
  <c r="BC10" i="13"/>
  <c r="BB10" i="13"/>
  <c r="BA10" i="13"/>
  <c r="AY10" i="13"/>
  <c r="AX10" i="13"/>
  <c r="AW10" i="13"/>
  <c r="AU10" i="13"/>
  <c r="AT10" i="13"/>
  <c r="AS10" i="13"/>
  <c r="AQ10" i="13"/>
  <c r="AP10" i="13"/>
  <c r="AO10" i="13"/>
  <c r="AM10" i="13"/>
  <c r="AL10" i="13"/>
  <c r="AK10" i="13"/>
  <c r="AI10" i="13"/>
  <c r="AH10" i="13"/>
  <c r="AG10" i="13"/>
  <c r="AE10" i="13"/>
  <c r="AD10" i="13"/>
  <c r="AC10" i="13"/>
  <c r="AA10" i="13"/>
  <c r="Z10" i="13"/>
  <c r="Y10" i="13"/>
  <c r="W10" i="13"/>
  <c r="V10" i="13"/>
  <c r="U10" i="13"/>
  <c r="S10" i="13"/>
  <c r="R10" i="13"/>
  <c r="Q10" i="13"/>
  <c r="L10" i="13"/>
  <c r="K10" i="13"/>
  <c r="J10" i="13"/>
  <c r="H10" i="13"/>
  <c r="G10" i="13"/>
  <c r="F10" i="13"/>
  <c r="M10" i="13"/>
  <c r="EI10" i="13" s="1"/>
  <c r="EL9" i="13"/>
  <c r="EK9" i="13"/>
  <c r="EJ9" i="13"/>
  <c r="EH9" i="13"/>
  <c r="EG9" i="13"/>
  <c r="EF9" i="13"/>
  <c r="ED9" i="13"/>
  <c r="EC9" i="13"/>
  <c r="EB9" i="13"/>
  <c r="DZ9" i="13"/>
  <c r="DY9" i="13"/>
  <c r="DX9" i="13"/>
  <c r="DV9" i="13"/>
  <c r="DU9" i="13"/>
  <c r="DT9" i="13"/>
  <c r="DR9" i="13"/>
  <c r="DQ9" i="13"/>
  <c r="DO9" i="13"/>
  <c r="DL9" i="13"/>
  <c r="DK9" i="13"/>
  <c r="DJ9" i="13"/>
  <c r="DH9" i="13"/>
  <c r="DG9" i="13"/>
  <c r="DF9" i="13"/>
  <c r="DD9" i="13"/>
  <c r="DB9" i="13"/>
  <c r="CZ9" i="13"/>
  <c r="CX9" i="13"/>
  <c r="CW9" i="13"/>
  <c r="CU9" i="13"/>
  <c r="CS9" i="13"/>
  <c r="CR9" i="13"/>
  <c r="CQ9" i="13"/>
  <c r="CN9" i="13"/>
  <c r="CM9" i="13"/>
  <c r="CL9" i="13"/>
  <c r="CI9" i="13"/>
  <c r="CH9" i="13"/>
  <c r="CG9" i="13"/>
  <c r="CE9" i="13"/>
  <c r="CD9" i="13"/>
  <c r="CC9" i="13"/>
  <c r="CA9" i="13"/>
  <c r="BZ9" i="13"/>
  <c r="BY9" i="13"/>
  <c r="BW9" i="13"/>
  <c r="BV9" i="13"/>
  <c r="BU9" i="13"/>
  <c r="BS9" i="13"/>
  <c r="BR9" i="13"/>
  <c r="BQ9" i="13"/>
  <c r="BO9" i="13"/>
  <c r="BN9" i="13"/>
  <c r="BM9" i="13"/>
  <c r="BK9" i="13"/>
  <c r="BJ9" i="13"/>
  <c r="BI9" i="13"/>
  <c r="BG9" i="13"/>
  <c r="BF9" i="13"/>
  <c r="BE9" i="13"/>
  <c r="BC9" i="13"/>
  <c r="BB9" i="13"/>
  <c r="BA9" i="13"/>
  <c r="AY9" i="13"/>
  <c r="AX9" i="13"/>
  <c r="AW9" i="13"/>
  <c r="AU9" i="13"/>
  <c r="AT9" i="13"/>
  <c r="AS9" i="13"/>
  <c r="AQ9" i="13"/>
  <c r="AP9" i="13"/>
  <c r="AO9" i="13"/>
  <c r="AM9" i="13"/>
  <c r="AL9" i="13"/>
  <c r="AK9" i="13"/>
  <c r="AI9" i="13"/>
  <c r="AH9" i="13"/>
  <c r="AG9" i="13"/>
  <c r="AE9" i="13"/>
  <c r="AD9" i="13"/>
  <c r="AC9" i="13"/>
  <c r="AA9" i="13"/>
  <c r="Z9" i="13"/>
  <c r="Y9" i="13"/>
  <c r="W9" i="13"/>
  <c r="V9" i="13"/>
  <c r="U9" i="13"/>
  <c r="S9" i="13"/>
  <c r="R9" i="13"/>
  <c r="Q9" i="13"/>
  <c r="L9" i="13"/>
  <c r="K9" i="13"/>
  <c r="J9" i="13"/>
  <c r="H9" i="13"/>
  <c r="G9" i="13"/>
  <c r="F9" i="13"/>
  <c r="M9" i="13"/>
  <c r="EI9" i="13" s="1"/>
  <c r="EL8" i="13"/>
  <c r="EK8" i="13"/>
  <c r="EJ8" i="13"/>
  <c r="EH8" i="13"/>
  <c r="EG8" i="13"/>
  <c r="EF8" i="13"/>
  <c r="ED8" i="13"/>
  <c r="EC8" i="13"/>
  <c r="EB8" i="13"/>
  <c r="DZ8" i="13"/>
  <c r="DY8" i="13"/>
  <c r="DX8" i="13"/>
  <c r="DV8" i="13"/>
  <c r="DU8" i="13"/>
  <c r="DT8" i="13"/>
  <c r="DR8" i="13"/>
  <c r="DQ8" i="13"/>
  <c r="DO8" i="13"/>
  <c r="DL8" i="13"/>
  <c r="DK8" i="13"/>
  <c r="DJ8" i="13"/>
  <c r="DH8" i="13"/>
  <c r="DG8" i="13"/>
  <c r="DF8" i="13"/>
  <c r="DD8" i="13"/>
  <c r="DB8" i="13"/>
  <c r="CZ8" i="13"/>
  <c r="CX8" i="13"/>
  <c r="CW8" i="13"/>
  <c r="CU8" i="13"/>
  <c r="CS8" i="13"/>
  <c r="CR8" i="13"/>
  <c r="CQ8" i="13"/>
  <c r="CN8" i="13"/>
  <c r="CM8" i="13"/>
  <c r="CL8" i="13"/>
  <c r="CI8" i="13"/>
  <c r="CH8" i="13"/>
  <c r="CG8" i="13"/>
  <c r="CE8" i="13"/>
  <c r="CD8" i="13"/>
  <c r="CC8" i="13"/>
  <c r="CA8" i="13"/>
  <c r="BZ8" i="13"/>
  <c r="BY8" i="13"/>
  <c r="BW8" i="13"/>
  <c r="BV8" i="13"/>
  <c r="BU8" i="13"/>
  <c r="BS8" i="13"/>
  <c r="BR8" i="13"/>
  <c r="BQ8" i="13"/>
  <c r="BO8" i="13"/>
  <c r="BN8" i="13"/>
  <c r="BM8" i="13"/>
  <c r="BK8" i="13"/>
  <c r="BJ8" i="13"/>
  <c r="BI8" i="13"/>
  <c r="BG8" i="13"/>
  <c r="BF8" i="13"/>
  <c r="BE8" i="13"/>
  <c r="BC8" i="13"/>
  <c r="BB8" i="13"/>
  <c r="BA8" i="13"/>
  <c r="AY8" i="13"/>
  <c r="AX8" i="13"/>
  <c r="AW8" i="13"/>
  <c r="AU8" i="13"/>
  <c r="AT8" i="13"/>
  <c r="AS8" i="13"/>
  <c r="AQ8" i="13"/>
  <c r="AP8" i="13"/>
  <c r="AO8" i="13"/>
  <c r="AM8" i="13"/>
  <c r="AL8" i="13"/>
  <c r="AK8" i="13"/>
  <c r="AI8" i="13"/>
  <c r="AH8" i="13"/>
  <c r="AG8" i="13"/>
  <c r="AE8" i="13"/>
  <c r="AD8" i="13"/>
  <c r="AC8" i="13"/>
  <c r="AA8" i="13"/>
  <c r="Z8" i="13"/>
  <c r="Y8" i="13"/>
  <c r="W8" i="13"/>
  <c r="V8" i="13"/>
  <c r="U8" i="13"/>
  <c r="S8" i="13"/>
  <c r="R8" i="13"/>
  <c r="Q8" i="13"/>
  <c r="L8" i="13"/>
  <c r="K8" i="13"/>
  <c r="J8" i="13"/>
  <c r="H8" i="13"/>
  <c r="G8" i="13"/>
  <c r="F8" i="13"/>
  <c r="M8" i="13"/>
  <c r="EI8" i="13" s="1"/>
  <c r="EL7" i="13"/>
  <c r="EK7" i="13"/>
  <c r="EJ7" i="13"/>
  <c r="EH7" i="13"/>
  <c r="EG7" i="13"/>
  <c r="EF7" i="13"/>
  <c r="ED7" i="13"/>
  <c r="EC7" i="13"/>
  <c r="EB7" i="13"/>
  <c r="DZ7" i="13"/>
  <c r="DY7" i="13"/>
  <c r="DX7" i="13"/>
  <c r="DV7" i="13"/>
  <c r="DU7" i="13"/>
  <c r="DT7" i="13"/>
  <c r="DR7" i="13"/>
  <c r="DQ7" i="13"/>
  <c r="DO7" i="13"/>
  <c r="DL7" i="13"/>
  <c r="DK7" i="13"/>
  <c r="DJ7" i="13"/>
  <c r="DH7" i="13"/>
  <c r="DG7" i="13"/>
  <c r="DF7" i="13"/>
  <c r="DD7" i="13"/>
  <c r="DB7" i="13"/>
  <c r="CZ7" i="13"/>
  <c r="CX7" i="13"/>
  <c r="CW7" i="13"/>
  <c r="CU7" i="13"/>
  <c r="CS7" i="13"/>
  <c r="CR7" i="13"/>
  <c r="CQ7" i="13"/>
  <c r="CN7" i="13"/>
  <c r="CM7" i="13"/>
  <c r="CL7" i="13"/>
  <c r="CI7" i="13"/>
  <c r="CH7" i="13"/>
  <c r="CG7" i="13"/>
  <c r="CE7" i="13"/>
  <c r="CD7" i="13"/>
  <c r="CC7" i="13"/>
  <c r="CA7" i="13"/>
  <c r="BZ7" i="13"/>
  <c r="BY7" i="13"/>
  <c r="BW7" i="13"/>
  <c r="BV7" i="13"/>
  <c r="BU7" i="13"/>
  <c r="BS7" i="13"/>
  <c r="BR7" i="13"/>
  <c r="BQ7" i="13"/>
  <c r="BO7" i="13"/>
  <c r="BN7" i="13"/>
  <c r="BM7" i="13"/>
  <c r="BK7" i="13"/>
  <c r="BJ7" i="13"/>
  <c r="BI7" i="13"/>
  <c r="BG7" i="13"/>
  <c r="BF7" i="13"/>
  <c r="BE7" i="13"/>
  <c r="BC7" i="13"/>
  <c r="BB7" i="13"/>
  <c r="BA7" i="13"/>
  <c r="AY7" i="13"/>
  <c r="AX7" i="13"/>
  <c r="AW7" i="13"/>
  <c r="AU7" i="13"/>
  <c r="AT7" i="13"/>
  <c r="AS7" i="13"/>
  <c r="AQ7" i="13"/>
  <c r="AP7" i="13"/>
  <c r="AO7" i="13"/>
  <c r="AM7" i="13"/>
  <c r="AL7" i="13"/>
  <c r="AK7" i="13"/>
  <c r="AI7" i="13"/>
  <c r="AH7" i="13"/>
  <c r="AG7" i="13"/>
  <c r="AE7" i="13"/>
  <c r="AD7" i="13"/>
  <c r="AC7" i="13"/>
  <c r="AA7" i="13"/>
  <c r="Z7" i="13"/>
  <c r="Y7" i="13"/>
  <c r="W7" i="13"/>
  <c r="V7" i="13"/>
  <c r="U7" i="13"/>
  <c r="S7" i="13"/>
  <c r="R7" i="13"/>
  <c r="Q7" i="13"/>
  <c r="L7" i="13"/>
  <c r="K7" i="13"/>
  <c r="J7" i="13"/>
  <c r="H7" i="13"/>
  <c r="G7" i="13"/>
  <c r="F7" i="13"/>
  <c r="M7" i="13"/>
  <c r="EI7" i="13" s="1"/>
  <c r="EL6" i="13"/>
  <c r="EK6" i="13"/>
  <c r="EJ6" i="13"/>
  <c r="EH6" i="13"/>
  <c r="EG6" i="13"/>
  <c r="EF6" i="13"/>
  <c r="ED6" i="13"/>
  <c r="EC6" i="13"/>
  <c r="EB6" i="13"/>
  <c r="DZ6" i="13"/>
  <c r="DY6" i="13"/>
  <c r="DX6" i="13"/>
  <c r="DV6" i="13"/>
  <c r="DU6" i="13"/>
  <c r="DT6" i="13"/>
  <c r="DR6" i="13"/>
  <c r="DQ6" i="13"/>
  <c r="DO6" i="13"/>
  <c r="DL6" i="13"/>
  <c r="DK6" i="13"/>
  <c r="DJ6" i="13"/>
  <c r="DH6" i="13"/>
  <c r="DG6" i="13"/>
  <c r="DF6" i="13"/>
  <c r="DD6" i="13"/>
  <c r="DB6" i="13"/>
  <c r="CZ6" i="13"/>
  <c r="CX6" i="13"/>
  <c r="CW6" i="13"/>
  <c r="CU6" i="13"/>
  <c r="CS6" i="13"/>
  <c r="CR6" i="13"/>
  <c r="CQ6" i="13"/>
  <c r="CN6" i="13"/>
  <c r="CM6" i="13"/>
  <c r="CL6" i="13"/>
  <c r="CI6" i="13"/>
  <c r="CH6" i="13"/>
  <c r="CG6" i="13"/>
  <c r="CE6" i="13"/>
  <c r="CD6" i="13"/>
  <c r="CC6" i="13"/>
  <c r="CA6" i="13"/>
  <c r="BZ6" i="13"/>
  <c r="BY6" i="13"/>
  <c r="BW6" i="13"/>
  <c r="BV6" i="13"/>
  <c r="BU6" i="13"/>
  <c r="BS6" i="13"/>
  <c r="BR6" i="13"/>
  <c r="BQ6" i="13"/>
  <c r="BO6" i="13"/>
  <c r="BN6" i="13"/>
  <c r="BM6" i="13"/>
  <c r="BK6" i="13"/>
  <c r="BJ6" i="13"/>
  <c r="BI6" i="13"/>
  <c r="BG6" i="13"/>
  <c r="BF6" i="13"/>
  <c r="BE6" i="13"/>
  <c r="BC6" i="13"/>
  <c r="BB6" i="13"/>
  <c r="BA6" i="13"/>
  <c r="AY6" i="13"/>
  <c r="AX6" i="13"/>
  <c r="AW6" i="13"/>
  <c r="AU6" i="13"/>
  <c r="AT6" i="13"/>
  <c r="AS6" i="13"/>
  <c r="AQ6" i="13"/>
  <c r="AP6" i="13"/>
  <c r="AO6" i="13"/>
  <c r="AM6" i="13"/>
  <c r="AL6" i="13"/>
  <c r="AK6" i="13"/>
  <c r="AI6" i="13"/>
  <c r="AH6" i="13"/>
  <c r="AG6" i="13"/>
  <c r="AE6" i="13"/>
  <c r="AD6" i="13"/>
  <c r="AC6" i="13"/>
  <c r="AA6" i="13"/>
  <c r="Z6" i="13"/>
  <c r="Y6" i="13"/>
  <c r="W6" i="13"/>
  <c r="V6" i="13"/>
  <c r="U6" i="13"/>
  <c r="S6" i="13"/>
  <c r="R6" i="13"/>
  <c r="Q6" i="13"/>
  <c r="L6" i="13"/>
  <c r="K6" i="13"/>
  <c r="J6" i="13"/>
  <c r="H6" i="13"/>
  <c r="G6" i="13"/>
  <c r="F6" i="13"/>
  <c r="M6" i="13"/>
  <c r="EI6" i="13" s="1"/>
  <c r="EL5" i="13"/>
  <c r="EK5" i="13"/>
  <c r="EJ5" i="13"/>
  <c r="EH5" i="13"/>
  <c r="EG5" i="13"/>
  <c r="EF5" i="13"/>
  <c r="ED5" i="13"/>
  <c r="EC5" i="13"/>
  <c r="EB5" i="13"/>
  <c r="DZ5" i="13"/>
  <c r="DY5" i="13"/>
  <c r="DX5" i="13"/>
  <c r="DV5" i="13"/>
  <c r="DU5" i="13"/>
  <c r="DT5" i="13"/>
  <c r="DR5" i="13"/>
  <c r="DQ5" i="13"/>
  <c r="DO5" i="13"/>
  <c r="DL5" i="13"/>
  <c r="DK5" i="13"/>
  <c r="DJ5" i="13"/>
  <c r="DH5" i="13"/>
  <c r="DG5" i="13"/>
  <c r="DF5" i="13"/>
  <c r="DD5" i="13"/>
  <c r="DB5" i="13"/>
  <c r="CZ5" i="13"/>
  <c r="CX5" i="13"/>
  <c r="CW5" i="13"/>
  <c r="CU5" i="13"/>
  <c r="CS5" i="13"/>
  <c r="CR5" i="13"/>
  <c r="CQ5" i="13"/>
  <c r="CN5" i="13"/>
  <c r="CM5" i="13"/>
  <c r="CL5" i="13"/>
  <c r="CI5" i="13"/>
  <c r="CH5" i="13"/>
  <c r="CG5" i="13"/>
  <c r="CE5" i="13"/>
  <c r="CD5" i="13"/>
  <c r="CC5" i="13"/>
  <c r="CA5" i="13"/>
  <c r="BZ5" i="13"/>
  <c r="BY5" i="13"/>
  <c r="BW5" i="13"/>
  <c r="BV5" i="13"/>
  <c r="BU5" i="13"/>
  <c r="BS5" i="13"/>
  <c r="BR5" i="13"/>
  <c r="BQ5" i="13"/>
  <c r="BO5" i="13"/>
  <c r="BN5" i="13"/>
  <c r="BM5" i="13"/>
  <c r="BK5" i="13"/>
  <c r="BJ5" i="13"/>
  <c r="BI5" i="13"/>
  <c r="BG5" i="13"/>
  <c r="BF5" i="13"/>
  <c r="BE5" i="13"/>
  <c r="BC5" i="13"/>
  <c r="BB5" i="13"/>
  <c r="BA5" i="13"/>
  <c r="AY5" i="13"/>
  <c r="AX5" i="13"/>
  <c r="AW5" i="13"/>
  <c r="AU5" i="13"/>
  <c r="AT5" i="13"/>
  <c r="AS5" i="13"/>
  <c r="AQ5" i="13"/>
  <c r="AP5" i="13"/>
  <c r="AO5" i="13"/>
  <c r="AM5" i="13"/>
  <c r="AL5" i="13"/>
  <c r="AK5" i="13"/>
  <c r="AI5" i="13"/>
  <c r="AH5" i="13"/>
  <c r="AG5" i="13"/>
  <c r="AE5" i="13"/>
  <c r="AD5" i="13"/>
  <c r="AC5" i="13"/>
  <c r="AA5" i="13"/>
  <c r="Z5" i="13"/>
  <c r="Y5" i="13"/>
  <c r="W5" i="13"/>
  <c r="V5" i="13"/>
  <c r="U5" i="13"/>
  <c r="S5" i="13"/>
  <c r="R5" i="13"/>
  <c r="Q5" i="13"/>
  <c r="L5" i="13"/>
  <c r="K5" i="13"/>
  <c r="J5" i="13"/>
  <c r="H5" i="13"/>
  <c r="G5" i="13"/>
  <c r="F5" i="13"/>
  <c r="M5" i="13"/>
  <c r="EI5" i="13" s="1"/>
  <c r="EL4" i="13"/>
  <c r="EK4" i="13"/>
  <c r="EJ4" i="13"/>
  <c r="EH4" i="13"/>
  <c r="EG4" i="13"/>
  <c r="EF4" i="13"/>
  <c r="ED4" i="13"/>
  <c r="EC4" i="13"/>
  <c r="EB4" i="13"/>
  <c r="DZ4" i="13"/>
  <c r="DY4" i="13"/>
  <c r="DX4" i="13"/>
  <c r="DV4" i="13"/>
  <c r="DU4" i="13"/>
  <c r="DT4" i="13"/>
  <c r="DR4" i="13"/>
  <c r="DQ4" i="13"/>
  <c r="DO4" i="13"/>
  <c r="DL4" i="13"/>
  <c r="DK4" i="13"/>
  <c r="DJ4" i="13"/>
  <c r="DH4" i="13"/>
  <c r="DG4" i="13"/>
  <c r="DF4" i="13"/>
  <c r="DD4" i="13"/>
  <c r="DB4" i="13"/>
  <c r="CZ4" i="13"/>
  <c r="CX4" i="13"/>
  <c r="CW4" i="13"/>
  <c r="CU4" i="13"/>
  <c r="CS4" i="13"/>
  <c r="CR4" i="13"/>
  <c r="CQ4" i="13"/>
  <c r="CN4" i="13"/>
  <c r="CM4" i="13"/>
  <c r="CL4" i="13"/>
  <c r="CI4" i="13"/>
  <c r="CH4" i="13"/>
  <c r="CG4" i="13"/>
  <c r="CE4" i="13"/>
  <c r="CD4" i="13"/>
  <c r="CC4" i="13"/>
  <c r="CA4" i="13"/>
  <c r="BZ4" i="13"/>
  <c r="BY4" i="13"/>
  <c r="BW4" i="13"/>
  <c r="BV4" i="13"/>
  <c r="BU4" i="13"/>
  <c r="BS4" i="13"/>
  <c r="BR4" i="13"/>
  <c r="BQ4" i="13"/>
  <c r="BO4" i="13"/>
  <c r="BN4" i="13"/>
  <c r="BM4" i="13"/>
  <c r="BK4" i="13"/>
  <c r="BJ4" i="13"/>
  <c r="BI4" i="13"/>
  <c r="BG4" i="13"/>
  <c r="BF4" i="13"/>
  <c r="BE4" i="13"/>
  <c r="BC4" i="13"/>
  <c r="BB4" i="13"/>
  <c r="BA4" i="13"/>
  <c r="AY4" i="13"/>
  <c r="AX4" i="13"/>
  <c r="AW4" i="13"/>
  <c r="AU4" i="13"/>
  <c r="AT4" i="13"/>
  <c r="AS4" i="13"/>
  <c r="AQ4" i="13"/>
  <c r="AP4" i="13"/>
  <c r="AO4" i="13"/>
  <c r="AM4" i="13"/>
  <c r="AL4" i="13"/>
  <c r="AK4" i="13"/>
  <c r="AI4" i="13"/>
  <c r="AH4" i="13"/>
  <c r="AG4" i="13"/>
  <c r="AE4" i="13"/>
  <c r="AD4" i="13"/>
  <c r="AC4" i="13"/>
  <c r="AA4" i="13"/>
  <c r="Z4" i="13"/>
  <c r="Y4" i="13"/>
  <c r="W4" i="13"/>
  <c r="V4" i="13"/>
  <c r="U4" i="13"/>
  <c r="S4" i="13"/>
  <c r="R4" i="13"/>
  <c r="Q4" i="13"/>
  <c r="L4" i="13"/>
  <c r="K4" i="13"/>
  <c r="J4" i="13"/>
  <c r="H4" i="13"/>
  <c r="G4" i="13"/>
  <c r="F4" i="13"/>
  <c r="M4" i="13"/>
  <c r="EI4" i="13" s="1"/>
  <c r="EL3" i="13"/>
  <c r="EK3" i="13"/>
  <c r="EJ3" i="13"/>
  <c r="EH3" i="13"/>
  <c r="EG3" i="13"/>
  <c r="EF3" i="13"/>
  <c r="ED3" i="13"/>
  <c r="EC3" i="13"/>
  <c r="EB3" i="13"/>
  <c r="DZ3" i="13"/>
  <c r="DY3" i="13"/>
  <c r="DX3" i="13"/>
  <c r="DV3" i="13"/>
  <c r="DU3" i="13"/>
  <c r="DT3" i="13"/>
  <c r="DR3" i="13"/>
  <c r="DQ3" i="13"/>
  <c r="DO3" i="13"/>
  <c r="DL3" i="13"/>
  <c r="DK3" i="13"/>
  <c r="DJ3" i="13"/>
  <c r="DH3" i="13"/>
  <c r="DG3" i="13"/>
  <c r="DF3" i="13"/>
  <c r="DD3" i="13"/>
  <c r="DB3" i="13"/>
  <c r="CZ3" i="13"/>
  <c r="CX3" i="13"/>
  <c r="CW3" i="13"/>
  <c r="CU3" i="13"/>
  <c r="CS3" i="13"/>
  <c r="CR3" i="13"/>
  <c r="CQ3" i="13"/>
  <c r="CN3" i="13"/>
  <c r="CM3" i="13"/>
  <c r="CL3" i="13"/>
  <c r="CI3" i="13"/>
  <c r="CH3" i="13"/>
  <c r="CG3" i="13"/>
  <c r="CE3" i="13"/>
  <c r="CD3" i="13"/>
  <c r="CC3" i="13"/>
  <c r="CA3" i="13"/>
  <c r="BZ3" i="13"/>
  <c r="BY3" i="13"/>
  <c r="BW3" i="13"/>
  <c r="BV3" i="13"/>
  <c r="BU3" i="13"/>
  <c r="BS3" i="13"/>
  <c r="BR3" i="13"/>
  <c r="BQ3" i="13"/>
  <c r="BO3" i="13"/>
  <c r="BN3" i="13"/>
  <c r="BM3" i="13"/>
  <c r="BK3" i="13"/>
  <c r="BJ3" i="13"/>
  <c r="BI3" i="13"/>
  <c r="BG3" i="13"/>
  <c r="BF3" i="13"/>
  <c r="BE3" i="13"/>
  <c r="BC3" i="13"/>
  <c r="BB3" i="13"/>
  <c r="BA3" i="13"/>
  <c r="AY3" i="13"/>
  <c r="AX3" i="13"/>
  <c r="AW3" i="13"/>
  <c r="AU3" i="13"/>
  <c r="AT3" i="13"/>
  <c r="AS3" i="13"/>
  <c r="AQ3" i="13"/>
  <c r="AP3" i="13"/>
  <c r="AO3" i="13"/>
  <c r="AM3" i="13"/>
  <c r="AL3" i="13"/>
  <c r="AK3" i="13"/>
  <c r="AI3" i="13"/>
  <c r="AH3" i="13"/>
  <c r="AG3" i="13"/>
  <c r="AE3" i="13"/>
  <c r="AD3" i="13"/>
  <c r="AC3" i="13"/>
  <c r="AA3" i="13"/>
  <c r="Z3" i="13"/>
  <c r="Y3" i="13"/>
  <c r="W3" i="13"/>
  <c r="V3" i="13"/>
  <c r="U3" i="13"/>
  <c r="S3" i="13"/>
  <c r="R3" i="13"/>
  <c r="Q3" i="13"/>
  <c r="L3" i="13"/>
  <c r="K3" i="13"/>
  <c r="J3" i="13"/>
  <c r="H3" i="13"/>
  <c r="G3" i="13"/>
  <c r="F3" i="13"/>
  <c r="M3" i="13"/>
  <c r="EI3" i="13" s="1"/>
  <c r="E338" i="34" l="1"/>
  <c r="F338" i="34"/>
  <c r="E18" i="34"/>
  <c r="D339" i="34"/>
  <c r="D352" i="34"/>
  <c r="C182" i="34"/>
  <c r="F346" i="34"/>
  <c r="D344" i="34"/>
  <c r="D351" i="34"/>
  <c r="D347" i="34"/>
  <c r="D342" i="34"/>
  <c r="D349" i="34"/>
  <c r="D348" i="34"/>
  <c r="D343" i="34"/>
  <c r="E346" i="34"/>
  <c r="D350" i="34"/>
  <c r="D341" i="34"/>
  <c r="D19" i="20"/>
  <c r="C23" i="26"/>
  <c r="I121" i="26"/>
  <c r="I22" i="20"/>
  <c r="D27" i="34" s="1"/>
  <c r="J60" i="14"/>
  <c r="C22" i="20"/>
  <c r="D17" i="34" s="1"/>
  <c r="D18" i="20"/>
  <c r="J28" i="14"/>
  <c r="I103" i="20"/>
  <c r="D108" i="34" s="1"/>
  <c r="C38" i="20"/>
  <c r="D140" i="34" s="1"/>
  <c r="I102" i="20"/>
  <c r="D107" i="34" s="1"/>
  <c r="D21" i="20"/>
  <c r="I116" i="20"/>
  <c r="D121" i="34" s="1"/>
  <c r="C17" i="20"/>
  <c r="D12" i="34" s="1"/>
  <c r="I86" i="20"/>
  <c r="D91" i="34" s="1"/>
  <c r="C34" i="20"/>
  <c r="D136" i="34" s="1"/>
  <c r="I84" i="20"/>
  <c r="D89" i="34" s="1"/>
  <c r="I49" i="20"/>
  <c r="D54" i="34" s="1"/>
  <c r="E19" i="20"/>
  <c r="I79" i="20"/>
  <c r="D84" i="34" s="1"/>
  <c r="I105" i="20"/>
  <c r="D110" i="34" s="1"/>
  <c r="I29" i="20"/>
  <c r="D34" i="34" s="1"/>
  <c r="I83" i="20"/>
  <c r="D88" i="34" s="1"/>
  <c r="C21" i="20"/>
  <c r="D16" i="34" s="1"/>
  <c r="I113" i="20"/>
  <c r="D118" i="34" s="1"/>
  <c r="I93" i="20"/>
  <c r="D98" i="34" s="1"/>
  <c r="I76" i="20"/>
  <c r="D81" i="34" s="1"/>
  <c r="I55" i="20"/>
  <c r="D60" i="34" s="1"/>
  <c r="I33" i="20"/>
  <c r="D38" i="34" s="1"/>
  <c r="I104" i="20"/>
  <c r="D109" i="34" s="1"/>
  <c r="I81" i="20"/>
  <c r="D86" i="34" s="1"/>
  <c r="D16" i="20"/>
  <c r="I36" i="20"/>
  <c r="D41" i="34" s="1"/>
  <c r="E21" i="20"/>
  <c r="C40" i="20"/>
  <c r="D142" i="34" s="1"/>
  <c r="D17" i="20"/>
  <c r="I68" i="20"/>
  <c r="D73" i="34" s="1"/>
  <c r="I19" i="20"/>
  <c r="D24" i="34" s="1"/>
  <c r="E16" i="20"/>
  <c r="I97" i="20"/>
  <c r="D102" i="34" s="1"/>
  <c r="C35" i="20"/>
  <c r="D137" i="34" s="1"/>
  <c r="I115" i="20"/>
  <c r="D120" i="34" s="1"/>
  <c r="I96" i="20"/>
  <c r="D101" i="34" s="1"/>
  <c r="I78" i="20"/>
  <c r="D83" i="34" s="1"/>
  <c r="I58" i="20"/>
  <c r="D63" i="34" s="1"/>
  <c r="I45" i="20"/>
  <c r="D50" i="34" s="1"/>
  <c r="I17" i="20"/>
  <c r="D22" i="34" s="1"/>
  <c r="C20" i="20"/>
  <c r="D15" i="34" s="1"/>
  <c r="I99" i="20"/>
  <c r="D104" i="34" s="1"/>
  <c r="C33" i="20"/>
  <c r="D135" i="34" s="1"/>
  <c r="I52" i="20"/>
  <c r="D57" i="34" s="1"/>
  <c r="E18" i="20"/>
  <c r="I107" i="20"/>
  <c r="D112" i="34" s="1"/>
  <c r="I87" i="20"/>
  <c r="D92" i="34" s="1"/>
  <c r="C43" i="20"/>
  <c r="D145" i="34" s="1"/>
  <c r="C27" i="20"/>
  <c r="D129" i="34" s="1"/>
  <c r="I117" i="20"/>
  <c r="D122" i="34" s="1"/>
  <c r="I109" i="20"/>
  <c r="D114" i="34" s="1"/>
  <c r="I98" i="20"/>
  <c r="D103" i="34" s="1"/>
  <c r="I88" i="20"/>
  <c r="D93" i="34" s="1"/>
  <c r="I80" i="20"/>
  <c r="D85" i="34" s="1"/>
  <c r="I67" i="20"/>
  <c r="D72" i="34" s="1"/>
  <c r="I60" i="20"/>
  <c r="D65" i="34" s="1"/>
  <c r="I53" i="20"/>
  <c r="D58" i="34" s="1"/>
  <c r="I37" i="20"/>
  <c r="D42" i="34" s="1"/>
  <c r="I21" i="20"/>
  <c r="D26" i="34" s="1"/>
  <c r="C32" i="20"/>
  <c r="D134" i="34" s="1"/>
  <c r="I114" i="20"/>
  <c r="D119" i="34" s="1"/>
  <c r="I90" i="20"/>
  <c r="D95" i="34" s="1"/>
  <c r="C42" i="20"/>
  <c r="D144" i="34" s="1"/>
  <c r="C26" i="20"/>
  <c r="D128" i="34" s="1"/>
  <c r="I75" i="20"/>
  <c r="D80" i="34" s="1"/>
  <c r="I59" i="20"/>
  <c r="D64" i="34" s="1"/>
  <c r="C41" i="20"/>
  <c r="D143" i="34" s="1"/>
  <c r="I71" i="20"/>
  <c r="D76" i="34" s="1"/>
  <c r="I64" i="20"/>
  <c r="D69" i="34" s="1"/>
  <c r="I44" i="20"/>
  <c r="D49" i="34" s="1"/>
  <c r="I28" i="20"/>
  <c r="D33" i="34" s="1"/>
  <c r="I42" i="20"/>
  <c r="D47" i="34" s="1"/>
  <c r="I26" i="20"/>
  <c r="D31" i="34" s="1"/>
  <c r="I63" i="20"/>
  <c r="D68" i="34" s="1"/>
  <c r="C45" i="20"/>
  <c r="D147" i="34" s="1"/>
  <c r="C29" i="20"/>
  <c r="D131" i="34" s="1"/>
  <c r="I110" i="20"/>
  <c r="D115" i="34" s="1"/>
  <c r="I94" i="20"/>
  <c r="D99" i="34" s="1"/>
  <c r="C39" i="20"/>
  <c r="D141" i="34" s="1"/>
  <c r="C19" i="20"/>
  <c r="D14" i="34" s="1"/>
  <c r="I54" i="20"/>
  <c r="D59" i="34" s="1"/>
  <c r="I47" i="20"/>
  <c r="D52" i="34" s="1"/>
  <c r="I39" i="20"/>
  <c r="D44" i="34" s="1"/>
  <c r="I31" i="20"/>
  <c r="D36" i="34" s="1"/>
  <c r="I23" i="20"/>
  <c r="D28" i="34" s="1"/>
  <c r="C36" i="20"/>
  <c r="D138" i="34" s="1"/>
  <c r="C18" i="20"/>
  <c r="D13" i="34" s="1"/>
  <c r="I62" i="20"/>
  <c r="D67" i="34" s="1"/>
  <c r="I40" i="20"/>
  <c r="D45" i="34" s="1"/>
  <c r="I70" i="20"/>
  <c r="D75" i="34" s="1"/>
  <c r="I46" i="20"/>
  <c r="D51" i="34" s="1"/>
  <c r="I30" i="20"/>
  <c r="D35" i="34" s="1"/>
  <c r="I24" i="20"/>
  <c r="D29" i="34" s="1"/>
  <c r="I20" i="20"/>
  <c r="D25" i="34" s="1"/>
  <c r="I77" i="20"/>
  <c r="D82" i="34" s="1"/>
  <c r="I61" i="20"/>
  <c r="D66" i="34" s="1"/>
  <c r="I50" i="20"/>
  <c r="D55" i="34" s="1"/>
  <c r="I34" i="20"/>
  <c r="D39" i="34" s="1"/>
  <c r="I18" i="20"/>
  <c r="D23" i="34" s="1"/>
  <c r="C16" i="20"/>
  <c r="D11" i="34" s="1"/>
  <c r="I112" i="20"/>
  <c r="D117" i="34" s="1"/>
  <c r="I92" i="20"/>
  <c r="D97" i="34" s="1"/>
  <c r="C46" i="20"/>
  <c r="D148" i="34" s="1"/>
  <c r="C30" i="20"/>
  <c r="D132" i="34" s="1"/>
  <c r="I111" i="20"/>
  <c r="D116" i="34" s="1"/>
  <c r="I100" i="20"/>
  <c r="D105" i="34" s="1"/>
  <c r="I91" i="20"/>
  <c r="D96" i="34" s="1"/>
  <c r="I82" i="20"/>
  <c r="D87" i="34" s="1"/>
  <c r="I74" i="20"/>
  <c r="D79" i="34" s="1"/>
  <c r="I65" i="20"/>
  <c r="D70" i="34" s="1"/>
  <c r="I41" i="20"/>
  <c r="D46" i="34" s="1"/>
  <c r="I25" i="20"/>
  <c r="D30" i="34" s="1"/>
  <c r="C37" i="20"/>
  <c r="D139" i="34" s="1"/>
  <c r="I118" i="20"/>
  <c r="D123" i="34" s="1"/>
  <c r="E17" i="20"/>
  <c r="I85" i="20"/>
  <c r="D90" i="34" s="1"/>
  <c r="C47" i="20"/>
  <c r="D149" i="34" s="1"/>
  <c r="C31" i="20"/>
  <c r="D133" i="34" s="1"/>
  <c r="I73" i="20"/>
  <c r="D78" i="34" s="1"/>
  <c r="I66" i="20"/>
  <c r="D71" i="34" s="1"/>
  <c r="I57" i="20"/>
  <c r="D62" i="34" s="1"/>
  <c r="I51" i="20"/>
  <c r="D56" i="34" s="1"/>
  <c r="I43" i="20"/>
  <c r="D48" i="34" s="1"/>
  <c r="I35" i="20"/>
  <c r="D40" i="34" s="1"/>
  <c r="I27" i="20"/>
  <c r="D32" i="34" s="1"/>
  <c r="C44" i="20"/>
  <c r="D146" i="34" s="1"/>
  <c r="C28" i="20"/>
  <c r="D130" i="34" s="1"/>
  <c r="I69" i="20"/>
  <c r="D74" i="34" s="1"/>
  <c r="I48" i="20"/>
  <c r="D53" i="34" s="1"/>
  <c r="I32" i="20"/>
  <c r="D37" i="34" s="1"/>
  <c r="I72" i="20"/>
  <c r="D77" i="34" s="1"/>
  <c r="I56" i="20"/>
  <c r="D61" i="34" s="1"/>
  <c r="I38" i="20"/>
  <c r="D43" i="34" s="1"/>
  <c r="K67" i="14"/>
  <c r="K79" i="14"/>
  <c r="J92" i="14"/>
  <c r="J112" i="14"/>
  <c r="J40" i="14"/>
  <c r="J44" i="14"/>
  <c r="J48" i="14"/>
  <c r="J52" i="14"/>
  <c r="K23" i="14"/>
  <c r="K31" i="14"/>
  <c r="K83" i="14"/>
  <c r="K21" i="14"/>
  <c r="K25" i="14"/>
  <c r="K29" i="14"/>
  <c r="K33" i="14"/>
  <c r="K61" i="14"/>
  <c r="K26" i="14"/>
  <c r="J34" i="14"/>
  <c r="J42" i="14"/>
  <c r="J50" i="14"/>
  <c r="J58" i="14"/>
  <c r="J62" i="14"/>
  <c r="J66" i="14"/>
  <c r="K51" i="14"/>
  <c r="K63" i="14"/>
  <c r="J87" i="14"/>
  <c r="J102" i="14"/>
  <c r="J64" i="14"/>
  <c r="J72" i="14"/>
  <c r="K76" i="14"/>
  <c r="J80" i="14"/>
  <c r="J84" i="14"/>
  <c r="J88" i="14"/>
  <c r="J93" i="14"/>
  <c r="J103" i="14"/>
  <c r="J109" i="14"/>
  <c r="J113" i="14"/>
  <c r="K77" i="14"/>
  <c r="J70" i="14"/>
  <c r="J74" i="14"/>
  <c r="J78" i="14"/>
  <c r="J82" i="14"/>
  <c r="J86" i="14"/>
  <c r="J96" i="14"/>
  <c r="J100" i="14"/>
  <c r="J105" i="14"/>
  <c r="J111" i="14"/>
  <c r="J115" i="14"/>
  <c r="K120" i="14"/>
  <c r="J98" i="14"/>
  <c r="K18" i="14"/>
  <c r="J20" i="14"/>
  <c r="J36" i="14"/>
  <c r="J24" i="14"/>
  <c r="J32" i="14"/>
  <c r="J68" i="14"/>
  <c r="K17" i="14"/>
  <c r="K46" i="14"/>
  <c r="K38" i="14"/>
  <c r="K43" i="14"/>
  <c r="J116" i="14"/>
  <c r="K22" i="14"/>
  <c r="K27" i="14"/>
  <c r="K35" i="14"/>
  <c r="K47" i="14"/>
  <c r="J107" i="14"/>
  <c r="D20" i="14" s="1"/>
  <c r="J30" i="14"/>
  <c r="K39" i="14"/>
  <c r="J117" i="14"/>
  <c r="J91" i="14"/>
  <c r="C69" i="14"/>
  <c r="C171" i="34" s="1"/>
  <c r="J97" i="14"/>
  <c r="K50" i="14"/>
  <c r="K109" i="14"/>
  <c r="K72" i="14"/>
  <c r="J56" i="14"/>
  <c r="K34" i="14"/>
  <c r="K56" i="14"/>
  <c r="J46" i="14"/>
  <c r="K88" i="14"/>
  <c r="K64" i="14"/>
  <c r="K68" i="14"/>
  <c r="K80" i="14"/>
  <c r="K98" i="14"/>
  <c r="K117" i="14"/>
  <c r="K30" i="14"/>
  <c r="K42" i="14"/>
  <c r="K84" i="14"/>
  <c r="K103" i="14"/>
  <c r="J38" i="14"/>
  <c r="K60" i="14"/>
  <c r="J76" i="14"/>
  <c r="K93" i="14"/>
  <c r="K113" i="14"/>
  <c r="J18" i="14"/>
  <c r="J22" i="14"/>
  <c r="J26" i="14"/>
  <c r="K87" i="14"/>
  <c r="K92" i="14"/>
  <c r="K97" i="14"/>
  <c r="K102" i="14"/>
  <c r="K107" i="14"/>
  <c r="E20" i="14" s="1"/>
  <c r="K112" i="14"/>
  <c r="K116" i="14"/>
  <c r="I3" i="13"/>
  <c r="P3" i="13"/>
  <c r="T3" i="13"/>
  <c r="X3" i="13"/>
  <c r="AB3" i="13"/>
  <c r="AF3" i="13"/>
  <c r="AJ3" i="13"/>
  <c r="AN3" i="13"/>
  <c r="AR3" i="13"/>
  <c r="AV3" i="13"/>
  <c r="AZ3" i="13"/>
  <c r="BD3" i="13"/>
  <c r="BH3" i="13"/>
  <c r="BL3" i="13"/>
  <c r="BP3" i="13"/>
  <c r="BT3" i="13"/>
  <c r="BX3" i="13"/>
  <c r="CB3" i="13"/>
  <c r="CF3" i="13"/>
  <c r="CK3" i="13"/>
  <c r="CO3" i="13"/>
  <c r="CT3" i="13"/>
  <c r="CY3" i="13"/>
  <c r="DE3" i="13"/>
  <c r="DI3" i="13"/>
  <c r="DM3" i="13"/>
  <c r="DS3" i="13"/>
  <c r="DW3" i="13"/>
  <c r="EA3" i="13"/>
  <c r="EE3" i="13"/>
  <c r="I4" i="13"/>
  <c r="P4" i="13"/>
  <c r="T4" i="13"/>
  <c r="X4" i="13"/>
  <c r="AB4" i="13"/>
  <c r="AF4" i="13"/>
  <c r="AJ4" i="13"/>
  <c r="AN4" i="13"/>
  <c r="AR4" i="13"/>
  <c r="AV4" i="13"/>
  <c r="AZ4" i="13"/>
  <c r="BD4" i="13"/>
  <c r="BH4" i="13"/>
  <c r="BL4" i="13"/>
  <c r="BP4" i="13"/>
  <c r="BT4" i="13"/>
  <c r="BX4" i="13"/>
  <c r="CB4" i="13"/>
  <c r="CF4" i="13"/>
  <c r="CK4" i="13"/>
  <c r="CO4" i="13"/>
  <c r="CT4" i="13"/>
  <c r="CY4" i="13"/>
  <c r="DE4" i="13"/>
  <c r="DI4" i="13"/>
  <c r="DM4" i="13"/>
  <c r="DS4" i="13"/>
  <c r="DW4" i="13"/>
  <c r="EA4" i="13"/>
  <c r="EE4" i="13"/>
  <c r="I5" i="13"/>
  <c r="P5" i="13"/>
  <c r="T5" i="13"/>
  <c r="X5" i="13"/>
  <c r="AB5" i="13"/>
  <c r="AF5" i="13"/>
  <c r="AJ5" i="13"/>
  <c r="AN5" i="13"/>
  <c r="AR5" i="13"/>
  <c r="AV5" i="13"/>
  <c r="AZ5" i="13"/>
  <c r="BD5" i="13"/>
  <c r="BH5" i="13"/>
  <c r="BL5" i="13"/>
  <c r="BP5" i="13"/>
  <c r="BT5" i="13"/>
  <c r="BX5" i="13"/>
  <c r="CB5" i="13"/>
  <c r="CF5" i="13"/>
  <c r="CK5" i="13"/>
  <c r="CO5" i="13"/>
  <c r="CT5" i="13"/>
  <c r="CY5" i="13"/>
  <c r="DE5" i="13"/>
  <c r="DI5" i="13"/>
  <c r="DM5" i="13"/>
  <c r="DS5" i="13"/>
  <c r="DW5" i="13"/>
  <c r="EA5" i="13"/>
  <c r="EE5" i="13"/>
  <c r="I6" i="13"/>
  <c r="P6" i="13"/>
  <c r="T6" i="13"/>
  <c r="X6" i="13"/>
  <c r="AB6" i="13"/>
  <c r="AF6" i="13"/>
  <c r="AJ6" i="13"/>
  <c r="AN6" i="13"/>
  <c r="AR6" i="13"/>
  <c r="AV6" i="13"/>
  <c r="AZ6" i="13"/>
  <c r="BD6" i="13"/>
  <c r="BH6" i="13"/>
  <c r="BL6" i="13"/>
  <c r="BP6" i="13"/>
  <c r="BT6" i="13"/>
  <c r="BX6" i="13"/>
  <c r="CB6" i="13"/>
  <c r="CF6" i="13"/>
  <c r="CK6" i="13"/>
  <c r="CO6" i="13"/>
  <c r="CT6" i="13"/>
  <c r="CY6" i="13"/>
  <c r="DE6" i="13"/>
  <c r="DI6" i="13"/>
  <c r="DM6" i="13"/>
  <c r="DS6" i="13"/>
  <c r="DW6" i="13"/>
  <c r="EA6" i="13"/>
  <c r="EE6" i="13"/>
  <c r="I7" i="13"/>
  <c r="P7" i="13"/>
  <c r="T7" i="13"/>
  <c r="X7" i="13"/>
  <c r="AB7" i="13"/>
  <c r="AF7" i="13"/>
  <c r="AJ7" i="13"/>
  <c r="AN7" i="13"/>
  <c r="AR7" i="13"/>
  <c r="AV7" i="13"/>
  <c r="AZ7" i="13"/>
  <c r="BD7" i="13"/>
  <c r="BH7" i="13"/>
  <c r="BL7" i="13"/>
  <c r="BP7" i="13"/>
  <c r="BT7" i="13"/>
  <c r="BX7" i="13"/>
  <c r="CB7" i="13"/>
  <c r="CF7" i="13"/>
  <c r="CK7" i="13"/>
  <c r="CO7" i="13"/>
  <c r="CT7" i="13"/>
  <c r="CY7" i="13"/>
  <c r="DE7" i="13"/>
  <c r="DI7" i="13"/>
  <c r="DM7" i="13"/>
  <c r="DS7" i="13"/>
  <c r="DW7" i="13"/>
  <c r="EA7" i="13"/>
  <c r="EE7" i="13"/>
  <c r="I8" i="13"/>
  <c r="P8" i="13"/>
  <c r="T8" i="13"/>
  <c r="X8" i="13"/>
  <c r="AB8" i="13"/>
  <c r="AF8" i="13"/>
  <c r="AJ8" i="13"/>
  <c r="AN8" i="13"/>
  <c r="AR8" i="13"/>
  <c r="AV8" i="13"/>
  <c r="AZ8" i="13"/>
  <c r="BD8" i="13"/>
  <c r="BH8" i="13"/>
  <c r="BL8" i="13"/>
  <c r="BP8" i="13"/>
  <c r="BT8" i="13"/>
  <c r="BX8" i="13"/>
  <c r="CB8" i="13"/>
  <c r="CF8" i="13"/>
  <c r="CK8" i="13"/>
  <c r="CO8" i="13"/>
  <c r="CT8" i="13"/>
  <c r="CY8" i="13"/>
  <c r="DE8" i="13"/>
  <c r="DI8" i="13"/>
  <c r="DM8" i="13"/>
  <c r="DS8" i="13"/>
  <c r="DW8" i="13"/>
  <c r="EA8" i="13"/>
  <c r="EE8" i="13"/>
  <c r="I9" i="13"/>
  <c r="P9" i="13"/>
  <c r="T9" i="13"/>
  <c r="X9" i="13"/>
  <c r="AB9" i="13"/>
  <c r="AF9" i="13"/>
  <c r="AJ9" i="13"/>
  <c r="AN9" i="13"/>
  <c r="AR9" i="13"/>
  <c r="AV9" i="13"/>
  <c r="AZ9" i="13"/>
  <c r="BD9" i="13"/>
  <c r="BH9" i="13"/>
  <c r="BL9" i="13"/>
  <c r="BP9" i="13"/>
  <c r="BT9" i="13"/>
  <c r="BX9" i="13"/>
  <c r="CB9" i="13"/>
  <c r="CF9" i="13"/>
  <c r="CK9" i="13"/>
  <c r="CO9" i="13"/>
  <c r="CT9" i="13"/>
  <c r="CY9" i="13"/>
  <c r="DE9" i="13"/>
  <c r="DI9" i="13"/>
  <c r="DM9" i="13"/>
  <c r="DS9" i="13"/>
  <c r="DW9" i="13"/>
  <c r="EA9" i="13"/>
  <c r="EE9" i="13"/>
  <c r="I10" i="13"/>
  <c r="P10" i="13"/>
  <c r="T10" i="13"/>
  <c r="X10" i="13"/>
  <c r="AB10" i="13"/>
  <c r="AF10" i="13"/>
  <c r="AJ10" i="13"/>
  <c r="AN10" i="13"/>
  <c r="AR10" i="13"/>
  <c r="AV10" i="13"/>
  <c r="AZ10" i="13"/>
  <c r="BD10" i="13"/>
  <c r="BH10" i="13"/>
  <c r="BL10" i="13"/>
  <c r="BP10" i="13"/>
  <c r="BT10" i="13"/>
  <c r="BX10" i="13"/>
  <c r="CB10" i="13"/>
  <c r="CF10" i="13"/>
  <c r="CK10" i="13"/>
  <c r="CO10" i="13"/>
  <c r="CT10" i="13"/>
  <c r="CY10" i="13"/>
  <c r="DE10" i="13"/>
  <c r="DI10" i="13"/>
  <c r="DM10" i="13"/>
  <c r="DS10" i="13"/>
  <c r="DW10" i="13"/>
  <c r="EA10" i="13"/>
  <c r="EE10" i="13"/>
  <c r="I11" i="13"/>
  <c r="P11" i="13"/>
  <c r="T11" i="13"/>
  <c r="X11" i="13"/>
  <c r="AB11" i="13"/>
  <c r="AF11" i="13"/>
  <c r="AJ11" i="13"/>
  <c r="AN11" i="13"/>
  <c r="AR11" i="13"/>
  <c r="AV11" i="13"/>
  <c r="AZ11" i="13"/>
  <c r="BD11" i="13"/>
  <c r="BH11" i="13"/>
  <c r="BL11" i="13"/>
  <c r="BP11" i="13"/>
  <c r="BT11" i="13"/>
  <c r="BX11" i="13"/>
  <c r="CB11" i="13"/>
  <c r="CF11" i="13"/>
  <c r="CK11" i="13"/>
  <c r="CO11" i="13"/>
  <c r="CT11" i="13"/>
  <c r="CY11" i="13"/>
  <c r="DE11" i="13"/>
  <c r="DI11" i="13"/>
  <c r="DM11" i="13"/>
  <c r="DS11" i="13"/>
  <c r="DW11" i="13"/>
  <c r="EA11" i="13"/>
  <c r="EE11" i="13"/>
  <c r="EK12" i="13"/>
  <c r="EG12" i="13"/>
  <c r="EC12" i="13"/>
  <c r="DY12" i="13"/>
  <c r="DU12" i="13"/>
  <c r="DQ12" i="13"/>
  <c r="DK12" i="13"/>
  <c r="DG12" i="13"/>
  <c r="DB12" i="13"/>
  <c r="CW12" i="13"/>
  <c r="CR12" i="13"/>
  <c r="CM12" i="13"/>
  <c r="CH12" i="13"/>
  <c r="I12" i="13"/>
  <c r="P12" i="13"/>
  <c r="T12" i="13"/>
  <c r="X12" i="13"/>
  <c r="AB12" i="13"/>
  <c r="AF12" i="13"/>
  <c r="AJ12" i="13"/>
  <c r="AN12" i="13"/>
  <c r="AR12" i="13"/>
  <c r="AV12" i="13"/>
  <c r="AZ12" i="13"/>
  <c r="BD12" i="13"/>
  <c r="BH12" i="13"/>
  <c r="BL12" i="13"/>
  <c r="BP12" i="13"/>
  <c r="BT12" i="13"/>
  <c r="BX12" i="13"/>
  <c r="CB12" i="13"/>
  <c r="CF12" i="13"/>
  <c r="CL12" i="13"/>
  <c r="CS12" i="13"/>
  <c r="CY12" i="13"/>
  <c r="DF12" i="13"/>
  <c r="DL12" i="13"/>
  <c r="DS12" i="13"/>
  <c r="DX12" i="13"/>
  <c r="ED12" i="13"/>
  <c r="EI12" i="13"/>
  <c r="F13" i="13"/>
  <c r="L13" i="13"/>
  <c r="T13" i="13"/>
  <c r="Y13" i="13"/>
  <c r="AE13" i="13"/>
  <c r="AJ13" i="13"/>
  <c r="AO13" i="13"/>
  <c r="AU13" i="13"/>
  <c r="AZ13" i="13"/>
  <c r="BG13" i="13"/>
  <c r="BS13" i="13"/>
  <c r="CI13" i="13"/>
  <c r="DD13" i="13"/>
  <c r="DV13" i="13"/>
  <c r="EL13" i="13"/>
  <c r="H13" i="13"/>
  <c r="P13" i="13"/>
  <c r="U13" i="13"/>
  <c r="AA13" i="13"/>
  <c r="AF13" i="13"/>
  <c r="AK13" i="13"/>
  <c r="AQ13" i="13"/>
  <c r="AV13" i="13"/>
  <c r="BA13" i="13"/>
  <c r="BH13" i="13"/>
  <c r="BW13" i="13"/>
  <c r="CN13" i="13"/>
  <c r="DH13" i="13"/>
  <c r="DZ13" i="13"/>
  <c r="I13" i="13"/>
  <c r="Q13" i="13"/>
  <c r="W13" i="13"/>
  <c r="AB13" i="13"/>
  <c r="AG13" i="13"/>
  <c r="AM13" i="13"/>
  <c r="AR13" i="13"/>
  <c r="AW13" i="13"/>
  <c r="BC13" i="13"/>
  <c r="BK13" i="13"/>
  <c r="CA13" i="13"/>
  <c r="CS13" i="13"/>
  <c r="DL13" i="13"/>
  <c r="EK13" i="13"/>
  <c r="EG13" i="13"/>
  <c r="EC13" i="13"/>
  <c r="DY13" i="13"/>
  <c r="DU13" i="13"/>
  <c r="DQ13" i="13"/>
  <c r="DK13" i="13"/>
  <c r="DG13" i="13"/>
  <c r="DB13" i="13"/>
  <c r="CW13" i="13"/>
  <c r="CR13" i="13"/>
  <c r="CM13" i="13"/>
  <c r="CH13" i="13"/>
  <c r="CD13" i="13"/>
  <c r="BZ13" i="13"/>
  <c r="BV13" i="13"/>
  <c r="BR13" i="13"/>
  <c r="BN13" i="13"/>
  <c r="BJ13" i="13"/>
  <c r="BF13" i="13"/>
  <c r="BB13" i="13"/>
  <c r="AX13" i="13"/>
  <c r="AT13" i="13"/>
  <c r="AP13" i="13"/>
  <c r="AL13" i="13"/>
  <c r="AH13" i="13"/>
  <c r="AD13" i="13"/>
  <c r="Z13" i="13"/>
  <c r="V13" i="13"/>
  <c r="R13" i="13"/>
  <c r="K13" i="13"/>
  <c r="G13" i="13"/>
  <c r="EJ13" i="13"/>
  <c r="EF13" i="13"/>
  <c r="EB13" i="13"/>
  <c r="DX13" i="13"/>
  <c r="DT13" i="13"/>
  <c r="DO13" i="13"/>
  <c r="DJ13" i="13"/>
  <c r="DF13" i="13"/>
  <c r="CZ13" i="13"/>
  <c r="CU13" i="13"/>
  <c r="CQ13" i="13"/>
  <c r="CL13" i="13"/>
  <c r="CG13" i="13"/>
  <c r="CC13" i="13"/>
  <c r="BY13" i="13"/>
  <c r="BU13" i="13"/>
  <c r="BQ13" i="13"/>
  <c r="BM13" i="13"/>
  <c r="BI13" i="13"/>
  <c r="BE13" i="13"/>
  <c r="EI13" i="13"/>
  <c r="EE13" i="13"/>
  <c r="EA13" i="13"/>
  <c r="DW13" i="13"/>
  <c r="DS13" i="13"/>
  <c r="DM13" i="13"/>
  <c r="DI13" i="13"/>
  <c r="DE13" i="13"/>
  <c r="CY13" i="13"/>
  <c r="CT13" i="13"/>
  <c r="CO13" i="13"/>
  <c r="CK13" i="13"/>
  <c r="CF13" i="13"/>
  <c r="CB13" i="13"/>
  <c r="BX13" i="13"/>
  <c r="BT13" i="13"/>
  <c r="BP13" i="13"/>
  <c r="BL13" i="13"/>
  <c r="J13" i="13"/>
  <c r="S13" i="13"/>
  <c r="X13" i="13"/>
  <c r="AC13" i="13"/>
  <c r="AI13" i="13"/>
  <c r="AN13" i="13"/>
  <c r="AS13" i="13"/>
  <c r="AY13" i="13"/>
  <c r="BD13" i="13"/>
  <c r="BO13" i="13"/>
  <c r="CE13" i="13"/>
  <c r="CX13" i="13"/>
  <c r="DR13" i="13"/>
  <c r="EH13" i="13"/>
  <c r="EL23" i="13"/>
  <c r="EH23" i="13"/>
  <c r="ED23" i="13"/>
  <c r="DZ23" i="13"/>
  <c r="DV23" i="13"/>
  <c r="DR23" i="13"/>
  <c r="DL23" i="13"/>
  <c r="DH23" i="13"/>
  <c r="DD23" i="13"/>
  <c r="CX23" i="13"/>
  <c r="CS23" i="13"/>
  <c r="CN23" i="13"/>
  <c r="CI23" i="13"/>
  <c r="CE23" i="13"/>
  <c r="CA23" i="13"/>
  <c r="BW23" i="13"/>
  <c r="BS23" i="13"/>
  <c r="BO23" i="13"/>
  <c r="BK23" i="13"/>
  <c r="BG23" i="13"/>
  <c r="BC23" i="13"/>
  <c r="AY23" i="13"/>
  <c r="AU23" i="13"/>
  <c r="AQ23" i="13"/>
  <c r="AM23" i="13"/>
  <c r="AI23" i="13"/>
  <c r="AE23" i="13"/>
  <c r="AA23" i="13"/>
  <c r="W23" i="13"/>
  <c r="S23" i="13"/>
  <c r="L23" i="13"/>
  <c r="H23" i="13"/>
  <c r="EK23" i="13"/>
  <c r="EF23" i="13"/>
  <c r="EA23" i="13"/>
  <c r="DU23" i="13"/>
  <c r="DO23" i="13"/>
  <c r="DI23" i="13"/>
  <c r="DB23" i="13"/>
  <c r="CU23" i="13"/>
  <c r="CO23" i="13"/>
  <c r="CH23" i="13"/>
  <c r="CC23" i="13"/>
  <c r="BX23" i="13"/>
  <c r="BR23" i="13"/>
  <c r="BM23" i="13"/>
  <c r="BH23" i="13"/>
  <c r="BB23" i="13"/>
  <c r="AW23" i="13"/>
  <c r="AR23" i="13"/>
  <c r="AL23" i="13"/>
  <c r="AG23" i="13"/>
  <c r="AB23" i="13"/>
  <c r="V23" i="13"/>
  <c r="Q23" i="13"/>
  <c r="I23" i="13"/>
  <c r="EJ23" i="13"/>
  <c r="EE23" i="13"/>
  <c r="DY23" i="13"/>
  <c r="DT23" i="13"/>
  <c r="DM23" i="13"/>
  <c r="DG23" i="13"/>
  <c r="CZ23" i="13"/>
  <c r="CT23" i="13"/>
  <c r="CM23" i="13"/>
  <c r="CG23" i="13"/>
  <c r="CB23" i="13"/>
  <c r="BV23" i="13"/>
  <c r="BQ23" i="13"/>
  <c r="BL23" i="13"/>
  <c r="BF23" i="13"/>
  <c r="BA23" i="13"/>
  <c r="AV23" i="13"/>
  <c r="AP23" i="13"/>
  <c r="AK23" i="13"/>
  <c r="AF23" i="13"/>
  <c r="Z23" i="13"/>
  <c r="U23" i="13"/>
  <c r="P23" i="13"/>
  <c r="G23" i="13"/>
  <c r="EI23" i="13"/>
  <c r="EC23" i="13"/>
  <c r="DX23" i="13"/>
  <c r="DS23" i="13"/>
  <c r="DK23" i="13"/>
  <c r="DF23" i="13"/>
  <c r="CY23" i="13"/>
  <c r="CR23" i="13"/>
  <c r="CL23" i="13"/>
  <c r="CF23" i="13"/>
  <c r="BZ23" i="13"/>
  <c r="BU23" i="13"/>
  <c r="BP23" i="13"/>
  <c r="BJ23" i="13"/>
  <c r="BE23" i="13"/>
  <c r="AZ23" i="13"/>
  <c r="AT23" i="13"/>
  <c r="AO23" i="13"/>
  <c r="AJ23" i="13"/>
  <c r="AD23" i="13"/>
  <c r="Y23" i="13"/>
  <c r="T23" i="13"/>
  <c r="K23" i="13"/>
  <c r="F23" i="13"/>
  <c r="AC23" i="13"/>
  <c r="AX23" i="13"/>
  <c r="BT23" i="13"/>
  <c r="CQ23" i="13"/>
  <c r="DQ23" i="13"/>
  <c r="EL24" i="13"/>
  <c r="EH24" i="13"/>
  <c r="ED24" i="13"/>
  <c r="DZ24" i="13"/>
  <c r="DV24" i="13"/>
  <c r="DR24" i="13"/>
  <c r="DL24" i="13"/>
  <c r="DH24" i="13"/>
  <c r="DD24" i="13"/>
  <c r="CX24" i="13"/>
  <c r="CS24" i="13"/>
  <c r="CN24" i="13"/>
  <c r="CI24" i="13"/>
  <c r="CE24" i="13"/>
  <c r="CA24" i="13"/>
  <c r="BW24" i="13"/>
  <c r="BS24" i="13"/>
  <c r="BO24" i="13"/>
  <c r="BK24" i="13"/>
  <c r="BG24" i="13"/>
  <c r="BC24" i="13"/>
  <c r="AY24" i="13"/>
  <c r="AU24" i="13"/>
  <c r="AQ24" i="13"/>
  <c r="AM24" i="13"/>
  <c r="AI24" i="13"/>
  <c r="AE24" i="13"/>
  <c r="AA24" i="13"/>
  <c r="W24" i="13"/>
  <c r="S24" i="13"/>
  <c r="L24" i="13"/>
  <c r="H24" i="13"/>
  <c r="EK24" i="13"/>
  <c r="EF24" i="13"/>
  <c r="EA24" i="13"/>
  <c r="DU24" i="13"/>
  <c r="DO24" i="13"/>
  <c r="DI24" i="13"/>
  <c r="DB24" i="13"/>
  <c r="CU24" i="13"/>
  <c r="CO24" i="13"/>
  <c r="CH24" i="13"/>
  <c r="CC24" i="13"/>
  <c r="BX24" i="13"/>
  <c r="BR24" i="13"/>
  <c r="BM24" i="13"/>
  <c r="BH24" i="13"/>
  <c r="BB24" i="13"/>
  <c r="AW24" i="13"/>
  <c r="AR24" i="13"/>
  <c r="AL24" i="13"/>
  <c r="AG24" i="13"/>
  <c r="AB24" i="13"/>
  <c r="V24" i="13"/>
  <c r="Q24" i="13"/>
  <c r="I24" i="13"/>
  <c r="EJ24" i="13"/>
  <c r="EE24" i="13"/>
  <c r="DY24" i="13"/>
  <c r="DT24" i="13"/>
  <c r="DM24" i="13"/>
  <c r="DG24" i="13"/>
  <c r="CZ24" i="13"/>
  <c r="CT24" i="13"/>
  <c r="CM24" i="13"/>
  <c r="CG24" i="13"/>
  <c r="CB24" i="13"/>
  <c r="BV24" i="13"/>
  <c r="BQ24" i="13"/>
  <c r="BL24" i="13"/>
  <c r="BF24" i="13"/>
  <c r="BA24" i="13"/>
  <c r="AV24" i="13"/>
  <c r="AP24" i="13"/>
  <c r="AK24" i="13"/>
  <c r="AF24" i="13"/>
  <c r="Z24" i="13"/>
  <c r="U24" i="13"/>
  <c r="P24" i="13"/>
  <c r="G24" i="13"/>
  <c r="EI24" i="13"/>
  <c r="EC24" i="13"/>
  <c r="DX24" i="13"/>
  <c r="DS24" i="13"/>
  <c r="DK24" i="13"/>
  <c r="DF24" i="13"/>
  <c r="CY24" i="13"/>
  <c r="CR24" i="13"/>
  <c r="CL24" i="13"/>
  <c r="CF24" i="13"/>
  <c r="BZ24" i="13"/>
  <c r="BU24" i="13"/>
  <c r="BP24" i="13"/>
  <c r="BJ24" i="13"/>
  <c r="BE24" i="13"/>
  <c r="AZ24" i="13"/>
  <c r="AT24" i="13"/>
  <c r="AO24" i="13"/>
  <c r="AJ24" i="13"/>
  <c r="AD24" i="13"/>
  <c r="Y24" i="13"/>
  <c r="T24" i="13"/>
  <c r="K24" i="13"/>
  <c r="F24" i="13"/>
  <c r="AC24" i="13"/>
  <c r="AX24" i="13"/>
  <c r="BT24" i="13"/>
  <c r="CQ24" i="13"/>
  <c r="DQ24" i="13"/>
  <c r="EL25" i="13"/>
  <c r="EH25" i="13"/>
  <c r="ED25" i="13"/>
  <c r="DZ25" i="13"/>
  <c r="DV25" i="13"/>
  <c r="DR25" i="13"/>
  <c r="DL25" i="13"/>
  <c r="DH25" i="13"/>
  <c r="DD25" i="13"/>
  <c r="CX25" i="13"/>
  <c r="CS25" i="13"/>
  <c r="CN25" i="13"/>
  <c r="CI25" i="13"/>
  <c r="CE25" i="13"/>
  <c r="CA25" i="13"/>
  <c r="BW25" i="13"/>
  <c r="BS25" i="13"/>
  <c r="BO25" i="13"/>
  <c r="BK25" i="13"/>
  <c r="BG25" i="13"/>
  <c r="BC25" i="13"/>
  <c r="AY25" i="13"/>
  <c r="AU25" i="13"/>
  <c r="AQ25" i="13"/>
  <c r="AM25" i="13"/>
  <c r="AI25" i="13"/>
  <c r="AE25" i="13"/>
  <c r="AA25" i="13"/>
  <c r="W25" i="13"/>
  <c r="S25" i="13"/>
  <c r="L25" i="13"/>
  <c r="H25" i="13"/>
  <c r="EK25" i="13"/>
  <c r="EF25" i="13"/>
  <c r="EA25" i="13"/>
  <c r="DU25" i="13"/>
  <c r="DO25" i="13"/>
  <c r="DI25" i="13"/>
  <c r="DB25" i="13"/>
  <c r="CU25" i="13"/>
  <c r="CO25" i="13"/>
  <c r="CH25" i="13"/>
  <c r="CC25" i="13"/>
  <c r="BX25" i="13"/>
  <c r="BR25" i="13"/>
  <c r="BM25" i="13"/>
  <c r="BH25" i="13"/>
  <c r="BB25" i="13"/>
  <c r="AW25" i="13"/>
  <c r="AR25" i="13"/>
  <c r="AL25" i="13"/>
  <c r="AG25" i="13"/>
  <c r="AB25" i="13"/>
  <c r="V25" i="13"/>
  <c r="Q25" i="13"/>
  <c r="I25" i="13"/>
  <c r="EJ25" i="13"/>
  <c r="EE25" i="13"/>
  <c r="DY25" i="13"/>
  <c r="DT25" i="13"/>
  <c r="DM25" i="13"/>
  <c r="DG25" i="13"/>
  <c r="CZ25" i="13"/>
  <c r="CT25" i="13"/>
  <c r="CM25" i="13"/>
  <c r="CG25" i="13"/>
  <c r="CB25" i="13"/>
  <c r="BV25" i="13"/>
  <c r="BQ25" i="13"/>
  <c r="BL25" i="13"/>
  <c r="BF25" i="13"/>
  <c r="BA25" i="13"/>
  <c r="AV25" i="13"/>
  <c r="AP25" i="13"/>
  <c r="AK25" i="13"/>
  <c r="AF25" i="13"/>
  <c r="Z25" i="13"/>
  <c r="U25" i="13"/>
  <c r="P25" i="13"/>
  <c r="G25" i="13"/>
  <c r="EI25" i="13"/>
  <c r="EC25" i="13"/>
  <c r="DX25" i="13"/>
  <c r="DS25" i="13"/>
  <c r="DK25" i="13"/>
  <c r="DF25" i="13"/>
  <c r="CY25" i="13"/>
  <c r="CR25" i="13"/>
  <c r="CL25" i="13"/>
  <c r="CF25" i="13"/>
  <c r="BZ25" i="13"/>
  <c r="BU25" i="13"/>
  <c r="BP25" i="13"/>
  <c r="BJ25" i="13"/>
  <c r="BE25" i="13"/>
  <c r="AZ25" i="13"/>
  <c r="AT25" i="13"/>
  <c r="AO25" i="13"/>
  <c r="AJ25" i="13"/>
  <c r="AD25" i="13"/>
  <c r="Y25" i="13"/>
  <c r="T25" i="13"/>
  <c r="K25" i="13"/>
  <c r="F25" i="13"/>
  <c r="AC25" i="13"/>
  <c r="AX25" i="13"/>
  <c r="BT25" i="13"/>
  <c r="CQ25" i="13"/>
  <c r="DQ25" i="13"/>
  <c r="EL26" i="13"/>
  <c r="EH26" i="13"/>
  <c r="ED26" i="13"/>
  <c r="DZ26" i="13"/>
  <c r="DV26" i="13"/>
  <c r="DR26" i="13"/>
  <c r="DL26" i="13"/>
  <c r="DH26" i="13"/>
  <c r="DD26" i="13"/>
  <c r="CX26" i="13"/>
  <c r="CS26" i="13"/>
  <c r="CN26" i="13"/>
  <c r="CI26" i="13"/>
  <c r="CE26" i="13"/>
  <c r="CA26" i="13"/>
  <c r="BW26" i="13"/>
  <c r="BS26" i="13"/>
  <c r="BO26" i="13"/>
  <c r="BK26" i="13"/>
  <c r="BG26" i="13"/>
  <c r="BC26" i="13"/>
  <c r="AY26" i="13"/>
  <c r="AU26" i="13"/>
  <c r="AQ26" i="13"/>
  <c r="AM26" i="13"/>
  <c r="AI26" i="13"/>
  <c r="AE26" i="13"/>
  <c r="AA26" i="13"/>
  <c r="W26" i="13"/>
  <c r="S26" i="13"/>
  <c r="L26" i="13"/>
  <c r="H26" i="13"/>
  <c r="EK26" i="13"/>
  <c r="EF26" i="13"/>
  <c r="EA26" i="13"/>
  <c r="DU26" i="13"/>
  <c r="DO26" i="13"/>
  <c r="DI26" i="13"/>
  <c r="DB26" i="13"/>
  <c r="CU26" i="13"/>
  <c r="CO26" i="13"/>
  <c r="CH26" i="13"/>
  <c r="CC26" i="13"/>
  <c r="BX26" i="13"/>
  <c r="BR26" i="13"/>
  <c r="BM26" i="13"/>
  <c r="BH26" i="13"/>
  <c r="BB26" i="13"/>
  <c r="AW26" i="13"/>
  <c r="AR26" i="13"/>
  <c r="AL26" i="13"/>
  <c r="AG26" i="13"/>
  <c r="AB26" i="13"/>
  <c r="V26" i="13"/>
  <c r="Q26" i="13"/>
  <c r="I26" i="13"/>
  <c r="EJ26" i="13"/>
  <c r="EE26" i="13"/>
  <c r="DY26" i="13"/>
  <c r="DT26" i="13"/>
  <c r="DM26" i="13"/>
  <c r="DG26" i="13"/>
  <c r="CZ26" i="13"/>
  <c r="CT26" i="13"/>
  <c r="CM26" i="13"/>
  <c r="CG26" i="13"/>
  <c r="CB26" i="13"/>
  <c r="BV26" i="13"/>
  <c r="BQ26" i="13"/>
  <c r="BL26" i="13"/>
  <c r="BF26" i="13"/>
  <c r="BA26" i="13"/>
  <c r="AV26" i="13"/>
  <c r="AP26" i="13"/>
  <c r="AK26" i="13"/>
  <c r="AF26" i="13"/>
  <c r="Z26" i="13"/>
  <c r="U26" i="13"/>
  <c r="P26" i="13"/>
  <c r="G26" i="13"/>
  <c r="EI26" i="13"/>
  <c r="EC26" i="13"/>
  <c r="DX26" i="13"/>
  <c r="DS26" i="13"/>
  <c r="DK26" i="13"/>
  <c r="DF26" i="13"/>
  <c r="CY26" i="13"/>
  <c r="CR26" i="13"/>
  <c r="CL26" i="13"/>
  <c r="CF26" i="13"/>
  <c r="BZ26" i="13"/>
  <c r="BU26" i="13"/>
  <c r="BP26" i="13"/>
  <c r="BJ26" i="13"/>
  <c r="BE26" i="13"/>
  <c r="AZ26" i="13"/>
  <c r="AT26" i="13"/>
  <c r="AO26" i="13"/>
  <c r="AJ26" i="13"/>
  <c r="AD26" i="13"/>
  <c r="Y26" i="13"/>
  <c r="T26" i="13"/>
  <c r="K26" i="13"/>
  <c r="F26" i="13"/>
  <c r="AC26" i="13"/>
  <c r="AX26" i="13"/>
  <c r="BT26" i="13"/>
  <c r="CQ26" i="13"/>
  <c r="DQ26" i="13"/>
  <c r="EL27" i="13"/>
  <c r="EH27" i="13"/>
  <c r="ED27" i="13"/>
  <c r="DZ27" i="13"/>
  <c r="DV27" i="13"/>
  <c r="DR27" i="13"/>
  <c r="DL27" i="13"/>
  <c r="DH27" i="13"/>
  <c r="DD27" i="13"/>
  <c r="CX27" i="13"/>
  <c r="CS27" i="13"/>
  <c r="CN27" i="13"/>
  <c r="CI27" i="13"/>
  <c r="CE27" i="13"/>
  <c r="CA27" i="13"/>
  <c r="BW27" i="13"/>
  <c r="BS27" i="13"/>
  <c r="BO27" i="13"/>
  <c r="BK27" i="13"/>
  <c r="BG27" i="13"/>
  <c r="BC27" i="13"/>
  <c r="AY27" i="13"/>
  <c r="AU27" i="13"/>
  <c r="AQ27" i="13"/>
  <c r="AM27" i="13"/>
  <c r="AI27" i="13"/>
  <c r="AE27" i="13"/>
  <c r="AA27" i="13"/>
  <c r="W27" i="13"/>
  <c r="S27" i="13"/>
  <c r="L27" i="13"/>
  <c r="H27" i="13"/>
  <c r="EK27" i="13"/>
  <c r="EF27" i="13"/>
  <c r="EA27" i="13"/>
  <c r="DU27" i="13"/>
  <c r="DO27" i="13"/>
  <c r="DI27" i="13"/>
  <c r="DB27" i="13"/>
  <c r="CU27" i="13"/>
  <c r="CO27" i="13"/>
  <c r="CH27" i="13"/>
  <c r="CC27" i="13"/>
  <c r="BX27" i="13"/>
  <c r="BR27" i="13"/>
  <c r="BM27" i="13"/>
  <c r="BH27" i="13"/>
  <c r="BB27" i="13"/>
  <c r="AW27" i="13"/>
  <c r="AR27" i="13"/>
  <c r="AL27" i="13"/>
  <c r="AG27" i="13"/>
  <c r="AB27" i="13"/>
  <c r="V27" i="13"/>
  <c r="Q27" i="13"/>
  <c r="I27" i="13"/>
  <c r="EJ27" i="13"/>
  <c r="EE27" i="13"/>
  <c r="DY27" i="13"/>
  <c r="DT27" i="13"/>
  <c r="DM27" i="13"/>
  <c r="DG27" i="13"/>
  <c r="CZ27" i="13"/>
  <c r="CT27" i="13"/>
  <c r="CM27" i="13"/>
  <c r="CG27" i="13"/>
  <c r="CB27" i="13"/>
  <c r="BV27" i="13"/>
  <c r="BQ27" i="13"/>
  <c r="BL27" i="13"/>
  <c r="BF27" i="13"/>
  <c r="BA27" i="13"/>
  <c r="AV27" i="13"/>
  <c r="AP27" i="13"/>
  <c r="AK27" i="13"/>
  <c r="AF27" i="13"/>
  <c r="Z27" i="13"/>
  <c r="U27" i="13"/>
  <c r="P27" i="13"/>
  <c r="G27" i="13"/>
  <c r="EI27" i="13"/>
  <c r="EC27" i="13"/>
  <c r="DX27" i="13"/>
  <c r="DS27" i="13"/>
  <c r="DK27" i="13"/>
  <c r="DF27" i="13"/>
  <c r="CY27" i="13"/>
  <c r="CR27" i="13"/>
  <c r="CL27" i="13"/>
  <c r="CF27" i="13"/>
  <c r="BZ27" i="13"/>
  <c r="BU27" i="13"/>
  <c r="BP27" i="13"/>
  <c r="BJ27" i="13"/>
  <c r="BE27" i="13"/>
  <c r="AZ27" i="13"/>
  <c r="AT27" i="13"/>
  <c r="AO27" i="13"/>
  <c r="AJ27" i="13"/>
  <c r="AD27" i="13"/>
  <c r="Y27" i="13"/>
  <c r="T27" i="13"/>
  <c r="K27" i="13"/>
  <c r="F27" i="13"/>
  <c r="AC27" i="13"/>
  <c r="AX27" i="13"/>
  <c r="BT27" i="13"/>
  <c r="CQ27" i="13"/>
  <c r="DQ27" i="13"/>
  <c r="EJ28" i="13"/>
  <c r="EF28" i="13"/>
  <c r="EB28" i="13"/>
  <c r="DX28" i="13"/>
  <c r="DT28" i="13"/>
  <c r="DO28" i="13"/>
  <c r="DJ28" i="13"/>
  <c r="DF28" i="13"/>
  <c r="CZ28" i="13"/>
  <c r="CU28" i="13"/>
  <c r="CQ28" i="13"/>
  <c r="CL28" i="13"/>
  <c r="CG28" i="13"/>
  <c r="CC28" i="13"/>
  <c r="BY28" i="13"/>
  <c r="BU28" i="13"/>
  <c r="BQ28" i="13"/>
  <c r="BM28" i="13"/>
  <c r="BI28" i="13"/>
  <c r="BE28" i="13"/>
  <c r="BA28" i="13"/>
  <c r="EH28" i="13"/>
  <c r="EC28" i="13"/>
  <c r="DW28" i="13"/>
  <c r="DR28" i="13"/>
  <c r="DK28" i="13"/>
  <c r="DE28" i="13"/>
  <c r="CX28" i="13"/>
  <c r="CR28" i="13"/>
  <c r="CK28" i="13"/>
  <c r="CE28" i="13"/>
  <c r="BZ28" i="13"/>
  <c r="BT28" i="13"/>
  <c r="BO28" i="13"/>
  <c r="BJ28" i="13"/>
  <c r="BD28" i="13"/>
  <c r="AY28" i="13"/>
  <c r="AU28" i="13"/>
  <c r="AQ28" i="13"/>
  <c r="AM28" i="13"/>
  <c r="AI28" i="13"/>
  <c r="AE28" i="13"/>
  <c r="AA28" i="13"/>
  <c r="W28" i="13"/>
  <c r="S28" i="13"/>
  <c r="L28" i="13"/>
  <c r="H28" i="13"/>
  <c r="EK28" i="13"/>
  <c r="ED28" i="13"/>
  <c r="DV28" i="13"/>
  <c r="DM28" i="13"/>
  <c r="DG28" i="13"/>
  <c r="CW28" i="13"/>
  <c r="CN28" i="13"/>
  <c r="CF28" i="13"/>
  <c r="BX28" i="13"/>
  <c r="BR28" i="13"/>
  <c r="BK28" i="13"/>
  <c r="BC28" i="13"/>
  <c r="AW28" i="13"/>
  <c r="AR28" i="13"/>
  <c r="AL28" i="13"/>
  <c r="AG28" i="13"/>
  <c r="AB28" i="13"/>
  <c r="V28" i="13"/>
  <c r="Q28" i="13"/>
  <c r="I28" i="13"/>
  <c r="EI28" i="13"/>
  <c r="EA28" i="13"/>
  <c r="DU28" i="13"/>
  <c r="DL28" i="13"/>
  <c r="DD28" i="13"/>
  <c r="CT28" i="13"/>
  <c r="CM28" i="13"/>
  <c r="CD28" i="13"/>
  <c r="BW28" i="13"/>
  <c r="BP28" i="13"/>
  <c r="BH28" i="13"/>
  <c r="BB28" i="13"/>
  <c r="AV28" i="13"/>
  <c r="AP28" i="13"/>
  <c r="AK28" i="13"/>
  <c r="AF28" i="13"/>
  <c r="Z28" i="13"/>
  <c r="U28" i="13"/>
  <c r="P28" i="13"/>
  <c r="G28" i="13"/>
  <c r="EG28" i="13"/>
  <c r="DZ28" i="13"/>
  <c r="DS28" i="13"/>
  <c r="DI28" i="13"/>
  <c r="DB28" i="13"/>
  <c r="CS28" i="13"/>
  <c r="CI28" i="13"/>
  <c r="CB28" i="13"/>
  <c r="BV28" i="13"/>
  <c r="BN28" i="13"/>
  <c r="BG28" i="13"/>
  <c r="AZ28" i="13"/>
  <c r="AT28" i="13"/>
  <c r="AO28" i="13"/>
  <c r="AJ28" i="13"/>
  <c r="AD28" i="13"/>
  <c r="Y28" i="13"/>
  <c r="T28" i="13"/>
  <c r="K28" i="13"/>
  <c r="F28" i="13"/>
  <c r="AC28" i="13"/>
  <c r="AX28" i="13"/>
  <c r="CA28" i="13"/>
  <c r="DH28" i="13"/>
  <c r="EL28" i="13"/>
  <c r="I14" i="13"/>
  <c r="P14" i="13"/>
  <c r="T14" i="13"/>
  <c r="X14" i="13"/>
  <c r="AB14" i="13"/>
  <c r="AF14" i="13"/>
  <c r="AJ14" i="13"/>
  <c r="AN14" i="13"/>
  <c r="AR14" i="13"/>
  <c r="AV14" i="13"/>
  <c r="AZ14" i="13"/>
  <c r="BD14" i="13"/>
  <c r="BH14" i="13"/>
  <c r="BL14" i="13"/>
  <c r="BP14" i="13"/>
  <c r="BT14" i="13"/>
  <c r="BX14" i="13"/>
  <c r="CB14" i="13"/>
  <c r="CF14" i="13"/>
  <c r="CK14" i="13"/>
  <c r="CO14" i="13"/>
  <c r="CT14" i="13"/>
  <c r="CY14" i="13"/>
  <c r="DE14" i="13"/>
  <c r="DI14" i="13"/>
  <c r="DM14" i="13"/>
  <c r="DS14" i="13"/>
  <c r="DW14" i="13"/>
  <c r="EA14" i="13"/>
  <c r="EE14" i="13"/>
  <c r="EI14" i="13"/>
  <c r="I15" i="13"/>
  <c r="P15" i="13"/>
  <c r="T15" i="13"/>
  <c r="X15" i="13"/>
  <c r="AB15" i="13"/>
  <c r="AF15" i="13"/>
  <c r="AJ15" i="13"/>
  <c r="AN15" i="13"/>
  <c r="AR15" i="13"/>
  <c r="AV15" i="13"/>
  <c r="AZ15" i="13"/>
  <c r="BD15" i="13"/>
  <c r="BH15" i="13"/>
  <c r="BL15" i="13"/>
  <c r="BP15" i="13"/>
  <c r="BT15" i="13"/>
  <c r="BX15" i="13"/>
  <c r="CB15" i="13"/>
  <c r="CF15" i="13"/>
  <c r="CK15" i="13"/>
  <c r="CO15" i="13"/>
  <c r="CT15" i="13"/>
  <c r="CY15" i="13"/>
  <c r="DE15" i="13"/>
  <c r="DI15" i="13"/>
  <c r="DM15" i="13"/>
  <c r="DS15" i="13"/>
  <c r="DW15" i="13"/>
  <c r="EA15" i="13"/>
  <c r="EE15" i="13"/>
  <c r="EI15" i="13"/>
  <c r="I16" i="13"/>
  <c r="P16" i="13"/>
  <c r="T16" i="13"/>
  <c r="X16" i="13"/>
  <c r="AB16" i="13"/>
  <c r="AF16" i="13"/>
  <c r="AJ16" i="13"/>
  <c r="AN16" i="13"/>
  <c r="AR16" i="13"/>
  <c r="AV16" i="13"/>
  <c r="AZ16" i="13"/>
  <c r="BD16" i="13"/>
  <c r="BH16" i="13"/>
  <c r="BL16" i="13"/>
  <c r="BP16" i="13"/>
  <c r="BT16" i="13"/>
  <c r="BX16" i="13"/>
  <c r="CB16" i="13"/>
  <c r="CF16" i="13"/>
  <c r="CK16" i="13"/>
  <c r="CO16" i="13"/>
  <c r="CT16" i="13"/>
  <c r="CY16" i="13"/>
  <c r="DE16" i="13"/>
  <c r="DI16" i="13"/>
  <c r="DM16" i="13"/>
  <c r="DS16" i="13"/>
  <c r="DW16" i="13"/>
  <c r="EA16" i="13"/>
  <c r="EE16" i="13"/>
  <c r="EI16" i="13"/>
  <c r="I17" i="13"/>
  <c r="P17" i="13"/>
  <c r="T17" i="13"/>
  <c r="X17" i="13"/>
  <c r="AB17" i="13"/>
  <c r="AF17" i="13"/>
  <c r="AJ17" i="13"/>
  <c r="AN17" i="13"/>
  <c r="AR17" i="13"/>
  <c r="AV17" i="13"/>
  <c r="AZ17" i="13"/>
  <c r="BD17" i="13"/>
  <c r="BH17" i="13"/>
  <c r="BL17" i="13"/>
  <c r="BP17" i="13"/>
  <c r="BT17" i="13"/>
  <c r="BX17" i="13"/>
  <c r="CB17" i="13"/>
  <c r="CF17" i="13"/>
  <c r="CK17" i="13"/>
  <c r="CO17" i="13"/>
  <c r="CT17" i="13"/>
  <c r="CY17" i="13"/>
  <c r="DE17" i="13"/>
  <c r="DI17" i="13"/>
  <c r="DM17" i="13"/>
  <c r="DS17" i="13"/>
  <c r="DW17" i="13"/>
  <c r="EA17" i="13"/>
  <c r="EE17" i="13"/>
  <c r="EI17" i="13"/>
  <c r="I18" i="13"/>
  <c r="P18" i="13"/>
  <c r="T18" i="13"/>
  <c r="X18" i="13"/>
  <c r="AB18" i="13"/>
  <c r="AF18" i="13"/>
  <c r="AJ18" i="13"/>
  <c r="AN18" i="13"/>
  <c r="AR18" i="13"/>
  <c r="AV18" i="13"/>
  <c r="AZ18" i="13"/>
  <c r="BD18" i="13"/>
  <c r="BH18" i="13"/>
  <c r="BL18" i="13"/>
  <c r="BP18" i="13"/>
  <c r="BT18" i="13"/>
  <c r="BX18" i="13"/>
  <c r="CB18" i="13"/>
  <c r="CF18" i="13"/>
  <c r="CK18" i="13"/>
  <c r="CO18" i="13"/>
  <c r="CT18" i="13"/>
  <c r="CY18" i="13"/>
  <c r="DE18" i="13"/>
  <c r="DI18" i="13"/>
  <c r="DM18" i="13"/>
  <c r="DS18" i="13"/>
  <c r="DW18" i="13"/>
  <c r="EA18" i="13"/>
  <c r="EE18" i="13"/>
  <c r="EI18" i="13"/>
  <c r="I19" i="13"/>
  <c r="P19" i="13"/>
  <c r="T19" i="13"/>
  <c r="X19" i="13"/>
  <c r="AB19" i="13"/>
  <c r="AF19" i="13"/>
  <c r="AJ19" i="13"/>
  <c r="AN19" i="13"/>
  <c r="AR19" i="13"/>
  <c r="AV19" i="13"/>
  <c r="AZ19" i="13"/>
  <c r="BD19" i="13"/>
  <c r="BH19" i="13"/>
  <c r="BL19" i="13"/>
  <c r="BP19" i="13"/>
  <c r="BT19" i="13"/>
  <c r="BX19" i="13"/>
  <c r="CB19" i="13"/>
  <c r="CF19" i="13"/>
  <c r="CK19" i="13"/>
  <c r="CO19" i="13"/>
  <c r="CT19" i="13"/>
  <c r="CY19" i="13"/>
  <c r="DE19" i="13"/>
  <c r="DI19" i="13"/>
  <c r="DM19" i="13"/>
  <c r="DS19" i="13"/>
  <c r="DW19" i="13"/>
  <c r="EA19" i="13"/>
  <c r="EE19" i="13"/>
  <c r="EI19" i="13"/>
  <c r="I20" i="13"/>
  <c r="P20" i="13"/>
  <c r="T20" i="13"/>
  <c r="X20" i="13"/>
  <c r="AB20" i="13"/>
  <c r="AF20" i="13"/>
  <c r="AJ20" i="13"/>
  <c r="AN20" i="13"/>
  <c r="AR20" i="13"/>
  <c r="AV20" i="13"/>
  <c r="AZ20" i="13"/>
  <c r="BD20" i="13"/>
  <c r="BH20" i="13"/>
  <c r="BL20" i="13"/>
  <c r="BP20" i="13"/>
  <c r="BT20" i="13"/>
  <c r="BX20" i="13"/>
  <c r="CB20" i="13"/>
  <c r="CF20" i="13"/>
  <c r="CK20" i="13"/>
  <c r="CO20" i="13"/>
  <c r="CT20" i="13"/>
  <c r="CY20" i="13"/>
  <c r="DE20" i="13"/>
  <c r="DI20" i="13"/>
  <c r="DM20" i="13"/>
  <c r="DS20" i="13"/>
  <c r="DW20" i="13"/>
  <c r="EA20" i="13"/>
  <c r="EE20" i="13"/>
  <c r="EI20" i="13"/>
  <c r="EL21" i="13"/>
  <c r="EH21" i="13"/>
  <c r="ED21" i="13"/>
  <c r="DZ21" i="13"/>
  <c r="DV21" i="13"/>
  <c r="DR21" i="13"/>
  <c r="DL21" i="13"/>
  <c r="DH21" i="13"/>
  <c r="DD21" i="13"/>
  <c r="CX21" i="13"/>
  <c r="CS21" i="13"/>
  <c r="CN21" i="13"/>
  <c r="CI21" i="13"/>
  <c r="CE21" i="13"/>
  <c r="CA21" i="13"/>
  <c r="BW21" i="13"/>
  <c r="BS21" i="13"/>
  <c r="BO21" i="13"/>
  <c r="BK21" i="13"/>
  <c r="BG21" i="13"/>
  <c r="EJ21" i="13"/>
  <c r="EF21" i="13"/>
  <c r="I21" i="13"/>
  <c r="P21" i="13"/>
  <c r="T21" i="13"/>
  <c r="X21" i="13"/>
  <c r="AB21" i="13"/>
  <c r="AF21" i="13"/>
  <c r="AJ21" i="13"/>
  <c r="AN21" i="13"/>
  <c r="AR21" i="13"/>
  <c r="AV21" i="13"/>
  <c r="AZ21" i="13"/>
  <c r="BD21" i="13"/>
  <c r="BI21" i="13"/>
  <c r="BN21" i="13"/>
  <c r="BT21" i="13"/>
  <c r="BY21" i="13"/>
  <c r="CD21" i="13"/>
  <c r="CK21" i="13"/>
  <c r="CQ21" i="13"/>
  <c r="CW21" i="13"/>
  <c r="DE21" i="13"/>
  <c r="DJ21" i="13"/>
  <c r="DQ21" i="13"/>
  <c r="DW21" i="13"/>
  <c r="EB21" i="13"/>
  <c r="EI21" i="13"/>
  <c r="I22" i="13"/>
  <c r="T22" i="13"/>
  <c r="AB22" i="13"/>
  <c r="AJ22" i="13"/>
  <c r="AR22" i="13"/>
  <c r="AZ22" i="13"/>
  <c r="BH22" i="13"/>
  <c r="BP22" i="13"/>
  <c r="BY22" i="13"/>
  <c r="CW22" i="13"/>
  <c r="DW22" i="13"/>
  <c r="J23" i="13"/>
  <c r="AH23" i="13"/>
  <c r="BD23" i="13"/>
  <c r="BY23" i="13"/>
  <c r="CW23" i="13"/>
  <c r="DW23" i="13"/>
  <c r="J24" i="13"/>
  <c r="AH24" i="13"/>
  <c r="BD24" i="13"/>
  <c r="BY24" i="13"/>
  <c r="CW24" i="13"/>
  <c r="DW24" i="13"/>
  <c r="J25" i="13"/>
  <c r="AH25" i="13"/>
  <c r="BD25" i="13"/>
  <c r="BY25" i="13"/>
  <c r="CW25" i="13"/>
  <c r="DW25" i="13"/>
  <c r="J26" i="13"/>
  <c r="AH26" i="13"/>
  <c r="BD26" i="13"/>
  <c r="BY26" i="13"/>
  <c r="CW26" i="13"/>
  <c r="DW26" i="13"/>
  <c r="J27" i="13"/>
  <c r="AH27" i="13"/>
  <c r="BD27" i="13"/>
  <c r="BY27" i="13"/>
  <c r="CW27" i="13"/>
  <c r="DW27" i="13"/>
  <c r="J28" i="13"/>
  <c r="AH28" i="13"/>
  <c r="BF28" i="13"/>
  <c r="CH28" i="13"/>
  <c r="DQ28" i="13"/>
  <c r="F14" i="13"/>
  <c r="J14" i="13"/>
  <c r="Q14" i="13"/>
  <c r="U14" i="13"/>
  <c r="Y14" i="13"/>
  <c r="AC14" i="13"/>
  <c r="AG14" i="13"/>
  <c r="AK14" i="13"/>
  <c r="AO14" i="13"/>
  <c r="AS14" i="13"/>
  <c r="AW14" i="13"/>
  <c r="BA14" i="13"/>
  <c r="BE14" i="13"/>
  <c r="BI14" i="13"/>
  <c r="BM14" i="13"/>
  <c r="BQ14" i="13"/>
  <c r="BU14" i="13"/>
  <c r="BY14" i="13"/>
  <c r="CC14" i="13"/>
  <c r="CG14" i="13"/>
  <c r="CL14" i="13"/>
  <c r="CQ14" i="13"/>
  <c r="CU14" i="13"/>
  <c r="CZ14" i="13"/>
  <c r="DF14" i="13"/>
  <c r="DJ14" i="13"/>
  <c r="DO14" i="13"/>
  <c r="DT14" i="13"/>
  <c r="DX14" i="13"/>
  <c r="EB14" i="13"/>
  <c r="EF14" i="13"/>
  <c r="EJ14" i="13"/>
  <c r="F15" i="13"/>
  <c r="J15" i="13"/>
  <c r="Q15" i="13"/>
  <c r="U15" i="13"/>
  <c r="Y15" i="13"/>
  <c r="AC15" i="13"/>
  <c r="AG15" i="13"/>
  <c r="AK15" i="13"/>
  <c r="AO15" i="13"/>
  <c r="AS15" i="13"/>
  <c r="AW15" i="13"/>
  <c r="BA15" i="13"/>
  <c r="BE15" i="13"/>
  <c r="BI15" i="13"/>
  <c r="BM15" i="13"/>
  <c r="BQ15" i="13"/>
  <c r="BU15" i="13"/>
  <c r="BY15" i="13"/>
  <c r="CC15" i="13"/>
  <c r="CG15" i="13"/>
  <c r="CL15" i="13"/>
  <c r="CQ15" i="13"/>
  <c r="CU15" i="13"/>
  <c r="CZ15" i="13"/>
  <c r="DF15" i="13"/>
  <c r="DJ15" i="13"/>
  <c r="DO15" i="13"/>
  <c r="DT15" i="13"/>
  <c r="DX15" i="13"/>
  <c r="EB15" i="13"/>
  <c r="EF15" i="13"/>
  <c r="EJ15" i="13"/>
  <c r="F16" i="13"/>
  <c r="J16" i="13"/>
  <c r="Q16" i="13"/>
  <c r="U16" i="13"/>
  <c r="Y16" i="13"/>
  <c r="AC16" i="13"/>
  <c r="AG16" i="13"/>
  <c r="AK16" i="13"/>
  <c r="AO16" i="13"/>
  <c r="AS16" i="13"/>
  <c r="AW16" i="13"/>
  <c r="BA16" i="13"/>
  <c r="BE16" i="13"/>
  <c r="BI16" i="13"/>
  <c r="BM16" i="13"/>
  <c r="BQ16" i="13"/>
  <c r="BU16" i="13"/>
  <c r="BY16" i="13"/>
  <c r="CC16" i="13"/>
  <c r="CG16" i="13"/>
  <c r="CL16" i="13"/>
  <c r="CQ16" i="13"/>
  <c r="CU16" i="13"/>
  <c r="CZ16" i="13"/>
  <c r="DF16" i="13"/>
  <c r="DJ16" i="13"/>
  <c r="DO16" i="13"/>
  <c r="DT16" i="13"/>
  <c r="DX16" i="13"/>
  <c r="EB16" i="13"/>
  <c r="EF16" i="13"/>
  <c r="EJ16" i="13"/>
  <c r="F17" i="13"/>
  <c r="J17" i="13"/>
  <c r="Q17" i="13"/>
  <c r="U17" i="13"/>
  <c r="Y17" i="13"/>
  <c r="AC17" i="13"/>
  <c r="AG17" i="13"/>
  <c r="AK17" i="13"/>
  <c r="AO17" i="13"/>
  <c r="AS17" i="13"/>
  <c r="AW17" i="13"/>
  <c r="BA17" i="13"/>
  <c r="BE17" i="13"/>
  <c r="BI17" i="13"/>
  <c r="BM17" i="13"/>
  <c r="BQ17" i="13"/>
  <c r="BU17" i="13"/>
  <c r="BY17" i="13"/>
  <c r="CC17" i="13"/>
  <c r="CG17" i="13"/>
  <c r="CL17" i="13"/>
  <c r="CQ17" i="13"/>
  <c r="CU17" i="13"/>
  <c r="CZ17" i="13"/>
  <c r="DF17" i="13"/>
  <c r="DJ17" i="13"/>
  <c r="DO17" i="13"/>
  <c r="DT17" i="13"/>
  <c r="DX17" i="13"/>
  <c r="EB17" i="13"/>
  <c r="EF17" i="13"/>
  <c r="EJ17" i="13"/>
  <c r="F18" i="13"/>
  <c r="J18" i="13"/>
  <c r="Q18" i="13"/>
  <c r="U18" i="13"/>
  <c r="Y18" i="13"/>
  <c r="AC18" i="13"/>
  <c r="AG18" i="13"/>
  <c r="AK18" i="13"/>
  <c r="AO18" i="13"/>
  <c r="AS18" i="13"/>
  <c r="AW18" i="13"/>
  <c r="BA18" i="13"/>
  <c r="BE18" i="13"/>
  <c r="BI18" i="13"/>
  <c r="BM18" i="13"/>
  <c r="BQ18" i="13"/>
  <c r="BU18" i="13"/>
  <c r="BY18" i="13"/>
  <c r="CC18" i="13"/>
  <c r="CG18" i="13"/>
  <c r="CL18" i="13"/>
  <c r="CQ18" i="13"/>
  <c r="CU18" i="13"/>
  <c r="CZ18" i="13"/>
  <c r="DF18" i="13"/>
  <c r="DJ18" i="13"/>
  <c r="DO18" i="13"/>
  <c r="DT18" i="13"/>
  <c r="DX18" i="13"/>
  <c r="EB18" i="13"/>
  <c r="EF18" i="13"/>
  <c r="EJ18" i="13"/>
  <c r="F19" i="13"/>
  <c r="J19" i="13"/>
  <c r="Q19" i="13"/>
  <c r="U19" i="13"/>
  <c r="Y19" i="13"/>
  <c r="AC19" i="13"/>
  <c r="AG19" i="13"/>
  <c r="AK19" i="13"/>
  <c r="AO19" i="13"/>
  <c r="AS19" i="13"/>
  <c r="AW19" i="13"/>
  <c r="BA19" i="13"/>
  <c r="BE19" i="13"/>
  <c r="BI19" i="13"/>
  <c r="BM19" i="13"/>
  <c r="BQ19" i="13"/>
  <c r="BU19" i="13"/>
  <c r="BY19" i="13"/>
  <c r="CC19" i="13"/>
  <c r="CG19" i="13"/>
  <c r="CL19" i="13"/>
  <c r="CQ19" i="13"/>
  <c r="CU19" i="13"/>
  <c r="CZ19" i="13"/>
  <c r="DF19" i="13"/>
  <c r="DJ19" i="13"/>
  <c r="DO19" i="13"/>
  <c r="DT19" i="13"/>
  <c r="DX19" i="13"/>
  <c r="EB19" i="13"/>
  <c r="EF19" i="13"/>
  <c r="EJ19" i="13"/>
  <c r="F20" i="13"/>
  <c r="J20" i="13"/>
  <c r="Q20" i="13"/>
  <c r="U20" i="13"/>
  <c r="Y20" i="13"/>
  <c r="AC20" i="13"/>
  <c r="AG20" i="13"/>
  <c r="AK20" i="13"/>
  <c r="AO20" i="13"/>
  <c r="AS20" i="13"/>
  <c r="AW20" i="13"/>
  <c r="BA20" i="13"/>
  <c r="BE20" i="13"/>
  <c r="BI20" i="13"/>
  <c r="BM20" i="13"/>
  <c r="BQ20" i="13"/>
  <c r="BU20" i="13"/>
  <c r="BY20" i="13"/>
  <c r="CC20" i="13"/>
  <c r="CG20" i="13"/>
  <c r="CL20" i="13"/>
  <c r="CQ20" i="13"/>
  <c r="CU20" i="13"/>
  <c r="CZ20" i="13"/>
  <c r="DF20" i="13"/>
  <c r="DJ20" i="13"/>
  <c r="DO20" i="13"/>
  <c r="DT20" i="13"/>
  <c r="DX20" i="13"/>
  <c r="EB20" i="13"/>
  <c r="EF20" i="13"/>
  <c r="EJ20" i="13"/>
  <c r="F21" i="13"/>
  <c r="J21" i="13"/>
  <c r="Q21" i="13"/>
  <c r="U21" i="13"/>
  <c r="Y21" i="13"/>
  <c r="AC21" i="13"/>
  <c r="AG21" i="13"/>
  <c r="AK21" i="13"/>
  <c r="AO21" i="13"/>
  <c r="AS21" i="13"/>
  <c r="AW21" i="13"/>
  <c r="BA21" i="13"/>
  <c r="BE21" i="13"/>
  <c r="BJ21" i="13"/>
  <c r="BP21" i="13"/>
  <c r="BU21" i="13"/>
  <c r="BZ21" i="13"/>
  <c r="CF21" i="13"/>
  <c r="CL21" i="13"/>
  <c r="CR21" i="13"/>
  <c r="CY21" i="13"/>
  <c r="DF21" i="13"/>
  <c r="DK21" i="13"/>
  <c r="DS21" i="13"/>
  <c r="DX21" i="13"/>
  <c r="EC21" i="13"/>
  <c r="EK21" i="13"/>
  <c r="K22" i="13"/>
  <c r="V22" i="13"/>
  <c r="AD22" i="13"/>
  <c r="AL22" i="13"/>
  <c r="AT22" i="13"/>
  <c r="BB22" i="13"/>
  <c r="BJ22" i="13"/>
  <c r="BR22" i="13"/>
  <c r="CD22" i="13"/>
  <c r="DE22" i="13"/>
  <c r="R23" i="13"/>
  <c r="AN23" i="13"/>
  <c r="BI23" i="13"/>
  <c r="CD23" i="13"/>
  <c r="DE23" i="13"/>
  <c r="EB23" i="13"/>
  <c r="R24" i="13"/>
  <c r="AN24" i="13"/>
  <c r="BI24" i="13"/>
  <c r="CD24" i="13"/>
  <c r="DE24" i="13"/>
  <c r="EB24" i="13"/>
  <c r="R25" i="13"/>
  <c r="AN25" i="13"/>
  <c r="BI25" i="13"/>
  <c r="CD25" i="13"/>
  <c r="DE25" i="13"/>
  <c r="EB25" i="13"/>
  <c r="R26" i="13"/>
  <c r="AN26" i="13"/>
  <c r="BI26" i="13"/>
  <c r="CD26" i="13"/>
  <c r="DE26" i="13"/>
  <c r="EB26" i="13"/>
  <c r="R27" i="13"/>
  <c r="AN27" i="13"/>
  <c r="BI27" i="13"/>
  <c r="CD27" i="13"/>
  <c r="DE27" i="13"/>
  <c r="EB27" i="13"/>
  <c r="R28" i="13"/>
  <c r="AN28" i="13"/>
  <c r="BL28" i="13"/>
  <c r="CO28" i="13"/>
  <c r="DY28" i="13"/>
  <c r="G14" i="13"/>
  <c r="K14" i="13"/>
  <c r="R14" i="13"/>
  <c r="V14" i="13"/>
  <c r="Z14" i="13"/>
  <c r="AD14" i="13"/>
  <c r="AH14" i="13"/>
  <c r="AL14" i="13"/>
  <c r="AP14" i="13"/>
  <c r="AT14" i="13"/>
  <c r="AX14" i="13"/>
  <c r="BB14" i="13"/>
  <c r="BF14" i="13"/>
  <c r="BJ14" i="13"/>
  <c r="BN14" i="13"/>
  <c r="BR14" i="13"/>
  <c r="BV14" i="13"/>
  <c r="BZ14" i="13"/>
  <c r="CD14" i="13"/>
  <c r="CH14" i="13"/>
  <c r="CM14" i="13"/>
  <c r="CR14" i="13"/>
  <c r="CW14" i="13"/>
  <c r="DB14" i="13"/>
  <c r="DG14" i="13"/>
  <c r="DK14" i="13"/>
  <c r="DQ14" i="13"/>
  <c r="DU14" i="13"/>
  <c r="DY14" i="13"/>
  <c r="EC14" i="13"/>
  <c r="EG14" i="13"/>
  <c r="G15" i="13"/>
  <c r="K15" i="13"/>
  <c r="R15" i="13"/>
  <c r="V15" i="13"/>
  <c r="Z15" i="13"/>
  <c r="AD15" i="13"/>
  <c r="AH15" i="13"/>
  <c r="AL15" i="13"/>
  <c r="AP15" i="13"/>
  <c r="AT15" i="13"/>
  <c r="AX15" i="13"/>
  <c r="BB15" i="13"/>
  <c r="BF15" i="13"/>
  <c r="BJ15" i="13"/>
  <c r="BN15" i="13"/>
  <c r="BR15" i="13"/>
  <c r="BV15" i="13"/>
  <c r="BZ15" i="13"/>
  <c r="CD15" i="13"/>
  <c r="CH15" i="13"/>
  <c r="CM15" i="13"/>
  <c r="CR15" i="13"/>
  <c r="CW15" i="13"/>
  <c r="DB15" i="13"/>
  <c r="DG15" i="13"/>
  <c r="DK15" i="13"/>
  <c r="DQ15" i="13"/>
  <c r="DU15" i="13"/>
  <c r="DY15" i="13"/>
  <c r="EC15" i="13"/>
  <c r="EG15" i="13"/>
  <c r="G16" i="13"/>
  <c r="K16" i="13"/>
  <c r="R16" i="13"/>
  <c r="V16" i="13"/>
  <c r="Z16" i="13"/>
  <c r="AD16" i="13"/>
  <c r="AH16" i="13"/>
  <c r="AL16" i="13"/>
  <c r="AP16" i="13"/>
  <c r="AT16" i="13"/>
  <c r="AX16" i="13"/>
  <c r="BB16" i="13"/>
  <c r="BF16" i="13"/>
  <c r="BJ16" i="13"/>
  <c r="BN16" i="13"/>
  <c r="BR16" i="13"/>
  <c r="BV16" i="13"/>
  <c r="BZ16" i="13"/>
  <c r="CD16" i="13"/>
  <c r="CH16" i="13"/>
  <c r="CM16" i="13"/>
  <c r="CR16" i="13"/>
  <c r="CW16" i="13"/>
  <c r="DB16" i="13"/>
  <c r="DG16" i="13"/>
  <c r="DK16" i="13"/>
  <c r="DQ16" i="13"/>
  <c r="DU16" i="13"/>
  <c r="DY16" i="13"/>
  <c r="EC16" i="13"/>
  <c r="EG16" i="13"/>
  <c r="G17" i="13"/>
  <c r="K17" i="13"/>
  <c r="R17" i="13"/>
  <c r="V17" i="13"/>
  <c r="Z17" i="13"/>
  <c r="AD17" i="13"/>
  <c r="AH17" i="13"/>
  <c r="AL17" i="13"/>
  <c r="AP17" i="13"/>
  <c r="AT17" i="13"/>
  <c r="AX17" i="13"/>
  <c r="BB17" i="13"/>
  <c r="BF17" i="13"/>
  <c r="BJ17" i="13"/>
  <c r="BN17" i="13"/>
  <c r="BR17" i="13"/>
  <c r="BV17" i="13"/>
  <c r="BZ17" i="13"/>
  <c r="CD17" i="13"/>
  <c r="CH17" i="13"/>
  <c r="CM17" i="13"/>
  <c r="CR17" i="13"/>
  <c r="CW17" i="13"/>
  <c r="DB17" i="13"/>
  <c r="DG17" i="13"/>
  <c r="DK17" i="13"/>
  <c r="DQ17" i="13"/>
  <c r="DU17" i="13"/>
  <c r="DY17" i="13"/>
  <c r="EC17" i="13"/>
  <c r="EG17" i="13"/>
  <c r="G18" i="13"/>
  <c r="K18" i="13"/>
  <c r="R18" i="13"/>
  <c r="V18" i="13"/>
  <c r="Z18" i="13"/>
  <c r="AD18" i="13"/>
  <c r="AH18" i="13"/>
  <c r="AL18" i="13"/>
  <c r="AP18" i="13"/>
  <c r="AT18" i="13"/>
  <c r="AX18" i="13"/>
  <c r="BB18" i="13"/>
  <c r="BF18" i="13"/>
  <c r="BJ18" i="13"/>
  <c r="BN18" i="13"/>
  <c r="BR18" i="13"/>
  <c r="BV18" i="13"/>
  <c r="BZ18" i="13"/>
  <c r="CD18" i="13"/>
  <c r="CH18" i="13"/>
  <c r="CM18" i="13"/>
  <c r="CR18" i="13"/>
  <c r="CW18" i="13"/>
  <c r="DB18" i="13"/>
  <c r="DG18" i="13"/>
  <c r="DK18" i="13"/>
  <c r="DQ18" i="13"/>
  <c r="DU18" i="13"/>
  <c r="DY18" i="13"/>
  <c r="EC18" i="13"/>
  <c r="EG18" i="13"/>
  <c r="G19" i="13"/>
  <c r="K19" i="13"/>
  <c r="R19" i="13"/>
  <c r="V19" i="13"/>
  <c r="Z19" i="13"/>
  <c r="AD19" i="13"/>
  <c r="AH19" i="13"/>
  <c r="AL19" i="13"/>
  <c r="AP19" i="13"/>
  <c r="AT19" i="13"/>
  <c r="AX19" i="13"/>
  <c r="BB19" i="13"/>
  <c r="BF19" i="13"/>
  <c r="BJ19" i="13"/>
  <c r="BN19" i="13"/>
  <c r="BR19" i="13"/>
  <c r="BV19" i="13"/>
  <c r="BZ19" i="13"/>
  <c r="CD19" i="13"/>
  <c r="CH19" i="13"/>
  <c r="CM19" i="13"/>
  <c r="CR19" i="13"/>
  <c r="CW19" i="13"/>
  <c r="DB19" i="13"/>
  <c r="DG19" i="13"/>
  <c r="DK19" i="13"/>
  <c r="DQ19" i="13"/>
  <c r="DU19" i="13"/>
  <c r="DY19" i="13"/>
  <c r="EC19" i="13"/>
  <c r="EG19" i="13"/>
  <c r="G20" i="13"/>
  <c r="K20" i="13"/>
  <c r="R20" i="13"/>
  <c r="V20" i="13"/>
  <c r="Z20" i="13"/>
  <c r="AD20" i="13"/>
  <c r="AH20" i="13"/>
  <c r="AL20" i="13"/>
  <c r="AP20" i="13"/>
  <c r="AT20" i="13"/>
  <c r="AX20" i="13"/>
  <c r="BB20" i="13"/>
  <c r="BF20" i="13"/>
  <c r="BJ20" i="13"/>
  <c r="BN20" i="13"/>
  <c r="BR20" i="13"/>
  <c r="BV20" i="13"/>
  <c r="BZ20" i="13"/>
  <c r="CD20" i="13"/>
  <c r="CH20" i="13"/>
  <c r="CM20" i="13"/>
  <c r="CR20" i="13"/>
  <c r="CW20" i="13"/>
  <c r="DB20" i="13"/>
  <c r="DG20" i="13"/>
  <c r="DK20" i="13"/>
  <c r="DQ20" i="13"/>
  <c r="DU20" i="13"/>
  <c r="DY20" i="13"/>
  <c r="EC20" i="13"/>
  <c r="EG20" i="13"/>
  <c r="G21" i="13"/>
  <c r="K21" i="13"/>
  <c r="R21" i="13"/>
  <c r="V21" i="13"/>
  <c r="Z21" i="13"/>
  <c r="AD21" i="13"/>
  <c r="AH21" i="13"/>
  <c r="AL21" i="13"/>
  <c r="AP21" i="13"/>
  <c r="AT21" i="13"/>
  <c r="AX21" i="13"/>
  <c r="BB21" i="13"/>
  <c r="BF21" i="13"/>
  <c r="BL21" i="13"/>
  <c r="BQ21" i="13"/>
  <c r="BV21" i="13"/>
  <c r="CB21" i="13"/>
  <c r="CG21" i="13"/>
  <c r="CM21" i="13"/>
  <c r="CT21" i="13"/>
  <c r="CZ21" i="13"/>
  <c r="DG21" i="13"/>
  <c r="DM21" i="13"/>
  <c r="DT21" i="13"/>
  <c r="DY21" i="13"/>
  <c r="EE21" i="13"/>
  <c r="EL22" i="13"/>
  <c r="EH22" i="13"/>
  <c r="ED22" i="13"/>
  <c r="DZ22" i="13"/>
  <c r="DV22" i="13"/>
  <c r="DR22" i="13"/>
  <c r="DL22" i="13"/>
  <c r="DH22" i="13"/>
  <c r="DD22" i="13"/>
  <c r="CX22" i="13"/>
  <c r="CS22" i="13"/>
  <c r="CN22" i="13"/>
  <c r="CI22" i="13"/>
  <c r="CE22" i="13"/>
  <c r="CA22" i="13"/>
  <c r="BW22" i="13"/>
  <c r="EK22" i="13"/>
  <c r="EF22" i="13"/>
  <c r="EA22" i="13"/>
  <c r="DU22" i="13"/>
  <c r="DO22" i="13"/>
  <c r="DI22" i="13"/>
  <c r="DB22" i="13"/>
  <c r="CU22" i="13"/>
  <c r="CO22" i="13"/>
  <c r="CH22" i="13"/>
  <c r="CC22" i="13"/>
  <c r="BX22" i="13"/>
  <c r="BS22" i="13"/>
  <c r="BO22" i="13"/>
  <c r="BK22" i="13"/>
  <c r="BG22" i="13"/>
  <c r="BC22" i="13"/>
  <c r="AY22" i="13"/>
  <c r="AU22" i="13"/>
  <c r="AQ22" i="13"/>
  <c r="AM22" i="13"/>
  <c r="AI22" i="13"/>
  <c r="AE22" i="13"/>
  <c r="AA22" i="13"/>
  <c r="W22" i="13"/>
  <c r="S22" i="13"/>
  <c r="L22" i="13"/>
  <c r="H22" i="13"/>
  <c r="EJ22" i="13"/>
  <c r="EE22" i="13"/>
  <c r="DY22" i="13"/>
  <c r="DT22" i="13"/>
  <c r="DM22" i="13"/>
  <c r="DG22" i="13"/>
  <c r="CZ22" i="13"/>
  <c r="CT22" i="13"/>
  <c r="CM22" i="13"/>
  <c r="CG22" i="13"/>
  <c r="CB22" i="13"/>
  <c r="EI22" i="13"/>
  <c r="EC22" i="13"/>
  <c r="DX22" i="13"/>
  <c r="DS22" i="13"/>
  <c r="DK22" i="13"/>
  <c r="DF22" i="13"/>
  <c r="CY22" i="13"/>
  <c r="CR22" i="13"/>
  <c r="CL22" i="13"/>
  <c r="CF22" i="13"/>
  <c r="BZ22" i="13"/>
  <c r="BU22" i="13"/>
  <c r="BQ22" i="13"/>
  <c r="BM22" i="13"/>
  <c r="BI22" i="13"/>
  <c r="BE22" i="13"/>
  <c r="BA22" i="13"/>
  <c r="AW22" i="13"/>
  <c r="AS22" i="13"/>
  <c r="AO22" i="13"/>
  <c r="AK22" i="13"/>
  <c r="AG22" i="13"/>
  <c r="AC22" i="13"/>
  <c r="Y22" i="13"/>
  <c r="U22" i="13"/>
  <c r="Q22" i="13"/>
  <c r="J22" i="13"/>
  <c r="F22" i="13"/>
  <c r="P22" i="13"/>
  <c r="X22" i="13"/>
  <c r="AF22" i="13"/>
  <c r="AN22" i="13"/>
  <c r="AV22" i="13"/>
  <c r="BD22" i="13"/>
  <c r="BL22" i="13"/>
  <c r="BT22" i="13"/>
  <c r="CK22" i="13"/>
  <c r="DJ22" i="13"/>
  <c r="EG22" i="13"/>
  <c r="X23" i="13"/>
  <c r="AS23" i="13"/>
  <c r="BN23" i="13"/>
  <c r="CK23" i="13"/>
  <c r="DJ23" i="13"/>
  <c r="EG23" i="13"/>
  <c r="X24" i="13"/>
  <c r="AS24" i="13"/>
  <c r="BN24" i="13"/>
  <c r="CK24" i="13"/>
  <c r="DJ24" i="13"/>
  <c r="EG24" i="13"/>
  <c r="X25" i="13"/>
  <c r="AS25" i="13"/>
  <c r="BN25" i="13"/>
  <c r="CK25" i="13"/>
  <c r="DJ25" i="13"/>
  <c r="EG25" i="13"/>
  <c r="X26" i="13"/>
  <c r="AS26" i="13"/>
  <c r="BN26" i="13"/>
  <c r="CK26" i="13"/>
  <c r="DJ26" i="13"/>
  <c r="EG26" i="13"/>
  <c r="X27" i="13"/>
  <c r="AS27" i="13"/>
  <c r="BN27" i="13"/>
  <c r="CK27" i="13"/>
  <c r="DJ27" i="13"/>
  <c r="EG27" i="13"/>
  <c r="X28" i="13"/>
  <c r="AS28" i="13"/>
  <c r="BS28" i="13"/>
  <c r="CY28" i="13"/>
  <c r="EE28" i="13"/>
  <c r="EJ29" i="13"/>
  <c r="EF29" i="13"/>
  <c r="EB29" i="13"/>
  <c r="DX29" i="13"/>
  <c r="DT29" i="13"/>
  <c r="DO29" i="13"/>
  <c r="DJ29" i="13"/>
  <c r="DF29" i="13"/>
  <c r="CZ29" i="13"/>
  <c r="CU29" i="13"/>
  <c r="CQ29" i="13"/>
  <c r="CL29" i="13"/>
  <c r="CG29" i="13"/>
  <c r="CC29" i="13"/>
  <c r="BY29" i="13"/>
  <c r="BU29" i="13"/>
  <c r="BQ29" i="13"/>
  <c r="BM29" i="13"/>
  <c r="BI29" i="13"/>
  <c r="BE29" i="13"/>
  <c r="BA29" i="13"/>
  <c r="AW29" i="13"/>
  <c r="AS29" i="13"/>
  <c r="AO29" i="13"/>
  <c r="AK29" i="13"/>
  <c r="AG29" i="13"/>
  <c r="AC29" i="13"/>
  <c r="Y29" i="13"/>
  <c r="U29" i="13"/>
  <c r="Q29" i="13"/>
  <c r="J29" i="13"/>
  <c r="F29" i="13"/>
  <c r="K29" i="13"/>
  <c r="S29" i="13"/>
  <c r="X29" i="13"/>
  <c r="AD29" i="13"/>
  <c r="AI29" i="13"/>
  <c r="AN29" i="13"/>
  <c r="AT29" i="13"/>
  <c r="AY29" i="13"/>
  <c r="BD29" i="13"/>
  <c r="BJ29" i="13"/>
  <c r="BO29" i="13"/>
  <c r="BT29" i="13"/>
  <c r="BZ29" i="13"/>
  <c r="CE29" i="13"/>
  <c r="CK29" i="13"/>
  <c r="CR29" i="13"/>
  <c r="CX29" i="13"/>
  <c r="DE29" i="13"/>
  <c r="DK29" i="13"/>
  <c r="DR29" i="13"/>
  <c r="DW29" i="13"/>
  <c r="EC29" i="13"/>
  <c r="EH29" i="13"/>
  <c r="EJ30" i="13"/>
  <c r="EF30" i="13"/>
  <c r="EB30" i="13"/>
  <c r="DX30" i="13"/>
  <c r="DT30" i="13"/>
  <c r="DO30" i="13"/>
  <c r="DJ30" i="13"/>
  <c r="DF30" i="13"/>
  <c r="CZ30" i="13"/>
  <c r="CU30" i="13"/>
  <c r="CQ30" i="13"/>
  <c r="CL30" i="13"/>
  <c r="CG30" i="13"/>
  <c r="CC30" i="13"/>
  <c r="BY30" i="13"/>
  <c r="BU30" i="13"/>
  <c r="BQ30" i="13"/>
  <c r="BM30" i="13"/>
  <c r="BI30" i="13"/>
  <c r="BE30" i="13"/>
  <c r="BA30" i="13"/>
  <c r="AW30" i="13"/>
  <c r="AS30" i="13"/>
  <c r="AO30" i="13"/>
  <c r="AK30" i="13"/>
  <c r="AG30" i="13"/>
  <c r="AC30" i="13"/>
  <c r="Y30" i="13"/>
  <c r="U30" i="13"/>
  <c r="Q30" i="13"/>
  <c r="J30" i="13"/>
  <c r="F30" i="13"/>
  <c r="K30" i="13"/>
  <c r="S30" i="13"/>
  <c r="X30" i="13"/>
  <c r="AD30" i="13"/>
  <c r="AI30" i="13"/>
  <c r="AN30" i="13"/>
  <c r="AT30" i="13"/>
  <c r="AY30" i="13"/>
  <c r="BD30" i="13"/>
  <c r="BJ30" i="13"/>
  <c r="BO30" i="13"/>
  <c r="BT30" i="13"/>
  <c r="BZ30" i="13"/>
  <c r="CE30" i="13"/>
  <c r="CK30" i="13"/>
  <c r="CR30" i="13"/>
  <c r="CX30" i="13"/>
  <c r="DE30" i="13"/>
  <c r="DK30" i="13"/>
  <c r="DR30" i="13"/>
  <c r="DW30" i="13"/>
  <c r="EC30" i="13"/>
  <c r="EH30" i="13"/>
  <c r="EJ31" i="13"/>
  <c r="EF31" i="13"/>
  <c r="EB31" i="13"/>
  <c r="DX31" i="13"/>
  <c r="DT31" i="13"/>
  <c r="DO31" i="13"/>
  <c r="DJ31" i="13"/>
  <c r="DF31" i="13"/>
  <c r="CZ31" i="13"/>
  <c r="CU31" i="13"/>
  <c r="CQ31" i="13"/>
  <c r="CL31" i="13"/>
  <c r="CG31" i="13"/>
  <c r="CC31" i="13"/>
  <c r="BY31" i="13"/>
  <c r="BU31" i="13"/>
  <c r="BQ31" i="13"/>
  <c r="BM31" i="13"/>
  <c r="BI31" i="13"/>
  <c r="BE31" i="13"/>
  <c r="BA31" i="13"/>
  <c r="AW31" i="13"/>
  <c r="AS31" i="13"/>
  <c r="AO31" i="13"/>
  <c r="AK31" i="13"/>
  <c r="AG31" i="13"/>
  <c r="AC31" i="13"/>
  <c r="Y31" i="13"/>
  <c r="U31" i="13"/>
  <c r="Q31" i="13"/>
  <c r="J31" i="13"/>
  <c r="F31" i="13"/>
  <c r="K31" i="13"/>
  <c r="S31" i="13"/>
  <c r="X31" i="13"/>
  <c r="AD31" i="13"/>
  <c r="AI31" i="13"/>
  <c r="AN31" i="13"/>
  <c r="AT31" i="13"/>
  <c r="AY31" i="13"/>
  <c r="BD31" i="13"/>
  <c r="BJ31" i="13"/>
  <c r="BO31" i="13"/>
  <c r="BT31" i="13"/>
  <c r="BZ31" i="13"/>
  <c r="CE31" i="13"/>
  <c r="CK31" i="13"/>
  <c r="CR31" i="13"/>
  <c r="CX31" i="13"/>
  <c r="DE31" i="13"/>
  <c r="DK31" i="13"/>
  <c r="DR31" i="13"/>
  <c r="DW31" i="13"/>
  <c r="EC31" i="13"/>
  <c r="EH31" i="13"/>
  <c r="EL32" i="13"/>
  <c r="EH32" i="13"/>
  <c r="ED32" i="13"/>
  <c r="DZ32" i="13"/>
  <c r="DV32" i="13"/>
  <c r="DR32" i="13"/>
  <c r="DL32" i="13"/>
  <c r="DH32" i="13"/>
  <c r="DD32" i="13"/>
  <c r="CX32" i="13"/>
  <c r="CS32" i="13"/>
  <c r="CN32" i="13"/>
  <c r="CI32" i="13"/>
  <c r="CE32" i="13"/>
  <c r="CA32" i="13"/>
  <c r="BW32" i="13"/>
  <c r="BS32" i="13"/>
  <c r="BO32" i="13"/>
  <c r="BK32" i="13"/>
  <c r="BG32" i="13"/>
  <c r="BC32" i="13"/>
  <c r="EJ32" i="13"/>
  <c r="EF32" i="13"/>
  <c r="EB32" i="13"/>
  <c r="DX32" i="13"/>
  <c r="DT32" i="13"/>
  <c r="DO32" i="13"/>
  <c r="DJ32" i="13"/>
  <c r="DF32" i="13"/>
  <c r="CZ32" i="13"/>
  <c r="CU32" i="13"/>
  <c r="CQ32" i="13"/>
  <c r="CL32" i="13"/>
  <c r="CG32" i="13"/>
  <c r="CC32" i="13"/>
  <c r="BY32" i="13"/>
  <c r="BU32" i="13"/>
  <c r="BQ32" i="13"/>
  <c r="BM32" i="13"/>
  <c r="BI32" i="13"/>
  <c r="BE32" i="13"/>
  <c r="BA32" i="13"/>
  <c r="AW32" i="13"/>
  <c r="AS32" i="13"/>
  <c r="AO32" i="13"/>
  <c r="AK32" i="13"/>
  <c r="AG32" i="13"/>
  <c r="AC32" i="13"/>
  <c r="Y32" i="13"/>
  <c r="U32" i="13"/>
  <c r="Q32" i="13"/>
  <c r="J32" i="13"/>
  <c r="F32" i="13"/>
  <c r="K32" i="13"/>
  <c r="S32" i="13"/>
  <c r="X32" i="13"/>
  <c r="AD32" i="13"/>
  <c r="AI32" i="13"/>
  <c r="AN32" i="13"/>
  <c r="AT32" i="13"/>
  <c r="AY32" i="13"/>
  <c r="BF32" i="13"/>
  <c r="BN32" i="13"/>
  <c r="BV32" i="13"/>
  <c r="CD32" i="13"/>
  <c r="CM32" i="13"/>
  <c r="CW32" i="13"/>
  <c r="DG32" i="13"/>
  <c r="DQ32" i="13"/>
  <c r="DY32" i="13"/>
  <c r="EG32" i="13"/>
  <c r="G33" i="13"/>
  <c r="R33" i="13"/>
  <c r="Z33" i="13"/>
  <c r="AH33" i="13"/>
  <c r="AP33" i="13"/>
  <c r="AX33" i="13"/>
  <c r="BF33" i="13"/>
  <c r="BN33" i="13"/>
  <c r="BV33" i="13"/>
  <c r="CD33" i="13"/>
  <c r="CM33" i="13"/>
  <c r="CW33" i="13"/>
  <c r="DG33" i="13"/>
  <c r="DQ33" i="13"/>
  <c r="DY33" i="13"/>
  <c r="G34" i="13"/>
  <c r="R34" i="13"/>
  <c r="Z34" i="13"/>
  <c r="AH34" i="13"/>
  <c r="AP34" i="13"/>
  <c r="AX34" i="13"/>
  <c r="BF34" i="13"/>
  <c r="BN34" i="13"/>
  <c r="BV34" i="13"/>
  <c r="CD34" i="13"/>
  <c r="CM34" i="13"/>
  <c r="CW34" i="13"/>
  <c r="DM34" i="13"/>
  <c r="P35" i="13"/>
  <c r="AF35" i="13"/>
  <c r="AV35" i="13"/>
  <c r="BL35" i="13"/>
  <c r="CB35" i="13"/>
  <c r="CT35" i="13"/>
  <c r="DM35" i="13"/>
  <c r="P36" i="13"/>
  <c r="AF36" i="13"/>
  <c r="AV36" i="13"/>
  <c r="BL36" i="13"/>
  <c r="CB36" i="13"/>
  <c r="CX36" i="13"/>
  <c r="K37" i="13"/>
  <c r="AI37" i="13"/>
  <c r="BD37" i="13"/>
  <c r="BZ37" i="13"/>
  <c r="CX37" i="13"/>
  <c r="DW37" i="13"/>
  <c r="EL35" i="13"/>
  <c r="EH35" i="13"/>
  <c r="ED35" i="13"/>
  <c r="DZ35" i="13"/>
  <c r="DV35" i="13"/>
  <c r="DR35" i="13"/>
  <c r="DL35" i="13"/>
  <c r="DH35" i="13"/>
  <c r="DD35" i="13"/>
  <c r="CX35" i="13"/>
  <c r="CS35" i="13"/>
  <c r="CN35" i="13"/>
  <c r="CI35" i="13"/>
  <c r="CE35" i="13"/>
  <c r="CA35" i="13"/>
  <c r="BW35" i="13"/>
  <c r="BS35" i="13"/>
  <c r="BO35" i="13"/>
  <c r="BK35" i="13"/>
  <c r="BG35" i="13"/>
  <c r="BC35" i="13"/>
  <c r="AY35" i="13"/>
  <c r="AU35" i="13"/>
  <c r="AQ35" i="13"/>
  <c r="AM35" i="13"/>
  <c r="AI35" i="13"/>
  <c r="AE35" i="13"/>
  <c r="AA35" i="13"/>
  <c r="W35" i="13"/>
  <c r="S35" i="13"/>
  <c r="L35" i="13"/>
  <c r="H35" i="13"/>
  <c r="EK35" i="13"/>
  <c r="EG35" i="13"/>
  <c r="EC35" i="13"/>
  <c r="DY35" i="13"/>
  <c r="DU35" i="13"/>
  <c r="DQ35" i="13"/>
  <c r="DK35" i="13"/>
  <c r="DG35" i="13"/>
  <c r="DB35" i="13"/>
  <c r="CW35" i="13"/>
  <c r="CR35" i="13"/>
  <c r="CM35" i="13"/>
  <c r="CH35" i="13"/>
  <c r="CD35" i="13"/>
  <c r="BZ35" i="13"/>
  <c r="BV35" i="13"/>
  <c r="BR35" i="13"/>
  <c r="BN35" i="13"/>
  <c r="BJ35" i="13"/>
  <c r="BF35" i="13"/>
  <c r="BB35" i="13"/>
  <c r="AX35" i="13"/>
  <c r="AT35" i="13"/>
  <c r="AP35" i="13"/>
  <c r="AL35" i="13"/>
  <c r="AH35" i="13"/>
  <c r="AD35" i="13"/>
  <c r="Z35" i="13"/>
  <c r="V35" i="13"/>
  <c r="R35" i="13"/>
  <c r="K35" i="13"/>
  <c r="G35" i="13"/>
  <c r="EJ35" i="13"/>
  <c r="EF35" i="13"/>
  <c r="EB35" i="13"/>
  <c r="DX35" i="13"/>
  <c r="DT35" i="13"/>
  <c r="DO35" i="13"/>
  <c r="DJ35" i="13"/>
  <c r="DF35" i="13"/>
  <c r="CZ35" i="13"/>
  <c r="CU35" i="13"/>
  <c r="CQ35" i="13"/>
  <c r="CL35" i="13"/>
  <c r="CG35" i="13"/>
  <c r="CC35" i="13"/>
  <c r="BY35" i="13"/>
  <c r="BU35" i="13"/>
  <c r="BQ35" i="13"/>
  <c r="BM35" i="13"/>
  <c r="BI35" i="13"/>
  <c r="BE35" i="13"/>
  <c r="BA35" i="13"/>
  <c r="AW35" i="13"/>
  <c r="AS35" i="13"/>
  <c r="AO35" i="13"/>
  <c r="AK35" i="13"/>
  <c r="AG35" i="13"/>
  <c r="AC35" i="13"/>
  <c r="Y35" i="13"/>
  <c r="U35" i="13"/>
  <c r="Q35" i="13"/>
  <c r="J35" i="13"/>
  <c r="F35" i="13"/>
  <c r="X35" i="13"/>
  <c r="AN35" i="13"/>
  <c r="BD35" i="13"/>
  <c r="BT35" i="13"/>
  <c r="CK35" i="13"/>
  <c r="DE35" i="13"/>
  <c r="DW35" i="13"/>
  <c r="EJ36" i="13"/>
  <c r="EF36" i="13"/>
  <c r="EB36" i="13"/>
  <c r="DX36" i="13"/>
  <c r="DT36" i="13"/>
  <c r="DO36" i="13"/>
  <c r="DJ36" i="13"/>
  <c r="DF36" i="13"/>
  <c r="CZ36" i="13"/>
  <c r="CU36" i="13"/>
  <c r="CQ36" i="13"/>
  <c r="CL36" i="13"/>
  <c r="EL36" i="13"/>
  <c r="EG36" i="13"/>
  <c r="EA36" i="13"/>
  <c r="DV36" i="13"/>
  <c r="DQ36" i="13"/>
  <c r="DI36" i="13"/>
  <c r="DD36" i="13"/>
  <c r="CW36" i="13"/>
  <c r="CO36" i="13"/>
  <c r="CI36" i="13"/>
  <c r="CE36" i="13"/>
  <c r="CA36" i="13"/>
  <c r="BW36" i="13"/>
  <c r="BS36" i="13"/>
  <c r="BO36" i="13"/>
  <c r="BK36" i="13"/>
  <c r="BG36" i="13"/>
  <c r="BC36" i="13"/>
  <c r="AY36" i="13"/>
  <c r="AU36" i="13"/>
  <c r="AQ36" i="13"/>
  <c r="AM36" i="13"/>
  <c r="AI36" i="13"/>
  <c r="AE36" i="13"/>
  <c r="AA36" i="13"/>
  <c r="W36" i="13"/>
  <c r="S36" i="13"/>
  <c r="L36" i="13"/>
  <c r="H36" i="13"/>
  <c r="EK36" i="13"/>
  <c r="EE36" i="13"/>
  <c r="DZ36" i="13"/>
  <c r="DU36" i="13"/>
  <c r="DM36" i="13"/>
  <c r="DH36" i="13"/>
  <c r="DB36" i="13"/>
  <c r="CT36" i="13"/>
  <c r="CN36" i="13"/>
  <c r="CH36" i="13"/>
  <c r="CD36" i="13"/>
  <c r="BZ36" i="13"/>
  <c r="BV36" i="13"/>
  <c r="BR36" i="13"/>
  <c r="BN36" i="13"/>
  <c r="BJ36" i="13"/>
  <c r="BF36" i="13"/>
  <c r="BB36" i="13"/>
  <c r="AX36" i="13"/>
  <c r="AT36" i="13"/>
  <c r="AP36" i="13"/>
  <c r="AL36" i="13"/>
  <c r="AH36" i="13"/>
  <c r="AD36" i="13"/>
  <c r="Z36" i="13"/>
  <c r="V36" i="13"/>
  <c r="R36" i="13"/>
  <c r="K36" i="13"/>
  <c r="G36" i="13"/>
  <c r="EI36" i="13"/>
  <c r="ED36" i="13"/>
  <c r="DY36" i="13"/>
  <c r="DS36" i="13"/>
  <c r="DL36" i="13"/>
  <c r="DG36" i="13"/>
  <c r="CY36" i="13"/>
  <c r="CS36" i="13"/>
  <c r="CM36" i="13"/>
  <c r="CG36" i="13"/>
  <c r="CC36" i="13"/>
  <c r="BY36" i="13"/>
  <c r="BU36" i="13"/>
  <c r="BQ36" i="13"/>
  <c r="BM36" i="13"/>
  <c r="BI36" i="13"/>
  <c r="BE36" i="13"/>
  <c r="BA36" i="13"/>
  <c r="AW36" i="13"/>
  <c r="AS36" i="13"/>
  <c r="AO36" i="13"/>
  <c r="AK36" i="13"/>
  <c r="AG36" i="13"/>
  <c r="AC36" i="13"/>
  <c r="Y36" i="13"/>
  <c r="U36" i="13"/>
  <c r="Q36" i="13"/>
  <c r="J36" i="13"/>
  <c r="F36" i="13"/>
  <c r="X36" i="13"/>
  <c r="AN36" i="13"/>
  <c r="BD36" i="13"/>
  <c r="BT36" i="13"/>
  <c r="CK36" i="13"/>
  <c r="DK36" i="13"/>
  <c r="EH36" i="13"/>
  <c r="DE32" i="13"/>
  <c r="DM32" i="13"/>
  <c r="DW32" i="13"/>
  <c r="EE32" i="13"/>
  <c r="EL33" i="13"/>
  <c r="EH33" i="13"/>
  <c r="ED33" i="13"/>
  <c r="DZ33" i="13"/>
  <c r="DV33" i="13"/>
  <c r="DR33" i="13"/>
  <c r="DL33" i="13"/>
  <c r="DH33" i="13"/>
  <c r="DD33" i="13"/>
  <c r="CX33" i="13"/>
  <c r="CS33" i="13"/>
  <c r="CN33" i="13"/>
  <c r="CI33" i="13"/>
  <c r="CE33" i="13"/>
  <c r="CA33" i="13"/>
  <c r="BW33" i="13"/>
  <c r="BS33" i="13"/>
  <c r="BO33" i="13"/>
  <c r="BK33" i="13"/>
  <c r="BG33" i="13"/>
  <c r="BC33" i="13"/>
  <c r="AY33" i="13"/>
  <c r="AU33" i="13"/>
  <c r="AQ33" i="13"/>
  <c r="AM33" i="13"/>
  <c r="AI33" i="13"/>
  <c r="AE33" i="13"/>
  <c r="AA33" i="13"/>
  <c r="W33" i="13"/>
  <c r="S33" i="13"/>
  <c r="L33" i="13"/>
  <c r="H33" i="13"/>
  <c r="EJ33" i="13"/>
  <c r="EF33" i="13"/>
  <c r="EB33" i="13"/>
  <c r="DX33" i="13"/>
  <c r="DT33" i="13"/>
  <c r="DO33" i="13"/>
  <c r="DJ33" i="13"/>
  <c r="DF33" i="13"/>
  <c r="CZ33" i="13"/>
  <c r="CU33" i="13"/>
  <c r="CQ33" i="13"/>
  <c r="CL33" i="13"/>
  <c r="CG33" i="13"/>
  <c r="CC33" i="13"/>
  <c r="BY33" i="13"/>
  <c r="BU33" i="13"/>
  <c r="BQ33" i="13"/>
  <c r="BM33" i="13"/>
  <c r="BI33" i="13"/>
  <c r="BE33" i="13"/>
  <c r="BA33" i="13"/>
  <c r="AW33" i="13"/>
  <c r="AS33" i="13"/>
  <c r="AO33" i="13"/>
  <c r="AK33" i="13"/>
  <c r="AG33" i="13"/>
  <c r="AC33" i="13"/>
  <c r="Y33" i="13"/>
  <c r="U33" i="13"/>
  <c r="Q33" i="13"/>
  <c r="J33" i="13"/>
  <c r="F33" i="13"/>
  <c r="P33" i="13"/>
  <c r="X33" i="13"/>
  <c r="AF33" i="13"/>
  <c r="AN33" i="13"/>
  <c r="AV33" i="13"/>
  <c r="BD33" i="13"/>
  <c r="BL33" i="13"/>
  <c r="BT33" i="13"/>
  <c r="CB33" i="13"/>
  <c r="CK33" i="13"/>
  <c r="CT33" i="13"/>
  <c r="DE33" i="13"/>
  <c r="DM33" i="13"/>
  <c r="DW33" i="13"/>
  <c r="EE33" i="13"/>
  <c r="EL34" i="13"/>
  <c r="EH34" i="13"/>
  <c r="ED34" i="13"/>
  <c r="DZ34" i="13"/>
  <c r="DV34" i="13"/>
  <c r="DR34" i="13"/>
  <c r="DL34" i="13"/>
  <c r="DH34" i="13"/>
  <c r="DD34" i="13"/>
  <c r="CX34" i="13"/>
  <c r="CS34" i="13"/>
  <c r="CN34" i="13"/>
  <c r="CI34" i="13"/>
  <c r="CE34" i="13"/>
  <c r="CA34" i="13"/>
  <c r="BW34" i="13"/>
  <c r="BS34" i="13"/>
  <c r="BO34" i="13"/>
  <c r="BK34" i="13"/>
  <c r="BG34" i="13"/>
  <c r="BC34" i="13"/>
  <c r="AY34" i="13"/>
  <c r="AU34" i="13"/>
  <c r="AQ34" i="13"/>
  <c r="AM34" i="13"/>
  <c r="AI34" i="13"/>
  <c r="AE34" i="13"/>
  <c r="AA34" i="13"/>
  <c r="W34" i="13"/>
  <c r="S34" i="13"/>
  <c r="L34" i="13"/>
  <c r="H34" i="13"/>
  <c r="EK34" i="13"/>
  <c r="EG34" i="13"/>
  <c r="EC34" i="13"/>
  <c r="DY34" i="13"/>
  <c r="DU34" i="13"/>
  <c r="DQ34" i="13"/>
  <c r="DK34" i="13"/>
  <c r="DG34" i="13"/>
  <c r="DB34" i="13"/>
  <c r="EJ34" i="13"/>
  <c r="EF34" i="13"/>
  <c r="EB34" i="13"/>
  <c r="DX34" i="13"/>
  <c r="DT34" i="13"/>
  <c r="DO34" i="13"/>
  <c r="DJ34" i="13"/>
  <c r="DF34" i="13"/>
  <c r="CZ34" i="13"/>
  <c r="CU34" i="13"/>
  <c r="CQ34" i="13"/>
  <c r="CL34" i="13"/>
  <c r="CG34" i="13"/>
  <c r="CC34" i="13"/>
  <c r="BY34" i="13"/>
  <c r="BU34" i="13"/>
  <c r="BQ34" i="13"/>
  <c r="BM34" i="13"/>
  <c r="BI34" i="13"/>
  <c r="BE34" i="13"/>
  <c r="BA34" i="13"/>
  <c r="AW34" i="13"/>
  <c r="AS34" i="13"/>
  <c r="AO34" i="13"/>
  <c r="AK34" i="13"/>
  <c r="AG34" i="13"/>
  <c r="AC34" i="13"/>
  <c r="Y34" i="13"/>
  <c r="U34" i="13"/>
  <c r="Q34" i="13"/>
  <c r="J34" i="13"/>
  <c r="F34" i="13"/>
  <c r="P34" i="13"/>
  <c r="X34" i="13"/>
  <c r="AF34" i="13"/>
  <c r="AN34" i="13"/>
  <c r="AV34" i="13"/>
  <c r="BD34" i="13"/>
  <c r="BL34" i="13"/>
  <c r="BT34" i="13"/>
  <c r="CB34" i="13"/>
  <c r="CK34" i="13"/>
  <c r="CT34" i="13"/>
  <c r="DI34" i="13"/>
  <c r="EA34" i="13"/>
  <c r="I35" i="13"/>
  <c r="AB35" i="13"/>
  <c r="AR35" i="13"/>
  <c r="BH35" i="13"/>
  <c r="BX35" i="13"/>
  <c r="CO35" i="13"/>
  <c r="DI35" i="13"/>
  <c r="EA35" i="13"/>
  <c r="I36" i="13"/>
  <c r="AB36" i="13"/>
  <c r="AR36" i="13"/>
  <c r="BH36" i="13"/>
  <c r="BX36" i="13"/>
  <c r="CR36" i="13"/>
  <c r="DR36" i="13"/>
  <c r="EJ37" i="13"/>
  <c r="EF37" i="13"/>
  <c r="EB37" i="13"/>
  <c r="DX37" i="13"/>
  <c r="DT37" i="13"/>
  <c r="DO37" i="13"/>
  <c r="DJ37" i="13"/>
  <c r="DF37" i="13"/>
  <c r="CZ37" i="13"/>
  <c r="CU37" i="13"/>
  <c r="CQ37" i="13"/>
  <c r="CL37" i="13"/>
  <c r="CG37" i="13"/>
  <c r="CC37" i="13"/>
  <c r="BY37" i="13"/>
  <c r="BU37" i="13"/>
  <c r="BQ37" i="13"/>
  <c r="BM37" i="13"/>
  <c r="BI37" i="13"/>
  <c r="BE37" i="13"/>
  <c r="BA37" i="13"/>
  <c r="AW37" i="13"/>
  <c r="AS37" i="13"/>
  <c r="AO37" i="13"/>
  <c r="AK37" i="13"/>
  <c r="AG37" i="13"/>
  <c r="AC37" i="13"/>
  <c r="Y37" i="13"/>
  <c r="U37" i="13"/>
  <c r="Q37" i="13"/>
  <c r="J37" i="13"/>
  <c r="F37" i="13"/>
  <c r="EL37" i="13"/>
  <c r="EG37" i="13"/>
  <c r="EA37" i="13"/>
  <c r="DV37" i="13"/>
  <c r="DQ37" i="13"/>
  <c r="DI37" i="13"/>
  <c r="DD37" i="13"/>
  <c r="CW37" i="13"/>
  <c r="CO37" i="13"/>
  <c r="CI37" i="13"/>
  <c r="CD37" i="13"/>
  <c r="BX37" i="13"/>
  <c r="BS37" i="13"/>
  <c r="BN37" i="13"/>
  <c r="BH37" i="13"/>
  <c r="BC37" i="13"/>
  <c r="AX37" i="13"/>
  <c r="AR37" i="13"/>
  <c r="AM37" i="13"/>
  <c r="AH37" i="13"/>
  <c r="AB37" i="13"/>
  <c r="W37" i="13"/>
  <c r="R37" i="13"/>
  <c r="I37" i="13"/>
  <c r="EK37" i="13"/>
  <c r="EE37" i="13"/>
  <c r="DZ37" i="13"/>
  <c r="DU37" i="13"/>
  <c r="DM37" i="13"/>
  <c r="DH37" i="13"/>
  <c r="DB37" i="13"/>
  <c r="CT37" i="13"/>
  <c r="CN37" i="13"/>
  <c r="CH37" i="13"/>
  <c r="CB37" i="13"/>
  <c r="BW37" i="13"/>
  <c r="BR37" i="13"/>
  <c r="BL37" i="13"/>
  <c r="BG37" i="13"/>
  <c r="BB37" i="13"/>
  <c r="AV37" i="13"/>
  <c r="AQ37" i="13"/>
  <c r="AL37" i="13"/>
  <c r="AF37" i="13"/>
  <c r="AA37" i="13"/>
  <c r="V37" i="13"/>
  <c r="P37" i="13"/>
  <c r="H37" i="13"/>
  <c r="EI37" i="13"/>
  <c r="ED37" i="13"/>
  <c r="DY37" i="13"/>
  <c r="DS37" i="13"/>
  <c r="DL37" i="13"/>
  <c r="DG37" i="13"/>
  <c r="CY37" i="13"/>
  <c r="CS37" i="13"/>
  <c r="CM37" i="13"/>
  <c r="CF37" i="13"/>
  <c r="CA37" i="13"/>
  <c r="BV37" i="13"/>
  <c r="BP37" i="13"/>
  <c r="BK37" i="13"/>
  <c r="BF37" i="13"/>
  <c r="AZ37" i="13"/>
  <c r="AU37" i="13"/>
  <c r="AP37" i="13"/>
  <c r="AJ37" i="13"/>
  <c r="AE37" i="13"/>
  <c r="Z37" i="13"/>
  <c r="T37" i="13"/>
  <c r="L37" i="13"/>
  <c r="G37" i="13"/>
  <c r="AD37" i="13"/>
  <c r="AY37" i="13"/>
  <c r="BT37" i="13"/>
  <c r="CR37" i="13"/>
  <c r="DR37" i="13"/>
  <c r="F38" i="13"/>
  <c r="J38" i="13"/>
  <c r="Q38" i="13"/>
  <c r="U38" i="13"/>
  <c r="Y38" i="13"/>
  <c r="AC38" i="13"/>
  <c r="AG38" i="13"/>
  <c r="AK38" i="13"/>
  <c r="AO38" i="13"/>
  <c r="AS38" i="13"/>
  <c r="AW38" i="13"/>
  <c r="BA38" i="13"/>
  <c r="BE38" i="13"/>
  <c r="BI38" i="13"/>
  <c r="BM38" i="13"/>
  <c r="BQ38" i="13"/>
  <c r="BU38" i="13"/>
  <c r="BY38" i="13"/>
  <c r="CC38" i="13"/>
  <c r="CG38" i="13"/>
  <c r="CL38" i="13"/>
  <c r="CQ38" i="13"/>
  <c r="CU38" i="13"/>
  <c r="CZ38" i="13"/>
  <c r="DF38" i="13"/>
  <c r="DJ38" i="13"/>
  <c r="DO38" i="13"/>
  <c r="DT38" i="13"/>
  <c r="DX38" i="13"/>
  <c r="EB38" i="13"/>
  <c r="EF38" i="13"/>
  <c r="EJ38" i="13"/>
  <c r="F39" i="13"/>
  <c r="J39" i="13"/>
  <c r="Q39" i="13"/>
  <c r="U39" i="13"/>
  <c r="Y39" i="13"/>
  <c r="AC39" i="13"/>
  <c r="AG39" i="13"/>
  <c r="AK39" i="13"/>
  <c r="AO39" i="13"/>
  <c r="AS39" i="13"/>
  <c r="AW39" i="13"/>
  <c r="BA39" i="13"/>
  <c r="BE39" i="13"/>
  <c r="BI39" i="13"/>
  <c r="BM39" i="13"/>
  <c r="BQ39" i="13"/>
  <c r="BU39" i="13"/>
  <c r="BY39" i="13"/>
  <c r="CC39" i="13"/>
  <c r="CG39" i="13"/>
  <c r="CL39" i="13"/>
  <c r="CQ39" i="13"/>
  <c r="CU39" i="13"/>
  <c r="CZ39" i="13"/>
  <c r="DF39" i="13"/>
  <c r="DJ39" i="13"/>
  <c r="DO39" i="13"/>
  <c r="DT39" i="13"/>
  <c r="DX39" i="13"/>
  <c r="EB39" i="13"/>
  <c r="EF39" i="13"/>
  <c r="EJ39" i="13"/>
  <c r="F40" i="13"/>
  <c r="J40" i="13"/>
  <c r="Q40" i="13"/>
  <c r="U40" i="13"/>
  <c r="Y40" i="13"/>
  <c r="AC40" i="13"/>
  <c r="AG40" i="13"/>
  <c r="AK40" i="13"/>
  <c r="AO40" i="13"/>
  <c r="AS40" i="13"/>
  <c r="AW40" i="13"/>
  <c r="BA40" i="13"/>
  <c r="BE40" i="13"/>
  <c r="BI40" i="13"/>
  <c r="BM40" i="13"/>
  <c r="BQ40" i="13"/>
  <c r="BU40" i="13"/>
  <c r="BY40" i="13"/>
  <c r="CC40" i="13"/>
  <c r="CG40" i="13"/>
  <c r="CL40" i="13"/>
  <c r="CQ40" i="13"/>
  <c r="CU40" i="13"/>
  <c r="CZ40" i="13"/>
  <c r="DF40" i="13"/>
  <c r="DJ40" i="13"/>
  <c r="DO40" i="13"/>
  <c r="DT40" i="13"/>
  <c r="DX40" i="13"/>
  <c r="EB40" i="13"/>
  <c r="EF40" i="13"/>
  <c r="EJ40" i="13"/>
  <c r="F41" i="13"/>
  <c r="J41" i="13"/>
  <c r="Q41" i="13"/>
  <c r="U41" i="13"/>
  <c r="Y41" i="13"/>
  <c r="AC41" i="13"/>
  <c r="AG41" i="13"/>
  <c r="AK41" i="13"/>
  <c r="AO41" i="13"/>
  <c r="AS41" i="13"/>
  <c r="AW41" i="13"/>
  <c r="BA41" i="13"/>
  <c r="BE41" i="13"/>
  <c r="BI41" i="13"/>
  <c r="BM41" i="13"/>
  <c r="BQ41" i="13"/>
  <c r="BU41" i="13"/>
  <c r="BY41" i="13"/>
  <c r="CC41" i="13"/>
  <c r="CG41" i="13"/>
  <c r="CL41" i="13"/>
  <c r="CQ41" i="13"/>
  <c r="CU41" i="13"/>
  <c r="CZ41" i="13"/>
  <c r="DF41" i="13"/>
  <c r="DJ41" i="13"/>
  <c r="DQ41" i="13"/>
  <c r="DW41" i="13"/>
  <c r="EB41" i="13"/>
  <c r="EG41" i="13"/>
  <c r="BF41" i="13"/>
  <c r="BJ41" i="13"/>
  <c r="BN41" i="13"/>
  <c r="BR41" i="13"/>
  <c r="BV41" i="13"/>
  <c r="BZ41" i="13"/>
  <c r="CD41" i="13"/>
  <c r="CH41" i="13"/>
  <c r="CM41" i="13"/>
  <c r="CR41" i="13"/>
  <c r="CW41" i="13"/>
  <c r="DB41" i="13"/>
  <c r="DG41" i="13"/>
  <c r="DK41" i="13"/>
  <c r="DS41" i="13"/>
  <c r="DX41" i="13"/>
  <c r="EC41" i="13"/>
  <c r="EI41" i="13"/>
  <c r="CS41" i="13"/>
  <c r="CX41" i="13"/>
  <c r="DD41" i="13"/>
  <c r="DH41" i="13"/>
  <c r="DM41" i="13"/>
  <c r="DT41" i="13"/>
  <c r="DY41" i="13"/>
  <c r="EE41" i="13"/>
  <c r="I38" i="13"/>
  <c r="P38" i="13"/>
  <c r="T38" i="13"/>
  <c r="X38" i="13"/>
  <c r="AB38" i="13"/>
  <c r="AF38" i="13"/>
  <c r="AJ38" i="13"/>
  <c r="AN38" i="13"/>
  <c r="AR38" i="13"/>
  <c r="AV38" i="13"/>
  <c r="AZ38" i="13"/>
  <c r="BD38" i="13"/>
  <c r="BH38" i="13"/>
  <c r="BL38" i="13"/>
  <c r="BP38" i="13"/>
  <c r="BT38" i="13"/>
  <c r="BX38" i="13"/>
  <c r="CB38" i="13"/>
  <c r="CF38" i="13"/>
  <c r="CK38" i="13"/>
  <c r="CO38" i="13"/>
  <c r="CT38" i="13"/>
  <c r="CY38" i="13"/>
  <c r="DE38" i="13"/>
  <c r="DI38" i="13"/>
  <c r="DM38" i="13"/>
  <c r="DS38" i="13"/>
  <c r="DW38" i="13"/>
  <c r="EA38" i="13"/>
  <c r="EE38" i="13"/>
  <c r="I39" i="13"/>
  <c r="P39" i="13"/>
  <c r="T39" i="13"/>
  <c r="X39" i="13"/>
  <c r="AB39" i="13"/>
  <c r="AF39" i="13"/>
  <c r="AJ39" i="13"/>
  <c r="AN39" i="13"/>
  <c r="AR39" i="13"/>
  <c r="AV39" i="13"/>
  <c r="AZ39" i="13"/>
  <c r="BD39" i="13"/>
  <c r="BH39" i="13"/>
  <c r="BL39" i="13"/>
  <c r="BP39" i="13"/>
  <c r="BT39" i="13"/>
  <c r="BX39" i="13"/>
  <c r="CB39" i="13"/>
  <c r="CF39" i="13"/>
  <c r="CK39" i="13"/>
  <c r="CO39" i="13"/>
  <c r="CT39" i="13"/>
  <c r="CY39" i="13"/>
  <c r="DE39" i="13"/>
  <c r="DI39" i="13"/>
  <c r="DM39" i="13"/>
  <c r="DS39" i="13"/>
  <c r="DW39" i="13"/>
  <c r="EA39" i="13"/>
  <c r="EE39" i="13"/>
  <c r="I40" i="13"/>
  <c r="P40" i="13"/>
  <c r="T40" i="13"/>
  <c r="X40" i="13"/>
  <c r="AB40" i="13"/>
  <c r="AF40" i="13"/>
  <c r="AJ40" i="13"/>
  <c r="AN40" i="13"/>
  <c r="AR40" i="13"/>
  <c r="AV40" i="13"/>
  <c r="AZ40" i="13"/>
  <c r="BD40" i="13"/>
  <c r="BH40" i="13"/>
  <c r="BL40" i="13"/>
  <c r="BP40" i="13"/>
  <c r="BT40" i="13"/>
  <c r="BX40" i="13"/>
  <c r="CB40" i="13"/>
  <c r="CF40" i="13"/>
  <c r="CK40" i="13"/>
  <c r="CO40" i="13"/>
  <c r="CT40" i="13"/>
  <c r="CY40" i="13"/>
  <c r="DE40" i="13"/>
  <c r="DI40" i="13"/>
  <c r="DM40" i="13"/>
  <c r="DS40" i="13"/>
  <c r="DW40" i="13"/>
  <c r="EA40" i="13"/>
  <c r="EE40" i="13"/>
  <c r="EL41" i="13"/>
  <c r="EH41" i="13"/>
  <c r="ED41" i="13"/>
  <c r="DZ41" i="13"/>
  <c r="DV41" i="13"/>
  <c r="DR41" i="13"/>
  <c r="DL41" i="13"/>
  <c r="I41" i="13"/>
  <c r="P41" i="13"/>
  <c r="T41" i="13"/>
  <c r="X41" i="13"/>
  <c r="AB41" i="13"/>
  <c r="AF41" i="13"/>
  <c r="AJ41" i="13"/>
  <c r="AN41" i="13"/>
  <c r="AR41" i="13"/>
  <c r="AV41" i="13"/>
  <c r="AZ41" i="13"/>
  <c r="BD41" i="13"/>
  <c r="BH41" i="13"/>
  <c r="BL41" i="13"/>
  <c r="BP41" i="13"/>
  <c r="BT41" i="13"/>
  <c r="BX41" i="13"/>
  <c r="CB41" i="13"/>
  <c r="CF41" i="13"/>
  <c r="CK41" i="13"/>
  <c r="CO41" i="13"/>
  <c r="CT41" i="13"/>
  <c r="CY41" i="13"/>
  <c r="DE41" i="13"/>
  <c r="DI41" i="13"/>
  <c r="DO41" i="13"/>
  <c r="DU41" i="13"/>
  <c r="EA41" i="13"/>
  <c r="EF41" i="13"/>
  <c r="EK41" i="13"/>
  <c r="I42" i="13"/>
  <c r="P42" i="13"/>
  <c r="T42" i="13"/>
  <c r="X42" i="13"/>
  <c r="AB42" i="13"/>
  <c r="AF42" i="13"/>
  <c r="AJ42" i="13"/>
  <c r="AN42" i="13"/>
  <c r="AR42" i="13"/>
  <c r="AV42" i="13"/>
  <c r="AZ42" i="13"/>
  <c r="BD42" i="13"/>
  <c r="BH42" i="13"/>
  <c r="BL42" i="13"/>
  <c r="BP42" i="13"/>
  <c r="BT42" i="13"/>
  <c r="BX42" i="13"/>
  <c r="CB42" i="13"/>
  <c r="CF42" i="13"/>
  <c r="CK42" i="13"/>
  <c r="CO42" i="13"/>
  <c r="CT42" i="13"/>
  <c r="CY42" i="13"/>
  <c r="DE42" i="13"/>
  <c r="DI42" i="13"/>
  <c r="DM42" i="13"/>
  <c r="DS42" i="13"/>
  <c r="DW42" i="13"/>
  <c r="EA42" i="13"/>
  <c r="EE42" i="13"/>
  <c r="EI42" i="13"/>
  <c r="I43" i="13"/>
  <c r="P43" i="13"/>
  <c r="T43" i="13"/>
  <c r="X43" i="13"/>
  <c r="AB43" i="13"/>
  <c r="AF43" i="13"/>
  <c r="AJ43" i="13"/>
  <c r="AN43" i="13"/>
  <c r="AR43" i="13"/>
  <c r="AV43" i="13"/>
  <c r="AZ43" i="13"/>
  <c r="BD43" i="13"/>
  <c r="BH43" i="13"/>
  <c r="BL43" i="13"/>
  <c r="BP43" i="13"/>
  <c r="BT43" i="13"/>
  <c r="BX43" i="13"/>
  <c r="CB43" i="13"/>
  <c r="CF43" i="13"/>
  <c r="CK43" i="13"/>
  <c r="CO43" i="13"/>
  <c r="CT43" i="13"/>
  <c r="CY43" i="13"/>
  <c r="DE43" i="13"/>
  <c r="DI43" i="13"/>
  <c r="DM43" i="13"/>
  <c r="DS43" i="13"/>
  <c r="DW43" i="13"/>
  <c r="EA43" i="13"/>
  <c r="EE43" i="13"/>
  <c r="EI43" i="13"/>
  <c r="I44" i="13"/>
  <c r="P44" i="13"/>
  <c r="T44" i="13"/>
  <c r="X44" i="13"/>
  <c r="AB44" i="13"/>
  <c r="AF44" i="13"/>
  <c r="AJ44" i="13"/>
  <c r="AN44" i="13"/>
  <c r="AR44" i="13"/>
  <c r="AV44" i="13"/>
  <c r="AZ44" i="13"/>
  <c r="BD44" i="13"/>
  <c r="BH44" i="13"/>
  <c r="BL44" i="13"/>
  <c r="BP44" i="13"/>
  <c r="BT44" i="13"/>
  <c r="BX44" i="13"/>
  <c r="CB44" i="13"/>
  <c r="CF44" i="13"/>
  <c r="CK44" i="13"/>
  <c r="CO44" i="13"/>
  <c r="CT44" i="13"/>
  <c r="CY44" i="13"/>
  <c r="DE44" i="13"/>
  <c r="DI44" i="13"/>
  <c r="DM44" i="13"/>
  <c r="DS44" i="13"/>
  <c r="DW44" i="13"/>
  <c r="EA44" i="13"/>
  <c r="EE44" i="13"/>
  <c r="EI44" i="13"/>
  <c r="I45" i="13"/>
  <c r="P45" i="13"/>
  <c r="T45" i="13"/>
  <c r="X45" i="13"/>
  <c r="AB45" i="13"/>
  <c r="AF45" i="13"/>
  <c r="AJ45" i="13"/>
  <c r="AN45" i="13"/>
  <c r="AR45" i="13"/>
  <c r="AV45" i="13"/>
  <c r="AZ45" i="13"/>
  <c r="BD45" i="13"/>
  <c r="BH45" i="13"/>
  <c r="BL45" i="13"/>
  <c r="BP45" i="13"/>
  <c r="BT45" i="13"/>
  <c r="BX45" i="13"/>
  <c r="CB45" i="13"/>
  <c r="CF45" i="13"/>
  <c r="CK45" i="13"/>
  <c r="CO45" i="13"/>
  <c r="CT45" i="13"/>
  <c r="CY45" i="13"/>
  <c r="DE45" i="13"/>
  <c r="DI45" i="13"/>
  <c r="DM45" i="13"/>
  <c r="DS45" i="13"/>
  <c r="DW45" i="13"/>
  <c r="EA45" i="13"/>
  <c r="EE45" i="13"/>
  <c r="EI45" i="13"/>
  <c r="EJ46" i="13"/>
  <c r="EF46" i="13"/>
  <c r="EB46" i="13"/>
  <c r="DX46" i="13"/>
  <c r="DT46" i="13"/>
  <c r="DO46" i="13"/>
  <c r="DJ46" i="13"/>
  <c r="DF46" i="13"/>
  <c r="CZ46" i="13"/>
  <c r="CU46" i="13"/>
  <c r="CQ46" i="13"/>
  <c r="CL46" i="13"/>
  <c r="CG46" i="13"/>
  <c r="CC46" i="13"/>
  <c r="BY46" i="13"/>
  <c r="BU46" i="13"/>
  <c r="BQ46" i="13"/>
  <c r="BM46" i="13"/>
  <c r="BI46" i="13"/>
  <c r="BE46" i="13"/>
  <c r="BA46" i="13"/>
  <c r="AW46" i="13"/>
  <c r="AS46" i="13"/>
  <c r="AO46" i="13"/>
  <c r="EL46" i="13"/>
  <c r="EH46" i="13"/>
  <c r="ED46" i="13"/>
  <c r="DZ46" i="13"/>
  <c r="DV46" i="13"/>
  <c r="DR46" i="13"/>
  <c r="DL46" i="13"/>
  <c r="DH46" i="13"/>
  <c r="DD46" i="13"/>
  <c r="CX46" i="13"/>
  <c r="CS46" i="13"/>
  <c r="CN46" i="13"/>
  <c r="CI46" i="13"/>
  <c r="CE46" i="13"/>
  <c r="CA46" i="13"/>
  <c r="BW46" i="13"/>
  <c r="BS46" i="13"/>
  <c r="BO46" i="13"/>
  <c r="BK46" i="13"/>
  <c r="BG46" i="13"/>
  <c r="BC46" i="13"/>
  <c r="AY46" i="13"/>
  <c r="AU46" i="13"/>
  <c r="AQ46" i="13"/>
  <c r="I46" i="13"/>
  <c r="P46" i="13"/>
  <c r="T46" i="13"/>
  <c r="X46" i="13"/>
  <c r="AB46" i="13"/>
  <c r="AF46" i="13"/>
  <c r="AJ46" i="13"/>
  <c r="AN46" i="13"/>
  <c r="AV46" i="13"/>
  <c r="BD46" i="13"/>
  <c r="BL46" i="13"/>
  <c r="BT46" i="13"/>
  <c r="CB46" i="13"/>
  <c r="CK46" i="13"/>
  <c r="CT46" i="13"/>
  <c r="DE46" i="13"/>
  <c r="DM46" i="13"/>
  <c r="DW46" i="13"/>
  <c r="EE46" i="13"/>
  <c r="EJ47" i="13"/>
  <c r="EF47" i="13"/>
  <c r="EB47" i="13"/>
  <c r="DX47" i="13"/>
  <c r="DT47" i="13"/>
  <c r="DO47" i="13"/>
  <c r="DJ47" i="13"/>
  <c r="DF47" i="13"/>
  <c r="CZ47" i="13"/>
  <c r="CU47" i="13"/>
  <c r="CQ47" i="13"/>
  <c r="CL47" i="13"/>
  <c r="CG47" i="13"/>
  <c r="CC47" i="13"/>
  <c r="BY47" i="13"/>
  <c r="BU47" i="13"/>
  <c r="BQ47" i="13"/>
  <c r="BM47" i="13"/>
  <c r="BI47" i="13"/>
  <c r="BE47" i="13"/>
  <c r="BA47" i="13"/>
  <c r="AW47" i="13"/>
  <c r="AS47" i="13"/>
  <c r="AO47" i="13"/>
  <c r="AK47" i="13"/>
  <c r="AG47" i="13"/>
  <c r="AC47" i="13"/>
  <c r="Y47" i="13"/>
  <c r="U47" i="13"/>
  <c r="Q47" i="13"/>
  <c r="J47" i="13"/>
  <c r="F47" i="13"/>
  <c r="EI47" i="13"/>
  <c r="EE47" i="13"/>
  <c r="EA47" i="13"/>
  <c r="EL47" i="13"/>
  <c r="EH47" i="13"/>
  <c r="ED47" i="13"/>
  <c r="DZ47" i="13"/>
  <c r="DV47" i="13"/>
  <c r="DR47" i="13"/>
  <c r="DL47" i="13"/>
  <c r="DH47" i="13"/>
  <c r="DD47" i="13"/>
  <c r="CX47" i="13"/>
  <c r="CS47" i="13"/>
  <c r="CN47" i="13"/>
  <c r="CI47" i="13"/>
  <c r="CE47" i="13"/>
  <c r="CA47" i="13"/>
  <c r="BW47" i="13"/>
  <c r="BS47" i="13"/>
  <c r="BO47" i="13"/>
  <c r="BK47" i="13"/>
  <c r="BG47" i="13"/>
  <c r="BC47" i="13"/>
  <c r="AY47" i="13"/>
  <c r="AU47" i="13"/>
  <c r="AQ47" i="13"/>
  <c r="AM47" i="13"/>
  <c r="AI47" i="13"/>
  <c r="AE47" i="13"/>
  <c r="AA47" i="13"/>
  <c r="W47" i="13"/>
  <c r="S47" i="13"/>
  <c r="L47" i="13"/>
  <c r="H47" i="13"/>
  <c r="P47" i="13"/>
  <c r="X47" i="13"/>
  <c r="AF47" i="13"/>
  <c r="AN47" i="13"/>
  <c r="AV47" i="13"/>
  <c r="BD47" i="13"/>
  <c r="BL47" i="13"/>
  <c r="BT47" i="13"/>
  <c r="CB47" i="13"/>
  <c r="CK47" i="13"/>
  <c r="CT47" i="13"/>
  <c r="DE47" i="13"/>
  <c r="DM47" i="13"/>
  <c r="DW47" i="13"/>
  <c r="EK47" i="13"/>
  <c r="BF46" i="13"/>
  <c r="BN46" i="13"/>
  <c r="BV46" i="13"/>
  <c r="CD46" i="13"/>
  <c r="CM46" i="13"/>
  <c r="CW46" i="13"/>
  <c r="DG46" i="13"/>
  <c r="DQ46" i="13"/>
  <c r="DY46" i="13"/>
  <c r="EG46" i="13"/>
  <c r="Z47" i="13"/>
  <c r="AH47" i="13"/>
  <c r="AP47" i="13"/>
  <c r="AX47" i="13"/>
  <c r="BF47" i="13"/>
  <c r="BN47" i="13"/>
  <c r="BV47" i="13"/>
  <c r="CD47" i="13"/>
  <c r="CM47" i="13"/>
  <c r="CW47" i="13"/>
  <c r="DG47" i="13"/>
  <c r="DQ47" i="13"/>
  <c r="DY47" i="13"/>
  <c r="CY47" i="13"/>
  <c r="DI47" i="13"/>
  <c r="DS47" i="13"/>
  <c r="EC47" i="13"/>
  <c r="H42" i="13"/>
  <c r="L42" i="13"/>
  <c r="S42" i="13"/>
  <c r="W42" i="13"/>
  <c r="AA42" i="13"/>
  <c r="AE42" i="13"/>
  <c r="AI42" i="13"/>
  <c r="AM42" i="13"/>
  <c r="AQ42" i="13"/>
  <c r="AU42" i="13"/>
  <c r="AY42" i="13"/>
  <c r="BC42" i="13"/>
  <c r="BG42" i="13"/>
  <c r="BK42" i="13"/>
  <c r="BO42" i="13"/>
  <c r="BS42" i="13"/>
  <c r="BW42" i="13"/>
  <c r="CA42" i="13"/>
  <c r="CE42" i="13"/>
  <c r="CI42" i="13"/>
  <c r="CN42" i="13"/>
  <c r="CS42" i="13"/>
  <c r="CX42" i="13"/>
  <c r="DD42" i="13"/>
  <c r="DH42" i="13"/>
  <c r="DL42" i="13"/>
  <c r="DR42" i="13"/>
  <c r="DV42" i="13"/>
  <c r="DZ42" i="13"/>
  <c r="ED42" i="13"/>
  <c r="EH42" i="13"/>
  <c r="H43" i="13"/>
  <c r="L43" i="13"/>
  <c r="S43" i="13"/>
  <c r="W43" i="13"/>
  <c r="AA43" i="13"/>
  <c r="AE43" i="13"/>
  <c r="AI43" i="13"/>
  <c r="AM43" i="13"/>
  <c r="AQ43" i="13"/>
  <c r="AU43" i="13"/>
  <c r="AY43" i="13"/>
  <c r="BC43" i="13"/>
  <c r="BG43" i="13"/>
  <c r="BK43" i="13"/>
  <c r="BO43" i="13"/>
  <c r="BS43" i="13"/>
  <c r="BW43" i="13"/>
  <c r="CA43" i="13"/>
  <c r="CE43" i="13"/>
  <c r="CI43" i="13"/>
  <c r="CN43" i="13"/>
  <c r="CS43" i="13"/>
  <c r="CX43" i="13"/>
  <c r="DD43" i="13"/>
  <c r="DH43" i="13"/>
  <c r="DL43" i="13"/>
  <c r="DR43" i="13"/>
  <c r="DV43" i="13"/>
  <c r="DZ43" i="13"/>
  <c r="ED43" i="13"/>
  <c r="EH43" i="13"/>
  <c r="H44" i="13"/>
  <c r="L44" i="13"/>
  <c r="S44" i="13"/>
  <c r="W44" i="13"/>
  <c r="AA44" i="13"/>
  <c r="AE44" i="13"/>
  <c r="AI44" i="13"/>
  <c r="AM44" i="13"/>
  <c r="AQ44" i="13"/>
  <c r="AU44" i="13"/>
  <c r="AY44" i="13"/>
  <c r="BC44" i="13"/>
  <c r="BG44" i="13"/>
  <c r="BK44" i="13"/>
  <c r="BO44" i="13"/>
  <c r="BS44" i="13"/>
  <c r="BW44" i="13"/>
  <c r="CA44" i="13"/>
  <c r="CE44" i="13"/>
  <c r="CI44" i="13"/>
  <c r="CN44" i="13"/>
  <c r="CS44" i="13"/>
  <c r="CX44" i="13"/>
  <c r="DD44" i="13"/>
  <c r="DH44" i="13"/>
  <c r="DL44" i="13"/>
  <c r="DR44" i="13"/>
  <c r="DV44" i="13"/>
  <c r="DZ44" i="13"/>
  <c r="ED44" i="13"/>
  <c r="EH44" i="13"/>
  <c r="H45" i="13"/>
  <c r="L45" i="13"/>
  <c r="S45" i="13"/>
  <c r="W45" i="13"/>
  <c r="AA45" i="13"/>
  <c r="AE45" i="13"/>
  <c r="AI45" i="13"/>
  <c r="AM45" i="13"/>
  <c r="AQ45" i="13"/>
  <c r="AU45" i="13"/>
  <c r="AY45" i="13"/>
  <c r="BC45" i="13"/>
  <c r="BG45" i="13"/>
  <c r="BK45" i="13"/>
  <c r="BO45" i="13"/>
  <c r="BS45" i="13"/>
  <c r="BW45" i="13"/>
  <c r="CA45" i="13"/>
  <c r="CE45" i="13"/>
  <c r="CI45" i="13"/>
  <c r="CN45" i="13"/>
  <c r="CS45" i="13"/>
  <c r="CX45" i="13"/>
  <c r="DD45" i="13"/>
  <c r="DH45" i="13"/>
  <c r="DL45" i="13"/>
  <c r="DR45" i="13"/>
  <c r="DV45" i="13"/>
  <c r="DZ45" i="13"/>
  <c r="ED45" i="13"/>
  <c r="EH45" i="13"/>
  <c r="H46" i="13"/>
  <c r="L46" i="13"/>
  <c r="S46" i="13"/>
  <c r="W46" i="13"/>
  <c r="AA46" i="13"/>
  <c r="AE46" i="13"/>
  <c r="AI46" i="13"/>
  <c r="AM46" i="13"/>
  <c r="AT46" i="13"/>
  <c r="BB46" i="13"/>
  <c r="BJ46" i="13"/>
  <c r="BR46" i="13"/>
  <c r="BZ46" i="13"/>
  <c r="CH46" i="13"/>
  <c r="CR46" i="13"/>
  <c r="DB46" i="13"/>
  <c r="DK46" i="13"/>
  <c r="DU46" i="13"/>
  <c r="EC46" i="13"/>
  <c r="EK46" i="13"/>
  <c r="K47" i="13"/>
  <c r="V47" i="13"/>
  <c r="AD47" i="13"/>
  <c r="AL47" i="13"/>
  <c r="AT47" i="13"/>
  <c r="BB47" i="13"/>
  <c r="BJ47" i="13"/>
  <c r="BR47" i="13"/>
  <c r="BZ47" i="13"/>
  <c r="CH47" i="13"/>
  <c r="CR47" i="13"/>
  <c r="DB47" i="13"/>
  <c r="DK47" i="13"/>
  <c r="DU47" i="13"/>
  <c r="EG47" i="13"/>
  <c r="EA50" i="13"/>
  <c r="H48" i="13"/>
  <c r="L48" i="13"/>
  <c r="S48" i="13"/>
  <c r="W48" i="13"/>
  <c r="AA48" i="13"/>
  <c r="AE48" i="13"/>
  <c r="AI48" i="13"/>
  <c r="AM48" i="13"/>
  <c r="AQ48" i="13"/>
  <c r="AU48" i="13"/>
  <c r="AY48" i="13"/>
  <c r="BC48" i="13"/>
  <c r="BG48" i="13"/>
  <c r="BK48" i="13"/>
  <c r="BO48" i="13"/>
  <c r="BS48" i="13"/>
  <c r="BW48" i="13"/>
  <c r="CA48" i="13"/>
  <c r="CE48" i="13"/>
  <c r="CI48" i="13"/>
  <c r="CN48" i="13"/>
  <c r="CS48" i="13"/>
  <c r="CX48" i="13"/>
  <c r="DD48" i="13"/>
  <c r="DH48" i="13"/>
  <c r="DL48" i="13"/>
  <c r="DR48" i="13"/>
  <c r="DV48" i="13"/>
  <c r="DZ48" i="13"/>
  <c r="ED48" i="13"/>
  <c r="EH48" i="13"/>
  <c r="EL48" i="13"/>
  <c r="H49" i="13"/>
  <c r="L49" i="13"/>
  <c r="S49" i="13"/>
  <c r="W49" i="13"/>
  <c r="AA49" i="13"/>
  <c r="AE49" i="13"/>
  <c r="AI49" i="13"/>
  <c r="AM49" i="13"/>
  <c r="AQ49" i="13"/>
  <c r="AU49" i="13"/>
  <c r="AY49" i="13"/>
  <c r="BC49" i="13"/>
  <c r="BG49" i="13"/>
  <c r="BK49" i="13"/>
  <c r="BO49" i="13"/>
  <c r="BS49" i="13"/>
  <c r="BW49" i="13"/>
  <c r="CA49" i="13"/>
  <c r="CE49" i="13"/>
  <c r="CI49" i="13"/>
  <c r="CN49" i="13"/>
  <c r="CS49" i="13"/>
  <c r="CX49" i="13"/>
  <c r="DD49" i="13"/>
  <c r="DH49" i="13"/>
  <c r="DL49" i="13"/>
  <c r="DR49" i="13"/>
  <c r="DV49" i="13"/>
  <c r="DZ49" i="13"/>
  <c r="ED49" i="13"/>
  <c r="EH49" i="13"/>
  <c r="EL49" i="13"/>
  <c r="I50" i="13"/>
  <c r="R50" i="13"/>
  <c r="W50" i="13"/>
  <c r="AB50" i="13"/>
  <c r="AH50" i="13"/>
  <c r="AM50" i="13"/>
  <c r="AR50" i="13"/>
  <c r="AX50" i="13"/>
  <c r="BC50" i="13"/>
  <c r="BH50" i="13"/>
  <c r="BN50" i="13"/>
  <c r="BS50" i="13"/>
  <c r="BX50" i="13"/>
  <c r="CF50" i="13"/>
  <c r="CO50" i="13"/>
  <c r="CY50" i="13"/>
  <c r="DM50" i="13"/>
  <c r="P51" i="13"/>
  <c r="AF51" i="13"/>
  <c r="I48" i="13"/>
  <c r="P48" i="13"/>
  <c r="T48" i="13"/>
  <c r="X48" i="13"/>
  <c r="AB48" i="13"/>
  <c r="AF48" i="13"/>
  <c r="AJ48" i="13"/>
  <c r="AN48" i="13"/>
  <c r="AR48" i="13"/>
  <c r="AV48" i="13"/>
  <c r="AZ48" i="13"/>
  <c r="BD48" i="13"/>
  <c r="BH48" i="13"/>
  <c r="BL48" i="13"/>
  <c r="BP48" i="13"/>
  <c r="BT48" i="13"/>
  <c r="BX48" i="13"/>
  <c r="CB48" i="13"/>
  <c r="CF48" i="13"/>
  <c r="CK48" i="13"/>
  <c r="CO48" i="13"/>
  <c r="CT48" i="13"/>
  <c r="CY48" i="13"/>
  <c r="DE48" i="13"/>
  <c r="DI48" i="13"/>
  <c r="DM48" i="13"/>
  <c r="DS48" i="13"/>
  <c r="DW48" i="13"/>
  <c r="EA48" i="13"/>
  <c r="EE48" i="13"/>
  <c r="EI48" i="13"/>
  <c r="I49" i="13"/>
  <c r="P49" i="13"/>
  <c r="T49" i="13"/>
  <c r="X49" i="13"/>
  <c r="AB49" i="13"/>
  <c r="AF49" i="13"/>
  <c r="AJ49" i="13"/>
  <c r="AN49" i="13"/>
  <c r="AR49" i="13"/>
  <c r="AV49" i="13"/>
  <c r="AZ49" i="13"/>
  <c r="BD49" i="13"/>
  <c r="BH49" i="13"/>
  <c r="BL49" i="13"/>
  <c r="BP49" i="13"/>
  <c r="BT49" i="13"/>
  <c r="BX49" i="13"/>
  <c r="CB49" i="13"/>
  <c r="CF49" i="13"/>
  <c r="CK49" i="13"/>
  <c r="CO49" i="13"/>
  <c r="CT49" i="13"/>
  <c r="CY49" i="13"/>
  <c r="DE49" i="13"/>
  <c r="DI49" i="13"/>
  <c r="DM49" i="13"/>
  <c r="DS49" i="13"/>
  <c r="DW49" i="13"/>
  <c r="EA49" i="13"/>
  <c r="EE49" i="13"/>
  <c r="EI49" i="13"/>
  <c r="EL50" i="13"/>
  <c r="EH50" i="13"/>
  <c r="ED50" i="13"/>
  <c r="DZ50" i="13"/>
  <c r="DV50" i="13"/>
  <c r="DR50" i="13"/>
  <c r="DL50" i="13"/>
  <c r="DH50" i="13"/>
  <c r="EK50" i="13"/>
  <c r="EG50" i="13"/>
  <c r="EC50" i="13"/>
  <c r="DY50" i="13"/>
  <c r="DU50" i="13"/>
  <c r="DQ50" i="13"/>
  <c r="DK50" i="13"/>
  <c r="DG50" i="13"/>
  <c r="DB50" i="13"/>
  <c r="CW50" i="13"/>
  <c r="CR50" i="13"/>
  <c r="CM50" i="13"/>
  <c r="CH50" i="13"/>
  <c r="CD50" i="13"/>
  <c r="BZ50" i="13"/>
  <c r="EJ50" i="13"/>
  <c r="EF50" i="13"/>
  <c r="EB50" i="13"/>
  <c r="DX50" i="13"/>
  <c r="DT50" i="13"/>
  <c r="DO50" i="13"/>
  <c r="DJ50" i="13"/>
  <c r="DF50" i="13"/>
  <c r="CZ50" i="13"/>
  <c r="CU50" i="13"/>
  <c r="CQ50" i="13"/>
  <c r="CL50" i="13"/>
  <c r="CG50" i="13"/>
  <c r="CC50" i="13"/>
  <c r="BY50" i="13"/>
  <c r="BU50" i="13"/>
  <c r="BQ50" i="13"/>
  <c r="BM50" i="13"/>
  <c r="BI50" i="13"/>
  <c r="BE50" i="13"/>
  <c r="BA50" i="13"/>
  <c r="AW50" i="13"/>
  <c r="AS50" i="13"/>
  <c r="AO50" i="13"/>
  <c r="AK50" i="13"/>
  <c r="AG50" i="13"/>
  <c r="AC50" i="13"/>
  <c r="Y50" i="13"/>
  <c r="U50" i="13"/>
  <c r="Q50" i="13"/>
  <c r="J50" i="13"/>
  <c r="F50" i="13"/>
  <c r="K50" i="13"/>
  <c r="S50" i="13"/>
  <c r="X50" i="13"/>
  <c r="AD50" i="13"/>
  <c r="AI50" i="13"/>
  <c r="AN50" i="13"/>
  <c r="AT50" i="13"/>
  <c r="AY50" i="13"/>
  <c r="BD50" i="13"/>
  <c r="BJ50" i="13"/>
  <c r="BO50" i="13"/>
  <c r="BT50" i="13"/>
  <c r="CA50" i="13"/>
  <c r="CI50" i="13"/>
  <c r="CS50" i="13"/>
  <c r="DD50" i="13"/>
  <c r="DS50" i="13"/>
  <c r="EI50" i="13"/>
  <c r="T51" i="13"/>
  <c r="F48" i="13"/>
  <c r="J48" i="13"/>
  <c r="Q48" i="13"/>
  <c r="U48" i="13"/>
  <c r="Y48" i="13"/>
  <c r="AC48" i="13"/>
  <c r="AG48" i="13"/>
  <c r="AK48" i="13"/>
  <c r="AO48" i="13"/>
  <c r="AS48" i="13"/>
  <c r="AW48" i="13"/>
  <c r="BA48" i="13"/>
  <c r="BE48" i="13"/>
  <c r="BI48" i="13"/>
  <c r="BM48" i="13"/>
  <c r="BQ48" i="13"/>
  <c r="BU48" i="13"/>
  <c r="BY48" i="13"/>
  <c r="CC48" i="13"/>
  <c r="CG48" i="13"/>
  <c r="CL48" i="13"/>
  <c r="CQ48" i="13"/>
  <c r="CU48" i="13"/>
  <c r="CZ48" i="13"/>
  <c r="DF48" i="13"/>
  <c r="DJ48" i="13"/>
  <c r="DO48" i="13"/>
  <c r="DT48" i="13"/>
  <c r="DX48" i="13"/>
  <c r="EB48" i="13"/>
  <c r="EF48" i="13"/>
  <c r="F49" i="13"/>
  <c r="J49" i="13"/>
  <c r="Q49" i="13"/>
  <c r="U49" i="13"/>
  <c r="Y49" i="13"/>
  <c r="AC49" i="13"/>
  <c r="AG49" i="13"/>
  <c r="AK49" i="13"/>
  <c r="AO49" i="13"/>
  <c r="AS49" i="13"/>
  <c r="AW49" i="13"/>
  <c r="BA49" i="13"/>
  <c r="BE49" i="13"/>
  <c r="BI49" i="13"/>
  <c r="BM49" i="13"/>
  <c r="BQ49" i="13"/>
  <c r="BU49" i="13"/>
  <c r="BY49" i="13"/>
  <c r="CC49" i="13"/>
  <c r="CG49" i="13"/>
  <c r="CL49" i="13"/>
  <c r="CQ49" i="13"/>
  <c r="CU49" i="13"/>
  <c r="CZ49" i="13"/>
  <c r="DF49" i="13"/>
  <c r="DJ49" i="13"/>
  <c r="DO49" i="13"/>
  <c r="DT49" i="13"/>
  <c r="DX49" i="13"/>
  <c r="EB49" i="13"/>
  <c r="EF49" i="13"/>
  <c r="G50" i="13"/>
  <c r="L50" i="13"/>
  <c r="T50" i="13"/>
  <c r="Z50" i="13"/>
  <c r="AE50" i="13"/>
  <c r="AJ50" i="13"/>
  <c r="AP50" i="13"/>
  <c r="AU50" i="13"/>
  <c r="AZ50" i="13"/>
  <c r="BF50" i="13"/>
  <c r="BK50" i="13"/>
  <c r="BP50" i="13"/>
  <c r="BV50" i="13"/>
  <c r="CB50" i="13"/>
  <c r="CK50" i="13"/>
  <c r="CT50" i="13"/>
  <c r="DE50" i="13"/>
  <c r="DW50" i="13"/>
  <c r="EI51" i="13"/>
  <c r="EE51" i="13"/>
  <c r="EA51" i="13"/>
  <c r="DW51" i="13"/>
  <c r="DS51" i="13"/>
  <c r="DM51" i="13"/>
  <c r="DI51" i="13"/>
  <c r="DE51" i="13"/>
  <c r="CY51" i="13"/>
  <c r="CT51" i="13"/>
  <c r="CO51" i="13"/>
  <c r="CK51" i="13"/>
  <c r="CF51" i="13"/>
  <c r="CB51" i="13"/>
  <c r="BX51" i="13"/>
  <c r="BT51" i="13"/>
  <c r="BP51" i="13"/>
  <c r="BL51" i="13"/>
  <c r="BH51" i="13"/>
  <c r="BD51" i="13"/>
  <c r="AZ51" i="13"/>
  <c r="AV51" i="13"/>
  <c r="AR51" i="13"/>
  <c r="EL51" i="13"/>
  <c r="EH51" i="13"/>
  <c r="ED51" i="13"/>
  <c r="DZ51" i="13"/>
  <c r="DV51" i="13"/>
  <c r="DR51" i="13"/>
  <c r="DL51" i="13"/>
  <c r="DH51" i="13"/>
  <c r="DD51" i="13"/>
  <c r="CX51" i="13"/>
  <c r="CS51" i="13"/>
  <c r="CN51" i="13"/>
  <c r="CI51" i="13"/>
  <c r="CE51" i="13"/>
  <c r="CA51" i="13"/>
  <c r="BW51" i="13"/>
  <c r="BS51" i="13"/>
  <c r="BO51" i="13"/>
  <c r="BK51" i="13"/>
  <c r="BG51" i="13"/>
  <c r="BC51" i="13"/>
  <c r="AY51" i="13"/>
  <c r="AU51" i="13"/>
  <c r="AQ51" i="13"/>
  <c r="AM51" i="13"/>
  <c r="AI51" i="13"/>
  <c r="AE51" i="13"/>
  <c r="AA51" i="13"/>
  <c r="W51" i="13"/>
  <c r="S51" i="13"/>
  <c r="L51" i="13"/>
  <c r="H51" i="13"/>
  <c r="EK51" i="13"/>
  <c r="EG51" i="13"/>
  <c r="EC51" i="13"/>
  <c r="DY51" i="13"/>
  <c r="DU51" i="13"/>
  <c r="DQ51" i="13"/>
  <c r="DK51" i="13"/>
  <c r="DG51" i="13"/>
  <c r="DB51" i="13"/>
  <c r="CW51" i="13"/>
  <c r="CR51" i="13"/>
  <c r="CM51" i="13"/>
  <c r="CH51" i="13"/>
  <c r="CD51" i="13"/>
  <c r="BZ51" i="13"/>
  <c r="BV51" i="13"/>
  <c r="BR51" i="13"/>
  <c r="BN51" i="13"/>
  <c r="BJ51" i="13"/>
  <c r="BF51" i="13"/>
  <c r="BB51" i="13"/>
  <c r="AX51" i="13"/>
  <c r="AT51" i="13"/>
  <c r="AP51" i="13"/>
  <c r="AL51" i="13"/>
  <c r="AH51" i="13"/>
  <c r="AD51" i="13"/>
  <c r="Z51" i="13"/>
  <c r="V51" i="13"/>
  <c r="R51" i="13"/>
  <c r="K51" i="13"/>
  <c r="G51" i="13"/>
  <c r="EJ51" i="13"/>
  <c r="EF51" i="13"/>
  <c r="EB51" i="13"/>
  <c r="DX51" i="13"/>
  <c r="DT51" i="13"/>
  <c r="DO51" i="13"/>
  <c r="DJ51" i="13"/>
  <c r="DF51" i="13"/>
  <c r="CZ51" i="13"/>
  <c r="CU51" i="13"/>
  <c r="CQ51" i="13"/>
  <c r="CL51" i="13"/>
  <c r="CG51" i="13"/>
  <c r="CC51" i="13"/>
  <c r="BY51" i="13"/>
  <c r="BU51" i="13"/>
  <c r="BQ51" i="13"/>
  <c r="BM51" i="13"/>
  <c r="BI51" i="13"/>
  <c r="BE51" i="13"/>
  <c r="BA51" i="13"/>
  <c r="AW51" i="13"/>
  <c r="AS51" i="13"/>
  <c r="AO51" i="13"/>
  <c r="AK51" i="13"/>
  <c r="AG51" i="13"/>
  <c r="AC51" i="13"/>
  <c r="Y51" i="13"/>
  <c r="U51" i="13"/>
  <c r="Q51" i="13"/>
  <c r="J51" i="13"/>
  <c r="F51" i="13"/>
  <c r="X51" i="13"/>
  <c r="AN51" i="13"/>
  <c r="F52" i="13"/>
  <c r="J52" i="13"/>
  <c r="Q52" i="13"/>
  <c r="U52" i="13"/>
  <c r="Y52" i="13"/>
  <c r="AC52" i="13"/>
  <c r="AG52" i="13"/>
  <c r="AL52" i="13"/>
  <c r="AR52" i="13"/>
  <c r="AW52" i="13"/>
  <c r="BB52" i="13"/>
  <c r="BH52" i="13"/>
  <c r="BM52" i="13"/>
  <c r="BR52" i="13"/>
  <c r="BX52" i="13"/>
  <c r="CC52" i="13"/>
  <c r="CK52" i="13"/>
  <c r="CT52" i="13"/>
  <c r="DE52" i="13"/>
  <c r="DU52" i="13"/>
  <c r="EK52" i="13"/>
  <c r="G52" i="13"/>
  <c r="K52" i="13"/>
  <c r="R52" i="13"/>
  <c r="V52" i="13"/>
  <c r="Z52" i="13"/>
  <c r="AD52" i="13"/>
  <c r="AH52" i="13"/>
  <c r="AN52" i="13"/>
  <c r="AS52" i="13"/>
  <c r="AX52" i="13"/>
  <c r="BD52" i="13"/>
  <c r="BI52" i="13"/>
  <c r="BN52" i="13"/>
  <c r="BT52" i="13"/>
  <c r="BY52" i="13"/>
  <c r="CD52" i="13"/>
  <c r="CM52" i="13"/>
  <c r="CW52" i="13"/>
  <c r="DG52" i="13"/>
  <c r="DY52" i="13"/>
  <c r="H52" i="13"/>
  <c r="L52" i="13"/>
  <c r="S52" i="13"/>
  <c r="W52" i="13"/>
  <c r="AA52" i="13"/>
  <c r="AE52" i="13"/>
  <c r="AJ52" i="13"/>
  <c r="AO52" i="13"/>
  <c r="AT52" i="13"/>
  <c r="AZ52" i="13"/>
  <c r="BE52" i="13"/>
  <c r="BJ52" i="13"/>
  <c r="BP52" i="13"/>
  <c r="BU52" i="13"/>
  <c r="BZ52" i="13"/>
  <c r="CF52" i="13"/>
  <c r="CO52" i="13"/>
  <c r="CY52" i="13"/>
  <c r="DK52" i="13"/>
  <c r="EL52" i="13"/>
  <c r="EH52" i="13"/>
  <c r="ED52" i="13"/>
  <c r="DZ52" i="13"/>
  <c r="DV52" i="13"/>
  <c r="DR52" i="13"/>
  <c r="DL52" i="13"/>
  <c r="DH52" i="13"/>
  <c r="DD52" i="13"/>
  <c r="CX52" i="13"/>
  <c r="CS52" i="13"/>
  <c r="CN52" i="13"/>
  <c r="CI52" i="13"/>
  <c r="CE52" i="13"/>
  <c r="CA52" i="13"/>
  <c r="BW52" i="13"/>
  <c r="BS52" i="13"/>
  <c r="BO52" i="13"/>
  <c r="BK52" i="13"/>
  <c r="BG52" i="13"/>
  <c r="BC52" i="13"/>
  <c r="AY52" i="13"/>
  <c r="AU52" i="13"/>
  <c r="AQ52" i="13"/>
  <c r="AM52" i="13"/>
  <c r="AI52" i="13"/>
  <c r="EJ52" i="13"/>
  <c r="EF52" i="13"/>
  <c r="EB52" i="13"/>
  <c r="DX52" i="13"/>
  <c r="DT52" i="13"/>
  <c r="DO52" i="13"/>
  <c r="DJ52" i="13"/>
  <c r="DF52" i="13"/>
  <c r="CZ52" i="13"/>
  <c r="CU52" i="13"/>
  <c r="CQ52" i="13"/>
  <c r="CL52" i="13"/>
  <c r="CG52" i="13"/>
  <c r="EI52" i="13"/>
  <c r="EE52" i="13"/>
  <c r="EA52" i="13"/>
  <c r="DW52" i="13"/>
  <c r="DS52" i="13"/>
  <c r="DM52" i="13"/>
  <c r="DI52" i="13"/>
  <c r="I52" i="13"/>
  <c r="P52" i="13"/>
  <c r="T52" i="13"/>
  <c r="X52" i="13"/>
  <c r="AB52" i="13"/>
  <c r="AF52" i="13"/>
  <c r="AK52" i="13"/>
  <c r="AP52" i="13"/>
  <c r="AV52" i="13"/>
  <c r="BA52" i="13"/>
  <c r="BF52" i="13"/>
  <c r="BL52" i="13"/>
  <c r="BQ52" i="13"/>
  <c r="BV52" i="13"/>
  <c r="CB52" i="13"/>
  <c r="CH52" i="13"/>
  <c r="CR52" i="13"/>
  <c r="DB52" i="13"/>
  <c r="DQ52" i="13"/>
  <c r="EG52" i="13"/>
  <c r="H121" i="14"/>
  <c r="C9" i="34" s="1"/>
  <c r="C350" i="34" s="1"/>
  <c r="K19" i="14"/>
  <c r="J53" i="14"/>
  <c r="J65" i="14"/>
  <c r="J67" i="14"/>
  <c r="J81" i="14"/>
  <c r="J83" i="14"/>
  <c r="J17" i="14"/>
  <c r="J21" i="14"/>
  <c r="J25" i="14"/>
  <c r="J29" i="14"/>
  <c r="J33" i="14"/>
  <c r="J37" i="14"/>
  <c r="J41" i="14"/>
  <c r="J45" i="14"/>
  <c r="J49" i="14"/>
  <c r="K53" i="14"/>
  <c r="J55" i="14"/>
  <c r="K65" i="14"/>
  <c r="J69" i="14"/>
  <c r="J71" i="14"/>
  <c r="K81" i="14"/>
  <c r="J85" i="14"/>
  <c r="K37" i="14"/>
  <c r="K41" i="14"/>
  <c r="K45" i="14"/>
  <c r="K49" i="14"/>
  <c r="K54" i="14"/>
  <c r="K55" i="14"/>
  <c r="J57" i="14"/>
  <c r="J59" i="14"/>
  <c r="K69" i="14"/>
  <c r="K71" i="14"/>
  <c r="J73" i="14"/>
  <c r="J75" i="14"/>
  <c r="K85" i="14"/>
  <c r="K90" i="14"/>
  <c r="J90" i="14"/>
  <c r="K94" i="14"/>
  <c r="J94" i="14"/>
  <c r="K99" i="14"/>
  <c r="J99" i="14"/>
  <c r="J19" i="14"/>
  <c r="K20" i="14"/>
  <c r="J23" i="14"/>
  <c r="K24" i="14"/>
  <c r="J27" i="14"/>
  <c r="K28" i="14"/>
  <c r="J31" i="14"/>
  <c r="K32" i="14"/>
  <c r="J35" i="14"/>
  <c r="K36" i="14"/>
  <c r="J39" i="14"/>
  <c r="K40" i="14"/>
  <c r="J43" i="14"/>
  <c r="K44" i="14"/>
  <c r="J47" i="14"/>
  <c r="K48" i="14"/>
  <c r="J51" i="14"/>
  <c r="K52" i="14"/>
  <c r="J54" i="14"/>
  <c r="K57" i="14"/>
  <c r="K59" i="14"/>
  <c r="J61" i="14"/>
  <c r="J63" i="14"/>
  <c r="K73" i="14"/>
  <c r="K75" i="14"/>
  <c r="J77" i="14"/>
  <c r="J79" i="14"/>
  <c r="I120" i="14"/>
  <c r="C125" i="34" s="1"/>
  <c r="K58" i="14"/>
  <c r="K62" i="14"/>
  <c r="K66" i="14"/>
  <c r="K70" i="14"/>
  <c r="K74" i="14"/>
  <c r="K78" i="14"/>
  <c r="K82" i="14"/>
  <c r="K86" i="14"/>
  <c r="K91" i="14"/>
  <c r="K96" i="14"/>
  <c r="K100" i="14"/>
  <c r="J104" i="14"/>
  <c r="K105" i="14"/>
  <c r="J110" i="14"/>
  <c r="K111" i="14"/>
  <c r="J114" i="14"/>
  <c r="K115" i="14"/>
  <c r="J118" i="14"/>
  <c r="C50" i="14"/>
  <c r="C152" i="34" s="1"/>
  <c r="C52" i="14"/>
  <c r="C154" i="34" s="1"/>
  <c r="C54" i="14"/>
  <c r="C156" i="34" s="1"/>
  <c r="C56" i="14"/>
  <c r="C158" i="34" s="1"/>
  <c r="C58" i="14"/>
  <c r="C160" i="34" s="1"/>
  <c r="C60" i="14"/>
  <c r="C162" i="34" s="1"/>
  <c r="C62" i="14"/>
  <c r="C164" i="34" s="1"/>
  <c r="C64" i="14"/>
  <c r="C166" i="34" s="1"/>
  <c r="C66" i="14"/>
  <c r="C168" i="34" s="1"/>
  <c r="C68" i="14"/>
  <c r="C170" i="34" s="1"/>
  <c r="C70" i="14"/>
  <c r="C172" i="34" s="1"/>
  <c r="K104" i="14"/>
  <c r="K110" i="14"/>
  <c r="K114" i="14"/>
  <c r="K118" i="14"/>
  <c r="B23" i="14"/>
  <c r="C8" i="34" s="1"/>
  <c r="C49" i="14"/>
  <c r="C151" i="34" s="1"/>
  <c r="C51" i="14"/>
  <c r="C153" i="34" s="1"/>
  <c r="C53" i="14"/>
  <c r="C155" i="34" s="1"/>
  <c r="C55" i="14"/>
  <c r="C157" i="34" s="1"/>
  <c r="C57" i="14"/>
  <c r="C159" i="34" s="1"/>
  <c r="C59" i="14"/>
  <c r="C161" i="34" s="1"/>
  <c r="C61" i="14"/>
  <c r="C163" i="34" s="1"/>
  <c r="C63" i="14"/>
  <c r="C165" i="34" s="1"/>
  <c r="C65" i="14"/>
  <c r="C167" i="34" s="1"/>
  <c r="C67" i="14"/>
  <c r="C169" i="34" s="1"/>
  <c r="B70" i="8"/>
  <c r="B336" i="34" s="1"/>
  <c r="B69" i="8"/>
  <c r="B335" i="34" s="1"/>
  <c r="B68" i="8"/>
  <c r="B334" i="34" s="1"/>
  <c r="B67" i="8"/>
  <c r="B333" i="34" s="1"/>
  <c r="B66" i="8"/>
  <c r="B332" i="34" s="1"/>
  <c r="B65" i="8"/>
  <c r="B331" i="34" s="1"/>
  <c r="H331" i="34" s="1"/>
  <c r="B64" i="8"/>
  <c r="B330" i="34" s="1"/>
  <c r="H330" i="34" s="1"/>
  <c r="B63" i="8"/>
  <c r="B329" i="34" s="1"/>
  <c r="B62" i="8"/>
  <c r="B328" i="34" s="1"/>
  <c r="B61" i="8"/>
  <c r="B327" i="34" s="1"/>
  <c r="H327" i="34" s="1"/>
  <c r="B60" i="8"/>
  <c r="B326" i="34" s="1"/>
  <c r="B59" i="8"/>
  <c r="B325" i="34" s="1"/>
  <c r="B58" i="8"/>
  <c r="B324" i="34" s="1"/>
  <c r="B57" i="8"/>
  <c r="B323" i="34" s="1"/>
  <c r="B56" i="8"/>
  <c r="B322" i="34" s="1"/>
  <c r="B55" i="8"/>
  <c r="B321" i="34" s="1"/>
  <c r="B54" i="8"/>
  <c r="B320" i="34" s="1"/>
  <c r="B53" i="8"/>
  <c r="B319" i="34" s="1"/>
  <c r="B52" i="8"/>
  <c r="B318" i="34" s="1"/>
  <c r="B51" i="8"/>
  <c r="B317" i="34" s="1"/>
  <c r="I317" i="34" s="1"/>
  <c r="J317" i="34" s="1"/>
  <c r="B50" i="8"/>
  <c r="B316" i="34" s="1"/>
  <c r="B49" i="8"/>
  <c r="B315" i="34" s="1"/>
  <c r="B47" i="8" a="1"/>
  <c r="B47" i="8" s="1"/>
  <c r="B313" i="34" s="1"/>
  <c r="B46" i="8" a="1"/>
  <c r="B46" i="8" s="1"/>
  <c r="B312" i="34" s="1"/>
  <c r="B45" i="8" a="1"/>
  <c r="B45" i="8" s="1"/>
  <c r="B311" i="34" s="1"/>
  <c r="B44" i="8" a="1"/>
  <c r="B44" i="8" s="1"/>
  <c r="B310" i="34" s="1"/>
  <c r="B43" i="8" a="1"/>
  <c r="B43" i="8" s="1"/>
  <c r="B309" i="34" s="1"/>
  <c r="B42" i="8" a="1"/>
  <c r="B42" i="8" s="1"/>
  <c r="B308" i="34" s="1"/>
  <c r="B41" i="8" a="1"/>
  <c r="B41" i="8" s="1"/>
  <c r="B307" i="34" s="1"/>
  <c r="B40" i="8" a="1"/>
  <c r="B40" i="8" s="1"/>
  <c r="B306" i="34" s="1"/>
  <c r="B39" i="8" a="1"/>
  <c r="B39" i="8" s="1"/>
  <c r="B305" i="34" s="1"/>
  <c r="B38" i="8" a="1"/>
  <c r="B38" i="8" s="1"/>
  <c r="B304" i="34" s="1"/>
  <c r="B37" i="8" a="1"/>
  <c r="B37" i="8" s="1"/>
  <c r="B303" i="34" s="1"/>
  <c r="B36" i="8" a="1"/>
  <c r="B36" i="8" s="1"/>
  <c r="B302" i="34" s="1"/>
  <c r="B35" i="8" a="1"/>
  <c r="B35" i="8" s="1"/>
  <c r="B301" i="34" s="1"/>
  <c r="B34" i="8" a="1"/>
  <c r="B34" i="8" s="1"/>
  <c r="B300" i="34" s="1"/>
  <c r="I300" i="34" s="1"/>
  <c r="J300" i="34" s="1"/>
  <c r="B33" i="8" a="1"/>
  <c r="B33" i="8" s="1"/>
  <c r="B299" i="34" s="1"/>
  <c r="B32" i="8" a="1"/>
  <c r="B32" i="8" s="1"/>
  <c r="B298" i="34" s="1"/>
  <c r="B31" i="8" a="1"/>
  <c r="B31" i="8" s="1"/>
  <c r="B297" i="34" s="1"/>
  <c r="B30" i="8" a="1"/>
  <c r="B30" i="8" s="1"/>
  <c r="B296" i="34" s="1"/>
  <c r="B29" i="8" a="1"/>
  <c r="B29" i="8" s="1"/>
  <c r="B295" i="34" s="1"/>
  <c r="B28" i="8" a="1"/>
  <c r="B28" i="8" s="1"/>
  <c r="B294" i="34" s="1"/>
  <c r="B27" i="8" a="1"/>
  <c r="B27" i="8" s="1"/>
  <c r="B293" i="34" s="1"/>
  <c r="B26" i="8" a="1"/>
  <c r="B26" i="8" s="1"/>
  <c r="B292" i="34" s="1"/>
  <c r="B22" i="8"/>
  <c r="B181" i="34" s="1"/>
  <c r="B21" i="8"/>
  <c r="B180" i="34" s="1"/>
  <c r="B20" i="8"/>
  <c r="B179" i="34" s="1"/>
  <c r="B19" i="8"/>
  <c r="B178" i="34" s="1"/>
  <c r="B18" i="8"/>
  <c r="B177" i="34" s="1"/>
  <c r="B17" i="8"/>
  <c r="B176" i="34" s="1"/>
  <c r="B16" i="8"/>
  <c r="B175" i="34" s="1"/>
  <c r="B10" i="8"/>
  <c r="H120" i="8"/>
  <c r="B289" i="34" s="1"/>
  <c r="H118" i="8"/>
  <c r="B287" i="34" s="1"/>
  <c r="H117" i="8"/>
  <c r="B286" i="34" s="1"/>
  <c r="H116" i="8"/>
  <c r="B285" i="34" s="1"/>
  <c r="H115" i="8"/>
  <c r="B284" i="34" s="1"/>
  <c r="H114" i="8"/>
  <c r="B283" i="34" s="1"/>
  <c r="H113" i="8"/>
  <c r="B282" i="34" s="1"/>
  <c r="H112" i="8"/>
  <c r="B281" i="34" s="1"/>
  <c r="H111" i="8"/>
  <c r="B280" i="34" s="1"/>
  <c r="H110" i="8"/>
  <c r="B279" i="34" s="1"/>
  <c r="H109" i="8"/>
  <c r="B278" i="34" s="1"/>
  <c r="H107" i="8"/>
  <c r="B276" i="34" s="1"/>
  <c r="H105" i="8"/>
  <c r="B274" i="34" s="1"/>
  <c r="H104" i="8"/>
  <c r="B273" i="34" s="1"/>
  <c r="H103" i="8"/>
  <c r="B272" i="34" s="1"/>
  <c r="H102" i="8"/>
  <c r="B271" i="34" s="1"/>
  <c r="I271" i="34" s="1"/>
  <c r="J271" i="34" s="1"/>
  <c r="H100" i="8"/>
  <c r="B269" i="34" s="1"/>
  <c r="H99" i="8"/>
  <c r="B268" i="34" s="1"/>
  <c r="H98" i="8"/>
  <c r="B267" i="34" s="1"/>
  <c r="H97" i="8"/>
  <c r="B266" i="34" s="1"/>
  <c r="H96" i="8"/>
  <c r="B265" i="34" s="1"/>
  <c r="H94" i="8"/>
  <c r="B263" i="34" s="1"/>
  <c r="H93" i="8"/>
  <c r="B262" i="34" s="1"/>
  <c r="H92" i="8"/>
  <c r="B261" i="34" s="1"/>
  <c r="H91" i="8"/>
  <c r="B260" i="34" s="1"/>
  <c r="H90" i="8"/>
  <c r="B259" i="34" s="1"/>
  <c r="H88" i="8"/>
  <c r="B257" i="34" s="1"/>
  <c r="H87" i="8"/>
  <c r="B256" i="34" s="1"/>
  <c r="H86" i="8"/>
  <c r="B255" i="34" s="1"/>
  <c r="H85" i="8"/>
  <c r="B254" i="34" s="1"/>
  <c r="H84" i="8"/>
  <c r="B253" i="34" s="1"/>
  <c r="H83" i="8"/>
  <c r="B252" i="34" s="1"/>
  <c r="I252" i="34" s="1"/>
  <c r="J252" i="34" s="1"/>
  <c r="H82" i="8"/>
  <c r="B251" i="34" s="1"/>
  <c r="H81" i="8"/>
  <c r="B250" i="34" s="1"/>
  <c r="H80" i="8"/>
  <c r="B249" i="34" s="1"/>
  <c r="H79" i="8"/>
  <c r="B248" i="34" s="1"/>
  <c r="H78" i="8"/>
  <c r="B247" i="34" s="1"/>
  <c r="H77" i="8"/>
  <c r="B246" i="34" s="1"/>
  <c r="H76" i="8"/>
  <c r="B245" i="34" s="1"/>
  <c r="H75" i="8"/>
  <c r="B244" i="34" s="1"/>
  <c r="H74" i="8"/>
  <c r="B243" i="34" s="1"/>
  <c r="H73" i="8"/>
  <c r="B242" i="34" s="1"/>
  <c r="H72" i="8"/>
  <c r="B241" i="34" s="1"/>
  <c r="H71" i="8"/>
  <c r="B240" i="34" s="1"/>
  <c r="H70" i="8"/>
  <c r="B239" i="34" s="1"/>
  <c r="H69" i="8"/>
  <c r="B238" i="34" s="1"/>
  <c r="H68" i="8"/>
  <c r="B237" i="34" s="1"/>
  <c r="H67" i="8"/>
  <c r="B236" i="34" s="1"/>
  <c r="G236" i="34" s="1"/>
  <c r="H66" i="8"/>
  <c r="B235" i="34" s="1"/>
  <c r="H65" i="8"/>
  <c r="B234" i="34" s="1"/>
  <c r="H64" i="8"/>
  <c r="B233" i="34" s="1"/>
  <c r="G233" i="34" s="1"/>
  <c r="H63" i="8"/>
  <c r="B232" i="34" s="1"/>
  <c r="H62" i="8"/>
  <c r="B231" i="34" s="1"/>
  <c r="H61" i="8"/>
  <c r="B230" i="34" s="1"/>
  <c r="H230" i="34" s="1"/>
  <c r="H60" i="8"/>
  <c r="B229" i="34" s="1"/>
  <c r="H59" i="8"/>
  <c r="B228" i="34" s="1"/>
  <c r="H58" i="8"/>
  <c r="B227" i="34" s="1"/>
  <c r="H57" i="8"/>
  <c r="B226" i="34" s="1"/>
  <c r="H226" i="34" s="1"/>
  <c r="H56" i="8"/>
  <c r="B225" i="34" s="1"/>
  <c r="H55" i="8"/>
  <c r="B224" i="34" s="1"/>
  <c r="H54" i="8"/>
  <c r="B223" i="34" s="1"/>
  <c r="H53" i="8"/>
  <c r="B222" i="34" s="1"/>
  <c r="H222" i="34" s="1"/>
  <c r="H52" i="8"/>
  <c r="B221" i="34" s="1"/>
  <c r="H51" i="8"/>
  <c r="B220" i="34" s="1"/>
  <c r="H220" i="34" s="1"/>
  <c r="H50" i="8"/>
  <c r="B219" i="34" s="1"/>
  <c r="H49" i="8"/>
  <c r="B218" i="34" s="1"/>
  <c r="H218" i="34" s="1"/>
  <c r="H48" i="8"/>
  <c r="B217" i="34" s="1"/>
  <c r="H47" i="8"/>
  <c r="B216" i="34" s="1"/>
  <c r="H46" i="8"/>
  <c r="B215" i="34" s="1"/>
  <c r="H45" i="8"/>
  <c r="B214" i="34" s="1"/>
  <c r="H214" i="34" s="1"/>
  <c r="H44" i="8"/>
  <c r="B213" i="34" s="1"/>
  <c r="H43" i="8"/>
  <c r="B212" i="34" s="1"/>
  <c r="H42" i="8"/>
  <c r="B211" i="34" s="1"/>
  <c r="H41" i="8"/>
  <c r="B210" i="34" s="1"/>
  <c r="H210" i="34" s="1"/>
  <c r="H40" i="8"/>
  <c r="B209" i="34" s="1"/>
  <c r="H39" i="8"/>
  <c r="B208" i="34" s="1"/>
  <c r="H38" i="8"/>
  <c r="B207" i="34" s="1"/>
  <c r="H37" i="8"/>
  <c r="B206" i="34" s="1"/>
  <c r="H206" i="34" s="1"/>
  <c r="H36" i="8"/>
  <c r="B205" i="34" s="1"/>
  <c r="H35" i="8"/>
  <c r="B204" i="34" s="1"/>
  <c r="H204" i="34" s="1"/>
  <c r="H34" i="8"/>
  <c r="B203" i="34" s="1"/>
  <c r="H33" i="8"/>
  <c r="B202" i="34" s="1"/>
  <c r="H32" i="8"/>
  <c r="B201" i="34" s="1"/>
  <c r="H31" i="8"/>
  <c r="B200" i="34" s="1"/>
  <c r="H30" i="8"/>
  <c r="B199" i="34" s="1"/>
  <c r="H29" i="8"/>
  <c r="B198" i="34" s="1"/>
  <c r="H28" i="8"/>
  <c r="B197" i="34" s="1"/>
  <c r="H27" i="8"/>
  <c r="B196" i="34" s="1"/>
  <c r="H26" i="8"/>
  <c r="B195" i="34" s="1"/>
  <c r="H25" i="8"/>
  <c r="B194" i="34" s="1"/>
  <c r="H24" i="8"/>
  <c r="B193" i="34" s="1"/>
  <c r="H23" i="8"/>
  <c r="B192" i="34" s="1"/>
  <c r="H22" i="8"/>
  <c r="B191" i="34" s="1"/>
  <c r="H21" i="8"/>
  <c r="B190" i="34" s="1"/>
  <c r="H20" i="8"/>
  <c r="B189" i="34" s="1"/>
  <c r="H19" i="8"/>
  <c r="B188" i="34" s="1"/>
  <c r="H188" i="34" s="1"/>
  <c r="H18" i="8"/>
  <c r="B187" i="34" s="1"/>
  <c r="H17" i="8"/>
  <c r="B186" i="34" s="1"/>
  <c r="EL52" i="7"/>
  <c r="EG52" i="7"/>
  <c r="EB52" i="7"/>
  <c r="DV52" i="7"/>
  <c r="DQ52" i="7"/>
  <c r="DJ52" i="7"/>
  <c r="DD52" i="7"/>
  <c r="CW52" i="7"/>
  <c r="CQ52" i="7"/>
  <c r="CI52" i="7"/>
  <c r="CD52" i="7"/>
  <c r="BY52" i="7"/>
  <c r="BS52" i="7"/>
  <c r="BN52" i="7"/>
  <c r="BI52" i="7"/>
  <c r="BC52" i="7"/>
  <c r="AX52" i="7"/>
  <c r="AS52" i="7"/>
  <c r="AM52" i="7"/>
  <c r="AH52" i="7"/>
  <c r="AC52" i="7"/>
  <c r="W52" i="7"/>
  <c r="R52" i="7"/>
  <c r="J52" i="7"/>
  <c r="F52" i="7"/>
  <c r="M52" i="7"/>
  <c r="EJ52" i="7" s="1"/>
  <c r="EJ51" i="7"/>
  <c r="EF51" i="7"/>
  <c r="EB51" i="7"/>
  <c r="DX51" i="7"/>
  <c r="DT51" i="7"/>
  <c r="DO51" i="7"/>
  <c r="DJ51" i="7"/>
  <c r="DF51" i="7"/>
  <c r="CZ51" i="7"/>
  <c r="CU51" i="7"/>
  <c r="CQ51" i="7"/>
  <c r="CL51" i="7"/>
  <c r="CG51" i="7"/>
  <c r="CC51" i="7"/>
  <c r="BY51" i="7"/>
  <c r="BU51" i="7"/>
  <c r="BQ51" i="7"/>
  <c r="BM51" i="7"/>
  <c r="BI51" i="7"/>
  <c r="BE51" i="7"/>
  <c r="BA51" i="7"/>
  <c r="AW51" i="7"/>
  <c r="AS51" i="7"/>
  <c r="AO51" i="7"/>
  <c r="AK51" i="7"/>
  <c r="AG51" i="7"/>
  <c r="AC51" i="7"/>
  <c r="Y51" i="7"/>
  <c r="U51" i="7"/>
  <c r="Q51" i="7"/>
  <c r="J51" i="7"/>
  <c r="F51" i="7"/>
  <c r="M51" i="7"/>
  <c r="EI51" i="7" s="1"/>
  <c r="M50" i="7"/>
  <c r="EJ50" i="7" s="1"/>
  <c r="AE49" i="7"/>
  <c r="AA49" i="7"/>
  <c r="W49" i="7"/>
  <c r="S49" i="7"/>
  <c r="L49" i="7"/>
  <c r="H49" i="7"/>
  <c r="M49" i="7"/>
  <c r="EH49" i="7" s="1"/>
  <c r="EL48" i="7"/>
  <c r="EH48" i="7"/>
  <c r="ED48" i="7"/>
  <c r="DZ48" i="7"/>
  <c r="DV48" i="7"/>
  <c r="DR48" i="7"/>
  <c r="DL48" i="7"/>
  <c r="DH48" i="7"/>
  <c r="DD48" i="7"/>
  <c r="CX48" i="7"/>
  <c r="CS48" i="7"/>
  <c r="CN48" i="7"/>
  <c r="CI48" i="7"/>
  <c r="CE48" i="7"/>
  <c r="CA48" i="7"/>
  <c r="BW48" i="7"/>
  <c r="BS48" i="7"/>
  <c r="BO48" i="7"/>
  <c r="BK48" i="7"/>
  <c r="BG48" i="7"/>
  <c r="BC48" i="7"/>
  <c r="AY48" i="7"/>
  <c r="AU48" i="7"/>
  <c r="AQ48" i="7"/>
  <c r="AM48" i="7"/>
  <c r="AI48" i="7"/>
  <c r="AE48" i="7"/>
  <c r="AA48" i="7"/>
  <c r="W48" i="7"/>
  <c r="S48" i="7"/>
  <c r="L48" i="7"/>
  <c r="H48" i="7"/>
  <c r="M48" i="7"/>
  <c r="EJ48" i="7" s="1"/>
  <c r="M47" i="7"/>
  <c r="ED47" i="7" s="1"/>
  <c r="M46" i="7"/>
  <c r="EI46" i="7" s="1"/>
  <c r="M45" i="7"/>
  <c r="EK45" i="7" s="1"/>
  <c r="M44" i="7"/>
  <c r="EK44" i="7" s="1"/>
  <c r="CT43" i="7"/>
  <c r="CC43" i="7"/>
  <c r="BU43" i="7"/>
  <c r="BM43" i="7"/>
  <c r="BE43" i="7"/>
  <c r="AW43" i="7"/>
  <c r="AO43" i="7"/>
  <c r="AG43" i="7"/>
  <c r="Y43" i="7"/>
  <c r="Q43" i="7"/>
  <c r="F43" i="7"/>
  <c r="M43" i="7"/>
  <c r="DW43" i="7" s="1"/>
  <c r="EF42" i="7"/>
  <c r="DY42" i="7"/>
  <c r="DT42" i="7"/>
  <c r="DM42" i="7"/>
  <c r="DG42" i="7"/>
  <c r="CZ42" i="7"/>
  <c r="CT42" i="7"/>
  <c r="CM42" i="7"/>
  <c r="CG42" i="7"/>
  <c r="CB42" i="7"/>
  <c r="BV42" i="7"/>
  <c r="BQ42" i="7"/>
  <c r="BL42" i="7"/>
  <c r="BF42" i="7"/>
  <c r="BA42" i="7"/>
  <c r="AV42" i="7"/>
  <c r="AP42" i="7"/>
  <c r="AK42" i="7"/>
  <c r="AF42" i="7"/>
  <c r="Z42" i="7"/>
  <c r="U42" i="7"/>
  <c r="P42" i="7"/>
  <c r="G42" i="7"/>
  <c r="M42" i="7"/>
  <c r="EI42" i="7" s="1"/>
  <c r="EK41" i="7"/>
  <c r="EG41" i="7"/>
  <c r="EC41" i="7"/>
  <c r="DY41" i="7"/>
  <c r="DU41" i="7"/>
  <c r="DQ41" i="7"/>
  <c r="DK41" i="7"/>
  <c r="DG41" i="7"/>
  <c r="DB41" i="7"/>
  <c r="CW41" i="7"/>
  <c r="CR41" i="7"/>
  <c r="CM41" i="7"/>
  <c r="CH41" i="7"/>
  <c r="CD41" i="7"/>
  <c r="BZ41" i="7"/>
  <c r="BV41" i="7"/>
  <c r="BR41" i="7"/>
  <c r="BN41" i="7"/>
  <c r="BJ41" i="7"/>
  <c r="BF41" i="7"/>
  <c r="BB41" i="7"/>
  <c r="AX41" i="7"/>
  <c r="AT41" i="7"/>
  <c r="AP41" i="7"/>
  <c r="AL41" i="7"/>
  <c r="AH41" i="7"/>
  <c r="AD41" i="7"/>
  <c r="Z41" i="7"/>
  <c r="V41" i="7"/>
  <c r="R41" i="7"/>
  <c r="K41" i="7"/>
  <c r="G41" i="7"/>
  <c r="M41" i="7"/>
  <c r="EJ41" i="7" s="1"/>
  <c r="EK40" i="7"/>
  <c r="EG40" i="7"/>
  <c r="EC40" i="7"/>
  <c r="DY40" i="7"/>
  <c r="DU40" i="7"/>
  <c r="DQ40" i="7"/>
  <c r="DK40" i="7"/>
  <c r="DG40" i="7"/>
  <c r="DB40" i="7"/>
  <c r="CW40" i="7"/>
  <c r="CR40" i="7"/>
  <c r="CM40" i="7"/>
  <c r="CH40" i="7"/>
  <c r="CD40" i="7"/>
  <c r="BZ40" i="7"/>
  <c r="BV40" i="7"/>
  <c r="BR40" i="7"/>
  <c r="BN40" i="7"/>
  <c r="BJ40" i="7"/>
  <c r="BF40" i="7"/>
  <c r="BB40" i="7"/>
  <c r="AX40" i="7"/>
  <c r="AT40" i="7"/>
  <c r="AP40" i="7"/>
  <c r="AL40" i="7"/>
  <c r="AH40" i="7"/>
  <c r="AD40" i="7"/>
  <c r="Z40" i="7"/>
  <c r="V40" i="7"/>
  <c r="R40" i="7"/>
  <c r="K40" i="7"/>
  <c r="G40" i="7"/>
  <c r="M40" i="7"/>
  <c r="EJ40" i="7" s="1"/>
  <c r="EK39" i="7"/>
  <c r="EG39" i="7"/>
  <c r="EC39" i="7"/>
  <c r="DY39" i="7"/>
  <c r="DU39" i="7"/>
  <c r="DQ39" i="7"/>
  <c r="DK39" i="7"/>
  <c r="DG39" i="7"/>
  <c r="DB39" i="7"/>
  <c r="CW39" i="7"/>
  <c r="CR39" i="7"/>
  <c r="CM39" i="7"/>
  <c r="CH39" i="7"/>
  <c r="CD39" i="7"/>
  <c r="BZ39" i="7"/>
  <c r="BV39" i="7"/>
  <c r="BR39" i="7"/>
  <c r="BN39" i="7"/>
  <c r="BJ39" i="7"/>
  <c r="BF39" i="7"/>
  <c r="BB39" i="7"/>
  <c r="AX39" i="7"/>
  <c r="AT39" i="7"/>
  <c r="AP39" i="7"/>
  <c r="AL39" i="7"/>
  <c r="AH39" i="7"/>
  <c r="AD39" i="7"/>
  <c r="Z39" i="7"/>
  <c r="V39" i="7"/>
  <c r="R39" i="7"/>
  <c r="K39" i="7"/>
  <c r="G39" i="7"/>
  <c r="M39" i="7"/>
  <c r="EJ39" i="7" s="1"/>
  <c r="M38" i="7"/>
  <c r="EK38" i="7" s="1"/>
  <c r="BE37" i="7"/>
  <c r="BA37" i="7"/>
  <c r="AW37" i="7"/>
  <c r="AS37" i="7"/>
  <c r="AO37" i="7"/>
  <c r="AK37" i="7"/>
  <c r="AG37" i="7"/>
  <c r="AC37" i="7"/>
  <c r="Z37" i="7"/>
  <c r="Y37" i="7"/>
  <c r="V37" i="7"/>
  <c r="U37" i="7"/>
  <c r="R37" i="7"/>
  <c r="Q37" i="7"/>
  <c r="K37" i="7"/>
  <c r="J37" i="7"/>
  <c r="G37" i="7"/>
  <c r="F37" i="7"/>
  <c r="M37" i="7"/>
  <c r="EK36" i="7"/>
  <c r="EJ36" i="7"/>
  <c r="EG36" i="7"/>
  <c r="EF36" i="7"/>
  <c r="EC36" i="7"/>
  <c r="EB36" i="7"/>
  <c r="DY36" i="7"/>
  <c r="DX36" i="7"/>
  <c r="DU36" i="7"/>
  <c r="DT36" i="7"/>
  <c r="DQ36" i="7"/>
  <c r="DO36" i="7"/>
  <c r="DK36" i="7"/>
  <c r="DJ36" i="7"/>
  <c r="DG36" i="7"/>
  <c r="DF36" i="7"/>
  <c r="DB36" i="7"/>
  <c r="CZ36" i="7"/>
  <c r="CW36" i="7"/>
  <c r="CU36" i="7"/>
  <c r="CR36" i="7"/>
  <c r="CQ36" i="7"/>
  <c r="CM36" i="7"/>
  <c r="CL36" i="7"/>
  <c r="CH36" i="7"/>
  <c r="CG36" i="7"/>
  <c r="CD36" i="7"/>
  <c r="CC36" i="7"/>
  <c r="BZ36" i="7"/>
  <c r="BY36" i="7"/>
  <c r="BV36" i="7"/>
  <c r="BU36" i="7"/>
  <c r="BR36" i="7"/>
  <c r="BQ36" i="7"/>
  <c r="BN36" i="7"/>
  <c r="BM36" i="7"/>
  <c r="BJ36" i="7"/>
  <c r="BI36" i="7"/>
  <c r="BF36" i="7"/>
  <c r="BE36" i="7"/>
  <c r="BB36" i="7"/>
  <c r="BA36" i="7"/>
  <c r="AX36" i="7"/>
  <c r="AW36" i="7"/>
  <c r="AT36" i="7"/>
  <c r="AS36" i="7"/>
  <c r="AP36" i="7"/>
  <c r="AO36" i="7"/>
  <c r="AL36" i="7"/>
  <c r="AK36" i="7"/>
  <c r="AH36" i="7"/>
  <c r="AG36" i="7"/>
  <c r="AD36" i="7"/>
  <c r="AC36" i="7"/>
  <c r="Z36" i="7"/>
  <c r="Y36" i="7"/>
  <c r="V36" i="7"/>
  <c r="U36" i="7"/>
  <c r="R36" i="7"/>
  <c r="Q36" i="7"/>
  <c r="K36" i="7"/>
  <c r="J36" i="7"/>
  <c r="G36" i="7"/>
  <c r="F36" i="7"/>
  <c r="M36" i="7"/>
  <c r="EL36" i="7" s="1"/>
  <c r="EK35" i="7"/>
  <c r="EJ35" i="7"/>
  <c r="EG35" i="7"/>
  <c r="EF35" i="7"/>
  <c r="EC35" i="7"/>
  <c r="EB35" i="7"/>
  <c r="DY35" i="7"/>
  <c r="DX35" i="7"/>
  <c r="DU35" i="7"/>
  <c r="DT35" i="7"/>
  <c r="DQ35" i="7"/>
  <c r="DO35" i="7"/>
  <c r="DK35" i="7"/>
  <c r="DJ35" i="7"/>
  <c r="DG35" i="7"/>
  <c r="DF35" i="7"/>
  <c r="DB35" i="7"/>
  <c r="CZ35" i="7"/>
  <c r="CW35" i="7"/>
  <c r="CU35" i="7"/>
  <c r="CR35" i="7"/>
  <c r="CQ35" i="7"/>
  <c r="CM35" i="7"/>
  <c r="CL35" i="7"/>
  <c r="CH35" i="7"/>
  <c r="CG35" i="7"/>
  <c r="CD35" i="7"/>
  <c r="CC35" i="7"/>
  <c r="BZ35" i="7"/>
  <c r="BY35" i="7"/>
  <c r="BV35" i="7"/>
  <c r="BU35" i="7"/>
  <c r="BR35" i="7"/>
  <c r="BQ35" i="7"/>
  <c r="BN35" i="7"/>
  <c r="BM35" i="7"/>
  <c r="BJ35" i="7"/>
  <c r="BI35" i="7"/>
  <c r="BF35" i="7"/>
  <c r="BE35" i="7"/>
  <c r="BB35" i="7"/>
  <c r="BA35" i="7"/>
  <c r="AX35" i="7"/>
  <c r="AW35" i="7"/>
  <c r="AT35" i="7"/>
  <c r="AS35" i="7"/>
  <c r="AP35" i="7"/>
  <c r="AO35" i="7"/>
  <c r="AL35" i="7"/>
  <c r="AK35" i="7"/>
  <c r="AH35" i="7"/>
  <c r="AG35" i="7"/>
  <c r="AD35" i="7"/>
  <c r="AC35" i="7"/>
  <c r="Z35" i="7"/>
  <c r="Y35" i="7"/>
  <c r="V35" i="7"/>
  <c r="U35" i="7"/>
  <c r="R35" i="7"/>
  <c r="Q35" i="7"/>
  <c r="K35" i="7"/>
  <c r="J35" i="7"/>
  <c r="G35" i="7"/>
  <c r="F35" i="7"/>
  <c r="M35" i="7"/>
  <c r="EL35" i="7" s="1"/>
  <c r="EK34" i="7"/>
  <c r="EJ34" i="7"/>
  <c r="EG34" i="7"/>
  <c r="EF34" i="7"/>
  <c r="EC34" i="7"/>
  <c r="EB34" i="7"/>
  <c r="DY34" i="7"/>
  <c r="DX34" i="7"/>
  <c r="DU34" i="7"/>
  <c r="DT34" i="7"/>
  <c r="DQ34" i="7"/>
  <c r="DO34" i="7"/>
  <c r="DK34" i="7"/>
  <c r="DJ34" i="7"/>
  <c r="DG34" i="7"/>
  <c r="DF34" i="7"/>
  <c r="DB34" i="7"/>
  <c r="CZ34" i="7"/>
  <c r="CW34" i="7"/>
  <c r="CU34" i="7"/>
  <c r="CR34" i="7"/>
  <c r="CQ34" i="7"/>
  <c r="CM34" i="7"/>
  <c r="CL34" i="7"/>
  <c r="CH34" i="7"/>
  <c r="CG34" i="7"/>
  <c r="CD34" i="7"/>
  <c r="CC34" i="7"/>
  <c r="BZ34" i="7"/>
  <c r="BY34" i="7"/>
  <c r="BV34" i="7"/>
  <c r="BU34" i="7"/>
  <c r="BR34" i="7"/>
  <c r="BQ34" i="7"/>
  <c r="BN34" i="7"/>
  <c r="BM34" i="7"/>
  <c r="BJ34" i="7"/>
  <c r="BI34" i="7"/>
  <c r="BF34" i="7"/>
  <c r="BE34" i="7"/>
  <c r="BB34" i="7"/>
  <c r="BA34" i="7"/>
  <c r="AX34" i="7"/>
  <c r="AW34" i="7"/>
  <c r="AT34" i="7"/>
  <c r="AS34" i="7"/>
  <c r="AP34" i="7"/>
  <c r="AO34" i="7"/>
  <c r="AL34" i="7"/>
  <c r="AK34" i="7"/>
  <c r="AH34" i="7"/>
  <c r="AG34" i="7"/>
  <c r="AD34" i="7"/>
  <c r="AC34" i="7"/>
  <c r="Z34" i="7"/>
  <c r="Y34" i="7"/>
  <c r="V34" i="7"/>
  <c r="U34" i="7"/>
  <c r="R34" i="7"/>
  <c r="Q34" i="7"/>
  <c r="K34" i="7"/>
  <c r="J34" i="7"/>
  <c r="G34" i="7"/>
  <c r="F34" i="7"/>
  <c r="M34" i="7"/>
  <c r="EL34" i="7" s="1"/>
  <c r="EK33" i="7"/>
  <c r="EJ33" i="7"/>
  <c r="EG33" i="7"/>
  <c r="EF33" i="7"/>
  <c r="EC33" i="7"/>
  <c r="EB33" i="7"/>
  <c r="DY33" i="7"/>
  <c r="DX33" i="7"/>
  <c r="DU33" i="7"/>
  <c r="DT33" i="7"/>
  <c r="DQ33" i="7"/>
  <c r="DO33" i="7"/>
  <c r="DK33" i="7"/>
  <c r="DJ33" i="7"/>
  <c r="DG33" i="7"/>
  <c r="DF33" i="7"/>
  <c r="DB33" i="7"/>
  <c r="CZ33" i="7"/>
  <c r="CW33" i="7"/>
  <c r="CU33" i="7"/>
  <c r="CR33" i="7"/>
  <c r="CQ33" i="7"/>
  <c r="CM33" i="7"/>
  <c r="CL33" i="7"/>
  <c r="CH33" i="7"/>
  <c r="CG33" i="7"/>
  <c r="CD33" i="7"/>
  <c r="CC33" i="7"/>
  <c r="BZ33" i="7"/>
  <c r="BY33" i="7"/>
  <c r="BV33" i="7"/>
  <c r="BU33" i="7"/>
  <c r="BR33" i="7"/>
  <c r="BQ33" i="7"/>
  <c r="BN33" i="7"/>
  <c r="BM33" i="7"/>
  <c r="BJ33" i="7"/>
  <c r="BI33" i="7"/>
  <c r="BF33" i="7"/>
  <c r="BE33" i="7"/>
  <c r="BB33" i="7"/>
  <c r="BA33" i="7"/>
  <c r="AX33" i="7"/>
  <c r="AW33" i="7"/>
  <c r="AT33" i="7"/>
  <c r="AS33" i="7"/>
  <c r="AP33" i="7"/>
  <c r="AO33" i="7"/>
  <c r="AL33" i="7"/>
  <c r="AK33" i="7"/>
  <c r="AH33" i="7"/>
  <c r="AG33" i="7"/>
  <c r="AD33" i="7"/>
  <c r="AC33" i="7"/>
  <c r="Z33" i="7"/>
  <c r="Y33" i="7"/>
  <c r="V33" i="7"/>
  <c r="U33" i="7"/>
  <c r="R33" i="7"/>
  <c r="Q33" i="7"/>
  <c r="K33" i="7"/>
  <c r="J33" i="7"/>
  <c r="G33" i="7"/>
  <c r="F33" i="7"/>
  <c r="M33" i="7"/>
  <c r="EL33" i="7" s="1"/>
  <c r="EK32" i="7"/>
  <c r="EJ32" i="7"/>
  <c r="EG32" i="7"/>
  <c r="EF32" i="7"/>
  <c r="EC32" i="7"/>
  <c r="EB32" i="7"/>
  <c r="DY32" i="7"/>
  <c r="DX32" i="7"/>
  <c r="DU32" i="7"/>
  <c r="DT32" i="7"/>
  <c r="DQ32" i="7"/>
  <c r="DO32" i="7"/>
  <c r="DK32" i="7"/>
  <c r="DJ32" i="7"/>
  <c r="DG32" i="7"/>
  <c r="DF32" i="7"/>
  <c r="DB32" i="7"/>
  <c r="CZ32" i="7"/>
  <c r="CW32" i="7"/>
  <c r="CU32" i="7"/>
  <c r="CR32" i="7"/>
  <c r="CQ32" i="7"/>
  <c r="CM32" i="7"/>
  <c r="CL32" i="7"/>
  <c r="CH32" i="7"/>
  <c r="CG32" i="7"/>
  <c r="CD32" i="7"/>
  <c r="CC32" i="7"/>
  <c r="BZ32" i="7"/>
  <c r="BY32" i="7"/>
  <c r="BV32" i="7"/>
  <c r="BU32" i="7"/>
  <c r="BR32" i="7"/>
  <c r="BQ32" i="7"/>
  <c r="BN32" i="7"/>
  <c r="BM32" i="7"/>
  <c r="BJ32" i="7"/>
  <c r="BI32" i="7"/>
  <c r="BF32" i="7"/>
  <c r="BE32" i="7"/>
  <c r="BB32" i="7"/>
  <c r="BA32" i="7"/>
  <c r="AX32" i="7"/>
  <c r="AW32" i="7"/>
  <c r="AT32" i="7"/>
  <c r="AS32" i="7"/>
  <c r="AP32" i="7"/>
  <c r="AO32" i="7"/>
  <c r="AL32" i="7"/>
  <c r="AK32" i="7"/>
  <c r="AH32" i="7"/>
  <c r="AG32" i="7"/>
  <c r="AD32" i="7"/>
  <c r="AC32" i="7"/>
  <c r="Z32" i="7"/>
  <c r="Y32" i="7"/>
  <c r="V32" i="7"/>
  <c r="U32" i="7"/>
  <c r="R32" i="7"/>
  <c r="Q32" i="7"/>
  <c r="K32" i="7"/>
  <c r="J32" i="7"/>
  <c r="G32" i="7"/>
  <c r="F32" i="7"/>
  <c r="M32" i="7"/>
  <c r="EL32" i="7" s="1"/>
  <c r="EK31" i="7"/>
  <c r="EJ31" i="7"/>
  <c r="EG31" i="7"/>
  <c r="EF31" i="7"/>
  <c r="EC31" i="7"/>
  <c r="EB31" i="7"/>
  <c r="DY31" i="7"/>
  <c r="DX31" i="7"/>
  <c r="DU31" i="7"/>
  <c r="DT31" i="7"/>
  <c r="DQ31" i="7"/>
  <c r="DO31" i="7"/>
  <c r="DK31" i="7"/>
  <c r="DJ31" i="7"/>
  <c r="DG31" i="7"/>
  <c r="DF31" i="7"/>
  <c r="DB31" i="7"/>
  <c r="CZ31" i="7"/>
  <c r="CW31" i="7"/>
  <c r="CU31" i="7"/>
  <c r="CR31" i="7"/>
  <c r="CQ31" i="7"/>
  <c r="CM31" i="7"/>
  <c r="CL31" i="7"/>
  <c r="CH31" i="7"/>
  <c r="CG31" i="7"/>
  <c r="CD31" i="7"/>
  <c r="CC31" i="7"/>
  <c r="BZ31" i="7"/>
  <c r="BY31" i="7"/>
  <c r="BV31" i="7"/>
  <c r="BU31" i="7"/>
  <c r="BR31" i="7"/>
  <c r="BQ31" i="7"/>
  <c r="BN31" i="7"/>
  <c r="BM31" i="7"/>
  <c r="BJ31" i="7"/>
  <c r="BI31" i="7"/>
  <c r="BF31" i="7"/>
  <c r="BE31" i="7"/>
  <c r="BB31" i="7"/>
  <c r="BA31" i="7"/>
  <c r="AX31" i="7"/>
  <c r="AW31" i="7"/>
  <c r="AT31" i="7"/>
  <c r="AS31" i="7"/>
  <c r="AP31" i="7"/>
  <c r="AO31" i="7"/>
  <c r="AL31" i="7"/>
  <c r="AK31" i="7"/>
  <c r="AH31" i="7"/>
  <c r="AG31" i="7"/>
  <c r="AD31" i="7"/>
  <c r="AC31" i="7"/>
  <c r="Z31" i="7"/>
  <c r="Y31" i="7"/>
  <c r="V31" i="7"/>
  <c r="U31" i="7"/>
  <c r="R31" i="7"/>
  <c r="Q31" i="7"/>
  <c r="K31" i="7"/>
  <c r="J31" i="7"/>
  <c r="G31" i="7"/>
  <c r="F31" i="7"/>
  <c r="M31" i="7"/>
  <c r="EL31" i="7" s="1"/>
  <c r="EK30" i="7"/>
  <c r="EJ30" i="7"/>
  <c r="EG30" i="7"/>
  <c r="EF30" i="7"/>
  <c r="EC30" i="7"/>
  <c r="EB30" i="7"/>
  <c r="DY30" i="7"/>
  <c r="DX30" i="7"/>
  <c r="DU30" i="7"/>
  <c r="DT30" i="7"/>
  <c r="DQ30" i="7"/>
  <c r="DO30" i="7"/>
  <c r="DK30" i="7"/>
  <c r="DJ30" i="7"/>
  <c r="DG30" i="7"/>
  <c r="DF30" i="7"/>
  <c r="DB30" i="7"/>
  <c r="CZ30" i="7"/>
  <c r="CW30" i="7"/>
  <c r="CU30" i="7"/>
  <c r="CR30" i="7"/>
  <c r="CQ30" i="7"/>
  <c r="CM30" i="7"/>
  <c r="CL30" i="7"/>
  <c r="CH30" i="7"/>
  <c r="CG30" i="7"/>
  <c r="CD30" i="7"/>
  <c r="CC30" i="7"/>
  <c r="BZ30" i="7"/>
  <c r="BY30" i="7"/>
  <c r="BV30" i="7"/>
  <c r="BU30" i="7"/>
  <c r="BR30" i="7"/>
  <c r="BQ30" i="7"/>
  <c r="BN30" i="7"/>
  <c r="BM30" i="7"/>
  <c r="BJ30" i="7"/>
  <c r="BI30" i="7"/>
  <c r="BF30" i="7"/>
  <c r="BE30" i="7"/>
  <c r="BB30" i="7"/>
  <c r="BA30" i="7"/>
  <c r="AX30" i="7"/>
  <c r="AW30" i="7"/>
  <c r="AT30" i="7"/>
  <c r="AS30" i="7"/>
  <c r="AP30" i="7"/>
  <c r="AO30" i="7"/>
  <c r="AL30" i="7"/>
  <c r="AK30" i="7"/>
  <c r="AH30" i="7"/>
  <c r="AG30" i="7"/>
  <c r="AD30" i="7"/>
  <c r="AC30" i="7"/>
  <c r="Z30" i="7"/>
  <c r="Y30" i="7"/>
  <c r="V30" i="7"/>
  <c r="U30" i="7"/>
  <c r="R30" i="7"/>
  <c r="Q30" i="7"/>
  <c r="K30" i="7"/>
  <c r="J30" i="7"/>
  <c r="G30" i="7"/>
  <c r="F30" i="7"/>
  <c r="M30" i="7"/>
  <c r="EL30" i="7" s="1"/>
  <c r="EK29" i="7"/>
  <c r="EJ29" i="7"/>
  <c r="EG29" i="7"/>
  <c r="EF29" i="7"/>
  <c r="EC29" i="7"/>
  <c r="EB29" i="7"/>
  <c r="DY29" i="7"/>
  <c r="DX29" i="7"/>
  <c r="DU29" i="7"/>
  <c r="DT29" i="7"/>
  <c r="DQ29" i="7"/>
  <c r="DO29" i="7"/>
  <c r="DK29" i="7"/>
  <c r="DJ29" i="7"/>
  <c r="DG29" i="7"/>
  <c r="DF29" i="7"/>
  <c r="DB29" i="7"/>
  <c r="CZ29" i="7"/>
  <c r="CW29" i="7"/>
  <c r="CU29" i="7"/>
  <c r="CR29" i="7"/>
  <c r="CQ29" i="7"/>
  <c r="CM29" i="7"/>
  <c r="CL29" i="7"/>
  <c r="CH29" i="7"/>
  <c r="CG29" i="7"/>
  <c r="CD29" i="7"/>
  <c r="CC29" i="7"/>
  <c r="BZ29" i="7"/>
  <c r="BY29" i="7"/>
  <c r="BV29" i="7"/>
  <c r="BU29" i="7"/>
  <c r="BR29" i="7"/>
  <c r="BQ29" i="7"/>
  <c r="BN29" i="7"/>
  <c r="BM29" i="7"/>
  <c r="BJ29" i="7"/>
  <c r="BI29" i="7"/>
  <c r="BF29" i="7"/>
  <c r="BE29" i="7"/>
  <c r="BB29" i="7"/>
  <c r="BA29" i="7"/>
  <c r="AX29" i="7"/>
  <c r="AW29" i="7"/>
  <c r="AT29" i="7"/>
  <c r="AS29" i="7"/>
  <c r="AP29" i="7"/>
  <c r="AO29" i="7"/>
  <c r="AL29" i="7"/>
  <c r="AK29" i="7"/>
  <c r="AH29" i="7"/>
  <c r="AG29" i="7"/>
  <c r="AD29" i="7"/>
  <c r="AC29" i="7"/>
  <c r="Z29" i="7"/>
  <c r="Y29" i="7"/>
  <c r="V29" i="7"/>
  <c r="U29" i="7"/>
  <c r="R29" i="7"/>
  <c r="Q29" i="7"/>
  <c r="K29" i="7"/>
  <c r="J29" i="7"/>
  <c r="G29" i="7"/>
  <c r="F29" i="7"/>
  <c r="M29" i="7"/>
  <c r="EL29" i="7" s="1"/>
  <c r="EK28" i="7"/>
  <c r="EJ28" i="7"/>
  <c r="EG28" i="7"/>
  <c r="EF28" i="7"/>
  <c r="EC28" i="7"/>
  <c r="EB28" i="7"/>
  <c r="DY28" i="7"/>
  <c r="DX28" i="7"/>
  <c r="DU28" i="7"/>
  <c r="DT28" i="7"/>
  <c r="DQ28" i="7"/>
  <c r="DO28" i="7"/>
  <c r="DK28" i="7"/>
  <c r="DJ28" i="7"/>
  <c r="DG28" i="7"/>
  <c r="DF28" i="7"/>
  <c r="DB28" i="7"/>
  <c r="CZ28" i="7"/>
  <c r="CW28" i="7"/>
  <c r="CU28" i="7"/>
  <c r="CR28" i="7"/>
  <c r="CQ28" i="7"/>
  <c r="CM28" i="7"/>
  <c r="CL28" i="7"/>
  <c r="CH28" i="7"/>
  <c r="CG28" i="7"/>
  <c r="CD28" i="7"/>
  <c r="CC28" i="7"/>
  <c r="BZ28" i="7"/>
  <c r="BY28" i="7"/>
  <c r="BV28" i="7"/>
  <c r="BU28" i="7"/>
  <c r="BR28" i="7"/>
  <c r="BQ28" i="7"/>
  <c r="BN28" i="7"/>
  <c r="BM28" i="7"/>
  <c r="BJ28" i="7"/>
  <c r="BI28" i="7"/>
  <c r="BF28" i="7"/>
  <c r="BE28" i="7"/>
  <c r="BB28" i="7"/>
  <c r="BA28" i="7"/>
  <c r="AX28" i="7"/>
  <c r="AW28" i="7"/>
  <c r="AT28" i="7"/>
  <c r="AS28" i="7"/>
  <c r="AP28" i="7"/>
  <c r="AO28" i="7"/>
  <c r="AL28" i="7"/>
  <c r="AK28" i="7"/>
  <c r="AH28" i="7"/>
  <c r="AG28" i="7"/>
  <c r="AD28" i="7"/>
  <c r="AC28" i="7"/>
  <c r="Z28" i="7"/>
  <c r="Y28" i="7"/>
  <c r="V28" i="7"/>
  <c r="U28" i="7"/>
  <c r="R28" i="7"/>
  <c r="Q28" i="7"/>
  <c r="K28" i="7"/>
  <c r="J28" i="7"/>
  <c r="G28" i="7"/>
  <c r="F28" i="7"/>
  <c r="M28" i="7"/>
  <c r="EL28" i="7" s="1"/>
  <c r="EK27" i="7"/>
  <c r="EJ27" i="7"/>
  <c r="EI27" i="7"/>
  <c r="EF27" i="7"/>
  <c r="EE27" i="7"/>
  <c r="EC27" i="7"/>
  <c r="EA27" i="7"/>
  <c r="DY27" i="7"/>
  <c r="DX27" i="7"/>
  <c r="DU27" i="7"/>
  <c r="DT27" i="7"/>
  <c r="DS27" i="7"/>
  <c r="DO27" i="7"/>
  <c r="DM27" i="7"/>
  <c r="DK27" i="7"/>
  <c r="DI27" i="7"/>
  <c r="DG27" i="7"/>
  <c r="DF27" i="7"/>
  <c r="DD27" i="7"/>
  <c r="DB27" i="7"/>
  <c r="CZ27" i="7"/>
  <c r="CX27" i="7"/>
  <c r="CW27" i="7"/>
  <c r="CU27" i="7"/>
  <c r="CS27" i="7"/>
  <c r="CR27" i="7"/>
  <c r="CQ27" i="7"/>
  <c r="CN27" i="7"/>
  <c r="CM27" i="7"/>
  <c r="CL27" i="7"/>
  <c r="CI27" i="7"/>
  <c r="CH27" i="7"/>
  <c r="CG27" i="7"/>
  <c r="CE27" i="7"/>
  <c r="CD27" i="7"/>
  <c r="CC27" i="7"/>
  <c r="CA27" i="7"/>
  <c r="BZ27" i="7"/>
  <c r="BY27" i="7"/>
  <c r="BW27" i="7"/>
  <c r="BV27" i="7"/>
  <c r="BU27" i="7"/>
  <c r="BS27" i="7"/>
  <c r="BR27" i="7"/>
  <c r="BQ27" i="7"/>
  <c r="BO27" i="7"/>
  <c r="BN27" i="7"/>
  <c r="BM27" i="7"/>
  <c r="BK27" i="7"/>
  <c r="BJ27" i="7"/>
  <c r="BI27" i="7"/>
  <c r="BG27" i="7"/>
  <c r="BF27" i="7"/>
  <c r="BE27" i="7"/>
  <c r="BC27" i="7"/>
  <c r="BB27" i="7"/>
  <c r="BA27" i="7"/>
  <c r="AY27" i="7"/>
  <c r="AX27" i="7"/>
  <c r="AW27" i="7"/>
  <c r="AU27" i="7"/>
  <c r="AT27" i="7"/>
  <c r="AS27" i="7"/>
  <c r="AQ27" i="7"/>
  <c r="AP27" i="7"/>
  <c r="AO27" i="7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V27" i="7"/>
  <c r="U27" i="7"/>
  <c r="S27" i="7"/>
  <c r="R27" i="7"/>
  <c r="Q27" i="7"/>
  <c r="L27" i="7"/>
  <c r="K27" i="7"/>
  <c r="J27" i="7"/>
  <c r="H27" i="7"/>
  <c r="G27" i="7"/>
  <c r="F27" i="7"/>
  <c r="M27" i="7"/>
  <c r="EL26" i="7"/>
  <c r="EK26" i="7"/>
  <c r="EJ26" i="7"/>
  <c r="EH26" i="7"/>
  <c r="EG26" i="7"/>
  <c r="EF26" i="7"/>
  <c r="ED26" i="7"/>
  <c r="EC26" i="7"/>
  <c r="EB26" i="7"/>
  <c r="DZ26" i="7"/>
  <c r="DY26" i="7"/>
  <c r="DX26" i="7"/>
  <c r="DV26" i="7"/>
  <c r="DU26" i="7"/>
  <c r="DT26" i="7"/>
  <c r="DR26" i="7"/>
  <c r="DQ26" i="7"/>
  <c r="DO26" i="7"/>
  <c r="DL26" i="7"/>
  <c r="DK26" i="7"/>
  <c r="DJ26" i="7"/>
  <c r="DH26" i="7"/>
  <c r="DG26" i="7"/>
  <c r="DF26" i="7"/>
  <c r="DD26" i="7"/>
  <c r="DB26" i="7"/>
  <c r="CZ26" i="7"/>
  <c r="CX26" i="7"/>
  <c r="CW26" i="7"/>
  <c r="CU26" i="7"/>
  <c r="CS26" i="7"/>
  <c r="CR26" i="7"/>
  <c r="CQ26" i="7"/>
  <c r="CN26" i="7"/>
  <c r="CM26" i="7"/>
  <c r="CL26" i="7"/>
  <c r="CI26" i="7"/>
  <c r="CH26" i="7"/>
  <c r="CG26" i="7"/>
  <c r="CE26" i="7"/>
  <c r="CD26" i="7"/>
  <c r="CC26" i="7"/>
  <c r="CA26" i="7"/>
  <c r="BZ26" i="7"/>
  <c r="BY26" i="7"/>
  <c r="BW26" i="7"/>
  <c r="BV26" i="7"/>
  <c r="BU26" i="7"/>
  <c r="BS26" i="7"/>
  <c r="BR26" i="7"/>
  <c r="BQ26" i="7"/>
  <c r="BO26" i="7"/>
  <c r="BN26" i="7"/>
  <c r="BM26" i="7"/>
  <c r="BK26" i="7"/>
  <c r="BJ26" i="7"/>
  <c r="BI26" i="7"/>
  <c r="BG26" i="7"/>
  <c r="BF26" i="7"/>
  <c r="BE26" i="7"/>
  <c r="BC26" i="7"/>
  <c r="BB26" i="7"/>
  <c r="BA26" i="7"/>
  <c r="AY26" i="7"/>
  <c r="AX26" i="7"/>
  <c r="AW26" i="7"/>
  <c r="AU26" i="7"/>
  <c r="AT26" i="7"/>
  <c r="AS26" i="7"/>
  <c r="AQ26" i="7"/>
  <c r="AP26" i="7"/>
  <c r="AO26" i="7"/>
  <c r="AM26" i="7"/>
  <c r="AL26" i="7"/>
  <c r="AK26" i="7"/>
  <c r="AI26" i="7"/>
  <c r="AH26" i="7"/>
  <c r="AG26" i="7"/>
  <c r="AE26" i="7"/>
  <c r="AD26" i="7"/>
  <c r="AC26" i="7"/>
  <c r="AA26" i="7"/>
  <c r="Z26" i="7"/>
  <c r="Y26" i="7"/>
  <c r="W26" i="7"/>
  <c r="V26" i="7"/>
  <c r="U26" i="7"/>
  <c r="S26" i="7"/>
  <c r="R26" i="7"/>
  <c r="Q26" i="7"/>
  <c r="L26" i="7"/>
  <c r="K26" i="7"/>
  <c r="J26" i="7"/>
  <c r="H26" i="7"/>
  <c r="G26" i="7"/>
  <c r="F26" i="7"/>
  <c r="M26" i="7"/>
  <c r="EI26" i="7" s="1"/>
  <c r="EL25" i="7"/>
  <c r="EK25" i="7"/>
  <c r="EJ25" i="7"/>
  <c r="EH25" i="7"/>
  <c r="EG25" i="7"/>
  <c r="EF25" i="7"/>
  <c r="ED25" i="7"/>
  <c r="EC25" i="7"/>
  <c r="EB25" i="7"/>
  <c r="DZ25" i="7"/>
  <c r="DY25" i="7"/>
  <c r="DX25" i="7"/>
  <c r="DV25" i="7"/>
  <c r="DU25" i="7"/>
  <c r="DT25" i="7"/>
  <c r="DR25" i="7"/>
  <c r="DQ25" i="7"/>
  <c r="DO25" i="7"/>
  <c r="DL25" i="7"/>
  <c r="DK25" i="7"/>
  <c r="DJ25" i="7"/>
  <c r="DH25" i="7"/>
  <c r="DG25" i="7"/>
  <c r="DF25" i="7"/>
  <c r="DD25" i="7"/>
  <c r="DB25" i="7"/>
  <c r="CZ25" i="7"/>
  <c r="CX25" i="7"/>
  <c r="CW25" i="7"/>
  <c r="CU25" i="7"/>
  <c r="CS25" i="7"/>
  <c r="CR25" i="7"/>
  <c r="CQ25" i="7"/>
  <c r="CN25" i="7"/>
  <c r="CM25" i="7"/>
  <c r="CL25" i="7"/>
  <c r="CI25" i="7"/>
  <c r="CH25" i="7"/>
  <c r="CG25" i="7"/>
  <c r="CE25" i="7"/>
  <c r="CD25" i="7"/>
  <c r="CC25" i="7"/>
  <c r="CA25" i="7"/>
  <c r="BZ25" i="7"/>
  <c r="BY25" i="7"/>
  <c r="BW25" i="7"/>
  <c r="BV25" i="7"/>
  <c r="BU25" i="7"/>
  <c r="BS25" i="7"/>
  <c r="BR25" i="7"/>
  <c r="BQ25" i="7"/>
  <c r="BO25" i="7"/>
  <c r="BN25" i="7"/>
  <c r="BM25" i="7"/>
  <c r="BK25" i="7"/>
  <c r="BJ25" i="7"/>
  <c r="BI25" i="7"/>
  <c r="BG25" i="7"/>
  <c r="BF25" i="7"/>
  <c r="BE25" i="7"/>
  <c r="BC25" i="7"/>
  <c r="BB25" i="7"/>
  <c r="BA25" i="7"/>
  <c r="AY25" i="7"/>
  <c r="AX25" i="7"/>
  <c r="AW25" i="7"/>
  <c r="AU25" i="7"/>
  <c r="AT25" i="7"/>
  <c r="AS25" i="7"/>
  <c r="AQ25" i="7"/>
  <c r="AP25" i="7"/>
  <c r="AO25" i="7"/>
  <c r="AM25" i="7"/>
  <c r="AL25" i="7"/>
  <c r="AK25" i="7"/>
  <c r="AI25" i="7"/>
  <c r="AH25" i="7"/>
  <c r="AG25" i="7"/>
  <c r="AE25" i="7"/>
  <c r="AD25" i="7"/>
  <c r="AC25" i="7"/>
  <c r="AA25" i="7"/>
  <c r="Z25" i="7"/>
  <c r="Y25" i="7"/>
  <c r="W25" i="7"/>
  <c r="V25" i="7"/>
  <c r="U25" i="7"/>
  <c r="S25" i="7"/>
  <c r="R25" i="7"/>
  <c r="Q25" i="7"/>
  <c r="L25" i="7"/>
  <c r="K25" i="7"/>
  <c r="J25" i="7"/>
  <c r="H25" i="7"/>
  <c r="G25" i="7"/>
  <c r="F25" i="7"/>
  <c r="M25" i="7"/>
  <c r="EI25" i="7" s="1"/>
  <c r="EL24" i="7"/>
  <c r="EK24" i="7"/>
  <c r="EJ24" i="7"/>
  <c r="EH24" i="7"/>
  <c r="EG24" i="7"/>
  <c r="EF24" i="7"/>
  <c r="ED24" i="7"/>
  <c r="EC24" i="7"/>
  <c r="EB24" i="7"/>
  <c r="DZ24" i="7"/>
  <c r="DY24" i="7"/>
  <c r="DX24" i="7"/>
  <c r="DV24" i="7"/>
  <c r="DU24" i="7"/>
  <c r="DT24" i="7"/>
  <c r="DR24" i="7"/>
  <c r="DQ24" i="7"/>
  <c r="DO24" i="7"/>
  <c r="DL24" i="7"/>
  <c r="DK24" i="7"/>
  <c r="DJ24" i="7"/>
  <c r="DH24" i="7"/>
  <c r="DG24" i="7"/>
  <c r="DF24" i="7"/>
  <c r="DD24" i="7"/>
  <c r="DB24" i="7"/>
  <c r="CZ24" i="7"/>
  <c r="CX24" i="7"/>
  <c r="CW24" i="7"/>
  <c r="CU24" i="7"/>
  <c r="CS24" i="7"/>
  <c r="CR24" i="7"/>
  <c r="CQ24" i="7"/>
  <c r="CN24" i="7"/>
  <c r="CM24" i="7"/>
  <c r="CL24" i="7"/>
  <c r="CI24" i="7"/>
  <c r="CH24" i="7"/>
  <c r="CG24" i="7"/>
  <c r="CE24" i="7"/>
  <c r="CD24" i="7"/>
  <c r="CC24" i="7"/>
  <c r="CA24" i="7"/>
  <c r="BZ24" i="7"/>
  <c r="BY24" i="7"/>
  <c r="BW24" i="7"/>
  <c r="BV24" i="7"/>
  <c r="BU24" i="7"/>
  <c r="BS24" i="7"/>
  <c r="BR24" i="7"/>
  <c r="BQ24" i="7"/>
  <c r="BO24" i="7"/>
  <c r="BN24" i="7"/>
  <c r="BM24" i="7"/>
  <c r="BK24" i="7"/>
  <c r="BJ24" i="7"/>
  <c r="BI24" i="7"/>
  <c r="BG24" i="7"/>
  <c r="BF24" i="7"/>
  <c r="BE24" i="7"/>
  <c r="BC24" i="7"/>
  <c r="BB24" i="7"/>
  <c r="BA24" i="7"/>
  <c r="AY24" i="7"/>
  <c r="AX24" i="7"/>
  <c r="AW24" i="7"/>
  <c r="AU24" i="7"/>
  <c r="AT24" i="7"/>
  <c r="AS24" i="7"/>
  <c r="AQ24" i="7"/>
  <c r="AP24" i="7"/>
  <c r="AO24" i="7"/>
  <c r="AM24" i="7"/>
  <c r="AL24" i="7"/>
  <c r="AK24" i="7"/>
  <c r="AI24" i="7"/>
  <c r="AH24" i="7"/>
  <c r="AG24" i="7"/>
  <c r="AE24" i="7"/>
  <c r="AD24" i="7"/>
  <c r="AC24" i="7"/>
  <c r="AA24" i="7"/>
  <c r="Z24" i="7"/>
  <c r="Y24" i="7"/>
  <c r="W24" i="7"/>
  <c r="V24" i="7"/>
  <c r="U24" i="7"/>
  <c r="S24" i="7"/>
  <c r="R24" i="7"/>
  <c r="Q24" i="7"/>
  <c r="L24" i="7"/>
  <c r="K24" i="7"/>
  <c r="J24" i="7"/>
  <c r="H24" i="7"/>
  <c r="G24" i="7"/>
  <c r="F24" i="7"/>
  <c r="M24" i="7"/>
  <c r="EI24" i="7" s="1"/>
  <c r="EL23" i="7"/>
  <c r="EK23" i="7"/>
  <c r="EJ23" i="7"/>
  <c r="EH23" i="7"/>
  <c r="EG23" i="7"/>
  <c r="EF23" i="7"/>
  <c r="ED23" i="7"/>
  <c r="EC23" i="7"/>
  <c r="EB23" i="7"/>
  <c r="DZ23" i="7"/>
  <c r="DY23" i="7"/>
  <c r="DX23" i="7"/>
  <c r="DV23" i="7"/>
  <c r="DU23" i="7"/>
  <c r="DT23" i="7"/>
  <c r="DR23" i="7"/>
  <c r="DQ23" i="7"/>
  <c r="DO23" i="7"/>
  <c r="DL23" i="7"/>
  <c r="DK23" i="7"/>
  <c r="DJ23" i="7"/>
  <c r="DH23" i="7"/>
  <c r="DG23" i="7"/>
  <c r="DF23" i="7"/>
  <c r="DD23" i="7"/>
  <c r="DB23" i="7"/>
  <c r="CZ23" i="7"/>
  <c r="CX23" i="7"/>
  <c r="CW23" i="7"/>
  <c r="CU23" i="7"/>
  <c r="CS23" i="7"/>
  <c r="CR23" i="7"/>
  <c r="CQ23" i="7"/>
  <c r="CN23" i="7"/>
  <c r="CM23" i="7"/>
  <c r="CL23" i="7"/>
  <c r="CI23" i="7"/>
  <c r="CH23" i="7"/>
  <c r="CG23" i="7"/>
  <c r="CE23" i="7"/>
  <c r="CD23" i="7"/>
  <c r="CC23" i="7"/>
  <c r="CA23" i="7"/>
  <c r="BZ23" i="7"/>
  <c r="BY23" i="7"/>
  <c r="BW23" i="7"/>
  <c r="BV23" i="7"/>
  <c r="BU23" i="7"/>
  <c r="BS23" i="7"/>
  <c r="BR23" i="7"/>
  <c r="BQ23" i="7"/>
  <c r="BO23" i="7"/>
  <c r="BN23" i="7"/>
  <c r="BM23" i="7"/>
  <c r="BK23" i="7"/>
  <c r="BJ23" i="7"/>
  <c r="BI23" i="7"/>
  <c r="BG23" i="7"/>
  <c r="BF23" i="7"/>
  <c r="BE23" i="7"/>
  <c r="BC23" i="7"/>
  <c r="BB23" i="7"/>
  <c r="BA23" i="7"/>
  <c r="AY23" i="7"/>
  <c r="AX23" i="7"/>
  <c r="AW23" i="7"/>
  <c r="AU23" i="7"/>
  <c r="AT23" i="7"/>
  <c r="AS23" i="7"/>
  <c r="AQ23" i="7"/>
  <c r="AP23" i="7"/>
  <c r="AO23" i="7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V23" i="7"/>
  <c r="U23" i="7"/>
  <c r="S23" i="7"/>
  <c r="R23" i="7"/>
  <c r="Q23" i="7"/>
  <c r="L23" i="7"/>
  <c r="K23" i="7"/>
  <c r="J23" i="7"/>
  <c r="H23" i="7"/>
  <c r="G23" i="7"/>
  <c r="F23" i="7"/>
  <c r="M23" i="7"/>
  <c r="EI23" i="7" s="1"/>
  <c r="EL22" i="7"/>
  <c r="EK22" i="7"/>
  <c r="EJ22" i="7"/>
  <c r="EH22" i="7"/>
  <c r="EG22" i="7"/>
  <c r="EF22" i="7"/>
  <c r="ED22" i="7"/>
  <c r="EC22" i="7"/>
  <c r="EB22" i="7"/>
  <c r="DZ22" i="7"/>
  <c r="DY22" i="7"/>
  <c r="DX22" i="7"/>
  <c r="DV22" i="7"/>
  <c r="DU22" i="7"/>
  <c r="DT22" i="7"/>
  <c r="DR22" i="7"/>
  <c r="DQ22" i="7"/>
  <c r="DO22" i="7"/>
  <c r="DL22" i="7"/>
  <c r="DK22" i="7"/>
  <c r="DJ22" i="7"/>
  <c r="DH22" i="7"/>
  <c r="DG22" i="7"/>
  <c r="DF22" i="7"/>
  <c r="DD22" i="7"/>
  <c r="DB22" i="7"/>
  <c r="CZ22" i="7"/>
  <c r="CX22" i="7"/>
  <c r="CW22" i="7"/>
  <c r="CU22" i="7"/>
  <c r="CS22" i="7"/>
  <c r="CR22" i="7"/>
  <c r="CQ22" i="7"/>
  <c r="CN22" i="7"/>
  <c r="CM22" i="7"/>
  <c r="CL22" i="7"/>
  <c r="CI22" i="7"/>
  <c r="CH22" i="7"/>
  <c r="CG22" i="7"/>
  <c r="CE22" i="7"/>
  <c r="CD22" i="7"/>
  <c r="CC22" i="7"/>
  <c r="CA22" i="7"/>
  <c r="BZ22" i="7"/>
  <c r="BY22" i="7"/>
  <c r="BW22" i="7"/>
  <c r="BV22" i="7"/>
  <c r="BU22" i="7"/>
  <c r="BS22" i="7"/>
  <c r="BR22" i="7"/>
  <c r="BQ22" i="7"/>
  <c r="BO22" i="7"/>
  <c r="BN22" i="7"/>
  <c r="BM22" i="7"/>
  <c r="BK22" i="7"/>
  <c r="BJ22" i="7"/>
  <c r="BI22" i="7"/>
  <c r="BG22" i="7"/>
  <c r="BF22" i="7"/>
  <c r="BE22" i="7"/>
  <c r="BC22" i="7"/>
  <c r="BB22" i="7"/>
  <c r="BA22" i="7"/>
  <c r="AY22" i="7"/>
  <c r="AX22" i="7"/>
  <c r="AW22" i="7"/>
  <c r="AU22" i="7"/>
  <c r="AT22" i="7"/>
  <c r="AS22" i="7"/>
  <c r="AQ22" i="7"/>
  <c r="AP22" i="7"/>
  <c r="AO22" i="7"/>
  <c r="AM22" i="7"/>
  <c r="AL22" i="7"/>
  <c r="AK22" i="7"/>
  <c r="AI22" i="7"/>
  <c r="AH22" i="7"/>
  <c r="AG22" i="7"/>
  <c r="AE22" i="7"/>
  <c r="AD22" i="7"/>
  <c r="AC22" i="7"/>
  <c r="AA22" i="7"/>
  <c r="Z22" i="7"/>
  <c r="Y22" i="7"/>
  <c r="W22" i="7"/>
  <c r="V22" i="7"/>
  <c r="U22" i="7"/>
  <c r="S22" i="7"/>
  <c r="R22" i="7"/>
  <c r="Q22" i="7"/>
  <c r="L22" i="7"/>
  <c r="K22" i="7"/>
  <c r="J22" i="7"/>
  <c r="H22" i="7"/>
  <c r="G22" i="7"/>
  <c r="F22" i="7"/>
  <c r="M22" i="7"/>
  <c r="EI22" i="7" s="1"/>
  <c r="EL21" i="7"/>
  <c r="EK21" i="7"/>
  <c r="EJ21" i="7"/>
  <c r="EH21" i="7"/>
  <c r="EG21" i="7"/>
  <c r="EF21" i="7"/>
  <c r="ED21" i="7"/>
  <c r="EC21" i="7"/>
  <c r="EB21" i="7"/>
  <c r="DZ21" i="7"/>
  <c r="DY21" i="7"/>
  <c r="DX21" i="7"/>
  <c r="DV21" i="7"/>
  <c r="DU21" i="7"/>
  <c r="DT21" i="7"/>
  <c r="DR21" i="7"/>
  <c r="DQ21" i="7"/>
  <c r="DO21" i="7"/>
  <c r="DL21" i="7"/>
  <c r="DK21" i="7"/>
  <c r="DJ21" i="7"/>
  <c r="DH21" i="7"/>
  <c r="DG21" i="7"/>
  <c r="DF21" i="7"/>
  <c r="DD21" i="7"/>
  <c r="DB21" i="7"/>
  <c r="CZ21" i="7"/>
  <c r="CX21" i="7"/>
  <c r="CW21" i="7"/>
  <c r="CU21" i="7"/>
  <c r="CS21" i="7"/>
  <c r="CR21" i="7"/>
  <c r="CQ21" i="7"/>
  <c r="CN21" i="7"/>
  <c r="CM21" i="7"/>
  <c r="CL21" i="7"/>
  <c r="CI21" i="7"/>
  <c r="CH21" i="7"/>
  <c r="CG21" i="7"/>
  <c r="CE21" i="7"/>
  <c r="CD21" i="7"/>
  <c r="CC21" i="7"/>
  <c r="CA21" i="7"/>
  <c r="BZ21" i="7"/>
  <c r="BY21" i="7"/>
  <c r="BW21" i="7"/>
  <c r="BV21" i="7"/>
  <c r="BU21" i="7"/>
  <c r="BS21" i="7"/>
  <c r="BR21" i="7"/>
  <c r="BQ21" i="7"/>
  <c r="BO21" i="7"/>
  <c r="BN21" i="7"/>
  <c r="BM21" i="7"/>
  <c r="BK21" i="7"/>
  <c r="BJ21" i="7"/>
  <c r="BI21" i="7"/>
  <c r="BG21" i="7"/>
  <c r="BF21" i="7"/>
  <c r="BE21" i="7"/>
  <c r="BC21" i="7"/>
  <c r="BB21" i="7"/>
  <c r="BA21" i="7"/>
  <c r="AY21" i="7"/>
  <c r="AX21" i="7"/>
  <c r="AW21" i="7"/>
  <c r="AU21" i="7"/>
  <c r="AT21" i="7"/>
  <c r="AS21" i="7"/>
  <c r="AQ21" i="7"/>
  <c r="AP21" i="7"/>
  <c r="AO21" i="7"/>
  <c r="AM21" i="7"/>
  <c r="AL21" i="7"/>
  <c r="AK21" i="7"/>
  <c r="AI21" i="7"/>
  <c r="AH21" i="7"/>
  <c r="AG21" i="7"/>
  <c r="AE21" i="7"/>
  <c r="AD21" i="7"/>
  <c r="AC21" i="7"/>
  <c r="AA21" i="7"/>
  <c r="Z21" i="7"/>
  <c r="Y21" i="7"/>
  <c r="W21" i="7"/>
  <c r="V21" i="7"/>
  <c r="U21" i="7"/>
  <c r="S21" i="7"/>
  <c r="R21" i="7"/>
  <c r="Q21" i="7"/>
  <c r="L21" i="7"/>
  <c r="K21" i="7"/>
  <c r="J21" i="7"/>
  <c r="H21" i="7"/>
  <c r="G21" i="7"/>
  <c r="F21" i="7"/>
  <c r="M21" i="7"/>
  <c r="EI21" i="7" s="1"/>
  <c r="EL20" i="7"/>
  <c r="EK20" i="7"/>
  <c r="EJ20" i="7"/>
  <c r="EH20" i="7"/>
  <c r="EG20" i="7"/>
  <c r="EF20" i="7"/>
  <c r="ED20" i="7"/>
  <c r="EC20" i="7"/>
  <c r="EB20" i="7"/>
  <c r="DZ20" i="7"/>
  <c r="DY20" i="7"/>
  <c r="DX20" i="7"/>
  <c r="DV20" i="7"/>
  <c r="DU20" i="7"/>
  <c r="DT20" i="7"/>
  <c r="DR20" i="7"/>
  <c r="DQ20" i="7"/>
  <c r="DO20" i="7"/>
  <c r="DL20" i="7"/>
  <c r="DK20" i="7"/>
  <c r="DJ20" i="7"/>
  <c r="DH20" i="7"/>
  <c r="DG20" i="7"/>
  <c r="DF20" i="7"/>
  <c r="DD20" i="7"/>
  <c r="DB20" i="7"/>
  <c r="CZ20" i="7"/>
  <c r="CX20" i="7"/>
  <c r="CW20" i="7"/>
  <c r="CU20" i="7"/>
  <c r="CS20" i="7"/>
  <c r="CR20" i="7"/>
  <c r="CQ20" i="7"/>
  <c r="CN20" i="7"/>
  <c r="CM20" i="7"/>
  <c r="CL20" i="7"/>
  <c r="CI20" i="7"/>
  <c r="CH20" i="7"/>
  <c r="CG20" i="7"/>
  <c r="CE20" i="7"/>
  <c r="CD20" i="7"/>
  <c r="CC20" i="7"/>
  <c r="CA20" i="7"/>
  <c r="BZ20" i="7"/>
  <c r="BY20" i="7"/>
  <c r="BW20" i="7"/>
  <c r="BV20" i="7"/>
  <c r="BU20" i="7"/>
  <c r="BS20" i="7"/>
  <c r="BR20" i="7"/>
  <c r="BQ20" i="7"/>
  <c r="BO20" i="7"/>
  <c r="BN20" i="7"/>
  <c r="BM20" i="7"/>
  <c r="BK20" i="7"/>
  <c r="BJ20" i="7"/>
  <c r="BI20" i="7"/>
  <c r="BG20" i="7"/>
  <c r="BF20" i="7"/>
  <c r="BE20" i="7"/>
  <c r="BC20" i="7"/>
  <c r="BB20" i="7"/>
  <c r="BA20" i="7"/>
  <c r="AY20" i="7"/>
  <c r="AX20" i="7"/>
  <c r="AW20" i="7"/>
  <c r="AU20" i="7"/>
  <c r="AT20" i="7"/>
  <c r="AS20" i="7"/>
  <c r="AQ20" i="7"/>
  <c r="AP20" i="7"/>
  <c r="AO20" i="7"/>
  <c r="AM20" i="7"/>
  <c r="AL20" i="7"/>
  <c r="AK20" i="7"/>
  <c r="AI20" i="7"/>
  <c r="AH20" i="7"/>
  <c r="AG20" i="7"/>
  <c r="AE20" i="7"/>
  <c r="AD20" i="7"/>
  <c r="AC20" i="7"/>
  <c r="AA20" i="7"/>
  <c r="Z20" i="7"/>
  <c r="Y20" i="7"/>
  <c r="W20" i="7"/>
  <c r="V20" i="7"/>
  <c r="U20" i="7"/>
  <c r="S20" i="7"/>
  <c r="R20" i="7"/>
  <c r="Q20" i="7"/>
  <c r="L20" i="7"/>
  <c r="K20" i="7"/>
  <c r="J20" i="7"/>
  <c r="H20" i="7"/>
  <c r="G20" i="7"/>
  <c r="F20" i="7"/>
  <c r="M20" i="7"/>
  <c r="EI20" i="7" s="1"/>
  <c r="EL19" i="7"/>
  <c r="EK19" i="7"/>
  <c r="EJ19" i="7"/>
  <c r="EH19" i="7"/>
  <c r="EG19" i="7"/>
  <c r="EF19" i="7"/>
  <c r="ED19" i="7"/>
  <c r="EC19" i="7"/>
  <c r="EB19" i="7"/>
  <c r="DZ19" i="7"/>
  <c r="DY19" i="7"/>
  <c r="DX19" i="7"/>
  <c r="DV19" i="7"/>
  <c r="DU19" i="7"/>
  <c r="DT19" i="7"/>
  <c r="DR19" i="7"/>
  <c r="DQ19" i="7"/>
  <c r="DO19" i="7"/>
  <c r="DL19" i="7"/>
  <c r="DK19" i="7"/>
  <c r="DJ19" i="7"/>
  <c r="DH19" i="7"/>
  <c r="DG19" i="7"/>
  <c r="DF19" i="7"/>
  <c r="DD19" i="7"/>
  <c r="DB19" i="7"/>
  <c r="CZ19" i="7"/>
  <c r="CX19" i="7"/>
  <c r="CW19" i="7"/>
  <c r="CU19" i="7"/>
  <c r="CS19" i="7"/>
  <c r="CR19" i="7"/>
  <c r="CQ19" i="7"/>
  <c r="CN19" i="7"/>
  <c r="CM19" i="7"/>
  <c r="CL19" i="7"/>
  <c r="CI19" i="7"/>
  <c r="CH19" i="7"/>
  <c r="CG19" i="7"/>
  <c r="CE19" i="7"/>
  <c r="CD19" i="7"/>
  <c r="CC19" i="7"/>
  <c r="CA19" i="7"/>
  <c r="BZ19" i="7"/>
  <c r="BY19" i="7"/>
  <c r="BW19" i="7"/>
  <c r="BV19" i="7"/>
  <c r="BU19" i="7"/>
  <c r="BS19" i="7"/>
  <c r="BR19" i="7"/>
  <c r="BQ19" i="7"/>
  <c r="BO19" i="7"/>
  <c r="BN19" i="7"/>
  <c r="BM19" i="7"/>
  <c r="BK19" i="7"/>
  <c r="BJ19" i="7"/>
  <c r="BI19" i="7"/>
  <c r="BG19" i="7"/>
  <c r="BF19" i="7"/>
  <c r="BE19" i="7"/>
  <c r="BC19" i="7"/>
  <c r="BB19" i="7"/>
  <c r="BA19" i="7"/>
  <c r="AY19" i="7"/>
  <c r="AX19" i="7"/>
  <c r="AW19" i="7"/>
  <c r="AU19" i="7"/>
  <c r="AT19" i="7"/>
  <c r="AS19" i="7"/>
  <c r="AQ19" i="7"/>
  <c r="AP19" i="7"/>
  <c r="AO19" i="7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V19" i="7"/>
  <c r="U19" i="7"/>
  <c r="S19" i="7"/>
  <c r="R19" i="7"/>
  <c r="Q19" i="7"/>
  <c r="L19" i="7"/>
  <c r="K19" i="7"/>
  <c r="J19" i="7"/>
  <c r="H19" i="7"/>
  <c r="G19" i="7"/>
  <c r="F19" i="7"/>
  <c r="M19" i="7"/>
  <c r="EI19" i="7" s="1"/>
  <c r="EL18" i="7"/>
  <c r="EK18" i="7"/>
  <c r="EJ18" i="7"/>
  <c r="EH18" i="7"/>
  <c r="EG18" i="7"/>
  <c r="EF18" i="7"/>
  <c r="ED18" i="7"/>
  <c r="EC18" i="7"/>
  <c r="EB18" i="7"/>
  <c r="DZ18" i="7"/>
  <c r="DY18" i="7"/>
  <c r="DX18" i="7"/>
  <c r="DV18" i="7"/>
  <c r="DU18" i="7"/>
  <c r="DT18" i="7"/>
  <c r="DR18" i="7"/>
  <c r="DQ18" i="7"/>
  <c r="DO18" i="7"/>
  <c r="DL18" i="7"/>
  <c r="DK18" i="7"/>
  <c r="DJ18" i="7"/>
  <c r="DH18" i="7"/>
  <c r="DG18" i="7"/>
  <c r="DF18" i="7"/>
  <c r="DD18" i="7"/>
  <c r="DB18" i="7"/>
  <c r="CZ18" i="7"/>
  <c r="CX18" i="7"/>
  <c r="CW18" i="7"/>
  <c r="CU18" i="7"/>
  <c r="CS18" i="7"/>
  <c r="CR18" i="7"/>
  <c r="CQ18" i="7"/>
  <c r="CN18" i="7"/>
  <c r="CM18" i="7"/>
  <c r="CL18" i="7"/>
  <c r="CI18" i="7"/>
  <c r="CH18" i="7"/>
  <c r="CG18" i="7"/>
  <c r="CE18" i="7"/>
  <c r="CD18" i="7"/>
  <c r="CC18" i="7"/>
  <c r="CA18" i="7"/>
  <c r="BZ18" i="7"/>
  <c r="BY18" i="7"/>
  <c r="BW18" i="7"/>
  <c r="BV18" i="7"/>
  <c r="BU18" i="7"/>
  <c r="BS18" i="7"/>
  <c r="BR18" i="7"/>
  <c r="BQ18" i="7"/>
  <c r="BO18" i="7"/>
  <c r="BN18" i="7"/>
  <c r="BM18" i="7"/>
  <c r="BK18" i="7"/>
  <c r="BJ18" i="7"/>
  <c r="BI18" i="7"/>
  <c r="BG18" i="7"/>
  <c r="BF18" i="7"/>
  <c r="BE18" i="7"/>
  <c r="BC18" i="7"/>
  <c r="BB18" i="7"/>
  <c r="BA18" i="7"/>
  <c r="AY18" i="7"/>
  <c r="AX18" i="7"/>
  <c r="AW18" i="7"/>
  <c r="AU18" i="7"/>
  <c r="AT18" i="7"/>
  <c r="AS18" i="7"/>
  <c r="AQ18" i="7"/>
  <c r="AP18" i="7"/>
  <c r="AO18" i="7"/>
  <c r="AM18" i="7"/>
  <c r="AL18" i="7"/>
  <c r="AK18" i="7"/>
  <c r="AI18" i="7"/>
  <c r="AH18" i="7"/>
  <c r="AG18" i="7"/>
  <c r="AE18" i="7"/>
  <c r="AD18" i="7"/>
  <c r="AC18" i="7"/>
  <c r="AA18" i="7"/>
  <c r="Z18" i="7"/>
  <c r="Y18" i="7"/>
  <c r="W18" i="7"/>
  <c r="V18" i="7"/>
  <c r="U18" i="7"/>
  <c r="S18" i="7"/>
  <c r="R18" i="7"/>
  <c r="Q18" i="7"/>
  <c r="L18" i="7"/>
  <c r="K18" i="7"/>
  <c r="J18" i="7"/>
  <c r="H18" i="7"/>
  <c r="G18" i="7"/>
  <c r="F18" i="7"/>
  <c r="M18" i="7"/>
  <c r="EI18" i="7" s="1"/>
  <c r="EL17" i="7"/>
  <c r="EK17" i="7"/>
  <c r="EJ17" i="7"/>
  <c r="EH17" i="7"/>
  <c r="EG17" i="7"/>
  <c r="EF17" i="7"/>
  <c r="ED17" i="7"/>
  <c r="EC17" i="7"/>
  <c r="EB17" i="7"/>
  <c r="DZ17" i="7"/>
  <c r="DY17" i="7"/>
  <c r="DX17" i="7"/>
  <c r="DV17" i="7"/>
  <c r="DU17" i="7"/>
  <c r="DT17" i="7"/>
  <c r="DR17" i="7"/>
  <c r="DQ17" i="7"/>
  <c r="DO17" i="7"/>
  <c r="DL17" i="7"/>
  <c r="DK17" i="7"/>
  <c r="DJ17" i="7"/>
  <c r="DH17" i="7"/>
  <c r="DG17" i="7"/>
  <c r="DF17" i="7"/>
  <c r="DD17" i="7"/>
  <c r="DB17" i="7"/>
  <c r="CZ17" i="7"/>
  <c r="CX17" i="7"/>
  <c r="CW17" i="7"/>
  <c r="CU17" i="7"/>
  <c r="CS17" i="7"/>
  <c r="CR17" i="7"/>
  <c r="CQ17" i="7"/>
  <c r="CN17" i="7"/>
  <c r="CM17" i="7"/>
  <c r="CL17" i="7"/>
  <c r="CI17" i="7"/>
  <c r="CH17" i="7"/>
  <c r="CG17" i="7"/>
  <c r="CE17" i="7"/>
  <c r="CD17" i="7"/>
  <c r="CC17" i="7"/>
  <c r="CA17" i="7"/>
  <c r="BZ17" i="7"/>
  <c r="BY17" i="7"/>
  <c r="BW17" i="7"/>
  <c r="BV17" i="7"/>
  <c r="BU17" i="7"/>
  <c r="BS17" i="7"/>
  <c r="BR17" i="7"/>
  <c r="BQ17" i="7"/>
  <c r="BO17" i="7"/>
  <c r="BN17" i="7"/>
  <c r="BM17" i="7"/>
  <c r="BK17" i="7"/>
  <c r="BJ17" i="7"/>
  <c r="BI17" i="7"/>
  <c r="BG17" i="7"/>
  <c r="BF17" i="7"/>
  <c r="BE17" i="7"/>
  <c r="BC17" i="7"/>
  <c r="BB17" i="7"/>
  <c r="BA17" i="7"/>
  <c r="AY17" i="7"/>
  <c r="AX17" i="7"/>
  <c r="AW17" i="7"/>
  <c r="AU17" i="7"/>
  <c r="AT17" i="7"/>
  <c r="AS17" i="7"/>
  <c r="AQ17" i="7"/>
  <c r="AP17" i="7"/>
  <c r="AO17" i="7"/>
  <c r="AM17" i="7"/>
  <c r="AL17" i="7"/>
  <c r="AK17" i="7"/>
  <c r="AI17" i="7"/>
  <c r="AH17" i="7"/>
  <c r="AG17" i="7"/>
  <c r="AE17" i="7"/>
  <c r="AD17" i="7"/>
  <c r="AC17" i="7"/>
  <c r="AA17" i="7"/>
  <c r="Z17" i="7"/>
  <c r="Y17" i="7"/>
  <c r="W17" i="7"/>
  <c r="V17" i="7"/>
  <c r="U17" i="7"/>
  <c r="S17" i="7"/>
  <c r="R17" i="7"/>
  <c r="Q17" i="7"/>
  <c r="L17" i="7"/>
  <c r="K17" i="7"/>
  <c r="J17" i="7"/>
  <c r="H17" i="7"/>
  <c r="G17" i="7"/>
  <c r="F17" i="7"/>
  <c r="M17" i="7"/>
  <c r="EI17" i="7" s="1"/>
  <c r="BE16" i="7"/>
  <c r="BA16" i="7"/>
  <c r="AW16" i="7"/>
  <c r="AS16" i="7"/>
  <c r="AO16" i="7"/>
  <c r="AK16" i="7"/>
  <c r="AG16" i="7"/>
  <c r="AC16" i="7"/>
  <c r="Y16" i="7"/>
  <c r="U16" i="7"/>
  <c r="Q16" i="7"/>
  <c r="J16" i="7"/>
  <c r="F16" i="7"/>
  <c r="M16" i="7"/>
  <c r="EJ16" i="7" s="1"/>
  <c r="EJ15" i="7"/>
  <c r="EF15" i="7"/>
  <c r="EB15" i="7"/>
  <c r="DX15" i="7"/>
  <c r="DT15" i="7"/>
  <c r="DO15" i="7"/>
  <c r="DJ15" i="7"/>
  <c r="DF15" i="7"/>
  <c r="CZ15" i="7"/>
  <c r="CU15" i="7"/>
  <c r="CQ15" i="7"/>
  <c r="CL15" i="7"/>
  <c r="CG15" i="7"/>
  <c r="CC15" i="7"/>
  <c r="BY15" i="7"/>
  <c r="BU15" i="7"/>
  <c r="BQ15" i="7"/>
  <c r="BM15" i="7"/>
  <c r="BI15" i="7"/>
  <c r="BE15" i="7"/>
  <c r="BA15" i="7"/>
  <c r="AW15" i="7"/>
  <c r="AS15" i="7"/>
  <c r="AO15" i="7"/>
  <c r="AK15" i="7"/>
  <c r="AG15" i="7"/>
  <c r="AC15" i="7"/>
  <c r="Y15" i="7"/>
  <c r="U15" i="7"/>
  <c r="Q15" i="7"/>
  <c r="J15" i="7"/>
  <c r="F15" i="7"/>
  <c r="M15" i="7"/>
  <c r="EK15" i="7" s="1"/>
  <c r="EJ14" i="7"/>
  <c r="EF14" i="7"/>
  <c r="EB14" i="7"/>
  <c r="DX14" i="7"/>
  <c r="DT14" i="7"/>
  <c r="DO14" i="7"/>
  <c r="DJ14" i="7"/>
  <c r="DF14" i="7"/>
  <c r="CZ14" i="7"/>
  <c r="CU14" i="7"/>
  <c r="CQ14" i="7"/>
  <c r="CL14" i="7"/>
  <c r="CG14" i="7"/>
  <c r="CC14" i="7"/>
  <c r="BY14" i="7"/>
  <c r="BU14" i="7"/>
  <c r="BQ14" i="7"/>
  <c r="BM14" i="7"/>
  <c r="BI14" i="7"/>
  <c r="BE14" i="7"/>
  <c r="BA14" i="7"/>
  <c r="AW14" i="7"/>
  <c r="AS14" i="7"/>
  <c r="AO14" i="7"/>
  <c r="AK14" i="7"/>
  <c r="AG14" i="7"/>
  <c r="AC14" i="7"/>
  <c r="Y14" i="7"/>
  <c r="U14" i="7"/>
  <c r="Q14" i="7"/>
  <c r="J14" i="7"/>
  <c r="F14" i="7"/>
  <c r="M14" i="7"/>
  <c r="EK14" i="7" s="1"/>
  <c r="EJ13" i="7"/>
  <c r="EF13" i="7"/>
  <c r="EB13" i="7"/>
  <c r="DX13" i="7"/>
  <c r="DT13" i="7"/>
  <c r="DO13" i="7"/>
  <c r="DJ13" i="7"/>
  <c r="DF13" i="7"/>
  <c r="CZ13" i="7"/>
  <c r="CU13" i="7"/>
  <c r="CQ13" i="7"/>
  <c r="CL13" i="7"/>
  <c r="CG13" i="7"/>
  <c r="CC13" i="7"/>
  <c r="BY13" i="7"/>
  <c r="BU13" i="7"/>
  <c r="BQ13" i="7"/>
  <c r="BM13" i="7"/>
  <c r="BI13" i="7"/>
  <c r="BE13" i="7"/>
  <c r="BA13" i="7"/>
  <c r="AW13" i="7"/>
  <c r="AS13" i="7"/>
  <c r="AO13" i="7"/>
  <c r="AK13" i="7"/>
  <c r="AG13" i="7"/>
  <c r="AC13" i="7"/>
  <c r="Y13" i="7"/>
  <c r="U13" i="7"/>
  <c r="Q13" i="7"/>
  <c r="J13" i="7"/>
  <c r="F13" i="7"/>
  <c r="M13" i="7"/>
  <c r="EK13" i="7" s="1"/>
  <c r="EJ12" i="7"/>
  <c r="EF12" i="7"/>
  <c r="EB12" i="7"/>
  <c r="DX12" i="7"/>
  <c r="DT12" i="7"/>
  <c r="DO12" i="7"/>
  <c r="DJ12" i="7"/>
  <c r="DF12" i="7"/>
  <c r="CZ12" i="7"/>
  <c r="CU12" i="7"/>
  <c r="CQ12" i="7"/>
  <c r="CL12" i="7"/>
  <c r="CG12" i="7"/>
  <c r="CC12" i="7"/>
  <c r="BY12" i="7"/>
  <c r="BU12" i="7"/>
  <c r="BQ12" i="7"/>
  <c r="BM12" i="7"/>
  <c r="BI12" i="7"/>
  <c r="BE12" i="7"/>
  <c r="BA12" i="7"/>
  <c r="AW12" i="7"/>
  <c r="AS12" i="7"/>
  <c r="AO12" i="7"/>
  <c r="AK12" i="7"/>
  <c r="AG12" i="7"/>
  <c r="AC12" i="7"/>
  <c r="Y12" i="7"/>
  <c r="U12" i="7"/>
  <c r="Q12" i="7"/>
  <c r="J12" i="7"/>
  <c r="F12" i="7"/>
  <c r="M12" i="7"/>
  <c r="EK12" i="7" s="1"/>
  <c r="EB11" i="7"/>
  <c r="DX11" i="7"/>
  <c r="DO11" i="7"/>
  <c r="DJ11" i="7"/>
  <c r="DF11" i="7"/>
  <c r="CU11" i="7"/>
  <c r="CQ11" i="7"/>
  <c r="CL11" i="7"/>
  <c r="CC11" i="7"/>
  <c r="BY11" i="7"/>
  <c r="BU11" i="7"/>
  <c r="BQ11" i="7"/>
  <c r="BP11" i="7"/>
  <c r="BM11" i="7"/>
  <c r="BI11" i="7"/>
  <c r="BH11" i="7"/>
  <c r="BE11" i="7"/>
  <c r="BA11" i="7"/>
  <c r="AZ11" i="7"/>
  <c r="AW11" i="7"/>
  <c r="AS11" i="7"/>
  <c r="AR11" i="7"/>
  <c r="AO11" i="7"/>
  <c r="AK11" i="7"/>
  <c r="AJ11" i="7"/>
  <c r="AG11" i="7"/>
  <c r="AC11" i="7"/>
  <c r="AB11" i="7"/>
  <c r="Y11" i="7"/>
  <c r="U11" i="7"/>
  <c r="T11" i="7"/>
  <c r="Q11" i="7"/>
  <c r="J11" i="7"/>
  <c r="I11" i="7"/>
  <c r="F11" i="7"/>
  <c r="M11" i="7"/>
  <c r="EJ10" i="7"/>
  <c r="EI10" i="7"/>
  <c r="EF10" i="7"/>
  <c r="EB10" i="7"/>
  <c r="EA10" i="7"/>
  <c r="DX10" i="7"/>
  <c r="DT10" i="7"/>
  <c r="DS10" i="7"/>
  <c r="DO10" i="7"/>
  <c r="DJ10" i="7"/>
  <c r="DI10" i="7"/>
  <c r="DF10" i="7"/>
  <c r="CZ10" i="7"/>
  <c r="CY10" i="7"/>
  <c r="CU10" i="7"/>
  <c r="CQ10" i="7"/>
  <c r="CO10" i="7"/>
  <c r="CL10" i="7"/>
  <c r="CG10" i="7"/>
  <c r="CF10" i="7"/>
  <c r="CC10" i="7"/>
  <c r="BY10" i="7"/>
  <c r="BX10" i="7"/>
  <c r="BU10" i="7"/>
  <c r="BQ10" i="7"/>
  <c r="BP10" i="7"/>
  <c r="BM10" i="7"/>
  <c r="BI10" i="7"/>
  <c r="BH10" i="7"/>
  <c r="BE10" i="7"/>
  <c r="BA10" i="7"/>
  <c r="AZ10" i="7"/>
  <c r="AW10" i="7"/>
  <c r="AS10" i="7"/>
  <c r="AR10" i="7"/>
  <c r="AO10" i="7"/>
  <c r="AK10" i="7"/>
  <c r="AJ10" i="7"/>
  <c r="AG10" i="7"/>
  <c r="AC10" i="7"/>
  <c r="AB10" i="7"/>
  <c r="Y10" i="7"/>
  <c r="U10" i="7"/>
  <c r="T10" i="7"/>
  <c r="Q10" i="7"/>
  <c r="J10" i="7"/>
  <c r="I10" i="7"/>
  <c r="F10" i="7"/>
  <c r="M10" i="7"/>
  <c r="EF9" i="7"/>
  <c r="EA9" i="7"/>
  <c r="DX9" i="7"/>
  <c r="DS9" i="7"/>
  <c r="DO9" i="7"/>
  <c r="DI9" i="7"/>
  <c r="DF9" i="7"/>
  <c r="CY9" i="7"/>
  <c r="CU9" i="7"/>
  <c r="CO9" i="7"/>
  <c r="CM9" i="7"/>
  <c r="CH9" i="7"/>
  <c r="CG9" i="7"/>
  <c r="CC9" i="7"/>
  <c r="CB9" i="7"/>
  <c r="BX9" i="7"/>
  <c r="BV9" i="7"/>
  <c r="BR9" i="7"/>
  <c r="BQ9" i="7"/>
  <c r="BM9" i="7"/>
  <c r="BL9" i="7"/>
  <c r="BH9" i="7"/>
  <c r="BF9" i="7"/>
  <c r="BB9" i="7"/>
  <c r="BA9" i="7"/>
  <c r="AW9" i="7"/>
  <c r="AV9" i="7"/>
  <c r="AR9" i="7"/>
  <c r="AP9" i="7"/>
  <c r="AL9" i="7"/>
  <c r="AK9" i="7"/>
  <c r="AG9" i="7"/>
  <c r="AF9" i="7"/>
  <c r="AB9" i="7"/>
  <c r="Z9" i="7"/>
  <c r="V9" i="7"/>
  <c r="U9" i="7"/>
  <c r="Q9" i="7"/>
  <c r="P9" i="7"/>
  <c r="I9" i="7"/>
  <c r="G9" i="7"/>
  <c r="M9" i="7"/>
  <c r="EK8" i="7"/>
  <c r="EJ8" i="7"/>
  <c r="EF8" i="7"/>
  <c r="EE8" i="7"/>
  <c r="EA8" i="7"/>
  <c r="DY8" i="7"/>
  <c r="DU8" i="7"/>
  <c r="DT8" i="7"/>
  <c r="DO8" i="7"/>
  <c r="DM8" i="7"/>
  <c r="DI8" i="7"/>
  <c r="DG8" i="7"/>
  <c r="DB8" i="7"/>
  <c r="CZ8" i="7"/>
  <c r="CU8" i="7"/>
  <c r="CT8" i="7"/>
  <c r="CO8" i="7"/>
  <c r="CM8" i="7"/>
  <c r="CH8" i="7"/>
  <c r="CG8" i="7"/>
  <c r="CC8" i="7"/>
  <c r="CB8" i="7"/>
  <c r="BX8" i="7"/>
  <c r="BV8" i="7"/>
  <c r="BR8" i="7"/>
  <c r="BQ8" i="7"/>
  <c r="BM8" i="7"/>
  <c r="BL8" i="7"/>
  <c r="BH8" i="7"/>
  <c r="BF8" i="7"/>
  <c r="BB8" i="7"/>
  <c r="BA8" i="7"/>
  <c r="AW8" i="7"/>
  <c r="AV8" i="7"/>
  <c r="AR8" i="7"/>
  <c r="AP8" i="7"/>
  <c r="AL8" i="7"/>
  <c r="AK8" i="7"/>
  <c r="AG8" i="7"/>
  <c r="AF8" i="7"/>
  <c r="AB8" i="7"/>
  <c r="Z8" i="7"/>
  <c r="V8" i="7"/>
  <c r="U8" i="7"/>
  <c r="Q8" i="7"/>
  <c r="P8" i="7"/>
  <c r="I8" i="7"/>
  <c r="G8" i="7"/>
  <c r="M8" i="7"/>
  <c r="EI8" i="7" s="1"/>
  <c r="EK7" i="7"/>
  <c r="EJ7" i="7"/>
  <c r="EF7" i="7"/>
  <c r="EE7" i="7"/>
  <c r="EA7" i="7"/>
  <c r="DY7" i="7"/>
  <c r="DU7" i="7"/>
  <c r="DT7" i="7"/>
  <c r="DO7" i="7"/>
  <c r="DM7" i="7"/>
  <c r="DI7" i="7"/>
  <c r="DG7" i="7"/>
  <c r="DB7" i="7"/>
  <c r="CZ7" i="7"/>
  <c r="CU7" i="7"/>
  <c r="CT7" i="7"/>
  <c r="CO7" i="7"/>
  <c r="CM7" i="7"/>
  <c r="CH7" i="7"/>
  <c r="CG7" i="7"/>
  <c r="CC7" i="7"/>
  <c r="CB7" i="7"/>
  <c r="BX7" i="7"/>
  <c r="BV7" i="7"/>
  <c r="BR7" i="7"/>
  <c r="BQ7" i="7"/>
  <c r="BM7" i="7"/>
  <c r="BL7" i="7"/>
  <c r="BH7" i="7"/>
  <c r="BF7" i="7"/>
  <c r="BB7" i="7"/>
  <c r="BA7" i="7"/>
  <c r="AW7" i="7"/>
  <c r="AV7" i="7"/>
  <c r="AR7" i="7"/>
  <c r="AP7" i="7"/>
  <c r="AL7" i="7"/>
  <c r="AK7" i="7"/>
  <c r="AG7" i="7"/>
  <c r="AF7" i="7"/>
  <c r="AB7" i="7"/>
  <c r="Z7" i="7"/>
  <c r="V7" i="7"/>
  <c r="U7" i="7"/>
  <c r="Q7" i="7"/>
  <c r="P7" i="7"/>
  <c r="I7" i="7"/>
  <c r="G7" i="7"/>
  <c r="M7" i="7"/>
  <c r="EK6" i="7"/>
  <c r="EJ6" i="7"/>
  <c r="EF6" i="7"/>
  <c r="EE6" i="7"/>
  <c r="EA6" i="7"/>
  <c r="DY6" i="7"/>
  <c r="DU6" i="7"/>
  <c r="DT6" i="7"/>
  <c r="DO6" i="7"/>
  <c r="DM6" i="7"/>
  <c r="DI6" i="7"/>
  <c r="DG6" i="7"/>
  <c r="DB6" i="7"/>
  <c r="CZ6" i="7"/>
  <c r="CU6" i="7"/>
  <c r="CT6" i="7"/>
  <c r="CO6" i="7"/>
  <c r="CM6" i="7"/>
  <c r="CH6" i="7"/>
  <c r="CG6" i="7"/>
  <c r="CC6" i="7"/>
  <c r="CB6" i="7"/>
  <c r="BX6" i="7"/>
  <c r="BV6" i="7"/>
  <c r="BR6" i="7"/>
  <c r="BQ6" i="7"/>
  <c r="BM6" i="7"/>
  <c r="BL6" i="7"/>
  <c r="BH6" i="7"/>
  <c r="BF6" i="7"/>
  <c r="BB6" i="7"/>
  <c r="BA6" i="7"/>
  <c r="AW6" i="7"/>
  <c r="AV6" i="7"/>
  <c r="AR6" i="7"/>
  <c r="AP6" i="7"/>
  <c r="AL6" i="7"/>
  <c r="AK6" i="7"/>
  <c r="AG6" i="7"/>
  <c r="AF6" i="7"/>
  <c r="AB6" i="7"/>
  <c r="Z6" i="7"/>
  <c r="V6" i="7"/>
  <c r="U6" i="7"/>
  <c r="Q6" i="7"/>
  <c r="P6" i="7"/>
  <c r="I6" i="7"/>
  <c r="G6" i="7"/>
  <c r="M6" i="7"/>
  <c r="EI6" i="7" s="1"/>
  <c r="M5" i="7"/>
  <c r="M4" i="7"/>
  <c r="EK4" i="7" s="1"/>
  <c r="M3" i="7"/>
  <c r="EC3" i="7" s="1"/>
  <c r="L233" i="34" l="1"/>
  <c r="K233" i="34"/>
  <c r="I187" i="34"/>
  <c r="J187" i="34" s="1"/>
  <c r="H187" i="34"/>
  <c r="G187" i="34"/>
  <c r="I191" i="34"/>
  <c r="J191" i="34" s="1"/>
  <c r="G191" i="34"/>
  <c r="H191" i="34"/>
  <c r="H195" i="34"/>
  <c r="I195" i="34"/>
  <c r="J195" i="34" s="1"/>
  <c r="G195" i="34"/>
  <c r="H199" i="34"/>
  <c r="I199" i="34"/>
  <c r="J199" i="34" s="1"/>
  <c r="G199" i="34"/>
  <c r="I203" i="34"/>
  <c r="J203" i="34" s="1"/>
  <c r="G203" i="34"/>
  <c r="H203" i="34"/>
  <c r="G207" i="34"/>
  <c r="H207" i="34"/>
  <c r="I207" i="34"/>
  <c r="J207" i="34" s="1"/>
  <c r="G211" i="34"/>
  <c r="H211" i="34"/>
  <c r="I211" i="34"/>
  <c r="J211" i="34" s="1"/>
  <c r="G215" i="34"/>
  <c r="H215" i="34"/>
  <c r="I215" i="34"/>
  <c r="J215" i="34" s="1"/>
  <c r="G219" i="34"/>
  <c r="H219" i="34"/>
  <c r="I219" i="34"/>
  <c r="J219" i="34" s="1"/>
  <c r="G223" i="34"/>
  <c r="H223" i="34"/>
  <c r="I223" i="34"/>
  <c r="J223" i="34" s="1"/>
  <c r="G227" i="34"/>
  <c r="H227" i="34"/>
  <c r="I227" i="34"/>
  <c r="J227" i="34" s="1"/>
  <c r="G231" i="34"/>
  <c r="H231" i="34"/>
  <c r="I231" i="34"/>
  <c r="J231" i="34" s="1"/>
  <c r="G235" i="34"/>
  <c r="H235" i="34"/>
  <c r="G239" i="34"/>
  <c r="H239" i="34"/>
  <c r="G243" i="34"/>
  <c r="H243" i="34"/>
  <c r="G247" i="34"/>
  <c r="H247" i="34"/>
  <c r="I247" i="34"/>
  <c r="J247" i="34" s="1"/>
  <c r="G251" i="34"/>
  <c r="I251" i="34"/>
  <c r="J251" i="34" s="1"/>
  <c r="G255" i="34"/>
  <c r="I255" i="34"/>
  <c r="J255" i="34" s="1"/>
  <c r="G260" i="34"/>
  <c r="I260" i="34"/>
  <c r="J260" i="34" s="1"/>
  <c r="G265" i="34"/>
  <c r="I265" i="34"/>
  <c r="J265" i="34" s="1"/>
  <c r="G269" i="34"/>
  <c r="I269" i="34"/>
  <c r="J269" i="34" s="1"/>
  <c r="G274" i="34"/>
  <c r="I274" i="34"/>
  <c r="J274" i="34" s="1"/>
  <c r="G280" i="34"/>
  <c r="I280" i="34"/>
  <c r="J280" i="34" s="1"/>
  <c r="G284" i="34"/>
  <c r="I284" i="34"/>
  <c r="J284" i="34" s="1"/>
  <c r="G289" i="34"/>
  <c r="L289" i="34" s="1"/>
  <c r="I289" i="34"/>
  <c r="J289" i="34" s="1"/>
  <c r="G177" i="34"/>
  <c r="B341" i="34"/>
  <c r="B349" i="34"/>
  <c r="I177" i="34"/>
  <c r="J177" i="34" s="1"/>
  <c r="H177" i="34"/>
  <c r="H181" i="34"/>
  <c r="I181" i="34"/>
  <c r="J181" i="34" s="1"/>
  <c r="G181" i="34"/>
  <c r="G295" i="34"/>
  <c r="I295" i="34"/>
  <c r="J295" i="34" s="1"/>
  <c r="G299" i="34"/>
  <c r="I299" i="34"/>
  <c r="J299" i="34" s="1"/>
  <c r="G303" i="34"/>
  <c r="I303" i="34"/>
  <c r="J303" i="34" s="1"/>
  <c r="G307" i="34"/>
  <c r="I307" i="34"/>
  <c r="J307" i="34" s="1"/>
  <c r="G311" i="34"/>
  <c r="I311" i="34"/>
  <c r="J311" i="34" s="1"/>
  <c r="G316" i="34"/>
  <c r="I316" i="34"/>
  <c r="J316" i="34" s="1"/>
  <c r="G320" i="34"/>
  <c r="I320" i="34"/>
  <c r="J320" i="34" s="1"/>
  <c r="G324" i="34"/>
  <c r="I324" i="34"/>
  <c r="J324" i="34" s="1"/>
  <c r="H328" i="34"/>
  <c r="I328" i="34"/>
  <c r="J328" i="34" s="1"/>
  <c r="G328" i="34"/>
  <c r="H332" i="34"/>
  <c r="I332" i="34"/>
  <c r="J332" i="34" s="1"/>
  <c r="G332" i="34"/>
  <c r="H336" i="34"/>
  <c r="G336" i="34"/>
  <c r="I336" i="34"/>
  <c r="J336" i="34" s="1"/>
  <c r="D18" i="34"/>
  <c r="H316" i="34"/>
  <c r="H299" i="34"/>
  <c r="H289" i="34"/>
  <c r="H269" i="34"/>
  <c r="H251" i="34"/>
  <c r="C348" i="34"/>
  <c r="D338" i="34"/>
  <c r="C342" i="34"/>
  <c r="I188" i="34"/>
  <c r="J188" i="34" s="1"/>
  <c r="G188" i="34"/>
  <c r="I192" i="34"/>
  <c r="J192" i="34" s="1"/>
  <c r="G192" i="34"/>
  <c r="I196" i="34"/>
  <c r="J196" i="34" s="1"/>
  <c r="G196" i="34"/>
  <c r="I200" i="34"/>
  <c r="J200" i="34" s="1"/>
  <c r="G200" i="34"/>
  <c r="I204" i="34"/>
  <c r="J204" i="34" s="1"/>
  <c r="G204" i="34"/>
  <c r="I208" i="34"/>
  <c r="J208" i="34" s="1"/>
  <c r="G208" i="34"/>
  <c r="I212" i="34"/>
  <c r="J212" i="34" s="1"/>
  <c r="G212" i="34"/>
  <c r="I216" i="34"/>
  <c r="J216" i="34" s="1"/>
  <c r="G216" i="34"/>
  <c r="I220" i="34"/>
  <c r="J220" i="34" s="1"/>
  <c r="G220" i="34"/>
  <c r="I224" i="34"/>
  <c r="J224" i="34" s="1"/>
  <c r="G224" i="34"/>
  <c r="I228" i="34"/>
  <c r="J228" i="34" s="1"/>
  <c r="G228" i="34"/>
  <c r="I232" i="34"/>
  <c r="J232" i="34" s="1"/>
  <c r="H232" i="34"/>
  <c r="I236" i="34"/>
  <c r="J236" i="34" s="1"/>
  <c r="H236" i="34"/>
  <c r="I240" i="34"/>
  <c r="J240" i="34" s="1"/>
  <c r="H240" i="34"/>
  <c r="G244" i="34"/>
  <c r="I244" i="34"/>
  <c r="J244" i="34" s="1"/>
  <c r="G248" i="34"/>
  <c r="H248" i="34"/>
  <c r="G252" i="34"/>
  <c r="H252" i="34"/>
  <c r="G256" i="34"/>
  <c r="H256" i="34"/>
  <c r="G261" i="34"/>
  <c r="H261" i="34"/>
  <c r="G266" i="34"/>
  <c r="H266" i="34"/>
  <c r="G271" i="34"/>
  <c r="H271" i="34"/>
  <c r="G276" i="34"/>
  <c r="H276" i="34"/>
  <c r="G281" i="34"/>
  <c r="H281" i="34"/>
  <c r="G285" i="34"/>
  <c r="H285" i="34"/>
  <c r="H178" i="34"/>
  <c r="G178" i="34"/>
  <c r="I178" i="34"/>
  <c r="J178" i="34" s="1"/>
  <c r="G292" i="34"/>
  <c r="H292" i="34"/>
  <c r="G296" i="34"/>
  <c r="H296" i="34"/>
  <c r="G300" i="34"/>
  <c r="H300" i="34"/>
  <c r="G304" i="34"/>
  <c r="H304" i="34"/>
  <c r="G308" i="34"/>
  <c r="H308" i="34"/>
  <c r="G312" i="34"/>
  <c r="H312" i="34"/>
  <c r="G317" i="34"/>
  <c r="H317" i="34"/>
  <c r="G321" i="34"/>
  <c r="H321" i="34"/>
  <c r="H325" i="34"/>
  <c r="G325" i="34"/>
  <c r="G329" i="34"/>
  <c r="H329" i="34"/>
  <c r="I329" i="34"/>
  <c r="J329" i="34" s="1"/>
  <c r="G333" i="34"/>
  <c r="H333" i="34"/>
  <c r="I333" i="34"/>
  <c r="J333" i="34" s="1"/>
  <c r="H311" i="34"/>
  <c r="H295" i="34"/>
  <c r="H284" i="34"/>
  <c r="H265" i="34"/>
  <c r="I243" i="34"/>
  <c r="J243" i="34" s="1"/>
  <c r="D346" i="34"/>
  <c r="C340" i="34"/>
  <c r="C351" i="34"/>
  <c r="C339" i="34"/>
  <c r="I312" i="34"/>
  <c r="J312" i="34" s="1"/>
  <c r="I296" i="34"/>
  <c r="J296" i="34" s="1"/>
  <c r="I285" i="34"/>
  <c r="J285" i="34" s="1"/>
  <c r="I266" i="34"/>
  <c r="J266" i="34" s="1"/>
  <c r="I248" i="34"/>
  <c r="J248" i="34" s="1"/>
  <c r="G232" i="34"/>
  <c r="H216" i="34"/>
  <c r="H200" i="34"/>
  <c r="H189" i="34"/>
  <c r="I189" i="34"/>
  <c r="J189" i="34" s="1"/>
  <c r="G189" i="34"/>
  <c r="H193" i="34"/>
  <c r="I193" i="34"/>
  <c r="J193" i="34" s="1"/>
  <c r="G193" i="34"/>
  <c r="I197" i="34"/>
  <c r="J197" i="34" s="1"/>
  <c r="H197" i="34"/>
  <c r="G197" i="34"/>
  <c r="G201" i="34"/>
  <c r="I201" i="34"/>
  <c r="J201" i="34" s="1"/>
  <c r="H201" i="34"/>
  <c r="I205" i="34"/>
  <c r="J205" i="34" s="1"/>
  <c r="G205" i="34"/>
  <c r="H205" i="34"/>
  <c r="I209" i="34"/>
  <c r="J209" i="34" s="1"/>
  <c r="G209" i="34"/>
  <c r="H209" i="34"/>
  <c r="I213" i="34"/>
  <c r="J213" i="34" s="1"/>
  <c r="H213" i="34"/>
  <c r="G213" i="34"/>
  <c r="I217" i="34"/>
  <c r="J217" i="34" s="1"/>
  <c r="H217" i="34"/>
  <c r="G217" i="34"/>
  <c r="I221" i="34"/>
  <c r="J221" i="34" s="1"/>
  <c r="G221" i="34"/>
  <c r="H221" i="34"/>
  <c r="I225" i="34"/>
  <c r="J225" i="34" s="1"/>
  <c r="G225" i="34"/>
  <c r="H225" i="34"/>
  <c r="I229" i="34"/>
  <c r="J229" i="34" s="1"/>
  <c r="G229" i="34"/>
  <c r="H229" i="34"/>
  <c r="H233" i="34"/>
  <c r="I233" i="34"/>
  <c r="J233" i="34" s="1"/>
  <c r="I237" i="34"/>
  <c r="J237" i="34" s="1"/>
  <c r="H237" i="34"/>
  <c r="I241" i="34"/>
  <c r="J241" i="34" s="1"/>
  <c r="H241" i="34"/>
  <c r="I245" i="34"/>
  <c r="J245" i="34" s="1"/>
  <c r="G245" i="34"/>
  <c r="H245" i="34"/>
  <c r="H249" i="34"/>
  <c r="G249" i="34"/>
  <c r="I249" i="34"/>
  <c r="J249" i="34" s="1"/>
  <c r="H253" i="34"/>
  <c r="I253" i="34"/>
  <c r="J253" i="34" s="1"/>
  <c r="G253" i="34"/>
  <c r="H257" i="34"/>
  <c r="G257" i="34"/>
  <c r="I257" i="34"/>
  <c r="J257" i="34" s="1"/>
  <c r="H262" i="34"/>
  <c r="I262" i="34"/>
  <c r="J262" i="34" s="1"/>
  <c r="G262" i="34"/>
  <c r="H267" i="34"/>
  <c r="I267" i="34"/>
  <c r="J267" i="34" s="1"/>
  <c r="G267" i="34"/>
  <c r="H272" i="34"/>
  <c r="I272" i="34"/>
  <c r="J272" i="34" s="1"/>
  <c r="G272" i="34"/>
  <c r="H278" i="34"/>
  <c r="I278" i="34"/>
  <c r="J278" i="34" s="1"/>
  <c r="G278" i="34"/>
  <c r="H282" i="34"/>
  <c r="I282" i="34"/>
  <c r="J282" i="34" s="1"/>
  <c r="G282" i="34"/>
  <c r="H286" i="34"/>
  <c r="G286" i="34"/>
  <c r="I286" i="34"/>
  <c r="J286" i="34" s="1"/>
  <c r="H175" i="34"/>
  <c r="B182" i="34"/>
  <c r="I175" i="34"/>
  <c r="J175" i="34" s="1"/>
  <c r="G175" i="34"/>
  <c r="I179" i="34"/>
  <c r="J179" i="34" s="1"/>
  <c r="H179" i="34"/>
  <c r="G179" i="34"/>
  <c r="H293" i="34"/>
  <c r="I293" i="34"/>
  <c r="J293" i="34" s="1"/>
  <c r="G293" i="34"/>
  <c r="H297" i="34"/>
  <c r="G297" i="34"/>
  <c r="I297" i="34"/>
  <c r="J297" i="34" s="1"/>
  <c r="H301" i="34"/>
  <c r="I301" i="34"/>
  <c r="J301" i="34" s="1"/>
  <c r="G301" i="34"/>
  <c r="H305" i="34"/>
  <c r="I305" i="34"/>
  <c r="J305" i="34" s="1"/>
  <c r="G305" i="34"/>
  <c r="H309" i="34"/>
  <c r="I309" i="34"/>
  <c r="J309" i="34" s="1"/>
  <c r="G309" i="34"/>
  <c r="H313" i="34"/>
  <c r="I313" i="34"/>
  <c r="J313" i="34" s="1"/>
  <c r="G313" i="34"/>
  <c r="H318" i="34"/>
  <c r="I318" i="34"/>
  <c r="J318" i="34" s="1"/>
  <c r="G318" i="34"/>
  <c r="H322" i="34"/>
  <c r="G322" i="34"/>
  <c r="I322" i="34"/>
  <c r="J322" i="34" s="1"/>
  <c r="G326" i="34"/>
  <c r="I326" i="34"/>
  <c r="J326" i="34" s="1"/>
  <c r="H326" i="34"/>
  <c r="G330" i="34"/>
  <c r="I330" i="34"/>
  <c r="J330" i="34" s="1"/>
  <c r="G334" i="34"/>
  <c r="I334" i="34"/>
  <c r="J334" i="34" s="1"/>
  <c r="H324" i="34"/>
  <c r="H307" i="34"/>
  <c r="C349" i="34"/>
  <c r="H280" i="34"/>
  <c r="H260" i="34"/>
  <c r="I239" i="34"/>
  <c r="J239" i="34" s="1"/>
  <c r="C352" i="34"/>
  <c r="C343" i="34"/>
  <c r="G241" i="34"/>
  <c r="I325" i="34"/>
  <c r="J325" i="34" s="1"/>
  <c r="I308" i="34"/>
  <c r="J308" i="34" s="1"/>
  <c r="I292" i="34"/>
  <c r="J292" i="34" s="1"/>
  <c r="I281" i="34"/>
  <c r="J281" i="34" s="1"/>
  <c r="I261" i="34"/>
  <c r="J261" i="34" s="1"/>
  <c r="H244" i="34"/>
  <c r="H228" i="34"/>
  <c r="H212" i="34"/>
  <c r="H196" i="34"/>
  <c r="G186" i="34"/>
  <c r="H186" i="34"/>
  <c r="G190" i="34"/>
  <c r="H190" i="34"/>
  <c r="G194" i="34"/>
  <c r="H194" i="34"/>
  <c r="I194" i="34"/>
  <c r="J194" i="34" s="1"/>
  <c r="G198" i="34"/>
  <c r="H198" i="34"/>
  <c r="I198" i="34"/>
  <c r="J198" i="34" s="1"/>
  <c r="G202" i="34"/>
  <c r="H202" i="34"/>
  <c r="I202" i="34"/>
  <c r="J202" i="34" s="1"/>
  <c r="G206" i="34"/>
  <c r="I206" i="34"/>
  <c r="J206" i="34" s="1"/>
  <c r="G210" i="34"/>
  <c r="I210" i="34"/>
  <c r="J210" i="34" s="1"/>
  <c r="G214" i="34"/>
  <c r="I214" i="34"/>
  <c r="J214" i="34" s="1"/>
  <c r="G218" i="34"/>
  <c r="I218" i="34"/>
  <c r="J218" i="34" s="1"/>
  <c r="G222" i="34"/>
  <c r="I222" i="34"/>
  <c r="J222" i="34" s="1"/>
  <c r="G226" i="34"/>
  <c r="I226" i="34"/>
  <c r="J226" i="34" s="1"/>
  <c r="G230" i="34"/>
  <c r="I230" i="34"/>
  <c r="J230" i="34" s="1"/>
  <c r="I234" i="34"/>
  <c r="J234" i="34" s="1"/>
  <c r="H234" i="34"/>
  <c r="G234" i="34"/>
  <c r="I238" i="34"/>
  <c r="J238" i="34" s="1"/>
  <c r="H238" i="34"/>
  <c r="G238" i="34"/>
  <c r="I242" i="34"/>
  <c r="J242" i="34" s="1"/>
  <c r="H242" i="34"/>
  <c r="G242" i="34"/>
  <c r="I246" i="34"/>
  <c r="J246" i="34" s="1"/>
  <c r="H246" i="34"/>
  <c r="G246" i="34"/>
  <c r="G250" i="34"/>
  <c r="H250" i="34"/>
  <c r="I250" i="34"/>
  <c r="J250" i="34" s="1"/>
  <c r="G254" i="34"/>
  <c r="H254" i="34"/>
  <c r="I254" i="34"/>
  <c r="J254" i="34" s="1"/>
  <c r="G259" i="34"/>
  <c r="H259" i="34"/>
  <c r="I259" i="34"/>
  <c r="J259" i="34" s="1"/>
  <c r="G263" i="34"/>
  <c r="H263" i="34"/>
  <c r="I263" i="34"/>
  <c r="J263" i="34" s="1"/>
  <c r="G268" i="34"/>
  <c r="H268" i="34"/>
  <c r="I268" i="34"/>
  <c r="J268" i="34" s="1"/>
  <c r="G273" i="34"/>
  <c r="I273" i="34"/>
  <c r="J273" i="34" s="1"/>
  <c r="H273" i="34"/>
  <c r="G279" i="34"/>
  <c r="H279" i="34"/>
  <c r="I279" i="34"/>
  <c r="J279" i="34" s="1"/>
  <c r="G283" i="34"/>
  <c r="H283" i="34"/>
  <c r="I283" i="34"/>
  <c r="J283" i="34" s="1"/>
  <c r="G287" i="34"/>
  <c r="H287" i="34"/>
  <c r="I287" i="34"/>
  <c r="J287" i="34" s="1"/>
  <c r="H176" i="34"/>
  <c r="G176" i="34"/>
  <c r="K261" i="34" s="1"/>
  <c r="I176" i="34"/>
  <c r="J176" i="34" s="1"/>
  <c r="I180" i="34"/>
  <c r="J180" i="34" s="1"/>
  <c r="H180" i="34"/>
  <c r="G180" i="34"/>
  <c r="L285" i="34" s="1"/>
  <c r="G294" i="34"/>
  <c r="I294" i="34"/>
  <c r="J294" i="34" s="1"/>
  <c r="H294" i="34"/>
  <c r="G298" i="34"/>
  <c r="H298" i="34"/>
  <c r="I298" i="34"/>
  <c r="J298" i="34" s="1"/>
  <c r="G302" i="34"/>
  <c r="H302" i="34"/>
  <c r="I302" i="34"/>
  <c r="J302" i="34" s="1"/>
  <c r="G306" i="34"/>
  <c r="H306" i="34"/>
  <c r="I306" i="34"/>
  <c r="J306" i="34" s="1"/>
  <c r="G310" i="34"/>
  <c r="H310" i="34"/>
  <c r="I310" i="34"/>
  <c r="J310" i="34" s="1"/>
  <c r="G315" i="34"/>
  <c r="H315" i="34"/>
  <c r="I315" i="34"/>
  <c r="J315" i="34" s="1"/>
  <c r="G319" i="34"/>
  <c r="I319" i="34"/>
  <c r="J319" i="34" s="1"/>
  <c r="H319" i="34"/>
  <c r="G323" i="34"/>
  <c r="H323" i="34"/>
  <c r="I323" i="34"/>
  <c r="J323" i="34" s="1"/>
  <c r="I327" i="34"/>
  <c r="J327" i="34" s="1"/>
  <c r="G327" i="34"/>
  <c r="I331" i="34"/>
  <c r="J331" i="34" s="1"/>
  <c r="G331" i="34"/>
  <c r="I335" i="34"/>
  <c r="J335" i="34" s="1"/>
  <c r="G335" i="34"/>
  <c r="H320" i="34"/>
  <c r="H303" i="34"/>
  <c r="C341" i="34"/>
  <c r="H274" i="34"/>
  <c r="H255" i="34"/>
  <c r="I235" i="34"/>
  <c r="J235" i="34" s="1"/>
  <c r="H335" i="34"/>
  <c r="C344" i="34"/>
  <c r="I190" i="34"/>
  <c r="J190" i="34" s="1"/>
  <c r="H334" i="34"/>
  <c r="C347" i="34"/>
  <c r="C346" i="34" s="1"/>
  <c r="G237" i="34"/>
  <c r="I321" i="34"/>
  <c r="J321" i="34" s="1"/>
  <c r="I304" i="34"/>
  <c r="J304" i="34" s="1"/>
  <c r="I276" i="34"/>
  <c r="J276" i="34" s="1"/>
  <c r="I256" i="34"/>
  <c r="J256" i="34" s="1"/>
  <c r="G240" i="34"/>
  <c r="H224" i="34"/>
  <c r="H208" i="34"/>
  <c r="H192" i="34"/>
  <c r="I186" i="34"/>
  <c r="J186" i="34" s="1"/>
  <c r="C23" i="20"/>
  <c r="I121" i="20"/>
  <c r="D19" i="14"/>
  <c r="C22" i="14"/>
  <c r="C17" i="34" s="1"/>
  <c r="C26" i="14"/>
  <c r="C128" i="34" s="1"/>
  <c r="D18" i="14"/>
  <c r="I109" i="14"/>
  <c r="C114" i="34" s="1"/>
  <c r="C37" i="14"/>
  <c r="C139" i="34" s="1"/>
  <c r="I97" i="14"/>
  <c r="C102" i="34" s="1"/>
  <c r="I96" i="14"/>
  <c r="C101" i="34" s="1"/>
  <c r="I38" i="14"/>
  <c r="C43" i="34" s="1"/>
  <c r="I114" i="14"/>
  <c r="C119" i="34" s="1"/>
  <c r="I75" i="14"/>
  <c r="C80" i="34" s="1"/>
  <c r="C38" i="14"/>
  <c r="C140" i="34" s="1"/>
  <c r="I56" i="14"/>
  <c r="C61" i="34" s="1"/>
  <c r="I50" i="14"/>
  <c r="C55" i="34" s="1"/>
  <c r="I69" i="14"/>
  <c r="C74" i="34" s="1"/>
  <c r="C47" i="14"/>
  <c r="C149" i="34" s="1"/>
  <c r="I78" i="14"/>
  <c r="C83" i="34" s="1"/>
  <c r="C41" i="14"/>
  <c r="C143" i="34" s="1"/>
  <c r="I81" i="14"/>
  <c r="C86" i="34" s="1"/>
  <c r="I33" i="14"/>
  <c r="C38" i="34" s="1"/>
  <c r="C19" i="14"/>
  <c r="C14" i="34" s="1"/>
  <c r="D21" i="14"/>
  <c r="I102" i="14"/>
  <c r="C107" i="34" s="1"/>
  <c r="C43" i="14"/>
  <c r="C145" i="34" s="1"/>
  <c r="C21" i="14"/>
  <c r="C16" i="34" s="1"/>
  <c r="I111" i="14"/>
  <c r="C116" i="34" s="1"/>
  <c r="I98" i="14"/>
  <c r="C103" i="34" s="1"/>
  <c r="I86" i="14"/>
  <c r="C91" i="34" s="1"/>
  <c r="I46" i="14"/>
  <c r="C51" i="34" s="1"/>
  <c r="I34" i="14"/>
  <c r="C39" i="34" s="1"/>
  <c r="I22" i="14"/>
  <c r="C27" i="34" s="1"/>
  <c r="C45" i="14"/>
  <c r="C147" i="34" s="1"/>
  <c r="I118" i="14"/>
  <c r="C123" i="34" s="1"/>
  <c r="I82" i="14"/>
  <c r="C87" i="34" s="1"/>
  <c r="I73" i="14"/>
  <c r="C78" i="34" s="1"/>
  <c r="I59" i="14"/>
  <c r="C64" i="34" s="1"/>
  <c r="I47" i="14"/>
  <c r="C52" i="34" s="1"/>
  <c r="I39" i="14"/>
  <c r="C44" i="34" s="1"/>
  <c r="I27" i="14"/>
  <c r="C32" i="34" s="1"/>
  <c r="C31" i="14"/>
  <c r="C133" i="34" s="1"/>
  <c r="I48" i="14"/>
  <c r="C53" i="34" s="1"/>
  <c r="I40" i="14"/>
  <c r="C45" i="34" s="1"/>
  <c r="I32" i="14"/>
  <c r="C37" i="34" s="1"/>
  <c r="I24" i="14"/>
  <c r="C29" i="34" s="1"/>
  <c r="C44" i="14"/>
  <c r="C146" i="34" s="1"/>
  <c r="C18" i="14"/>
  <c r="C13" i="34" s="1"/>
  <c r="I55" i="14"/>
  <c r="C60" i="34" s="1"/>
  <c r="I41" i="14"/>
  <c r="C46" i="34" s="1"/>
  <c r="E16" i="14"/>
  <c r="I116" i="14"/>
  <c r="C121" i="34" s="1"/>
  <c r="I92" i="14"/>
  <c r="C97" i="34" s="1"/>
  <c r="C30" i="14"/>
  <c r="C132" i="34" s="1"/>
  <c r="I117" i="14"/>
  <c r="C122" i="34" s="1"/>
  <c r="I105" i="14"/>
  <c r="C110" i="34" s="1"/>
  <c r="I91" i="14"/>
  <c r="C96" i="34" s="1"/>
  <c r="I72" i="14"/>
  <c r="C77" i="34" s="1"/>
  <c r="I61" i="14"/>
  <c r="C66" i="34" s="1"/>
  <c r="C32" i="14"/>
  <c r="C134" i="34" s="1"/>
  <c r="I110" i="14"/>
  <c r="C115" i="34" s="1"/>
  <c r="I90" i="14"/>
  <c r="C95" i="34" s="1"/>
  <c r="I51" i="14"/>
  <c r="C56" i="34" s="1"/>
  <c r="I43" i="14"/>
  <c r="C48" i="34" s="1"/>
  <c r="I35" i="14"/>
  <c r="C40" i="34" s="1"/>
  <c r="C42" i="14"/>
  <c r="C144" i="34" s="1"/>
  <c r="I71" i="14"/>
  <c r="C76" i="34" s="1"/>
  <c r="I52" i="14"/>
  <c r="C57" i="34" s="1"/>
  <c r="I44" i="14"/>
  <c r="C49" i="34" s="1"/>
  <c r="I36" i="14"/>
  <c r="C41" i="34" s="1"/>
  <c r="I28" i="14"/>
  <c r="C33" i="34" s="1"/>
  <c r="I20" i="14"/>
  <c r="C25" i="34" s="1"/>
  <c r="C36" i="14"/>
  <c r="C138" i="34" s="1"/>
  <c r="I83" i="14"/>
  <c r="C88" i="34" s="1"/>
  <c r="I76" i="14"/>
  <c r="C81" i="34" s="1"/>
  <c r="I65" i="14"/>
  <c r="C70" i="34" s="1"/>
  <c r="I49" i="14"/>
  <c r="C54" i="34" s="1"/>
  <c r="I29" i="14"/>
  <c r="C34" i="34" s="1"/>
  <c r="I17" i="14"/>
  <c r="C22" i="34" s="1"/>
  <c r="E19" i="14"/>
  <c r="C16" i="14"/>
  <c r="C11" i="34" s="1"/>
  <c r="E21" i="14"/>
  <c r="I112" i="14"/>
  <c r="C117" i="34" s="1"/>
  <c r="C46" i="14"/>
  <c r="C148" i="34" s="1"/>
  <c r="C27" i="14"/>
  <c r="C129" i="34" s="1"/>
  <c r="I115" i="14"/>
  <c r="C120" i="34" s="1"/>
  <c r="I100" i="14"/>
  <c r="C105" i="34" s="1"/>
  <c r="I88" i="14"/>
  <c r="C93" i="34" s="1"/>
  <c r="I77" i="14"/>
  <c r="C82" i="34" s="1"/>
  <c r="I70" i="14"/>
  <c r="C75" i="34" s="1"/>
  <c r="I30" i="14"/>
  <c r="C35" i="34" s="1"/>
  <c r="I18" i="14"/>
  <c r="C23" i="34" s="1"/>
  <c r="C29" i="14"/>
  <c r="C131" i="34" s="1"/>
  <c r="I94" i="14"/>
  <c r="C99" i="34" s="1"/>
  <c r="I66" i="14"/>
  <c r="C71" i="34" s="1"/>
  <c r="I57" i="14"/>
  <c r="C62" i="34" s="1"/>
  <c r="I31" i="14"/>
  <c r="C36" i="34" s="1"/>
  <c r="C39" i="14"/>
  <c r="C141" i="34" s="1"/>
  <c r="I85" i="14"/>
  <c r="C90" i="34" s="1"/>
  <c r="I64" i="14"/>
  <c r="C69" i="34" s="1"/>
  <c r="C28" i="14"/>
  <c r="C130" i="34" s="1"/>
  <c r="I74" i="14"/>
  <c r="C79" i="34" s="1"/>
  <c r="I58" i="14"/>
  <c r="C63" i="34" s="1"/>
  <c r="I45" i="14"/>
  <c r="C50" i="34" s="1"/>
  <c r="I25" i="14"/>
  <c r="C30" i="34" s="1"/>
  <c r="E17" i="14"/>
  <c r="I19" i="14"/>
  <c r="C24" i="34" s="1"/>
  <c r="E18" i="14"/>
  <c r="I107" i="14"/>
  <c r="C112" i="34" s="1"/>
  <c r="I87" i="14"/>
  <c r="C92" i="34" s="1"/>
  <c r="C35" i="14"/>
  <c r="C137" i="34" s="1"/>
  <c r="C17" i="14"/>
  <c r="C12" i="34" s="1"/>
  <c r="I113" i="14"/>
  <c r="C118" i="34" s="1"/>
  <c r="I103" i="14"/>
  <c r="C108" i="34" s="1"/>
  <c r="I93" i="14"/>
  <c r="C98" i="34" s="1"/>
  <c r="I79" i="14"/>
  <c r="C84" i="34" s="1"/>
  <c r="I63" i="14"/>
  <c r="C68" i="34" s="1"/>
  <c r="I42" i="14"/>
  <c r="C47" i="34" s="1"/>
  <c r="I26" i="14"/>
  <c r="C31" i="34" s="1"/>
  <c r="C40" i="14"/>
  <c r="C142" i="34" s="1"/>
  <c r="C20" i="14"/>
  <c r="C15" i="34" s="1"/>
  <c r="I104" i="14"/>
  <c r="C109" i="34" s="1"/>
  <c r="I99" i="14"/>
  <c r="C104" i="34" s="1"/>
  <c r="D17" i="14"/>
  <c r="I84" i="14"/>
  <c r="C89" i="34" s="1"/>
  <c r="I68" i="14"/>
  <c r="C73" i="34" s="1"/>
  <c r="I54" i="14"/>
  <c r="C59" i="34" s="1"/>
  <c r="I23" i="14"/>
  <c r="C28" i="34" s="1"/>
  <c r="C34" i="14"/>
  <c r="C136" i="34" s="1"/>
  <c r="I80" i="14"/>
  <c r="C85" i="34" s="1"/>
  <c r="I62" i="14"/>
  <c r="C67" i="34" s="1"/>
  <c r="D16" i="14"/>
  <c r="C33" i="14"/>
  <c r="C135" i="34" s="1"/>
  <c r="I67" i="14"/>
  <c r="C72" i="34" s="1"/>
  <c r="I60" i="14"/>
  <c r="C65" i="34" s="1"/>
  <c r="I53" i="14"/>
  <c r="C58" i="34" s="1"/>
  <c r="I37" i="14"/>
  <c r="C42" i="34" s="1"/>
  <c r="I21" i="14"/>
  <c r="C26" i="34" s="1"/>
  <c r="K19" i="8"/>
  <c r="K23" i="8"/>
  <c r="K27" i="8"/>
  <c r="K35" i="8"/>
  <c r="K47" i="8"/>
  <c r="K51" i="8"/>
  <c r="K55" i="8"/>
  <c r="K59" i="8"/>
  <c r="K75" i="8"/>
  <c r="K79" i="8"/>
  <c r="K83" i="8"/>
  <c r="K87" i="8"/>
  <c r="J102" i="8"/>
  <c r="J112" i="8"/>
  <c r="K20" i="8"/>
  <c r="K24" i="8"/>
  <c r="K28" i="8"/>
  <c r="K32" i="8"/>
  <c r="K36" i="8"/>
  <c r="K40" i="8"/>
  <c r="K44" i="8"/>
  <c r="K48" i="8"/>
  <c r="K56" i="8"/>
  <c r="K60" i="8"/>
  <c r="K64" i="8"/>
  <c r="K68" i="8"/>
  <c r="K72" i="8"/>
  <c r="K76" i="8"/>
  <c r="K80" i="8"/>
  <c r="K84" i="8"/>
  <c r="K88" i="8"/>
  <c r="K98" i="8"/>
  <c r="K103" i="8"/>
  <c r="K109" i="8"/>
  <c r="K113" i="8"/>
  <c r="J17" i="8"/>
  <c r="J21" i="8"/>
  <c r="J25" i="8"/>
  <c r="J29" i="8"/>
  <c r="J33" i="8"/>
  <c r="J37" i="8"/>
  <c r="J41" i="8"/>
  <c r="J45" i="8"/>
  <c r="K57" i="8"/>
  <c r="K61" i="8"/>
  <c r="K65" i="8"/>
  <c r="K69" i="8"/>
  <c r="K77" i="8"/>
  <c r="K81" i="8"/>
  <c r="K85" i="8"/>
  <c r="K94" i="8"/>
  <c r="K99" i="8"/>
  <c r="K110" i="8"/>
  <c r="J54" i="8"/>
  <c r="J58" i="8"/>
  <c r="J62" i="8"/>
  <c r="J66" i="8"/>
  <c r="J74" i="8"/>
  <c r="J78" i="8"/>
  <c r="J82" i="8"/>
  <c r="J86" i="8"/>
  <c r="J96" i="8"/>
  <c r="J100" i="8"/>
  <c r="J105" i="8"/>
  <c r="J111" i="8"/>
  <c r="J115" i="8"/>
  <c r="K120" i="8"/>
  <c r="K114" i="8"/>
  <c r="J70" i="8"/>
  <c r="J116" i="8"/>
  <c r="K73" i="8"/>
  <c r="K90" i="8"/>
  <c r="K67" i="8"/>
  <c r="K39" i="8"/>
  <c r="J49" i="8"/>
  <c r="K93" i="8"/>
  <c r="K71" i="8"/>
  <c r="K63" i="8"/>
  <c r="K31" i="8"/>
  <c r="K92" i="8"/>
  <c r="K117" i="8"/>
  <c r="J91" i="8"/>
  <c r="C69" i="8"/>
  <c r="B171" i="34" s="1"/>
  <c r="K43" i="8"/>
  <c r="J107" i="8"/>
  <c r="D20" i="8" s="1"/>
  <c r="K49" i="8"/>
  <c r="J47" i="8"/>
  <c r="J84" i="8"/>
  <c r="K104" i="8"/>
  <c r="J51" i="8"/>
  <c r="K25" i="8"/>
  <c r="K41" i="8"/>
  <c r="J68" i="8"/>
  <c r="K21" i="8"/>
  <c r="K37" i="8"/>
  <c r="K29" i="8"/>
  <c r="K45" i="8"/>
  <c r="K17" i="8"/>
  <c r="K33" i="8"/>
  <c r="J60" i="8"/>
  <c r="J76" i="8"/>
  <c r="J93" i="8"/>
  <c r="J113" i="8"/>
  <c r="J56" i="8"/>
  <c r="J64" i="8"/>
  <c r="J72" i="8"/>
  <c r="J80" i="8"/>
  <c r="J88" i="8"/>
  <c r="J103" i="8"/>
  <c r="J19" i="8"/>
  <c r="J23" i="8"/>
  <c r="J27" i="8"/>
  <c r="J31" i="8"/>
  <c r="J35" i="8"/>
  <c r="J39" i="8"/>
  <c r="J43" i="8"/>
  <c r="J98" i="8"/>
  <c r="J117" i="8"/>
  <c r="J109" i="8"/>
  <c r="P3" i="7"/>
  <c r="AB3" i="7"/>
  <c r="AN3" i="7"/>
  <c r="BH3" i="7"/>
  <c r="T4" i="7"/>
  <c r="AJ4" i="7"/>
  <c r="AV4" i="7"/>
  <c r="BP4" i="7"/>
  <c r="EL5" i="7"/>
  <c r="EH5" i="7"/>
  <c r="ED5" i="7"/>
  <c r="DZ5" i="7"/>
  <c r="DV5" i="7"/>
  <c r="DR5" i="7"/>
  <c r="DL5" i="7"/>
  <c r="DH5" i="7"/>
  <c r="DD5" i="7"/>
  <c r="CX5" i="7"/>
  <c r="CS5" i="7"/>
  <c r="CN5" i="7"/>
  <c r="CI5" i="7"/>
  <c r="CE5" i="7"/>
  <c r="CA5" i="7"/>
  <c r="BW5" i="7"/>
  <c r="BS5" i="7"/>
  <c r="BO5" i="7"/>
  <c r="BK5" i="7"/>
  <c r="BG5" i="7"/>
  <c r="BC5" i="7"/>
  <c r="AY5" i="7"/>
  <c r="AU5" i="7"/>
  <c r="AQ5" i="7"/>
  <c r="AM5" i="7"/>
  <c r="AI5" i="7"/>
  <c r="AE5" i="7"/>
  <c r="AA5" i="7"/>
  <c r="W5" i="7"/>
  <c r="S5" i="7"/>
  <c r="Z5" i="7"/>
  <c r="AK5" i="7"/>
  <c r="BF5" i="7"/>
  <c r="CG5" i="7"/>
  <c r="Q3" i="7"/>
  <c r="Y3" i="7"/>
  <c r="AG3" i="7"/>
  <c r="AS3" i="7"/>
  <c r="BA3" i="7"/>
  <c r="BM3" i="7"/>
  <c r="BY3" i="7"/>
  <c r="CL3" i="7"/>
  <c r="CZ3" i="7"/>
  <c r="DJ3" i="7"/>
  <c r="DX3" i="7"/>
  <c r="EJ3" i="7"/>
  <c r="J4" i="7"/>
  <c r="Y4" i="7"/>
  <c r="AK4" i="7"/>
  <c r="AS4" i="7"/>
  <c r="BE4" i="7"/>
  <c r="BM4" i="7"/>
  <c r="BY4" i="7"/>
  <c r="CG4" i="7"/>
  <c r="CU4" i="7"/>
  <c r="DJ4" i="7"/>
  <c r="DT4" i="7"/>
  <c r="EF4" i="7"/>
  <c r="J5" i="7"/>
  <c r="AB5" i="7"/>
  <c r="AR5" i="7"/>
  <c r="BB5" i="7"/>
  <c r="BR5" i="7"/>
  <c r="CO5" i="7"/>
  <c r="EA5" i="7"/>
  <c r="EK5" i="7"/>
  <c r="G3" i="7"/>
  <c r="R3" i="7"/>
  <c r="V3" i="7"/>
  <c r="AD3" i="7"/>
  <c r="AL3" i="7"/>
  <c r="AP3" i="7"/>
  <c r="AX3" i="7"/>
  <c r="BB3" i="7"/>
  <c r="BJ3" i="7"/>
  <c r="BN3" i="7"/>
  <c r="BV3" i="7"/>
  <c r="CD3" i="7"/>
  <c r="CH3" i="7"/>
  <c r="CR3" i="7"/>
  <c r="CW3" i="7"/>
  <c r="DG3" i="7"/>
  <c r="DK3" i="7"/>
  <c r="DU3" i="7"/>
  <c r="DY3" i="7"/>
  <c r="EG3" i="7"/>
  <c r="EK3" i="7"/>
  <c r="K4" i="7"/>
  <c r="V4" i="7"/>
  <c r="Z4" i="7"/>
  <c r="AH4" i="7"/>
  <c r="AP4" i="7"/>
  <c r="AT4" i="7"/>
  <c r="BB4" i="7"/>
  <c r="BJ4" i="7"/>
  <c r="BN4" i="7"/>
  <c r="BV4" i="7"/>
  <c r="BZ4" i="7"/>
  <c r="CH4" i="7"/>
  <c r="CM4" i="7"/>
  <c r="CW4" i="7"/>
  <c r="DG4" i="7"/>
  <c r="DK4" i="7"/>
  <c r="DU4" i="7"/>
  <c r="EC4" i="7"/>
  <c r="EG4" i="7"/>
  <c r="G5" i="7"/>
  <c r="R5" i="7"/>
  <c r="X5" i="7"/>
  <c r="AH5" i="7"/>
  <c r="AN5" i="7"/>
  <c r="AX5" i="7"/>
  <c r="BD5" i="7"/>
  <c r="BN5" i="7"/>
  <c r="CD5" i="7"/>
  <c r="CK5" i="7"/>
  <c r="CQ5" i="7"/>
  <c r="DE5" i="7"/>
  <c r="DJ5" i="7"/>
  <c r="DQ5" i="7"/>
  <c r="DW5" i="7"/>
  <c r="EB5" i="7"/>
  <c r="EG5" i="7"/>
  <c r="J6" i="7"/>
  <c r="X6" i="7"/>
  <c r="AC6" i="7"/>
  <c r="AN6" i="7"/>
  <c r="AX6" i="7"/>
  <c r="BI6" i="7"/>
  <c r="BN6" i="7"/>
  <c r="BY6" i="7"/>
  <c r="CQ6" i="7"/>
  <c r="EL7" i="7"/>
  <c r="EH7" i="7"/>
  <c r="ED7" i="7"/>
  <c r="DZ7" i="7"/>
  <c r="DV7" i="7"/>
  <c r="DR7" i="7"/>
  <c r="DL7" i="7"/>
  <c r="DH7" i="7"/>
  <c r="DD7" i="7"/>
  <c r="CX7" i="7"/>
  <c r="CS7" i="7"/>
  <c r="CN7" i="7"/>
  <c r="CI7" i="7"/>
  <c r="CE7" i="7"/>
  <c r="CA7" i="7"/>
  <c r="BW7" i="7"/>
  <c r="BS7" i="7"/>
  <c r="BO7" i="7"/>
  <c r="BK7" i="7"/>
  <c r="BG7" i="7"/>
  <c r="BC7" i="7"/>
  <c r="AY7" i="7"/>
  <c r="AU7" i="7"/>
  <c r="AQ7" i="7"/>
  <c r="AM7" i="7"/>
  <c r="AI7" i="7"/>
  <c r="AE7" i="7"/>
  <c r="AA7" i="7"/>
  <c r="W7" i="7"/>
  <c r="S7" i="7"/>
  <c r="L7" i="7"/>
  <c r="H7" i="7"/>
  <c r="R7" i="7"/>
  <c r="AC7" i="7"/>
  <c r="AN7" i="7"/>
  <c r="AX7" i="7"/>
  <c r="BD7" i="7"/>
  <c r="BN7" i="7"/>
  <c r="BT7" i="7"/>
  <c r="BY7" i="7"/>
  <c r="CD7" i="7"/>
  <c r="CQ7" i="7"/>
  <c r="CW7" i="7"/>
  <c r="DE7" i="7"/>
  <c r="DJ7" i="7"/>
  <c r="DQ7" i="7"/>
  <c r="DW7" i="7"/>
  <c r="EB7" i="7"/>
  <c r="EG7" i="7"/>
  <c r="J8" i="7"/>
  <c r="X8" i="7"/>
  <c r="AH8" i="7"/>
  <c r="AN8" i="7"/>
  <c r="AX8" i="7"/>
  <c r="BI8" i="7"/>
  <c r="BN8" i="7"/>
  <c r="BY8" i="7"/>
  <c r="CK8" i="7"/>
  <c r="CW8" i="7"/>
  <c r="EK9" i="7"/>
  <c r="EG9" i="7"/>
  <c r="EC9" i="7"/>
  <c r="DY9" i="7"/>
  <c r="DU9" i="7"/>
  <c r="DQ9" i="7"/>
  <c r="DK9" i="7"/>
  <c r="DG9" i="7"/>
  <c r="DB9" i="7"/>
  <c r="CW9" i="7"/>
  <c r="CR9" i="7"/>
  <c r="EL9" i="7"/>
  <c r="EH9" i="7"/>
  <c r="ED9" i="7"/>
  <c r="DZ9" i="7"/>
  <c r="DV9" i="7"/>
  <c r="DR9" i="7"/>
  <c r="DL9" i="7"/>
  <c r="DH9" i="7"/>
  <c r="DD9" i="7"/>
  <c r="CX9" i="7"/>
  <c r="CS9" i="7"/>
  <c r="CN9" i="7"/>
  <c r="CI9" i="7"/>
  <c r="CE9" i="7"/>
  <c r="CA9" i="7"/>
  <c r="BW9" i="7"/>
  <c r="BS9" i="7"/>
  <c r="BO9" i="7"/>
  <c r="BK9" i="7"/>
  <c r="BG9" i="7"/>
  <c r="BC9" i="7"/>
  <c r="AY9" i="7"/>
  <c r="AU9" i="7"/>
  <c r="AQ9" i="7"/>
  <c r="AM9" i="7"/>
  <c r="AI9" i="7"/>
  <c r="AE9" i="7"/>
  <c r="AA9" i="7"/>
  <c r="W9" i="7"/>
  <c r="S9" i="7"/>
  <c r="L9" i="7"/>
  <c r="H9" i="7"/>
  <c r="R9" i="7"/>
  <c r="X9" i="7"/>
  <c r="AC9" i="7"/>
  <c r="AN9" i="7"/>
  <c r="AS9" i="7"/>
  <c r="BD9" i="7"/>
  <c r="BY9" i="7"/>
  <c r="H3" i="7"/>
  <c r="L3" i="7"/>
  <c r="S3" i="7"/>
  <c r="W3" i="7"/>
  <c r="AA3" i="7"/>
  <c r="AE3" i="7"/>
  <c r="AI3" i="7"/>
  <c r="AM3" i="7"/>
  <c r="AQ3" i="7"/>
  <c r="AU3" i="7"/>
  <c r="AY3" i="7"/>
  <c r="BC3" i="7"/>
  <c r="BG3" i="7"/>
  <c r="BK3" i="7"/>
  <c r="BO3" i="7"/>
  <c r="BS3" i="7"/>
  <c r="BW3" i="7"/>
  <c r="CA3" i="7"/>
  <c r="CE3" i="7"/>
  <c r="CI3" i="7"/>
  <c r="CN3" i="7"/>
  <c r="CS3" i="7"/>
  <c r="CX3" i="7"/>
  <c r="DD3" i="7"/>
  <c r="DH3" i="7"/>
  <c r="DL3" i="7"/>
  <c r="DR3" i="7"/>
  <c r="DV3" i="7"/>
  <c r="DZ3" i="7"/>
  <c r="ED3" i="7"/>
  <c r="EH3" i="7"/>
  <c r="EL3" i="7"/>
  <c r="H4" i="7"/>
  <c r="L4" i="7"/>
  <c r="S4" i="7"/>
  <c r="W4" i="7"/>
  <c r="AA4" i="7"/>
  <c r="AE4" i="7"/>
  <c r="AI4" i="7"/>
  <c r="AM4" i="7"/>
  <c r="AQ4" i="7"/>
  <c r="AU4" i="7"/>
  <c r="AY4" i="7"/>
  <c r="BC4" i="7"/>
  <c r="BG4" i="7"/>
  <c r="BK4" i="7"/>
  <c r="BO4" i="7"/>
  <c r="BS4" i="7"/>
  <c r="BW4" i="7"/>
  <c r="CA4" i="7"/>
  <c r="CE4" i="7"/>
  <c r="CI4" i="7"/>
  <c r="CN4" i="7"/>
  <c r="CS4" i="7"/>
  <c r="CX4" i="7"/>
  <c r="DD4" i="7"/>
  <c r="DH4" i="7"/>
  <c r="DL4" i="7"/>
  <c r="DR4" i="7"/>
  <c r="DV4" i="7"/>
  <c r="DZ4" i="7"/>
  <c r="ED4" i="7"/>
  <c r="EH4" i="7"/>
  <c r="EL4" i="7"/>
  <c r="H5" i="7"/>
  <c r="L5" i="7"/>
  <c r="T5" i="7"/>
  <c r="Y5" i="7"/>
  <c r="AD5" i="7"/>
  <c r="AJ5" i="7"/>
  <c r="AO5" i="7"/>
  <c r="AT5" i="7"/>
  <c r="AZ5" i="7"/>
  <c r="BE5" i="7"/>
  <c r="BJ5" i="7"/>
  <c r="BP5" i="7"/>
  <c r="BU5" i="7"/>
  <c r="BZ5" i="7"/>
  <c r="CF5" i="7"/>
  <c r="CL5" i="7"/>
  <c r="CR5" i="7"/>
  <c r="CY5" i="7"/>
  <c r="DF5" i="7"/>
  <c r="DK5" i="7"/>
  <c r="DS5" i="7"/>
  <c r="DX5" i="7"/>
  <c r="EC5" i="7"/>
  <c r="EI5" i="7"/>
  <c r="F6" i="7"/>
  <c r="K6" i="7"/>
  <c r="T6" i="7"/>
  <c r="Y6" i="7"/>
  <c r="AD6" i="7"/>
  <c r="AJ6" i="7"/>
  <c r="AO6" i="7"/>
  <c r="AT6" i="7"/>
  <c r="AZ6" i="7"/>
  <c r="BE6" i="7"/>
  <c r="BJ6" i="7"/>
  <c r="BP6" i="7"/>
  <c r="BU6" i="7"/>
  <c r="BZ6" i="7"/>
  <c r="CF6" i="7"/>
  <c r="CL6" i="7"/>
  <c r="CR6" i="7"/>
  <c r="CY6" i="7"/>
  <c r="DF6" i="7"/>
  <c r="DK6" i="7"/>
  <c r="DS6" i="7"/>
  <c r="DX6" i="7"/>
  <c r="EC6" i="7"/>
  <c r="F7" i="7"/>
  <c r="K7" i="7"/>
  <c r="T7" i="7"/>
  <c r="Y7" i="7"/>
  <c r="AD7" i="7"/>
  <c r="AJ7" i="7"/>
  <c r="AO7" i="7"/>
  <c r="AT7" i="7"/>
  <c r="AZ7" i="7"/>
  <c r="BE7" i="7"/>
  <c r="BJ7" i="7"/>
  <c r="BP7" i="7"/>
  <c r="BU7" i="7"/>
  <c r="BZ7" i="7"/>
  <c r="CF7" i="7"/>
  <c r="CL7" i="7"/>
  <c r="CR7" i="7"/>
  <c r="CY7" i="7"/>
  <c r="DF7" i="7"/>
  <c r="DK7" i="7"/>
  <c r="DS7" i="7"/>
  <c r="DX7" i="7"/>
  <c r="EC7" i="7"/>
  <c r="EI7" i="7"/>
  <c r="F8" i="7"/>
  <c r="K8" i="7"/>
  <c r="T8" i="7"/>
  <c r="Y8" i="7"/>
  <c r="AD8" i="7"/>
  <c r="AJ8" i="7"/>
  <c r="AO8" i="7"/>
  <c r="AT8" i="7"/>
  <c r="AZ8" i="7"/>
  <c r="BE8" i="7"/>
  <c r="BJ8" i="7"/>
  <c r="BP8" i="7"/>
  <c r="BU8" i="7"/>
  <c r="BZ8" i="7"/>
  <c r="CF8" i="7"/>
  <c r="CL8" i="7"/>
  <c r="CR8" i="7"/>
  <c r="CY8" i="7"/>
  <c r="DF8" i="7"/>
  <c r="DK8" i="7"/>
  <c r="DS8" i="7"/>
  <c r="DX8" i="7"/>
  <c r="EC8" i="7"/>
  <c r="F9" i="7"/>
  <c r="K9" i="7"/>
  <c r="T9" i="7"/>
  <c r="Y9" i="7"/>
  <c r="AD9" i="7"/>
  <c r="AJ9" i="7"/>
  <c r="AO9" i="7"/>
  <c r="AT9" i="7"/>
  <c r="AZ9" i="7"/>
  <c r="BE9" i="7"/>
  <c r="BJ9" i="7"/>
  <c r="BP9" i="7"/>
  <c r="BU9" i="7"/>
  <c r="BZ9" i="7"/>
  <c r="CF9" i="7"/>
  <c r="CL9" i="7"/>
  <c r="CT9" i="7"/>
  <c r="DE9" i="7"/>
  <c r="DM9" i="7"/>
  <c r="DW9" i="7"/>
  <c r="EE9" i="7"/>
  <c r="EK10" i="7"/>
  <c r="EG10" i="7"/>
  <c r="EC10" i="7"/>
  <c r="DY10" i="7"/>
  <c r="DU10" i="7"/>
  <c r="DQ10" i="7"/>
  <c r="DK10" i="7"/>
  <c r="DG10" i="7"/>
  <c r="DB10" i="7"/>
  <c r="CW10" i="7"/>
  <c r="CR10" i="7"/>
  <c r="CM10" i="7"/>
  <c r="CH10" i="7"/>
  <c r="CD10" i="7"/>
  <c r="BZ10" i="7"/>
  <c r="BV10" i="7"/>
  <c r="BR10" i="7"/>
  <c r="BN10" i="7"/>
  <c r="BJ10" i="7"/>
  <c r="BF10" i="7"/>
  <c r="BB10" i="7"/>
  <c r="AX10" i="7"/>
  <c r="AT10" i="7"/>
  <c r="AP10" i="7"/>
  <c r="AL10" i="7"/>
  <c r="AH10" i="7"/>
  <c r="AD10" i="7"/>
  <c r="Z10" i="7"/>
  <c r="V10" i="7"/>
  <c r="R10" i="7"/>
  <c r="K10" i="7"/>
  <c r="G10" i="7"/>
  <c r="EL10" i="7"/>
  <c r="EH10" i="7"/>
  <c r="ED10" i="7"/>
  <c r="DZ10" i="7"/>
  <c r="DV10" i="7"/>
  <c r="DR10" i="7"/>
  <c r="DL10" i="7"/>
  <c r="DH10" i="7"/>
  <c r="DD10" i="7"/>
  <c r="CX10" i="7"/>
  <c r="CS10" i="7"/>
  <c r="CN10" i="7"/>
  <c r="CI10" i="7"/>
  <c r="CE10" i="7"/>
  <c r="CA10" i="7"/>
  <c r="BW10" i="7"/>
  <c r="BS10" i="7"/>
  <c r="BO10" i="7"/>
  <c r="BK10" i="7"/>
  <c r="BG10" i="7"/>
  <c r="BC10" i="7"/>
  <c r="AY10" i="7"/>
  <c r="AU10" i="7"/>
  <c r="AQ10" i="7"/>
  <c r="AM10" i="7"/>
  <c r="AI10" i="7"/>
  <c r="AE10" i="7"/>
  <c r="AA10" i="7"/>
  <c r="W10" i="7"/>
  <c r="S10" i="7"/>
  <c r="L10" i="7"/>
  <c r="H10" i="7"/>
  <c r="P10" i="7"/>
  <c r="X10" i="7"/>
  <c r="AF10" i="7"/>
  <c r="AN10" i="7"/>
  <c r="AV10" i="7"/>
  <c r="BD10" i="7"/>
  <c r="BL10" i="7"/>
  <c r="BT10" i="7"/>
  <c r="CB10" i="7"/>
  <c r="CK10" i="7"/>
  <c r="CT10" i="7"/>
  <c r="DE10" i="7"/>
  <c r="DM10" i="7"/>
  <c r="DW10" i="7"/>
  <c r="EE10" i="7"/>
  <c r="EK11" i="7"/>
  <c r="EG11" i="7"/>
  <c r="EC11" i="7"/>
  <c r="DY11" i="7"/>
  <c r="DU11" i="7"/>
  <c r="DQ11" i="7"/>
  <c r="DK11" i="7"/>
  <c r="DG11" i="7"/>
  <c r="DB11" i="7"/>
  <c r="CW11" i="7"/>
  <c r="CR11" i="7"/>
  <c r="CM11" i="7"/>
  <c r="CH11" i="7"/>
  <c r="CD11" i="7"/>
  <c r="BZ11" i="7"/>
  <c r="BV11" i="7"/>
  <c r="BR11" i="7"/>
  <c r="BN11" i="7"/>
  <c r="BJ11" i="7"/>
  <c r="BF11" i="7"/>
  <c r="BB11" i="7"/>
  <c r="AX11" i="7"/>
  <c r="AT11" i="7"/>
  <c r="AP11" i="7"/>
  <c r="AL11" i="7"/>
  <c r="AH11" i="7"/>
  <c r="AD11" i="7"/>
  <c r="Z11" i="7"/>
  <c r="V11" i="7"/>
  <c r="R11" i="7"/>
  <c r="K11" i="7"/>
  <c r="G11" i="7"/>
  <c r="EI11" i="7"/>
  <c r="EE11" i="7"/>
  <c r="EA11" i="7"/>
  <c r="DW11" i="7"/>
  <c r="DS11" i="7"/>
  <c r="DM11" i="7"/>
  <c r="DI11" i="7"/>
  <c r="DE11" i="7"/>
  <c r="CY11" i="7"/>
  <c r="CT11" i="7"/>
  <c r="CO11" i="7"/>
  <c r="CK11" i="7"/>
  <c r="CF11" i="7"/>
  <c r="CB11" i="7"/>
  <c r="BX11" i="7"/>
  <c r="EL11" i="7"/>
  <c r="EH11" i="7"/>
  <c r="ED11" i="7"/>
  <c r="DZ11" i="7"/>
  <c r="DV11" i="7"/>
  <c r="DR11" i="7"/>
  <c r="DL11" i="7"/>
  <c r="DH11" i="7"/>
  <c r="DD11" i="7"/>
  <c r="CX11" i="7"/>
  <c r="CS11" i="7"/>
  <c r="CN11" i="7"/>
  <c r="CI11" i="7"/>
  <c r="CE11" i="7"/>
  <c r="CA11" i="7"/>
  <c r="BW11" i="7"/>
  <c r="BS11" i="7"/>
  <c r="BO11" i="7"/>
  <c r="BK11" i="7"/>
  <c r="BG11" i="7"/>
  <c r="BC11" i="7"/>
  <c r="AY11" i="7"/>
  <c r="AU11" i="7"/>
  <c r="AQ11" i="7"/>
  <c r="AM11" i="7"/>
  <c r="AI11" i="7"/>
  <c r="AE11" i="7"/>
  <c r="AA11" i="7"/>
  <c r="W11" i="7"/>
  <c r="S11" i="7"/>
  <c r="L11" i="7"/>
  <c r="H11" i="7"/>
  <c r="P11" i="7"/>
  <c r="X11" i="7"/>
  <c r="AF11" i="7"/>
  <c r="AN11" i="7"/>
  <c r="AV11" i="7"/>
  <c r="BD11" i="7"/>
  <c r="BL11" i="7"/>
  <c r="BT11" i="7"/>
  <c r="CG11" i="7"/>
  <c r="CZ11" i="7"/>
  <c r="DT11" i="7"/>
  <c r="EJ11" i="7"/>
  <c r="I3" i="7"/>
  <c r="AJ3" i="7"/>
  <c r="AZ3" i="7"/>
  <c r="BT3" i="7"/>
  <c r="CF3" i="7"/>
  <c r="CY3" i="7"/>
  <c r="DM3" i="7"/>
  <c r="EE3" i="7"/>
  <c r="X4" i="7"/>
  <c r="AN4" i="7"/>
  <c r="BD4" i="7"/>
  <c r="BT4" i="7"/>
  <c r="CK4" i="7"/>
  <c r="DE4" i="7"/>
  <c r="EA4" i="7"/>
  <c r="P5" i="7"/>
  <c r="AV5" i="7"/>
  <c r="BL5" i="7"/>
  <c r="CM5" i="7"/>
  <c r="DG5" i="7"/>
  <c r="EE5" i="7"/>
  <c r="X3" i="7"/>
  <c r="AV3" i="7"/>
  <c r="BL3" i="7"/>
  <c r="CB3" i="7"/>
  <c r="CO3" i="7"/>
  <c r="DI3" i="7"/>
  <c r="DW3" i="7"/>
  <c r="I4" i="7"/>
  <c r="AB4" i="7"/>
  <c r="AZ4" i="7"/>
  <c r="BL4" i="7"/>
  <c r="CB4" i="7"/>
  <c r="CT4" i="7"/>
  <c r="DI4" i="7"/>
  <c r="DS4" i="7"/>
  <c r="EE4" i="7"/>
  <c r="I5" i="7"/>
  <c r="AF5" i="7"/>
  <c r="BA5" i="7"/>
  <c r="BQ5" i="7"/>
  <c r="CB5" i="7"/>
  <c r="CT5" i="7"/>
  <c r="CZ5" i="7"/>
  <c r="DM5" i="7"/>
  <c r="DT5" i="7"/>
  <c r="DY5" i="7"/>
  <c r="EJ5" i="7"/>
  <c r="F3" i="7"/>
  <c r="U3" i="7"/>
  <c r="AO3" i="7"/>
  <c r="BE3" i="7"/>
  <c r="BQ3" i="7"/>
  <c r="CC3" i="7"/>
  <c r="CU3" i="7"/>
  <c r="DT3" i="7"/>
  <c r="EF3" i="7"/>
  <c r="U4" i="7"/>
  <c r="AG4" i="7"/>
  <c r="AW4" i="7"/>
  <c r="BQ4" i="7"/>
  <c r="CL4" i="7"/>
  <c r="DF4" i="7"/>
  <c r="EB4" i="7"/>
  <c r="Q5" i="7"/>
  <c r="AL5" i="7"/>
  <c r="BH5" i="7"/>
  <c r="CC5" i="7"/>
  <c r="CU5" i="7"/>
  <c r="DI5" i="7"/>
  <c r="EI9" i="7"/>
  <c r="T3" i="7"/>
  <c r="AF3" i="7"/>
  <c r="AR3" i="7"/>
  <c r="BD3" i="7"/>
  <c r="BP3" i="7"/>
  <c r="BX3" i="7"/>
  <c r="CK3" i="7"/>
  <c r="CT3" i="7"/>
  <c r="DE3" i="7"/>
  <c r="DS3" i="7"/>
  <c r="EA3" i="7"/>
  <c r="EI3" i="7"/>
  <c r="P4" i="7"/>
  <c r="AF4" i="7"/>
  <c r="AR4" i="7"/>
  <c r="BH4" i="7"/>
  <c r="BX4" i="7"/>
  <c r="CF4" i="7"/>
  <c r="CO4" i="7"/>
  <c r="CY4" i="7"/>
  <c r="DM4" i="7"/>
  <c r="DW4" i="7"/>
  <c r="EI4" i="7"/>
  <c r="U5" i="7"/>
  <c r="AP5" i="7"/>
  <c r="BV5" i="7"/>
  <c r="J3" i="7"/>
  <c r="AC3" i="7"/>
  <c r="AK3" i="7"/>
  <c r="AW3" i="7"/>
  <c r="BI3" i="7"/>
  <c r="BU3" i="7"/>
  <c r="CG3" i="7"/>
  <c r="CQ3" i="7"/>
  <c r="DF3" i="7"/>
  <c r="DO3" i="7"/>
  <c r="EB3" i="7"/>
  <c r="F4" i="7"/>
  <c r="Q4" i="7"/>
  <c r="AC4" i="7"/>
  <c r="AO4" i="7"/>
  <c r="BA4" i="7"/>
  <c r="BI4" i="7"/>
  <c r="BU4" i="7"/>
  <c r="CC4" i="7"/>
  <c r="CQ4" i="7"/>
  <c r="CZ4" i="7"/>
  <c r="DO4" i="7"/>
  <c r="DX4" i="7"/>
  <c r="EJ4" i="7"/>
  <c r="F5" i="7"/>
  <c r="V5" i="7"/>
  <c r="AG5" i="7"/>
  <c r="AW5" i="7"/>
  <c r="BM5" i="7"/>
  <c r="BX5" i="7"/>
  <c r="CH5" i="7"/>
  <c r="DB5" i="7"/>
  <c r="DO5" i="7"/>
  <c r="DU5" i="7"/>
  <c r="EF5" i="7"/>
  <c r="K3" i="7"/>
  <c r="Z3" i="7"/>
  <c r="AH3" i="7"/>
  <c r="AT3" i="7"/>
  <c r="BF3" i="7"/>
  <c r="BR3" i="7"/>
  <c r="BZ3" i="7"/>
  <c r="CM3" i="7"/>
  <c r="DB3" i="7"/>
  <c r="DQ3" i="7"/>
  <c r="G4" i="7"/>
  <c r="R4" i="7"/>
  <c r="AD4" i="7"/>
  <c r="AL4" i="7"/>
  <c r="AX4" i="7"/>
  <c r="BF4" i="7"/>
  <c r="BR4" i="7"/>
  <c r="CD4" i="7"/>
  <c r="CR4" i="7"/>
  <c r="DB4" i="7"/>
  <c r="DQ4" i="7"/>
  <c r="DY4" i="7"/>
  <c r="K5" i="7"/>
  <c r="AC5" i="7"/>
  <c r="AS5" i="7"/>
  <c r="BI5" i="7"/>
  <c r="BT5" i="7"/>
  <c r="BY5" i="7"/>
  <c r="CW5" i="7"/>
  <c r="EL6" i="7"/>
  <c r="EH6" i="7"/>
  <c r="ED6" i="7"/>
  <c r="DZ6" i="7"/>
  <c r="DV6" i="7"/>
  <c r="DR6" i="7"/>
  <c r="DL6" i="7"/>
  <c r="DH6" i="7"/>
  <c r="DD6" i="7"/>
  <c r="CX6" i="7"/>
  <c r="CS6" i="7"/>
  <c r="CN6" i="7"/>
  <c r="CI6" i="7"/>
  <c r="CE6" i="7"/>
  <c r="CA6" i="7"/>
  <c r="BW6" i="7"/>
  <c r="BS6" i="7"/>
  <c r="BO6" i="7"/>
  <c r="BK6" i="7"/>
  <c r="BG6" i="7"/>
  <c r="BC6" i="7"/>
  <c r="AY6" i="7"/>
  <c r="AU6" i="7"/>
  <c r="AQ6" i="7"/>
  <c r="AM6" i="7"/>
  <c r="AI6" i="7"/>
  <c r="AE6" i="7"/>
  <c r="AA6" i="7"/>
  <c r="W6" i="7"/>
  <c r="S6" i="7"/>
  <c r="L6" i="7"/>
  <c r="H6" i="7"/>
  <c r="R6" i="7"/>
  <c r="AH6" i="7"/>
  <c r="AS6" i="7"/>
  <c r="BD6" i="7"/>
  <c r="BT6" i="7"/>
  <c r="CD6" i="7"/>
  <c r="CK6" i="7"/>
  <c r="CW6" i="7"/>
  <c r="DE6" i="7"/>
  <c r="DJ6" i="7"/>
  <c r="DQ6" i="7"/>
  <c r="DW6" i="7"/>
  <c r="EB6" i="7"/>
  <c r="EG6" i="7"/>
  <c r="J7" i="7"/>
  <c r="X7" i="7"/>
  <c r="AH7" i="7"/>
  <c r="AS7" i="7"/>
  <c r="BI7" i="7"/>
  <c r="CK7" i="7"/>
  <c r="EL8" i="7"/>
  <c r="EH8" i="7"/>
  <c r="ED8" i="7"/>
  <c r="DZ8" i="7"/>
  <c r="DV8" i="7"/>
  <c r="DR8" i="7"/>
  <c r="DL8" i="7"/>
  <c r="DH8" i="7"/>
  <c r="DD8" i="7"/>
  <c r="CX8" i="7"/>
  <c r="CS8" i="7"/>
  <c r="CN8" i="7"/>
  <c r="CI8" i="7"/>
  <c r="CE8" i="7"/>
  <c r="CA8" i="7"/>
  <c r="BW8" i="7"/>
  <c r="BS8" i="7"/>
  <c r="BO8" i="7"/>
  <c r="BK8" i="7"/>
  <c r="BG8" i="7"/>
  <c r="BC8" i="7"/>
  <c r="AY8" i="7"/>
  <c r="AU8" i="7"/>
  <c r="AQ8" i="7"/>
  <c r="AM8" i="7"/>
  <c r="AI8" i="7"/>
  <c r="AE8" i="7"/>
  <c r="AA8" i="7"/>
  <c r="W8" i="7"/>
  <c r="S8" i="7"/>
  <c r="L8" i="7"/>
  <c r="H8" i="7"/>
  <c r="R8" i="7"/>
  <c r="AC8" i="7"/>
  <c r="AS8" i="7"/>
  <c r="BD8" i="7"/>
  <c r="BT8" i="7"/>
  <c r="CD8" i="7"/>
  <c r="CQ8" i="7"/>
  <c r="DE8" i="7"/>
  <c r="DJ8" i="7"/>
  <c r="DQ8" i="7"/>
  <c r="DW8" i="7"/>
  <c r="EB8" i="7"/>
  <c r="EG8" i="7"/>
  <c r="J9" i="7"/>
  <c r="AH9" i="7"/>
  <c r="AX9" i="7"/>
  <c r="BI9" i="7"/>
  <c r="BN9" i="7"/>
  <c r="BT9" i="7"/>
  <c r="CD9" i="7"/>
  <c r="CK9" i="7"/>
  <c r="CQ9" i="7"/>
  <c r="CZ9" i="7"/>
  <c r="DJ9" i="7"/>
  <c r="DT9" i="7"/>
  <c r="EB9" i="7"/>
  <c r="EJ9" i="7"/>
  <c r="EF11" i="7"/>
  <c r="H12" i="7"/>
  <c r="L12" i="7"/>
  <c r="S12" i="7"/>
  <c r="W12" i="7"/>
  <c r="AA12" i="7"/>
  <c r="AE12" i="7"/>
  <c r="AI12" i="7"/>
  <c r="AM12" i="7"/>
  <c r="AQ12" i="7"/>
  <c r="AU12" i="7"/>
  <c r="AY12" i="7"/>
  <c r="BC12" i="7"/>
  <c r="BG12" i="7"/>
  <c r="BK12" i="7"/>
  <c r="BO12" i="7"/>
  <c r="BS12" i="7"/>
  <c r="BW12" i="7"/>
  <c r="CA12" i="7"/>
  <c r="CE12" i="7"/>
  <c r="CI12" i="7"/>
  <c r="CN12" i="7"/>
  <c r="CS12" i="7"/>
  <c r="CX12" i="7"/>
  <c r="DD12" i="7"/>
  <c r="DH12" i="7"/>
  <c r="DL12" i="7"/>
  <c r="DR12" i="7"/>
  <c r="DV12" i="7"/>
  <c r="DZ12" i="7"/>
  <c r="ED12" i="7"/>
  <c r="EH12" i="7"/>
  <c r="EL12" i="7"/>
  <c r="H13" i="7"/>
  <c r="L13" i="7"/>
  <c r="S13" i="7"/>
  <c r="W13" i="7"/>
  <c r="AA13" i="7"/>
  <c r="AE13" i="7"/>
  <c r="AI13" i="7"/>
  <c r="AM13" i="7"/>
  <c r="AQ13" i="7"/>
  <c r="AU13" i="7"/>
  <c r="AY13" i="7"/>
  <c r="BC13" i="7"/>
  <c r="BG13" i="7"/>
  <c r="BK13" i="7"/>
  <c r="BO13" i="7"/>
  <c r="BS13" i="7"/>
  <c r="BW13" i="7"/>
  <c r="CA13" i="7"/>
  <c r="CE13" i="7"/>
  <c r="CI13" i="7"/>
  <c r="CN13" i="7"/>
  <c r="CS13" i="7"/>
  <c r="CX13" i="7"/>
  <c r="DD13" i="7"/>
  <c r="DH13" i="7"/>
  <c r="DL13" i="7"/>
  <c r="DR13" i="7"/>
  <c r="DV13" i="7"/>
  <c r="DZ13" i="7"/>
  <c r="ED13" i="7"/>
  <c r="EH13" i="7"/>
  <c r="EL13" i="7"/>
  <c r="H14" i="7"/>
  <c r="L14" i="7"/>
  <c r="S14" i="7"/>
  <c r="W14" i="7"/>
  <c r="AA14" i="7"/>
  <c r="AE14" i="7"/>
  <c r="AI14" i="7"/>
  <c r="AM14" i="7"/>
  <c r="AQ14" i="7"/>
  <c r="AU14" i="7"/>
  <c r="AY14" i="7"/>
  <c r="BC14" i="7"/>
  <c r="BG14" i="7"/>
  <c r="BK14" i="7"/>
  <c r="BO14" i="7"/>
  <c r="BS14" i="7"/>
  <c r="BW14" i="7"/>
  <c r="CA14" i="7"/>
  <c r="CE14" i="7"/>
  <c r="CI14" i="7"/>
  <c r="CN14" i="7"/>
  <c r="CS14" i="7"/>
  <c r="CX14" i="7"/>
  <c r="DD14" i="7"/>
  <c r="DH14" i="7"/>
  <c r="DL14" i="7"/>
  <c r="DR14" i="7"/>
  <c r="DV14" i="7"/>
  <c r="DZ14" i="7"/>
  <c r="ED14" i="7"/>
  <c r="EH14" i="7"/>
  <c r="EL14" i="7"/>
  <c r="H15" i="7"/>
  <c r="L15" i="7"/>
  <c r="S15" i="7"/>
  <c r="W15" i="7"/>
  <c r="AA15" i="7"/>
  <c r="AE15" i="7"/>
  <c r="AI15" i="7"/>
  <c r="AM15" i="7"/>
  <c r="AQ15" i="7"/>
  <c r="AU15" i="7"/>
  <c r="AY15" i="7"/>
  <c r="BC15" i="7"/>
  <c r="BG15" i="7"/>
  <c r="BK15" i="7"/>
  <c r="BO15" i="7"/>
  <c r="BS15" i="7"/>
  <c r="BW15" i="7"/>
  <c r="CA15" i="7"/>
  <c r="CE15" i="7"/>
  <c r="CI15" i="7"/>
  <c r="CN15" i="7"/>
  <c r="CS15" i="7"/>
  <c r="CX15" i="7"/>
  <c r="DD15" i="7"/>
  <c r="DH15" i="7"/>
  <c r="DL15" i="7"/>
  <c r="DR15" i="7"/>
  <c r="DV15" i="7"/>
  <c r="DZ15" i="7"/>
  <c r="ED15" i="7"/>
  <c r="EH15" i="7"/>
  <c r="EL15" i="7"/>
  <c r="H16" i="7"/>
  <c r="L16" i="7"/>
  <c r="S16" i="7"/>
  <c r="W16" i="7"/>
  <c r="AA16" i="7"/>
  <c r="AE16" i="7"/>
  <c r="AI16" i="7"/>
  <c r="AM16" i="7"/>
  <c r="AQ16" i="7"/>
  <c r="AU16" i="7"/>
  <c r="AY16" i="7"/>
  <c r="BC16" i="7"/>
  <c r="BG16" i="7"/>
  <c r="BK16" i="7"/>
  <c r="BO16" i="7"/>
  <c r="BS16" i="7"/>
  <c r="BW16" i="7"/>
  <c r="CA16" i="7"/>
  <c r="CE16" i="7"/>
  <c r="CI16" i="7"/>
  <c r="CN16" i="7"/>
  <c r="CS16" i="7"/>
  <c r="CX16" i="7"/>
  <c r="DD16" i="7"/>
  <c r="DH16" i="7"/>
  <c r="DL16" i="7"/>
  <c r="DR16" i="7"/>
  <c r="DV16" i="7"/>
  <c r="DZ16" i="7"/>
  <c r="ED16" i="7"/>
  <c r="I12" i="7"/>
  <c r="P12" i="7"/>
  <c r="T12" i="7"/>
  <c r="X12" i="7"/>
  <c r="AB12" i="7"/>
  <c r="AF12" i="7"/>
  <c r="AJ12" i="7"/>
  <c r="AN12" i="7"/>
  <c r="AR12" i="7"/>
  <c r="AV12" i="7"/>
  <c r="AZ12" i="7"/>
  <c r="BD12" i="7"/>
  <c r="BH12" i="7"/>
  <c r="BL12" i="7"/>
  <c r="BP12" i="7"/>
  <c r="BT12" i="7"/>
  <c r="BX12" i="7"/>
  <c r="CB12" i="7"/>
  <c r="CF12" i="7"/>
  <c r="CK12" i="7"/>
  <c r="CO12" i="7"/>
  <c r="CT12" i="7"/>
  <c r="CY12" i="7"/>
  <c r="DE12" i="7"/>
  <c r="DI12" i="7"/>
  <c r="DM12" i="7"/>
  <c r="DS12" i="7"/>
  <c r="DW12" i="7"/>
  <c r="EA12" i="7"/>
  <c r="EE12" i="7"/>
  <c r="EI12" i="7"/>
  <c r="I13" i="7"/>
  <c r="P13" i="7"/>
  <c r="T13" i="7"/>
  <c r="X13" i="7"/>
  <c r="AB13" i="7"/>
  <c r="AF13" i="7"/>
  <c r="AJ13" i="7"/>
  <c r="AN13" i="7"/>
  <c r="AR13" i="7"/>
  <c r="AV13" i="7"/>
  <c r="AZ13" i="7"/>
  <c r="BD13" i="7"/>
  <c r="BH13" i="7"/>
  <c r="BL13" i="7"/>
  <c r="BP13" i="7"/>
  <c r="BT13" i="7"/>
  <c r="BX13" i="7"/>
  <c r="CB13" i="7"/>
  <c r="CF13" i="7"/>
  <c r="CK13" i="7"/>
  <c r="CO13" i="7"/>
  <c r="CT13" i="7"/>
  <c r="CY13" i="7"/>
  <c r="DE13" i="7"/>
  <c r="DI13" i="7"/>
  <c r="DM13" i="7"/>
  <c r="DS13" i="7"/>
  <c r="DW13" i="7"/>
  <c r="EA13" i="7"/>
  <c r="EE13" i="7"/>
  <c r="EI13" i="7"/>
  <c r="I14" i="7"/>
  <c r="P14" i="7"/>
  <c r="T14" i="7"/>
  <c r="X14" i="7"/>
  <c r="AB14" i="7"/>
  <c r="AF14" i="7"/>
  <c r="AJ14" i="7"/>
  <c r="AN14" i="7"/>
  <c r="AR14" i="7"/>
  <c r="AV14" i="7"/>
  <c r="AZ14" i="7"/>
  <c r="BD14" i="7"/>
  <c r="BH14" i="7"/>
  <c r="BL14" i="7"/>
  <c r="BP14" i="7"/>
  <c r="BT14" i="7"/>
  <c r="BX14" i="7"/>
  <c r="CB14" i="7"/>
  <c r="CF14" i="7"/>
  <c r="CK14" i="7"/>
  <c r="CO14" i="7"/>
  <c r="CT14" i="7"/>
  <c r="CY14" i="7"/>
  <c r="DE14" i="7"/>
  <c r="DI14" i="7"/>
  <c r="DM14" i="7"/>
  <c r="DS14" i="7"/>
  <c r="DW14" i="7"/>
  <c r="EA14" i="7"/>
  <c r="EE14" i="7"/>
  <c r="EI14" i="7"/>
  <c r="I15" i="7"/>
  <c r="P15" i="7"/>
  <c r="T15" i="7"/>
  <c r="X15" i="7"/>
  <c r="AB15" i="7"/>
  <c r="AF15" i="7"/>
  <c r="AJ15" i="7"/>
  <c r="AN15" i="7"/>
  <c r="AR15" i="7"/>
  <c r="AV15" i="7"/>
  <c r="AZ15" i="7"/>
  <c r="BD15" i="7"/>
  <c r="BH15" i="7"/>
  <c r="BL15" i="7"/>
  <c r="BP15" i="7"/>
  <c r="BT15" i="7"/>
  <c r="BX15" i="7"/>
  <c r="CB15" i="7"/>
  <c r="CF15" i="7"/>
  <c r="CK15" i="7"/>
  <c r="CO15" i="7"/>
  <c r="CT15" i="7"/>
  <c r="CY15" i="7"/>
  <c r="DE15" i="7"/>
  <c r="DI15" i="7"/>
  <c r="DM15" i="7"/>
  <c r="DS15" i="7"/>
  <c r="DW15" i="7"/>
  <c r="EA15" i="7"/>
  <c r="EE15" i="7"/>
  <c r="EI15" i="7"/>
  <c r="EI16" i="7"/>
  <c r="EE16" i="7"/>
  <c r="I16" i="7"/>
  <c r="P16" i="7"/>
  <c r="T16" i="7"/>
  <c r="X16" i="7"/>
  <c r="AB16" i="7"/>
  <c r="AF16" i="7"/>
  <c r="AJ16" i="7"/>
  <c r="AN16" i="7"/>
  <c r="AR16" i="7"/>
  <c r="AV16" i="7"/>
  <c r="AZ16" i="7"/>
  <c r="BD16" i="7"/>
  <c r="BH16" i="7"/>
  <c r="BL16" i="7"/>
  <c r="BP16" i="7"/>
  <c r="BT16" i="7"/>
  <c r="BX16" i="7"/>
  <c r="CB16" i="7"/>
  <c r="CF16" i="7"/>
  <c r="CK16" i="7"/>
  <c r="CO16" i="7"/>
  <c r="CT16" i="7"/>
  <c r="CY16" i="7"/>
  <c r="DE16" i="7"/>
  <c r="DI16" i="7"/>
  <c r="DM16" i="7"/>
  <c r="DS16" i="7"/>
  <c r="DW16" i="7"/>
  <c r="EA16" i="7"/>
  <c r="EF16" i="7"/>
  <c r="EK16" i="7"/>
  <c r="BI16" i="7"/>
  <c r="BM16" i="7"/>
  <c r="BQ16" i="7"/>
  <c r="BU16" i="7"/>
  <c r="BY16" i="7"/>
  <c r="CC16" i="7"/>
  <c r="CG16" i="7"/>
  <c r="CL16" i="7"/>
  <c r="CQ16" i="7"/>
  <c r="CU16" i="7"/>
  <c r="CZ16" i="7"/>
  <c r="DF16" i="7"/>
  <c r="DJ16" i="7"/>
  <c r="DO16" i="7"/>
  <c r="DT16" i="7"/>
  <c r="DX16" i="7"/>
  <c r="EB16" i="7"/>
  <c r="EG16" i="7"/>
  <c r="EL16" i="7"/>
  <c r="G12" i="7"/>
  <c r="K12" i="7"/>
  <c r="R12" i="7"/>
  <c r="V12" i="7"/>
  <c r="Z12" i="7"/>
  <c r="AD12" i="7"/>
  <c r="AH12" i="7"/>
  <c r="AL12" i="7"/>
  <c r="AP12" i="7"/>
  <c r="AT12" i="7"/>
  <c r="AX12" i="7"/>
  <c r="BB12" i="7"/>
  <c r="BF12" i="7"/>
  <c r="BJ12" i="7"/>
  <c r="BN12" i="7"/>
  <c r="BR12" i="7"/>
  <c r="BV12" i="7"/>
  <c r="BZ12" i="7"/>
  <c r="CD12" i="7"/>
  <c r="CH12" i="7"/>
  <c r="CM12" i="7"/>
  <c r="CR12" i="7"/>
  <c r="CW12" i="7"/>
  <c r="DB12" i="7"/>
  <c r="DG12" i="7"/>
  <c r="DK12" i="7"/>
  <c r="DQ12" i="7"/>
  <c r="DU12" i="7"/>
  <c r="DY12" i="7"/>
  <c r="EC12" i="7"/>
  <c r="EG12" i="7"/>
  <c r="G13" i="7"/>
  <c r="K13" i="7"/>
  <c r="R13" i="7"/>
  <c r="V13" i="7"/>
  <c r="Z13" i="7"/>
  <c r="AD13" i="7"/>
  <c r="AH13" i="7"/>
  <c r="AL13" i="7"/>
  <c r="AP13" i="7"/>
  <c r="AT13" i="7"/>
  <c r="AX13" i="7"/>
  <c r="BB13" i="7"/>
  <c r="BF13" i="7"/>
  <c r="BJ13" i="7"/>
  <c r="BN13" i="7"/>
  <c r="BR13" i="7"/>
  <c r="BV13" i="7"/>
  <c r="BZ13" i="7"/>
  <c r="CD13" i="7"/>
  <c r="CH13" i="7"/>
  <c r="CM13" i="7"/>
  <c r="CR13" i="7"/>
  <c r="CW13" i="7"/>
  <c r="DB13" i="7"/>
  <c r="DG13" i="7"/>
  <c r="DK13" i="7"/>
  <c r="DQ13" i="7"/>
  <c r="DU13" i="7"/>
  <c r="DY13" i="7"/>
  <c r="EC13" i="7"/>
  <c r="EG13" i="7"/>
  <c r="G14" i="7"/>
  <c r="K14" i="7"/>
  <c r="R14" i="7"/>
  <c r="V14" i="7"/>
  <c r="Z14" i="7"/>
  <c r="AD14" i="7"/>
  <c r="AH14" i="7"/>
  <c r="AL14" i="7"/>
  <c r="AP14" i="7"/>
  <c r="AT14" i="7"/>
  <c r="AX14" i="7"/>
  <c r="BB14" i="7"/>
  <c r="BF14" i="7"/>
  <c r="BJ14" i="7"/>
  <c r="BN14" i="7"/>
  <c r="BR14" i="7"/>
  <c r="BV14" i="7"/>
  <c r="BZ14" i="7"/>
  <c r="CD14" i="7"/>
  <c r="CH14" i="7"/>
  <c r="CM14" i="7"/>
  <c r="CR14" i="7"/>
  <c r="CW14" i="7"/>
  <c r="DB14" i="7"/>
  <c r="DG14" i="7"/>
  <c r="DK14" i="7"/>
  <c r="DQ14" i="7"/>
  <c r="DU14" i="7"/>
  <c r="DY14" i="7"/>
  <c r="EC14" i="7"/>
  <c r="EG14" i="7"/>
  <c r="G15" i="7"/>
  <c r="K15" i="7"/>
  <c r="R15" i="7"/>
  <c r="V15" i="7"/>
  <c r="Z15" i="7"/>
  <c r="AD15" i="7"/>
  <c r="AH15" i="7"/>
  <c r="AL15" i="7"/>
  <c r="AP15" i="7"/>
  <c r="AT15" i="7"/>
  <c r="AX15" i="7"/>
  <c r="BB15" i="7"/>
  <c r="BF15" i="7"/>
  <c r="BJ15" i="7"/>
  <c r="BN15" i="7"/>
  <c r="BR15" i="7"/>
  <c r="BV15" i="7"/>
  <c r="BZ15" i="7"/>
  <c r="CD15" i="7"/>
  <c r="CH15" i="7"/>
  <c r="CM15" i="7"/>
  <c r="CR15" i="7"/>
  <c r="CW15" i="7"/>
  <c r="DB15" i="7"/>
  <c r="DG15" i="7"/>
  <c r="DK15" i="7"/>
  <c r="DQ15" i="7"/>
  <c r="DU15" i="7"/>
  <c r="DY15" i="7"/>
  <c r="EC15" i="7"/>
  <c r="EG15" i="7"/>
  <c r="G16" i="7"/>
  <c r="K16" i="7"/>
  <c r="R16" i="7"/>
  <c r="V16" i="7"/>
  <c r="Z16" i="7"/>
  <c r="AD16" i="7"/>
  <c r="AH16" i="7"/>
  <c r="AL16" i="7"/>
  <c r="AP16" i="7"/>
  <c r="AT16" i="7"/>
  <c r="AX16" i="7"/>
  <c r="BB16" i="7"/>
  <c r="BF16" i="7"/>
  <c r="BJ16" i="7"/>
  <c r="BN16" i="7"/>
  <c r="BR16" i="7"/>
  <c r="BV16" i="7"/>
  <c r="BZ16" i="7"/>
  <c r="CD16" i="7"/>
  <c r="CH16" i="7"/>
  <c r="CM16" i="7"/>
  <c r="CR16" i="7"/>
  <c r="CW16" i="7"/>
  <c r="DB16" i="7"/>
  <c r="DG16" i="7"/>
  <c r="DK16" i="7"/>
  <c r="DQ16" i="7"/>
  <c r="DU16" i="7"/>
  <c r="DY16" i="7"/>
  <c r="EC16" i="7"/>
  <c r="EH16" i="7"/>
  <c r="I17" i="7"/>
  <c r="P17" i="7"/>
  <c r="T17" i="7"/>
  <c r="X17" i="7"/>
  <c r="AB17" i="7"/>
  <c r="AF17" i="7"/>
  <c r="AJ17" i="7"/>
  <c r="AN17" i="7"/>
  <c r="AR17" i="7"/>
  <c r="AV17" i="7"/>
  <c r="AZ17" i="7"/>
  <c r="BD17" i="7"/>
  <c r="BH17" i="7"/>
  <c r="BL17" i="7"/>
  <c r="BP17" i="7"/>
  <c r="BT17" i="7"/>
  <c r="BX17" i="7"/>
  <c r="CB17" i="7"/>
  <c r="CF17" i="7"/>
  <c r="CK17" i="7"/>
  <c r="CO17" i="7"/>
  <c r="CT17" i="7"/>
  <c r="CY17" i="7"/>
  <c r="DE17" i="7"/>
  <c r="DI17" i="7"/>
  <c r="DM17" i="7"/>
  <c r="DS17" i="7"/>
  <c r="DW17" i="7"/>
  <c r="EA17" i="7"/>
  <c r="EE17" i="7"/>
  <c r="I18" i="7"/>
  <c r="P18" i="7"/>
  <c r="T18" i="7"/>
  <c r="X18" i="7"/>
  <c r="AB18" i="7"/>
  <c r="AF18" i="7"/>
  <c r="AJ18" i="7"/>
  <c r="AN18" i="7"/>
  <c r="AR18" i="7"/>
  <c r="AV18" i="7"/>
  <c r="AZ18" i="7"/>
  <c r="BD18" i="7"/>
  <c r="BH18" i="7"/>
  <c r="BL18" i="7"/>
  <c r="BP18" i="7"/>
  <c r="BT18" i="7"/>
  <c r="BX18" i="7"/>
  <c r="CB18" i="7"/>
  <c r="CF18" i="7"/>
  <c r="CK18" i="7"/>
  <c r="CO18" i="7"/>
  <c r="CT18" i="7"/>
  <c r="CY18" i="7"/>
  <c r="DE18" i="7"/>
  <c r="DI18" i="7"/>
  <c r="DM18" i="7"/>
  <c r="DS18" i="7"/>
  <c r="DW18" i="7"/>
  <c r="EA18" i="7"/>
  <c r="EE18" i="7"/>
  <c r="I19" i="7"/>
  <c r="P19" i="7"/>
  <c r="T19" i="7"/>
  <c r="X19" i="7"/>
  <c r="AB19" i="7"/>
  <c r="AF19" i="7"/>
  <c r="AJ19" i="7"/>
  <c r="AN19" i="7"/>
  <c r="AR19" i="7"/>
  <c r="AV19" i="7"/>
  <c r="AZ19" i="7"/>
  <c r="BD19" i="7"/>
  <c r="BH19" i="7"/>
  <c r="BL19" i="7"/>
  <c r="BP19" i="7"/>
  <c r="BT19" i="7"/>
  <c r="BX19" i="7"/>
  <c r="CB19" i="7"/>
  <c r="CF19" i="7"/>
  <c r="CK19" i="7"/>
  <c r="CO19" i="7"/>
  <c r="CT19" i="7"/>
  <c r="CY19" i="7"/>
  <c r="DE19" i="7"/>
  <c r="DI19" i="7"/>
  <c r="DM19" i="7"/>
  <c r="DS19" i="7"/>
  <c r="DW19" i="7"/>
  <c r="EA19" i="7"/>
  <c r="EE19" i="7"/>
  <c r="I20" i="7"/>
  <c r="P20" i="7"/>
  <c r="T20" i="7"/>
  <c r="X20" i="7"/>
  <c r="AB20" i="7"/>
  <c r="AF20" i="7"/>
  <c r="AJ20" i="7"/>
  <c r="AN20" i="7"/>
  <c r="AR20" i="7"/>
  <c r="AV20" i="7"/>
  <c r="AZ20" i="7"/>
  <c r="BD20" i="7"/>
  <c r="BH20" i="7"/>
  <c r="BL20" i="7"/>
  <c r="BP20" i="7"/>
  <c r="BT20" i="7"/>
  <c r="BX20" i="7"/>
  <c r="CB20" i="7"/>
  <c r="CF20" i="7"/>
  <c r="CK20" i="7"/>
  <c r="CO20" i="7"/>
  <c r="CT20" i="7"/>
  <c r="CY20" i="7"/>
  <c r="DE20" i="7"/>
  <c r="DI20" i="7"/>
  <c r="DM20" i="7"/>
  <c r="DS20" i="7"/>
  <c r="DW20" i="7"/>
  <c r="EA20" i="7"/>
  <c r="EE20" i="7"/>
  <c r="I21" i="7"/>
  <c r="P21" i="7"/>
  <c r="T21" i="7"/>
  <c r="X21" i="7"/>
  <c r="AB21" i="7"/>
  <c r="AF21" i="7"/>
  <c r="AJ21" i="7"/>
  <c r="AN21" i="7"/>
  <c r="AR21" i="7"/>
  <c r="AV21" i="7"/>
  <c r="AZ21" i="7"/>
  <c r="BD21" i="7"/>
  <c r="BH21" i="7"/>
  <c r="BL21" i="7"/>
  <c r="BP21" i="7"/>
  <c r="BT21" i="7"/>
  <c r="BX21" i="7"/>
  <c r="CB21" i="7"/>
  <c r="CF21" i="7"/>
  <c r="CK21" i="7"/>
  <c r="CO21" i="7"/>
  <c r="CT21" i="7"/>
  <c r="CY21" i="7"/>
  <c r="DE21" i="7"/>
  <c r="DI21" i="7"/>
  <c r="DM21" i="7"/>
  <c r="DS21" i="7"/>
  <c r="DW21" i="7"/>
  <c r="EA21" i="7"/>
  <c r="EE21" i="7"/>
  <c r="I22" i="7"/>
  <c r="P22" i="7"/>
  <c r="T22" i="7"/>
  <c r="X22" i="7"/>
  <c r="AB22" i="7"/>
  <c r="AF22" i="7"/>
  <c r="AJ22" i="7"/>
  <c r="AN22" i="7"/>
  <c r="AR22" i="7"/>
  <c r="AV22" i="7"/>
  <c r="AZ22" i="7"/>
  <c r="BD22" i="7"/>
  <c r="BH22" i="7"/>
  <c r="BL22" i="7"/>
  <c r="BP22" i="7"/>
  <c r="BT22" i="7"/>
  <c r="BX22" i="7"/>
  <c r="CB22" i="7"/>
  <c r="CF22" i="7"/>
  <c r="CK22" i="7"/>
  <c r="CO22" i="7"/>
  <c r="CT22" i="7"/>
  <c r="CY22" i="7"/>
  <c r="DE22" i="7"/>
  <c r="DI22" i="7"/>
  <c r="DM22" i="7"/>
  <c r="DS22" i="7"/>
  <c r="DW22" i="7"/>
  <c r="EA22" i="7"/>
  <c r="EE22" i="7"/>
  <c r="I23" i="7"/>
  <c r="P23" i="7"/>
  <c r="T23" i="7"/>
  <c r="X23" i="7"/>
  <c r="AB23" i="7"/>
  <c r="AF23" i="7"/>
  <c r="AJ23" i="7"/>
  <c r="AN23" i="7"/>
  <c r="AR23" i="7"/>
  <c r="AV23" i="7"/>
  <c r="AZ23" i="7"/>
  <c r="BD23" i="7"/>
  <c r="BH23" i="7"/>
  <c r="BL23" i="7"/>
  <c r="BP23" i="7"/>
  <c r="BT23" i="7"/>
  <c r="BX23" i="7"/>
  <c r="CB23" i="7"/>
  <c r="CF23" i="7"/>
  <c r="CK23" i="7"/>
  <c r="CO23" i="7"/>
  <c r="CT23" i="7"/>
  <c r="CY23" i="7"/>
  <c r="DE23" i="7"/>
  <c r="DI23" i="7"/>
  <c r="DM23" i="7"/>
  <c r="DS23" i="7"/>
  <c r="DW23" i="7"/>
  <c r="EA23" i="7"/>
  <c r="EE23" i="7"/>
  <c r="I24" i="7"/>
  <c r="P24" i="7"/>
  <c r="T24" i="7"/>
  <c r="X24" i="7"/>
  <c r="AB24" i="7"/>
  <c r="AF24" i="7"/>
  <c r="AJ24" i="7"/>
  <c r="AN24" i="7"/>
  <c r="AR24" i="7"/>
  <c r="AV24" i="7"/>
  <c r="AZ24" i="7"/>
  <c r="BD24" i="7"/>
  <c r="BH24" i="7"/>
  <c r="BL24" i="7"/>
  <c r="BP24" i="7"/>
  <c r="BT24" i="7"/>
  <c r="BX24" i="7"/>
  <c r="CB24" i="7"/>
  <c r="CF24" i="7"/>
  <c r="CK24" i="7"/>
  <c r="CO24" i="7"/>
  <c r="CT24" i="7"/>
  <c r="CY24" i="7"/>
  <c r="DE24" i="7"/>
  <c r="DI24" i="7"/>
  <c r="DM24" i="7"/>
  <c r="DS24" i="7"/>
  <c r="DW24" i="7"/>
  <c r="EA24" i="7"/>
  <c r="EE24" i="7"/>
  <c r="I25" i="7"/>
  <c r="P25" i="7"/>
  <c r="T25" i="7"/>
  <c r="X25" i="7"/>
  <c r="AB25" i="7"/>
  <c r="AF25" i="7"/>
  <c r="AJ25" i="7"/>
  <c r="AN25" i="7"/>
  <c r="AR25" i="7"/>
  <c r="AV25" i="7"/>
  <c r="AZ25" i="7"/>
  <c r="BD25" i="7"/>
  <c r="BH25" i="7"/>
  <c r="BL25" i="7"/>
  <c r="BP25" i="7"/>
  <c r="BT25" i="7"/>
  <c r="BX25" i="7"/>
  <c r="CB25" i="7"/>
  <c r="CF25" i="7"/>
  <c r="CK25" i="7"/>
  <c r="CO25" i="7"/>
  <c r="CT25" i="7"/>
  <c r="CY25" i="7"/>
  <c r="DE25" i="7"/>
  <c r="DI25" i="7"/>
  <c r="DM25" i="7"/>
  <c r="DS25" i="7"/>
  <c r="DW25" i="7"/>
  <c r="EA25" i="7"/>
  <c r="EE25" i="7"/>
  <c r="I26" i="7"/>
  <c r="P26" i="7"/>
  <c r="T26" i="7"/>
  <c r="X26" i="7"/>
  <c r="AB26" i="7"/>
  <c r="AF26" i="7"/>
  <c r="AJ26" i="7"/>
  <c r="AN26" i="7"/>
  <c r="AR26" i="7"/>
  <c r="AV26" i="7"/>
  <c r="AZ26" i="7"/>
  <c r="BD26" i="7"/>
  <c r="BH26" i="7"/>
  <c r="BL26" i="7"/>
  <c r="BP26" i="7"/>
  <c r="BT26" i="7"/>
  <c r="BX26" i="7"/>
  <c r="CB26" i="7"/>
  <c r="CF26" i="7"/>
  <c r="CK26" i="7"/>
  <c r="CO26" i="7"/>
  <c r="CT26" i="7"/>
  <c r="CY26" i="7"/>
  <c r="DE26" i="7"/>
  <c r="DI26" i="7"/>
  <c r="DM26" i="7"/>
  <c r="DS26" i="7"/>
  <c r="DW26" i="7"/>
  <c r="EA26" i="7"/>
  <c r="EE26" i="7"/>
  <c r="EL27" i="7"/>
  <c r="EH27" i="7"/>
  <c r="ED27" i="7"/>
  <c r="DZ27" i="7"/>
  <c r="DV27" i="7"/>
  <c r="DR27" i="7"/>
  <c r="DL27" i="7"/>
  <c r="DH27" i="7"/>
  <c r="I27" i="7"/>
  <c r="P27" i="7"/>
  <c r="T27" i="7"/>
  <c r="X27" i="7"/>
  <c r="AB27" i="7"/>
  <c r="AF27" i="7"/>
  <c r="AJ27" i="7"/>
  <c r="AN27" i="7"/>
  <c r="AR27" i="7"/>
  <c r="AV27" i="7"/>
  <c r="AZ27" i="7"/>
  <c r="BD27" i="7"/>
  <c r="BH27" i="7"/>
  <c r="BL27" i="7"/>
  <c r="BP27" i="7"/>
  <c r="BT27" i="7"/>
  <c r="BX27" i="7"/>
  <c r="CB27" i="7"/>
  <c r="CF27" i="7"/>
  <c r="CK27" i="7"/>
  <c r="CO27" i="7"/>
  <c r="CT27" i="7"/>
  <c r="CY27" i="7"/>
  <c r="DE27" i="7"/>
  <c r="DJ27" i="7"/>
  <c r="DQ27" i="7"/>
  <c r="DW27" i="7"/>
  <c r="EB27" i="7"/>
  <c r="EG27" i="7"/>
  <c r="I28" i="7"/>
  <c r="P28" i="7"/>
  <c r="T28" i="7"/>
  <c r="X28" i="7"/>
  <c r="AB28" i="7"/>
  <c r="AF28" i="7"/>
  <c r="AJ28" i="7"/>
  <c r="AN28" i="7"/>
  <c r="AR28" i="7"/>
  <c r="AV28" i="7"/>
  <c r="AZ28" i="7"/>
  <c r="BD28" i="7"/>
  <c r="BH28" i="7"/>
  <c r="BL28" i="7"/>
  <c r="BP28" i="7"/>
  <c r="BT28" i="7"/>
  <c r="BX28" i="7"/>
  <c r="CB28" i="7"/>
  <c r="CF28" i="7"/>
  <c r="CK28" i="7"/>
  <c r="CO28" i="7"/>
  <c r="CT28" i="7"/>
  <c r="CY28" i="7"/>
  <c r="DE28" i="7"/>
  <c r="DI28" i="7"/>
  <c r="DM28" i="7"/>
  <c r="DS28" i="7"/>
  <c r="DW28" i="7"/>
  <c r="EA28" i="7"/>
  <c r="EE28" i="7"/>
  <c r="EI28" i="7"/>
  <c r="I29" i="7"/>
  <c r="P29" i="7"/>
  <c r="T29" i="7"/>
  <c r="X29" i="7"/>
  <c r="AB29" i="7"/>
  <c r="AF29" i="7"/>
  <c r="AJ29" i="7"/>
  <c r="AN29" i="7"/>
  <c r="AR29" i="7"/>
  <c r="AV29" i="7"/>
  <c r="AZ29" i="7"/>
  <c r="BD29" i="7"/>
  <c r="BH29" i="7"/>
  <c r="BL29" i="7"/>
  <c r="BP29" i="7"/>
  <c r="BT29" i="7"/>
  <c r="BX29" i="7"/>
  <c r="CB29" i="7"/>
  <c r="CF29" i="7"/>
  <c r="CK29" i="7"/>
  <c r="CO29" i="7"/>
  <c r="CT29" i="7"/>
  <c r="CY29" i="7"/>
  <c r="DE29" i="7"/>
  <c r="DI29" i="7"/>
  <c r="DM29" i="7"/>
  <c r="DS29" i="7"/>
  <c r="DW29" i="7"/>
  <c r="EA29" i="7"/>
  <c r="EE29" i="7"/>
  <c r="EI29" i="7"/>
  <c r="I30" i="7"/>
  <c r="P30" i="7"/>
  <c r="T30" i="7"/>
  <c r="X30" i="7"/>
  <c r="AB30" i="7"/>
  <c r="AF30" i="7"/>
  <c r="AJ30" i="7"/>
  <c r="AN30" i="7"/>
  <c r="AR30" i="7"/>
  <c r="AV30" i="7"/>
  <c r="AZ30" i="7"/>
  <c r="BD30" i="7"/>
  <c r="BH30" i="7"/>
  <c r="BL30" i="7"/>
  <c r="BP30" i="7"/>
  <c r="BT30" i="7"/>
  <c r="BX30" i="7"/>
  <c r="CB30" i="7"/>
  <c r="CF30" i="7"/>
  <c r="CK30" i="7"/>
  <c r="CO30" i="7"/>
  <c r="CT30" i="7"/>
  <c r="CY30" i="7"/>
  <c r="DE30" i="7"/>
  <c r="DI30" i="7"/>
  <c r="DM30" i="7"/>
  <c r="DS30" i="7"/>
  <c r="DW30" i="7"/>
  <c r="EA30" i="7"/>
  <c r="EE30" i="7"/>
  <c r="EI30" i="7"/>
  <c r="I31" i="7"/>
  <c r="P31" i="7"/>
  <c r="T31" i="7"/>
  <c r="X31" i="7"/>
  <c r="AB31" i="7"/>
  <c r="AF31" i="7"/>
  <c r="AJ31" i="7"/>
  <c r="AN31" i="7"/>
  <c r="AR31" i="7"/>
  <c r="AV31" i="7"/>
  <c r="AZ31" i="7"/>
  <c r="BD31" i="7"/>
  <c r="BH31" i="7"/>
  <c r="BL31" i="7"/>
  <c r="BP31" i="7"/>
  <c r="BT31" i="7"/>
  <c r="BX31" i="7"/>
  <c r="CB31" i="7"/>
  <c r="CF31" i="7"/>
  <c r="CK31" i="7"/>
  <c r="CO31" i="7"/>
  <c r="CT31" i="7"/>
  <c r="CY31" i="7"/>
  <c r="DE31" i="7"/>
  <c r="DI31" i="7"/>
  <c r="DM31" i="7"/>
  <c r="DS31" i="7"/>
  <c r="DW31" i="7"/>
  <c r="EA31" i="7"/>
  <c r="EE31" i="7"/>
  <c r="EI31" i="7"/>
  <c r="I32" i="7"/>
  <c r="P32" i="7"/>
  <c r="T32" i="7"/>
  <c r="X32" i="7"/>
  <c r="AB32" i="7"/>
  <c r="AF32" i="7"/>
  <c r="AJ32" i="7"/>
  <c r="AN32" i="7"/>
  <c r="AR32" i="7"/>
  <c r="AV32" i="7"/>
  <c r="AZ32" i="7"/>
  <c r="BD32" i="7"/>
  <c r="BH32" i="7"/>
  <c r="BL32" i="7"/>
  <c r="BP32" i="7"/>
  <c r="BT32" i="7"/>
  <c r="BX32" i="7"/>
  <c r="CB32" i="7"/>
  <c r="CF32" i="7"/>
  <c r="CK32" i="7"/>
  <c r="CO32" i="7"/>
  <c r="CT32" i="7"/>
  <c r="CY32" i="7"/>
  <c r="DE32" i="7"/>
  <c r="DI32" i="7"/>
  <c r="DM32" i="7"/>
  <c r="DS32" i="7"/>
  <c r="DW32" i="7"/>
  <c r="EA32" i="7"/>
  <c r="EE32" i="7"/>
  <c r="EI32" i="7"/>
  <c r="I33" i="7"/>
  <c r="P33" i="7"/>
  <c r="T33" i="7"/>
  <c r="X33" i="7"/>
  <c r="AB33" i="7"/>
  <c r="AF33" i="7"/>
  <c r="AJ33" i="7"/>
  <c r="AN33" i="7"/>
  <c r="AR33" i="7"/>
  <c r="AV33" i="7"/>
  <c r="AZ33" i="7"/>
  <c r="BD33" i="7"/>
  <c r="BH33" i="7"/>
  <c r="BL33" i="7"/>
  <c r="BP33" i="7"/>
  <c r="BT33" i="7"/>
  <c r="BX33" i="7"/>
  <c r="CB33" i="7"/>
  <c r="CF33" i="7"/>
  <c r="CK33" i="7"/>
  <c r="CO33" i="7"/>
  <c r="CT33" i="7"/>
  <c r="CY33" i="7"/>
  <c r="DE33" i="7"/>
  <c r="DI33" i="7"/>
  <c r="DM33" i="7"/>
  <c r="DS33" i="7"/>
  <c r="DW33" i="7"/>
  <c r="EA33" i="7"/>
  <c r="EE33" i="7"/>
  <c r="EI33" i="7"/>
  <c r="I34" i="7"/>
  <c r="P34" i="7"/>
  <c r="T34" i="7"/>
  <c r="X34" i="7"/>
  <c r="AB34" i="7"/>
  <c r="AF34" i="7"/>
  <c r="AJ34" i="7"/>
  <c r="AN34" i="7"/>
  <c r="AR34" i="7"/>
  <c r="AV34" i="7"/>
  <c r="AZ34" i="7"/>
  <c r="BD34" i="7"/>
  <c r="BH34" i="7"/>
  <c r="BL34" i="7"/>
  <c r="BP34" i="7"/>
  <c r="BT34" i="7"/>
  <c r="BX34" i="7"/>
  <c r="CB34" i="7"/>
  <c r="CF34" i="7"/>
  <c r="CK34" i="7"/>
  <c r="CO34" i="7"/>
  <c r="CT34" i="7"/>
  <c r="CY34" i="7"/>
  <c r="DE34" i="7"/>
  <c r="DI34" i="7"/>
  <c r="DM34" i="7"/>
  <c r="DS34" i="7"/>
  <c r="DW34" i="7"/>
  <c r="EA34" i="7"/>
  <c r="EE34" i="7"/>
  <c r="EI34" i="7"/>
  <c r="I35" i="7"/>
  <c r="P35" i="7"/>
  <c r="T35" i="7"/>
  <c r="X35" i="7"/>
  <c r="AB35" i="7"/>
  <c r="AF35" i="7"/>
  <c r="AJ35" i="7"/>
  <c r="AN35" i="7"/>
  <c r="AR35" i="7"/>
  <c r="AV35" i="7"/>
  <c r="AZ35" i="7"/>
  <c r="BD35" i="7"/>
  <c r="BH35" i="7"/>
  <c r="BL35" i="7"/>
  <c r="BP35" i="7"/>
  <c r="BT35" i="7"/>
  <c r="BX35" i="7"/>
  <c r="CB35" i="7"/>
  <c r="CF35" i="7"/>
  <c r="CK35" i="7"/>
  <c r="CO35" i="7"/>
  <c r="CT35" i="7"/>
  <c r="CY35" i="7"/>
  <c r="DE35" i="7"/>
  <c r="DI35" i="7"/>
  <c r="DM35" i="7"/>
  <c r="DS35" i="7"/>
  <c r="DW35" i="7"/>
  <c r="EA35" i="7"/>
  <c r="EE35" i="7"/>
  <c r="EI35" i="7"/>
  <c r="I36" i="7"/>
  <c r="P36" i="7"/>
  <c r="T36" i="7"/>
  <c r="X36" i="7"/>
  <c r="AB36" i="7"/>
  <c r="AF36" i="7"/>
  <c r="AJ36" i="7"/>
  <c r="AN36" i="7"/>
  <c r="AR36" i="7"/>
  <c r="AV36" i="7"/>
  <c r="AZ36" i="7"/>
  <c r="BD36" i="7"/>
  <c r="BH36" i="7"/>
  <c r="BL36" i="7"/>
  <c r="BP36" i="7"/>
  <c r="BT36" i="7"/>
  <c r="BX36" i="7"/>
  <c r="CB36" i="7"/>
  <c r="CF36" i="7"/>
  <c r="CK36" i="7"/>
  <c r="CO36" i="7"/>
  <c r="CT36" i="7"/>
  <c r="CY36" i="7"/>
  <c r="DE36" i="7"/>
  <c r="DI36" i="7"/>
  <c r="DM36" i="7"/>
  <c r="DS36" i="7"/>
  <c r="DW36" i="7"/>
  <c r="EA36" i="7"/>
  <c r="EE36" i="7"/>
  <c r="EI36" i="7"/>
  <c r="EJ37" i="7"/>
  <c r="EF37" i="7"/>
  <c r="EB37" i="7"/>
  <c r="DX37" i="7"/>
  <c r="DT37" i="7"/>
  <c r="DO37" i="7"/>
  <c r="DJ37" i="7"/>
  <c r="EL37" i="7"/>
  <c r="EH37" i="7"/>
  <c r="ED37" i="7"/>
  <c r="DZ37" i="7"/>
  <c r="I37" i="7"/>
  <c r="P37" i="7"/>
  <c r="T37" i="7"/>
  <c r="X37" i="7"/>
  <c r="AB37" i="7"/>
  <c r="AF37" i="7"/>
  <c r="AJ37" i="7"/>
  <c r="AN37" i="7"/>
  <c r="AR37" i="7"/>
  <c r="AV37" i="7"/>
  <c r="AZ37" i="7"/>
  <c r="BD37" i="7"/>
  <c r="BH37" i="7"/>
  <c r="BL37" i="7"/>
  <c r="BP37" i="7"/>
  <c r="BT37" i="7"/>
  <c r="BX37" i="7"/>
  <c r="CB37" i="7"/>
  <c r="CF37" i="7"/>
  <c r="CK37" i="7"/>
  <c r="CO37" i="7"/>
  <c r="CT37" i="7"/>
  <c r="CY37" i="7"/>
  <c r="DE37" i="7"/>
  <c r="DI37" i="7"/>
  <c r="DQ37" i="7"/>
  <c r="DV37" i="7"/>
  <c r="EC37" i="7"/>
  <c r="EK37" i="7"/>
  <c r="K38" i="7"/>
  <c r="V38" i="7"/>
  <c r="AD38" i="7"/>
  <c r="AL38" i="7"/>
  <c r="AT38" i="7"/>
  <c r="BB38" i="7"/>
  <c r="BJ38" i="7"/>
  <c r="BR38" i="7"/>
  <c r="BZ38" i="7"/>
  <c r="CH38" i="7"/>
  <c r="CR38" i="7"/>
  <c r="DB38" i="7"/>
  <c r="DK38" i="7"/>
  <c r="DU38" i="7"/>
  <c r="EC38" i="7"/>
  <c r="BI37" i="7"/>
  <c r="BM37" i="7"/>
  <c r="BQ37" i="7"/>
  <c r="BU37" i="7"/>
  <c r="BY37" i="7"/>
  <c r="CC37" i="7"/>
  <c r="CG37" i="7"/>
  <c r="CL37" i="7"/>
  <c r="CQ37" i="7"/>
  <c r="CU37" i="7"/>
  <c r="CZ37" i="7"/>
  <c r="DF37" i="7"/>
  <c r="DK37" i="7"/>
  <c r="DR37" i="7"/>
  <c r="DW37" i="7"/>
  <c r="EE37" i="7"/>
  <c r="EJ38" i="7"/>
  <c r="EF38" i="7"/>
  <c r="EB38" i="7"/>
  <c r="DX38" i="7"/>
  <c r="DT38" i="7"/>
  <c r="DO38" i="7"/>
  <c r="DJ38" i="7"/>
  <c r="DF38" i="7"/>
  <c r="CZ38" i="7"/>
  <c r="CU38" i="7"/>
  <c r="CQ38" i="7"/>
  <c r="CL38" i="7"/>
  <c r="CG38" i="7"/>
  <c r="CC38" i="7"/>
  <c r="BY38" i="7"/>
  <c r="BU38" i="7"/>
  <c r="BQ38" i="7"/>
  <c r="BM38" i="7"/>
  <c r="BI38" i="7"/>
  <c r="BE38" i="7"/>
  <c r="BA38" i="7"/>
  <c r="AW38" i="7"/>
  <c r="AS38" i="7"/>
  <c r="AO38" i="7"/>
  <c r="AK38" i="7"/>
  <c r="AG38" i="7"/>
  <c r="AC38" i="7"/>
  <c r="Y38" i="7"/>
  <c r="U38" i="7"/>
  <c r="Q38" i="7"/>
  <c r="J38" i="7"/>
  <c r="F38" i="7"/>
  <c r="EL38" i="7"/>
  <c r="EH38" i="7"/>
  <c r="ED38" i="7"/>
  <c r="DZ38" i="7"/>
  <c r="DV38" i="7"/>
  <c r="DR38" i="7"/>
  <c r="DL38" i="7"/>
  <c r="DH38" i="7"/>
  <c r="DD38" i="7"/>
  <c r="CX38" i="7"/>
  <c r="CS38" i="7"/>
  <c r="CN38" i="7"/>
  <c r="CI38" i="7"/>
  <c r="CE38" i="7"/>
  <c r="CA38" i="7"/>
  <c r="BW38" i="7"/>
  <c r="BS38" i="7"/>
  <c r="BO38" i="7"/>
  <c r="BK38" i="7"/>
  <c r="BG38" i="7"/>
  <c r="BC38" i="7"/>
  <c r="AY38" i="7"/>
  <c r="AU38" i="7"/>
  <c r="AQ38" i="7"/>
  <c r="AM38" i="7"/>
  <c r="AI38" i="7"/>
  <c r="AE38" i="7"/>
  <c r="AA38" i="7"/>
  <c r="W38" i="7"/>
  <c r="S38" i="7"/>
  <c r="L38" i="7"/>
  <c r="H38" i="7"/>
  <c r="P38" i="7"/>
  <c r="X38" i="7"/>
  <c r="AF38" i="7"/>
  <c r="AN38" i="7"/>
  <c r="AV38" i="7"/>
  <c r="BD38" i="7"/>
  <c r="BL38" i="7"/>
  <c r="BT38" i="7"/>
  <c r="CB38" i="7"/>
  <c r="CK38" i="7"/>
  <c r="CT38" i="7"/>
  <c r="DE38" i="7"/>
  <c r="DM38" i="7"/>
  <c r="DW38" i="7"/>
  <c r="EE38" i="7"/>
  <c r="AD37" i="7"/>
  <c r="AH37" i="7"/>
  <c r="AL37" i="7"/>
  <c r="AP37" i="7"/>
  <c r="AT37" i="7"/>
  <c r="AX37" i="7"/>
  <c r="BB37" i="7"/>
  <c r="BF37" i="7"/>
  <c r="BJ37" i="7"/>
  <c r="BN37" i="7"/>
  <c r="BR37" i="7"/>
  <c r="BV37" i="7"/>
  <c r="BZ37" i="7"/>
  <c r="CD37" i="7"/>
  <c r="CH37" i="7"/>
  <c r="CM37" i="7"/>
  <c r="CR37" i="7"/>
  <c r="CW37" i="7"/>
  <c r="DB37" i="7"/>
  <c r="DG37" i="7"/>
  <c r="DL37" i="7"/>
  <c r="DS37" i="7"/>
  <c r="DY37" i="7"/>
  <c r="EG37" i="7"/>
  <c r="G38" i="7"/>
  <c r="R38" i="7"/>
  <c r="Z38" i="7"/>
  <c r="AH38" i="7"/>
  <c r="AP38" i="7"/>
  <c r="AX38" i="7"/>
  <c r="BF38" i="7"/>
  <c r="BN38" i="7"/>
  <c r="BV38" i="7"/>
  <c r="CD38" i="7"/>
  <c r="CM38" i="7"/>
  <c r="CW38" i="7"/>
  <c r="DG38" i="7"/>
  <c r="DQ38" i="7"/>
  <c r="DY38" i="7"/>
  <c r="EG38" i="7"/>
  <c r="H28" i="7"/>
  <c r="L28" i="7"/>
  <c r="S28" i="7"/>
  <c r="W28" i="7"/>
  <c r="AA28" i="7"/>
  <c r="AE28" i="7"/>
  <c r="AI28" i="7"/>
  <c r="AM28" i="7"/>
  <c r="AQ28" i="7"/>
  <c r="AU28" i="7"/>
  <c r="AY28" i="7"/>
  <c r="BC28" i="7"/>
  <c r="BG28" i="7"/>
  <c r="BK28" i="7"/>
  <c r="BO28" i="7"/>
  <c r="BS28" i="7"/>
  <c r="BW28" i="7"/>
  <c r="CA28" i="7"/>
  <c r="CE28" i="7"/>
  <c r="CI28" i="7"/>
  <c r="CN28" i="7"/>
  <c r="CS28" i="7"/>
  <c r="CX28" i="7"/>
  <c r="DD28" i="7"/>
  <c r="DH28" i="7"/>
  <c r="DL28" i="7"/>
  <c r="DR28" i="7"/>
  <c r="DV28" i="7"/>
  <c r="DZ28" i="7"/>
  <c r="ED28" i="7"/>
  <c r="EH28" i="7"/>
  <c r="H29" i="7"/>
  <c r="L29" i="7"/>
  <c r="S29" i="7"/>
  <c r="W29" i="7"/>
  <c r="AA29" i="7"/>
  <c r="AE29" i="7"/>
  <c r="AI29" i="7"/>
  <c r="AM29" i="7"/>
  <c r="AQ29" i="7"/>
  <c r="AU29" i="7"/>
  <c r="AY29" i="7"/>
  <c r="BC29" i="7"/>
  <c r="BG29" i="7"/>
  <c r="BK29" i="7"/>
  <c r="BO29" i="7"/>
  <c r="BS29" i="7"/>
  <c r="BW29" i="7"/>
  <c r="CA29" i="7"/>
  <c r="CE29" i="7"/>
  <c r="CI29" i="7"/>
  <c r="CN29" i="7"/>
  <c r="CS29" i="7"/>
  <c r="CX29" i="7"/>
  <c r="DD29" i="7"/>
  <c r="DH29" i="7"/>
  <c r="DL29" i="7"/>
  <c r="DR29" i="7"/>
  <c r="DV29" i="7"/>
  <c r="DZ29" i="7"/>
  <c r="ED29" i="7"/>
  <c r="EH29" i="7"/>
  <c r="H30" i="7"/>
  <c r="L30" i="7"/>
  <c r="S30" i="7"/>
  <c r="W30" i="7"/>
  <c r="AA30" i="7"/>
  <c r="AE30" i="7"/>
  <c r="AI30" i="7"/>
  <c r="AM30" i="7"/>
  <c r="AQ30" i="7"/>
  <c r="AU30" i="7"/>
  <c r="AY30" i="7"/>
  <c r="BC30" i="7"/>
  <c r="BG30" i="7"/>
  <c r="BK30" i="7"/>
  <c r="BO30" i="7"/>
  <c r="BS30" i="7"/>
  <c r="BW30" i="7"/>
  <c r="CA30" i="7"/>
  <c r="CE30" i="7"/>
  <c r="CI30" i="7"/>
  <c r="CN30" i="7"/>
  <c r="CS30" i="7"/>
  <c r="CX30" i="7"/>
  <c r="DD30" i="7"/>
  <c r="DH30" i="7"/>
  <c r="DL30" i="7"/>
  <c r="DR30" i="7"/>
  <c r="DV30" i="7"/>
  <c r="DZ30" i="7"/>
  <c r="ED30" i="7"/>
  <c r="EH30" i="7"/>
  <c r="H31" i="7"/>
  <c r="L31" i="7"/>
  <c r="S31" i="7"/>
  <c r="W31" i="7"/>
  <c r="AA31" i="7"/>
  <c r="AE31" i="7"/>
  <c r="AI31" i="7"/>
  <c r="AM31" i="7"/>
  <c r="AQ31" i="7"/>
  <c r="AU31" i="7"/>
  <c r="AY31" i="7"/>
  <c r="BC31" i="7"/>
  <c r="BG31" i="7"/>
  <c r="BK31" i="7"/>
  <c r="BO31" i="7"/>
  <c r="BS31" i="7"/>
  <c r="BW31" i="7"/>
  <c r="CA31" i="7"/>
  <c r="CE31" i="7"/>
  <c r="CI31" i="7"/>
  <c r="CN31" i="7"/>
  <c r="CS31" i="7"/>
  <c r="CX31" i="7"/>
  <c r="DD31" i="7"/>
  <c r="DH31" i="7"/>
  <c r="DL31" i="7"/>
  <c r="DR31" i="7"/>
  <c r="DV31" i="7"/>
  <c r="DZ31" i="7"/>
  <c r="ED31" i="7"/>
  <c r="EH31" i="7"/>
  <c r="H32" i="7"/>
  <c r="L32" i="7"/>
  <c r="S32" i="7"/>
  <c r="W32" i="7"/>
  <c r="AA32" i="7"/>
  <c r="AE32" i="7"/>
  <c r="AI32" i="7"/>
  <c r="AM32" i="7"/>
  <c r="AQ32" i="7"/>
  <c r="AU32" i="7"/>
  <c r="AY32" i="7"/>
  <c r="BC32" i="7"/>
  <c r="BG32" i="7"/>
  <c r="BK32" i="7"/>
  <c r="BO32" i="7"/>
  <c r="BS32" i="7"/>
  <c r="BW32" i="7"/>
  <c r="CA32" i="7"/>
  <c r="CE32" i="7"/>
  <c r="CI32" i="7"/>
  <c r="CN32" i="7"/>
  <c r="CS32" i="7"/>
  <c r="CX32" i="7"/>
  <c r="DD32" i="7"/>
  <c r="DH32" i="7"/>
  <c r="DL32" i="7"/>
  <c r="DR32" i="7"/>
  <c r="DV32" i="7"/>
  <c r="DZ32" i="7"/>
  <c r="ED32" i="7"/>
  <c r="EH32" i="7"/>
  <c r="H33" i="7"/>
  <c r="L33" i="7"/>
  <c r="S33" i="7"/>
  <c r="W33" i="7"/>
  <c r="AA33" i="7"/>
  <c r="AE33" i="7"/>
  <c r="AI33" i="7"/>
  <c r="AM33" i="7"/>
  <c r="AQ33" i="7"/>
  <c r="AU33" i="7"/>
  <c r="AY33" i="7"/>
  <c r="BC33" i="7"/>
  <c r="BG33" i="7"/>
  <c r="BK33" i="7"/>
  <c r="BO33" i="7"/>
  <c r="BS33" i="7"/>
  <c r="BW33" i="7"/>
  <c r="CA33" i="7"/>
  <c r="CE33" i="7"/>
  <c r="CI33" i="7"/>
  <c r="CN33" i="7"/>
  <c r="CS33" i="7"/>
  <c r="CX33" i="7"/>
  <c r="DD33" i="7"/>
  <c r="DH33" i="7"/>
  <c r="DL33" i="7"/>
  <c r="DR33" i="7"/>
  <c r="DV33" i="7"/>
  <c r="DZ33" i="7"/>
  <c r="ED33" i="7"/>
  <c r="EH33" i="7"/>
  <c r="H34" i="7"/>
  <c r="L34" i="7"/>
  <c r="S34" i="7"/>
  <c r="W34" i="7"/>
  <c r="AA34" i="7"/>
  <c r="AE34" i="7"/>
  <c r="AI34" i="7"/>
  <c r="AM34" i="7"/>
  <c r="AQ34" i="7"/>
  <c r="AU34" i="7"/>
  <c r="AY34" i="7"/>
  <c r="BC34" i="7"/>
  <c r="BG34" i="7"/>
  <c r="BK34" i="7"/>
  <c r="BO34" i="7"/>
  <c r="BS34" i="7"/>
  <c r="BW34" i="7"/>
  <c r="CA34" i="7"/>
  <c r="CE34" i="7"/>
  <c r="CI34" i="7"/>
  <c r="CN34" i="7"/>
  <c r="CS34" i="7"/>
  <c r="CX34" i="7"/>
  <c r="DD34" i="7"/>
  <c r="DH34" i="7"/>
  <c r="DL34" i="7"/>
  <c r="DR34" i="7"/>
  <c r="DV34" i="7"/>
  <c r="DZ34" i="7"/>
  <c r="ED34" i="7"/>
  <c r="EH34" i="7"/>
  <c r="H35" i="7"/>
  <c r="L35" i="7"/>
  <c r="S35" i="7"/>
  <c r="W35" i="7"/>
  <c r="AA35" i="7"/>
  <c r="AE35" i="7"/>
  <c r="AI35" i="7"/>
  <c r="AM35" i="7"/>
  <c r="AQ35" i="7"/>
  <c r="AU35" i="7"/>
  <c r="AY35" i="7"/>
  <c r="BC35" i="7"/>
  <c r="BG35" i="7"/>
  <c r="BK35" i="7"/>
  <c r="BO35" i="7"/>
  <c r="BS35" i="7"/>
  <c r="BW35" i="7"/>
  <c r="CA35" i="7"/>
  <c r="CE35" i="7"/>
  <c r="CI35" i="7"/>
  <c r="CN35" i="7"/>
  <c r="CS35" i="7"/>
  <c r="CX35" i="7"/>
  <c r="DD35" i="7"/>
  <c r="DH35" i="7"/>
  <c r="DL35" i="7"/>
  <c r="DR35" i="7"/>
  <c r="DV35" i="7"/>
  <c r="DZ35" i="7"/>
  <c r="ED35" i="7"/>
  <c r="EH35" i="7"/>
  <c r="H36" i="7"/>
  <c r="L36" i="7"/>
  <c r="S36" i="7"/>
  <c r="W36" i="7"/>
  <c r="AA36" i="7"/>
  <c r="AE36" i="7"/>
  <c r="AI36" i="7"/>
  <c r="AM36" i="7"/>
  <c r="AQ36" i="7"/>
  <c r="AU36" i="7"/>
  <c r="AY36" i="7"/>
  <c r="BC36" i="7"/>
  <c r="BG36" i="7"/>
  <c r="BK36" i="7"/>
  <c r="BO36" i="7"/>
  <c r="BS36" i="7"/>
  <c r="BW36" i="7"/>
  <c r="CA36" i="7"/>
  <c r="CE36" i="7"/>
  <c r="CI36" i="7"/>
  <c r="CN36" i="7"/>
  <c r="CS36" i="7"/>
  <c r="CX36" i="7"/>
  <c r="DD36" i="7"/>
  <c r="DH36" i="7"/>
  <c r="DL36" i="7"/>
  <c r="DR36" i="7"/>
  <c r="DV36" i="7"/>
  <c r="DZ36" i="7"/>
  <c r="ED36" i="7"/>
  <c r="EH36" i="7"/>
  <c r="H37" i="7"/>
  <c r="L37" i="7"/>
  <c r="S37" i="7"/>
  <c r="W37" i="7"/>
  <c r="AA37" i="7"/>
  <c r="AE37" i="7"/>
  <c r="AI37" i="7"/>
  <c r="AM37" i="7"/>
  <c r="AQ37" i="7"/>
  <c r="AU37" i="7"/>
  <c r="AY37" i="7"/>
  <c r="BC37" i="7"/>
  <c r="BG37" i="7"/>
  <c r="BK37" i="7"/>
  <c r="BO37" i="7"/>
  <c r="BS37" i="7"/>
  <c r="BW37" i="7"/>
  <c r="CA37" i="7"/>
  <c r="CE37" i="7"/>
  <c r="CI37" i="7"/>
  <c r="CN37" i="7"/>
  <c r="CS37" i="7"/>
  <c r="CX37" i="7"/>
  <c r="DD37" i="7"/>
  <c r="DH37" i="7"/>
  <c r="DM37" i="7"/>
  <c r="DU37" i="7"/>
  <c r="EA37" i="7"/>
  <c r="EI37" i="7"/>
  <c r="I38" i="7"/>
  <c r="T38" i="7"/>
  <c r="AB38" i="7"/>
  <c r="AJ38" i="7"/>
  <c r="AR38" i="7"/>
  <c r="AZ38" i="7"/>
  <c r="BH38" i="7"/>
  <c r="BP38" i="7"/>
  <c r="BX38" i="7"/>
  <c r="CF38" i="7"/>
  <c r="CO38" i="7"/>
  <c r="CY38" i="7"/>
  <c r="DI38" i="7"/>
  <c r="DS38" i="7"/>
  <c r="EA38" i="7"/>
  <c r="EI38" i="7"/>
  <c r="DM43" i="7"/>
  <c r="H39" i="7"/>
  <c r="L39" i="7"/>
  <c r="S39" i="7"/>
  <c r="W39" i="7"/>
  <c r="AA39" i="7"/>
  <c r="AE39" i="7"/>
  <c r="AI39" i="7"/>
  <c r="AM39" i="7"/>
  <c r="AQ39" i="7"/>
  <c r="AU39" i="7"/>
  <c r="AY39" i="7"/>
  <c r="BC39" i="7"/>
  <c r="BG39" i="7"/>
  <c r="BK39" i="7"/>
  <c r="BO39" i="7"/>
  <c r="BS39" i="7"/>
  <c r="BW39" i="7"/>
  <c r="CA39" i="7"/>
  <c r="CE39" i="7"/>
  <c r="CI39" i="7"/>
  <c r="CN39" i="7"/>
  <c r="CS39" i="7"/>
  <c r="CX39" i="7"/>
  <c r="DD39" i="7"/>
  <c r="DH39" i="7"/>
  <c r="DL39" i="7"/>
  <c r="DR39" i="7"/>
  <c r="DV39" i="7"/>
  <c r="DZ39" i="7"/>
  <c r="ED39" i="7"/>
  <c r="EH39" i="7"/>
  <c r="EL39" i="7"/>
  <c r="H40" i="7"/>
  <c r="L40" i="7"/>
  <c r="S40" i="7"/>
  <c r="W40" i="7"/>
  <c r="AA40" i="7"/>
  <c r="AE40" i="7"/>
  <c r="AI40" i="7"/>
  <c r="AM40" i="7"/>
  <c r="AQ40" i="7"/>
  <c r="AU40" i="7"/>
  <c r="AY40" i="7"/>
  <c r="BC40" i="7"/>
  <c r="BG40" i="7"/>
  <c r="BK40" i="7"/>
  <c r="BO40" i="7"/>
  <c r="BS40" i="7"/>
  <c r="BW40" i="7"/>
  <c r="CA40" i="7"/>
  <c r="CE40" i="7"/>
  <c r="CI40" i="7"/>
  <c r="CN40" i="7"/>
  <c r="CS40" i="7"/>
  <c r="CX40" i="7"/>
  <c r="DD40" i="7"/>
  <c r="DH40" i="7"/>
  <c r="DL40" i="7"/>
  <c r="DR40" i="7"/>
  <c r="DV40" i="7"/>
  <c r="DZ40" i="7"/>
  <c r="ED40" i="7"/>
  <c r="EH40" i="7"/>
  <c r="EL40" i="7"/>
  <c r="H41" i="7"/>
  <c r="L41" i="7"/>
  <c r="S41" i="7"/>
  <c r="W41" i="7"/>
  <c r="AA41" i="7"/>
  <c r="AE41" i="7"/>
  <c r="AI41" i="7"/>
  <c r="AM41" i="7"/>
  <c r="AQ41" i="7"/>
  <c r="AU41" i="7"/>
  <c r="AY41" i="7"/>
  <c r="BC41" i="7"/>
  <c r="BG41" i="7"/>
  <c r="BK41" i="7"/>
  <c r="BO41" i="7"/>
  <c r="BS41" i="7"/>
  <c r="BW41" i="7"/>
  <c r="CA41" i="7"/>
  <c r="CE41" i="7"/>
  <c r="CI41" i="7"/>
  <c r="CN41" i="7"/>
  <c r="CS41" i="7"/>
  <c r="CX41" i="7"/>
  <c r="DD41" i="7"/>
  <c r="DH41" i="7"/>
  <c r="DL41" i="7"/>
  <c r="DR41" i="7"/>
  <c r="DV41" i="7"/>
  <c r="DZ41" i="7"/>
  <c r="ED41" i="7"/>
  <c r="EH41" i="7"/>
  <c r="EL41" i="7"/>
  <c r="I42" i="7"/>
  <c r="Q42" i="7"/>
  <c r="V42" i="7"/>
  <c r="AB42" i="7"/>
  <c r="AG42" i="7"/>
  <c r="AL42" i="7"/>
  <c r="AR42" i="7"/>
  <c r="AW42" i="7"/>
  <c r="BB42" i="7"/>
  <c r="BH42" i="7"/>
  <c r="BM42" i="7"/>
  <c r="BR42" i="7"/>
  <c r="BX42" i="7"/>
  <c r="CC42" i="7"/>
  <c r="CH42" i="7"/>
  <c r="CO42" i="7"/>
  <c r="CU42" i="7"/>
  <c r="DB42" i="7"/>
  <c r="DI42" i="7"/>
  <c r="DO42" i="7"/>
  <c r="DU42" i="7"/>
  <c r="EA42" i="7"/>
  <c r="I43" i="7"/>
  <c r="T43" i="7"/>
  <c r="AB43" i="7"/>
  <c r="AJ43" i="7"/>
  <c r="AR43" i="7"/>
  <c r="AZ43" i="7"/>
  <c r="BH43" i="7"/>
  <c r="BP43" i="7"/>
  <c r="BX43" i="7"/>
  <c r="CF43" i="7"/>
  <c r="CY43" i="7"/>
  <c r="DS43" i="7"/>
  <c r="I39" i="7"/>
  <c r="P39" i="7"/>
  <c r="T39" i="7"/>
  <c r="X39" i="7"/>
  <c r="AB39" i="7"/>
  <c r="AF39" i="7"/>
  <c r="AJ39" i="7"/>
  <c r="AN39" i="7"/>
  <c r="AR39" i="7"/>
  <c r="AV39" i="7"/>
  <c r="AZ39" i="7"/>
  <c r="BD39" i="7"/>
  <c r="BH39" i="7"/>
  <c r="BL39" i="7"/>
  <c r="BP39" i="7"/>
  <c r="BT39" i="7"/>
  <c r="BX39" i="7"/>
  <c r="CB39" i="7"/>
  <c r="CF39" i="7"/>
  <c r="CK39" i="7"/>
  <c r="CO39" i="7"/>
  <c r="CT39" i="7"/>
  <c r="CY39" i="7"/>
  <c r="DE39" i="7"/>
  <c r="DI39" i="7"/>
  <c r="DM39" i="7"/>
  <c r="DS39" i="7"/>
  <c r="DW39" i="7"/>
  <c r="EA39" i="7"/>
  <c r="EE39" i="7"/>
  <c r="EI39" i="7"/>
  <c r="I40" i="7"/>
  <c r="P40" i="7"/>
  <c r="T40" i="7"/>
  <c r="X40" i="7"/>
  <c r="AB40" i="7"/>
  <c r="AF40" i="7"/>
  <c r="AJ40" i="7"/>
  <c r="AN40" i="7"/>
  <c r="AR40" i="7"/>
  <c r="AV40" i="7"/>
  <c r="AZ40" i="7"/>
  <c r="BD40" i="7"/>
  <c r="BH40" i="7"/>
  <c r="BL40" i="7"/>
  <c r="BP40" i="7"/>
  <c r="BT40" i="7"/>
  <c r="BX40" i="7"/>
  <c r="CB40" i="7"/>
  <c r="CF40" i="7"/>
  <c r="CK40" i="7"/>
  <c r="CO40" i="7"/>
  <c r="CT40" i="7"/>
  <c r="CY40" i="7"/>
  <c r="DE40" i="7"/>
  <c r="DI40" i="7"/>
  <c r="DM40" i="7"/>
  <c r="DS40" i="7"/>
  <c r="DW40" i="7"/>
  <c r="EA40" i="7"/>
  <c r="EE40" i="7"/>
  <c r="EI40" i="7"/>
  <c r="I41" i="7"/>
  <c r="P41" i="7"/>
  <c r="T41" i="7"/>
  <c r="X41" i="7"/>
  <c r="AB41" i="7"/>
  <c r="AF41" i="7"/>
  <c r="AJ41" i="7"/>
  <c r="AN41" i="7"/>
  <c r="AR41" i="7"/>
  <c r="AV41" i="7"/>
  <c r="AZ41" i="7"/>
  <c r="BD41" i="7"/>
  <c r="BH41" i="7"/>
  <c r="BL41" i="7"/>
  <c r="BP41" i="7"/>
  <c r="BT41" i="7"/>
  <c r="BX41" i="7"/>
  <c r="CB41" i="7"/>
  <c r="CF41" i="7"/>
  <c r="CK41" i="7"/>
  <c r="CO41" i="7"/>
  <c r="CT41" i="7"/>
  <c r="CY41" i="7"/>
  <c r="DE41" i="7"/>
  <c r="DI41" i="7"/>
  <c r="DM41" i="7"/>
  <c r="DS41" i="7"/>
  <c r="DW41" i="7"/>
  <c r="EA41" i="7"/>
  <c r="EE41" i="7"/>
  <c r="EI41" i="7"/>
  <c r="EK42" i="7"/>
  <c r="EG42" i="7"/>
  <c r="EC42" i="7"/>
  <c r="EL42" i="7"/>
  <c r="EH42" i="7"/>
  <c r="ED42" i="7"/>
  <c r="DZ42" i="7"/>
  <c r="DV42" i="7"/>
  <c r="DR42" i="7"/>
  <c r="DL42" i="7"/>
  <c r="DH42" i="7"/>
  <c r="DD42" i="7"/>
  <c r="CX42" i="7"/>
  <c r="CS42" i="7"/>
  <c r="CN42" i="7"/>
  <c r="CI42" i="7"/>
  <c r="CE42" i="7"/>
  <c r="CA42" i="7"/>
  <c r="BW42" i="7"/>
  <c r="BS42" i="7"/>
  <c r="BO42" i="7"/>
  <c r="BK42" i="7"/>
  <c r="BG42" i="7"/>
  <c r="BC42" i="7"/>
  <c r="AY42" i="7"/>
  <c r="AU42" i="7"/>
  <c r="AQ42" i="7"/>
  <c r="AM42" i="7"/>
  <c r="AI42" i="7"/>
  <c r="AE42" i="7"/>
  <c r="AA42" i="7"/>
  <c r="W42" i="7"/>
  <c r="S42" i="7"/>
  <c r="L42" i="7"/>
  <c r="H42" i="7"/>
  <c r="J42" i="7"/>
  <c r="R42" i="7"/>
  <c r="X42" i="7"/>
  <c r="AC42" i="7"/>
  <c r="AH42" i="7"/>
  <c r="AN42" i="7"/>
  <c r="AS42" i="7"/>
  <c r="AX42" i="7"/>
  <c r="BD42" i="7"/>
  <c r="BI42" i="7"/>
  <c r="BN42" i="7"/>
  <c r="BT42" i="7"/>
  <c r="BY42" i="7"/>
  <c r="CD42" i="7"/>
  <c r="CK42" i="7"/>
  <c r="CQ42" i="7"/>
  <c r="CW42" i="7"/>
  <c r="DE42" i="7"/>
  <c r="DJ42" i="7"/>
  <c r="DQ42" i="7"/>
  <c r="DW42" i="7"/>
  <c r="EB42" i="7"/>
  <c r="EJ42" i="7"/>
  <c r="J43" i="7"/>
  <c r="U43" i="7"/>
  <c r="AC43" i="7"/>
  <c r="AK43" i="7"/>
  <c r="AS43" i="7"/>
  <c r="BA43" i="7"/>
  <c r="BI43" i="7"/>
  <c r="BQ43" i="7"/>
  <c r="BY43" i="7"/>
  <c r="CK43" i="7"/>
  <c r="DE43" i="7"/>
  <c r="F39" i="7"/>
  <c r="J39" i="7"/>
  <c r="Q39" i="7"/>
  <c r="U39" i="7"/>
  <c r="Y39" i="7"/>
  <c r="AC39" i="7"/>
  <c r="AG39" i="7"/>
  <c r="AK39" i="7"/>
  <c r="AO39" i="7"/>
  <c r="AS39" i="7"/>
  <c r="AW39" i="7"/>
  <c r="BA39" i="7"/>
  <c r="BE39" i="7"/>
  <c r="BI39" i="7"/>
  <c r="BM39" i="7"/>
  <c r="BQ39" i="7"/>
  <c r="BU39" i="7"/>
  <c r="BY39" i="7"/>
  <c r="CC39" i="7"/>
  <c r="CG39" i="7"/>
  <c r="CL39" i="7"/>
  <c r="CQ39" i="7"/>
  <c r="CU39" i="7"/>
  <c r="CZ39" i="7"/>
  <c r="DF39" i="7"/>
  <c r="DJ39" i="7"/>
  <c r="DO39" i="7"/>
  <c r="DT39" i="7"/>
  <c r="DX39" i="7"/>
  <c r="EB39" i="7"/>
  <c r="EF39" i="7"/>
  <c r="F40" i="7"/>
  <c r="J40" i="7"/>
  <c r="Q40" i="7"/>
  <c r="U40" i="7"/>
  <c r="Y40" i="7"/>
  <c r="AC40" i="7"/>
  <c r="AG40" i="7"/>
  <c r="AK40" i="7"/>
  <c r="AO40" i="7"/>
  <c r="AS40" i="7"/>
  <c r="AW40" i="7"/>
  <c r="BA40" i="7"/>
  <c r="BE40" i="7"/>
  <c r="BI40" i="7"/>
  <c r="BM40" i="7"/>
  <c r="BQ40" i="7"/>
  <c r="BU40" i="7"/>
  <c r="BY40" i="7"/>
  <c r="CC40" i="7"/>
  <c r="CG40" i="7"/>
  <c r="CL40" i="7"/>
  <c r="CQ40" i="7"/>
  <c r="CU40" i="7"/>
  <c r="CZ40" i="7"/>
  <c r="DF40" i="7"/>
  <c r="DJ40" i="7"/>
  <c r="DO40" i="7"/>
  <c r="DT40" i="7"/>
  <c r="DX40" i="7"/>
  <c r="EB40" i="7"/>
  <c r="EF40" i="7"/>
  <c r="F41" i="7"/>
  <c r="J41" i="7"/>
  <c r="Q41" i="7"/>
  <c r="U41" i="7"/>
  <c r="Y41" i="7"/>
  <c r="AC41" i="7"/>
  <c r="AG41" i="7"/>
  <c r="AK41" i="7"/>
  <c r="AO41" i="7"/>
  <c r="AS41" i="7"/>
  <c r="AW41" i="7"/>
  <c r="BA41" i="7"/>
  <c r="BE41" i="7"/>
  <c r="BI41" i="7"/>
  <c r="BM41" i="7"/>
  <c r="BQ41" i="7"/>
  <c r="BU41" i="7"/>
  <c r="BY41" i="7"/>
  <c r="CC41" i="7"/>
  <c r="CG41" i="7"/>
  <c r="CL41" i="7"/>
  <c r="CQ41" i="7"/>
  <c r="CU41" i="7"/>
  <c r="CZ41" i="7"/>
  <c r="DF41" i="7"/>
  <c r="DJ41" i="7"/>
  <c r="DO41" i="7"/>
  <c r="DT41" i="7"/>
  <c r="DX41" i="7"/>
  <c r="EB41" i="7"/>
  <c r="EF41" i="7"/>
  <c r="F42" i="7"/>
  <c r="K42" i="7"/>
  <c r="T42" i="7"/>
  <c r="Y42" i="7"/>
  <c r="AD42" i="7"/>
  <c r="AJ42" i="7"/>
  <c r="AO42" i="7"/>
  <c r="AT42" i="7"/>
  <c r="AZ42" i="7"/>
  <c r="BE42" i="7"/>
  <c r="BJ42" i="7"/>
  <c r="BP42" i="7"/>
  <c r="BU42" i="7"/>
  <c r="BZ42" i="7"/>
  <c r="CF42" i="7"/>
  <c r="CL42" i="7"/>
  <c r="CR42" i="7"/>
  <c r="CY42" i="7"/>
  <c r="DF42" i="7"/>
  <c r="DK42" i="7"/>
  <c r="DS42" i="7"/>
  <c r="DX42" i="7"/>
  <c r="EE42" i="7"/>
  <c r="EK43" i="7"/>
  <c r="EG43" i="7"/>
  <c r="EC43" i="7"/>
  <c r="DY43" i="7"/>
  <c r="DU43" i="7"/>
  <c r="DQ43" i="7"/>
  <c r="DK43" i="7"/>
  <c r="DG43" i="7"/>
  <c r="DB43" i="7"/>
  <c r="CW43" i="7"/>
  <c r="CR43" i="7"/>
  <c r="CM43" i="7"/>
  <c r="CH43" i="7"/>
  <c r="CD43" i="7"/>
  <c r="BZ43" i="7"/>
  <c r="BV43" i="7"/>
  <c r="BR43" i="7"/>
  <c r="BN43" i="7"/>
  <c r="BJ43" i="7"/>
  <c r="BF43" i="7"/>
  <c r="BB43" i="7"/>
  <c r="AX43" i="7"/>
  <c r="AT43" i="7"/>
  <c r="AP43" i="7"/>
  <c r="AL43" i="7"/>
  <c r="AH43" i="7"/>
  <c r="AD43" i="7"/>
  <c r="Z43" i="7"/>
  <c r="V43" i="7"/>
  <c r="R43" i="7"/>
  <c r="K43" i="7"/>
  <c r="G43" i="7"/>
  <c r="EJ43" i="7"/>
  <c r="EF43" i="7"/>
  <c r="EB43" i="7"/>
  <c r="DX43" i="7"/>
  <c r="DT43" i="7"/>
  <c r="DO43" i="7"/>
  <c r="DJ43" i="7"/>
  <c r="DF43" i="7"/>
  <c r="CZ43" i="7"/>
  <c r="CU43" i="7"/>
  <c r="CQ43" i="7"/>
  <c r="CL43" i="7"/>
  <c r="CG43" i="7"/>
  <c r="EI43" i="7"/>
  <c r="EE43" i="7"/>
  <c r="EL43" i="7"/>
  <c r="EH43" i="7"/>
  <c r="ED43" i="7"/>
  <c r="DZ43" i="7"/>
  <c r="DV43" i="7"/>
  <c r="DR43" i="7"/>
  <c r="DL43" i="7"/>
  <c r="DH43" i="7"/>
  <c r="DD43" i="7"/>
  <c r="CX43" i="7"/>
  <c r="CS43" i="7"/>
  <c r="CN43" i="7"/>
  <c r="CI43" i="7"/>
  <c r="CE43" i="7"/>
  <c r="CA43" i="7"/>
  <c r="BW43" i="7"/>
  <c r="BS43" i="7"/>
  <c r="BO43" i="7"/>
  <c r="BK43" i="7"/>
  <c r="BG43" i="7"/>
  <c r="BC43" i="7"/>
  <c r="AY43" i="7"/>
  <c r="AU43" i="7"/>
  <c r="AQ43" i="7"/>
  <c r="AM43" i="7"/>
  <c r="AI43" i="7"/>
  <c r="AE43" i="7"/>
  <c r="AA43" i="7"/>
  <c r="W43" i="7"/>
  <c r="S43" i="7"/>
  <c r="L43" i="7"/>
  <c r="H43" i="7"/>
  <c r="P43" i="7"/>
  <c r="X43" i="7"/>
  <c r="AF43" i="7"/>
  <c r="AN43" i="7"/>
  <c r="AV43" i="7"/>
  <c r="BD43" i="7"/>
  <c r="BL43" i="7"/>
  <c r="BT43" i="7"/>
  <c r="CB43" i="7"/>
  <c r="CO43" i="7"/>
  <c r="DI43" i="7"/>
  <c r="EA43" i="7"/>
  <c r="H44" i="7"/>
  <c r="L44" i="7"/>
  <c r="S44" i="7"/>
  <c r="W44" i="7"/>
  <c r="AA44" i="7"/>
  <c r="AE44" i="7"/>
  <c r="AI44" i="7"/>
  <c r="AM44" i="7"/>
  <c r="AQ44" i="7"/>
  <c r="AU44" i="7"/>
  <c r="AY44" i="7"/>
  <c r="BC44" i="7"/>
  <c r="BG44" i="7"/>
  <c r="BK44" i="7"/>
  <c r="BO44" i="7"/>
  <c r="BS44" i="7"/>
  <c r="BW44" i="7"/>
  <c r="CA44" i="7"/>
  <c r="CE44" i="7"/>
  <c r="CI44" i="7"/>
  <c r="CN44" i="7"/>
  <c r="CS44" i="7"/>
  <c r="CX44" i="7"/>
  <c r="DD44" i="7"/>
  <c r="DH44" i="7"/>
  <c r="DL44" i="7"/>
  <c r="DR44" i="7"/>
  <c r="DV44" i="7"/>
  <c r="DZ44" i="7"/>
  <c r="ED44" i="7"/>
  <c r="EH44" i="7"/>
  <c r="EL44" i="7"/>
  <c r="H45" i="7"/>
  <c r="L45" i="7"/>
  <c r="S45" i="7"/>
  <c r="W45" i="7"/>
  <c r="AA45" i="7"/>
  <c r="AE45" i="7"/>
  <c r="AI45" i="7"/>
  <c r="AM45" i="7"/>
  <c r="AQ45" i="7"/>
  <c r="AU45" i="7"/>
  <c r="AY45" i="7"/>
  <c r="BC45" i="7"/>
  <c r="BG45" i="7"/>
  <c r="BK45" i="7"/>
  <c r="BO45" i="7"/>
  <c r="BS45" i="7"/>
  <c r="BW45" i="7"/>
  <c r="CA45" i="7"/>
  <c r="CE45" i="7"/>
  <c r="CI45" i="7"/>
  <c r="CN45" i="7"/>
  <c r="CS45" i="7"/>
  <c r="CX45" i="7"/>
  <c r="DD45" i="7"/>
  <c r="DH45" i="7"/>
  <c r="DL45" i="7"/>
  <c r="DR45" i="7"/>
  <c r="DV45" i="7"/>
  <c r="DZ45" i="7"/>
  <c r="ED45" i="7"/>
  <c r="EH45" i="7"/>
  <c r="EL45" i="7"/>
  <c r="H46" i="7"/>
  <c r="L46" i="7"/>
  <c r="S46" i="7"/>
  <c r="W46" i="7"/>
  <c r="AA46" i="7"/>
  <c r="AE46" i="7"/>
  <c r="AI46" i="7"/>
  <c r="AM46" i="7"/>
  <c r="AQ46" i="7"/>
  <c r="AU46" i="7"/>
  <c r="AY46" i="7"/>
  <c r="BC46" i="7"/>
  <c r="BG46" i="7"/>
  <c r="BK46" i="7"/>
  <c r="BO46" i="7"/>
  <c r="BS46" i="7"/>
  <c r="BW46" i="7"/>
  <c r="CA46" i="7"/>
  <c r="CE46" i="7"/>
  <c r="CI46" i="7"/>
  <c r="CN46" i="7"/>
  <c r="CS46" i="7"/>
  <c r="CX46" i="7"/>
  <c r="DE46" i="7"/>
  <c r="DJ46" i="7"/>
  <c r="DR46" i="7"/>
  <c r="DW46" i="7"/>
  <c r="EB46" i="7"/>
  <c r="I47" i="7"/>
  <c r="T47" i="7"/>
  <c r="AB47" i="7"/>
  <c r="AJ47" i="7"/>
  <c r="AR47" i="7"/>
  <c r="AZ47" i="7"/>
  <c r="BH47" i="7"/>
  <c r="BP47" i="7"/>
  <c r="BX47" i="7"/>
  <c r="CF47" i="7"/>
  <c r="CO47" i="7"/>
  <c r="DH47" i="7"/>
  <c r="DZ47" i="7"/>
  <c r="I44" i="7"/>
  <c r="P44" i="7"/>
  <c r="T44" i="7"/>
  <c r="X44" i="7"/>
  <c r="AB44" i="7"/>
  <c r="AF44" i="7"/>
  <c r="AJ44" i="7"/>
  <c r="AN44" i="7"/>
  <c r="AR44" i="7"/>
  <c r="AV44" i="7"/>
  <c r="AZ44" i="7"/>
  <c r="BD44" i="7"/>
  <c r="BH44" i="7"/>
  <c r="BL44" i="7"/>
  <c r="BP44" i="7"/>
  <c r="BT44" i="7"/>
  <c r="BX44" i="7"/>
  <c r="CB44" i="7"/>
  <c r="CF44" i="7"/>
  <c r="CK44" i="7"/>
  <c r="CO44" i="7"/>
  <c r="CT44" i="7"/>
  <c r="CY44" i="7"/>
  <c r="DE44" i="7"/>
  <c r="DI44" i="7"/>
  <c r="DM44" i="7"/>
  <c r="DS44" i="7"/>
  <c r="DW44" i="7"/>
  <c r="EA44" i="7"/>
  <c r="EE44" i="7"/>
  <c r="EI44" i="7"/>
  <c r="I45" i="7"/>
  <c r="P45" i="7"/>
  <c r="T45" i="7"/>
  <c r="X45" i="7"/>
  <c r="AB45" i="7"/>
  <c r="AF45" i="7"/>
  <c r="AJ45" i="7"/>
  <c r="AN45" i="7"/>
  <c r="AR45" i="7"/>
  <c r="AV45" i="7"/>
  <c r="AZ45" i="7"/>
  <c r="BD45" i="7"/>
  <c r="BH45" i="7"/>
  <c r="BL45" i="7"/>
  <c r="BP45" i="7"/>
  <c r="BT45" i="7"/>
  <c r="BX45" i="7"/>
  <c r="CB45" i="7"/>
  <c r="CF45" i="7"/>
  <c r="CK45" i="7"/>
  <c r="CO45" i="7"/>
  <c r="CT45" i="7"/>
  <c r="CY45" i="7"/>
  <c r="DE45" i="7"/>
  <c r="DI45" i="7"/>
  <c r="DM45" i="7"/>
  <c r="DS45" i="7"/>
  <c r="DW45" i="7"/>
  <c r="EA45" i="7"/>
  <c r="EE45" i="7"/>
  <c r="EI45" i="7"/>
  <c r="EJ46" i="7"/>
  <c r="EF46" i="7"/>
  <c r="EK46" i="7"/>
  <c r="EG46" i="7"/>
  <c r="EC46" i="7"/>
  <c r="DY46" i="7"/>
  <c r="DU46" i="7"/>
  <c r="DQ46" i="7"/>
  <c r="DK46" i="7"/>
  <c r="DG46" i="7"/>
  <c r="DB46" i="7"/>
  <c r="I46" i="7"/>
  <c r="P46" i="7"/>
  <c r="T46" i="7"/>
  <c r="X46" i="7"/>
  <c r="AB46" i="7"/>
  <c r="AF46" i="7"/>
  <c r="AJ46" i="7"/>
  <c r="AN46" i="7"/>
  <c r="AR46" i="7"/>
  <c r="AV46" i="7"/>
  <c r="AZ46" i="7"/>
  <c r="BD46" i="7"/>
  <c r="BH46" i="7"/>
  <c r="BL46" i="7"/>
  <c r="BP46" i="7"/>
  <c r="BT46" i="7"/>
  <c r="BX46" i="7"/>
  <c r="CB46" i="7"/>
  <c r="CF46" i="7"/>
  <c r="CK46" i="7"/>
  <c r="CO46" i="7"/>
  <c r="CT46" i="7"/>
  <c r="CY46" i="7"/>
  <c r="DF46" i="7"/>
  <c r="DL46" i="7"/>
  <c r="DS46" i="7"/>
  <c r="DX46" i="7"/>
  <c r="ED46" i="7"/>
  <c r="EL46" i="7"/>
  <c r="L47" i="7"/>
  <c r="W47" i="7"/>
  <c r="AE47" i="7"/>
  <c r="AM47" i="7"/>
  <c r="AU47" i="7"/>
  <c r="BC47" i="7"/>
  <c r="BK47" i="7"/>
  <c r="BS47" i="7"/>
  <c r="CA47" i="7"/>
  <c r="CI47" i="7"/>
  <c r="CS47" i="7"/>
  <c r="DL47" i="7"/>
  <c r="F44" i="7"/>
  <c r="J44" i="7"/>
  <c r="Q44" i="7"/>
  <c r="U44" i="7"/>
  <c r="Y44" i="7"/>
  <c r="AC44" i="7"/>
  <c r="AG44" i="7"/>
  <c r="AK44" i="7"/>
  <c r="AO44" i="7"/>
  <c r="AS44" i="7"/>
  <c r="AW44" i="7"/>
  <c r="BA44" i="7"/>
  <c r="BE44" i="7"/>
  <c r="BI44" i="7"/>
  <c r="BM44" i="7"/>
  <c r="BQ44" i="7"/>
  <c r="BU44" i="7"/>
  <c r="BY44" i="7"/>
  <c r="CC44" i="7"/>
  <c r="CG44" i="7"/>
  <c r="CL44" i="7"/>
  <c r="CQ44" i="7"/>
  <c r="CU44" i="7"/>
  <c r="CZ44" i="7"/>
  <c r="DF44" i="7"/>
  <c r="DJ44" i="7"/>
  <c r="DO44" i="7"/>
  <c r="DT44" i="7"/>
  <c r="DX44" i="7"/>
  <c r="EB44" i="7"/>
  <c r="EF44" i="7"/>
  <c r="EJ44" i="7"/>
  <c r="F45" i="7"/>
  <c r="J45" i="7"/>
  <c r="Q45" i="7"/>
  <c r="U45" i="7"/>
  <c r="Y45" i="7"/>
  <c r="AC45" i="7"/>
  <c r="AG45" i="7"/>
  <c r="AK45" i="7"/>
  <c r="AO45" i="7"/>
  <c r="AS45" i="7"/>
  <c r="AW45" i="7"/>
  <c r="BA45" i="7"/>
  <c r="BE45" i="7"/>
  <c r="BI45" i="7"/>
  <c r="BM45" i="7"/>
  <c r="BQ45" i="7"/>
  <c r="BU45" i="7"/>
  <c r="BY45" i="7"/>
  <c r="CC45" i="7"/>
  <c r="CG45" i="7"/>
  <c r="CL45" i="7"/>
  <c r="CQ45" i="7"/>
  <c r="CU45" i="7"/>
  <c r="CZ45" i="7"/>
  <c r="DF45" i="7"/>
  <c r="DJ45" i="7"/>
  <c r="DO45" i="7"/>
  <c r="DT45" i="7"/>
  <c r="DX45" i="7"/>
  <c r="EB45" i="7"/>
  <c r="EF45" i="7"/>
  <c r="EJ45" i="7"/>
  <c r="F46" i="7"/>
  <c r="J46" i="7"/>
  <c r="Q46" i="7"/>
  <c r="U46" i="7"/>
  <c r="Y46" i="7"/>
  <c r="AC46" i="7"/>
  <c r="AG46" i="7"/>
  <c r="AK46" i="7"/>
  <c r="AO46" i="7"/>
  <c r="AS46" i="7"/>
  <c r="AW46" i="7"/>
  <c r="BA46" i="7"/>
  <c r="BE46" i="7"/>
  <c r="BI46" i="7"/>
  <c r="BM46" i="7"/>
  <c r="BQ46" i="7"/>
  <c r="BU46" i="7"/>
  <c r="BY46" i="7"/>
  <c r="CC46" i="7"/>
  <c r="CG46" i="7"/>
  <c r="CL46" i="7"/>
  <c r="CQ46" i="7"/>
  <c r="CU46" i="7"/>
  <c r="CZ46" i="7"/>
  <c r="DH46" i="7"/>
  <c r="DM46" i="7"/>
  <c r="DT46" i="7"/>
  <c r="DZ46" i="7"/>
  <c r="EE46" i="7"/>
  <c r="EJ47" i="7"/>
  <c r="EF47" i="7"/>
  <c r="EB47" i="7"/>
  <c r="DX47" i="7"/>
  <c r="DT47" i="7"/>
  <c r="DO47" i="7"/>
  <c r="DJ47" i="7"/>
  <c r="DF47" i="7"/>
  <c r="CZ47" i="7"/>
  <c r="CU47" i="7"/>
  <c r="CQ47" i="7"/>
  <c r="CL47" i="7"/>
  <c r="CG47" i="7"/>
  <c r="CC47" i="7"/>
  <c r="BY47" i="7"/>
  <c r="BU47" i="7"/>
  <c r="BQ47" i="7"/>
  <c r="BM47" i="7"/>
  <c r="BI47" i="7"/>
  <c r="BE47" i="7"/>
  <c r="BA47" i="7"/>
  <c r="AW47" i="7"/>
  <c r="AS47" i="7"/>
  <c r="AO47" i="7"/>
  <c r="AK47" i="7"/>
  <c r="AG47" i="7"/>
  <c r="AC47" i="7"/>
  <c r="Y47" i="7"/>
  <c r="U47" i="7"/>
  <c r="Q47" i="7"/>
  <c r="J47" i="7"/>
  <c r="F47" i="7"/>
  <c r="EI47" i="7"/>
  <c r="EE47" i="7"/>
  <c r="EA47" i="7"/>
  <c r="DW47" i="7"/>
  <c r="DS47" i="7"/>
  <c r="DM47" i="7"/>
  <c r="DI47" i="7"/>
  <c r="DE47" i="7"/>
  <c r="CY47" i="7"/>
  <c r="CT47" i="7"/>
  <c r="EK47" i="7"/>
  <c r="EG47" i="7"/>
  <c r="EC47" i="7"/>
  <c r="DY47" i="7"/>
  <c r="DU47" i="7"/>
  <c r="DQ47" i="7"/>
  <c r="DK47" i="7"/>
  <c r="DG47" i="7"/>
  <c r="DB47" i="7"/>
  <c r="CW47" i="7"/>
  <c r="CR47" i="7"/>
  <c r="CM47" i="7"/>
  <c r="CH47" i="7"/>
  <c r="CD47" i="7"/>
  <c r="BZ47" i="7"/>
  <c r="BV47" i="7"/>
  <c r="BR47" i="7"/>
  <c r="BN47" i="7"/>
  <c r="BJ47" i="7"/>
  <c r="BF47" i="7"/>
  <c r="BB47" i="7"/>
  <c r="AX47" i="7"/>
  <c r="AT47" i="7"/>
  <c r="AP47" i="7"/>
  <c r="AL47" i="7"/>
  <c r="AH47" i="7"/>
  <c r="AD47" i="7"/>
  <c r="Z47" i="7"/>
  <c r="V47" i="7"/>
  <c r="R47" i="7"/>
  <c r="K47" i="7"/>
  <c r="G47" i="7"/>
  <c r="P47" i="7"/>
  <c r="X47" i="7"/>
  <c r="AF47" i="7"/>
  <c r="AN47" i="7"/>
  <c r="AV47" i="7"/>
  <c r="BD47" i="7"/>
  <c r="BL47" i="7"/>
  <c r="BT47" i="7"/>
  <c r="CB47" i="7"/>
  <c r="CK47" i="7"/>
  <c r="CX47" i="7"/>
  <c r="DR47" i="7"/>
  <c r="EH47" i="7"/>
  <c r="G44" i="7"/>
  <c r="K44" i="7"/>
  <c r="R44" i="7"/>
  <c r="V44" i="7"/>
  <c r="Z44" i="7"/>
  <c r="AD44" i="7"/>
  <c r="AH44" i="7"/>
  <c r="AL44" i="7"/>
  <c r="AP44" i="7"/>
  <c r="AT44" i="7"/>
  <c r="AX44" i="7"/>
  <c r="BB44" i="7"/>
  <c r="BF44" i="7"/>
  <c r="BJ44" i="7"/>
  <c r="BN44" i="7"/>
  <c r="BR44" i="7"/>
  <c r="BV44" i="7"/>
  <c r="BZ44" i="7"/>
  <c r="CD44" i="7"/>
  <c r="CH44" i="7"/>
  <c r="CM44" i="7"/>
  <c r="CR44" i="7"/>
  <c r="CW44" i="7"/>
  <c r="DB44" i="7"/>
  <c r="DG44" i="7"/>
  <c r="DK44" i="7"/>
  <c r="DQ44" i="7"/>
  <c r="DU44" i="7"/>
  <c r="DY44" i="7"/>
  <c r="EC44" i="7"/>
  <c r="EG44" i="7"/>
  <c r="G45" i="7"/>
  <c r="K45" i="7"/>
  <c r="R45" i="7"/>
  <c r="V45" i="7"/>
  <c r="Z45" i="7"/>
  <c r="AD45" i="7"/>
  <c r="AH45" i="7"/>
  <c r="AL45" i="7"/>
  <c r="AP45" i="7"/>
  <c r="AT45" i="7"/>
  <c r="AX45" i="7"/>
  <c r="BB45" i="7"/>
  <c r="BF45" i="7"/>
  <c r="BJ45" i="7"/>
  <c r="BN45" i="7"/>
  <c r="BR45" i="7"/>
  <c r="BV45" i="7"/>
  <c r="BZ45" i="7"/>
  <c r="CD45" i="7"/>
  <c r="CH45" i="7"/>
  <c r="CM45" i="7"/>
  <c r="CR45" i="7"/>
  <c r="CW45" i="7"/>
  <c r="DB45" i="7"/>
  <c r="DG45" i="7"/>
  <c r="DK45" i="7"/>
  <c r="DQ45" i="7"/>
  <c r="DU45" i="7"/>
  <c r="DY45" i="7"/>
  <c r="EC45" i="7"/>
  <c r="EG45" i="7"/>
  <c r="G46" i="7"/>
  <c r="K46" i="7"/>
  <c r="R46" i="7"/>
  <c r="V46" i="7"/>
  <c r="Z46" i="7"/>
  <c r="AD46" i="7"/>
  <c r="AH46" i="7"/>
  <c r="AL46" i="7"/>
  <c r="AP46" i="7"/>
  <c r="AT46" i="7"/>
  <c r="AX46" i="7"/>
  <c r="BB46" i="7"/>
  <c r="BF46" i="7"/>
  <c r="BJ46" i="7"/>
  <c r="BN46" i="7"/>
  <c r="BR46" i="7"/>
  <c r="BV46" i="7"/>
  <c r="BZ46" i="7"/>
  <c r="CD46" i="7"/>
  <c r="CH46" i="7"/>
  <c r="CM46" i="7"/>
  <c r="CR46" i="7"/>
  <c r="CW46" i="7"/>
  <c r="DD46" i="7"/>
  <c r="DI46" i="7"/>
  <c r="DO46" i="7"/>
  <c r="DV46" i="7"/>
  <c r="EA46" i="7"/>
  <c r="EH46" i="7"/>
  <c r="H47" i="7"/>
  <c r="S47" i="7"/>
  <c r="AA47" i="7"/>
  <c r="AI47" i="7"/>
  <c r="AQ47" i="7"/>
  <c r="AY47" i="7"/>
  <c r="BG47" i="7"/>
  <c r="BO47" i="7"/>
  <c r="BW47" i="7"/>
  <c r="CE47" i="7"/>
  <c r="CN47" i="7"/>
  <c r="DD47" i="7"/>
  <c r="DV47" i="7"/>
  <c r="EL47" i="7"/>
  <c r="G48" i="7"/>
  <c r="K48" i="7"/>
  <c r="R48" i="7"/>
  <c r="V48" i="7"/>
  <c r="Z48" i="7"/>
  <c r="AD48" i="7"/>
  <c r="AH48" i="7"/>
  <c r="AL48" i="7"/>
  <c r="AP48" i="7"/>
  <c r="AT48" i="7"/>
  <c r="AX48" i="7"/>
  <c r="BB48" i="7"/>
  <c r="BF48" i="7"/>
  <c r="BJ48" i="7"/>
  <c r="BN48" i="7"/>
  <c r="BR48" i="7"/>
  <c r="BV48" i="7"/>
  <c r="BZ48" i="7"/>
  <c r="CD48" i="7"/>
  <c r="CH48" i="7"/>
  <c r="CM48" i="7"/>
  <c r="CR48" i="7"/>
  <c r="CW48" i="7"/>
  <c r="DB48" i="7"/>
  <c r="DG48" i="7"/>
  <c r="DK48" i="7"/>
  <c r="DQ48" i="7"/>
  <c r="DU48" i="7"/>
  <c r="DY48" i="7"/>
  <c r="EC48" i="7"/>
  <c r="EG48" i="7"/>
  <c r="EK48" i="7"/>
  <c r="G49" i="7"/>
  <c r="K49" i="7"/>
  <c r="R49" i="7"/>
  <c r="V49" i="7"/>
  <c r="Z49" i="7"/>
  <c r="AD49" i="7"/>
  <c r="AH49" i="7"/>
  <c r="AL49" i="7"/>
  <c r="AP49" i="7"/>
  <c r="AT49" i="7"/>
  <c r="AX49" i="7"/>
  <c r="BB49" i="7"/>
  <c r="BF49" i="7"/>
  <c r="BJ49" i="7"/>
  <c r="BN49" i="7"/>
  <c r="BR49" i="7"/>
  <c r="BV49" i="7"/>
  <c r="BZ49" i="7"/>
  <c r="CD49" i="7"/>
  <c r="CH49" i="7"/>
  <c r="CM49" i="7"/>
  <c r="CR49" i="7"/>
  <c r="CW49" i="7"/>
  <c r="DD49" i="7"/>
  <c r="DI49" i="7"/>
  <c r="DO49" i="7"/>
  <c r="DV49" i="7"/>
  <c r="EA49" i="7"/>
  <c r="EF49" i="7"/>
  <c r="EL49" i="7"/>
  <c r="I50" i="7"/>
  <c r="Q50" i="7"/>
  <c r="W50" i="7"/>
  <c r="AB50" i="7"/>
  <c r="AJ50" i="7"/>
  <c r="AR50" i="7"/>
  <c r="AZ50" i="7"/>
  <c r="BH50" i="7"/>
  <c r="BP50" i="7"/>
  <c r="BX50" i="7"/>
  <c r="CF50" i="7"/>
  <c r="CO50" i="7"/>
  <c r="CZ50" i="7"/>
  <c r="DT50" i="7"/>
  <c r="AI49" i="7"/>
  <c r="AM49" i="7"/>
  <c r="AQ49" i="7"/>
  <c r="AU49" i="7"/>
  <c r="AY49" i="7"/>
  <c r="BC49" i="7"/>
  <c r="BG49" i="7"/>
  <c r="BK49" i="7"/>
  <c r="BO49" i="7"/>
  <c r="BS49" i="7"/>
  <c r="BW49" i="7"/>
  <c r="CA49" i="7"/>
  <c r="CE49" i="7"/>
  <c r="CI49" i="7"/>
  <c r="CN49" i="7"/>
  <c r="CS49" i="7"/>
  <c r="CX49" i="7"/>
  <c r="DE49" i="7"/>
  <c r="DJ49" i="7"/>
  <c r="DR49" i="7"/>
  <c r="DW49" i="7"/>
  <c r="EB49" i="7"/>
  <c r="EI50" i="7"/>
  <c r="EE50" i="7"/>
  <c r="EA50" i="7"/>
  <c r="DW50" i="7"/>
  <c r="DS50" i="7"/>
  <c r="DM50" i="7"/>
  <c r="DI50" i="7"/>
  <c r="DE50" i="7"/>
  <c r="CY50" i="7"/>
  <c r="EL50" i="7"/>
  <c r="EH50" i="7"/>
  <c r="ED50" i="7"/>
  <c r="DZ50" i="7"/>
  <c r="DV50" i="7"/>
  <c r="DR50" i="7"/>
  <c r="DL50" i="7"/>
  <c r="DH50" i="7"/>
  <c r="DD50" i="7"/>
  <c r="CX50" i="7"/>
  <c r="CS50" i="7"/>
  <c r="CN50" i="7"/>
  <c r="CI50" i="7"/>
  <c r="CE50" i="7"/>
  <c r="CA50" i="7"/>
  <c r="BW50" i="7"/>
  <c r="BS50" i="7"/>
  <c r="BO50" i="7"/>
  <c r="BK50" i="7"/>
  <c r="BG50" i="7"/>
  <c r="BC50" i="7"/>
  <c r="AY50" i="7"/>
  <c r="AU50" i="7"/>
  <c r="AQ50" i="7"/>
  <c r="AM50" i="7"/>
  <c r="AI50" i="7"/>
  <c r="AE50" i="7"/>
  <c r="EK50" i="7"/>
  <c r="EG50" i="7"/>
  <c r="EC50" i="7"/>
  <c r="DY50" i="7"/>
  <c r="DU50" i="7"/>
  <c r="DQ50" i="7"/>
  <c r="DK50" i="7"/>
  <c r="DG50" i="7"/>
  <c r="DB50" i="7"/>
  <c r="CW50" i="7"/>
  <c r="CR50" i="7"/>
  <c r="CM50" i="7"/>
  <c r="CH50" i="7"/>
  <c r="CD50" i="7"/>
  <c r="BZ50" i="7"/>
  <c r="BV50" i="7"/>
  <c r="BR50" i="7"/>
  <c r="BN50" i="7"/>
  <c r="BJ50" i="7"/>
  <c r="BF50" i="7"/>
  <c r="BB50" i="7"/>
  <c r="AX50" i="7"/>
  <c r="AT50" i="7"/>
  <c r="AP50" i="7"/>
  <c r="AL50" i="7"/>
  <c r="AH50" i="7"/>
  <c r="AD50" i="7"/>
  <c r="Z50" i="7"/>
  <c r="V50" i="7"/>
  <c r="R50" i="7"/>
  <c r="K50" i="7"/>
  <c r="G50" i="7"/>
  <c r="J50" i="7"/>
  <c r="S50" i="7"/>
  <c r="X50" i="7"/>
  <c r="AC50" i="7"/>
  <c r="AK50" i="7"/>
  <c r="AS50" i="7"/>
  <c r="BA50" i="7"/>
  <c r="BI50" i="7"/>
  <c r="BQ50" i="7"/>
  <c r="BY50" i="7"/>
  <c r="CG50" i="7"/>
  <c r="CQ50" i="7"/>
  <c r="DF50" i="7"/>
  <c r="DX50" i="7"/>
  <c r="I48" i="7"/>
  <c r="P48" i="7"/>
  <c r="T48" i="7"/>
  <c r="X48" i="7"/>
  <c r="AB48" i="7"/>
  <c r="AF48" i="7"/>
  <c r="AJ48" i="7"/>
  <c r="AN48" i="7"/>
  <c r="AR48" i="7"/>
  <c r="AV48" i="7"/>
  <c r="AZ48" i="7"/>
  <c r="BD48" i="7"/>
  <c r="BH48" i="7"/>
  <c r="BL48" i="7"/>
  <c r="BP48" i="7"/>
  <c r="BT48" i="7"/>
  <c r="BX48" i="7"/>
  <c r="CB48" i="7"/>
  <c r="CF48" i="7"/>
  <c r="CK48" i="7"/>
  <c r="CO48" i="7"/>
  <c r="CT48" i="7"/>
  <c r="CY48" i="7"/>
  <c r="DE48" i="7"/>
  <c r="DI48" i="7"/>
  <c r="DM48" i="7"/>
  <c r="DS48" i="7"/>
  <c r="DW48" i="7"/>
  <c r="EA48" i="7"/>
  <c r="EE48" i="7"/>
  <c r="EI48" i="7"/>
  <c r="EK49" i="7"/>
  <c r="EG49" i="7"/>
  <c r="EC49" i="7"/>
  <c r="DY49" i="7"/>
  <c r="DU49" i="7"/>
  <c r="DQ49" i="7"/>
  <c r="DK49" i="7"/>
  <c r="DG49" i="7"/>
  <c r="DB49" i="7"/>
  <c r="I49" i="7"/>
  <c r="P49" i="7"/>
  <c r="T49" i="7"/>
  <c r="X49" i="7"/>
  <c r="AB49" i="7"/>
  <c r="AF49" i="7"/>
  <c r="AJ49" i="7"/>
  <c r="AN49" i="7"/>
  <c r="AR49" i="7"/>
  <c r="AV49" i="7"/>
  <c r="AZ49" i="7"/>
  <c r="BD49" i="7"/>
  <c r="BH49" i="7"/>
  <c r="BL49" i="7"/>
  <c r="BP49" i="7"/>
  <c r="BT49" i="7"/>
  <c r="BX49" i="7"/>
  <c r="CB49" i="7"/>
  <c r="CF49" i="7"/>
  <c r="CK49" i="7"/>
  <c r="CO49" i="7"/>
  <c r="CT49" i="7"/>
  <c r="CY49" i="7"/>
  <c r="DF49" i="7"/>
  <c r="DL49" i="7"/>
  <c r="DS49" i="7"/>
  <c r="DX49" i="7"/>
  <c r="ED49" i="7"/>
  <c r="EI49" i="7"/>
  <c r="F50" i="7"/>
  <c r="L50" i="7"/>
  <c r="T50" i="7"/>
  <c r="Y50" i="7"/>
  <c r="AF50" i="7"/>
  <c r="AN50" i="7"/>
  <c r="AV50" i="7"/>
  <c r="BD50" i="7"/>
  <c r="BL50" i="7"/>
  <c r="BT50" i="7"/>
  <c r="CB50" i="7"/>
  <c r="CK50" i="7"/>
  <c r="CT50" i="7"/>
  <c r="DJ50" i="7"/>
  <c r="EB50" i="7"/>
  <c r="F48" i="7"/>
  <c r="J48" i="7"/>
  <c r="Q48" i="7"/>
  <c r="U48" i="7"/>
  <c r="Y48" i="7"/>
  <c r="AC48" i="7"/>
  <c r="AG48" i="7"/>
  <c r="AK48" i="7"/>
  <c r="AO48" i="7"/>
  <c r="AS48" i="7"/>
  <c r="AW48" i="7"/>
  <c r="BA48" i="7"/>
  <c r="BE48" i="7"/>
  <c r="BI48" i="7"/>
  <c r="BM48" i="7"/>
  <c r="BQ48" i="7"/>
  <c r="BU48" i="7"/>
  <c r="BY48" i="7"/>
  <c r="CC48" i="7"/>
  <c r="CG48" i="7"/>
  <c r="CL48" i="7"/>
  <c r="CQ48" i="7"/>
  <c r="CU48" i="7"/>
  <c r="CZ48" i="7"/>
  <c r="DF48" i="7"/>
  <c r="DJ48" i="7"/>
  <c r="DO48" i="7"/>
  <c r="DT48" i="7"/>
  <c r="DX48" i="7"/>
  <c r="EB48" i="7"/>
  <c r="EF48" i="7"/>
  <c r="F49" i="7"/>
  <c r="J49" i="7"/>
  <c r="Q49" i="7"/>
  <c r="U49" i="7"/>
  <c r="Y49" i="7"/>
  <c r="AC49" i="7"/>
  <c r="AG49" i="7"/>
  <c r="AK49" i="7"/>
  <c r="AO49" i="7"/>
  <c r="AS49" i="7"/>
  <c r="AW49" i="7"/>
  <c r="BA49" i="7"/>
  <c r="BE49" i="7"/>
  <c r="BI49" i="7"/>
  <c r="BM49" i="7"/>
  <c r="BQ49" i="7"/>
  <c r="BU49" i="7"/>
  <c r="BY49" i="7"/>
  <c r="CC49" i="7"/>
  <c r="CG49" i="7"/>
  <c r="CL49" i="7"/>
  <c r="CQ49" i="7"/>
  <c r="CU49" i="7"/>
  <c r="CZ49" i="7"/>
  <c r="DH49" i="7"/>
  <c r="DM49" i="7"/>
  <c r="DT49" i="7"/>
  <c r="DZ49" i="7"/>
  <c r="EE49" i="7"/>
  <c r="EJ49" i="7"/>
  <c r="H50" i="7"/>
  <c r="P50" i="7"/>
  <c r="U50" i="7"/>
  <c r="AA50" i="7"/>
  <c r="AG50" i="7"/>
  <c r="AO50" i="7"/>
  <c r="AW50" i="7"/>
  <c r="BE50" i="7"/>
  <c r="BM50" i="7"/>
  <c r="BU50" i="7"/>
  <c r="CC50" i="7"/>
  <c r="CL50" i="7"/>
  <c r="CU50" i="7"/>
  <c r="DO50" i="7"/>
  <c r="EF50" i="7"/>
  <c r="G51" i="7"/>
  <c r="K51" i="7"/>
  <c r="R51" i="7"/>
  <c r="V51" i="7"/>
  <c r="Z51" i="7"/>
  <c r="AD51" i="7"/>
  <c r="AH51" i="7"/>
  <c r="AL51" i="7"/>
  <c r="AP51" i="7"/>
  <c r="AT51" i="7"/>
  <c r="AX51" i="7"/>
  <c r="BB51" i="7"/>
  <c r="BF51" i="7"/>
  <c r="BJ51" i="7"/>
  <c r="BN51" i="7"/>
  <c r="BR51" i="7"/>
  <c r="BV51" i="7"/>
  <c r="BZ51" i="7"/>
  <c r="CD51" i="7"/>
  <c r="CH51" i="7"/>
  <c r="CM51" i="7"/>
  <c r="CR51" i="7"/>
  <c r="CW51" i="7"/>
  <c r="DB51" i="7"/>
  <c r="DG51" i="7"/>
  <c r="DK51" i="7"/>
  <c r="DQ51" i="7"/>
  <c r="DU51" i="7"/>
  <c r="DY51" i="7"/>
  <c r="EC51" i="7"/>
  <c r="EG51" i="7"/>
  <c r="EK51" i="7"/>
  <c r="G52" i="7"/>
  <c r="K52" i="7"/>
  <c r="S52" i="7"/>
  <c r="Y52" i="7"/>
  <c r="AD52" i="7"/>
  <c r="AI52" i="7"/>
  <c r="AO52" i="7"/>
  <c r="AT52" i="7"/>
  <c r="AY52" i="7"/>
  <c r="BE52" i="7"/>
  <c r="BJ52" i="7"/>
  <c r="BO52" i="7"/>
  <c r="BU52" i="7"/>
  <c r="BZ52" i="7"/>
  <c r="CE52" i="7"/>
  <c r="CL52" i="7"/>
  <c r="CR52" i="7"/>
  <c r="CX52" i="7"/>
  <c r="DF52" i="7"/>
  <c r="DK52" i="7"/>
  <c r="DR52" i="7"/>
  <c r="DX52" i="7"/>
  <c r="EC52" i="7"/>
  <c r="EH52" i="7"/>
  <c r="H51" i="7"/>
  <c r="L51" i="7"/>
  <c r="S51" i="7"/>
  <c r="W51" i="7"/>
  <c r="AA51" i="7"/>
  <c r="AE51" i="7"/>
  <c r="AI51" i="7"/>
  <c r="AM51" i="7"/>
  <c r="AQ51" i="7"/>
  <c r="AU51" i="7"/>
  <c r="AY51" i="7"/>
  <c r="BC51" i="7"/>
  <c r="BG51" i="7"/>
  <c r="BK51" i="7"/>
  <c r="BO51" i="7"/>
  <c r="BS51" i="7"/>
  <c r="BW51" i="7"/>
  <c r="CA51" i="7"/>
  <c r="CE51" i="7"/>
  <c r="CI51" i="7"/>
  <c r="CN51" i="7"/>
  <c r="CS51" i="7"/>
  <c r="CX51" i="7"/>
  <c r="DD51" i="7"/>
  <c r="DH51" i="7"/>
  <c r="DL51" i="7"/>
  <c r="DR51" i="7"/>
  <c r="DV51" i="7"/>
  <c r="DZ51" i="7"/>
  <c r="ED51" i="7"/>
  <c r="EH51" i="7"/>
  <c r="EL51" i="7"/>
  <c r="H52" i="7"/>
  <c r="L52" i="7"/>
  <c r="U52" i="7"/>
  <c r="Z52" i="7"/>
  <c r="AE52" i="7"/>
  <c r="AK52" i="7"/>
  <c r="AP52" i="7"/>
  <c r="AU52" i="7"/>
  <c r="BA52" i="7"/>
  <c r="BF52" i="7"/>
  <c r="BK52" i="7"/>
  <c r="BQ52" i="7"/>
  <c r="BV52" i="7"/>
  <c r="CA52" i="7"/>
  <c r="CG52" i="7"/>
  <c r="CM52" i="7"/>
  <c r="CS52" i="7"/>
  <c r="CZ52" i="7"/>
  <c r="DG52" i="7"/>
  <c r="DL52" i="7"/>
  <c r="DT52" i="7"/>
  <c r="DY52" i="7"/>
  <c r="ED52" i="7"/>
  <c r="I51" i="7"/>
  <c r="P51" i="7"/>
  <c r="T51" i="7"/>
  <c r="X51" i="7"/>
  <c r="AB51" i="7"/>
  <c r="AF51" i="7"/>
  <c r="AJ51" i="7"/>
  <c r="AN51" i="7"/>
  <c r="AR51" i="7"/>
  <c r="AV51" i="7"/>
  <c r="AZ51" i="7"/>
  <c r="BD51" i="7"/>
  <c r="BH51" i="7"/>
  <c r="BL51" i="7"/>
  <c r="BP51" i="7"/>
  <c r="BT51" i="7"/>
  <c r="BX51" i="7"/>
  <c r="CB51" i="7"/>
  <c r="CF51" i="7"/>
  <c r="CK51" i="7"/>
  <c r="CO51" i="7"/>
  <c r="CT51" i="7"/>
  <c r="CY51" i="7"/>
  <c r="DE51" i="7"/>
  <c r="DI51" i="7"/>
  <c r="DM51" i="7"/>
  <c r="DS51" i="7"/>
  <c r="DW51" i="7"/>
  <c r="EA51" i="7"/>
  <c r="EE51" i="7"/>
  <c r="EI52" i="7"/>
  <c r="EE52" i="7"/>
  <c r="EA52" i="7"/>
  <c r="DW52" i="7"/>
  <c r="DS52" i="7"/>
  <c r="DM52" i="7"/>
  <c r="DI52" i="7"/>
  <c r="DE52" i="7"/>
  <c r="CY52" i="7"/>
  <c r="CT52" i="7"/>
  <c r="CO52" i="7"/>
  <c r="CK52" i="7"/>
  <c r="CF52" i="7"/>
  <c r="CB52" i="7"/>
  <c r="BX52" i="7"/>
  <c r="BT52" i="7"/>
  <c r="BP52" i="7"/>
  <c r="BL52" i="7"/>
  <c r="BH52" i="7"/>
  <c r="BD52" i="7"/>
  <c r="AZ52" i="7"/>
  <c r="AV52" i="7"/>
  <c r="AR52" i="7"/>
  <c r="AN52" i="7"/>
  <c r="AJ52" i="7"/>
  <c r="AF52" i="7"/>
  <c r="AB52" i="7"/>
  <c r="X52" i="7"/>
  <c r="T52" i="7"/>
  <c r="P52" i="7"/>
  <c r="I52" i="7"/>
  <c r="Q52" i="7"/>
  <c r="V52" i="7"/>
  <c r="AA52" i="7"/>
  <c r="AG52" i="7"/>
  <c r="AL52" i="7"/>
  <c r="AQ52" i="7"/>
  <c r="AW52" i="7"/>
  <c r="BB52" i="7"/>
  <c r="BG52" i="7"/>
  <c r="BM52" i="7"/>
  <c r="BR52" i="7"/>
  <c r="BW52" i="7"/>
  <c r="CC52" i="7"/>
  <c r="CH52" i="7"/>
  <c r="CN52" i="7"/>
  <c r="CU52" i="7"/>
  <c r="DB52" i="7"/>
  <c r="DH52" i="7"/>
  <c r="DO52" i="7"/>
  <c r="DU52" i="7"/>
  <c r="DZ52" i="7"/>
  <c r="EF52" i="7"/>
  <c r="EK52" i="7"/>
  <c r="K18" i="8"/>
  <c r="J18" i="8"/>
  <c r="K22" i="8"/>
  <c r="J22" i="8"/>
  <c r="K26" i="8"/>
  <c r="J26" i="8"/>
  <c r="K30" i="8"/>
  <c r="J30" i="8"/>
  <c r="K34" i="8"/>
  <c r="J34" i="8"/>
  <c r="K38" i="8"/>
  <c r="J38" i="8"/>
  <c r="K42" i="8"/>
  <c r="J42" i="8"/>
  <c r="K46" i="8"/>
  <c r="J46" i="8"/>
  <c r="K50" i="8"/>
  <c r="J50" i="8"/>
  <c r="J53" i="8"/>
  <c r="K53" i="8"/>
  <c r="H121" i="8"/>
  <c r="B9" i="34" s="1"/>
  <c r="B342" i="34" s="1"/>
  <c r="K52" i="8"/>
  <c r="J20" i="8"/>
  <c r="J24" i="8"/>
  <c r="J28" i="8"/>
  <c r="J32" i="8"/>
  <c r="J36" i="8"/>
  <c r="J40" i="8"/>
  <c r="J44" i="8"/>
  <c r="J48" i="8"/>
  <c r="J52" i="8"/>
  <c r="J55" i="8"/>
  <c r="J57" i="8"/>
  <c r="J59" i="8"/>
  <c r="J61" i="8"/>
  <c r="J63" i="8"/>
  <c r="J65" i="8"/>
  <c r="J67" i="8"/>
  <c r="J69" i="8"/>
  <c r="J71" i="8"/>
  <c r="J73" i="8"/>
  <c r="J75" i="8"/>
  <c r="J77" i="8"/>
  <c r="J79" i="8"/>
  <c r="J81" i="8"/>
  <c r="J83" i="8"/>
  <c r="J85" i="8"/>
  <c r="J87" i="8"/>
  <c r="J90" i="8"/>
  <c r="J92" i="8"/>
  <c r="J97" i="8"/>
  <c r="K97" i="8"/>
  <c r="I120" i="8"/>
  <c r="B125" i="34" s="1"/>
  <c r="K102" i="8"/>
  <c r="K107" i="8"/>
  <c r="E20" i="8" s="1"/>
  <c r="K112" i="8"/>
  <c r="K116" i="8"/>
  <c r="K54" i="8"/>
  <c r="K58" i="8"/>
  <c r="K62" i="8"/>
  <c r="K66" i="8"/>
  <c r="K70" i="8"/>
  <c r="K74" i="8"/>
  <c r="K78" i="8"/>
  <c r="K82" i="8"/>
  <c r="K86" i="8"/>
  <c r="K91" i="8"/>
  <c r="J94" i="8"/>
  <c r="K96" i="8"/>
  <c r="J99" i="8"/>
  <c r="K100" i="8"/>
  <c r="J104" i="8"/>
  <c r="K105" i="8"/>
  <c r="J110" i="8"/>
  <c r="K111" i="8"/>
  <c r="J114" i="8"/>
  <c r="K115" i="8"/>
  <c r="J118" i="8"/>
  <c r="C50" i="8"/>
  <c r="B152" i="34" s="1"/>
  <c r="C52" i="8"/>
  <c r="B154" i="34" s="1"/>
  <c r="C54" i="8"/>
  <c r="B156" i="34" s="1"/>
  <c r="C56" i="8"/>
  <c r="B158" i="34" s="1"/>
  <c r="I158" i="34" s="1"/>
  <c r="J158" i="34" s="1"/>
  <c r="C58" i="8"/>
  <c r="B160" i="34" s="1"/>
  <c r="H160" i="34" s="1"/>
  <c r="C60" i="8"/>
  <c r="B162" i="34" s="1"/>
  <c r="I162" i="34" s="1"/>
  <c r="J162" i="34" s="1"/>
  <c r="C62" i="8"/>
  <c r="B164" i="34" s="1"/>
  <c r="C64" i="8"/>
  <c r="B166" i="34" s="1"/>
  <c r="C66" i="8"/>
  <c r="B168" i="34" s="1"/>
  <c r="C68" i="8"/>
  <c r="B170" i="34" s="1"/>
  <c r="C70" i="8"/>
  <c r="B172" i="34" s="1"/>
  <c r="K118" i="8"/>
  <c r="B23" i="8"/>
  <c r="B8" i="34" s="1"/>
  <c r="C49" i="8"/>
  <c r="B151" i="34" s="1"/>
  <c r="C51" i="8"/>
  <c r="B153" i="34" s="1"/>
  <c r="C53" i="8"/>
  <c r="B155" i="34" s="1"/>
  <c r="C55" i="8"/>
  <c r="B157" i="34" s="1"/>
  <c r="C57" i="8"/>
  <c r="B159" i="34" s="1"/>
  <c r="C59" i="8"/>
  <c r="B161" i="34" s="1"/>
  <c r="C61" i="8"/>
  <c r="B163" i="34" s="1"/>
  <c r="C63" i="8"/>
  <c r="B165" i="34" s="1"/>
  <c r="C65" i="8"/>
  <c r="B167" i="34" s="1"/>
  <c r="C67" i="8"/>
  <c r="B169" i="34" s="1"/>
  <c r="L197" i="34" l="1"/>
  <c r="I161" i="34"/>
  <c r="J161" i="34" s="1"/>
  <c r="H161" i="34"/>
  <c r="I125" i="34"/>
  <c r="J125" i="34" s="1"/>
  <c r="H125" i="34"/>
  <c r="H159" i="34"/>
  <c r="I159" i="34"/>
  <c r="J159" i="34" s="1"/>
  <c r="I154" i="34"/>
  <c r="J154" i="34" s="1"/>
  <c r="H154" i="34"/>
  <c r="I165" i="34"/>
  <c r="J165" i="34" s="1"/>
  <c r="H165" i="34"/>
  <c r="I157" i="34"/>
  <c r="J157" i="34" s="1"/>
  <c r="H157" i="34"/>
  <c r="H168" i="34"/>
  <c r="I168" i="34"/>
  <c r="J168" i="34" s="1"/>
  <c r="I152" i="34"/>
  <c r="J152" i="34" s="1"/>
  <c r="H152" i="34"/>
  <c r="I171" i="34"/>
  <c r="J171" i="34" s="1"/>
  <c r="H171" i="34"/>
  <c r="B352" i="34"/>
  <c r="K279" i="34"/>
  <c r="L279" i="34"/>
  <c r="K259" i="34"/>
  <c r="L259" i="34"/>
  <c r="K234" i="34"/>
  <c r="L234" i="34"/>
  <c r="L230" i="34"/>
  <c r="K230" i="34"/>
  <c r="L222" i="34"/>
  <c r="K222" i="34"/>
  <c r="K214" i="34"/>
  <c r="L214" i="34"/>
  <c r="K206" i="34"/>
  <c r="L206" i="34"/>
  <c r="K197" i="34"/>
  <c r="G182" i="34"/>
  <c r="K282" i="34"/>
  <c r="L282" i="34"/>
  <c r="K262" i="34"/>
  <c r="L262" i="34"/>
  <c r="L257" i="34"/>
  <c r="K257" i="34"/>
  <c r="L221" i="34"/>
  <c r="K221" i="34"/>
  <c r="K205" i="34"/>
  <c r="L205" i="34"/>
  <c r="K201" i="34"/>
  <c r="L201" i="34"/>
  <c r="K193" i="34"/>
  <c r="L193" i="34"/>
  <c r="K232" i="34"/>
  <c r="L232" i="34"/>
  <c r="L281" i="34"/>
  <c r="K281" i="34"/>
  <c r="L271" i="34"/>
  <c r="K271" i="34"/>
  <c r="L261" i="34"/>
  <c r="L252" i="34"/>
  <c r="K252" i="34"/>
  <c r="L244" i="34"/>
  <c r="K244" i="34"/>
  <c r="K284" i="34"/>
  <c r="L284" i="34"/>
  <c r="K274" i="34"/>
  <c r="L274" i="34"/>
  <c r="L265" i="34"/>
  <c r="K265" i="34"/>
  <c r="K255" i="34"/>
  <c r="L255" i="34"/>
  <c r="K223" i="34"/>
  <c r="L223" i="34"/>
  <c r="L207" i="34"/>
  <c r="K207" i="34"/>
  <c r="K199" i="34"/>
  <c r="L199" i="34"/>
  <c r="H169" i="34"/>
  <c r="I169" i="34"/>
  <c r="J169" i="34" s="1"/>
  <c r="H164" i="34"/>
  <c r="I164" i="34"/>
  <c r="J164" i="34" s="1"/>
  <c r="I163" i="34"/>
  <c r="J163" i="34" s="1"/>
  <c r="H163" i="34"/>
  <c r="I155" i="34"/>
  <c r="J155" i="34" s="1"/>
  <c r="H155" i="34"/>
  <c r="H166" i="34"/>
  <c r="I166" i="34"/>
  <c r="J166" i="34" s="1"/>
  <c r="C18" i="34"/>
  <c r="K240" i="34"/>
  <c r="L240" i="34"/>
  <c r="L283" i="34"/>
  <c r="K283" i="34"/>
  <c r="L263" i="34"/>
  <c r="K263" i="34"/>
  <c r="L238" i="34"/>
  <c r="K238" i="34"/>
  <c r="L194" i="34"/>
  <c r="K194" i="34"/>
  <c r="K186" i="34"/>
  <c r="L186" i="34"/>
  <c r="B351" i="34"/>
  <c r="B339" i="34"/>
  <c r="K267" i="34"/>
  <c r="L267" i="34"/>
  <c r="L245" i="34"/>
  <c r="K245" i="34"/>
  <c r="K225" i="34"/>
  <c r="L225" i="34"/>
  <c r="K213" i="34"/>
  <c r="L213" i="34"/>
  <c r="K209" i="34"/>
  <c r="L209" i="34"/>
  <c r="B350" i="34"/>
  <c r="L224" i="34"/>
  <c r="K224" i="34"/>
  <c r="L216" i="34"/>
  <c r="K216" i="34"/>
  <c r="K208" i="34"/>
  <c r="L208" i="34"/>
  <c r="L200" i="34"/>
  <c r="K200" i="34"/>
  <c r="L192" i="34"/>
  <c r="K192" i="34"/>
  <c r="K247" i="34"/>
  <c r="L247" i="34"/>
  <c r="K239" i="34"/>
  <c r="L239" i="34"/>
  <c r="L227" i="34"/>
  <c r="K227" i="34"/>
  <c r="K211" i="34"/>
  <c r="L211" i="34"/>
  <c r="K187" i="34"/>
  <c r="L187" i="34"/>
  <c r="H172" i="34"/>
  <c r="I172" i="34"/>
  <c r="J172" i="34" s="1"/>
  <c r="L237" i="34"/>
  <c r="K237" i="34"/>
  <c r="B344" i="34"/>
  <c r="B348" i="34"/>
  <c r="K287" i="34"/>
  <c r="L287" i="34"/>
  <c r="K268" i="34"/>
  <c r="L268" i="34"/>
  <c r="K250" i="34"/>
  <c r="L250" i="34"/>
  <c r="K242" i="34"/>
  <c r="L242" i="34"/>
  <c r="K226" i="34"/>
  <c r="L226" i="34"/>
  <c r="L218" i="34"/>
  <c r="K218" i="34"/>
  <c r="L210" i="34"/>
  <c r="K210" i="34"/>
  <c r="K198" i="34"/>
  <c r="L198" i="34"/>
  <c r="I160" i="34"/>
  <c r="J160" i="34" s="1"/>
  <c r="B343" i="34"/>
  <c r="K286" i="34"/>
  <c r="L286" i="34"/>
  <c r="L272" i="34"/>
  <c r="K272" i="34"/>
  <c r="K270" i="34" s="1"/>
  <c r="K178" i="34" s="1"/>
  <c r="L253" i="34"/>
  <c r="K253" i="34"/>
  <c r="K249" i="34"/>
  <c r="L249" i="34"/>
  <c r="L229" i="34"/>
  <c r="K229" i="34"/>
  <c r="K217" i="34"/>
  <c r="L217" i="34"/>
  <c r="C338" i="34"/>
  <c r="K285" i="34"/>
  <c r="K276" i="34"/>
  <c r="K275" i="34" s="1"/>
  <c r="K179" i="34" s="1"/>
  <c r="L276" i="34"/>
  <c r="L275" i="34" s="1"/>
  <c r="L179" i="34" s="1"/>
  <c r="K266" i="34"/>
  <c r="L266" i="34"/>
  <c r="L256" i="34"/>
  <c r="K256" i="34"/>
  <c r="L248" i="34"/>
  <c r="K248" i="34"/>
  <c r="L280" i="34"/>
  <c r="K280" i="34"/>
  <c r="L269" i="34"/>
  <c r="K269" i="34"/>
  <c r="L260" i="34"/>
  <c r="K260" i="34"/>
  <c r="L251" i="34"/>
  <c r="K251" i="34"/>
  <c r="K231" i="34"/>
  <c r="L231" i="34"/>
  <c r="L215" i="34"/>
  <c r="K215" i="34"/>
  <c r="K203" i="34"/>
  <c r="L203" i="34"/>
  <c r="L236" i="34"/>
  <c r="I153" i="34"/>
  <c r="J153" i="34" s="1"/>
  <c r="H153" i="34"/>
  <c r="I156" i="34"/>
  <c r="J156" i="34" s="1"/>
  <c r="H156" i="34"/>
  <c r="I167" i="34"/>
  <c r="J167" i="34" s="1"/>
  <c r="H167" i="34"/>
  <c r="I151" i="34"/>
  <c r="J151" i="34" s="1"/>
  <c r="H151" i="34"/>
  <c r="H170" i="34"/>
  <c r="I170" i="34"/>
  <c r="J170" i="34" s="1"/>
  <c r="H158" i="34"/>
  <c r="B340" i="34"/>
  <c r="K273" i="34"/>
  <c r="L273" i="34"/>
  <c r="L254" i="34"/>
  <c r="K254" i="34"/>
  <c r="L246" i="34"/>
  <c r="K246" i="34"/>
  <c r="L202" i="34"/>
  <c r="K202" i="34"/>
  <c r="K190" i="34"/>
  <c r="L190" i="34"/>
  <c r="K241" i="34"/>
  <c r="L241" i="34"/>
  <c r="B347" i="34"/>
  <c r="L278" i="34"/>
  <c r="K278" i="34"/>
  <c r="K277" i="34" s="1"/>
  <c r="K180" i="34" s="1"/>
  <c r="K189" i="34"/>
  <c r="L189" i="34"/>
  <c r="H162" i="34"/>
  <c r="L228" i="34"/>
  <c r="K228" i="34"/>
  <c r="K220" i="34"/>
  <c r="L220" i="34"/>
  <c r="L212" i="34"/>
  <c r="K212" i="34"/>
  <c r="L204" i="34"/>
  <c r="K204" i="34"/>
  <c r="K196" i="34"/>
  <c r="L196" i="34"/>
  <c r="L188" i="34"/>
  <c r="K188" i="34"/>
  <c r="K243" i="34"/>
  <c r="L243" i="34"/>
  <c r="L235" i="34"/>
  <c r="K235" i="34"/>
  <c r="L219" i="34"/>
  <c r="K219" i="34"/>
  <c r="K195" i="34"/>
  <c r="L195" i="34"/>
  <c r="K191" i="34"/>
  <c r="L191" i="34"/>
  <c r="K236" i="34"/>
  <c r="I121" i="14"/>
  <c r="C23" i="14"/>
  <c r="C22" i="8"/>
  <c r="B17" i="34" s="1"/>
  <c r="I22" i="8"/>
  <c r="B27" i="34" s="1"/>
  <c r="E17" i="8"/>
  <c r="D19" i="8"/>
  <c r="I113" i="8"/>
  <c r="B118" i="34" s="1"/>
  <c r="I103" i="8"/>
  <c r="B108" i="34" s="1"/>
  <c r="I98" i="8"/>
  <c r="B103" i="34" s="1"/>
  <c r="I84" i="8"/>
  <c r="B89" i="34" s="1"/>
  <c r="I80" i="8"/>
  <c r="B85" i="34" s="1"/>
  <c r="I76" i="8"/>
  <c r="B81" i="34" s="1"/>
  <c r="I117" i="8"/>
  <c r="B122" i="34" s="1"/>
  <c r="I93" i="8"/>
  <c r="B98" i="34" s="1"/>
  <c r="I68" i="8"/>
  <c r="B73" i="34" s="1"/>
  <c r="I64" i="8"/>
  <c r="B69" i="34" s="1"/>
  <c r="I60" i="8"/>
  <c r="B65" i="34" s="1"/>
  <c r="I109" i="8"/>
  <c r="B114" i="34" s="1"/>
  <c r="I88" i="8"/>
  <c r="B93" i="34" s="1"/>
  <c r="I72" i="8"/>
  <c r="B77" i="34" s="1"/>
  <c r="I112" i="8"/>
  <c r="B117" i="34" s="1"/>
  <c r="C43" i="8"/>
  <c r="B145" i="34" s="1"/>
  <c r="C35" i="8"/>
  <c r="B137" i="34" s="1"/>
  <c r="I87" i="8"/>
  <c r="B92" i="34" s="1"/>
  <c r="C17" i="8"/>
  <c r="B12" i="34" s="1"/>
  <c r="I75" i="8"/>
  <c r="B80" i="34" s="1"/>
  <c r="I92" i="8"/>
  <c r="B97" i="34" s="1"/>
  <c r="I79" i="8"/>
  <c r="B84" i="34" s="1"/>
  <c r="I59" i="8"/>
  <c r="B64" i="34" s="1"/>
  <c r="C40" i="8"/>
  <c r="B142" i="34" s="1"/>
  <c r="I56" i="8"/>
  <c r="B61" i="34" s="1"/>
  <c r="C16" i="8"/>
  <c r="B11" i="34" s="1"/>
  <c r="C38" i="8"/>
  <c r="B140" i="34" s="1"/>
  <c r="I105" i="8"/>
  <c r="B110" i="34" s="1"/>
  <c r="I71" i="8"/>
  <c r="B76" i="34" s="1"/>
  <c r="I47" i="8"/>
  <c r="B52" i="34" s="1"/>
  <c r="I63" i="8"/>
  <c r="B68" i="34" s="1"/>
  <c r="I107" i="8"/>
  <c r="B112" i="34" s="1"/>
  <c r="C21" i="8"/>
  <c r="B16" i="34" s="1"/>
  <c r="I83" i="8"/>
  <c r="B88" i="34" s="1"/>
  <c r="I67" i="8"/>
  <c r="B72" i="34" s="1"/>
  <c r="I48" i="8"/>
  <c r="B53" i="34" s="1"/>
  <c r="C20" i="8"/>
  <c r="B15" i="34" s="1"/>
  <c r="I31" i="8"/>
  <c r="B36" i="34" s="1"/>
  <c r="C19" i="8"/>
  <c r="B14" i="34" s="1"/>
  <c r="C44" i="8"/>
  <c r="B146" i="34" s="1"/>
  <c r="I102" i="8"/>
  <c r="B107" i="34" s="1"/>
  <c r="C27" i="8"/>
  <c r="B129" i="34" s="1"/>
  <c r="I114" i="8"/>
  <c r="B119" i="34" s="1"/>
  <c r="I94" i="8"/>
  <c r="B99" i="34" s="1"/>
  <c r="I90" i="8"/>
  <c r="B95" i="34" s="1"/>
  <c r="I85" i="8"/>
  <c r="B90" i="34" s="1"/>
  <c r="I81" i="8"/>
  <c r="B86" i="34" s="1"/>
  <c r="I77" i="8"/>
  <c r="B82" i="34" s="1"/>
  <c r="I73" i="8"/>
  <c r="B78" i="34" s="1"/>
  <c r="I69" i="8"/>
  <c r="B74" i="34" s="1"/>
  <c r="I65" i="8"/>
  <c r="B70" i="34" s="1"/>
  <c r="I61" i="8"/>
  <c r="B66" i="34" s="1"/>
  <c r="I55" i="8"/>
  <c r="B60" i="34" s="1"/>
  <c r="I74" i="8"/>
  <c r="B79" i="34" s="1"/>
  <c r="I49" i="8"/>
  <c r="B54" i="34" s="1"/>
  <c r="E21" i="8"/>
  <c r="I57" i="8"/>
  <c r="B62" i="34" s="1"/>
  <c r="C37" i="8"/>
  <c r="B139" i="34" s="1"/>
  <c r="I39" i="8"/>
  <c r="B44" i="34" s="1"/>
  <c r="C42" i="8"/>
  <c r="B144" i="34" s="1"/>
  <c r="I96" i="8"/>
  <c r="B101" i="34" s="1"/>
  <c r="I62" i="8"/>
  <c r="B67" i="34" s="1"/>
  <c r="I36" i="8"/>
  <c r="B41" i="34" s="1"/>
  <c r="C33" i="8"/>
  <c r="B135" i="34" s="1"/>
  <c r="I37" i="8"/>
  <c r="B42" i="34" s="1"/>
  <c r="I26" i="8"/>
  <c r="B31" i="34" s="1"/>
  <c r="D18" i="8"/>
  <c r="C39" i="8"/>
  <c r="B141" i="34" s="1"/>
  <c r="I91" i="8"/>
  <c r="B96" i="34" s="1"/>
  <c r="I58" i="8"/>
  <c r="B63" i="34" s="1"/>
  <c r="I32" i="8"/>
  <c r="B37" i="34" s="1"/>
  <c r="C28" i="8"/>
  <c r="B130" i="34" s="1"/>
  <c r="I33" i="8"/>
  <c r="B38" i="34" s="1"/>
  <c r="I118" i="8"/>
  <c r="B123" i="34" s="1"/>
  <c r="I23" i="8"/>
  <c r="B28" i="34" s="1"/>
  <c r="C26" i="8"/>
  <c r="B128" i="34" s="1"/>
  <c r="I78" i="8"/>
  <c r="B83" i="34" s="1"/>
  <c r="I20" i="8"/>
  <c r="B25" i="34" s="1"/>
  <c r="I100" i="8"/>
  <c r="B105" i="34" s="1"/>
  <c r="I21" i="8"/>
  <c r="B26" i="34" s="1"/>
  <c r="D21" i="8"/>
  <c r="C45" i="8"/>
  <c r="B147" i="34" s="1"/>
  <c r="C29" i="8"/>
  <c r="B131" i="34" s="1"/>
  <c r="I99" i="8"/>
  <c r="B104" i="34" s="1"/>
  <c r="C47" i="8"/>
  <c r="B149" i="34" s="1"/>
  <c r="C31" i="8"/>
  <c r="B133" i="34" s="1"/>
  <c r="I104" i="8"/>
  <c r="B109" i="34" s="1"/>
  <c r="I82" i="8"/>
  <c r="B87" i="34" s="1"/>
  <c r="I66" i="8"/>
  <c r="B71" i="34" s="1"/>
  <c r="I52" i="8"/>
  <c r="B57" i="34" s="1"/>
  <c r="I40" i="8"/>
  <c r="B45" i="34" s="1"/>
  <c r="I24" i="8"/>
  <c r="B29" i="34" s="1"/>
  <c r="C36" i="8"/>
  <c r="B138" i="34" s="1"/>
  <c r="I110" i="8"/>
  <c r="B115" i="34" s="1"/>
  <c r="I41" i="8"/>
  <c r="B46" i="34" s="1"/>
  <c r="I25" i="8"/>
  <c r="B30" i="34" s="1"/>
  <c r="I50" i="8"/>
  <c r="B55" i="34" s="1"/>
  <c r="D16" i="8"/>
  <c r="E16" i="8"/>
  <c r="I42" i="8"/>
  <c r="B47" i="34" s="1"/>
  <c r="I30" i="8"/>
  <c r="B35" i="34" s="1"/>
  <c r="I18" i="8"/>
  <c r="B23" i="34" s="1"/>
  <c r="E18" i="8"/>
  <c r="I116" i="8"/>
  <c r="B121" i="34" s="1"/>
  <c r="C46" i="8"/>
  <c r="B148" i="34" s="1"/>
  <c r="C30" i="8"/>
  <c r="B132" i="34" s="1"/>
  <c r="I97" i="8"/>
  <c r="B102" i="34" s="1"/>
  <c r="C32" i="8"/>
  <c r="B134" i="34" s="1"/>
  <c r="I111" i="8"/>
  <c r="B116" i="34" s="1"/>
  <c r="I51" i="8"/>
  <c r="B56" i="34" s="1"/>
  <c r="I43" i="8"/>
  <c r="B48" i="34" s="1"/>
  <c r="I35" i="8"/>
  <c r="B40" i="34" s="1"/>
  <c r="I27" i="8"/>
  <c r="B32" i="34" s="1"/>
  <c r="I19" i="8"/>
  <c r="B24" i="34" s="1"/>
  <c r="C34" i="8"/>
  <c r="B136" i="34" s="1"/>
  <c r="I115" i="8"/>
  <c r="B120" i="34" s="1"/>
  <c r="I86" i="8"/>
  <c r="B91" i="34" s="1"/>
  <c r="I70" i="8"/>
  <c r="B75" i="34" s="1"/>
  <c r="I54" i="8"/>
  <c r="B59" i="34" s="1"/>
  <c r="I44" i="8"/>
  <c r="B49" i="34" s="1"/>
  <c r="I28" i="8"/>
  <c r="B33" i="34" s="1"/>
  <c r="C41" i="8"/>
  <c r="B143" i="34" s="1"/>
  <c r="C18" i="8"/>
  <c r="B13" i="34" s="1"/>
  <c r="I45" i="8"/>
  <c r="B50" i="34" s="1"/>
  <c r="I29" i="8"/>
  <c r="B34" i="34" s="1"/>
  <c r="I17" i="8"/>
  <c r="B22" i="34" s="1"/>
  <c r="I46" i="8"/>
  <c r="B51" i="34" s="1"/>
  <c r="I34" i="8"/>
  <c r="B39" i="34" s="1"/>
  <c r="D17" i="8"/>
  <c r="E19" i="8"/>
  <c r="I53" i="8"/>
  <c r="B58" i="34" s="1"/>
  <c r="I38" i="8"/>
  <c r="B43" i="34" s="1"/>
  <c r="L277" i="34" l="1"/>
  <c r="L180" i="34" s="1"/>
  <c r="H50" i="34"/>
  <c r="I50" i="34"/>
  <c r="J50" i="34" s="1"/>
  <c r="I134" i="34"/>
  <c r="J134" i="34" s="1"/>
  <c r="H134" i="34"/>
  <c r="H47" i="34"/>
  <c r="I47" i="34"/>
  <c r="J47" i="34" s="1"/>
  <c r="H87" i="34"/>
  <c r="I87" i="34"/>
  <c r="J87" i="34" s="1"/>
  <c r="I130" i="34"/>
  <c r="J130" i="34" s="1"/>
  <c r="H130" i="34"/>
  <c r="I58" i="34"/>
  <c r="J58" i="34" s="1"/>
  <c r="H58" i="34"/>
  <c r="I13" i="34"/>
  <c r="J13" i="34" s="1"/>
  <c r="H13" i="34"/>
  <c r="I48" i="34"/>
  <c r="J48" i="34" s="1"/>
  <c r="H48" i="34"/>
  <c r="H45" i="34"/>
  <c r="I45" i="34"/>
  <c r="J45" i="34" s="1"/>
  <c r="I131" i="34"/>
  <c r="J131" i="34" s="1"/>
  <c r="H131" i="34"/>
  <c r="H37" i="34"/>
  <c r="I37" i="34"/>
  <c r="J37" i="34" s="1"/>
  <c r="H54" i="34"/>
  <c r="I54" i="34"/>
  <c r="J54" i="34" s="1"/>
  <c r="I86" i="34"/>
  <c r="J86" i="34" s="1"/>
  <c r="H86" i="34"/>
  <c r="I140" i="34"/>
  <c r="J140" i="34" s="1"/>
  <c r="H140" i="34"/>
  <c r="H22" i="34"/>
  <c r="I22" i="34"/>
  <c r="J22" i="34" s="1"/>
  <c r="I143" i="34"/>
  <c r="J143" i="34" s="1"/>
  <c r="H143" i="34"/>
  <c r="H75" i="34"/>
  <c r="I75" i="34"/>
  <c r="J75" i="34" s="1"/>
  <c r="H24" i="34"/>
  <c r="I24" i="34"/>
  <c r="J24" i="34" s="1"/>
  <c r="H56" i="34"/>
  <c r="I56" i="34"/>
  <c r="J56" i="34" s="1"/>
  <c r="I132" i="34"/>
  <c r="J132" i="34" s="1"/>
  <c r="H132" i="34"/>
  <c r="H23" i="34"/>
  <c r="I23" i="34"/>
  <c r="J23" i="34" s="1"/>
  <c r="I115" i="34"/>
  <c r="J115" i="34" s="1"/>
  <c r="H115" i="34"/>
  <c r="H57" i="34"/>
  <c r="I57" i="34"/>
  <c r="J57" i="34" s="1"/>
  <c r="I133" i="34"/>
  <c r="J133" i="34" s="1"/>
  <c r="H133" i="34"/>
  <c r="I147" i="34"/>
  <c r="J147" i="34" s="1"/>
  <c r="H147" i="34"/>
  <c r="H25" i="34"/>
  <c r="I25" i="34"/>
  <c r="J25" i="34" s="1"/>
  <c r="I123" i="34"/>
  <c r="J123" i="34" s="1"/>
  <c r="H123" i="34"/>
  <c r="H63" i="34"/>
  <c r="I63" i="34"/>
  <c r="J63" i="34" s="1"/>
  <c r="H31" i="34"/>
  <c r="I31" i="34"/>
  <c r="J31" i="34" s="1"/>
  <c r="H67" i="34"/>
  <c r="I67" i="34"/>
  <c r="J67" i="34" s="1"/>
  <c r="I139" i="34"/>
  <c r="J139" i="34" s="1"/>
  <c r="H139" i="34"/>
  <c r="H79" i="34"/>
  <c r="I79" i="34"/>
  <c r="J79" i="34" s="1"/>
  <c r="I74" i="34"/>
  <c r="J74" i="34" s="1"/>
  <c r="H74" i="34"/>
  <c r="H90" i="34"/>
  <c r="I90" i="34"/>
  <c r="J90" i="34" s="1"/>
  <c r="I129" i="34"/>
  <c r="J129" i="34" s="1"/>
  <c r="H129" i="34"/>
  <c r="H36" i="34"/>
  <c r="I36" i="34"/>
  <c r="J36" i="34" s="1"/>
  <c r="I88" i="34"/>
  <c r="J88" i="34" s="1"/>
  <c r="H88" i="34"/>
  <c r="I52" i="34"/>
  <c r="J52" i="34" s="1"/>
  <c r="H52" i="34"/>
  <c r="I11" i="34"/>
  <c r="J11" i="34" s="1"/>
  <c r="H11" i="34"/>
  <c r="I84" i="34"/>
  <c r="J84" i="34" s="1"/>
  <c r="H84" i="34"/>
  <c r="H92" i="34"/>
  <c r="I92" i="34"/>
  <c r="J92" i="34" s="1"/>
  <c r="H77" i="34"/>
  <c r="I77" i="34"/>
  <c r="J77" i="34" s="1"/>
  <c r="H69" i="34"/>
  <c r="I69" i="34"/>
  <c r="J69" i="34" s="1"/>
  <c r="H81" i="34"/>
  <c r="I81" i="34"/>
  <c r="J81" i="34" s="1"/>
  <c r="H108" i="34"/>
  <c r="I108" i="34"/>
  <c r="J108" i="34" s="1"/>
  <c r="H27" i="34"/>
  <c r="I27" i="34"/>
  <c r="J27" i="34" s="1"/>
  <c r="B346" i="34"/>
  <c r="K185" i="34"/>
  <c r="K175" i="34" s="1"/>
  <c r="H43" i="34"/>
  <c r="I43" i="34"/>
  <c r="J43" i="34" s="1"/>
  <c r="I120" i="34"/>
  <c r="J120" i="34" s="1"/>
  <c r="H120" i="34"/>
  <c r="H29" i="34"/>
  <c r="I29" i="34"/>
  <c r="J29" i="34" s="1"/>
  <c r="I141" i="34"/>
  <c r="J141" i="34" s="1"/>
  <c r="H141" i="34"/>
  <c r="H59" i="34"/>
  <c r="I59" i="34"/>
  <c r="J59" i="34" s="1"/>
  <c r="H109" i="34"/>
  <c r="I109" i="34"/>
  <c r="J109" i="34" s="1"/>
  <c r="H28" i="34"/>
  <c r="I28" i="34"/>
  <c r="J28" i="34" s="1"/>
  <c r="H41" i="34"/>
  <c r="I41" i="34"/>
  <c r="J41" i="34" s="1"/>
  <c r="I14" i="34"/>
  <c r="J14" i="34" s="1"/>
  <c r="H14" i="34"/>
  <c r="H34" i="34"/>
  <c r="I34" i="34"/>
  <c r="J34" i="34" s="1"/>
  <c r="H33" i="34"/>
  <c r="I33" i="34"/>
  <c r="J33" i="34" s="1"/>
  <c r="I91" i="34"/>
  <c r="J91" i="34" s="1"/>
  <c r="H91" i="34"/>
  <c r="H32" i="34"/>
  <c r="I32" i="34"/>
  <c r="J32" i="34" s="1"/>
  <c r="H116" i="34"/>
  <c r="I116" i="34"/>
  <c r="J116" i="34" s="1"/>
  <c r="I148" i="34"/>
  <c r="J148" i="34" s="1"/>
  <c r="H148" i="34"/>
  <c r="H35" i="34"/>
  <c r="I35" i="34"/>
  <c r="J35" i="34" s="1"/>
  <c r="H55" i="34"/>
  <c r="I55" i="34"/>
  <c r="J55" i="34" s="1"/>
  <c r="I138" i="34"/>
  <c r="J138" i="34" s="1"/>
  <c r="H138" i="34"/>
  <c r="H71" i="34"/>
  <c r="I71" i="34"/>
  <c r="J71" i="34" s="1"/>
  <c r="I149" i="34"/>
  <c r="J149" i="34" s="1"/>
  <c r="H149" i="34"/>
  <c r="H83" i="34"/>
  <c r="I83" i="34"/>
  <c r="J83" i="34" s="1"/>
  <c r="H38" i="34"/>
  <c r="I38" i="34"/>
  <c r="J38" i="34" s="1"/>
  <c r="H96" i="34"/>
  <c r="I96" i="34"/>
  <c r="J96" i="34" s="1"/>
  <c r="H42" i="34"/>
  <c r="I42" i="34"/>
  <c r="J42" i="34" s="1"/>
  <c r="I101" i="34"/>
  <c r="J101" i="34" s="1"/>
  <c r="H101" i="34"/>
  <c r="I62" i="34"/>
  <c r="J62" i="34" s="1"/>
  <c r="H62" i="34"/>
  <c r="I60" i="34"/>
  <c r="J60" i="34" s="1"/>
  <c r="H60" i="34"/>
  <c r="I78" i="34"/>
  <c r="J78" i="34" s="1"/>
  <c r="H78" i="34"/>
  <c r="I95" i="34"/>
  <c r="J95" i="34" s="1"/>
  <c r="H95" i="34"/>
  <c r="I107" i="34"/>
  <c r="J107" i="34" s="1"/>
  <c r="H107" i="34"/>
  <c r="I15" i="34"/>
  <c r="J15" i="34" s="1"/>
  <c r="H15" i="34"/>
  <c r="I16" i="34"/>
  <c r="J16" i="34" s="1"/>
  <c r="H16" i="34"/>
  <c r="I76" i="34"/>
  <c r="J76" i="34" s="1"/>
  <c r="H76" i="34"/>
  <c r="H61" i="34"/>
  <c r="I61" i="34"/>
  <c r="J61" i="34" s="1"/>
  <c r="I97" i="34"/>
  <c r="J97" i="34" s="1"/>
  <c r="H97" i="34"/>
  <c r="I137" i="34"/>
  <c r="J137" i="34" s="1"/>
  <c r="H137" i="34"/>
  <c r="I93" i="34"/>
  <c r="J93" i="34" s="1"/>
  <c r="H93" i="34"/>
  <c r="H73" i="34"/>
  <c r="I73" i="34"/>
  <c r="J73" i="34" s="1"/>
  <c r="H85" i="34"/>
  <c r="I85" i="34"/>
  <c r="J85" i="34" s="1"/>
  <c r="I118" i="34"/>
  <c r="J118" i="34" s="1"/>
  <c r="H118" i="34"/>
  <c r="B18" i="34"/>
  <c r="H17" i="34"/>
  <c r="I17" i="34"/>
  <c r="J17" i="34" s="1"/>
  <c r="B338" i="34"/>
  <c r="L258" i="34"/>
  <c r="L176" i="34" s="1"/>
  <c r="H49" i="34"/>
  <c r="I49" i="34"/>
  <c r="J49" i="34" s="1"/>
  <c r="I121" i="34"/>
  <c r="J121" i="34" s="1"/>
  <c r="H121" i="34"/>
  <c r="I104" i="34"/>
  <c r="J104" i="34" s="1"/>
  <c r="H104" i="34"/>
  <c r="I128" i="34"/>
  <c r="J128" i="34" s="1"/>
  <c r="H128" i="34"/>
  <c r="I135" i="34"/>
  <c r="J135" i="34" s="1"/>
  <c r="H135" i="34"/>
  <c r="I144" i="34"/>
  <c r="J144" i="34" s="1"/>
  <c r="H144" i="34"/>
  <c r="I66" i="34"/>
  <c r="J66" i="34" s="1"/>
  <c r="H66" i="34"/>
  <c r="I82" i="34"/>
  <c r="J82" i="34" s="1"/>
  <c r="H82" i="34"/>
  <c r="H99" i="34"/>
  <c r="I99" i="34"/>
  <c r="J99" i="34" s="1"/>
  <c r="I146" i="34"/>
  <c r="J146" i="34" s="1"/>
  <c r="H146" i="34"/>
  <c r="H53" i="34"/>
  <c r="I53" i="34"/>
  <c r="J53" i="34" s="1"/>
  <c r="H112" i="34"/>
  <c r="I112" i="34"/>
  <c r="J112" i="34" s="1"/>
  <c r="I110" i="34"/>
  <c r="J110" i="34" s="1"/>
  <c r="H110" i="34"/>
  <c r="I142" i="34"/>
  <c r="J142" i="34" s="1"/>
  <c r="H142" i="34"/>
  <c r="I80" i="34"/>
  <c r="J80" i="34" s="1"/>
  <c r="H80" i="34"/>
  <c r="I145" i="34"/>
  <c r="J145" i="34" s="1"/>
  <c r="H145" i="34"/>
  <c r="I114" i="34"/>
  <c r="J114" i="34" s="1"/>
  <c r="H114" i="34"/>
  <c r="H98" i="34"/>
  <c r="I98" i="34"/>
  <c r="J98" i="34" s="1"/>
  <c r="H89" i="34"/>
  <c r="I89" i="34"/>
  <c r="J89" i="34" s="1"/>
  <c r="K264" i="34"/>
  <c r="K177" i="34" s="1"/>
  <c r="L270" i="34"/>
  <c r="L178" i="34" s="1"/>
  <c r="K258" i="34"/>
  <c r="K176" i="34" s="1"/>
  <c r="H39" i="34"/>
  <c r="I39" i="34"/>
  <c r="J39" i="34" s="1"/>
  <c r="I40" i="34"/>
  <c r="J40" i="34" s="1"/>
  <c r="H40" i="34"/>
  <c r="H30" i="34"/>
  <c r="I30" i="34"/>
  <c r="J30" i="34" s="1"/>
  <c r="H26" i="34"/>
  <c r="I26" i="34"/>
  <c r="J26" i="34" s="1"/>
  <c r="H51" i="34"/>
  <c r="I51" i="34"/>
  <c r="J51" i="34" s="1"/>
  <c r="I136" i="34"/>
  <c r="J136" i="34" s="1"/>
  <c r="H136" i="34"/>
  <c r="H102" i="34"/>
  <c r="I102" i="34"/>
  <c r="J102" i="34" s="1"/>
  <c r="H46" i="34"/>
  <c r="I46" i="34"/>
  <c r="J46" i="34" s="1"/>
  <c r="H105" i="34"/>
  <c r="I105" i="34"/>
  <c r="J105" i="34" s="1"/>
  <c r="I44" i="34"/>
  <c r="J44" i="34" s="1"/>
  <c r="H44" i="34"/>
  <c r="I70" i="34"/>
  <c r="J70" i="34" s="1"/>
  <c r="H70" i="34"/>
  <c r="I119" i="34"/>
  <c r="J119" i="34" s="1"/>
  <c r="H119" i="34"/>
  <c r="I72" i="34"/>
  <c r="J72" i="34" s="1"/>
  <c r="H72" i="34"/>
  <c r="I68" i="34"/>
  <c r="J68" i="34" s="1"/>
  <c r="H68" i="34"/>
  <c r="I64" i="34"/>
  <c r="J64" i="34" s="1"/>
  <c r="H64" i="34"/>
  <c r="I12" i="34"/>
  <c r="J12" i="34" s="1"/>
  <c r="H12" i="34"/>
  <c r="I117" i="34"/>
  <c r="J117" i="34" s="1"/>
  <c r="H117" i="34"/>
  <c r="H65" i="34"/>
  <c r="I65" i="34"/>
  <c r="J65" i="34" s="1"/>
  <c r="I122" i="34"/>
  <c r="J122" i="34" s="1"/>
  <c r="H122" i="34"/>
  <c r="I103" i="34"/>
  <c r="J103" i="34" s="1"/>
  <c r="H103" i="34"/>
  <c r="L185" i="34"/>
  <c r="L175" i="34" s="1"/>
  <c r="L264" i="34"/>
  <c r="L177" i="34" s="1"/>
  <c r="C23" i="8"/>
  <c r="I121" i="8"/>
</calcChain>
</file>

<file path=xl/sharedStrings.xml><?xml version="1.0" encoding="utf-8"?>
<sst xmlns="http://schemas.openxmlformats.org/spreadsheetml/2006/main" count="101721" uniqueCount="1181">
  <si>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</si>
  <si>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</si>
  <si>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</si>
  <si>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</si>
  <si>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</si>
  <si>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</si>
  <si>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</si>
  <si>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</si>
  <si>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</si>
  <si>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</si>
  <si>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</si>
  <si>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</si>
  <si>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</si>
  <si>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</si>
  <si>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</si>
  <si>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</si>
  <si>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</si>
  <si>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</si>
  <si>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</si>
  <si>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</si>
  <si>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</si>
  <si>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</si>
  <si>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</si>
  <si>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</si>
  <si>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</si>
  <si>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</si>
  <si>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</si>
  <si>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</si>
  <si>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</si>
  <si>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</si>
  <si>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</si>
  <si>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</si>
  <si>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</si>
  <si>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</si>
  <si>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</si>
  <si>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</si>
  <si>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DSC04450.JPG</t>
  </si>
  <si>
    <t>AA</t>
  </si>
  <si>
    <t>CE</t>
  </si>
  <si>
    <t>HC</t>
  </si>
  <si>
    <t>MA</t>
  </si>
  <si>
    <t>HA</t>
  </si>
  <si>
    <t>ISO</t>
  </si>
  <si>
    <t>DSC04449.JPG</t>
  </si>
  <si>
    <t>SP</t>
  </si>
  <si>
    <t>OB</t>
  </si>
  <si>
    <t>CA</t>
  </si>
  <si>
    <t>DSC04448.JPG</t>
  </si>
  <si>
    <t>DSC04447.JPG</t>
  </si>
  <si>
    <t>DSC04446.JPG</t>
  </si>
  <si>
    <t>DSC04445.JPG</t>
  </si>
  <si>
    <t>DC</t>
  </si>
  <si>
    <t>DSC04444.JPG</t>
  </si>
  <si>
    <t>DSC04443.JPG</t>
  </si>
  <si>
    <t>DSC04442.JPG</t>
  </si>
  <si>
    <t>DSC04441.JPG</t>
  </si>
  <si>
    <t>CYP</t>
  </si>
  <si>
    <t>AST</t>
  </si>
  <si>
    <t>DSC04440.JPG</t>
  </si>
  <si>
    <t>ECHY</t>
  </si>
  <si>
    <t>DIP</t>
  </si>
  <si>
    <t>DSC04439.JPG</t>
  </si>
  <si>
    <t>DSC04438.JPG</t>
  </si>
  <si>
    <t>PACE</t>
  </si>
  <si>
    <t>DSC04437.JPG</t>
  </si>
  <si>
    <t>POC</t>
  </si>
  <si>
    <t>DSC04436.JPG</t>
  </si>
  <si>
    <t>PORM</t>
  </si>
  <si>
    <t>DSC04435.JPG</t>
  </si>
  <si>
    <t>FVI</t>
  </si>
  <si>
    <t>DSC04434.JPG</t>
  </si>
  <si>
    <t>DCA</t>
  </si>
  <si>
    <t>DSC04433.JPG</t>
  </si>
  <si>
    <t>DSC04432.JPG</t>
  </si>
  <si>
    <t>MON</t>
  </si>
  <si>
    <t>DSC04431.JPG</t>
  </si>
  <si>
    <t>GONIA</t>
  </si>
  <si>
    <t>DSC04430.JPG</t>
  </si>
  <si>
    <t>DSC04429.JPG</t>
  </si>
  <si>
    <t>PLAT</t>
  </si>
  <si>
    <t>DSC04428.JPG</t>
  </si>
  <si>
    <t>OT</t>
  </si>
  <si>
    <t>DSC04427.JPG</t>
  </si>
  <si>
    <t>DSC04426.JPG</t>
  </si>
  <si>
    <t>DSC04425.JPG</t>
  </si>
  <si>
    <t>DSC04424.JPG</t>
  </si>
  <si>
    <t>ACT</t>
  </si>
  <si>
    <t>DSC04423.JPG</t>
  </si>
  <si>
    <t>DSC04422.JPG</t>
  </si>
  <si>
    <t>DSC04421.JPG</t>
  </si>
  <si>
    <t>DSC04420.JPG</t>
  </si>
  <si>
    <t>STY</t>
  </si>
  <si>
    <t>DSC04419.JPG</t>
  </si>
  <si>
    <t>SC</t>
  </si>
  <si>
    <t>DSC04418.JPG</t>
  </si>
  <si>
    <t>DSC04417.JPG</t>
  </si>
  <si>
    <t>DSC04416.JPG</t>
  </si>
  <si>
    <t>DSC04415.JPG</t>
  </si>
  <si>
    <t>DSC04414.JPG</t>
  </si>
  <si>
    <t>DSC04413.JPG</t>
  </si>
  <si>
    <t>DSC04412.JPG</t>
  </si>
  <si>
    <t>PORE</t>
  </si>
  <si>
    <t>DSC04411.JPG</t>
  </si>
  <si>
    <t>DSC04410.JPG</t>
  </si>
  <si>
    <t>DSC04409.JPG</t>
  </si>
  <si>
    <t>DSC04408.JPG</t>
  </si>
  <si>
    <t>DSC04407.JPG</t>
  </si>
  <si>
    <t>DSC04406.JPG</t>
  </si>
  <si>
    <t>DSC04405.JPG</t>
  </si>
  <si>
    <t>DSC04404.JPG</t>
  </si>
  <si>
    <t>DSC04403.JPG</t>
  </si>
  <si>
    <t>DSC04402.JPG</t>
  </si>
  <si>
    <t>DSC04401.JPG</t>
  </si>
  <si>
    <t>Major Categories (% of photo excluding TWS)</t>
  </si>
  <si>
    <t>coral</t>
  </si>
  <si>
    <t>algae assemblage</t>
  </si>
  <si>
    <t>abiotic</t>
  </si>
  <si>
    <t>AB</t>
  </si>
  <si>
    <t>macroalgae</t>
  </si>
  <si>
    <t>halimeda</t>
  </si>
  <si>
    <t>other biota</t>
  </si>
  <si>
    <t>Tape, Shadow, Blocks, IND</t>
  </si>
  <si>
    <t>TWB</t>
  </si>
  <si>
    <t>Number of points classified in image</t>
  </si>
  <si>
    <t>Sub-Categories (% of photo excluding TWS)</t>
  </si>
  <si>
    <t>Acanthastrea (ACAN)</t>
  </si>
  <si>
    <t>ACAN</t>
  </si>
  <si>
    <t>Acropora branching (ACB)</t>
  </si>
  <si>
    <t>ACB</t>
  </si>
  <si>
    <t>Acropora corymbose (ACC)</t>
  </si>
  <si>
    <t>ACC</t>
  </si>
  <si>
    <t>Acropora digitate (ACD)</t>
  </si>
  <si>
    <t>ACD</t>
  </si>
  <si>
    <t>Acropora hispidose (ACH)</t>
  </si>
  <si>
    <t>ACH</t>
  </si>
  <si>
    <t>Acropora plate (ACT)</t>
  </si>
  <si>
    <t>Acropora robusta group (ACR)</t>
  </si>
  <si>
    <t>ACR</t>
  </si>
  <si>
    <t>Astreopora (AST)</t>
  </si>
  <si>
    <t>Attached fungiids (AF)</t>
  </si>
  <si>
    <t>AF</t>
  </si>
  <si>
    <t>Bleached coral (BLEC)</t>
  </si>
  <si>
    <t>BLEC</t>
  </si>
  <si>
    <t>Caulastrea (CAU)</t>
  </si>
  <si>
    <t>CAU</t>
  </si>
  <si>
    <t>Coeloseris (COE)</t>
  </si>
  <si>
    <t>COE</t>
  </si>
  <si>
    <t>Coscinarea (COS)</t>
  </si>
  <si>
    <t>COS</t>
  </si>
  <si>
    <t>Cyphastrea (CYP)</t>
  </si>
  <si>
    <t>Diploastrea heliopora (DIP)</t>
  </si>
  <si>
    <t>Echinophyllia (ECHY)</t>
  </si>
  <si>
    <t>Echinopora (ECHI)</t>
  </si>
  <si>
    <t>ECHI</t>
  </si>
  <si>
    <t>Euphyllia (EUP)</t>
  </si>
  <si>
    <t>EUP</t>
  </si>
  <si>
    <t>Favia (FAV)</t>
  </si>
  <si>
    <t>FAV</t>
  </si>
  <si>
    <t>Favites (FVI)</t>
  </si>
  <si>
    <t>Fungia (CMR)</t>
  </si>
  <si>
    <t>CMR</t>
  </si>
  <si>
    <t>Galaxea (GAL)</t>
  </si>
  <si>
    <t>GAL</t>
  </si>
  <si>
    <t>Goniastrea (GONIA)</t>
  </si>
  <si>
    <t>Goniopora (GONIO)</t>
  </si>
  <si>
    <t>GONIO</t>
  </si>
  <si>
    <t>Heliopora (HEL)</t>
  </si>
  <si>
    <t>HEL</t>
  </si>
  <si>
    <t>Hydnophora (HYD)</t>
  </si>
  <si>
    <t>HYD</t>
  </si>
  <si>
    <t>Isopora (ISO)</t>
  </si>
  <si>
    <t>Leptoria (LEPA)</t>
  </si>
  <si>
    <t>LEPA</t>
  </si>
  <si>
    <t>Leptoseris (LEPS)</t>
  </si>
  <si>
    <t>LEPS</t>
  </si>
  <si>
    <t>Lobophyllia (LOB)</t>
  </si>
  <si>
    <t>LOB</t>
  </si>
  <si>
    <t>Merulina (MER)</t>
  </si>
  <si>
    <t>MER</t>
  </si>
  <si>
    <t>Millepora (MILL)</t>
  </si>
  <si>
    <t>MILL</t>
  </si>
  <si>
    <t>Montastrea (MON)</t>
  </si>
  <si>
    <t>Montipora branching (MONTB)</t>
  </si>
  <si>
    <t>MONTB</t>
  </si>
  <si>
    <t>Montipora encrusting (MONTE)</t>
  </si>
  <si>
    <t>MONTE</t>
  </si>
  <si>
    <t>Montipora foliose (MONTF)</t>
  </si>
  <si>
    <t>MONTF</t>
  </si>
  <si>
    <t>Mycedium (MYC)</t>
  </si>
  <si>
    <t>MYC</t>
  </si>
  <si>
    <t>Other branching corals (CB)</t>
  </si>
  <si>
    <t>CB</t>
  </si>
  <si>
    <t>Other bubble corals (BUB)</t>
  </si>
  <si>
    <t>BUB</t>
  </si>
  <si>
    <t>Other encrusting corals (CE)</t>
  </si>
  <si>
    <t>Other foliose corals (CF)</t>
  </si>
  <si>
    <t>CF</t>
  </si>
  <si>
    <t>Other free living fungiids (FOT)</t>
  </si>
  <si>
    <t>FOT</t>
  </si>
  <si>
    <t>Other massive corals (CM)</t>
  </si>
  <si>
    <t>CM</t>
  </si>
  <si>
    <t>Oulastrea (OULA)</t>
  </si>
  <si>
    <t>OULA</t>
  </si>
  <si>
    <t>Oulophyllia (OULO)</t>
  </si>
  <si>
    <t>OULO</t>
  </si>
  <si>
    <t>Oxypora (OXY)</t>
  </si>
  <si>
    <t>OXY</t>
  </si>
  <si>
    <t>Pachyseris encrusting (PACE)</t>
  </si>
  <si>
    <t>Pachyseris foliose (PACF)</t>
  </si>
  <si>
    <t>PACF</t>
  </si>
  <si>
    <t>Pavona (PAV)</t>
  </si>
  <si>
    <t>PAV</t>
  </si>
  <si>
    <t>Pectinia (PEC)</t>
  </si>
  <si>
    <t>PEC</t>
  </si>
  <si>
    <t>Platygyra (PLAT)</t>
  </si>
  <si>
    <t>Pocillopora (POC)</t>
  </si>
  <si>
    <t>Porites branching (PORB)</t>
  </si>
  <si>
    <t>PORB</t>
  </si>
  <si>
    <t>Porites encrusting (PORE)</t>
  </si>
  <si>
    <t>Porites massive (PORM)</t>
  </si>
  <si>
    <t>Seriatopora (SER)</t>
  </si>
  <si>
    <t>SER</t>
  </si>
  <si>
    <t>Stylophora (STY)</t>
  </si>
  <si>
    <t>Symphyllia (SYM)</t>
  </si>
  <si>
    <t>SYM</t>
  </si>
  <si>
    <t>Tubipora musica (TUBI)</t>
  </si>
  <si>
    <t>TUBI</t>
  </si>
  <si>
    <t>Turbinaria (TURB)</t>
  </si>
  <si>
    <t>TURB</t>
  </si>
  <si>
    <t>ZAcroporidae (ZACRF)</t>
  </si>
  <si>
    <t>ZACRF</t>
  </si>
  <si>
    <t>ZAgariciidae (ZAGARF)</t>
  </si>
  <si>
    <t>ZAGARF</t>
  </si>
  <si>
    <t>ZAgathiphylliidae (ZAGATF)</t>
  </si>
  <si>
    <t>ZAGATF</t>
  </si>
  <si>
    <t>ZDendrophylliidae (ZDENF)</t>
  </si>
  <si>
    <t>ZDENF</t>
  </si>
  <si>
    <t>ZEuphyllidae (ZEUPF)</t>
  </si>
  <si>
    <t>ZEUPF</t>
  </si>
  <si>
    <t>ZFaviidae (ZFAVF)</t>
  </si>
  <si>
    <t>ZFAVF</t>
  </si>
  <si>
    <t>ZFungiidae (ZCMRF)</t>
  </si>
  <si>
    <t>ZCMRF</t>
  </si>
  <si>
    <t>ZMussidae (ZMUSF)</t>
  </si>
  <si>
    <t>ZMUSF</t>
  </si>
  <si>
    <t>ZNon-scleractinian corals (ZNSC)</t>
  </si>
  <si>
    <t>ZNSC</t>
  </si>
  <si>
    <t>ZOther corals (ZOC)</t>
  </si>
  <si>
    <t>ZOC</t>
  </si>
  <si>
    <t>ZPocilloporidae (ZPOCF)</t>
  </si>
  <si>
    <t>ZPOCF</t>
  </si>
  <si>
    <t>ZPoritidae (ZPORF)</t>
  </si>
  <si>
    <t>ZPORF</t>
  </si>
  <si>
    <t>Algal assemblage (AA)</t>
  </si>
  <si>
    <t>Crustose Coralline algae (CA)</t>
  </si>
  <si>
    <t>Dead Coral (DC)</t>
  </si>
  <si>
    <t>Dead coral with algae (DCA)</t>
  </si>
  <si>
    <t>Disease (DIS)</t>
  </si>
  <si>
    <t>DIS</t>
  </si>
  <si>
    <t>Gravel (GRV)</t>
  </si>
  <si>
    <t>GRV</t>
  </si>
  <si>
    <t>Rubble (R)</t>
  </si>
  <si>
    <t>R</t>
  </si>
  <si>
    <t>Sand (S)</t>
  </si>
  <si>
    <t>S</t>
  </si>
  <si>
    <t>Sedimentary rock (RCK)</t>
  </si>
  <si>
    <t>RCK</t>
  </si>
  <si>
    <t>Silt (SI)</t>
  </si>
  <si>
    <t>SI</t>
  </si>
  <si>
    <t>Codium (COD)</t>
  </si>
  <si>
    <t>COD</t>
  </si>
  <si>
    <t>Kappaphycus (KAPP)</t>
  </si>
  <si>
    <t>KAPP</t>
  </si>
  <si>
    <t>Macroalgae (MA)</t>
  </si>
  <si>
    <t>Sargassum (SARG)</t>
  </si>
  <si>
    <t>SARG</t>
  </si>
  <si>
    <t>Halimeda (HA)</t>
  </si>
  <si>
    <t>Acanthaster (COTS)</t>
  </si>
  <si>
    <t>COTS</t>
  </si>
  <si>
    <t>Corallimorpharian (COR)</t>
  </si>
  <si>
    <t>COR</t>
  </si>
  <si>
    <t>Diadema (DIA)</t>
  </si>
  <si>
    <t>DIA</t>
  </si>
  <si>
    <t>Gorgonian (GORG)</t>
  </si>
  <si>
    <t>GORG</t>
  </si>
  <si>
    <t>Isis (ISIS)</t>
  </si>
  <si>
    <t>ISIS</t>
  </si>
  <si>
    <t>Other invertebrates (OT)</t>
  </si>
  <si>
    <t>Seagrass (SG)</t>
  </si>
  <si>
    <t>SG</t>
  </si>
  <si>
    <t>Soft coral (SC)</t>
  </si>
  <si>
    <t>Sponge (SP)</t>
  </si>
  <si>
    <t>Zoanthid (ZO)</t>
  </si>
  <si>
    <t>ZO</t>
  </si>
  <si>
    <t>Tape, Shadow, Blocks, IND (TWB)</t>
  </si>
  <si>
    <t>NOTES (% of image)</t>
  </si>
  <si>
    <t>Corallimorpharian</t>
  </si>
  <si>
    <t>Acanthaster</t>
  </si>
  <si>
    <t>Diadema</t>
  </si>
  <si>
    <t>Gorgonian</t>
  </si>
  <si>
    <t>Isis</t>
  </si>
  <si>
    <t>Disease</t>
  </si>
  <si>
    <t>Bleached coral</t>
  </si>
  <si>
    <t>Codium</t>
  </si>
  <si>
    <t>Kappaphycus</t>
  </si>
  <si>
    <t>Sargassum</t>
  </si>
  <si>
    <t>ZAcroporidae</t>
  </si>
  <si>
    <t>ZAgariciidae</t>
  </si>
  <si>
    <t>ZAgathiphylliidae</t>
  </si>
  <si>
    <t>ZFungiidae</t>
  </si>
  <si>
    <t>ZDendrophylliidae</t>
  </si>
  <si>
    <t>ZEuphyllidae</t>
  </si>
  <si>
    <t>ZFaviidae</t>
  </si>
  <si>
    <t>ZMussidae</t>
  </si>
  <si>
    <t>ZNon-scleractinian corals</t>
  </si>
  <si>
    <t>ZOther corals</t>
  </si>
  <si>
    <t>ZPocilloporidae</t>
  </si>
  <si>
    <t>ZPoritidae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</si>
  <si>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</si>
  <si>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</si>
  <si>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</si>
  <si>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</si>
  <si>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</si>
  <si>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</si>
  <si>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</si>
  <si>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</si>
  <si>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</si>
  <si>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</si>
  <si>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C:\CPCe_41_inst\NACRE_SHINE_40.txt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</si>
  <si>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</si>
  <si>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</si>
  <si>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</si>
  <si>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</si>
  <si>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</si>
  <si>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</si>
  <si>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</si>
  <si>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</si>
  <si>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</si>
  <si>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</si>
  <si>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</si>
  <si>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</si>
  <si>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</si>
  <si>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</si>
  <si>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</si>
  <si>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</si>
  <si>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</si>
  <si>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</si>
  <si>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</si>
  <si>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</si>
  <si>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</si>
  <si>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</si>
  <si>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</si>
  <si>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</si>
  <si>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</si>
  <si>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</si>
  <si>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</si>
  <si>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</si>
  <si>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</si>
  <si>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</si>
  <si>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</si>
  <si>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</si>
  <si>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</si>
  <si>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</si>
  <si>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</si>
  <si>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</si>
  <si>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</si>
  <si>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</si>
  <si>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</si>
  <si>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</si>
  <si>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</si>
  <si>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</si>
  <si>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</si>
  <si>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</si>
  <si>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</si>
  <si>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</si>
  <si>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</si>
  <si>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(HC)</t>
  </si>
  <si>
    <t>ALGAE ASSEMBLAGE (AA)</t>
  </si>
  <si>
    <t>ABIOTIC (AB)</t>
  </si>
  <si>
    <t>MACROALGAE (MA)</t>
  </si>
  <si>
    <t>HALIMEDA (HA)</t>
  </si>
  <si>
    <t>OTHER BIOTA (OB)</t>
  </si>
  <si>
    <t>TAPE, SHADOW, BLOCKS, IND (TWB)</t>
  </si>
  <si>
    <t>TOTALS</t>
  </si>
  <si>
    <t>NOTES (% of transect)</t>
  </si>
  <si>
    <t>NOTES (% of coral)</t>
  </si>
  <si>
    <t>v:\T1\DSC04450.JPG</t>
  </si>
  <si>
    <t>v:\T1\DSC04450.cpc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</si>
  <si>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</si>
  <si>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</si>
  <si>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</si>
  <si>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</si>
  <si>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</si>
  <si>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</si>
  <si>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</si>
  <si>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</si>
  <si>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</si>
  <si>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</si>
  <si>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</si>
  <si>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</si>
  <si>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</si>
  <si>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</si>
  <si>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</si>
  <si>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</si>
  <si>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</si>
  <si>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</si>
  <si>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</si>
  <si>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</si>
  <si>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Algal assemblage</t>
  </si>
  <si>
    <t>Other encrusting corals</t>
  </si>
  <si>
    <t>Macroalgae</t>
  </si>
  <si>
    <t>Halimeda</t>
  </si>
  <si>
    <t>Isopora</t>
  </si>
  <si>
    <t>v:\T1\DSC04449.JPG</t>
  </si>
  <si>
    <t>v:\T1\DSC04449.cpc</t>
  </si>
  <si>
    <t>Sponge</t>
  </si>
  <si>
    <t>Crustose Coralline algae</t>
  </si>
  <si>
    <t>v:\T1\DSC04448.JPG</t>
  </si>
  <si>
    <t>v:\T1\DSC04448.cpc</t>
  </si>
  <si>
    <t>v:\T1\DSC04447.JPG</t>
  </si>
  <si>
    <t>v:\T1\DSC04447.cpc</t>
  </si>
  <si>
    <t>v:\T1\DSC04446.JPG</t>
  </si>
  <si>
    <t>v:\T1\DSC04446.cpc</t>
  </si>
  <si>
    <t>v:\T1\DSC04445.JPG</t>
  </si>
  <si>
    <t>v:\T1\DSC04445.cpc</t>
  </si>
  <si>
    <t>Dead Coral</t>
  </si>
  <si>
    <t>v:\T1\DSC04444.JPG</t>
  </si>
  <si>
    <t>v:\T1\DSC04444.cpc</t>
  </si>
  <si>
    <t>v:\T1\DSC04443.JPG</t>
  </si>
  <si>
    <t>v:\T1\DSC04443.cpc</t>
  </si>
  <si>
    <t>v:\T1\DSC04442.JPG</t>
  </si>
  <si>
    <t>v:\T1\DSC04442.cpc</t>
  </si>
  <si>
    <t>v:\T1\DSC04441.JPG</t>
  </si>
  <si>
    <t>v:\T1\DSC04441.cpc</t>
  </si>
  <si>
    <t>Cyphastrea</t>
  </si>
  <si>
    <t>Astreopora</t>
  </si>
  <si>
    <t>v:\T1\DSC04440.JPG</t>
  </si>
  <si>
    <t>v:\T1\DSC04440.cpc</t>
  </si>
  <si>
    <t>Echinophyllia</t>
  </si>
  <si>
    <t>Diploastrea heliopora</t>
  </si>
  <si>
    <t>v:\T1\DSC04439.JPG</t>
  </si>
  <si>
    <t>v:\T1\DSC04439.cpc</t>
  </si>
  <si>
    <t>v:\T1\DSC04438.JPG</t>
  </si>
  <si>
    <t>v:\T1\DSC04438.cpc</t>
  </si>
  <si>
    <t>Pachyseris encrusting</t>
  </si>
  <si>
    <t>v:\T1\DSC04437.JPG</t>
  </si>
  <si>
    <t>v:\T1\DSC04437.cpc</t>
  </si>
  <si>
    <t>Pocillopora</t>
  </si>
  <si>
    <t>v:\T1\DSC04436.JPG</t>
  </si>
  <si>
    <t>v:\T1\DSC04436.cpc</t>
  </si>
  <si>
    <t>Porites massive</t>
  </si>
  <si>
    <t>v:\T1\DSC04435.JPG</t>
  </si>
  <si>
    <t>v:\T1\DSC04435.cpc</t>
  </si>
  <si>
    <t>Favites</t>
  </si>
  <si>
    <t>v:\T1\DSC04434.JPG</t>
  </si>
  <si>
    <t>v:\T1\DSC04434.cpc</t>
  </si>
  <si>
    <t>Dead coral with algae</t>
  </si>
  <si>
    <t>v:\T1\DSC04433.JPG</t>
  </si>
  <si>
    <t>v:\T1\DSC04433.cpc</t>
  </si>
  <si>
    <t>v:\T1\DSC04432.JPG</t>
  </si>
  <si>
    <t>v:\T1\DSC04432.cpc</t>
  </si>
  <si>
    <t>Montastrea</t>
  </si>
  <si>
    <t>v:\T1\DSC04431.JPG</t>
  </si>
  <si>
    <t>v:\T1\DSC04431.cpc</t>
  </si>
  <si>
    <t>Goniastrea</t>
  </si>
  <si>
    <t>v:\T1\DSC04430.JPG</t>
  </si>
  <si>
    <t>v:\T1\DSC04430.cpc</t>
  </si>
  <si>
    <t>v:\T1\DSC04429.JPG</t>
  </si>
  <si>
    <t>v:\T1\DSC04429.cpc</t>
  </si>
  <si>
    <t>Platygyra</t>
  </si>
  <si>
    <t>v:\T1\DSC04428.JPG</t>
  </si>
  <si>
    <t>v:\T1\DSC04428.cpc</t>
  </si>
  <si>
    <t>Other invertebrates</t>
  </si>
  <si>
    <t>v:\T1\DSC04427.JPG</t>
  </si>
  <si>
    <t>v:\T1\DSC04427.cpc</t>
  </si>
  <si>
    <t>v:\T1\DSC04426.JPG</t>
  </si>
  <si>
    <t>v:\T1\DSC04426.cpc</t>
  </si>
  <si>
    <t>v:\T1\DSC04425.JPG</t>
  </si>
  <si>
    <t>v:\T1\DSC04425.cpc</t>
  </si>
  <si>
    <t>v:\T1\DSC04424.JPG</t>
  </si>
  <si>
    <t>v:\T1\DSC04424.cpc</t>
  </si>
  <si>
    <t>Acropora plate</t>
  </si>
  <si>
    <t>v:\T1\DSC04423.JPG</t>
  </si>
  <si>
    <t>v:\T1\DSC04423.cpc</t>
  </si>
  <si>
    <t>v:\T1\DSC04422.JPG</t>
  </si>
  <si>
    <t>v:\T1\DSC04422.cpc</t>
  </si>
  <si>
    <t>v:\T1\DSC04421.JPG</t>
  </si>
  <si>
    <t>v:\T1\DSC04421.cpc</t>
  </si>
  <si>
    <t>v:\T1\DSC04420.JPG</t>
  </si>
  <si>
    <t>v:\T1\DSC04420.cpc</t>
  </si>
  <si>
    <t>Stylophora</t>
  </si>
  <si>
    <t>v:\T1\DSC04419.JPG</t>
  </si>
  <si>
    <t>v:\T1\DSC04419.cpc</t>
  </si>
  <si>
    <t>Soft coral</t>
  </si>
  <si>
    <t>v:\T1\DSC04418.JPG</t>
  </si>
  <si>
    <t>v:\T1\DSC04418.cpc</t>
  </si>
  <si>
    <t>v:\T1\DSC04417.JPG</t>
  </si>
  <si>
    <t>v:\T1\DSC04417.cpc</t>
  </si>
  <si>
    <t>v:\T1\DSC04416.JPG</t>
  </si>
  <si>
    <t>v:\T1\DSC04416.cpc</t>
  </si>
  <si>
    <t>v:\T1\DSC04415.JPG</t>
  </si>
  <si>
    <t>v:\T1\DSC04415.cpc</t>
  </si>
  <si>
    <t>v:\T1\DSC04414.JPG</t>
  </si>
  <si>
    <t>v:\T1\DSC04414.cpc</t>
  </si>
  <si>
    <t>v:\T1\DSC04413.JPG</t>
  </si>
  <si>
    <t>v:\T1\DSC04413.cpc</t>
  </si>
  <si>
    <t>v:\T1\DSC04412.JPG</t>
  </si>
  <si>
    <t>v:\T1\DSC04412.cpc</t>
  </si>
  <si>
    <t>Porites encrusting</t>
  </si>
  <si>
    <t>v:\T1\DSC04411.JPG</t>
  </si>
  <si>
    <t>v:\T1\DSC04411.cpc</t>
  </si>
  <si>
    <t>v:\T1\DSC04410.JPG</t>
  </si>
  <si>
    <t>v:\T1\DSC04410.cpc</t>
  </si>
  <si>
    <t>v:\T1\DSC04409.JPG</t>
  </si>
  <si>
    <t>v:\T1\DSC04409.cpc</t>
  </si>
  <si>
    <t>v:\T1\DSC04408.JPG</t>
  </si>
  <si>
    <t>v:\T1\DSC04408.cpc</t>
  </si>
  <si>
    <t>v:\T1\DSC04407.JPG</t>
  </si>
  <si>
    <t>v:\T1\DSC04407.cpc</t>
  </si>
  <si>
    <t>v:\T1\DSC04406.JPG</t>
  </si>
  <si>
    <t>v:\T1\DSC04406.cpc</t>
  </si>
  <si>
    <t>v:\T1\DSC04405.JPG</t>
  </si>
  <si>
    <t>v:\T1\DSC04405.cpc</t>
  </si>
  <si>
    <t>v:\T1\DSC04404.JPG</t>
  </si>
  <si>
    <t>v:\T1\DSC04404.cpc</t>
  </si>
  <si>
    <t>v:\T1\DSC04403.JPG</t>
  </si>
  <si>
    <t>v:\T1\DSC04403.cpc</t>
  </si>
  <si>
    <t>v:\T1\DSC04402.JPG</t>
  </si>
  <si>
    <t>v:\T1\DSC04402.cpc</t>
  </si>
  <si>
    <t>v:\T1\DSC04401.JPG</t>
  </si>
  <si>
    <t>v:\T1\DSC04401.cpc</t>
  </si>
  <si>
    <t>Dataset name:</t>
  </si>
  <si>
    <t>Analysis date:</t>
  </si>
  <si>
    <t>TRANSECT NAME</t>
  </si>
  <si>
    <t>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</si>
  <si>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</si>
  <si>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</si>
  <si>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</si>
  <si>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</si>
  <si>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</si>
  <si>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</si>
  <si>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</si>
  <si>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</si>
  <si>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</si>
  <si>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</si>
  <si>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</si>
  <si>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</si>
  <si>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</si>
  <si>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</si>
  <si>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</si>
  <si>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</si>
  <si>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</si>
  <si>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</si>
  <si>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</si>
  <si>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V:\SHINE-255- Brgy. Pananaogan, Bato, Catanduanes.xlsx:Data summary</t>
  </si>
  <si>
    <t>V:\SHINE-255- Brgy. Pananaogan, Bato, Catanduanes.xlsx:T1</t>
  </si>
  <si>
    <t>DSC04524.JPG</t>
  </si>
  <si>
    <t>DSC04525.JPG</t>
  </si>
  <si>
    <t>DSC04499.JPG</t>
  </si>
  <si>
    <t>DSC04515.JPG</t>
  </si>
  <si>
    <t>DSC04511.JPG</t>
  </si>
  <si>
    <t>DSC04497.JPG</t>
  </si>
  <si>
    <t>DSC04494.JPG</t>
  </si>
  <si>
    <t>DSC04526.JPG</t>
  </si>
  <si>
    <t>DSC04534.JPG</t>
  </si>
  <si>
    <t>DSC04538.JPG</t>
  </si>
  <si>
    <t>DSC04517.JPG</t>
  </si>
  <si>
    <t>DSC04532.JPG</t>
  </si>
  <si>
    <t>DSC04528.JPG</t>
  </si>
  <si>
    <t>DSC04500.JPG</t>
  </si>
  <si>
    <t>DSC04540.JPG</t>
  </si>
  <si>
    <t>DSC04504.JPG</t>
  </si>
  <si>
    <t>DSC04542.JPG</t>
  </si>
  <si>
    <t>DSC04520.JPG</t>
  </si>
  <si>
    <t>DSC04512.JPG</t>
  </si>
  <si>
    <t>DSC04522.JPG</t>
  </si>
  <si>
    <t>DSC04523.JPG</t>
  </si>
  <si>
    <t>DSC04544.JPG</t>
  </si>
  <si>
    <t>DSC04531.JPG</t>
  </si>
  <si>
    <t>DSC04496.JPG</t>
  </si>
  <si>
    <t>DSC04513.JPG</t>
  </si>
  <si>
    <t>DSC04535.JPG</t>
  </si>
  <si>
    <t>DSC04536.JPG</t>
  </si>
  <si>
    <t>DSC04529.JPG</t>
  </si>
  <si>
    <t>DSC04502.JPG</t>
  </si>
  <si>
    <t>DSC04530.JPG</t>
  </si>
  <si>
    <t>DSC04509.JPG</t>
  </si>
  <si>
    <t>DSC04503.JPG</t>
  </si>
  <si>
    <t>DSC04537.JPG</t>
  </si>
  <si>
    <t>DSC04545.JPG</t>
  </si>
  <si>
    <t>DSC04541.JPG</t>
  </si>
  <si>
    <t>DSC04521.JPG</t>
  </si>
  <si>
    <t>DSC04519.JPG</t>
  </si>
  <si>
    <t>DSC04527.JPG</t>
  </si>
  <si>
    <t>DSC04543.JPG</t>
  </si>
  <si>
    <t>DSC04501.JPG</t>
  </si>
  <si>
    <t>DSC04507.JPG</t>
  </si>
  <si>
    <t>DSC04508.JPG</t>
  </si>
  <si>
    <t>DSC04518.JPG</t>
  </si>
  <si>
    <t>DSC04510.JPG</t>
  </si>
  <si>
    <t>DSC04514.JPG</t>
  </si>
  <si>
    <t>DSC04516.JPG</t>
  </si>
  <si>
    <t>DSC04495.JPG</t>
  </si>
  <si>
    <t>DSC04539.JPG</t>
  </si>
  <si>
    <t>DSC04506.JPG</t>
  </si>
  <si>
    <t>DSC04533.JPG</t>
  </si>
  <si>
    <t>v:\T2\DSC04524.JPG</t>
  </si>
  <si>
    <t>v:\T2\DSC04524.cpc</t>
  </si>
  <si>
    <t>Other massive corals</t>
  </si>
  <si>
    <t>Rubble</t>
  </si>
  <si>
    <t>v:\T2\DSC04525.JPG</t>
  </si>
  <si>
    <t>v:\T2\DSC04525.cpc</t>
  </si>
  <si>
    <t>v:\T2\DSC04499.JPG</t>
  </si>
  <si>
    <t>v:\T2\DSC04499.cpc</t>
  </si>
  <si>
    <t>v:\T2\DSC04515.JPG</t>
  </si>
  <si>
    <t>v:\T2\DSC04515.cpc</t>
  </si>
  <si>
    <t>v:\T2\DSC04511.JPG</t>
  </si>
  <si>
    <t>v:\T2\DSC04511.cpc</t>
  </si>
  <si>
    <t>v:\T2\DSC04497.JPG</t>
  </si>
  <si>
    <t>v:\T2\DSC04497.cpc</t>
  </si>
  <si>
    <t>Merulina</t>
  </si>
  <si>
    <t>Favia</t>
  </si>
  <si>
    <t>Caulastrea</t>
  </si>
  <si>
    <t>v:\T2\DSC04494.JPG</t>
  </si>
  <si>
    <t>v:\T2\DSC04494.cpc</t>
  </si>
  <si>
    <t>v:\T2\DSC04526.JPG</t>
  </si>
  <si>
    <t>v:\T2\DSC04526.cpc</t>
  </si>
  <si>
    <t>v:\T2\DSC04534.JPG</t>
  </si>
  <si>
    <t>v:\T2\DSC04534.cpc</t>
  </si>
  <si>
    <t>Acropora digitate</t>
  </si>
  <si>
    <t>v:\T2\DSC04538.JPG</t>
  </si>
  <si>
    <t>v:\T2\DSC04538.cpc</t>
  </si>
  <si>
    <t>v:\T2\DSC04517.JPG</t>
  </si>
  <si>
    <t>v:\T2\DSC04517.cpc</t>
  </si>
  <si>
    <t>v:\T2\DSC04532.JPG</t>
  </si>
  <si>
    <t>v:\T2\DSC04532.cpc</t>
  </si>
  <si>
    <t>v:\T2\DSC04528.JPG</t>
  </si>
  <si>
    <t>v:\T2\DSC04528.cpc</t>
  </si>
  <si>
    <t>v:\T2\DSC04500.JPG</t>
  </si>
  <si>
    <t>v:\T2\DSC04500.cpc</t>
  </si>
  <si>
    <t>Pavona</t>
  </si>
  <si>
    <t>v:\T2\DSC04540.JPG</t>
  </si>
  <si>
    <t>v:\T2\DSC04540.cpc</t>
  </si>
  <si>
    <t>v:\T2\DSC04504.JPG</t>
  </si>
  <si>
    <t>v:\T2\DSC04504.cpc</t>
  </si>
  <si>
    <t>v:\T2\DSC04542.JPG</t>
  </si>
  <si>
    <t>v:\T2\DSC04542.cpc</t>
  </si>
  <si>
    <t>v:\T2\DSC04520.JPG</t>
  </si>
  <si>
    <t>v:\T2\DSC04520.cpc</t>
  </si>
  <si>
    <t>v:\T2\DSC04512.JPG</t>
  </si>
  <si>
    <t>v:\T2\DSC04512.cpc</t>
  </si>
  <si>
    <t>v:\T2\DSC04522.JPG</t>
  </si>
  <si>
    <t>v:\T2\DSC04522.cpc</t>
  </si>
  <si>
    <t>v:\T2\DSC04523.JPG</t>
  </si>
  <si>
    <t>v:\T2\DSC04523.cpc</t>
  </si>
  <si>
    <t>v:\T2\DSC04544.JPG</t>
  </si>
  <si>
    <t>v:\T2\DSC04544.cpc</t>
  </si>
  <si>
    <t>v:\T2\DSC04531.JPG</t>
  </si>
  <si>
    <t>v:\T2\DSC04531.cpc</t>
  </si>
  <si>
    <t>v:\T2\DSC04496.JPG</t>
  </si>
  <si>
    <t>v:\T2\DSC04496.cpc</t>
  </si>
  <si>
    <t>Galaxea</t>
  </si>
  <si>
    <t>v:\T2\DSC04513.JPG</t>
  </si>
  <si>
    <t>v:\T2\DSC04513.cpc</t>
  </si>
  <si>
    <t>v:\T2\DSC04535.JPG</t>
  </si>
  <si>
    <t>v:\T2\DSC04535.cpc</t>
  </si>
  <si>
    <t>v:\T2\DSC04536.JPG</t>
  </si>
  <si>
    <t>v:\T2\DSC04536.cpc</t>
  </si>
  <si>
    <t>Lobophyllia</t>
  </si>
  <si>
    <t>v:\T2\DSC04529.JPG</t>
  </si>
  <si>
    <t>v:\T2\DSC04529.cpc</t>
  </si>
  <si>
    <t>v:\T2\DSC04502.JPG</t>
  </si>
  <si>
    <t>v:\T2\DSC04502.cpc</t>
  </si>
  <si>
    <t>Acanthastrea</t>
  </si>
  <si>
    <t>v:\T2\DSC04530.JPG</t>
  </si>
  <si>
    <t>v:\T2\DSC04530.cpc</t>
  </si>
  <si>
    <t>v:\T2\DSC04509.JPG</t>
  </si>
  <si>
    <t>v:\T2\DSC04509.cpc</t>
  </si>
  <si>
    <t>v:\T2\DSC04503.JPG</t>
  </si>
  <si>
    <t>v:\T2\DSC04503.cpc</t>
  </si>
  <si>
    <t>v:\T2\DSC04537.JPG</t>
  </si>
  <si>
    <t>v:\T2\DSC04537.cpc</t>
  </si>
  <si>
    <t>v:\T2\DSC04545.JPG</t>
  </si>
  <si>
    <t>v:\T2\DSC04545.cpc</t>
  </si>
  <si>
    <t>v:\T2\DSC04541.JPG</t>
  </si>
  <si>
    <t>v:\T2\DSC04541.cpc</t>
  </si>
  <si>
    <t>v:\T2\DSC04521.JPG</t>
  </si>
  <si>
    <t>v:\T2\DSC04521.cpc</t>
  </si>
  <si>
    <t>v:\T2\DSC04519.JPG</t>
  </si>
  <si>
    <t>v:\T2\DSC04519.cpc</t>
  </si>
  <si>
    <t>v:\T2\DSC04527.JPG</t>
  </si>
  <si>
    <t>v:\T2\DSC04527.cpc</t>
  </si>
  <si>
    <t>v:\T2\DSC04543.JPG</t>
  </si>
  <si>
    <t>v:\T2\DSC04543.cpc</t>
  </si>
  <si>
    <t>v:\T2\DSC04501.JPG</t>
  </si>
  <si>
    <t>v:\T2\DSC04501.cpc</t>
  </si>
  <si>
    <t>v:\T2\DSC04507.JPG</t>
  </si>
  <si>
    <t>v:\T2\DSC04507.cpc</t>
  </si>
  <si>
    <t>v:\T2\DSC04508.JPG</t>
  </si>
  <si>
    <t>v:\T2\DSC04508.cpc</t>
  </si>
  <si>
    <t>v:\T2\DSC04518.JPG</t>
  </si>
  <si>
    <t>v:\T2\DSC04518.cpc</t>
  </si>
  <si>
    <t>v:\T2\DSC04510.JPG</t>
  </si>
  <si>
    <t>v:\T2\DSC04510.cpc</t>
  </si>
  <si>
    <t>v:\T2\DSC04514.JPG</t>
  </si>
  <si>
    <t>v:\T2\DSC04514.cpc</t>
  </si>
  <si>
    <t>v:\T2\DSC04516.JPG</t>
  </si>
  <si>
    <t>v:\T2\DSC04516.cpc</t>
  </si>
  <si>
    <t>v:\T2\DSC04495.JPG</t>
  </si>
  <si>
    <t>v:\T2\DSC04495.cpc</t>
  </si>
  <si>
    <t>v:\T2\DSC04539.JPG</t>
  </si>
  <si>
    <t>v:\T2\DSC04539.cpc</t>
  </si>
  <si>
    <t>Sand</t>
  </si>
  <si>
    <t>Acropora branching</t>
  </si>
  <si>
    <t>v:\T2\DSC04506.JPG</t>
  </si>
  <si>
    <t>v:\T2\DSC04506.cpc</t>
  </si>
  <si>
    <t>v:\T2\DSC04533.JPG</t>
  </si>
  <si>
    <t>v:\T2\DSC04533.cpc</t>
  </si>
  <si>
    <t>Coeloseris</t>
  </si>
  <si>
    <t>T2</t>
  </si>
  <si>
    <t>V:\SHINE-255- Brgy. Pananaogan, Bato, Catanduanes.xlsx:T2</t>
  </si>
  <si>
    <t>DSC04593.JPG</t>
  </si>
  <si>
    <t>DSC04600.JPG</t>
  </si>
  <si>
    <t>DSC04601.JPG</t>
  </si>
  <si>
    <t>DSC04591.JPG</t>
  </si>
  <si>
    <t>DSC04573.JPG</t>
  </si>
  <si>
    <t>DSC04555.JPG</t>
  </si>
  <si>
    <t>DSC04556.JPG</t>
  </si>
  <si>
    <t>DSC04571.JPG</t>
  </si>
  <si>
    <t>DSC04598.JPG</t>
  </si>
  <si>
    <t>DSC04558.JPG</t>
  </si>
  <si>
    <t>DSC04562.JPG</t>
  </si>
  <si>
    <t>DSC04557.JPG</t>
  </si>
  <si>
    <t>DSC04585.JPG</t>
  </si>
  <si>
    <t>DSC04554.JPG</t>
  </si>
  <si>
    <t>DSC04568.JPG</t>
  </si>
  <si>
    <t>DSC04566.JPG</t>
  </si>
  <si>
    <t>DSC04586.JPG</t>
  </si>
  <si>
    <t>DSC04596.JPG</t>
  </si>
  <si>
    <t>DSC04583.JPG</t>
  </si>
  <si>
    <t>DSC04561.JPG</t>
  </si>
  <si>
    <t>DSC04589.JPG</t>
  </si>
  <si>
    <t>DSC04595.JPG</t>
  </si>
  <si>
    <t>DSC04592.JPG</t>
  </si>
  <si>
    <t>DSC04603.JPG</t>
  </si>
  <si>
    <t>DSC04590.JPG</t>
  </si>
  <si>
    <t>DSC04569.JPG</t>
  </si>
  <si>
    <t>DSC04553.JPG</t>
  </si>
  <si>
    <t>DSC04588.JPG</t>
  </si>
  <si>
    <t>DSC04584.JPG</t>
  </si>
  <si>
    <t>DSC04581.JPG</t>
  </si>
  <si>
    <t>DSC04564.JPG</t>
  </si>
  <si>
    <t>DSC04563.JPG</t>
  </si>
  <si>
    <t>DSC04599.JPG</t>
  </si>
  <si>
    <t>DSC04575.JPG</t>
  </si>
  <si>
    <t>DSC04582.JPG</t>
  </si>
  <si>
    <t>DSC04567.JPG</t>
  </si>
  <si>
    <t>DSC04579.JPG</t>
  </si>
  <si>
    <t>DSC04570.JPG</t>
  </si>
  <si>
    <t>DSC04605.JPG</t>
  </si>
  <si>
    <t>DSC04578.JPG</t>
  </si>
  <si>
    <t>DSC04577.JPG</t>
  </si>
  <si>
    <t>DSC04602.JPG</t>
  </si>
  <si>
    <t>DSC04559.JPG</t>
  </si>
  <si>
    <t>DSC04597.JPG</t>
  </si>
  <si>
    <t>DSC04604.JPG</t>
  </si>
  <si>
    <t>DSC04576.JPG</t>
  </si>
  <si>
    <t>DSC04594.JPG</t>
  </si>
  <si>
    <t>DSC04580.JPG</t>
  </si>
  <si>
    <t>DSC04565.JPG</t>
  </si>
  <si>
    <t>DSC04572.JPG</t>
  </si>
  <si>
    <t>v:\T3\DSC04593.JPG</t>
  </si>
  <si>
    <t>v:\T3\DSC04593.cpc</t>
  </si>
  <si>
    <t>v:\T3\DSC04600.JPG</t>
  </si>
  <si>
    <t>v:\T3\DSC04600.cpc</t>
  </si>
  <si>
    <t>v:\T3\DSC04601.JPG</t>
  </si>
  <si>
    <t>v:\T3\DSC04601.cpc</t>
  </si>
  <si>
    <t>v:\T3\DSC04591.JPG</t>
  </si>
  <si>
    <t>v:\T3\DSC04591.cpc</t>
  </si>
  <si>
    <t>v:\T3\DSC04573.JPG</t>
  </si>
  <si>
    <t>v:\T3\DSC04573.cpc</t>
  </si>
  <si>
    <t>v:\T3\DSC04555.JPG</t>
  </si>
  <si>
    <t>v:\T3\DSC04555.cpc</t>
  </si>
  <si>
    <t>v:\T3\DSC04556.JPG</t>
  </si>
  <si>
    <t>v:\T3\DSC04556.cpc</t>
  </si>
  <si>
    <t>v:\T3\DSC04571.JPG</t>
  </si>
  <si>
    <t>v:\T3\DSC04571.cpc</t>
  </si>
  <si>
    <t>v:\T3\DSC04598.JPG</t>
  </si>
  <si>
    <t>v:\T3\DSC04598.cpc</t>
  </si>
  <si>
    <t>Montipora encrusting</t>
  </si>
  <si>
    <t>v:\T3\DSC04558.JPG</t>
  </si>
  <si>
    <t>v:\T3\DSC04558.cpc</t>
  </si>
  <si>
    <t>v:\T3\DSC04562.JPG</t>
  </si>
  <si>
    <t>v:\T3\DSC04562.cpc</t>
  </si>
  <si>
    <t>v:\T3\DSC04557.JPG</t>
  </si>
  <si>
    <t>v:\T3\DSC04557.cpc</t>
  </si>
  <si>
    <t>v:\T3\DSC04585.JPG</t>
  </si>
  <si>
    <t>v:\T3\DSC04585.cpc</t>
  </si>
  <si>
    <t>v:\T3\DSC04554.JPG</t>
  </si>
  <si>
    <t>v:\T3\DSC04554.cpc</t>
  </si>
  <si>
    <t>v:\T3\DSC04568.JPG</t>
  </si>
  <si>
    <t>v:\T3\DSC04568.cpc</t>
  </si>
  <si>
    <t>v:\T3\DSC04566.JPG</t>
  </si>
  <si>
    <t>v:\T3\DSC04566.cpc</t>
  </si>
  <si>
    <t>v:\T3\DSC04586.JPG</t>
  </si>
  <si>
    <t>v:\T3\DSC04586.cpc</t>
  </si>
  <si>
    <t>v:\T3\DSC04596.JPG</t>
  </si>
  <si>
    <t>v:\T3\DSC04596.cpc</t>
  </si>
  <si>
    <t>v:\T3\DSC04583.JPG</t>
  </si>
  <si>
    <t>v:\T3\DSC04583.cpc</t>
  </si>
  <si>
    <t>v:\T3\DSC04561.JPG</t>
  </si>
  <si>
    <t>v:\T3\DSC04561.cpc</t>
  </si>
  <si>
    <t>v:\T3\DSC04589.JPG</t>
  </si>
  <si>
    <t>v:\T3\DSC04589.cpc</t>
  </si>
  <si>
    <t>v:\T3\DSC04595.JPG</t>
  </si>
  <si>
    <t>v:\T3\DSC04595.cpc</t>
  </si>
  <si>
    <t>v:\T3\DSC04592.JPG</t>
  </si>
  <si>
    <t>v:\T3\DSC04592.cpc</t>
  </si>
  <si>
    <t>v:\T3\DSC04603.JPG</t>
  </si>
  <si>
    <t>v:\T3\DSC04603.cpc</t>
  </si>
  <si>
    <t>v:\T3\DSC04590.JPG</t>
  </si>
  <si>
    <t>v:\T3\DSC04590.cpc</t>
  </si>
  <si>
    <t>v:\T3\DSC04569.JPG</t>
  </si>
  <si>
    <t>v:\T3\DSC04569.cpc</t>
  </si>
  <si>
    <t>v:\T3\DSC04553.JPG</t>
  </si>
  <si>
    <t>v:\T3\DSC04553.cpc</t>
  </si>
  <si>
    <t>v:\T3\DSC04588.JPG</t>
  </si>
  <si>
    <t>v:\T3\DSC04588.cpc</t>
  </si>
  <si>
    <t>v:\T3\DSC04584.JPG</t>
  </si>
  <si>
    <t>v:\T3\DSC04584.cpc</t>
  </si>
  <si>
    <t>v:\T3\DSC04581.JPG</t>
  </si>
  <si>
    <t>v:\T3\DSC04581.cpc</t>
  </si>
  <si>
    <t>v:\T3\DSC04564.JPG</t>
  </si>
  <si>
    <t>v:\T3\DSC04564.cpc</t>
  </si>
  <si>
    <t>v:\T3\DSC04563.JPG</t>
  </si>
  <si>
    <t>v:\T3\DSC04563.cpc</t>
  </si>
  <si>
    <t>v:\T3\DSC04599.JPG</t>
  </si>
  <si>
    <t>v:\T3\DSC04599.cpc</t>
  </si>
  <si>
    <t>v:\T3\DSC04575.JPG</t>
  </si>
  <si>
    <t>v:\T3\DSC04575.cpc</t>
  </si>
  <si>
    <t>v:\T3\DSC04582.JPG</t>
  </si>
  <si>
    <t>v:\T3\DSC04582.cpc</t>
  </si>
  <si>
    <t>v:\T3\DSC04567.JPG</t>
  </si>
  <si>
    <t>v:\T3\DSC04567.cpc</t>
  </si>
  <si>
    <t>v:\T3\DSC04579.JPG</t>
  </si>
  <si>
    <t>v:\T3\DSC04579.cpc</t>
  </si>
  <si>
    <t>v:\T3\DSC04570.JPG</t>
  </si>
  <si>
    <t>v:\T3\DSC04570.cpc</t>
  </si>
  <si>
    <t>v:\T3\DSC04605.JPG</t>
  </si>
  <si>
    <t>v:\T3\DSC04605.cpc</t>
  </si>
  <si>
    <t>v:\T3\DSC04578.JPG</t>
  </si>
  <si>
    <t>v:\T3\DSC04578.cpc</t>
  </si>
  <si>
    <t>v:\T3\DSC04577.JPG</t>
  </si>
  <si>
    <t>v:\T3\DSC04577.cpc</t>
  </si>
  <si>
    <t>v:\T3\DSC04602.JPG</t>
  </si>
  <si>
    <t>v:\T3\DSC04602.cpc</t>
  </si>
  <si>
    <t>v:\T3\DSC04559.JPG</t>
  </si>
  <si>
    <t>v:\T3\DSC04559.cpc</t>
  </si>
  <si>
    <t>v:\T3\DSC04597.JPG</t>
  </si>
  <si>
    <t>v:\T3\DSC04597.cpc</t>
  </si>
  <si>
    <t>v:\T3\DSC04604.JPG</t>
  </si>
  <si>
    <t>v:\T3\DSC04604.cpc</t>
  </si>
  <si>
    <t>v:\T3\DSC04576.JPG</t>
  </si>
  <si>
    <t>v:\T3\DSC04576.cpc</t>
  </si>
  <si>
    <t>v:\T3\DSC04594.JPG</t>
  </si>
  <si>
    <t>v:\T3\DSC04594.cpc</t>
  </si>
  <si>
    <t>v:\T3\DSC04580.JPG</t>
  </si>
  <si>
    <t>v:\T3\DSC04580.cpc</t>
  </si>
  <si>
    <t>v:\T3\DSC04565.JPG</t>
  </si>
  <si>
    <t>v:\T3\DSC04565.cpc</t>
  </si>
  <si>
    <t>v:\T3\DSC04572.JPG</t>
  </si>
  <si>
    <t>v:\T3\DSC04572.cpc</t>
  </si>
  <si>
    <t>T3</t>
  </si>
  <si>
    <t>V:\SHINE-255- Brgy. Pananaogan, Bato, Catanduanes.xlsx:T3</t>
  </si>
  <si>
    <t>DSC02728.JPG</t>
  </si>
  <si>
    <t>DSC02762.JPG</t>
  </si>
  <si>
    <t>DSC02725.JPG</t>
  </si>
  <si>
    <t>DSC02768.JPG</t>
  </si>
  <si>
    <t>DSC02731.JPG</t>
  </si>
  <si>
    <t>DSC02746.JPG</t>
  </si>
  <si>
    <t>DSC02759.JPG</t>
  </si>
  <si>
    <t>DSC02744.JPG</t>
  </si>
  <si>
    <t>DSC02761.JPG</t>
  </si>
  <si>
    <t>DSC02747.JPG</t>
  </si>
  <si>
    <t>DSC02752.JPG</t>
  </si>
  <si>
    <t>DSC02722.JPG</t>
  </si>
  <si>
    <t>DSC02738.JPG</t>
  </si>
  <si>
    <t>DSC02739.JPG</t>
  </si>
  <si>
    <t>DSC02729.JPG</t>
  </si>
  <si>
    <t>DSC02763.JPG</t>
  </si>
  <si>
    <t>DSC02734.JPG</t>
  </si>
  <si>
    <t>DSC02767.JPG</t>
  </si>
  <si>
    <t>DSC02721.JPG</t>
  </si>
  <si>
    <t>DSC02766.JPG</t>
  </si>
  <si>
    <t>DSC02770.JPG</t>
  </si>
  <si>
    <t>DSC02748.JPG</t>
  </si>
  <si>
    <t>DSC02727.JPG</t>
  </si>
  <si>
    <t>DSC02723.JPG</t>
  </si>
  <si>
    <t>DSC02743.JPG</t>
  </si>
  <si>
    <t>DSC02769.JPG</t>
  </si>
  <si>
    <t>DSC02740.JPG</t>
  </si>
  <si>
    <t>DSC02736.JPG</t>
  </si>
  <si>
    <t>DSC02758.JPG</t>
  </si>
  <si>
    <t>DSC02755.JPG</t>
  </si>
  <si>
    <t>DSC02750.JPG</t>
  </si>
  <si>
    <t>DSC02749.JPG</t>
  </si>
  <si>
    <t>DSC02753.JPG</t>
  </si>
  <si>
    <t>DSC02760.JPG</t>
  </si>
  <si>
    <t>DSC02754.JPG</t>
  </si>
  <si>
    <t>DSC02741.JPG</t>
  </si>
  <si>
    <t>DSC02757.JPG</t>
  </si>
  <si>
    <t>DSC02735.JPG</t>
  </si>
  <si>
    <t>DSC02733.JPG</t>
  </si>
  <si>
    <t>DSC02756.JPG</t>
  </si>
  <si>
    <t>DSC02726.JPG</t>
  </si>
  <si>
    <t>DSC02724.JPG</t>
  </si>
  <si>
    <t>DSC02732.JPG</t>
  </si>
  <si>
    <t>DSC02751.JPG</t>
  </si>
  <si>
    <t>DSC02764.JPG</t>
  </si>
  <si>
    <t>DSC02730.JPG</t>
  </si>
  <si>
    <t>DSC02742.JPG</t>
  </si>
  <si>
    <t>DSC02765.JPG</t>
  </si>
  <si>
    <t>DSC02737.JPG</t>
  </si>
  <si>
    <t>DSC02745.JPG</t>
  </si>
  <si>
    <t>v:\T4\DSC02728.JPG</t>
  </si>
  <si>
    <t>v:\T4\DSC02728.cpc</t>
  </si>
  <si>
    <t>v:\T4\DSC02762.JPG</t>
  </si>
  <si>
    <t>v:\T4\DSC02762.cpc</t>
  </si>
  <si>
    <t>v:\T4\DSC02725.JPG</t>
  </si>
  <si>
    <t>v:\T4\DSC02725.cpc</t>
  </si>
  <si>
    <t>v:\T4\DSC02768.JPG</t>
  </si>
  <si>
    <t>v:\T4\DSC02768.cpc</t>
  </si>
  <si>
    <t>v:\T4\DSC02731.JPG</t>
  </si>
  <si>
    <t>v:\T4\DSC02731.cpc</t>
  </si>
  <si>
    <t>v:\T4\DSC02746.JPG</t>
  </si>
  <si>
    <t>v:\T4\DSC02746.cpc</t>
  </si>
  <si>
    <t>v:\T4\DSC02759.JPG</t>
  </si>
  <si>
    <t>v:\T4\DSC02759.cpc</t>
  </si>
  <si>
    <t>v:\T4\DSC02744.JPG</t>
  </si>
  <si>
    <t>v:\T4\DSC02744.cpc</t>
  </si>
  <si>
    <t>v:\T4\DSC02761.JPG</t>
  </si>
  <si>
    <t>v:\T4\DSC02761.cpc</t>
  </si>
  <si>
    <t>v:\T4\DSC02747.JPG</t>
  </si>
  <si>
    <t>v:\T4\DSC02747.cpc</t>
  </si>
  <si>
    <t>v:\T4\DSC02752.JPG</t>
  </si>
  <si>
    <t>v:\T4\DSC02752.cpc</t>
  </si>
  <si>
    <t>v:\T4\DSC02722.JPG</t>
  </si>
  <si>
    <t>v:\T4\DSC02722.cpc</t>
  </si>
  <si>
    <t>v:\T4\DSC02738.JPG</t>
  </si>
  <si>
    <t>v:\T4\DSC02738.cpc</t>
  </si>
  <si>
    <t>Fungia</t>
  </si>
  <si>
    <t>Symphyllia</t>
  </si>
  <si>
    <t>v:\T4\DSC02739.JPG</t>
  </si>
  <si>
    <t>v:\T4\DSC02739.cpc</t>
  </si>
  <si>
    <t>v:\T4\DSC02729.JPG</t>
  </si>
  <si>
    <t>v:\T4\DSC02729.cpc</t>
  </si>
  <si>
    <t>v:\T4\DSC02763.JPG</t>
  </si>
  <si>
    <t>v:\T4\DSC02763.cpc</t>
  </si>
  <si>
    <t>v:\T4\DSC02734.JPG</t>
  </si>
  <si>
    <t>v:\T4\DSC02734.cpc</t>
  </si>
  <si>
    <t>v:\T4\DSC02767.JPG</t>
  </si>
  <si>
    <t>v:\T4\DSC02767.cpc</t>
  </si>
  <si>
    <t>v:\T4\DSC02721.JPG</t>
  </si>
  <si>
    <t>v:\T4\DSC02721.cpc</t>
  </si>
  <si>
    <t>v:\T4\DSC02766.JPG</t>
  </si>
  <si>
    <t>v:\T4\DSC02766.cpc</t>
  </si>
  <si>
    <t>v:\T4\DSC02770.JPG</t>
  </si>
  <si>
    <t>v:\T4\DSC02770.cpc</t>
  </si>
  <si>
    <t>v:\T4\DSC02748.JPG</t>
  </si>
  <si>
    <t>v:\T4\DSC02748.cpc</t>
  </si>
  <si>
    <t>v:\T4\DSC02727.JPG</t>
  </si>
  <si>
    <t>v:\T4\DSC02727.cpc</t>
  </si>
  <si>
    <t>v:\T4\DSC02723.JPG</t>
  </si>
  <si>
    <t>v:\T4\DSC02723.cpc</t>
  </si>
  <si>
    <t>v:\T4\DSC02743.JPG</t>
  </si>
  <si>
    <t>v:\T4\DSC02743.cpc</t>
  </si>
  <si>
    <t>v:\T4\DSC02769.JPG</t>
  </si>
  <si>
    <t>v:\T4\DSC02769.cpc</t>
  </si>
  <si>
    <t>Echinopora</t>
  </si>
  <si>
    <t>v:\T4\DSC02740.JPG</t>
  </si>
  <si>
    <t>v:\T4\DSC02740.cpc</t>
  </si>
  <si>
    <t>v:\T4\DSC02736.JPG</t>
  </si>
  <si>
    <t>v:\T4\DSC02736.cpc</t>
  </si>
  <si>
    <t>v:\T4\DSC02758.JPG</t>
  </si>
  <si>
    <t>v:\T4\DSC02758.cpc</t>
  </si>
  <si>
    <t>v:\T4\DSC02755.JPG</t>
  </si>
  <si>
    <t>v:\T4\DSC02755.cpc</t>
  </si>
  <si>
    <t>v:\T4\DSC02750.JPG</t>
  </si>
  <si>
    <t>v:\T4\DSC02750.cpc</t>
  </si>
  <si>
    <t>v:\T4\DSC02749.JPG</t>
  </si>
  <si>
    <t>v:\T4\DSC02749.cpc</t>
  </si>
  <si>
    <t>v:\T4\DSC02753.JPG</t>
  </si>
  <si>
    <t>v:\T4\DSC02753.cpc</t>
  </si>
  <si>
    <t>v:\T4\DSC02760.JPG</t>
  </si>
  <si>
    <t>v:\T4\DSC02760.cpc</t>
  </si>
  <si>
    <t>v:\T4\DSC02754.JPG</t>
  </si>
  <si>
    <t>v:\T4\DSC02754.cpc</t>
  </si>
  <si>
    <t>v:\T4\DSC02741.JPG</t>
  </si>
  <si>
    <t>v:\T4\DSC02741.cpc</t>
  </si>
  <si>
    <t>v:\T4\DSC02757.JPG</t>
  </si>
  <si>
    <t>v:\T4\DSC02757.cpc</t>
  </si>
  <si>
    <t>v:\T4\DSC02735.JPG</t>
  </si>
  <si>
    <t>v:\T4\DSC02735.cpc</t>
  </si>
  <si>
    <t>v:\T4\DSC02733.JPG</t>
  </si>
  <si>
    <t>v:\T4\DSC02733.cpc</t>
  </si>
  <si>
    <t>v:\T4\DSC02756.JPG</t>
  </si>
  <si>
    <t>v:\T4\DSC02756.cpc</t>
  </si>
  <si>
    <t>v:\T4\DSC02726.JPG</t>
  </si>
  <si>
    <t>v:\T4\DSC02726.cpc</t>
  </si>
  <si>
    <t>v:\T4\DSC02724.JPG</t>
  </si>
  <si>
    <t>v:\T4\DSC02724.cpc</t>
  </si>
  <si>
    <t>v:\T4\DSC02732.JPG</t>
  </si>
  <si>
    <t>v:\T4\DSC02732.cpc</t>
  </si>
  <si>
    <t>v:\T4\DSC02751.JPG</t>
  </si>
  <si>
    <t>v:\T4\DSC02751.cpc</t>
  </si>
  <si>
    <t>v:\T4\DSC02764.JPG</t>
  </si>
  <si>
    <t>v:\T4\DSC02764.cpc</t>
  </si>
  <si>
    <t>v:\T4\DSC02730.JPG</t>
  </si>
  <si>
    <t>v:\T4\DSC02730.cpc</t>
  </si>
  <si>
    <t>v:\T4\DSC02742.JPG</t>
  </si>
  <si>
    <t>v:\T4\DSC02742.cpc</t>
  </si>
  <si>
    <t>v:\T4\DSC02765.JPG</t>
  </si>
  <si>
    <t>v:\T4\DSC02765.cpc</t>
  </si>
  <si>
    <t>v:\T4\DSC02737.JPG</t>
  </si>
  <si>
    <t>v:\T4\DSC02737.cpc</t>
  </si>
  <si>
    <t>v:\T4\DSC02745.JPG</t>
  </si>
  <si>
    <t>v:\T4\DSC02745.cpc</t>
  </si>
  <si>
    <t>T4</t>
  </si>
  <si>
    <t>V:\SHINE-255- Brgy. Pananaogan, Bato, Catanduanes.xlsx:T4</t>
  </si>
  <si>
    <t>DSC02794.JPG</t>
  </si>
  <si>
    <t>DSC02799.JPG</t>
  </si>
  <si>
    <t>DSC02800.JPG</t>
  </si>
  <si>
    <t>DSC02815.JPG</t>
  </si>
  <si>
    <t>DSC02823.JPG</t>
  </si>
  <si>
    <t>DSC02788.JPG</t>
  </si>
  <si>
    <t>DSC02801.JPG</t>
  </si>
  <si>
    <t>DSC02821.JPG</t>
  </si>
  <si>
    <t>DSC02792.JPG</t>
  </si>
  <si>
    <t>DSC02802.JPG</t>
  </si>
  <si>
    <t>DSC02825.JPG</t>
  </si>
  <si>
    <t>DSC02786.JPG</t>
  </si>
  <si>
    <t>DSC02833.JPG</t>
  </si>
  <si>
    <t>DSC02808.JPG</t>
  </si>
  <si>
    <t>DSC02828.JPG</t>
  </si>
  <si>
    <t>DSC02822.JPG</t>
  </si>
  <si>
    <t>DSC02791.JPG</t>
  </si>
  <si>
    <t>DSC02784.JPG</t>
  </si>
  <si>
    <t>DSC02810.JPG</t>
  </si>
  <si>
    <t>DSC02785.JPG</t>
  </si>
  <si>
    <t>DSC02820.JPG</t>
  </si>
  <si>
    <t>DSC02811.JPG</t>
  </si>
  <si>
    <t>DSC02809.JPG</t>
  </si>
  <si>
    <t>DSC02807.JPG</t>
  </si>
  <si>
    <t>DSC02804.JPG</t>
  </si>
  <si>
    <t>DSC02797.JPG</t>
  </si>
  <si>
    <t>DSC02824.JPG</t>
  </si>
  <si>
    <t>DSC02830.JPG</t>
  </si>
  <si>
    <t>DSC02813.JPG</t>
  </si>
  <si>
    <t>DSC02826.JPG</t>
  </si>
  <si>
    <t>DSC02787.JPG</t>
  </si>
  <si>
    <t>DSC02812.JPG</t>
  </si>
  <si>
    <t>DSC02816.JPG</t>
  </si>
  <si>
    <t>DSC02798.JPG</t>
  </si>
  <si>
    <t>DSC02796.JPG</t>
  </si>
  <si>
    <t>DSC02803.JPG</t>
  </si>
  <si>
    <t>DSC02818.JPG</t>
  </si>
  <si>
    <t>DSC02834.JPG</t>
  </si>
  <si>
    <t>DSC02819.JPG</t>
  </si>
  <si>
    <t>DSC02829.JPG</t>
  </si>
  <si>
    <t>DSC02814.JPG</t>
  </si>
  <si>
    <t>DSC02831.JPG</t>
  </si>
  <si>
    <t>DSC02827.JPG</t>
  </si>
  <si>
    <t>DSC02832.JPG</t>
  </si>
  <si>
    <t>DSC02790.JPG</t>
  </si>
  <si>
    <t>DSC02817.JPG</t>
  </si>
  <si>
    <t>DSC02793.JPG</t>
  </si>
  <si>
    <t>DSC02795.JPG</t>
  </si>
  <si>
    <t>DSC02805.JPG</t>
  </si>
  <si>
    <t>DSC02806.JPG</t>
  </si>
  <si>
    <t>v:\T5\DSC02794.JPG</t>
  </si>
  <si>
    <t>v:\T5\DSC02794.cpc</t>
  </si>
  <si>
    <t>v:\T5\DSC02799.JPG</t>
  </si>
  <si>
    <t>v:\T5\DSC02799.cpc</t>
  </si>
  <si>
    <t>v:\T5\DSC02800.JPG</t>
  </si>
  <si>
    <t>v:\T5\DSC02800.cpc</t>
  </si>
  <si>
    <t>v:\T5\DSC02815.JPG</t>
  </si>
  <si>
    <t>v:\T5\DSC02815.cpc</t>
  </si>
  <si>
    <t>v:\T5\DSC02823.JPG</t>
  </si>
  <si>
    <t>v:\T5\DSC02823.cpc</t>
  </si>
  <si>
    <t>v:\T5\DSC02788.JPG</t>
  </si>
  <si>
    <t>v:\T5\DSC02788.cpc</t>
  </si>
  <si>
    <t>v:\T5\DSC02801.JPG</t>
  </si>
  <si>
    <t>v:\T5\DSC02801.cpc</t>
  </si>
  <si>
    <t>v:\T5\DSC02821.JPG</t>
  </si>
  <si>
    <t>v:\T5\DSC02821.cpc</t>
  </si>
  <si>
    <t>v:\T5\DSC02792.JPG</t>
  </si>
  <si>
    <t>v:\T5\DSC02792.cpc</t>
  </si>
  <si>
    <t>v:\T5\DSC02802.JPG</t>
  </si>
  <si>
    <t>v:\T5\DSC02802.cpc</t>
  </si>
  <si>
    <t>v:\T5\DSC02825.JPG</t>
  </si>
  <si>
    <t>v:\T5\DSC02825.cpc</t>
  </si>
  <si>
    <t>v:\T5\DSC02786.JPG</t>
  </si>
  <si>
    <t>v:\T5\DSC02786.cpc</t>
  </si>
  <si>
    <t>v:\T5\DSC02833.JPG</t>
  </si>
  <si>
    <t>v:\T5\DSC02833.cpc</t>
  </si>
  <si>
    <t>v:\T5\DSC02808.JPG</t>
  </si>
  <si>
    <t>v:\T5\DSC02808.cpc</t>
  </si>
  <si>
    <t>v:\T5\DSC02828.JPG</t>
  </si>
  <si>
    <t>v:\T5\DSC02828.cpc</t>
  </si>
  <si>
    <t>v:\T5\DSC02822.JPG</t>
  </si>
  <si>
    <t>v:\T5\DSC02822.cpc</t>
  </si>
  <si>
    <t>v:\T5\DSC02791.JPG</t>
  </si>
  <si>
    <t>v:\T5\DSC02791.cpc</t>
  </si>
  <si>
    <t>v:\T5\DSC02784.JPG</t>
  </si>
  <si>
    <t>v:\T5\DSC02784.cpc</t>
  </si>
  <si>
    <t>v:\T5\DSC02810.JPG</t>
  </si>
  <si>
    <t>v:\T5\DSC02810.cpc</t>
  </si>
  <si>
    <t>v:\T5\DSC02785.JPG</t>
  </si>
  <si>
    <t>v:\T5\DSC02785.cpc</t>
  </si>
  <si>
    <t>v:\T5\DSC02820.JPG</t>
  </si>
  <si>
    <t>v:\T5\DSC02820.cpc</t>
  </si>
  <si>
    <t>v:\T5\DSC02811.JPG</t>
  </si>
  <si>
    <t>v:\T5\DSC02811.cpc</t>
  </si>
  <si>
    <t>v:\T5\DSC02809.JPG</t>
  </si>
  <si>
    <t>v:\T5\DSC02809.cpc</t>
  </si>
  <si>
    <t>v:\T5\DSC02807.JPG</t>
  </si>
  <si>
    <t>v:\T5\DSC02807.cpc</t>
  </si>
  <si>
    <t>v:\T5\DSC02804.JPG</t>
  </si>
  <si>
    <t>v:\T5\DSC02804.cpc</t>
  </si>
  <si>
    <t>v:\T5\DSC02797.JPG</t>
  </si>
  <si>
    <t>v:\T5\DSC02797.cpc</t>
  </si>
  <si>
    <t>v:\T5\DSC02824.JPG</t>
  </si>
  <si>
    <t>v:\T5\DSC02824.cpc</t>
  </si>
  <si>
    <t>v:\T5\DSC02830.JPG</t>
  </si>
  <si>
    <t>v:\T5\DSC02830.cpc</t>
  </si>
  <si>
    <t>v:\T5\DSC02813.JPG</t>
  </si>
  <si>
    <t>v:\T5\DSC02813.cpc</t>
  </si>
  <si>
    <t>v:\T5\DSC02826.JPG</t>
  </si>
  <si>
    <t>v:\T5\DSC02826.cpc</t>
  </si>
  <si>
    <t>v:\T5\DSC02787.JPG</t>
  </si>
  <si>
    <t>v:\T5\DSC02787.cpc</t>
  </si>
  <si>
    <t>v:\T5\DSC02812.JPG</t>
  </si>
  <si>
    <t>v:\T5\DSC02812.cpc</t>
  </si>
  <si>
    <t>v:\T5\DSC02816.JPG</t>
  </si>
  <si>
    <t>v:\T5\DSC02816.cpc</t>
  </si>
  <si>
    <t>v:\T5\DSC02798.JPG</t>
  </si>
  <si>
    <t>v:\T5\DSC02798.cpc</t>
  </si>
  <si>
    <t>v:\T5\DSC02796.JPG</t>
  </si>
  <si>
    <t>v:\T5\DSC02796.cpc</t>
  </si>
  <si>
    <t>v:\T5\DSC02803.JPG</t>
  </si>
  <si>
    <t>v:\T5\DSC02803.cpc</t>
  </si>
  <si>
    <t>v:\T5\DSC02818.JPG</t>
  </si>
  <si>
    <t>v:\T5\DSC02818.cpc</t>
  </si>
  <si>
    <t>v:\T5\DSC02834.JPG</t>
  </si>
  <si>
    <t>v:\T5\DSC02834.cpc</t>
  </si>
  <si>
    <t>v:\T5\DSC02819.JPG</t>
  </si>
  <si>
    <t>v:\T5\DSC02819.cpc</t>
  </si>
  <si>
    <t>v:\T5\DSC02829.JPG</t>
  </si>
  <si>
    <t>v:\T5\DSC02829.cpc</t>
  </si>
  <si>
    <t>v:\T5\DSC02814.JPG</t>
  </si>
  <si>
    <t>v:\T5\DSC02814.cpc</t>
  </si>
  <si>
    <t>v:\T5\DSC02831.JPG</t>
  </si>
  <si>
    <t>v:\T5\DSC02831.cpc</t>
  </si>
  <si>
    <t>v:\T5\DSC02827.JPG</t>
  </si>
  <si>
    <t>v:\T5\DSC02827.cpc</t>
  </si>
  <si>
    <t>v:\T5\DSC02832.JPG</t>
  </si>
  <si>
    <t>v:\T5\DSC02832.cpc</t>
  </si>
  <si>
    <t>v:\T5\DSC02790.JPG</t>
  </si>
  <si>
    <t>v:\T5\DSC02790.cpc</t>
  </si>
  <si>
    <t>v:\T5\DSC02817.JPG</t>
  </si>
  <si>
    <t>v:\T5\DSC02817.cpc</t>
  </si>
  <si>
    <t>v:\T5\DSC02793.JPG</t>
  </si>
  <si>
    <t>v:\T5\DSC02793.cpc</t>
  </si>
  <si>
    <t>v:\T5\DSC02795.JPG</t>
  </si>
  <si>
    <t>v:\T5\DSC02795.cpc</t>
  </si>
  <si>
    <t>v:\T5\DSC02805.JPG</t>
  </si>
  <si>
    <t>v:\T5\DSC02805.cpc</t>
  </si>
  <si>
    <t>v:\T5\DSC02806.JPG</t>
  </si>
  <si>
    <t>v:\T5\DSC02806.cpc</t>
  </si>
  <si>
    <t>T5</t>
  </si>
  <si>
    <t>V:\SHINE-255- Brgy. Pananaogan, Bato, Catanduanes.xlsx:T5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</si>
</sst>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</fills>
  <borders count="4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0" xfId="0" applyFill="1"/>
    <xf numFmtId="2" fontId="0" fillId="15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15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15" borderId="9" xfId="0" applyNumberFormat="1" applyFill="1" applyBorder="1"/>
    <xf numFmtId="2" fontId="0" fillId="0" borderId="9" xfId="0" applyNumberFormat="1" applyBorder="1"/>
    <xf numFmtId="0" fontId="0" fillId="15" borderId="9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15" borderId="0" xfId="0" applyFont="1" applyFill="1"/>
    <xf numFmtId="2" fontId="2" fillId="15" borderId="0" xfId="0" applyNumberFormat="1" applyFont="1" applyFill="1"/>
    <xf numFmtId="1" fontId="2" fillId="0" borderId="0" xfId="0" applyNumberFormat="1" applyFont="1"/>
    <xf numFmtId="1" fontId="2" fillId="15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1" fillId="0" borderId="11" xfId="0" applyFont="1" applyBorder="1"/>
    <xf numFmtId="0" fontId="0" fillId="15" borderId="12" xfId="0" applyFill="1" applyBorder="1"/>
    <xf numFmtId="0" fontId="0" fillId="0" borderId="12" xfId="0" applyBorder="1"/>
    <xf numFmtId="0" fontId="1" fillId="0" borderId="12" xfId="0" applyFont="1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2" fontId="0" fillId="15" borderId="15" xfId="0" applyNumberFormat="1" applyFill="1" applyBorder="1"/>
    <xf numFmtId="2" fontId="0" fillId="0" borderId="15" xfId="0" applyNumberFormat="1" applyBorder="1"/>
    <xf numFmtId="0" fontId="0" fillId="15" borderId="15" xfId="0" applyFill="1" applyBorder="1"/>
    <xf numFmtId="0" fontId="0" fillId="0" borderId="15" xfId="0" applyBorder="1"/>
    <xf numFmtId="0" fontId="0" fillId="0" borderId="16" xfId="0" applyBorder="1"/>
    <xf numFmtId="0" fontId="1" fillId="0" borderId="13" xfId="0" applyFont="1" applyBorder="1"/>
    <xf numFmtId="0" fontId="0" fillId="0" borderId="14" xfId="0" applyBorder="1"/>
    <xf numFmtId="0" fontId="1" fillId="0" borderId="17" xfId="0" applyFont="1" applyBorder="1"/>
    <xf numFmtId="0" fontId="0" fillId="15" borderId="18" xfId="0" applyFill="1" applyBorder="1"/>
    <xf numFmtId="0" fontId="0" fillId="0" borderId="18" xfId="0" applyBorder="1"/>
    <xf numFmtId="0" fontId="1" fillId="0" borderId="18" xfId="0" applyFont="1" applyBorder="1"/>
    <xf numFmtId="0" fontId="0" fillId="0" borderId="19" xfId="0" applyBorder="1"/>
    <xf numFmtId="0" fontId="1" fillId="0" borderId="20" xfId="0" applyFont="1" applyBorder="1" applyAlignment="1">
      <alignment horizontal="center"/>
    </xf>
    <xf numFmtId="2" fontId="0" fillId="15" borderId="21" xfId="0" applyNumberFormat="1" applyFill="1" applyBorder="1"/>
    <xf numFmtId="2" fontId="0" fillId="0" borderId="21" xfId="0" applyNumberFormat="1" applyBorder="1"/>
    <xf numFmtId="0" fontId="0" fillId="15" borderId="21" xfId="0" applyFill="1" applyBorder="1"/>
    <xf numFmtId="0" fontId="0" fillId="0" borderId="21" xfId="0" applyBorder="1"/>
    <xf numFmtId="0" fontId="0" fillId="0" borderId="22" xfId="0" applyBorder="1"/>
    <xf numFmtId="0" fontId="1" fillId="0" borderId="19" xfId="0" applyFont="1" applyBorder="1"/>
    <xf numFmtId="0" fontId="0" fillId="0" borderId="20" xfId="0" applyBorder="1"/>
    <xf numFmtId="0" fontId="1" fillId="0" borderId="23" xfId="0" applyFont="1" applyBorder="1"/>
    <xf numFmtId="0" fontId="0" fillId="15" borderId="24" xfId="0" applyFill="1" applyBorder="1"/>
    <xf numFmtId="0" fontId="0" fillId="0" borderId="24" xfId="0" applyBorder="1"/>
    <xf numFmtId="0" fontId="1" fillId="0" borderId="24" xfId="0" applyFont="1" applyBorder="1"/>
    <xf numFmtId="0" fontId="0" fillId="0" borderId="25" xfId="0" applyBorder="1"/>
    <xf numFmtId="0" fontId="1" fillId="0" borderId="26" xfId="0" applyFont="1" applyBorder="1" applyAlignment="1">
      <alignment horizontal="center"/>
    </xf>
    <xf numFmtId="2" fontId="0" fillId="15" borderId="27" xfId="0" applyNumberFormat="1" applyFill="1" applyBorder="1"/>
    <xf numFmtId="2" fontId="0" fillId="0" borderId="27" xfId="0" applyNumberFormat="1" applyBorder="1"/>
    <xf numFmtId="0" fontId="0" fillId="15" borderId="27" xfId="0" applyFill="1" applyBorder="1"/>
    <xf numFmtId="0" fontId="0" fillId="0" borderId="27" xfId="0" applyBorder="1"/>
    <xf numFmtId="0" fontId="0" fillId="0" borderId="28" xfId="0" applyBorder="1"/>
    <xf numFmtId="0" fontId="1" fillId="0" borderId="25" xfId="0" applyFont="1" applyBorder="1"/>
    <xf numFmtId="0" fontId="0" fillId="0" borderId="26" xfId="0" applyBorder="1"/>
    <xf numFmtId="0" fontId="1" fillId="0" borderId="29" xfId="0" applyFont="1" applyBorder="1"/>
    <xf numFmtId="0" fontId="0" fillId="15" borderId="30" xfId="0" applyFill="1" applyBorder="1"/>
    <xf numFmtId="0" fontId="0" fillId="0" borderId="30" xfId="0" applyBorder="1"/>
    <xf numFmtId="0" fontId="1" fillId="0" borderId="30" xfId="0" applyFont="1" applyBorder="1"/>
    <xf numFmtId="0" fontId="0" fillId="0" borderId="31" xfId="0" applyBorder="1"/>
    <xf numFmtId="0" fontId="1" fillId="0" borderId="32" xfId="0" applyFont="1" applyBorder="1" applyAlignment="1">
      <alignment horizontal="center"/>
    </xf>
    <xf numFmtId="2" fontId="0" fillId="15" borderId="33" xfId="0" applyNumberFormat="1" applyFill="1" applyBorder="1"/>
    <xf numFmtId="2" fontId="0" fillId="0" borderId="33" xfId="0" applyNumberFormat="1" applyBorder="1"/>
    <xf numFmtId="0" fontId="0" fillId="15" borderId="33" xfId="0" applyFill="1" applyBorder="1"/>
    <xf numFmtId="0" fontId="0" fillId="0" borderId="33" xfId="0" applyBorder="1"/>
    <xf numFmtId="0" fontId="0" fillId="0" borderId="34" xfId="0" applyBorder="1"/>
    <xf numFmtId="0" fontId="1" fillId="0" borderId="31" xfId="0" applyFont="1" applyBorder="1"/>
    <xf numFmtId="0" fontId="0" fillId="0" borderId="32" xfId="0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2" fillId="15" borderId="37" xfId="0" applyFont="1" applyFill="1" applyBorder="1"/>
    <xf numFmtId="0" fontId="2" fillId="0" borderId="37" xfId="0" applyFont="1" applyBorder="1"/>
    <xf numFmtId="0" fontId="3" fillId="15" borderId="37" xfId="0" applyFont="1" applyFill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15" borderId="41" xfId="0" applyFont="1" applyFill="1" applyBorder="1"/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2" fontId="2" fillId="0" borderId="41" xfId="0" applyNumberFormat="1" applyFont="1" applyBorder="1"/>
    <xf numFmtId="2" fontId="2" fillId="15" borderId="4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DFDFDF"/>
      <rgbColor rgb="00DFDFDF"/>
      <rgbColor rgb="00DFDFDF"/>
      <rgbColor rgb="0000FF00"/>
      <rgbColor rgb="00DFDFDF"/>
      <rgbColor rgb="00DFDFDF"/>
      <rgbColor rgb="00DFDFD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8.7109375" bestFit="1" customWidth="1"/>
    <col min="6" max="6" width="18.42578125" bestFit="1" customWidth="1"/>
  </cols>
  <sheetData>
    <row r="1" spans="1:34" ht="16.5" thickTop="1" thickBot="1" x14ac:dyDescent="0.3">
      <c r="A1" s="31" t="s">
        <v>342</v>
      </c>
      <c r="B1" s="31" t="s">
        <v>26</v>
      </c>
      <c r="C1" s="31" t="s">
        <v>343</v>
      </c>
      <c r="D1" s="31" t="s">
        <v>344</v>
      </c>
      <c r="E1" s="31" t="s">
        <v>345</v>
      </c>
      <c r="F1" s="31" t="s">
        <v>346</v>
      </c>
      <c r="G1" s="31" t="s">
        <v>347</v>
      </c>
      <c r="H1" s="31" t="s">
        <v>348</v>
      </c>
      <c r="I1" s="31" t="s">
        <v>349</v>
      </c>
      <c r="J1" s="31" t="s">
        <v>350</v>
      </c>
      <c r="K1" s="31" t="s">
        <v>351</v>
      </c>
      <c r="L1" s="31" t="s">
        <v>352</v>
      </c>
      <c r="M1" s="31" t="s">
        <v>353</v>
      </c>
      <c r="N1" s="31" t="s">
        <v>354</v>
      </c>
      <c r="O1" s="31" t="s">
        <v>355</v>
      </c>
      <c r="P1" s="31" t="s">
        <v>356</v>
      </c>
      <c r="Q1" s="31" t="s">
        <v>357</v>
      </c>
      <c r="R1" s="31" t="s">
        <v>358</v>
      </c>
      <c r="S1" s="31" t="s">
        <v>359</v>
      </c>
      <c r="T1" s="31" t="s">
        <v>360</v>
      </c>
      <c r="U1" s="31" t="s">
        <v>361</v>
      </c>
      <c r="V1" s="31" t="s">
        <v>362</v>
      </c>
      <c r="W1" s="31" t="s">
        <v>363</v>
      </c>
      <c r="X1" s="31" t="s">
        <v>364</v>
      </c>
      <c r="Y1" s="31" t="s">
        <v>365</v>
      </c>
      <c r="Z1" s="31" t="s">
        <v>366</v>
      </c>
      <c r="AA1" s="31" t="s">
        <v>367</v>
      </c>
      <c r="AB1" s="31" t="s">
        <v>368</v>
      </c>
      <c r="AC1" s="31" t="s">
        <v>369</v>
      </c>
      <c r="AD1" s="31" t="s">
        <v>370</v>
      </c>
      <c r="AE1" s="31" t="s">
        <v>371</v>
      </c>
      <c r="AF1" s="31" t="s">
        <v>372</v>
      </c>
      <c r="AG1" s="31" t="s">
        <v>373</v>
      </c>
      <c r="AH1" s="31" t="s">
        <v>374</v>
      </c>
    </row>
    <row r="2" spans="1:34" ht="15.75" thickTop="1" x14ac:dyDescent="0.25">
      <c r="A2" s="38" t="s">
        <v>37</v>
      </c>
      <c r="B2" s="35"/>
      <c r="C2" s="49" t="s">
        <v>37</v>
      </c>
      <c r="D2" s="49" t="s">
        <v>388</v>
      </c>
      <c r="E2" s="49" t="s">
        <v>386</v>
      </c>
      <c r="F2" s="49" t="s">
        <v>387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2"/>
    </row>
    <row r="3" spans="1:34" x14ac:dyDescent="0.25">
      <c r="A3" s="41" t="s">
        <v>37</v>
      </c>
      <c r="B3" s="28"/>
      <c r="C3" t="s">
        <v>37</v>
      </c>
      <c r="E3" t="s">
        <v>386</v>
      </c>
      <c r="F3" t="s">
        <v>387</v>
      </c>
      <c r="AH3" s="47"/>
    </row>
    <row r="4" spans="1:34" x14ac:dyDescent="0.25">
      <c r="A4" s="41" t="s">
        <v>38</v>
      </c>
      <c r="B4" s="28"/>
      <c r="C4" t="s">
        <v>39</v>
      </c>
      <c r="E4" t="s">
        <v>386</v>
      </c>
      <c r="F4" t="s">
        <v>387</v>
      </c>
      <c r="AH4" s="47"/>
    </row>
    <row r="5" spans="1:34" x14ac:dyDescent="0.25">
      <c r="A5" s="41" t="s">
        <v>40</v>
      </c>
      <c r="B5" s="28"/>
      <c r="C5" t="s">
        <v>40</v>
      </c>
      <c r="E5" t="s">
        <v>386</v>
      </c>
      <c r="F5" t="s">
        <v>387</v>
      </c>
      <c r="AH5" s="47"/>
    </row>
    <row r="6" spans="1:34" x14ac:dyDescent="0.25">
      <c r="A6" s="41" t="s">
        <v>37</v>
      </c>
      <c r="B6" s="28"/>
      <c r="C6" t="s">
        <v>37</v>
      </c>
      <c r="E6" t="s">
        <v>386</v>
      </c>
      <c r="F6" t="s">
        <v>387</v>
      </c>
      <c r="AH6" s="47"/>
    </row>
    <row r="7" spans="1:34" x14ac:dyDescent="0.25">
      <c r="A7" s="41" t="s">
        <v>41</v>
      </c>
      <c r="B7" s="28"/>
      <c r="C7" t="s">
        <v>41</v>
      </c>
      <c r="E7" t="s">
        <v>386</v>
      </c>
      <c r="F7" t="s">
        <v>387</v>
      </c>
      <c r="AH7" s="47"/>
    </row>
    <row r="8" spans="1:34" x14ac:dyDescent="0.25">
      <c r="A8" s="41" t="s">
        <v>37</v>
      </c>
      <c r="B8" s="28"/>
      <c r="C8" t="s">
        <v>37</v>
      </c>
      <c r="E8" t="s">
        <v>386</v>
      </c>
      <c r="F8" t="s">
        <v>387</v>
      </c>
      <c r="AH8" s="47"/>
    </row>
    <row r="9" spans="1:34" x14ac:dyDescent="0.25">
      <c r="A9" s="41" t="s">
        <v>42</v>
      </c>
      <c r="B9" s="28"/>
      <c r="C9" t="s">
        <v>39</v>
      </c>
      <c r="E9" t="s">
        <v>386</v>
      </c>
      <c r="F9" t="s">
        <v>387</v>
      </c>
      <c r="AH9" s="47"/>
    </row>
    <row r="10" spans="1:34" x14ac:dyDescent="0.25">
      <c r="A10" s="41" t="s">
        <v>38</v>
      </c>
      <c r="B10" s="28"/>
      <c r="C10" t="s">
        <v>39</v>
      </c>
      <c r="E10" t="s">
        <v>386</v>
      </c>
      <c r="F10" t="s">
        <v>387</v>
      </c>
      <c r="AH10" s="47"/>
    </row>
    <row r="11" spans="1:34" ht="15.75" thickBot="1" x14ac:dyDescent="0.3">
      <c r="A11" s="51" t="s">
        <v>38</v>
      </c>
      <c r="B11" s="50"/>
      <c r="C11" s="36" t="s">
        <v>39</v>
      </c>
      <c r="D11" s="36" t="s">
        <v>389</v>
      </c>
      <c r="E11" s="36" t="s">
        <v>386</v>
      </c>
      <c r="F11" s="36" t="s">
        <v>387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8"/>
    </row>
    <row r="12" spans="1:34" ht="15.75" thickTop="1" x14ac:dyDescent="0.25">
      <c r="A12" s="38" t="s">
        <v>37</v>
      </c>
      <c r="B12" s="35"/>
      <c r="C12" s="49" t="s">
        <v>37</v>
      </c>
      <c r="D12" s="49" t="s">
        <v>388</v>
      </c>
      <c r="E12" s="49" t="s">
        <v>413</v>
      </c>
      <c r="F12" s="49" t="s">
        <v>414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52"/>
    </row>
    <row r="13" spans="1:34" x14ac:dyDescent="0.25">
      <c r="A13" s="41" t="s">
        <v>44</v>
      </c>
      <c r="B13" s="28"/>
      <c r="C13" t="s">
        <v>45</v>
      </c>
      <c r="E13" t="s">
        <v>413</v>
      </c>
      <c r="F13" t="s">
        <v>414</v>
      </c>
      <c r="AH13" s="47"/>
    </row>
    <row r="14" spans="1:34" x14ac:dyDescent="0.25">
      <c r="A14" s="41" t="s">
        <v>44</v>
      </c>
      <c r="B14" s="28"/>
      <c r="C14" t="s">
        <v>45</v>
      </c>
      <c r="E14" t="s">
        <v>413</v>
      </c>
      <c r="F14" t="s">
        <v>414</v>
      </c>
      <c r="AH14" s="47"/>
    </row>
    <row r="15" spans="1:34" x14ac:dyDescent="0.25">
      <c r="A15" s="41" t="s">
        <v>37</v>
      </c>
      <c r="B15" s="28"/>
      <c r="C15" t="s">
        <v>37</v>
      </c>
      <c r="E15" t="s">
        <v>413</v>
      </c>
      <c r="F15" t="s">
        <v>414</v>
      </c>
      <c r="AH15" s="47"/>
    </row>
    <row r="16" spans="1:34" x14ac:dyDescent="0.25">
      <c r="A16" s="41" t="s">
        <v>46</v>
      </c>
      <c r="B16" s="28"/>
      <c r="C16" t="s">
        <v>37</v>
      </c>
      <c r="E16" t="s">
        <v>413</v>
      </c>
      <c r="F16" t="s">
        <v>414</v>
      </c>
      <c r="AH16" s="47"/>
    </row>
    <row r="17" spans="1:34" x14ac:dyDescent="0.25">
      <c r="A17" s="41" t="s">
        <v>37</v>
      </c>
      <c r="B17" s="28"/>
      <c r="C17" t="s">
        <v>37</v>
      </c>
      <c r="E17" t="s">
        <v>413</v>
      </c>
      <c r="F17" t="s">
        <v>414</v>
      </c>
      <c r="AH17" s="47"/>
    </row>
    <row r="18" spans="1:34" x14ac:dyDescent="0.25">
      <c r="A18" s="41" t="s">
        <v>46</v>
      </c>
      <c r="B18" s="28"/>
      <c r="C18" t="s">
        <v>37</v>
      </c>
      <c r="E18" t="s">
        <v>413</v>
      </c>
      <c r="F18" t="s">
        <v>414</v>
      </c>
      <c r="AH18" s="47"/>
    </row>
    <row r="19" spans="1:34" x14ac:dyDescent="0.25">
      <c r="A19" s="41" t="s">
        <v>37</v>
      </c>
      <c r="B19" s="28"/>
      <c r="C19" t="s">
        <v>37</v>
      </c>
      <c r="E19" t="s">
        <v>413</v>
      </c>
      <c r="F19" t="s">
        <v>414</v>
      </c>
      <c r="AH19" s="47"/>
    </row>
    <row r="20" spans="1:34" x14ac:dyDescent="0.25">
      <c r="A20" s="41" t="s">
        <v>41</v>
      </c>
      <c r="B20" s="28"/>
      <c r="C20" t="s">
        <v>41</v>
      </c>
      <c r="E20" t="s">
        <v>413</v>
      </c>
      <c r="F20" t="s">
        <v>414</v>
      </c>
      <c r="AH20" s="47"/>
    </row>
    <row r="21" spans="1:34" ht="15.75" thickBot="1" x14ac:dyDescent="0.3">
      <c r="A21" s="51" t="s">
        <v>37</v>
      </c>
      <c r="B21" s="50"/>
      <c r="C21" s="36" t="s">
        <v>37</v>
      </c>
      <c r="D21" s="36" t="s">
        <v>389</v>
      </c>
      <c r="E21" s="36" t="s">
        <v>413</v>
      </c>
      <c r="F21" s="36" t="s">
        <v>414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48"/>
    </row>
    <row r="22" spans="1:34" ht="15.75" thickTop="1" x14ac:dyDescent="0.25">
      <c r="A22" s="38" t="s">
        <v>40</v>
      </c>
      <c r="B22" s="35"/>
      <c r="C22" s="49" t="s">
        <v>40</v>
      </c>
      <c r="D22" s="49" t="s">
        <v>388</v>
      </c>
      <c r="E22" s="49" t="s">
        <v>417</v>
      </c>
      <c r="F22" s="49" t="s">
        <v>418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52"/>
    </row>
    <row r="23" spans="1:34" x14ac:dyDescent="0.25">
      <c r="A23" s="41" t="s">
        <v>37</v>
      </c>
      <c r="B23" s="28"/>
      <c r="C23" t="s">
        <v>37</v>
      </c>
      <c r="E23" t="s">
        <v>417</v>
      </c>
      <c r="F23" t="s">
        <v>418</v>
      </c>
      <c r="AH23" s="47"/>
    </row>
    <row r="24" spans="1:34" x14ac:dyDescent="0.25">
      <c r="A24" s="41" t="s">
        <v>46</v>
      </c>
      <c r="B24" s="28"/>
      <c r="C24" t="s">
        <v>37</v>
      </c>
      <c r="E24" t="s">
        <v>417</v>
      </c>
      <c r="F24" t="s">
        <v>418</v>
      </c>
      <c r="AH24" s="47"/>
    </row>
    <row r="25" spans="1:34" x14ac:dyDescent="0.25">
      <c r="A25" s="41" t="s">
        <v>37</v>
      </c>
      <c r="B25" s="28"/>
      <c r="C25" t="s">
        <v>37</v>
      </c>
      <c r="E25" t="s">
        <v>417</v>
      </c>
      <c r="F25" t="s">
        <v>418</v>
      </c>
      <c r="AH25" s="47"/>
    </row>
    <row r="26" spans="1:34" x14ac:dyDescent="0.25">
      <c r="A26" s="41" t="s">
        <v>37</v>
      </c>
      <c r="B26" s="28"/>
      <c r="C26" t="s">
        <v>37</v>
      </c>
      <c r="E26" t="s">
        <v>417</v>
      </c>
      <c r="F26" t="s">
        <v>418</v>
      </c>
      <c r="AH26" s="47"/>
    </row>
    <row r="27" spans="1:34" x14ac:dyDescent="0.25">
      <c r="A27" s="41" t="s">
        <v>37</v>
      </c>
      <c r="B27" s="28"/>
      <c r="C27" t="s">
        <v>37</v>
      </c>
      <c r="E27" t="s">
        <v>417</v>
      </c>
      <c r="F27" t="s">
        <v>418</v>
      </c>
      <c r="AH27" s="47"/>
    </row>
    <row r="28" spans="1:34" x14ac:dyDescent="0.25">
      <c r="A28" s="41" t="s">
        <v>40</v>
      </c>
      <c r="B28" s="28"/>
      <c r="C28" t="s">
        <v>40</v>
      </c>
      <c r="E28" t="s">
        <v>417</v>
      </c>
      <c r="F28" t="s">
        <v>418</v>
      </c>
      <c r="AH28" s="47"/>
    </row>
    <row r="29" spans="1:34" x14ac:dyDescent="0.25">
      <c r="A29" s="41" t="s">
        <v>41</v>
      </c>
      <c r="B29" s="28"/>
      <c r="C29" t="s">
        <v>41</v>
      </c>
      <c r="E29" t="s">
        <v>417</v>
      </c>
      <c r="F29" t="s">
        <v>418</v>
      </c>
      <c r="AH29" s="47"/>
    </row>
    <row r="30" spans="1:34" x14ac:dyDescent="0.25">
      <c r="A30" s="41" t="s">
        <v>37</v>
      </c>
      <c r="B30" s="28"/>
      <c r="C30" t="s">
        <v>37</v>
      </c>
      <c r="E30" t="s">
        <v>417</v>
      </c>
      <c r="F30" t="s">
        <v>418</v>
      </c>
      <c r="AH30" s="47"/>
    </row>
    <row r="31" spans="1:34" ht="15.75" thickBot="1" x14ac:dyDescent="0.3">
      <c r="A31" s="51" t="s">
        <v>41</v>
      </c>
      <c r="B31" s="50"/>
      <c r="C31" s="36" t="s">
        <v>41</v>
      </c>
      <c r="D31" s="36" t="s">
        <v>389</v>
      </c>
      <c r="E31" s="36" t="s">
        <v>417</v>
      </c>
      <c r="F31" s="36" t="s">
        <v>418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8"/>
    </row>
    <row r="32" spans="1:34" ht="15.75" thickTop="1" x14ac:dyDescent="0.25">
      <c r="A32" s="38" t="s">
        <v>37</v>
      </c>
      <c r="B32" s="35"/>
      <c r="C32" s="49" t="s">
        <v>37</v>
      </c>
      <c r="D32" s="49" t="s">
        <v>388</v>
      </c>
      <c r="E32" s="49" t="s">
        <v>419</v>
      </c>
      <c r="F32" s="49" t="s">
        <v>420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2"/>
    </row>
    <row r="33" spans="1:34" x14ac:dyDescent="0.25">
      <c r="A33" s="41" t="s">
        <v>41</v>
      </c>
      <c r="B33" s="28"/>
      <c r="C33" t="s">
        <v>41</v>
      </c>
      <c r="E33" t="s">
        <v>419</v>
      </c>
      <c r="F33" t="s">
        <v>420</v>
      </c>
      <c r="AH33" s="47"/>
    </row>
    <row r="34" spans="1:34" x14ac:dyDescent="0.25">
      <c r="A34" s="41" t="s">
        <v>41</v>
      </c>
      <c r="B34" s="28"/>
      <c r="C34" t="s">
        <v>41</v>
      </c>
      <c r="E34" t="s">
        <v>419</v>
      </c>
      <c r="F34" t="s">
        <v>420</v>
      </c>
      <c r="AH34" s="47"/>
    </row>
    <row r="35" spans="1:34" x14ac:dyDescent="0.25">
      <c r="A35" s="41" t="s">
        <v>41</v>
      </c>
      <c r="B35" s="28"/>
      <c r="C35" t="s">
        <v>41</v>
      </c>
      <c r="E35" t="s">
        <v>419</v>
      </c>
      <c r="F35" t="s">
        <v>420</v>
      </c>
      <c r="AH35" s="47"/>
    </row>
    <row r="36" spans="1:34" x14ac:dyDescent="0.25">
      <c r="A36" s="41" t="s">
        <v>37</v>
      </c>
      <c r="B36" s="28"/>
      <c r="C36" t="s">
        <v>37</v>
      </c>
      <c r="E36" t="s">
        <v>419</v>
      </c>
      <c r="F36" t="s">
        <v>420</v>
      </c>
      <c r="AH36" s="47"/>
    </row>
    <row r="37" spans="1:34" x14ac:dyDescent="0.25">
      <c r="A37" s="41" t="s">
        <v>41</v>
      </c>
      <c r="B37" s="28"/>
      <c r="C37" t="s">
        <v>41</v>
      </c>
      <c r="E37" t="s">
        <v>419</v>
      </c>
      <c r="F37" t="s">
        <v>420</v>
      </c>
      <c r="AH37" s="47"/>
    </row>
    <row r="38" spans="1:34" x14ac:dyDescent="0.25">
      <c r="A38" s="41" t="s">
        <v>41</v>
      </c>
      <c r="B38" s="28"/>
      <c r="C38" t="s">
        <v>41</v>
      </c>
      <c r="E38" t="s">
        <v>419</v>
      </c>
      <c r="F38" t="s">
        <v>420</v>
      </c>
      <c r="AH38" s="47"/>
    </row>
    <row r="39" spans="1:34" x14ac:dyDescent="0.25">
      <c r="A39" s="41" t="s">
        <v>37</v>
      </c>
      <c r="B39" s="28"/>
      <c r="C39" t="s">
        <v>37</v>
      </c>
      <c r="E39" t="s">
        <v>419</v>
      </c>
      <c r="F39" t="s">
        <v>420</v>
      </c>
      <c r="AH39" s="47"/>
    </row>
    <row r="40" spans="1:34" x14ac:dyDescent="0.25">
      <c r="A40" s="41" t="s">
        <v>38</v>
      </c>
      <c r="B40" s="28"/>
      <c r="C40" t="s">
        <v>39</v>
      </c>
      <c r="E40" t="s">
        <v>419</v>
      </c>
      <c r="F40" t="s">
        <v>420</v>
      </c>
      <c r="AH40" s="47"/>
    </row>
    <row r="41" spans="1:34" ht="15.75" thickBot="1" x14ac:dyDescent="0.3">
      <c r="A41" s="51" t="s">
        <v>37</v>
      </c>
      <c r="B41" s="50"/>
      <c r="C41" s="36" t="s">
        <v>37</v>
      </c>
      <c r="D41" s="36" t="s">
        <v>389</v>
      </c>
      <c r="E41" s="36" t="s">
        <v>419</v>
      </c>
      <c r="F41" s="36" t="s">
        <v>420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48"/>
    </row>
    <row r="42" spans="1:34" ht="15.75" thickTop="1" x14ac:dyDescent="0.25">
      <c r="A42" s="38" t="s">
        <v>37</v>
      </c>
      <c r="B42" s="35"/>
      <c r="C42" s="49" t="s">
        <v>37</v>
      </c>
      <c r="D42" s="49" t="s">
        <v>388</v>
      </c>
      <c r="E42" s="49" t="s">
        <v>421</v>
      </c>
      <c r="F42" s="49" t="s">
        <v>422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52"/>
    </row>
    <row r="43" spans="1:34" x14ac:dyDescent="0.25">
      <c r="A43" s="41" t="s">
        <v>41</v>
      </c>
      <c r="B43" s="28"/>
      <c r="C43" t="s">
        <v>41</v>
      </c>
      <c r="E43" t="s">
        <v>421</v>
      </c>
      <c r="F43" t="s">
        <v>422</v>
      </c>
      <c r="AH43" s="47"/>
    </row>
    <row r="44" spans="1:34" x14ac:dyDescent="0.25">
      <c r="A44" s="41" t="s">
        <v>40</v>
      </c>
      <c r="B44" s="28"/>
      <c r="C44" t="s">
        <v>40</v>
      </c>
      <c r="E44" t="s">
        <v>421</v>
      </c>
      <c r="F44" t="s">
        <v>422</v>
      </c>
      <c r="AH44" s="47"/>
    </row>
    <row r="45" spans="1:34" x14ac:dyDescent="0.25">
      <c r="A45" s="41" t="s">
        <v>37</v>
      </c>
      <c r="B45" s="28"/>
      <c r="C45" t="s">
        <v>37</v>
      </c>
      <c r="E45" t="s">
        <v>421</v>
      </c>
      <c r="F45" t="s">
        <v>422</v>
      </c>
      <c r="AH45" s="47"/>
    </row>
    <row r="46" spans="1:34" x14ac:dyDescent="0.25">
      <c r="A46" s="41" t="s">
        <v>40</v>
      </c>
      <c r="B46" s="28"/>
      <c r="C46" t="s">
        <v>40</v>
      </c>
      <c r="E46" t="s">
        <v>421</v>
      </c>
      <c r="F46" t="s">
        <v>422</v>
      </c>
      <c r="AH46" s="47"/>
    </row>
    <row r="47" spans="1:34" x14ac:dyDescent="0.25">
      <c r="A47" s="41" t="s">
        <v>41</v>
      </c>
      <c r="B47" s="28"/>
      <c r="C47" t="s">
        <v>41</v>
      </c>
      <c r="E47" t="s">
        <v>421</v>
      </c>
      <c r="F47" t="s">
        <v>422</v>
      </c>
      <c r="AH47" s="47"/>
    </row>
    <row r="48" spans="1:34" x14ac:dyDescent="0.25">
      <c r="A48" s="41" t="s">
        <v>41</v>
      </c>
      <c r="B48" s="28"/>
      <c r="C48" t="s">
        <v>41</v>
      </c>
      <c r="E48" t="s">
        <v>421</v>
      </c>
      <c r="F48" t="s">
        <v>422</v>
      </c>
      <c r="AH48" s="47"/>
    </row>
    <row r="49" spans="1:34" x14ac:dyDescent="0.25">
      <c r="A49" s="41" t="s">
        <v>37</v>
      </c>
      <c r="B49" s="28"/>
      <c r="C49" t="s">
        <v>37</v>
      </c>
      <c r="E49" t="s">
        <v>421</v>
      </c>
      <c r="F49" t="s">
        <v>422</v>
      </c>
      <c r="AH49" s="47"/>
    </row>
    <row r="50" spans="1:34" x14ac:dyDescent="0.25">
      <c r="A50" s="41" t="s">
        <v>37</v>
      </c>
      <c r="B50" s="28"/>
      <c r="C50" t="s">
        <v>37</v>
      </c>
      <c r="E50" t="s">
        <v>421</v>
      </c>
      <c r="F50" t="s">
        <v>422</v>
      </c>
      <c r="AH50" s="47"/>
    </row>
    <row r="51" spans="1:34" ht="15.75" thickBot="1" x14ac:dyDescent="0.3">
      <c r="A51" s="51" t="s">
        <v>37</v>
      </c>
      <c r="B51" s="50"/>
      <c r="C51" s="36" t="s">
        <v>37</v>
      </c>
      <c r="D51" s="36" t="s">
        <v>389</v>
      </c>
      <c r="E51" s="36" t="s">
        <v>421</v>
      </c>
      <c r="F51" s="36" t="s">
        <v>422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48"/>
    </row>
    <row r="52" spans="1:34" ht="15.75" thickTop="1" x14ac:dyDescent="0.25">
      <c r="A52" s="38" t="s">
        <v>51</v>
      </c>
      <c r="B52" s="35"/>
      <c r="C52" s="49" t="s">
        <v>37</v>
      </c>
      <c r="D52" s="49" t="s">
        <v>388</v>
      </c>
      <c r="E52" s="49" t="s">
        <v>423</v>
      </c>
      <c r="F52" s="49" t="s">
        <v>424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52"/>
    </row>
    <row r="53" spans="1:34" x14ac:dyDescent="0.25">
      <c r="A53" s="41" t="s">
        <v>41</v>
      </c>
      <c r="B53" s="28"/>
      <c r="C53" t="s">
        <v>41</v>
      </c>
      <c r="E53" t="s">
        <v>423</v>
      </c>
      <c r="F53" t="s">
        <v>424</v>
      </c>
      <c r="AH53" s="47"/>
    </row>
    <row r="54" spans="1:34" x14ac:dyDescent="0.25">
      <c r="A54" s="41" t="s">
        <v>44</v>
      </c>
      <c r="B54" s="28"/>
      <c r="C54" t="s">
        <v>45</v>
      </c>
      <c r="E54" t="s">
        <v>423</v>
      </c>
      <c r="F54" t="s">
        <v>424</v>
      </c>
      <c r="AH54" s="47"/>
    </row>
    <row r="55" spans="1:34" x14ac:dyDescent="0.25">
      <c r="A55" s="41" t="s">
        <v>41</v>
      </c>
      <c r="B55" s="28"/>
      <c r="C55" t="s">
        <v>41</v>
      </c>
      <c r="E55" t="s">
        <v>423</v>
      </c>
      <c r="F55" t="s">
        <v>424</v>
      </c>
      <c r="AH55" s="47"/>
    </row>
    <row r="56" spans="1:34" x14ac:dyDescent="0.25">
      <c r="A56" s="41" t="s">
        <v>37</v>
      </c>
      <c r="B56" s="28"/>
      <c r="C56" t="s">
        <v>37</v>
      </c>
      <c r="E56" t="s">
        <v>423</v>
      </c>
      <c r="F56" t="s">
        <v>424</v>
      </c>
      <c r="AH56" s="47"/>
    </row>
    <row r="57" spans="1:34" x14ac:dyDescent="0.25">
      <c r="A57" s="41" t="s">
        <v>37</v>
      </c>
      <c r="B57" s="28"/>
      <c r="C57" t="s">
        <v>37</v>
      </c>
      <c r="E57" t="s">
        <v>423</v>
      </c>
      <c r="F57" t="s">
        <v>424</v>
      </c>
      <c r="AH57" s="47"/>
    </row>
    <row r="58" spans="1:34" x14ac:dyDescent="0.25">
      <c r="A58" s="41" t="s">
        <v>37</v>
      </c>
      <c r="B58" s="28"/>
      <c r="C58" t="s">
        <v>37</v>
      </c>
      <c r="E58" t="s">
        <v>423</v>
      </c>
      <c r="F58" t="s">
        <v>424</v>
      </c>
      <c r="AH58" s="47"/>
    </row>
    <row r="59" spans="1:34" x14ac:dyDescent="0.25">
      <c r="A59" s="41" t="s">
        <v>41</v>
      </c>
      <c r="B59" s="28"/>
      <c r="C59" t="s">
        <v>41</v>
      </c>
      <c r="E59" t="s">
        <v>423</v>
      </c>
      <c r="F59" t="s">
        <v>424</v>
      </c>
      <c r="AH59" s="47"/>
    </row>
    <row r="60" spans="1:34" x14ac:dyDescent="0.25">
      <c r="A60" s="41" t="s">
        <v>46</v>
      </c>
      <c r="B60" s="28"/>
      <c r="C60" t="s">
        <v>37</v>
      </c>
      <c r="E60" t="s">
        <v>423</v>
      </c>
      <c r="F60" t="s">
        <v>424</v>
      </c>
      <c r="AH60" s="47"/>
    </row>
    <row r="61" spans="1:34" ht="15.75" thickBot="1" x14ac:dyDescent="0.3">
      <c r="A61" s="51" t="s">
        <v>37</v>
      </c>
      <c r="B61" s="50"/>
      <c r="C61" s="36" t="s">
        <v>37</v>
      </c>
      <c r="D61" s="36" t="s">
        <v>389</v>
      </c>
      <c r="E61" s="36" t="s">
        <v>423</v>
      </c>
      <c r="F61" s="36" t="s">
        <v>424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48"/>
    </row>
    <row r="62" spans="1:34" ht="15.75" thickTop="1" x14ac:dyDescent="0.25">
      <c r="A62" s="38" t="s">
        <v>46</v>
      </c>
      <c r="B62" s="35"/>
      <c r="C62" s="49" t="s">
        <v>37</v>
      </c>
      <c r="D62" s="49" t="s">
        <v>388</v>
      </c>
      <c r="E62" s="49" t="s">
        <v>426</v>
      </c>
      <c r="F62" s="49" t="s">
        <v>427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52"/>
    </row>
    <row r="63" spans="1:34" x14ac:dyDescent="0.25">
      <c r="A63" s="41" t="s">
        <v>41</v>
      </c>
      <c r="B63" s="28"/>
      <c r="C63" t="s">
        <v>41</v>
      </c>
      <c r="E63" t="s">
        <v>426</v>
      </c>
      <c r="F63" t="s">
        <v>427</v>
      </c>
      <c r="AH63" s="47"/>
    </row>
    <row r="64" spans="1:34" x14ac:dyDescent="0.25">
      <c r="A64" s="41" t="s">
        <v>41</v>
      </c>
      <c r="B64" s="28"/>
      <c r="C64" t="s">
        <v>41</v>
      </c>
      <c r="E64" t="s">
        <v>426</v>
      </c>
      <c r="F64" t="s">
        <v>427</v>
      </c>
      <c r="AH64" s="47"/>
    </row>
    <row r="65" spans="1:34" x14ac:dyDescent="0.25">
      <c r="A65" s="41" t="s">
        <v>37</v>
      </c>
      <c r="B65" s="28"/>
      <c r="C65" t="s">
        <v>37</v>
      </c>
      <c r="E65" t="s">
        <v>426</v>
      </c>
      <c r="F65" t="s">
        <v>427</v>
      </c>
      <c r="AH65" s="47"/>
    </row>
    <row r="66" spans="1:34" x14ac:dyDescent="0.25">
      <c r="A66" s="41" t="s">
        <v>41</v>
      </c>
      <c r="B66" s="28"/>
      <c r="C66" t="s">
        <v>41</v>
      </c>
      <c r="E66" t="s">
        <v>426</v>
      </c>
      <c r="F66" t="s">
        <v>427</v>
      </c>
      <c r="AH66" s="47"/>
    </row>
    <row r="67" spans="1:34" x14ac:dyDescent="0.25">
      <c r="A67" s="41" t="s">
        <v>41</v>
      </c>
      <c r="B67" s="28"/>
      <c r="C67" t="s">
        <v>41</v>
      </c>
      <c r="E67" t="s">
        <v>426</v>
      </c>
      <c r="F67" t="s">
        <v>427</v>
      </c>
      <c r="AH67" s="47"/>
    </row>
    <row r="68" spans="1:34" x14ac:dyDescent="0.25">
      <c r="A68" s="41" t="s">
        <v>38</v>
      </c>
      <c r="B68" s="28"/>
      <c r="C68" t="s">
        <v>39</v>
      </c>
      <c r="E68" t="s">
        <v>426</v>
      </c>
      <c r="F68" t="s">
        <v>427</v>
      </c>
      <c r="AH68" s="47"/>
    </row>
    <row r="69" spans="1:34" x14ac:dyDescent="0.25">
      <c r="A69" s="41" t="s">
        <v>37</v>
      </c>
      <c r="B69" s="28"/>
      <c r="C69" t="s">
        <v>37</v>
      </c>
      <c r="E69" t="s">
        <v>426</v>
      </c>
      <c r="F69" t="s">
        <v>427</v>
      </c>
      <c r="AH69" s="47"/>
    </row>
    <row r="70" spans="1:34" x14ac:dyDescent="0.25">
      <c r="A70" s="41" t="s">
        <v>41</v>
      </c>
      <c r="B70" s="28"/>
      <c r="C70" t="s">
        <v>41</v>
      </c>
      <c r="E70" t="s">
        <v>426</v>
      </c>
      <c r="F70" t="s">
        <v>427</v>
      </c>
      <c r="AH70" s="47"/>
    </row>
    <row r="71" spans="1:34" ht="15.75" thickBot="1" x14ac:dyDescent="0.3">
      <c r="A71" s="51" t="s">
        <v>41</v>
      </c>
      <c r="B71" s="50"/>
      <c r="C71" s="36" t="s">
        <v>41</v>
      </c>
      <c r="D71" s="36" t="s">
        <v>389</v>
      </c>
      <c r="E71" s="36" t="s">
        <v>426</v>
      </c>
      <c r="F71" s="36" t="s">
        <v>427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48"/>
    </row>
    <row r="72" spans="1:34" ht="15.75" thickTop="1" x14ac:dyDescent="0.25">
      <c r="A72" s="38" t="s">
        <v>41</v>
      </c>
      <c r="B72" s="35"/>
      <c r="C72" s="49" t="s">
        <v>41</v>
      </c>
      <c r="D72" s="49" t="s">
        <v>388</v>
      </c>
      <c r="E72" s="49" t="s">
        <v>428</v>
      </c>
      <c r="F72" s="49" t="s">
        <v>429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52"/>
    </row>
    <row r="73" spans="1:34" x14ac:dyDescent="0.25">
      <c r="A73" s="41" t="s">
        <v>37</v>
      </c>
      <c r="B73" s="28"/>
      <c r="C73" t="s">
        <v>37</v>
      </c>
      <c r="E73" t="s">
        <v>428</v>
      </c>
      <c r="F73" t="s">
        <v>429</v>
      </c>
      <c r="AH73" s="47"/>
    </row>
    <row r="74" spans="1:34" x14ac:dyDescent="0.25">
      <c r="A74" s="41" t="s">
        <v>41</v>
      </c>
      <c r="B74" s="28"/>
      <c r="C74" t="s">
        <v>41</v>
      </c>
      <c r="E74" t="s">
        <v>428</v>
      </c>
      <c r="F74" t="s">
        <v>429</v>
      </c>
      <c r="AH74" s="47"/>
    </row>
    <row r="75" spans="1:34" x14ac:dyDescent="0.25">
      <c r="A75" s="41" t="s">
        <v>46</v>
      </c>
      <c r="B75" s="28"/>
      <c r="C75" t="s">
        <v>37</v>
      </c>
      <c r="E75" t="s">
        <v>428</v>
      </c>
      <c r="F75" t="s">
        <v>429</v>
      </c>
      <c r="AH75" s="47"/>
    </row>
    <row r="76" spans="1:34" x14ac:dyDescent="0.25">
      <c r="A76" s="41" t="s">
        <v>44</v>
      </c>
      <c r="B76" s="28"/>
      <c r="C76" t="s">
        <v>45</v>
      </c>
      <c r="E76" t="s">
        <v>428</v>
      </c>
      <c r="F76" t="s">
        <v>429</v>
      </c>
      <c r="AH76" s="47"/>
    </row>
    <row r="77" spans="1:34" x14ac:dyDescent="0.25">
      <c r="A77" s="41" t="s">
        <v>37</v>
      </c>
      <c r="B77" s="28"/>
      <c r="C77" t="s">
        <v>37</v>
      </c>
      <c r="E77" t="s">
        <v>428</v>
      </c>
      <c r="F77" t="s">
        <v>429</v>
      </c>
      <c r="AH77" s="47"/>
    </row>
    <row r="78" spans="1:34" x14ac:dyDescent="0.25">
      <c r="A78" s="41" t="s">
        <v>37</v>
      </c>
      <c r="B78" s="28"/>
      <c r="C78" t="s">
        <v>37</v>
      </c>
      <c r="E78" t="s">
        <v>428</v>
      </c>
      <c r="F78" t="s">
        <v>429</v>
      </c>
      <c r="AH78" s="47"/>
    </row>
    <row r="79" spans="1:34" x14ac:dyDescent="0.25">
      <c r="A79" s="41" t="s">
        <v>46</v>
      </c>
      <c r="B79" s="28"/>
      <c r="C79" t="s">
        <v>37</v>
      </c>
      <c r="E79" t="s">
        <v>428</v>
      </c>
      <c r="F79" t="s">
        <v>429</v>
      </c>
      <c r="AH79" s="47"/>
    </row>
    <row r="80" spans="1:34" x14ac:dyDescent="0.25">
      <c r="A80" s="41" t="s">
        <v>37</v>
      </c>
      <c r="B80" s="28"/>
      <c r="C80" t="s">
        <v>37</v>
      </c>
      <c r="E80" t="s">
        <v>428</v>
      </c>
      <c r="F80" t="s">
        <v>429</v>
      </c>
      <c r="AH80" s="47"/>
    </row>
    <row r="81" spans="1:34" ht="15.75" thickBot="1" x14ac:dyDescent="0.3">
      <c r="A81" s="51" t="s">
        <v>40</v>
      </c>
      <c r="B81" s="50"/>
      <c r="C81" s="36" t="s">
        <v>40</v>
      </c>
      <c r="D81" s="36" t="s">
        <v>389</v>
      </c>
      <c r="E81" s="36" t="s">
        <v>428</v>
      </c>
      <c r="F81" s="36" t="s">
        <v>429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48"/>
    </row>
    <row r="82" spans="1:34" ht="15.75" thickTop="1" x14ac:dyDescent="0.25">
      <c r="A82" s="38" t="s">
        <v>37</v>
      </c>
      <c r="B82" s="35"/>
      <c r="C82" s="49" t="s">
        <v>37</v>
      </c>
      <c r="D82" s="49" t="s">
        <v>388</v>
      </c>
      <c r="E82" s="49" t="s">
        <v>430</v>
      </c>
      <c r="F82" s="49" t="s">
        <v>431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52"/>
    </row>
    <row r="83" spans="1:34" x14ac:dyDescent="0.25">
      <c r="A83" s="41" t="s">
        <v>40</v>
      </c>
      <c r="B83" s="28"/>
      <c r="C83" t="s">
        <v>40</v>
      </c>
      <c r="E83" t="s">
        <v>430</v>
      </c>
      <c r="F83" t="s">
        <v>431</v>
      </c>
      <c r="AH83" s="47"/>
    </row>
    <row r="84" spans="1:34" x14ac:dyDescent="0.25">
      <c r="A84" s="41" t="s">
        <v>37</v>
      </c>
      <c r="B84" s="28"/>
      <c r="C84" t="s">
        <v>37</v>
      </c>
      <c r="E84" t="s">
        <v>430</v>
      </c>
      <c r="F84" t="s">
        <v>431</v>
      </c>
      <c r="AH84" s="47"/>
    </row>
    <row r="85" spans="1:34" x14ac:dyDescent="0.25">
      <c r="A85" s="41" t="s">
        <v>37</v>
      </c>
      <c r="B85" s="28"/>
      <c r="C85" t="s">
        <v>37</v>
      </c>
      <c r="E85" t="s">
        <v>430</v>
      </c>
      <c r="F85" t="s">
        <v>431</v>
      </c>
      <c r="AH85" s="47"/>
    </row>
    <row r="86" spans="1:34" x14ac:dyDescent="0.25">
      <c r="A86" s="41" t="s">
        <v>37</v>
      </c>
      <c r="B86" s="28"/>
      <c r="C86" t="s">
        <v>37</v>
      </c>
      <c r="E86" t="s">
        <v>430</v>
      </c>
      <c r="F86" t="s">
        <v>431</v>
      </c>
      <c r="AH86" s="47"/>
    </row>
    <row r="87" spans="1:34" x14ac:dyDescent="0.25">
      <c r="A87" s="41" t="s">
        <v>41</v>
      </c>
      <c r="B87" s="28"/>
      <c r="C87" t="s">
        <v>41</v>
      </c>
      <c r="E87" t="s">
        <v>430</v>
      </c>
      <c r="F87" t="s">
        <v>431</v>
      </c>
      <c r="AH87" s="47"/>
    </row>
    <row r="88" spans="1:34" x14ac:dyDescent="0.25">
      <c r="A88" s="41" t="s">
        <v>40</v>
      </c>
      <c r="B88" s="28"/>
      <c r="C88" t="s">
        <v>40</v>
      </c>
      <c r="E88" t="s">
        <v>430</v>
      </c>
      <c r="F88" t="s">
        <v>431</v>
      </c>
      <c r="AH88" s="47"/>
    </row>
    <row r="89" spans="1:34" x14ac:dyDescent="0.25">
      <c r="A89" s="41" t="s">
        <v>37</v>
      </c>
      <c r="B89" s="28"/>
      <c r="C89" t="s">
        <v>37</v>
      </c>
      <c r="E89" t="s">
        <v>430</v>
      </c>
      <c r="F89" t="s">
        <v>431</v>
      </c>
      <c r="AH89" s="47"/>
    </row>
    <row r="90" spans="1:34" x14ac:dyDescent="0.25">
      <c r="A90" s="41" t="s">
        <v>40</v>
      </c>
      <c r="B90" s="28"/>
      <c r="C90" t="s">
        <v>40</v>
      </c>
      <c r="E90" t="s">
        <v>430</v>
      </c>
      <c r="F90" t="s">
        <v>431</v>
      </c>
      <c r="AH90" s="47"/>
    </row>
    <row r="91" spans="1:34" ht="15.75" thickBot="1" x14ac:dyDescent="0.3">
      <c r="A91" s="51" t="s">
        <v>37</v>
      </c>
      <c r="B91" s="50"/>
      <c r="C91" s="36" t="s">
        <v>37</v>
      </c>
      <c r="D91" s="36" t="s">
        <v>389</v>
      </c>
      <c r="E91" s="36" t="s">
        <v>430</v>
      </c>
      <c r="F91" s="36" t="s">
        <v>431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48"/>
    </row>
    <row r="92" spans="1:34" ht="15.75" thickTop="1" x14ac:dyDescent="0.25">
      <c r="A92" s="38" t="s">
        <v>37</v>
      </c>
      <c r="B92" s="35"/>
      <c r="C92" s="49" t="s">
        <v>37</v>
      </c>
      <c r="D92" s="49" t="s">
        <v>388</v>
      </c>
      <c r="E92" s="49" t="s">
        <v>432</v>
      </c>
      <c r="F92" s="49" t="s">
        <v>433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52"/>
    </row>
    <row r="93" spans="1:34" x14ac:dyDescent="0.25">
      <c r="A93" s="41" t="s">
        <v>40</v>
      </c>
      <c r="B93" s="28"/>
      <c r="C93" t="s">
        <v>40</v>
      </c>
      <c r="E93" t="s">
        <v>432</v>
      </c>
      <c r="F93" t="s">
        <v>433</v>
      </c>
      <c r="AH93" s="47"/>
    </row>
    <row r="94" spans="1:34" x14ac:dyDescent="0.25">
      <c r="A94" s="41" t="s">
        <v>56</v>
      </c>
      <c r="B94" s="28"/>
      <c r="C94" t="s">
        <v>39</v>
      </c>
      <c r="E94" t="s">
        <v>432</v>
      </c>
      <c r="F94" t="s">
        <v>433</v>
      </c>
      <c r="AH94" s="47"/>
    </row>
    <row r="95" spans="1:34" x14ac:dyDescent="0.25">
      <c r="A95" s="41" t="s">
        <v>40</v>
      </c>
      <c r="B95" s="28"/>
      <c r="C95" t="s">
        <v>40</v>
      </c>
      <c r="E95" t="s">
        <v>432</v>
      </c>
      <c r="F95" t="s">
        <v>433</v>
      </c>
      <c r="AH95" s="47"/>
    </row>
    <row r="96" spans="1:34" x14ac:dyDescent="0.25">
      <c r="A96" s="41" t="s">
        <v>56</v>
      </c>
      <c r="B96" s="28"/>
      <c r="C96" t="s">
        <v>39</v>
      </c>
      <c r="E96" t="s">
        <v>432</v>
      </c>
      <c r="F96" t="s">
        <v>433</v>
      </c>
      <c r="AH96" s="47"/>
    </row>
    <row r="97" spans="1:34" x14ac:dyDescent="0.25">
      <c r="A97" s="41" t="s">
        <v>37</v>
      </c>
      <c r="B97" s="28"/>
      <c r="C97" t="s">
        <v>37</v>
      </c>
      <c r="E97" t="s">
        <v>432</v>
      </c>
      <c r="F97" t="s">
        <v>433</v>
      </c>
      <c r="AH97" s="47"/>
    </row>
    <row r="98" spans="1:34" x14ac:dyDescent="0.25">
      <c r="A98" s="41" t="s">
        <v>40</v>
      </c>
      <c r="B98" s="28"/>
      <c r="C98" t="s">
        <v>40</v>
      </c>
      <c r="E98" t="s">
        <v>432</v>
      </c>
      <c r="F98" t="s">
        <v>433</v>
      </c>
      <c r="AH98" s="47"/>
    </row>
    <row r="99" spans="1:34" x14ac:dyDescent="0.25">
      <c r="A99" s="41" t="s">
        <v>57</v>
      </c>
      <c r="B99" s="28"/>
      <c r="C99" t="s">
        <v>39</v>
      </c>
      <c r="E99" t="s">
        <v>432</v>
      </c>
      <c r="F99" t="s">
        <v>433</v>
      </c>
      <c r="AH99" s="47"/>
    </row>
    <row r="100" spans="1:34" x14ac:dyDescent="0.25">
      <c r="A100" s="41" t="s">
        <v>37</v>
      </c>
      <c r="B100" s="28"/>
      <c r="C100" t="s">
        <v>37</v>
      </c>
      <c r="E100" t="s">
        <v>432</v>
      </c>
      <c r="F100" t="s">
        <v>433</v>
      </c>
      <c r="AH100" s="47"/>
    </row>
    <row r="101" spans="1:34" ht="15.75" thickBot="1" x14ac:dyDescent="0.3">
      <c r="A101" s="51" t="s">
        <v>40</v>
      </c>
      <c r="B101" s="50"/>
      <c r="C101" s="36" t="s">
        <v>40</v>
      </c>
      <c r="D101" s="36" t="s">
        <v>389</v>
      </c>
      <c r="E101" s="36" t="s">
        <v>432</v>
      </c>
      <c r="F101" s="36" t="s">
        <v>433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48"/>
    </row>
    <row r="102" spans="1:34" ht="15.75" thickTop="1" x14ac:dyDescent="0.25">
      <c r="A102" s="38" t="s">
        <v>59</v>
      </c>
      <c r="B102" s="35"/>
      <c r="C102" s="49" t="s">
        <v>39</v>
      </c>
      <c r="D102" s="49" t="s">
        <v>388</v>
      </c>
      <c r="E102" s="49" t="s">
        <v>436</v>
      </c>
      <c r="F102" s="49" t="s">
        <v>437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52"/>
    </row>
    <row r="103" spans="1:34" x14ac:dyDescent="0.25">
      <c r="A103" s="41" t="s">
        <v>44</v>
      </c>
      <c r="B103" s="28"/>
      <c r="C103" t="s">
        <v>45</v>
      </c>
      <c r="E103" t="s">
        <v>436</v>
      </c>
      <c r="F103" t="s">
        <v>437</v>
      </c>
      <c r="AH103" s="47"/>
    </row>
    <row r="104" spans="1:34" x14ac:dyDescent="0.25">
      <c r="A104" s="41" t="s">
        <v>37</v>
      </c>
      <c r="B104" s="28"/>
      <c r="C104" t="s">
        <v>37</v>
      </c>
      <c r="E104" t="s">
        <v>436</v>
      </c>
      <c r="F104" t="s">
        <v>437</v>
      </c>
      <c r="AH104" s="47"/>
    </row>
    <row r="105" spans="1:34" x14ac:dyDescent="0.25">
      <c r="A105" s="41" t="s">
        <v>41</v>
      </c>
      <c r="B105" s="28"/>
      <c r="C105" t="s">
        <v>41</v>
      </c>
      <c r="E105" t="s">
        <v>436</v>
      </c>
      <c r="F105" t="s">
        <v>437</v>
      </c>
      <c r="AH105" s="47"/>
    </row>
    <row r="106" spans="1:34" x14ac:dyDescent="0.25">
      <c r="A106" s="41" t="s">
        <v>37</v>
      </c>
      <c r="B106" s="28"/>
      <c r="C106" t="s">
        <v>37</v>
      </c>
      <c r="E106" t="s">
        <v>436</v>
      </c>
      <c r="F106" t="s">
        <v>437</v>
      </c>
      <c r="AH106" s="47"/>
    </row>
    <row r="107" spans="1:34" x14ac:dyDescent="0.25">
      <c r="A107" s="41" t="s">
        <v>40</v>
      </c>
      <c r="B107" s="28"/>
      <c r="C107" t="s">
        <v>40</v>
      </c>
      <c r="E107" t="s">
        <v>436</v>
      </c>
      <c r="F107" t="s">
        <v>437</v>
      </c>
      <c r="AH107" s="47"/>
    </row>
    <row r="108" spans="1:34" x14ac:dyDescent="0.25">
      <c r="A108" s="41" t="s">
        <v>40</v>
      </c>
      <c r="B108" s="28"/>
      <c r="C108" t="s">
        <v>40</v>
      </c>
      <c r="E108" t="s">
        <v>436</v>
      </c>
      <c r="F108" t="s">
        <v>437</v>
      </c>
      <c r="AH108" s="47"/>
    </row>
    <row r="109" spans="1:34" x14ac:dyDescent="0.25">
      <c r="A109" s="41" t="s">
        <v>60</v>
      </c>
      <c r="B109" s="28"/>
      <c r="C109" t="s">
        <v>39</v>
      </c>
      <c r="E109" t="s">
        <v>436</v>
      </c>
      <c r="F109" t="s">
        <v>437</v>
      </c>
      <c r="AH109" s="47"/>
    </row>
    <row r="110" spans="1:34" x14ac:dyDescent="0.25">
      <c r="A110" s="41" t="s">
        <v>41</v>
      </c>
      <c r="B110" s="28"/>
      <c r="C110" t="s">
        <v>41</v>
      </c>
      <c r="E110" t="s">
        <v>436</v>
      </c>
      <c r="F110" t="s">
        <v>437</v>
      </c>
      <c r="AH110" s="47"/>
    </row>
    <row r="111" spans="1:34" ht="15.75" thickBot="1" x14ac:dyDescent="0.3">
      <c r="A111" s="51" t="s">
        <v>37</v>
      </c>
      <c r="B111" s="50"/>
      <c r="C111" s="36" t="s">
        <v>37</v>
      </c>
      <c r="D111" s="36" t="s">
        <v>389</v>
      </c>
      <c r="E111" s="36" t="s">
        <v>436</v>
      </c>
      <c r="F111" s="36" t="s">
        <v>437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48"/>
    </row>
    <row r="112" spans="1:34" ht="15.75" thickTop="1" x14ac:dyDescent="0.25">
      <c r="A112" s="38" t="s">
        <v>37</v>
      </c>
      <c r="B112" s="35"/>
      <c r="C112" s="49" t="s">
        <v>37</v>
      </c>
      <c r="D112" s="49" t="s">
        <v>388</v>
      </c>
      <c r="E112" s="49" t="s">
        <v>440</v>
      </c>
      <c r="F112" s="49" t="s">
        <v>441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52"/>
    </row>
    <row r="113" spans="1:34" x14ac:dyDescent="0.25">
      <c r="A113" s="41" t="s">
        <v>41</v>
      </c>
      <c r="B113" s="28"/>
      <c r="C113" t="s">
        <v>41</v>
      </c>
      <c r="E113" t="s">
        <v>440</v>
      </c>
      <c r="F113" t="s">
        <v>441</v>
      </c>
      <c r="AH113" s="47"/>
    </row>
    <row r="114" spans="1:34" x14ac:dyDescent="0.25">
      <c r="A114" s="41" t="s">
        <v>40</v>
      </c>
      <c r="B114" s="28"/>
      <c r="C114" t="s">
        <v>40</v>
      </c>
      <c r="E114" t="s">
        <v>440</v>
      </c>
      <c r="F114" t="s">
        <v>441</v>
      </c>
      <c r="AH114" s="47"/>
    </row>
    <row r="115" spans="1:34" x14ac:dyDescent="0.25">
      <c r="A115" s="41" t="s">
        <v>41</v>
      </c>
      <c r="B115" s="28"/>
      <c r="C115" t="s">
        <v>41</v>
      </c>
      <c r="E115" t="s">
        <v>440</v>
      </c>
      <c r="F115" t="s">
        <v>441</v>
      </c>
      <c r="AH115" s="47"/>
    </row>
    <row r="116" spans="1:34" x14ac:dyDescent="0.25">
      <c r="A116" s="41" t="s">
        <v>37</v>
      </c>
      <c r="B116" s="28"/>
      <c r="C116" t="s">
        <v>37</v>
      </c>
      <c r="E116" t="s">
        <v>440</v>
      </c>
      <c r="F116" t="s">
        <v>441</v>
      </c>
      <c r="AH116" s="47"/>
    </row>
    <row r="117" spans="1:34" x14ac:dyDescent="0.25">
      <c r="A117" s="41" t="s">
        <v>40</v>
      </c>
      <c r="B117" s="28"/>
      <c r="C117" t="s">
        <v>40</v>
      </c>
      <c r="E117" t="s">
        <v>440</v>
      </c>
      <c r="F117" t="s">
        <v>441</v>
      </c>
      <c r="AH117" s="47"/>
    </row>
    <row r="118" spans="1:34" x14ac:dyDescent="0.25">
      <c r="A118" s="41" t="s">
        <v>44</v>
      </c>
      <c r="B118" s="28"/>
      <c r="C118" t="s">
        <v>45</v>
      </c>
      <c r="E118" t="s">
        <v>440</v>
      </c>
      <c r="F118" t="s">
        <v>441</v>
      </c>
      <c r="AH118" s="47"/>
    </row>
    <row r="119" spans="1:34" x14ac:dyDescent="0.25">
      <c r="A119" s="41" t="s">
        <v>41</v>
      </c>
      <c r="B119" s="28"/>
      <c r="C119" t="s">
        <v>41</v>
      </c>
      <c r="E119" t="s">
        <v>440</v>
      </c>
      <c r="F119" t="s">
        <v>441</v>
      </c>
      <c r="AH119" s="47"/>
    </row>
    <row r="120" spans="1:34" x14ac:dyDescent="0.25">
      <c r="A120" s="41" t="s">
        <v>37</v>
      </c>
      <c r="B120" s="28"/>
      <c r="C120" t="s">
        <v>37</v>
      </c>
      <c r="E120" t="s">
        <v>440</v>
      </c>
      <c r="F120" t="s">
        <v>441</v>
      </c>
      <c r="AH120" s="47"/>
    </row>
    <row r="121" spans="1:34" ht="15.75" thickBot="1" x14ac:dyDescent="0.3">
      <c r="A121" s="51" t="s">
        <v>41</v>
      </c>
      <c r="B121" s="50"/>
      <c r="C121" s="36" t="s">
        <v>41</v>
      </c>
      <c r="D121" s="36" t="s">
        <v>389</v>
      </c>
      <c r="E121" s="36" t="s">
        <v>440</v>
      </c>
      <c r="F121" s="36" t="s">
        <v>441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48"/>
    </row>
    <row r="122" spans="1:34" ht="15.75" thickTop="1" x14ac:dyDescent="0.25">
      <c r="A122" s="38" t="s">
        <v>37</v>
      </c>
      <c r="B122" s="35"/>
      <c r="C122" s="49" t="s">
        <v>37</v>
      </c>
      <c r="D122" s="49" t="s">
        <v>388</v>
      </c>
      <c r="E122" s="49" t="s">
        <v>442</v>
      </c>
      <c r="F122" s="49" t="s">
        <v>443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52"/>
    </row>
    <row r="123" spans="1:34" x14ac:dyDescent="0.25">
      <c r="A123" s="41" t="s">
        <v>41</v>
      </c>
      <c r="B123" s="28"/>
      <c r="C123" t="s">
        <v>41</v>
      </c>
      <c r="E123" t="s">
        <v>442</v>
      </c>
      <c r="F123" t="s">
        <v>443</v>
      </c>
      <c r="AH123" s="47"/>
    </row>
    <row r="124" spans="1:34" x14ac:dyDescent="0.25">
      <c r="A124" s="41" t="s">
        <v>40</v>
      </c>
      <c r="B124" s="28"/>
      <c r="C124" t="s">
        <v>40</v>
      </c>
      <c r="E124" t="s">
        <v>442</v>
      </c>
      <c r="F124" t="s">
        <v>443</v>
      </c>
      <c r="AH124" s="47"/>
    </row>
    <row r="125" spans="1:34" x14ac:dyDescent="0.25">
      <c r="A125" s="41" t="s">
        <v>63</v>
      </c>
      <c r="B125" s="28"/>
      <c r="C125" t="s">
        <v>39</v>
      </c>
      <c r="E125" t="s">
        <v>442</v>
      </c>
      <c r="F125" t="s">
        <v>443</v>
      </c>
      <c r="AH125" s="47"/>
    </row>
    <row r="126" spans="1:34" x14ac:dyDescent="0.25">
      <c r="A126" s="41" t="s">
        <v>46</v>
      </c>
      <c r="B126" s="28"/>
      <c r="C126" t="s">
        <v>37</v>
      </c>
      <c r="E126" t="s">
        <v>442</v>
      </c>
      <c r="F126" t="s">
        <v>443</v>
      </c>
      <c r="AH126" s="47"/>
    </row>
    <row r="127" spans="1:34" x14ac:dyDescent="0.25">
      <c r="A127" s="41" t="s">
        <v>44</v>
      </c>
      <c r="B127" s="28"/>
      <c r="C127" t="s">
        <v>45</v>
      </c>
      <c r="E127" t="s">
        <v>442</v>
      </c>
      <c r="F127" t="s">
        <v>443</v>
      </c>
      <c r="AH127" s="47"/>
    </row>
    <row r="128" spans="1:34" x14ac:dyDescent="0.25">
      <c r="A128" s="41" t="s">
        <v>37</v>
      </c>
      <c r="B128" s="28"/>
      <c r="C128" t="s">
        <v>37</v>
      </c>
      <c r="E128" t="s">
        <v>442</v>
      </c>
      <c r="F128" t="s">
        <v>443</v>
      </c>
      <c r="AH128" s="47"/>
    </row>
    <row r="129" spans="1:34" x14ac:dyDescent="0.25">
      <c r="A129" s="41" t="s">
        <v>41</v>
      </c>
      <c r="B129" s="28"/>
      <c r="C129" t="s">
        <v>41</v>
      </c>
      <c r="E129" t="s">
        <v>442</v>
      </c>
      <c r="F129" t="s">
        <v>443</v>
      </c>
      <c r="AH129" s="47"/>
    </row>
    <row r="130" spans="1:34" x14ac:dyDescent="0.25">
      <c r="A130" s="41" t="s">
        <v>40</v>
      </c>
      <c r="B130" s="28"/>
      <c r="C130" t="s">
        <v>40</v>
      </c>
      <c r="E130" t="s">
        <v>442</v>
      </c>
      <c r="F130" t="s">
        <v>443</v>
      </c>
      <c r="AH130" s="47"/>
    </row>
    <row r="131" spans="1:34" ht="15.75" thickBot="1" x14ac:dyDescent="0.3">
      <c r="A131" s="51" t="s">
        <v>41</v>
      </c>
      <c r="B131" s="50"/>
      <c r="C131" s="36" t="s">
        <v>41</v>
      </c>
      <c r="D131" s="36" t="s">
        <v>389</v>
      </c>
      <c r="E131" s="36" t="s">
        <v>442</v>
      </c>
      <c r="F131" s="36" t="s">
        <v>443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48"/>
    </row>
    <row r="132" spans="1:34" ht="15.75" thickTop="1" x14ac:dyDescent="0.25">
      <c r="A132" s="38" t="s">
        <v>37</v>
      </c>
      <c r="B132" s="35"/>
      <c r="C132" s="49" t="s">
        <v>37</v>
      </c>
      <c r="D132" s="49" t="s">
        <v>388</v>
      </c>
      <c r="E132" s="49" t="s">
        <v>445</v>
      </c>
      <c r="F132" s="49" t="s">
        <v>446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52"/>
    </row>
    <row r="133" spans="1:34" x14ac:dyDescent="0.25">
      <c r="A133" s="41" t="s">
        <v>40</v>
      </c>
      <c r="B133" s="28"/>
      <c r="C133" t="s">
        <v>40</v>
      </c>
      <c r="E133" t="s">
        <v>445</v>
      </c>
      <c r="F133" t="s">
        <v>446</v>
      </c>
      <c r="AH133" s="47"/>
    </row>
    <row r="134" spans="1:34" x14ac:dyDescent="0.25">
      <c r="A134" s="41" t="s">
        <v>44</v>
      </c>
      <c r="B134" s="28"/>
      <c r="C134" t="s">
        <v>45</v>
      </c>
      <c r="E134" t="s">
        <v>445</v>
      </c>
      <c r="F134" t="s">
        <v>446</v>
      </c>
      <c r="AH134" s="47"/>
    </row>
    <row r="135" spans="1:34" x14ac:dyDescent="0.25">
      <c r="A135" s="41" t="s">
        <v>37</v>
      </c>
      <c r="B135" s="28"/>
      <c r="C135" t="s">
        <v>37</v>
      </c>
      <c r="E135" t="s">
        <v>445</v>
      </c>
      <c r="F135" t="s">
        <v>446</v>
      </c>
      <c r="AH135" s="47"/>
    </row>
    <row r="136" spans="1:34" x14ac:dyDescent="0.25">
      <c r="A136" s="41" t="s">
        <v>44</v>
      </c>
      <c r="B136" s="28"/>
      <c r="C136" t="s">
        <v>45</v>
      </c>
      <c r="E136" t="s">
        <v>445</v>
      </c>
      <c r="F136" t="s">
        <v>446</v>
      </c>
      <c r="AH136" s="47"/>
    </row>
    <row r="137" spans="1:34" x14ac:dyDescent="0.25">
      <c r="A137" s="41" t="s">
        <v>40</v>
      </c>
      <c r="B137" s="28"/>
      <c r="C137" t="s">
        <v>40</v>
      </c>
      <c r="E137" t="s">
        <v>445</v>
      </c>
      <c r="F137" t="s">
        <v>446</v>
      </c>
      <c r="AH137" s="47"/>
    </row>
    <row r="138" spans="1:34" x14ac:dyDescent="0.25">
      <c r="A138" s="41" t="s">
        <v>41</v>
      </c>
      <c r="B138" s="28"/>
      <c r="C138" t="s">
        <v>41</v>
      </c>
      <c r="E138" t="s">
        <v>445</v>
      </c>
      <c r="F138" t="s">
        <v>446</v>
      </c>
      <c r="AH138" s="47"/>
    </row>
    <row r="139" spans="1:34" x14ac:dyDescent="0.25">
      <c r="A139" s="41" t="s">
        <v>65</v>
      </c>
      <c r="B139" s="28"/>
      <c r="C139" t="s">
        <v>39</v>
      </c>
      <c r="E139" t="s">
        <v>445</v>
      </c>
      <c r="F139" t="s">
        <v>446</v>
      </c>
      <c r="AH139" s="47"/>
    </row>
    <row r="140" spans="1:34" x14ac:dyDescent="0.25">
      <c r="A140" s="41" t="s">
        <v>37</v>
      </c>
      <c r="B140" s="28"/>
      <c r="C140" t="s">
        <v>37</v>
      </c>
      <c r="E140" t="s">
        <v>445</v>
      </c>
      <c r="F140" t="s">
        <v>446</v>
      </c>
      <c r="AH140" s="47"/>
    </row>
    <row r="141" spans="1:34" ht="15.75" thickBot="1" x14ac:dyDescent="0.3">
      <c r="A141" s="51" t="s">
        <v>41</v>
      </c>
      <c r="B141" s="50"/>
      <c r="C141" s="36" t="s">
        <v>41</v>
      </c>
      <c r="D141" s="36" t="s">
        <v>389</v>
      </c>
      <c r="E141" s="36" t="s">
        <v>445</v>
      </c>
      <c r="F141" s="36" t="s">
        <v>446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48"/>
    </row>
    <row r="142" spans="1:34" ht="15.75" thickTop="1" x14ac:dyDescent="0.25">
      <c r="A142" s="38" t="s">
        <v>37</v>
      </c>
      <c r="B142" s="35"/>
      <c r="C142" s="49" t="s">
        <v>37</v>
      </c>
      <c r="D142" s="49" t="s">
        <v>388</v>
      </c>
      <c r="E142" s="49" t="s">
        <v>448</v>
      </c>
      <c r="F142" s="49" t="s">
        <v>449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52"/>
    </row>
    <row r="143" spans="1:34" x14ac:dyDescent="0.25">
      <c r="A143" s="41" t="s">
        <v>40</v>
      </c>
      <c r="B143" s="28"/>
      <c r="C143" t="s">
        <v>40</v>
      </c>
      <c r="E143" t="s">
        <v>448</v>
      </c>
      <c r="F143" t="s">
        <v>449</v>
      </c>
      <c r="AH143" s="47"/>
    </row>
    <row r="144" spans="1:34" x14ac:dyDescent="0.25">
      <c r="A144" s="41" t="s">
        <v>40</v>
      </c>
      <c r="B144" s="28"/>
      <c r="C144" t="s">
        <v>40</v>
      </c>
      <c r="E144" t="s">
        <v>448</v>
      </c>
      <c r="F144" t="s">
        <v>449</v>
      </c>
      <c r="AH144" s="47"/>
    </row>
    <row r="145" spans="1:34" x14ac:dyDescent="0.25">
      <c r="A145" s="41" t="s">
        <v>37</v>
      </c>
      <c r="B145" s="28"/>
      <c r="C145" t="s">
        <v>37</v>
      </c>
      <c r="E145" t="s">
        <v>448</v>
      </c>
      <c r="F145" t="s">
        <v>449</v>
      </c>
      <c r="AH145" s="47"/>
    </row>
    <row r="146" spans="1:34" x14ac:dyDescent="0.25">
      <c r="A146" s="41" t="s">
        <v>37</v>
      </c>
      <c r="B146" s="28"/>
      <c r="C146" t="s">
        <v>37</v>
      </c>
      <c r="E146" t="s">
        <v>448</v>
      </c>
      <c r="F146" t="s">
        <v>449</v>
      </c>
      <c r="AH146" s="47"/>
    </row>
    <row r="147" spans="1:34" x14ac:dyDescent="0.25">
      <c r="A147" s="41" t="s">
        <v>41</v>
      </c>
      <c r="B147" s="28"/>
      <c r="C147" t="s">
        <v>41</v>
      </c>
      <c r="E147" t="s">
        <v>448</v>
      </c>
      <c r="F147" t="s">
        <v>449</v>
      </c>
      <c r="AH147" s="47"/>
    </row>
    <row r="148" spans="1:34" x14ac:dyDescent="0.25">
      <c r="A148" s="41" t="s">
        <v>37</v>
      </c>
      <c r="B148" s="28"/>
      <c r="C148" t="s">
        <v>37</v>
      </c>
      <c r="E148" t="s">
        <v>448</v>
      </c>
      <c r="F148" t="s">
        <v>449</v>
      </c>
      <c r="AH148" s="47"/>
    </row>
    <row r="149" spans="1:34" x14ac:dyDescent="0.25">
      <c r="A149" s="41" t="s">
        <v>41</v>
      </c>
      <c r="B149" s="28"/>
      <c r="C149" t="s">
        <v>41</v>
      </c>
      <c r="E149" t="s">
        <v>448</v>
      </c>
      <c r="F149" t="s">
        <v>449</v>
      </c>
      <c r="AH149" s="47"/>
    </row>
    <row r="150" spans="1:34" x14ac:dyDescent="0.25">
      <c r="A150" s="41" t="s">
        <v>41</v>
      </c>
      <c r="B150" s="28"/>
      <c r="C150" t="s">
        <v>41</v>
      </c>
      <c r="E150" t="s">
        <v>448</v>
      </c>
      <c r="F150" t="s">
        <v>449</v>
      </c>
      <c r="AH150" s="47"/>
    </row>
    <row r="151" spans="1:34" ht="15.75" thickBot="1" x14ac:dyDescent="0.3">
      <c r="A151" s="51" t="s">
        <v>67</v>
      </c>
      <c r="B151" s="50"/>
      <c r="C151" s="36" t="s">
        <v>39</v>
      </c>
      <c r="D151" s="36" t="s">
        <v>389</v>
      </c>
      <c r="E151" s="36" t="s">
        <v>448</v>
      </c>
      <c r="F151" s="36" t="s">
        <v>449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48"/>
    </row>
    <row r="152" spans="1:34" ht="15.75" thickTop="1" x14ac:dyDescent="0.25">
      <c r="A152" s="38" t="s">
        <v>41</v>
      </c>
      <c r="B152" s="35"/>
      <c r="C152" s="49" t="s">
        <v>41</v>
      </c>
      <c r="D152" s="49" t="s">
        <v>388</v>
      </c>
      <c r="E152" s="49" t="s">
        <v>451</v>
      </c>
      <c r="F152" s="49" t="s">
        <v>452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52"/>
    </row>
    <row r="153" spans="1:34" x14ac:dyDescent="0.25">
      <c r="A153" s="41" t="s">
        <v>41</v>
      </c>
      <c r="B153" s="28"/>
      <c r="C153" t="s">
        <v>41</v>
      </c>
      <c r="E153" t="s">
        <v>451</v>
      </c>
      <c r="F153" t="s">
        <v>452</v>
      </c>
      <c r="AH153" s="47"/>
    </row>
    <row r="154" spans="1:34" x14ac:dyDescent="0.25">
      <c r="A154" s="41" t="s">
        <v>69</v>
      </c>
      <c r="B154" s="28"/>
      <c r="C154" t="s">
        <v>39</v>
      </c>
      <c r="E154" t="s">
        <v>451</v>
      </c>
      <c r="F154" t="s">
        <v>452</v>
      </c>
      <c r="AH154" s="47"/>
    </row>
    <row r="155" spans="1:34" x14ac:dyDescent="0.25">
      <c r="A155" s="41" t="s">
        <v>41</v>
      </c>
      <c r="B155" s="28"/>
      <c r="C155" t="s">
        <v>41</v>
      </c>
      <c r="E155" t="s">
        <v>451</v>
      </c>
      <c r="F155" t="s">
        <v>452</v>
      </c>
      <c r="AH155" s="47"/>
    </row>
    <row r="156" spans="1:34" x14ac:dyDescent="0.25">
      <c r="A156" s="41" t="s">
        <v>40</v>
      </c>
      <c r="B156" s="28"/>
      <c r="C156" t="s">
        <v>40</v>
      </c>
      <c r="E156" t="s">
        <v>451</v>
      </c>
      <c r="F156" t="s">
        <v>452</v>
      </c>
      <c r="AH156" s="47"/>
    </row>
    <row r="157" spans="1:34" x14ac:dyDescent="0.25">
      <c r="A157" s="41" t="s">
        <v>37</v>
      </c>
      <c r="B157" s="28"/>
      <c r="C157" t="s">
        <v>37</v>
      </c>
      <c r="E157" t="s">
        <v>451</v>
      </c>
      <c r="F157" t="s">
        <v>452</v>
      </c>
      <c r="AH157" s="47"/>
    </row>
    <row r="158" spans="1:34" x14ac:dyDescent="0.25">
      <c r="A158" s="41" t="s">
        <v>37</v>
      </c>
      <c r="B158" s="28"/>
      <c r="C158" t="s">
        <v>37</v>
      </c>
      <c r="E158" t="s">
        <v>451</v>
      </c>
      <c r="F158" t="s">
        <v>452</v>
      </c>
      <c r="AH158" s="47"/>
    </row>
    <row r="159" spans="1:34" x14ac:dyDescent="0.25">
      <c r="A159" s="41" t="s">
        <v>46</v>
      </c>
      <c r="B159" s="28"/>
      <c r="C159" t="s">
        <v>37</v>
      </c>
      <c r="E159" t="s">
        <v>451</v>
      </c>
      <c r="F159" t="s">
        <v>452</v>
      </c>
      <c r="AH159" s="47"/>
    </row>
    <row r="160" spans="1:34" x14ac:dyDescent="0.25">
      <c r="A160" s="41" t="s">
        <v>41</v>
      </c>
      <c r="B160" s="28"/>
      <c r="C160" t="s">
        <v>41</v>
      </c>
      <c r="E160" t="s">
        <v>451</v>
      </c>
      <c r="F160" t="s">
        <v>452</v>
      </c>
      <c r="AH160" s="47"/>
    </row>
    <row r="161" spans="1:34" ht="15.75" thickBot="1" x14ac:dyDescent="0.3">
      <c r="A161" s="51" t="s">
        <v>38</v>
      </c>
      <c r="B161" s="50"/>
      <c r="C161" s="36" t="s">
        <v>39</v>
      </c>
      <c r="D161" s="36" t="s">
        <v>389</v>
      </c>
      <c r="E161" s="36" t="s">
        <v>451</v>
      </c>
      <c r="F161" s="36" t="s">
        <v>452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48"/>
    </row>
    <row r="162" spans="1:34" ht="15.75" thickTop="1" x14ac:dyDescent="0.25">
      <c r="A162" s="38" t="s">
        <v>41</v>
      </c>
      <c r="B162" s="35"/>
      <c r="C162" s="49" t="s">
        <v>41</v>
      </c>
      <c r="D162" s="49" t="s">
        <v>388</v>
      </c>
      <c r="E162" s="49" t="s">
        <v>454</v>
      </c>
      <c r="F162" s="49" t="s">
        <v>455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52"/>
    </row>
    <row r="163" spans="1:34" x14ac:dyDescent="0.25">
      <c r="A163" s="41" t="s">
        <v>40</v>
      </c>
      <c r="B163" s="28"/>
      <c r="C163" t="s">
        <v>40</v>
      </c>
      <c r="E163" t="s">
        <v>454</v>
      </c>
      <c r="F163" t="s">
        <v>455</v>
      </c>
      <c r="AH163" s="47"/>
    </row>
    <row r="164" spans="1:34" x14ac:dyDescent="0.25">
      <c r="A164" s="41" t="s">
        <v>40</v>
      </c>
      <c r="B164" s="28"/>
      <c r="C164" t="s">
        <v>40</v>
      </c>
      <c r="E164" t="s">
        <v>454</v>
      </c>
      <c r="F164" t="s">
        <v>455</v>
      </c>
      <c r="AH164" s="47"/>
    </row>
    <row r="165" spans="1:34" x14ac:dyDescent="0.25">
      <c r="A165" s="41" t="s">
        <v>41</v>
      </c>
      <c r="B165" s="28"/>
      <c r="C165" t="s">
        <v>41</v>
      </c>
      <c r="E165" t="s">
        <v>454</v>
      </c>
      <c r="F165" t="s">
        <v>455</v>
      </c>
      <c r="AH165" s="47"/>
    </row>
    <row r="166" spans="1:34" x14ac:dyDescent="0.25">
      <c r="A166" s="41" t="s">
        <v>37</v>
      </c>
      <c r="B166" s="28"/>
      <c r="C166" t="s">
        <v>37</v>
      </c>
      <c r="E166" t="s">
        <v>454</v>
      </c>
      <c r="F166" t="s">
        <v>455</v>
      </c>
      <c r="AH166" s="47"/>
    </row>
    <row r="167" spans="1:34" x14ac:dyDescent="0.25">
      <c r="A167" s="41" t="s">
        <v>40</v>
      </c>
      <c r="B167" s="28"/>
      <c r="C167" t="s">
        <v>40</v>
      </c>
      <c r="E167" t="s">
        <v>454</v>
      </c>
      <c r="F167" t="s">
        <v>455</v>
      </c>
      <c r="AH167" s="47"/>
    </row>
    <row r="168" spans="1:34" x14ac:dyDescent="0.25">
      <c r="A168" s="41" t="s">
        <v>37</v>
      </c>
      <c r="B168" s="28"/>
      <c r="C168" t="s">
        <v>37</v>
      </c>
      <c r="E168" t="s">
        <v>454</v>
      </c>
      <c r="F168" t="s">
        <v>455</v>
      </c>
      <c r="AH168" s="47"/>
    </row>
    <row r="169" spans="1:34" x14ac:dyDescent="0.25">
      <c r="A169" s="41" t="s">
        <v>41</v>
      </c>
      <c r="B169" s="28"/>
      <c r="C169" t="s">
        <v>41</v>
      </c>
      <c r="E169" t="s">
        <v>454</v>
      </c>
      <c r="F169" t="s">
        <v>455</v>
      </c>
      <c r="AH169" s="47"/>
    </row>
    <row r="170" spans="1:34" x14ac:dyDescent="0.25">
      <c r="A170" s="41" t="s">
        <v>71</v>
      </c>
      <c r="B170" s="28"/>
      <c r="C170" t="s">
        <v>37</v>
      </c>
      <c r="E170" t="s">
        <v>454</v>
      </c>
      <c r="F170" t="s">
        <v>455</v>
      </c>
      <c r="AH170" s="47"/>
    </row>
    <row r="171" spans="1:34" ht="15.75" thickBot="1" x14ac:dyDescent="0.3">
      <c r="A171" s="51" t="s">
        <v>37</v>
      </c>
      <c r="B171" s="50"/>
      <c r="C171" s="36" t="s">
        <v>37</v>
      </c>
      <c r="D171" s="36" t="s">
        <v>389</v>
      </c>
      <c r="E171" s="36" t="s">
        <v>454</v>
      </c>
      <c r="F171" s="36" t="s">
        <v>455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48"/>
    </row>
    <row r="172" spans="1:34" ht="15.75" thickTop="1" x14ac:dyDescent="0.25">
      <c r="A172" s="38" t="s">
        <v>40</v>
      </c>
      <c r="B172" s="35"/>
      <c r="C172" s="49" t="s">
        <v>40</v>
      </c>
      <c r="D172" s="49" t="s">
        <v>388</v>
      </c>
      <c r="E172" s="49" t="s">
        <v>457</v>
      </c>
      <c r="F172" s="49" t="s">
        <v>458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52"/>
    </row>
    <row r="173" spans="1:34" x14ac:dyDescent="0.25">
      <c r="A173" s="41" t="s">
        <v>37</v>
      </c>
      <c r="B173" s="28"/>
      <c r="C173" t="s">
        <v>37</v>
      </c>
      <c r="E173" t="s">
        <v>457</v>
      </c>
      <c r="F173" t="s">
        <v>458</v>
      </c>
      <c r="AH173" s="47"/>
    </row>
    <row r="174" spans="1:34" x14ac:dyDescent="0.25">
      <c r="A174" s="41" t="s">
        <v>37</v>
      </c>
      <c r="B174" s="28"/>
      <c r="C174" t="s">
        <v>37</v>
      </c>
      <c r="E174" t="s">
        <v>457</v>
      </c>
      <c r="F174" t="s">
        <v>458</v>
      </c>
      <c r="AH174" s="47"/>
    </row>
    <row r="175" spans="1:34" x14ac:dyDescent="0.25">
      <c r="A175" s="41" t="s">
        <v>46</v>
      </c>
      <c r="B175" s="28"/>
      <c r="C175" t="s">
        <v>37</v>
      </c>
      <c r="E175" t="s">
        <v>457</v>
      </c>
      <c r="F175" t="s">
        <v>458</v>
      </c>
      <c r="AH175" s="47"/>
    </row>
    <row r="176" spans="1:34" x14ac:dyDescent="0.25">
      <c r="A176" s="41" t="s">
        <v>37</v>
      </c>
      <c r="B176" s="28"/>
      <c r="C176" t="s">
        <v>37</v>
      </c>
      <c r="E176" t="s">
        <v>457</v>
      </c>
      <c r="F176" t="s">
        <v>458</v>
      </c>
      <c r="AH176" s="47"/>
    </row>
    <row r="177" spans="1:34" x14ac:dyDescent="0.25">
      <c r="A177" s="41" t="s">
        <v>46</v>
      </c>
      <c r="B177" s="28"/>
      <c r="C177" t="s">
        <v>37</v>
      </c>
      <c r="E177" t="s">
        <v>457</v>
      </c>
      <c r="F177" t="s">
        <v>458</v>
      </c>
      <c r="AH177" s="47"/>
    </row>
    <row r="178" spans="1:34" x14ac:dyDescent="0.25">
      <c r="A178" s="41" t="s">
        <v>41</v>
      </c>
      <c r="B178" s="28"/>
      <c r="C178" t="s">
        <v>41</v>
      </c>
      <c r="E178" t="s">
        <v>457</v>
      </c>
      <c r="F178" t="s">
        <v>458</v>
      </c>
      <c r="AH178" s="47"/>
    </row>
    <row r="179" spans="1:34" x14ac:dyDescent="0.25">
      <c r="A179" s="41" t="s">
        <v>37</v>
      </c>
      <c r="B179" s="28"/>
      <c r="C179" t="s">
        <v>37</v>
      </c>
      <c r="E179" t="s">
        <v>457</v>
      </c>
      <c r="F179" t="s">
        <v>458</v>
      </c>
      <c r="AH179" s="47"/>
    </row>
    <row r="180" spans="1:34" x14ac:dyDescent="0.25">
      <c r="A180" s="41" t="s">
        <v>41</v>
      </c>
      <c r="B180" s="28"/>
      <c r="C180" t="s">
        <v>41</v>
      </c>
      <c r="E180" t="s">
        <v>457</v>
      </c>
      <c r="F180" t="s">
        <v>458</v>
      </c>
      <c r="AH180" s="47"/>
    </row>
    <row r="181" spans="1:34" ht="15.75" thickBot="1" x14ac:dyDescent="0.3">
      <c r="A181" s="51" t="s">
        <v>37</v>
      </c>
      <c r="B181" s="50"/>
      <c r="C181" s="36" t="s">
        <v>37</v>
      </c>
      <c r="D181" s="36" t="s">
        <v>389</v>
      </c>
      <c r="E181" s="36" t="s">
        <v>457</v>
      </c>
      <c r="F181" s="36" t="s">
        <v>458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48"/>
    </row>
    <row r="182" spans="1:34" ht="15.75" thickTop="1" x14ac:dyDescent="0.25">
      <c r="A182" s="38" t="s">
        <v>41</v>
      </c>
      <c r="B182" s="35"/>
      <c r="C182" s="49" t="s">
        <v>41</v>
      </c>
      <c r="D182" s="49" t="s">
        <v>388</v>
      </c>
      <c r="E182" s="49" t="s">
        <v>459</v>
      </c>
      <c r="F182" s="49" t="s">
        <v>460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52"/>
    </row>
    <row r="183" spans="1:34" x14ac:dyDescent="0.25">
      <c r="A183" s="41" t="s">
        <v>41</v>
      </c>
      <c r="B183" s="28"/>
      <c r="C183" t="s">
        <v>41</v>
      </c>
      <c r="E183" t="s">
        <v>459</v>
      </c>
      <c r="F183" t="s">
        <v>460</v>
      </c>
      <c r="AH183" s="47"/>
    </row>
    <row r="184" spans="1:34" x14ac:dyDescent="0.25">
      <c r="A184" s="41" t="s">
        <v>37</v>
      </c>
      <c r="B184" s="28"/>
      <c r="C184" t="s">
        <v>37</v>
      </c>
      <c r="E184" t="s">
        <v>459</v>
      </c>
      <c r="F184" t="s">
        <v>460</v>
      </c>
      <c r="AH184" s="47"/>
    </row>
    <row r="185" spans="1:34" x14ac:dyDescent="0.25">
      <c r="A185" s="41" t="s">
        <v>40</v>
      </c>
      <c r="B185" s="28"/>
      <c r="C185" t="s">
        <v>40</v>
      </c>
      <c r="E185" t="s">
        <v>459</v>
      </c>
      <c r="F185" t="s">
        <v>460</v>
      </c>
      <c r="AH185" s="47"/>
    </row>
    <row r="186" spans="1:34" x14ac:dyDescent="0.25">
      <c r="A186" s="41" t="s">
        <v>44</v>
      </c>
      <c r="B186" s="28"/>
      <c r="C186" t="s">
        <v>45</v>
      </c>
      <c r="E186" t="s">
        <v>459</v>
      </c>
      <c r="F186" t="s">
        <v>460</v>
      </c>
      <c r="AH186" s="47"/>
    </row>
    <row r="187" spans="1:34" x14ac:dyDescent="0.25">
      <c r="A187" s="41" t="s">
        <v>37</v>
      </c>
      <c r="B187" s="28"/>
      <c r="C187" t="s">
        <v>37</v>
      </c>
      <c r="E187" t="s">
        <v>459</v>
      </c>
      <c r="F187" t="s">
        <v>460</v>
      </c>
      <c r="AH187" s="47"/>
    </row>
    <row r="188" spans="1:34" x14ac:dyDescent="0.25">
      <c r="A188" s="41" t="s">
        <v>74</v>
      </c>
      <c r="B188" s="28"/>
      <c r="C188" t="s">
        <v>39</v>
      </c>
      <c r="E188" t="s">
        <v>459</v>
      </c>
      <c r="F188" t="s">
        <v>460</v>
      </c>
      <c r="AH188" s="47"/>
    </row>
    <row r="189" spans="1:34" x14ac:dyDescent="0.25">
      <c r="A189" s="41" t="s">
        <v>37</v>
      </c>
      <c r="B189" s="28"/>
      <c r="C189" t="s">
        <v>37</v>
      </c>
      <c r="E189" t="s">
        <v>459</v>
      </c>
      <c r="F189" t="s">
        <v>460</v>
      </c>
      <c r="AH189" s="47"/>
    </row>
    <row r="190" spans="1:34" x14ac:dyDescent="0.25">
      <c r="A190" s="41" t="s">
        <v>41</v>
      </c>
      <c r="B190" s="28"/>
      <c r="C190" t="s">
        <v>41</v>
      </c>
      <c r="E190" t="s">
        <v>459</v>
      </c>
      <c r="F190" t="s">
        <v>460</v>
      </c>
      <c r="AH190" s="47"/>
    </row>
    <row r="191" spans="1:34" ht="15.75" thickBot="1" x14ac:dyDescent="0.3">
      <c r="A191" s="51" t="s">
        <v>37</v>
      </c>
      <c r="B191" s="50"/>
      <c r="C191" s="36" t="s">
        <v>37</v>
      </c>
      <c r="D191" s="36" t="s">
        <v>389</v>
      </c>
      <c r="E191" s="36" t="s">
        <v>459</v>
      </c>
      <c r="F191" s="36" t="s">
        <v>460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48"/>
    </row>
    <row r="192" spans="1:34" ht="15.75" thickTop="1" x14ac:dyDescent="0.25">
      <c r="A192" s="38" t="s">
        <v>37</v>
      </c>
      <c r="B192" s="35"/>
      <c r="C192" s="49" t="s">
        <v>37</v>
      </c>
      <c r="D192" s="49" t="s">
        <v>388</v>
      </c>
      <c r="E192" s="49" t="s">
        <v>462</v>
      </c>
      <c r="F192" s="49" t="s">
        <v>463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52"/>
    </row>
    <row r="193" spans="1:34" x14ac:dyDescent="0.25">
      <c r="A193" s="41" t="s">
        <v>60</v>
      </c>
      <c r="B193" s="28"/>
      <c r="C193" t="s">
        <v>39</v>
      </c>
      <c r="E193" t="s">
        <v>462</v>
      </c>
      <c r="F193" t="s">
        <v>463</v>
      </c>
      <c r="AH193" s="47"/>
    </row>
    <row r="194" spans="1:34" x14ac:dyDescent="0.25">
      <c r="A194" s="41" t="s">
        <v>37</v>
      </c>
      <c r="B194" s="28"/>
      <c r="C194" t="s">
        <v>37</v>
      </c>
      <c r="E194" t="s">
        <v>462</v>
      </c>
      <c r="F194" t="s">
        <v>463</v>
      </c>
      <c r="AH194" s="47"/>
    </row>
    <row r="195" spans="1:34" x14ac:dyDescent="0.25">
      <c r="A195" s="41" t="s">
        <v>76</v>
      </c>
      <c r="B195" s="28"/>
      <c r="C195" t="s">
        <v>39</v>
      </c>
      <c r="E195" t="s">
        <v>462</v>
      </c>
      <c r="F195" t="s">
        <v>463</v>
      </c>
      <c r="AH195" s="47"/>
    </row>
    <row r="196" spans="1:34" x14ac:dyDescent="0.25">
      <c r="A196" s="41" t="s">
        <v>37</v>
      </c>
      <c r="B196" s="28"/>
      <c r="C196" t="s">
        <v>37</v>
      </c>
      <c r="E196" t="s">
        <v>462</v>
      </c>
      <c r="F196" t="s">
        <v>463</v>
      </c>
      <c r="AH196" s="47"/>
    </row>
    <row r="197" spans="1:34" x14ac:dyDescent="0.25">
      <c r="A197" s="41" t="s">
        <v>37</v>
      </c>
      <c r="B197" s="28"/>
      <c r="C197" t="s">
        <v>37</v>
      </c>
      <c r="E197" t="s">
        <v>462</v>
      </c>
      <c r="F197" t="s">
        <v>463</v>
      </c>
      <c r="AH197" s="47"/>
    </row>
    <row r="198" spans="1:34" x14ac:dyDescent="0.25">
      <c r="A198" s="41" t="s">
        <v>37</v>
      </c>
      <c r="B198" s="28"/>
      <c r="C198" t="s">
        <v>37</v>
      </c>
      <c r="E198" t="s">
        <v>462</v>
      </c>
      <c r="F198" t="s">
        <v>463</v>
      </c>
      <c r="AH198" s="47"/>
    </row>
    <row r="199" spans="1:34" x14ac:dyDescent="0.25">
      <c r="A199" s="41" t="s">
        <v>71</v>
      </c>
      <c r="B199" s="28"/>
      <c r="C199" t="s">
        <v>37</v>
      </c>
      <c r="E199" t="s">
        <v>462</v>
      </c>
      <c r="F199" t="s">
        <v>463</v>
      </c>
      <c r="AH199" s="47"/>
    </row>
    <row r="200" spans="1:34" x14ac:dyDescent="0.25">
      <c r="A200" s="41" t="s">
        <v>37</v>
      </c>
      <c r="B200" s="28"/>
      <c r="C200" t="s">
        <v>37</v>
      </c>
      <c r="E200" t="s">
        <v>462</v>
      </c>
      <c r="F200" t="s">
        <v>463</v>
      </c>
      <c r="AH200" s="47"/>
    </row>
    <row r="201" spans="1:34" ht="15.75" thickBot="1" x14ac:dyDescent="0.3">
      <c r="A201" s="51" t="s">
        <v>37</v>
      </c>
      <c r="B201" s="50"/>
      <c r="C201" s="36" t="s">
        <v>37</v>
      </c>
      <c r="D201" s="36" t="s">
        <v>389</v>
      </c>
      <c r="E201" s="36" t="s">
        <v>462</v>
      </c>
      <c r="F201" s="36" t="s">
        <v>463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48"/>
    </row>
    <row r="202" spans="1:34" ht="15.75" thickTop="1" x14ac:dyDescent="0.25">
      <c r="A202" s="38" t="s">
        <v>46</v>
      </c>
      <c r="B202" s="35"/>
      <c r="C202" s="49" t="s">
        <v>37</v>
      </c>
      <c r="D202" s="49" t="s">
        <v>388</v>
      </c>
      <c r="E202" s="49" t="s">
        <v>465</v>
      </c>
      <c r="F202" s="49" t="s">
        <v>466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52"/>
    </row>
    <row r="203" spans="1:34" x14ac:dyDescent="0.25">
      <c r="A203" s="41" t="s">
        <v>37</v>
      </c>
      <c r="B203" s="28"/>
      <c r="C203" t="s">
        <v>37</v>
      </c>
      <c r="E203" t="s">
        <v>465</v>
      </c>
      <c r="F203" t="s">
        <v>466</v>
      </c>
      <c r="AH203" s="47"/>
    </row>
    <row r="204" spans="1:34" x14ac:dyDescent="0.25">
      <c r="A204" s="41" t="s">
        <v>38</v>
      </c>
      <c r="B204" s="28"/>
      <c r="C204" t="s">
        <v>39</v>
      </c>
      <c r="E204" t="s">
        <v>465</v>
      </c>
      <c r="F204" t="s">
        <v>466</v>
      </c>
      <c r="AH204" s="47"/>
    </row>
    <row r="205" spans="1:34" x14ac:dyDescent="0.25">
      <c r="A205" s="41" t="s">
        <v>37</v>
      </c>
      <c r="B205" s="28"/>
      <c r="C205" t="s">
        <v>37</v>
      </c>
      <c r="E205" t="s">
        <v>465</v>
      </c>
      <c r="F205" t="s">
        <v>466</v>
      </c>
      <c r="AH205" s="47"/>
    </row>
    <row r="206" spans="1:34" x14ac:dyDescent="0.25">
      <c r="A206" s="41" t="s">
        <v>67</v>
      </c>
      <c r="B206" s="28"/>
      <c r="C206" t="s">
        <v>39</v>
      </c>
      <c r="E206" t="s">
        <v>465</v>
      </c>
      <c r="F206" t="s">
        <v>466</v>
      </c>
      <c r="AH206" s="47"/>
    </row>
    <row r="207" spans="1:34" x14ac:dyDescent="0.25">
      <c r="A207" s="41" t="s">
        <v>37</v>
      </c>
      <c r="B207" s="28"/>
      <c r="C207" t="s">
        <v>37</v>
      </c>
      <c r="E207" t="s">
        <v>465</v>
      </c>
      <c r="F207" t="s">
        <v>466</v>
      </c>
      <c r="AH207" s="47"/>
    </row>
    <row r="208" spans="1:34" x14ac:dyDescent="0.25">
      <c r="A208" s="41" t="s">
        <v>37</v>
      </c>
      <c r="B208" s="28"/>
      <c r="C208" t="s">
        <v>37</v>
      </c>
      <c r="E208" t="s">
        <v>465</v>
      </c>
      <c r="F208" t="s">
        <v>466</v>
      </c>
      <c r="AH208" s="47"/>
    </row>
    <row r="209" spans="1:34" x14ac:dyDescent="0.25">
      <c r="A209" s="41" t="s">
        <v>69</v>
      </c>
      <c r="B209" s="28"/>
      <c r="C209" t="s">
        <v>39</v>
      </c>
      <c r="E209" t="s">
        <v>465</v>
      </c>
      <c r="F209" t="s">
        <v>466</v>
      </c>
      <c r="AH209" s="47"/>
    </row>
    <row r="210" spans="1:34" x14ac:dyDescent="0.25">
      <c r="A210" s="41" t="s">
        <v>37</v>
      </c>
      <c r="B210" s="28"/>
      <c r="C210" t="s">
        <v>37</v>
      </c>
      <c r="E210" t="s">
        <v>465</v>
      </c>
      <c r="F210" t="s">
        <v>466</v>
      </c>
      <c r="AH210" s="47"/>
    </row>
    <row r="211" spans="1:34" ht="15.75" thickBot="1" x14ac:dyDescent="0.3">
      <c r="A211" s="51" t="s">
        <v>37</v>
      </c>
      <c r="B211" s="50"/>
      <c r="C211" s="36" t="s">
        <v>37</v>
      </c>
      <c r="D211" s="36" t="s">
        <v>389</v>
      </c>
      <c r="E211" s="36" t="s">
        <v>465</v>
      </c>
      <c r="F211" s="36" t="s">
        <v>466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48"/>
    </row>
    <row r="212" spans="1:34" ht="15.75" thickTop="1" x14ac:dyDescent="0.25">
      <c r="A212" s="38" t="s">
        <v>76</v>
      </c>
      <c r="B212" s="35"/>
      <c r="C212" s="49" t="s">
        <v>39</v>
      </c>
      <c r="D212" s="49" t="s">
        <v>388</v>
      </c>
      <c r="E212" s="49" t="s">
        <v>467</v>
      </c>
      <c r="F212" s="49" t="s">
        <v>468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52"/>
    </row>
    <row r="213" spans="1:34" x14ac:dyDescent="0.25">
      <c r="A213" s="41" t="s">
        <v>38</v>
      </c>
      <c r="B213" s="28"/>
      <c r="C213" t="s">
        <v>39</v>
      </c>
      <c r="E213" t="s">
        <v>467</v>
      </c>
      <c r="F213" t="s">
        <v>468</v>
      </c>
      <c r="AH213" s="47"/>
    </row>
    <row r="214" spans="1:34" x14ac:dyDescent="0.25">
      <c r="A214" s="41" t="s">
        <v>79</v>
      </c>
      <c r="B214" s="28"/>
      <c r="C214" t="s">
        <v>39</v>
      </c>
      <c r="E214" t="s">
        <v>467</v>
      </c>
      <c r="F214" t="s">
        <v>468</v>
      </c>
      <c r="AH214" s="47"/>
    </row>
    <row r="215" spans="1:34" x14ac:dyDescent="0.25">
      <c r="A215" s="41" t="s">
        <v>41</v>
      </c>
      <c r="B215" s="28"/>
      <c r="C215" t="s">
        <v>41</v>
      </c>
      <c r="E215" t="s">
        <v>467</v>
      </c>
      <c r="F215" t="s">
        <v>468</v>
      </c>
      <c r="AH215" s="47"/>
    </row>
    <row r="216" spans="1:34" x14ac:dyDescent="0.25">
      <c r="A216" s="41" t="s">
        <v>38</v>
      </c>
      <c r="B216" s="28"/>
      <c r="C216" t="s">
        <v>39</v>
      </c>
      <c r="E216" t="s">
        <v>467</v>
      </c>
      <c r="F216" t="s">
        <v>468</v>
      </c>
      <c r="AH216" s="47"/>
    </row>
    <row r="217" spans="1:34" x14ac:dyDescent="0.25">
      <c r="A217" s="41" t="s">
        <v>41</v>
      </c>
      <c r="B217" s="28"/>
      <c r="C217" t="s">
        <v>41</v>
      </c>
      <c r="E217" t="s">
        <v>467</v>
      </c>
      <c r="F217" t="s">
        <v>468</v>
      </c>
      <c r="AH217" s="47"/>
    </row>
    <row r="218" spans="1:34" x14ac:dyDescent="0.25">
      <c r="A218" s="41" t="s">
        <v>37</v>
      </c>
      <c r="B218" s="28"/>
      <c r="C218" t="s">
        <v>37</v>
      </c>
      <c r="E218" t="s">
        <v>467</v>
      </c>
      <c r="F218" t="s">
        <v>468</v>
      </c>
      <c r="AH218" s="47"/>
    </row>
    <row r="219" spans="1:34" x14ac:dyDescent="0.25">
      <c r="A219" s="41" t="s">
        <v>40</v>
      </c>
      <c r="B219" s="28"/>
      <c r="C219" t="s">
        <v>40</v>
      </c>
      <c r="E219" t="s">
        <v>467</v>
      </c>
      <c r="F219" t="s">
        <v>468</v>
      </c>
      <c r="AH219" s="47"/>
    </row>
    <row r="220" spans="1:34" x14ac:dyDescent="0.25">
      <c r="A220" s="41" t="s">
        <v>37</v>
      </c>
      <c r="B220" s="28"/>
      <c r="C220" t="s">
        <v>37</v>
      </c>
      <c r="E220" t="s">
        <v>467</v>
      </c>
      <c r="F220" t="s">
        <v>468</v>
      </c>
      <c r="AH220" s="47"/>
    </row>
    <row r="221" spans="1:34" ht="15.75" thickBot="1" x14ac:dyDescent="0.3">
      <c r="A221" s="51" t="s">
        <v>37</v>
      </c>
      <c r="B221" s="50"/>
      <c r="C221" s="36" t="s">
        <v>37</v>
      </c>
      <c r="D221" s="36" t="s">
        <v>389</v>
      </c>
      <c r="E221" s="36" t="s">
        <v>467</v>
      </c>
      <c r="F221" s="36" t="s">
        <v>468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48"/>
    </row>
    <row r="222" spans="1:34" ht="15.75" thickTop="1" x14ac:dyDescent="0.25">
      <c r="A222" s="38" t="s">
        <v>40</v>
      </c>
      <c r="B222" s="35"/>
      <c r="C222" s="49" t="s">
        <v>40</v>
      </c>
      <c r="D222" s="49" t="s">
        <v>388</v>
      </c>
      <c r="E222" s="49" t="s">
        <v>470</v>
      </c>
      <c r="F222" s="49" t="s">
        <v>471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52"/>
    </row>
    <row r="223" spans="1:34" x14ac:dyDescent="0.25">
      <c r="A223" s="41" t="s">
        <v>37</v>
      </c>
      <c r="B223" s="28"/>
      <c r="C223" t="s">
        <v>37</v>
      </c>
      <c r="E223" t="s">
        <v>470</v>
      </c>
      <c r="F223" t="s">
        <v>471</v>
      </c>
      <c r="AH223" s="47"/>
    </row>
    <row r="224" spans="1:34" x14ac:dyDescent="0.25">
      <c r="A224" s="41" t="s">
        <v>37</v>
      </c>
      <c r="B224" s="28"/>
      <c r="C224" t="s">
        <v>37</v>
      </c>
      <c r="E224" t="s">
        <v>470</v>
      </c>
      <c r="F224" t="s">
        <v>471</v>
      </c>
      <c r="AH224" s="47"/>
    </row>
    <row r="225" spans="1:34" x14ac:dyDescent="0.25">
      <c r="A225" s="41" t="s">
        <v>41</v>
      </c>
      <c r="B225" s="28"/>
      <c r="C225" t="s">
        <v>41</v>
      </c>
      <c r="E225" t="s">
        <v>470</v>
      </c>
      <c r="F225" t="s">
        <v>471</v>
      </c>
      <c r="AH225" s="47"/>
    </row>
    <row r="226" spans="1:34" x14ac:dyDescent="0.25">
      <c r="A226" s="41" t="s">
        <v>40</v>
      </c>
      <c r="B226" s="28"/>
      <c r="C226" t="s">
        <v>40</v>
      </c>
      <c r="E226" t="s">
        <v>470</v>
      </c>
      <c r="F226" t="s">
        <v>471</v>
      </c>
      <c r="AH226" s="47"/>
    </row>
    <row r="227" spans="1:34" x14ac:dyDescent="0.25">
      <c r="A227" s="41" t="s">
        <v>81</v>
      </c>
      <c r="B227" s="28"/>
      <c r="C227" t="s">
        <v>45</v>
      </c>
      <c r="E227" t="s">
        <v>470</v>
      </c>
      <c r="F227" t="s">
        <v>471</v>
      </c>
      <c r="AH227" s="47"/>
    </row>
    <row r="228" spans="1:34" x14ac:dyDescent="0.25">
      <c r="A228" s="41" t="s">
        <v>40</v>
      </c>
      <c r="B228" s="28"/>
      <c r="C228" t="s">
        <v>40</v>
      </c>
      <c r="E228" t="s">
        <v>470</v>
      </c>
      <c r="F228" t="s">
        <v>471</v>
      </c>
      <c r="AH228" s="47"/>
    </row>
    <row r="229" spans="1:34" x14ac:dyDescent="0.25">
      <c r="A229" s="41" t="s">
        <v>37</v>
      </c>
      <c r="B229" s="28"/>
      <c r="C229" t="s">
        <v>37</v>
      </c>
      <c r="E229" t="s">
        <v>470</v>
      </c>
      <c r="F229" t="s">
        <v>471</v>
      </c>
      <c r="AH229" s="47"/>
    </row>
    <row r="230" spans="1:34" x14ac:dyDescent="0.25">
      <c r="A230" s="41" t="s">
        <v>37</v>
      </c>
      <c r="B230" s="28"/>
      <c r="C230" t="s">
        <v>37</v>
      </c>
      <c r="E230" t="s">
        <v>470</v>
      </c>
      <c r="F230" t="s">
        <v>471</v>
      </c>
      <c r="AH230" s="47"/>
    </row>
    <row r="231" spans="1:34" ht="15.75" thickBot="1" x14ac:dyDescent="0.3">
      <c r="A231" s="51" t="s">
        <v>46</v>
      </c>
      <c r="B231" s="50"/>
      <c r="C231" s="36" t="s">
        <v>37</v>
      </c>
      <c r="D231" s="36" t="s">
        <v>389</v>
      </c>
      <c r="E231" s="36" t="s">
        <v>470</v>
      </c>
      <c r="F231" s="36" t="s">
        <v>471</v>
      </c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48"/>
    </row>
    <row r="232" spans="1:34" ht="15.75" thickTop="1" x14ac:dyDescent="0.25">
      <c r="A232" s="38" t="s">
        <v>37</v>
      </c>
      <c r="B232" s="35"/>
      <c r="C232" s="49" t="s">
        <v>37</v>
      </c>
      <c r="D232" s="49" t="s">
        <v>388</v>
      </c>
      <c r="E232" s="49" t="s">
        <v>473</v>
      </c>
      <c r="F232" s="49" t="s">
        <v>474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52"/>
    </row>
    <row r="233" spans="1:34" x14ac:dyDescent="0.25">
      <c r="A233" s="41" t="s">
        <v>44</v>
      </c>
      <c r="B233" s="28"/>
      <c r="C233" t="s">
        <v>45</v>
      </c>
      <c r="E233" t="s">
        <v>473</v>
      </c>
      <c r="F233" t="s">
        <v>474</v>
      </c>
      <c r="AH233" s="47"/>
    </row>
    <row r="234" spans="1:34" x14ac:dyDescent="0.25">
      <c r="A234" s="41" t="s">
        <v>37</v>
      </c>
      <c r="B234" s="28"/>
      <c r="C234" t="s">
        <v>37</v>
      </c>
      <c r="E234" t="s">
        <v>473</v>
      </c>
      <c r="F234" t="s">
        <v>474</v>
      </c>
      <c r="AH234" s="47"/>
    </row>
    <row r="235" spans="1:34" x14ac:dyDescent="0.25">
      <c r="A235" s="41" t="s">
        <v>56</v>
      </c>
      <c r="B235" s="28"/>
      <c r="C235" t="s">
        <v>39</v>
      </c>
      <c r="E235" t="s">
        <v>473</v>
      </c>
      <c r="F235" t="s">
        <v>474</v>
      </c>
      <c r="AH235" s="47"/>
    </row>
    <row r="236" spans="1:34" x14ac:dyDescent="0.25">
      <c r="A236" s="41" t="s">
        <v>41</v>
      </c>
      <c r="B236" s="28"/>
      <c r="C236" t="s">
        <v>41</v>
      </c>
      <c r="E236" t="s">
        <v>473</v>
      </c>
      <c r="F236" t="s">
        <v>474</v>
      </c>
      <c r="AH236" s="47"/>
    </row>
    <row r="237" spans="1:34" x14ac:dyDescent="0.25">
      <c r="A237" s="41" t="s">
        <v>44</v>
      </c>
      <c r="B237" s="28"/>
      <c r="C237" t="s">
        <v>45</v>
      </c>
      <c r="E237" t="s">
        <v>473</v>
      </c>
      <c r="F237" t="s">
        <v>474</v>
      </c>
      <c r="AH237" s="47"/>
    </row>
    <row r="238" spans="1:34" x14ac:dyDescent="0.25">
      <c r="A238" s="41" t="s">
        <v>41</v>
      </c>
      <c r="B238" s="28"/>
      <c r="C238" t="s">
        <v>41</v>
      </c>
      <c r="E238" t="s">
        <v>473</v>
      </c>
      <c r="F238" t="s">
        <v>474</v>
      </c>
      <c r="AH238" s="47"/>
    </row>
    <row r="239" spans="1:34" x14ac:dyDescent="0.25">
      <c r="A239" s="41" t="s">
        <v>44</v>
      </c>
      <c r="B239" s="28"/>
      <c r="C239" t="s">
        <v>45</v>
      </c>
      <c r="E239" t="s">
        <v>473</v>
      </c>
      <c r="F239" t="s">
        <v>474</v>
      </c>
      <c r="AH239" s="47"/>
    </row>
    <row r="240" spans="1:34" x14ac:dyDescent="0.25">
      <c r="A240" s="41" t="s">
        <v>44</v>
      </c>
      <c r="B240" s="28"/>
      <c r="C240" t="s">
        <v>45</v>
      </c>
      <c r="E240" t="s">
        <v>473</v>
      </c>
      <c r="F240" t="s">
        <v>474</v>
      </c>
      <c r="AH240" s="47"/>
    </row>
    <row r="241" spans="1:34" ht="15.75" thickBot="1" x14ac:dyDescent="0.3">
      <c r="A241" s="51" t="s">
        <v>44</v>
      </c>
      <c r="B241" s="50"/>
      <c r="C241" s="36" t="s">
        <v>45</v>
      </c>
      <c r="D241" s="36" t="s">
        <v>389</v>
      </c>
      <c r="E241" s="36" t="s">
        <v>473</v>
      </c>
      <c r="F241" s="36" t="s">
        <v>474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48"/>
    </row>
    <row r="242" spans="1:34" ht="15.75" thickTop="1" x14ac:dyDescent="0.25">
      <c r="A242" s="38" t="s">
        <v>76</v>
      </c>
      <c r="B242" s="35"/>
      <c r="C242" s="49" t="s">
        <v>39</v>
      </c>
      <c r="D242" s="49" t="s">
        <v>388</v>
      </c>
      <c r="E242" s="49" t="s">
        <v>475</v>
      </c>
      <c r="F242" s="49" t="s">
        <v>476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52"/>
    </row>
    <row r="243" spans="1:34" x14ac:dyDescent="0.25">
      <c r="A243" s="41" t="s">
        <v>37</v>
      </c>
      <c r="B243" s="28"/>
      <c r="C243" t="s">
        <v>37</v>
      </c>
      <c r="E243" t="s">
        <v>475</v>
      </c>
      <c r="F243" t="s">
        <v>476</v>
      </c>
      <c r="AH243" s="47"/>
    </row>
    <row r="244" spans="1:34" x14ac:dyDescent="0.25">
      <c r="A244" s="41" t="s">
        <v>46</v>
      </c>
      <c r="B244" s="28"/>
      <c r="C244" t="s">
        <v>37</v>
      </c>
      <c r="E244" t="s">
        <v>475</v>
      </c>
      <c r="F244" t="s">
        <v>476</v>
      </c>
      <c r="AH244" s="47"/>
    </row>
    <row r="245" spans="1:34" x14ac:dyDescent="0.25">
      <c r="A245" s="41" t="s">
        <v>37</v>
      </c>
      <c r="B245" s="28"/>
      <c r="C245" t="s">
        <v>37</v>
      </c>
      <c r="E245" t="s">
        <v>475</v>
      </c>
      <c r="F245" t="s">
        <v>476</v>
      </c>
      <c r="AH245" s="47"/>
    </row>
    <row r="246" spans="1:34" x14ac:dyDescent="0.25">
      <c r="A246" s="41" t="s">
        <v>37</v>
      </c>
      <c r="B246" s="28"/>
      <c r="C246" t="s">
        <v>37</v>
      </c>
      <c r="E246" t="s">
        <v>475</v>
      </c>
      <c r="F246" t="s">
        <v>476</v>
      </c>
      <c r="AH246" s="47"/>
    </row>
    <row r="247" spans="1:34" x14ac:dyDescent="0.25">
      <c r="A247" s="41" t="s">
        <v>37</v>
      </c>
      <c r="B247" s="28"/>
      <c r="C247" t="s">
        <v>37</v>
      </c>
      <c r="E247" t="s">
        <v>475</v>
      </c>
      <c r="F247" t="s">
        <v>476</v>
      </c>
      <c r="AH247" s="47"/>
    </row>
    <row r="248" spans="1:34" x14ac:dyDescent="0.25">
      <c r="A248" s="41" t="s">
        <v>37</v>
      </c>
      <c r="B248" s="28"/>
      <c r="C248" t="s">
        <v>37</v>
      </c>
      <c r="E248" t="s">
        <v>475</v>
      </c>
      <c r="F248" t="s">
        <v>476</v>
      </c>
      <c r="AH248" s="47"/>
    </row>
    <row r="249" spans="1:34" x14ac:dyDescent="0.25">
      <c r="A249" s="41" t="s">
        <v>37</v>
      </c>
      <c r="B249" s="28"/>
      <c r="C249" t="s">
        <v>37</v>
      </c>
      <c r="E249" t="s">
        <v>475</v>
      </c>
      <c r="F249" t="s">
        <v>476</v>
      </c>
      <c r="AH249" s="47"/>
    </row>
    <row r="250" spans="1:34" x14ac:dyDescent="0.25">
      <c r="A250" s="41" t="s">
        <v>41</v>
      </c>
      <c r="B250" s="28"/>
      <c r="C250" t="s">
        <v>41</v>
      </c>
      <c r="E250" t="s">
        <v>475</v>
      </c>
      <c r="F250" t="s">
        <v>476</v>
      </c>
      <c r="AH250" s="47"/>
    </row>
    <row r="251" spans="1:34" ht="15.75" thickBot="1" x14ac:dyDescent="0.3">
      <c r="A251" s="51" t="s">
        <v>41</v>
      </c>
      <c r="B251" s="50"/>
      <c r="C251" s="36" t="s">
        <v>41</v>
      </c>
      <c r="D251" s="36" t="s">
        <v>389</v>
      </c>
      <c r="E251" s="36" t="s">
        <v>475</v>
      </c>
      <c r="F251" s="36" t="s">
        <v>476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48"/>
    </row>
    <row r="252" spans="1:34" ht="15.75" thickTop="1" x14ac:dyDescent="0.25">
      <c r="A252" s="38" t="s">
        <v>41</v>
      </c>
      <c r="B252" s="35"/>
      <c r="C252" s="49" t="s">
        <v>41</v>
      </c>
      <c r="D252" s="49" t="s">
        <v>388</v>
      </c>
      <c r="E252" s="49" t="s">
        <v>477</v>
      </c>
      <c r="F252" s="49" t="s">
        <v>478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52"/>
    </row>
    <row r="253" spans="1:34" x14ac:dyDescent="0.25">
      <c r="A253" s="41" t="s">
        <v>41</v>
      </c>
      <c r="B253" s="28"/>
      <c r="C253" t="s">
        <v>41</v>
      </c>
      <c r="E253" t="s">
        <v>477</v>
      </c>
      <c r="F253" t="s">
        <v>478</v>
      </c>
      <c r="AH253" s="47"/>
    </row>
    <row r="254" spans="1:34" x14ac:dyDescent="0.25">
      <c r="A254" s="41" t="s">
        <v>71</v>
      </c>
      <c r="B254" s="28"/>
      <c r="C254" t="s">
        <v>37</v>
      </c>
      <c r="E254" t="s">
        <v>477</v>
      </c>
      <c r="F254" t="s">
        <v>478</v>
      </c>
      <c r="AH254" s="47"/>
    </row>
    <row r="255" spans="1:34" x14ac:dyDescent="0.25">
      <c r="A255" s="41" t="s">
        <v>41</v>
      </c>
      <c r="B255" s="28"/>
      <c r="C255" t="s">
        <v>41</v>
      </c>
      <c r="E255" t="s">
        <v>477</v>
      </c>
      <c r="F255" t="s">
        <v>478</v>
      </c>
      <c r="AH255" s="47"/>
    </row>
    <row r="256" spans="1:34" x14ac:dyDescent="0.25">
      <c r="A256" s="41" t="s">
        <v>41</v>
      </c>
      <c r="B256" s="28"/>
      <c r="C256" t="s">
        <v>41</v>
      </c>
      <c r="E256" t="s">
        <v>477</v>
      </c>
      <c r="F256" t="s">
        <v>478</v>
      </c>
      <c r="AH256" s="47"/>
    </row>
    <row r="257" spans="1:34" x14ac:dyDescent="0.25">
      <c r="A257" s="41" t="s">
        <v>37</v>
      </c>
      <c r="B257" s="28"/>
      <c r="C257" t="s">
        <v>37</v>
      </c>
      <c r="E257" t="s">
        <v>477</v>
      </c>
      <c r="F257" t="s">
        <v>478</v>
      </c>
      <c r="AH257" s="47"/>
    </row>
    <row r="258" spans="1:34" x14ac:dyDescent="0.25">
      <c r="A258" s="41" t="s">
        <v>37</v>
      </c>
      <c r="B258" s="28"/>
      <c r="C258" t="s">
        <v>37</v>
      </c>
      <c r="E258" t="s">
        <v>477</v>
      </c>
      <c r="F258" t="s">
        <v>478</v>
      </c>
      <c r="AH258" s="47"/>
    </row>
    <row r="259" spans="1:34" x14ac:dyDescent="0.25">
      <c r="A259" s="41" t="s">
        <v>41</v>
      </c>
      <c r="B259" s="28"/>
      <c r="C259" t="s">
        <v>41</v>
      </c>
      <c r="E259" t="s">
        <v>477</v>
      </c>
      <c r="F259" t="s">
        <v>478</v>
      </c>
      <c r="AH259" s="47"/>
    </row>
    <row r="260" spans="1:34" x14ac:dyDescent="0.25">
      <c r="A260" s="41" t="s">
        <v>41</v>
      </c>
      <c r="B260" s="28"/>
      <c r="C260" t="s">
        <v>41</v>
      </c>
      <c r="E260" t="s">
        <v>477</v>
      </c>
      <c r="F260" t="s">
        <v>478</v>
      </c>
      <c r="AH260" s="47"/>
    </row>
    <row r="261" spans="1:34" ht="15.75" thickBot="1" x14ac:dyDescent="0.3">
      <c r="A261" s="51" t="s">
        <v>37</v>
      </c>
      <c r="B261" s="50"/>
      <c r="C261" s="36" t="s">
        <v>37</v>
      </c>
      <c r="D261" s="36" t="s">
        <v>389</v>
      </c>
      <c r="E261" s="36" t="s">
        <v>477</v>
      </c>
      <c r="F261" s="36" t="s">
        <v>478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48"/>
    </row>
    <row r="262" spans="1:34" ht="15.75" thickTop="1" x14ac:dyDescent="0.25">
      <c r="A262" s="38" t="s">
        <v>60</v>
      </c>
      <c r="B262" s="35"/>
      <c r="C262" s="49" t="s">
        <v>39</v>
      </c>
      <c r="D262" s="49" t="s">
        <v>388</v>
      </c>
      <c r="E262" s="49" t="s">
        <v>479</v>
      </c>
      <c r="F262" s="49" t="s">
        <v>480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52"/>
    </row>
    <row r="263" spans="1:34" x14ac:dyDescent="0.25">
      <c r="A263" s="41" t="s">
        <v>37</v>
      </c>
      <c r="B263" s="28"/>
      <c r="C263" t="s">
        <v>37</v>
      </c>
      <c r="E263" t="s">
        <v>479</v>
      </c>
      <c r="F263" t="s">
        <v>480</v>
      </c>
      <c r="AH263" s="47"/>
    </row>
    <row r="264" spans="1:34" x14ac:dyDescent="0.25">
      <c r="A264" s="41" t="s">
        <v>37</v>
      </c>
      <c r="B264" s="28"/>
      <c r="C264" t="s">
        <v>37</v>
      </c>
      <c r="E264" t="s">
        <v>479</v>
      </c>
      <c r="F264" t="s">
        <v>480</v>
      </c>
      <c r="AH264" s="47"/>
    </row>
    <row r="265" spans="1:34" x14ac:dyDescent="0.25">
      <c r="A265" s="41" t="s">
        <v>86</v>
      </c>
      <c r="B265" s="28"/>
      <c r="C265" t="s">
        <v>39</v>
      </c>
      <c r="E265" t="s">
        <v>479</v>
      </c>
      <c r="F265" t="s">
        <v>480</v>
      </c>
      <c r="AH265" s="47"/>
    </row>
    <row r="266" spans="1:34" x14ac:dyDescent="0.25">
      <c r="A266" s="41" t="s">
        <v>41</v>
      </c>
      <c r="B266" s="28"/>
      <c r="C266" t="s">
        <v>41</v>
      </c>
      <c r="E266" t="s">
        <v>479</v>
      </c>
      <c r="F266" t="s">
        <v>480</v>
      </c>
      <c r="AH266" s="47"/>
    </row>
    <row r="267" spans="1:34" x14ac:dyDescent="0.25">
      <c r="A267" s="41" t="s">
        <v>37</v>
      </c>
      <c r="B267" s="28"/>
      <c r="C267" t="s">
        <v>37</v>
      </c>
      <c r="E267" t="s">
        <v>479</v>
      </c>
      <c r="F267" t="s">
        <v>480</v>
      </c>
      <c r="AH267" s="47"/>
    </row>
    <row r="268" spans="1:34" x14ac:dyDescent="0.25">
      <c r="A268" s="41" t="s">
        <v>37</v>
      </c>
      <c r="B268" s="28"/>
      <c r="C268" t="s">
        <v>37</v>
      </c>
      <c r="E268" t="s">
        <v>479</v>
      </c>
      <c r="F268" t="s">
        <v>480</v>
      </c>
      <c r="AH268" s="47"/>
    </row>
    <row r="269" spans="1:34" x14ac:dyDescent="0.25">
      <c r="A269" s="41" t="s">
        <v>44</v>
      </c>
      <c r="B269" s="28"/>
      <c r="C269" t="s">
        <v>45</v>
      </c>
      <c r="E269" t="s">
        <v>479</v>
      </c>
      <c r="F269" t="s">
        <v>480</v>
      </c>
      <c r="AH269" s="47"/>
    </row>
    <row r="270" spans="1:34" x14ac:dyDescent="0.25">
      <c r="A270" s="41" t="s">
        <v>41</v>
      </c>
      <c r="B270" s="28"/>
      <c r="C270" t="s">
        <v>41</v>
      </c>
      <c r="E270" t="s">
        <v>479</v>
      </c>
      <c r="F270" t="s">
        <v>480</v>
      </c>
      <c r="AH270" s="47"/>
    </row>
    <row r="271" spans="1:34" ht="15.75" thickBot="1" x14ac:dyDescent="0.3">
      <c r="A271" s="51" t="s">
        <v>41</v>
      </c>
      <c r="B271" s="50"/>
      <c r="C271" s="36" t="s">
        <v>41</v>
      </c>
      <c r="D271" s="36" t="s">
        <v>389</v>
      </c>
      <c r="E271" s="36" t="s">
        <v>479</v>
      </c>
      <c r="F271" s="36" t="s">
        <v>480</v>
      </c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48"/>
    </row>
    <row r="272" spans="1:34" ht="15.75" thickTop="1" x14ac:dyDescent="0.25">
      <c r="A272" s="38" t="s">
        <v>44</v>
      </c>
      <c r="B272" s="35"/>
      <c r="C272" s="49" t="s">
        <v>45</v>
      </c>
      <c r="D272" s="49" t="s">
        <v>388</v>
      </c>
      <c r="E272" s="49" t="s">
        <v>482</v>
      </c>
      <c r="F272" s="49" t="s">
        <v>483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52"/>
    </row>
    <row r="273" spans="1:34" x14ac:dyDescent="0.25">
      <c r="A273" s="41" t="s">
        <v>41</v>
      </c>
      <c r="B273" s="28"/>
      <c r="C273" t="s">
        <v>41</v>
      </c>
      <c r="E273" t="s">
        <v>482</v>
      </c>
      <c r="F273" t="s">
        <v>483</v>
      </c>
      <c r="AH273" s="47"/>
    </row>
    <row r="274" spans="1:34" x14ac:dyDescent="0.25">
      <c r="A274" s="41" t="s">
        <v>40</v>
      </c>
      <c r="B274" s="28"/>
      <c r="C274" t="s">
        <v>40</v>
      </c>
      <c r="E274" t="s">
        <v>482</v>
      </c>
      <c r="F274" t="s">
        <v>483</v>
      </c>
      <c r="AH274" s="47"/>
    </row>
    <row r="275" spans="1:34" x14ac:dyDescent="0.25">
      <c r="A275" s="41" t="s">
        <v>37</v>
      </c>
      <c r="B275" s="28"/>
      <c r="C275" t="s">
        <v>37</v>
      </c>
      <c r="E275" t="s">
        <v>482</v>
      </c>
      <c r="F275" t="s">
        <v>483</v>
      </c>
      <c r="AH275" s="47"/>
    </row>
    <row r="276" spans="1:34" x14ac:dyDescent="0.25">
      <c r="A276" s="41" t="s">
        <v>37</v>
      </c>
      <c r="B276" s="28"/>
      <c r="C276" t="s">
        <v>37</v>
      </c>
      <c r="E276" t="s">
        <v>482</v>
      </c>
      <c r="F276" t="s">
        <v>483</v>
      </c>
      <c r="AH276" s="47"/>
    </row>
    <row r="277" spans="1:34" x14ac:dyDescent="0.25">
      <c r="A277" s="41" t="s">
        <v>37</v>
      </c>
      <c r="B277" s="28"/>
      <c r="C277" t="s">
        <v>37</v>
      </c>
      <c r="E277" t="s">
        <v>482</v>
      </c>
      <c r="F277" t="s">
        <v>483</v>
      </c>
      <c r="AH277" s="47"/>
    </row>
    <row r="278" spans="1:34" x14ac:dyDescent="0.25">
      <c r="A278" s="41" t="s">
        <v>40</v>
      </c>
      <c r="B278" s="28"/>
      <c r="C278" t="s">
        <v>40</v>
      </c>
      <c r="E278" t="s">
        <v>482</v>
      </c>
      <c r="F278" t="s">
        <v>483</v>
      </c>
      <c r="AH278" s="47"/>
    </row>
    <row r="279" spans="1:34" x14ac:dyDescent="0.25">
      <c r="A279" s="41" t="s">
        <v>37</v>
      </c>
      <c r="B279" s="28"/>
      <c r="C279" t="s">
        <v>37</v>
      </c>
      <c r="E279" t="s">
        <v>482</v>
      </c>
      <c r="F279" t="s">
        <v>483</v>
      </c>
      <c r="AH279" s="47"/>
    </row>
    <row r="280" spans="1:34" x14ac:dyDescent="0.25">
      <c r="A280" s="41" t="s">
        <v>69</v>
      </c>
      <c r="B280" s="28"/>
      <c r="C280" t="s">
        <v>39</v>
      </c>
      <c r="E280" t="s">
        <v>482</v>
      </c>
      <c r="F280" t="s">
        <v>483</v>
      </c>
      <c r="AH280" s="47"/>
    </row>
    <row r="281" spans="1:34" ht="15.75" thickBot="1" x14ac:dyDescent="0.3">
      <c r="A281" s="51" t="s">
        <v>65</v>
      </c>
      <c r="B281" s="50"/>
      <c r="C281" s="36" t="s">
        <v>39</v>
      </c>
      <c r="D281" s="36" t="s">
        <v>389</v>
      </c>
      <c r="E281" s="36" t="s">
        <v>482</v>
      </c>
      <c r="F281" s="36" t="s">
        <v>483</v>
      </c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48"/>
    </row>
    <row r="282" spans="1:34" ht="15.75" thickTop="1" x14ac:dyDescent="0.25">
      <c r="A282" s="38" t="s">
        <v>40</v>
      </c>
      <c r="B282" s="35"/>
      <c r="C282" s="49" t="s">
        <v>40</v>
      </c>
      <c r="D282" s="49" t="s">
        <v>388</v>
      </c>
      <c r="E282" s="49" t="s">
        <v>484</v>
      </c>
      <c r="F282" s="49" t="s">
        <v>485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52"/>
    </row>
    <row r="283" spans="1:34" x14ac:dyDescent="0.25">
      <c r="A283" s="41" t="s">
        <v>37</v>
      </c>
      <c r="B283" s="28"/>
      <c r="C283" t="s">
        <v>37</v>
      </c>
      <c r="E283" t="s">
        <v>484</v>
      </c>
      <c r="F283" t="s">
        <v>485</v>
      </c>
      <c r="AH283" s="47"/>
    </row>
    <row r="284" spans="1:34" x14ac:dyDescent="0.25">
      <c r="A284" s="41" t="s">
        <v>37</v>
      </c>
      <c r="B284" s="28"/>
      <c r="C284" t="s">
        <v>37</v>
      </c>
      <c r="E284" t="s">
        <v>484</v>
      </c>
      <c r="F284" t="s">
        <v>485</v>
      </c>
      <c r="AH284" s="47"/>
    </row>
    <row r="285" spans="1:34" x14ac:dyDescent="0.25">
      <c r="A285" s="41" t="s">
        <v>44</v>
      </c>
      <c r="B285" s="28"/>
      <c r="C285" t="s">
        <v>45</v>
      </c>
      <c r="E285" t="s">
        <v>484</v>
      </c>
      <c r="F285" t="s">
        <v>485</v>
      </c>
      <c r="AH285" s="47"/>
    </row>
    <row r="286" spans="1:34" x14ac:dyDescent="0.25">
      <c r="A286" s="41" t="s">
        <v>41</v>
      </c>
      <c r="B286" s="28"/>
      <c r="C286" t="s">
        <v>41</v>
      </c>
      <c r="E286" t="s">
        <v>484</v>
      </c>
      <c r="F286" t="s">
        <v>485</v>
      </c>
      <c r="AH286" s="47"/>
    </row>
    <row r="287" spans="1:34" x14ac:dyDescent="0.25">
      <c r="A287" s="41" t="s">
        <v>37</v>
      </c>
      <c r="B287" s="28"/>
      <c r="C287" t="s">
        <v>37</v>
      </c>
      <c r="E287" t="s">
        <v>484</v>
      </c>
      <c r="F287" t="s">
        <v>485</v>
      </c>
      <c r="AH287" s="47"/>
    </row>
    <row r="288" spans="1:34" x14ac:dyDescent="0.25">
      <c r="A288" s="41" t="s">
        <v>37</v>
      </c>
      <c r="B288" s="28"/>
      <c r="C288" t="s">
        <v>37</v>
      </c>
      <c r="E288" t="s">
        <v>484</v>
      </c>
      <c r="F288" t="s">
        <v>485</v>
      </c>
      <c r="AH288" s="47"/>
    </row>
    <row r="289" spans="1:34" x14ac:dyDescent="0.25">
      <c r="A289" s="41" t="s">
        <v>44</v>
      </c>
      <c r="B289" s="28"/>
      <c r="C289" t="s">
        <v>45</v>
      </c>
      <c r="E289" t="s">
        <v>484</v>
      </c>
      <c r="F289" t="s">
        <v>485</v>
      </c>
      <c r="AH289" s="47"/>
    </row>
    <row r="290" spans="1:34" x14ac:dyDescent="0.25">
      <c r="A290" s="41" t="s">
        <v>76</v>
      </c>
      <c r="B290" s="28"/>
      <c r="C290" t="s">
        <v>39</v>
      </c>
      <c r="E290" t="s">
        <v>484</v>
      </c>
      <c r="F290" t="s">
        <v>485</v>
      </c>
      <c r="AH290" s="47"/>
    </row>
    <row r="291" spans="1:34" ht="15.75" thickBot="1" x14ac:dyDescent="0.3">
      <c r="A291" s="51" t="s">
        <v>41</v>
      </c>
      <c r="B291" s="50"/>
      <c r="C291" s="36" t="s">
        <v>41</v>
      </c>
      <c r="D291" s="36" t="s">
        <v>389</v>
      </c>
      <c r="E291" s="36" t="s">
        <v>484</v>
      </c>
      <c r="F291" s="36" t="s">
        <v>485</v>
      </c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48"/>
    </row>
    <row r="292" spans="1:34" ht="15.75" thickTop="1" x14ac:dyDescent="0.25">
      <c r="A292" s="38" t="s">
        <v>44</v>
      </c>
      <c r="B292" s="35"/>
      <c r="C292" s="49" t="s">
        <v>45</v>
      </c>
      <c r="D292" s="49" t="s">
        <v>388</v>
      </c>
      <c r="E292" s="49" t="s">
        <v>486</v>
      </c>
      <c r="F292" s="49" t="s">
        <v>487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52"/>
    </row>
    <row r="293" spans="1:34" x14ac:dyDescent="0.25">
      <c r="A293" s="41" t="s">
        <v>44</v>
      </c>
      <c r="B293" s="28"/>
      <c r="C293" t="s">
        <v>45</v>
      </c>
      <c r="E293" t="s">
        <v>486</v>
      </c>
      <c r="F293" t="s">
        <v>487</v>
      </c>
      <c r="AH293" s="47"/>
    </row>
    <row r="294" spans="1:34" x14ac:dyDescent="0.25">
      <c r="A294" s="41" t="s">
        <v>44</v>
      </c>
      <c r="B294" s="28"/>
      <c r="C294" t="s">
        <v>45</v>
      </c>
      <c r="E294" t="s">
        <v>486</v>
      </c>
      <c r="F294" t="s">
        <v>487</v>
      </c>
      <c r="AH294" s="47"/>
    </row>
    <row r="295" spans="1:34" x14ac:dyDescent="0.25">
      <c r="A295" s="41" t="s">
        <v>37</v>
      </c>
      <c r="B295" s="28"/>
      <c r="C295" t="s">
        <v>37</v>
      </c>
      <c r="E295" t="s">
        <v>486</v>
      </c>
      <c r="F295" t="s">
        <v>487</v>
      </c>
      <c r="AH295" s="47"/>
    </row>
    <row r="296" spans="1:34" x14ac:dyDescent="0.25">
      <c r="A296" s="41" t="s">
        <v>37</v>
      </c>
      <c r="B296" s="28"/>
      <c r="C296" t="s">
        <v>37</v>
      </c>
      <c r="E296" t="s">
        <v>486</v>
      </c>
      <c r="F296" t="s">
        <v>487</v>
      </c>
      <c r="AH296" s="47"/>
    </row>
    <row r="297" spans="1:34" x14ac:dyDescent="0.25">
      <c r="A297" s="41" t="s">
        <v>44</v>
      </c>
      <c r="B297" s="28"/>
      <c r="C297" t="s">
        <v>45</v>
      </c>
      <c r="E297" t="s">
        <v>486</v>
      </c>
      <c r="F297" t="s">
        <v>487</v>
      </c>
      <c r="AH297" s="47"/>
    </row>
    <row r="298" spans="1:34" x14ac:dyDescent="0.25">
      <c r="A298" s="41" t="s">
        <v>40</v>
      </c>
      <c r="B298" s="28"/>
      <c r="C298" t="s">
        <v>40</v>
      </c>
      <c r="E298" t="s">
        <v>486</v>
      </c>
      <c r="F298" t="s">
        <v>487</v>
      </c>
      <c r="AH298" s="47"/>
    </row>
    <row r="299" spans="1:34" x14ac:dyDescent="0.25">
      <c r="A299" s="41" t="s">
        <v>37</v>
      </c>
      <c r="B299" s="28"/>
      <c r="C299" t="s">
        <v>37</v>
      </c>
      <c r="E299" t="s">
        <v>486</v>
      </c>
      <c r="F299" t="s">
        <v>487</v>
      </c>
      <c r="AH299" s="47"/>
    </row>
    <row r="300" spans="1:34" x14ac:dyDescent="0.25">
      <c r="A300" s="41" t="s">
        <v>37</v>
      </c>
      <c r="B300" s="28"/>
      <c r="C300" t="s">
        <v>37</v>
      </c>
      <c r="E300" t="s">
        <v>486</v>
      </c>
      <c r="F300" t="s">
        <v>487</v>
      </c>
      <c r="AH300" s="47"/>
    </row>
    <row r="301" spans="1:34" ht="15.75" thickBot="1" x14ac:dyDescent="0.3">
      <c r="A301" s="51" t="s">
        <v>41</v>
      </c>
      <c r="B301" s="50"/>
      <c r="C301" s="36" t="s">
        <v>41</v>
      </c>
      <c r="D301" s="36" t="s">
        <v>389</v>
      </c>
      <c r="E301" s="36" t="s">
        <v>486</v>
      </c>
      <c r="F301" s="36" t="s">
        <v>487</v>
      </c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48"/>
    </row>
    <row r="302" spans="1:34" ht="15.75" thickTop="1" x14ac:dyDescent="0.25">
      <c r="A302" s="38" t="s">
        <v>86</v>
      </c>
      <c r="B302" s="35"/>
      <c r="C302" s="49" t="s">
        <v>39</v>
      </c>
      <c r="D302" s="49" t="s">
        <v>388</v>
      </c>
      <c r="E302" s="49" t="s">
        <v>488</v>
      </c>
      <c r="F302" s="49" t="s">
        <v>489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52"/>
    </row>
    <row r="303" spans="1:34" x14ac:dyDescent="0.25">
      <c r="A303" s="41" t="s">
        <v>40</v>
      </c>
      <c r="B303" s="28"/>
      <c r="C303" t="s">
        <v>40</v>
      </c>
      <c r="E303" t="s">
        <v>488</v>
      </c>
      <c r="F303" t="s">
        <v>489</v>
      </c>
      <c r="AH303" s="47"/>
    </row>
    <row r="304" spans="1:34" x14ac:dyDescent="0.25">
      <c r="A304" s="41" t="s">
        <v>37</v>
      </c>
      <c r="B304" s="28"/>
      <c r="C304" t="s">
        <v>37</v>
      </c>
      <c r="E304" t="s">
        <v>488</v>
      </c>
      <c r="F304" t="s">
        <v>489</v>
      </c>
      <c r="AH304" s="47"/>
    </row>
    <row r="305" spans="1:34" x14ac:dyDescent="0.25">
      <c r="A305" s="41" t="s">
        <v>37</v>
      </c>
      <c r="B305" s="28"/>
      <c r="C305" t="s">
        <v>37</v>
      </c>
      <c r="E305" t="s">
        <v>488</v>
      </c>
      <c r="F305" t="s">
        <v>489</v>
      </c>
      <c r="AH305" s="47"/>
    </row>
    <row r="306" spans="1:34" x14ac:dyDescent="0.25">
      <c r="A306" s="41" t="s">
        <v>37</v>
      </c>
      <c r="B306" s="28"/>
      <c r="C306" t="s">
        <v>37</v>
      </c>
      <c r="E306" t="s">
        <v>488</v>
      </c>
      <c r="F306" t="s">
        <v>489</v>
      </c>
      <c r="AH306" s="47"/>
    </row>
    <row r="307" spans="1:34" x14ac:dyDescent="0.25">
      <c r="A307" s="41" t="s">
        <v>37</v>
      </c>
      <c r="B307" s="28"/>
      <c r="C307" t="s">
        <v>37</v>
      </c>
      <c r="E307" t="s">
        <v>488</v>
      </c>
      <c r="F307" t="s">
        <v>489</v>
      </c>
      <c r="AH307" s="47"/>
    </row>
    <row r="308" spans="1:34" x14ac:dyDescent="0.25">
      <c r="A308" s="41" t="s">
        <v>91</v>
      </c>
      <c r="B308" s="28"/>
      <c r="C308" t="s">
        <v>39</v>
      </c>
      <c r="E308" t="s">
        <v>488</v>
      </c>
      <c r="F308" t="s">
        <v>489</v>
      </c>
      <c r="AH308" s="47"/>
    </row>
    <row r="309" spans="1:34" x14ac:dyDescent="0.25">
      <c r="A309" s="41" t="s">
        <v>37</v>
      </c>
      <c r="B309" s="28"/>
      <c r="C309" t="s">
        <v>37</v>
      </c>
      <c r="E309" t="s">
        <v>488</v>
      </c>
      <c r="F309" t="s">
        <v>489</v>
      </c>
      <c r="AH309" s="47"/>
    </row>
    <row r="310" spans="1:34" x14ac:dyDescent="0.25">
      <c r="A310" s="41" t="s">
        <v>37</v>
      </c>
      <c r="B310" s="28"/>
      <c r="C310" t="s">
        <v>37</v>
      </c>
      <c r="E310" t="s">
        <v>488</v>
      </c>
      <c r="F310" t="s">
        <v>489</v>
      </c>
      <c r="AH310" s="47"/>
    </row>
    <row r="311" spans="1:34" ht="15.75" thickBot="1" x14ac:dyDescent="0.3">
      <c r="A311" s="51" t="s">
        <v>37</v>
      </c>
      <c r="B311" s="50"/>
      <c r="C311" s="36" t="s">
        <v>37</v>
      </c>
      <c r="D311" s="36" t="s">
        <v>389</v>
      </c>
      <c r="E311" s="36" t="s">
        <v>488</v>
      </c>
      <c r="F311" s="36" t="s">
        <v>489</v>
      </c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48"/>
    </row>
    <row r="312" spans="1:34" ht="15.75" thickTop="1" x14ac:dyDescent="0.25">
      <c r="A312" s="38" t="s">
        <v>37</v>
      </c>
      <c r="B312" s="35"/>
      <c r="C312" s="49" t="s">
        <v>37</v>
      </c>
      <c r="D312" s="49" t="s">
        <v>388</v>
      </c>
      <c r="E312" s="49" t="s">
        <v>491</v>
      </c>
      <c r="F312" s="49" t="s">
        <v>492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52"/>
    </row>
    <row r="313" spans="1:34" x14ac:dyDescent="0.25">
      <c r="A313" s="41" t="s">
        <v>41</v>
      </c>
      <c r="B313" s="28"/>
      <c r="C313" t="s">
        <v>41</v>
      </c>
      <c r="E313" t="s">
        <v>491</v>
      </c>
      <c r="F313" t="s">
        <v>492</v>
      </c>
      <c r="AH313" s="47"/>
    </row>
    <row r="314" spans="1:34" x14ac:dyDescent="0.25">
      <c r="A314" s="41" t="s">
        <v>37</v>
      </c>
      <c r="B314" s="28"/>
      <c r="C314" t="s">
        <v>37</v>
      </c>
      <c r="E314" t="s">
        <v>491</v>
      </c>
      <c r="F314" t="s">
        <v>492</v>
      </c>
      <c r="AH314" s="47"/>
    </row>
    <row r="315" spans="1:34" x14ac:dyDescent="0.25">
      <c r="A315" s="41" t="s">
        <v>40</v>
      </c>
      <c r="B315" s="28"/>
      <c r="C315" t="s">
        <v>40</v>
      </c>
      <c r="E315" t="s">
        <v>491</v>
      </c>
      <c r="F315" t="s">
        <v>492</v>
      </c>
      <c r="AH315" s="47"/>
    </row>
    <row r="316" spans="1:34" x14ac:dyDescent="0.25">
      <c r="A316" s="41" t="s">
        <v>46</v>
      </c>
      <c r="B316" s="28"/>
      <c r="C316" t="s">
        <v>37</v>
      </c>
      <c r="E316" t="s">
        <v>491</v>
      </c>
      <c r="F316" t="s">
        <v>492</v>
      </c>
      <c r="AH316" s="47"/>
    </row>
    <row r="317" spans="1:34" x14ac:dyDescent="0.25">
      <c r="A317" s="41" t="s">
        <v>67</v>
      </c>
      <c r="B317" s="28"/>
      <c r="C317" t="s">
        <v>39</v>
      </c>
      <c r="E317" t="s">
        <v>491</v>
      </c>
      <c r="F317" t="s">
        <v>492</v>
      </c>
      <c r="AH317" s="47"/>
    </row>
    <row r="318" spans="1:34" x14ac:dyDescent="0.25">
      <c r="A318" s="41" t="s">
        <v>37</v>
      </c>
      <c r="B318" s="28"/>
      <c r="C318" t="s">
        <v>37</v>
      </c>
      <c r="E318" t="s">
        <v>491</v>
      </c>
      <c r="F318" t="s">
        <v>492</v>
      </c>
      <c r="AH318" s="47"/>
    </row>
    <row r="319" spans="1:34" x14ac:dyDescent="0.25">
      <c r="A319" s="41" t="s">
        <v>37</v>
      </c>
      <c r="B319" s="28"/>
      <c r="C319" t="s">
        <v>37</v>
      </c>
      <c r="E319" t="s">
        <v>491</v>
      </c>
      <c r="F319" t="s">
        <v>492</v>
      </c>
      <c r="AH319" s="47"/>
    </row>
    <row r="320" spans="1:34" x14ac:dyDescent="0.25">
      <c r="A320" s="41" t="s">
        <v>37</v>
      </c>
      <c r="B320" s="28"/>
      <c r="C320" t="s">
        <v>37</v>
      </c>
      <c r="E320" t="s">
        <v>491</v>
      </c>
      <c r="F320" t="s">
        <v>492</v>
      </c>
      <c r="AH320" s="47"/>
    </row>
    <row r="321" spans="1:34" ht="15.75" thickBot="1" x14ac:dyDescent="0.3">
      <c r="A321" s="51" t="s">
        <v>93</v>
      </c>
      <c r="B321" s="50"/>
      <c r="C321" s="36" t="s">
        <v>45</v>
      </c>
      <c r="D321" s="36" t="s">
        <v>389</v>
      </c>
      <c r="E321" s="36" t="s">
        <v>491</v>
      </c>
      <c r="F321" s="36" t="s">
        <v>492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48"/>
    </row>
    <row r="322" spans="1:34" ht="15.75" thickTop="1" x14ac:dyDescent="0.25">
      <c r="A322" s="38" t="s">
        <v>38</v>
      </c>
      <c r="B322" s="35"/>
      <c r="C322" s="49" t="s">
        <v>39</v>
      </c>
      <c r="D322" s="49" t="s">
        <v>388</v>
      </c>
      <c r="E322" s="49" t="s">
        <v>494</v>
      </c>
      <c r="F322" s="49" t="s">
        <v>495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52"/>
    </row>
    <row r="323" spans="1:34" x14ac:dyDescent="0.25">
      <c r="A323" s="41" t="s">
        <v>46</v>
      </c>
      <c r="B323" s="28"/>
      <c r="C323" t="s">
        <v>37</v>
      </c>
      <c r="E323" t="s">
        <v>494</v>
      </c>
      <c r="F323" t="s">
        <v>495</v>
      </c>
      <c r="AH323" s="47"/>
    </row>
    <row r="324" spans="1:34" x14ac:dyDescent="0.25">
      <c r="A324" s="41" t="s">
        <v>37</v>
      </c>
      <c r="B324" s="28"/>
      <c r="C324" t="s">
        <v>37</v>
      </c>
      <c r="E324" t="s">
        <v>494</v>
      </c>
      <c r="F324" t="s">
        <v>495</v>
      </c>
      <c r="AH324" s="47"/>
    </row>
    <row r="325" spans="1:34" x14ac:dyDescent="0.25">
      <c r="A325" s="41" t="s">
        <v>65</v>
      </c>
      <c r="B325" s="28"/>
      <c r="C325" t="s">
        <v>39</v>
      </c>
      <c r="E325" t="s">
        <v>494</v>
      </c>
      <c r="F325" t="s">
        <v>495</v>
      </c>
      <c r="AH325" s="47"/>
    </row>
    <row r="326" spans="1:34" x14ac:dyDescent="0.25">
      <c r="A326" s="41" t="s">
        <v>41</v>
      </c>
      <c r="B326" s="28"/>
      <c r="C326" t="s">
        <v>41</v>
      </c>
      <c r="E326" t="s">
        <v>494</v>
      </c>
      <c r="F326" t="s">
        <v>495</v>
      </c>
      <c r="AH326" s="47"/>
    </row>
    <row r="327" spans="1:34" x14ac:dyDescent="0.25">
      <c r="A327" s="41" t="s">
        <v>76</v>
      </c>
      <c r="B327" s="28"/>
      <c r="C327" t="s">
        <v>39</v>
      </c>
      <c r="E327" t="s">
        <v>494</v>
      </c>
      <c r="F327" t="s">
        <v>495</v>
      </c>
      <c r="AH327" s="47"/>
    </row>
    <row r="328" spans="1:34" x14ac:dyDescent="0.25">
      <c r="A328" s="41" t="s">
        <v>41</v>
      </c>
      <c r="B328" s="28"/>
      <c r="C328" t="s">
        <v>41</v>
      </c>
      <c r="E328" t="s">
        <v>494</v>
      </c>
      <c r="F328" t="s">
        <v>495</v>
      </c>
      <c r="AH328" s="47"/>
    </row>
    <row r="329" spans="1:34" x14ac:dyDescent="0.25">
      <c r="A329" s="41" t="s">
        <v>38</v>
      </c>
      <c r="B329" s="28"/>
      <c r="C329" t="s">
        <v>39</v>
      </c>
      <c r="E329" t="s">
        <v>494</v>
      </c>
      <c r="F329" t="s">
        <v>495</v>
      </c>
      <c r="AH329" s="47"/>
    </row>
    <row r="330" spans="1:34" x14ac:dyDescent="0.25">
      <c r="A330" s="41" t="s">
        <v>41</v>
      </c>
      <c r="B330" s="28"/>
      <c r="C330" t="s">
        <v>41</v>
      </c>
      <c r="E330" t="s">
        <v>494</v>
      </c>
      <c r="F330" t="s">
        <v>495</v>
      </c>
      <c r="AH330" s="47"/>
    </row>
    <row r="331" spans="1:34" ht="15.75" thickBot="1" x14ac:dyDescent="0.3">
      <c r="A331" s="51" t="s">
        <v>40</v>
      </c>
      <c r="B331" s="50"/>
      <c r="C331" s="36" t="s">
        <v>40</v>
      </c>
      <c r="D331" s="36" t="s">
        <v>389</v>
      </c>
      <c r="E331" s="36" t="s">
        <v>494</v>
      </c>
      <c r="F331" s="36" t="s">
        <v>495</v>
      </c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48"/>
    </row>
    <row r="332" spans="1:34" ht="15.75" thickTop="1" x14ac:dyDescent="0.25">
      <c r="A332" s="38" t="s">
        <v>46</v>
      </c>
      <c r="B332" s="35"/>
      <c r="C332" s="49" t="s">
        <v>37</v>
      </c>
      <c r="D332" s="49" t="s">
        <v>388</v>
      </c>
      <c r="E332" s="49" t="s">
        <v>496</v>
      </c>
      <c r="F332" s="49" t="s">
        <v>497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52"/>
    </row>
    <row r="333" spans="1:34" x14ac:dyDescent="0.25">
      <c r="A333" s="41" t="s">
        <v>40</v>
      </c>
      <c r="B333" s="28"/>
      <c r="C333" t="s">
        <v>40</v>
      </c>
      <c r="E333" t="s">
        <v>496</v>
      </c>
      <c r="F333" t="s">
        <v>497</v>
      </c>
      <c r="AH333" s="47"/>
    </row>
    <row r="334" spans="1:34" x14ac:dyDescent="0.25">
      <c r="A334" s="41" t="s">
        <v>41</v>
      </c>
      <c r="B334" s="28"/>
      <c r="C334" t="s">
        <v>41</v>
      </c>
      <c r="E334" t="s">
        <v>496</v>
      </c>
      <c r="F334" t="s">
        <v>497</v>
      </c>
      <c r="AH334" s="47"/>
    </row>
    <row r="335" spans="1:34" x14ac:dyDescent="0.25">
      <c r="A335" s="41" t="s">
        <v>37</v>
      </c>
      <c r="B335" s="28"/>
      <c r="C335" t="s">
        <v>37</v>
      </c>
      <c r="E335" t="s">
        <v>496</v>
      </c>
      <c r="F335" t="s">
        <v>497</v>
      </c>
      <c r="AH335" s="47"/>
    </row>
    <row r="336" spans="1:34" x14ac:dyDescent="0.25">
      <c r="A336" s="41" t="s">
        <v>37</v>
      </c>
      <c r="B336" s="28"/>
      <c r="C336" t="s">
        <v>37</v>
      </c>
      <c r="E336" t="s">
        <v>496</v>
      </c>
      <c r="F336" t="s">
        <v>497</v>
      </c>
      <c r="AH336" s="47"/>
    </row>
    <row r="337" spans="1:34" x14ac:dyDescent="0.25">
      <c r="A337" s="41" t="s">
        <v>37</v>
      </c>
      <c r="B337" s="28"/>
      <c r="C337" t="s">
        <v>37</v>
      </c>
      <c r="E337" t="s">
        <v>496</v>
      </c>
      <c r="F337" t="s">
        <v>497</v>
      </c>
      <c r="AH337" s="47"/>
    </row>
    <row r="338" spans="1:34" x14ac:dyDescent="0.25">
      <c r="A338" s="41" t="s">
        <v>37</v>
      </c>
      <c r="B338" s="28"/>
      <c r="C338" t="s">
        <v>37</v>
      </c>
      <c r="E338" t="s">
        <v>496</v>
      </c>
      <c r="F338" t="s">
        <v>497</v>
      </c>
      <c r="AH338" s="47"/>
    </row>
    <row r="339" spans="1:34" x14ac:dyDescent="0.25">
      <c r="A339" s="41" t="s">
        <v>37</v>
      </c>
      <c r="B339" s="28"/>
      <c r="C339" t="s">
        <v>37</v>
      </c>
      <c r="E339" t="s">
        <v>496</v>
      </c>
      <c r="F339" t="s">
        <v>497</v>
      </c>
      <c r="AH339" s="47"/>
    </row>
    <row r="340" spans="1:34" x14ac:dyDescent="0.25">
      <c r="A340" s="41" t="s">
        <v>44</v>
      </c>
      <c r="B340" s="28"/>
      <c r="C340" t="s">
        <v>45</v>
      </c>
      <c r="E340" t="s">
        <v>496</v>
      </c>
      <c r="F340" t="s">
        <v>497</v>
      </c>
      <c r="AH340" s="47"/>
    </row>
    <row r="341" spans="1:34" ht="15.75" thickBot="1" x14ac:dyDescent="0.3">
      <c r="A341" s="51" t="s">
        <v>37</v>
      </c>
      <c r="B341" s="50"/>
      <c r="C341" s="36" t="s">
        <v>37</v>
      </c>
      <c r="D341" s="36" t="s">
        <v>389</v>
      </c>
      <c r="E341" s="36" t="s">
        <v>496</v>
      </c>
      <c r="F341" s="36" t="s">
        <v>497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48"/>
    </row>
    <row r="342" spans="1:34" ht="15.75" thickTop="1" x14ac:dyDescent="0.25">
      <c r="A342" s="38" t="s">
        <v>40</v>
      </c>
      <c r="B342" s="35"/>
      <c r="C342" s="49" t="s">
        <v>40</v>
      </c>
      <c r="D342" s="49" t="s">
        <v>388</v>
      </c>
      <c r="E342" s="49" t="s">
        <v>498</v>
      </c>
      <c r="F342" s="49" t="s">
        <v>499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52"/>
    </row>
    <row r="343" spans="1:34" x14ac:dyDescent="0.25">
      <c r="A343" s="41" t="s">
        <v>38</v>
      </c>
      <c r="B343" s="28"/>
      <c r="C343" t="s">
        <v>39</v>
      </c>
      <c r="E343" t="s">
        <v>498</v>
      </c>
      <c r="F343" t="s">
        <v>499</v>
      </c>
      <c r="AH343" s="47"/>
    </row>
    <row r="344" spans="1:34" x14ac:dyDescent="0.25">
      <c r="A344" s="41" t="s">
        <v>41</v>
      </c>
      <c r="B344" s="28"/>
      <c r="C344" t="s">
        <v>41</v>
      </c>
      <c r="E344" t="s">
        <v>498</v>
      </c>
      <c r="F344" t="s">
        <v>499</v>
      </c>
      <c r="AH344" s="47"/>
    </row>
    <row r="345" spans="1:34" x14ac:dyDescent="0.25">
      <c r="A345" s="41" t="s">
        <v>46</v>
      </c>
      <c r="B345" s="28"/>
      <c r="C345" t="s">
        <v>37</v>
      </c>
      <c r="E345" t="s">
        <v>498</v>
      </c>
      <c r="F345" t="s">
        <v>499</v>
      </c>
      <c r="AH345" s="47"/>
    </row>
    <row r="346" spans="1:34" x14ac:dyDescent="0.25">
      <c r="A346" s="41" t="s">
        <v>37</v>
      </c>
      <c r="B346" s="28"/>
      <c r="C346" t="s">
        <v>37</v>
      </c>
      <c r="E346" t="s">
        <v>498</v>
      </c>
      <c r="F346" t="s">
        <v>499</v>
      </c>
      <c r="AH346" s="47"/>
    </row>
    <row r="347" spans="1:34" x14ac:dyDescent="0.25">
      <c r="A347" s="41" t="s">
        <v>37</v>
      </c>
      <c r="B347" s="28"/>
      <c r="C347" t="s">
        <v>37</v>
      </c>
      <c r="E347" t="s">
        <v>498</v>
      </c>
      <c r="F347" t="s">
        <v>499</v>
      </c>
      <c r="AH347" s="47"/>
    </row>
    <row r="348" spans="1:34" x14ac:dyDescent="0.25">
      <c r="A348" s="41" t="s">
        <v>37</v>
      </c>
      <c r="B348" s="28"/>
      <c r="C348" t="s">
        <v>37</v>
      </c>
      <c r="E348" t="s">
        <v>498</v>
      </c>
      <c r="F348" t="s">
        <v>499</v>
      </c>
      <c r="AH348" s="47"/>
    </row>
    <row r="349" spans="1:34" x14ac:dyDescent="0.25">
      <c r="A349" s="41" t="s">
        <v>44</v>
      </c>
      <c r="B349" s="28"/>
      <c r="C349" t="s">
        <v>45</v>
      </c>
      <c r="E349" t="s">
        <v>498</v>
      </c>
      <c r="F349" t="s">
        <v>499</v>
      </c>
      <c r="AH349" s="47"/>
    </row>
    <row r="350" spans="1:34" x14ac:dyDescent="0.25">
      <c r="A350" s="41" t="s">
        <v>44</v>
      </c>
      <c r="B350" s="28"/>
      <c r="C350" t="s">
        <v>45</v>
      </c>
      <c r="E350" t="s">
        <v>498</v>
      </c>
      <c r="F350" t="s">
        <v>499</v>
      </c>
      <c r="AH350" s="47"/>
    </row>
    <row r="351" spans="1:34" ht="15.75" thickBot="1" x14ac:dyDescent="0.3">
      <c r="A351" s="51" t="s">
        <v>40</v>
      </c>
      <c r="B351" s="50"/>
      <c r="C351" s="36" t="s">
        <v>40</v>
      </c>
      <c r="D351" s="36" t="s">
        <v>389</v>
      </c>
      <c r="E351" s="36" t="s">
        <v>498</v>
      </c>
      <c r="F351" s="36" t="s">
        <v>499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48"/>
    </row>
    <row r="352" spans="1:34" ht="15.75" thickTop="1" x14ac:dyDescent="0.25">
      <c r="A352" s="38" t="s">
        <v>37</v>
      </c>
      <c r="B352" s="35"/>
      <c r="C352" s="49" t="s">
        <v>37</v>
      </c>
      <c r="D352" s="49" t="s">
        <v>388</v>
      </c>
      <c r="E352" s="49" t="s">
        <v>500</v>
      </c>
      <c r="F352" s="49" t="s">
        <v>501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52"/>
    </row>
    <row r="353" spans="1:34" x14ac:dyDescent="0.25">
      <c r="A353" s="41" t="s">
        <v>41</v>
      </c>
      <c r="B353" s="28"/>
      <c r="C353" t="s">
        <v>41</v>
      </c>
      <c r="E353" t="s">
        <v>500</v>
      </c>
      <c r="F353" t="s">
        <v>501</v>
      </c>
      <c r="AH353" s="47"/>
    </row>
    <row r="354" spans="1:34" x14ac:dyDescent="0.25">
      <c r="A354" s="41" t="s">
        <v>37</v>
      </c>
      <c r="B354" s="28"/>
      <c r="C354" t="s">
        <v>37</v>
      </c>
      <c r="E354" t="s">
        <v>500</v>
      </c>
      <c r="F354" t="s">
        <v>501</v>
      </c>
      <c r="AH354" s="47"/>
    </row>
    <row r="355" spans="1:34" x14ac:dyDescent="0.25">
      <c r="A355" s="41" t="s">
        <v>67</v>
      </c>
      <c r="B355" s="28"/>
      <c r="C355" t="s">
        <v>39</v>
      </c>
      <c r="E355" t="s">
        <v>500</v>
      </c>
      <c r="F355" t="s">
        <v>501</v>
      </c>
      <c r="AH355" s="47"/>
    </row>
    <row r="356" spans="1:34" x14ac:dyDescent="0.25">
      <c r="A356" s="41" t="s">
        <v>37</v>
      </c>
      <c r="B356" s="28"/>
      <c r="C356" t="s">
        <v>37</v>
      </c>
      <c r="E356" t="s">
        <v>500</v>
      </c>
      <c r="F356" t="s">
        <v>501</v>
      </c>
      <c r="AH356" s="47"/>
    </row>
    <row r="357" spans="1:34" x14ac:dyDescent="0.25">
      <c r="A357" s="41" t="s">
        <v>37</v>
      </c>
      <c r="B357" s="28"/>
      <c r="C357" t="s">
        <v>37</v>
      </c>
      <c r="E357" t="s">
        <v>500</v>
      </c>
      <c r="F357" t="s">
        <v>501</v>
      </c>
      <c r="AH357" s="47"/>
    </row>
    <row r="358" spans="1:34" x14ac:dyDescent="0.25">
      <c r="A358" s="41" t="s">
        <v>37</v>
      </c>
      <c r="B358" s="28"/>
      <c r="C358" t="s">
        <v>37</v>
      </c>
      <c r="E358" t="s">
        <v>500</v>
      </c>
      <c r="F358" t="s">
        <v>501</v>
      </c>
      <c r="AH358" s="47"/>
    </row>
    <row r="359" spans="1:34" x14ac:dyDescent="0.25">
      <c r="A359" s="41" t="s">
        <v>37</v>
      </c>
      <c r="B359" s="28"/>
      <c r="C359" t="s">
        <v>37</v>
      </c>
      <c r="E359" t="s">
        <v>500</v>
      </c>
      <c r="F359" t="s">
        <v>501</v>
      </c>
      <c r="AH359" s="47"/>
    </row>
    <row r="360" spans="1:34" x14ac:dyDescent="0.25">
      <c r="A360" s="41" t="s">
        <v>41</v>
      </c>
      <c r="B360" s="28"/>
      <c r="C360" t="s">
        <v>41</v>
      </c>
      <c r="E360" t="s">
        <v>500</v>
      </c>
      <c r="F360" t="s">
        <v>501</v>
      </c>
      <c r="AH360" s="47"/>
    </row>
    <row r="361" spans="1:34" ht="15.75" thickBot="1" x14ac:dyDescent="0.3">
      <c r="A361" s="51" t="s">
        <v>37</v>
      </c>
      <c r="B361" s="50"/>
      <c r="C361" s="36" t="s">
        <v>37</v>
      </c>
      <c r="D361" s="36" t="s">
        <v>389</v>
      </c>
      <c r="E361" s="36" t="s">
        <v>500</v>
      </c>
      <c r="F361" s="36" t="s">
        <v>501</v>
      </c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48"/>
    </row>
    <row r="362" spans="1:34" ht="15.75" thickTop="1" x14ac:dyDescent="0.25">
      <c r="A362" s="38" t="s">
        <v>37</v>
      </c>
      <c r="B362" s="35"/>
      <c r="C362" s="49" t="s">
        <v>37</v>
      </c>
      <c r="D362" s="49" t="s">
        <v>388</v>
      </c>
      <c r="E362" s="49" t="s">
        <v>502</v>
      </c>
      <c r="F362" s="49" t="s">
        <v>503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52"/>
    </row>
    <row r="363" spans="1:34" x14ac:dyDescent="0.25">
      <c r="A363" s="41" t="s">
        <v>37</v>
      </c>
      <c r="B363" s="28"/>
      <c r="C363" t="s">
        <v>37</v>
      </c>
      <c r="E363" t="s">
        <v>502</v>
      </c>
      <c r="F363" t="s">
        <v>503</v>
      </c>
      <c r="AH363" s="47"/>
    </row>
    <row r="364" spans="1:34" x14ac:dyDescent="0.25">
      <c r="A364" s="41" t="s">
        <v>37</v>
      </c>
      <c r="B364" s="28"/>
      <c r="C364" t="s">
        <v>37</v>
      </c>
      <c r="E364" t="s">
        <v>502</v>
      </c>
      <c r="F364" t="s">
        <v>503</v>
      </c>
      <c r="AH364" s="47"/>
    </row>
    <row r="365" spans="1:34" x14ac:dyDescent="0.25">
      <c r="A365" s="41" t="s">
        <v>37</v>
      </c>
      <c r="B365" s="28"/>
      <c r="C365" t="s">
        <v>37</v>
      </c>
      <c r="E365" t="s">
        <v>502</v>
      </c>
      <c r="F365" t="s">
        <v>503</v>
      </c>
      <c r="AH365" s="47"/>
    </row>
    <row r="366" spans="1:34" x14ac:dyDescent="0.25">
      <c r="A366" s="41" t="s">
        <v>40</v>
      </c>
      <c r="B366" s="28"/>
      <c r="C366" t="s">
        <v>40</v>
      </c>
      <c r="E366" t="s">
        <v>502</v>
      </c>
      <c r="F366" t="s">
        <v>503</v>
      </c>
      <c r="AH366" s="47"/>
    </row>
    <row r="367" spans="1:34" x14ac:dyDescent="0.25">
      <c r="A367" s="41" t="s">
        <v>37</v>
      </c>
      <c r="B367" s="28"/>
      <c r="C367" t="s">
        <v>37</v>
      </c>
      <c r="E367" t="s">
        <v>502</v>
      </c>
      <c r="F367" t="s">
        <v>503</v>
      </c>
      <c r="AH367" s="47"/>
    </row>
    <row r="368" spans="1:34" x14ac:dyDescent="0.25">
      <c r="A368" s="41" t="s">
        <v>41</v>
      </c>
      <c r="B368" s="28"/>
      <c r="C368" t="s">
        <v>41</v>
      </c>
      <c r="E368" t="s">
        <v>502</v>
      </c>
      <c r="F368" t="s">
        <v>503</v>
      </c>
      <c r="AH368" s="47"/>
    </row>
    <row r="369" spans="1:34" x14ac:dyDescent="0.25">
      <c r="A369" s="41" t="s">
        <v>40</v>
      </c>
      <c r="B369" s="28"/>
      <c r="C369" t="s">
        <v>40</v>
      </c>
      <c r="E369" t="s">
        <v>502</v>
      </c>
      <c r="F369" t="s">
        <v>503</v>
      </c>
      <c r="AH369" s="47"/>
    </row>
    <row r="370" spans="1:34" x14ac:dyDescent="0.25">
      <c r="A370" s="41" t="s">
        <v>37</v>
      </c>
      <c r="B370" s="28"/>
      <c r="C370" t="s">
        <v>37</v>
      </c>
      <c r="E370" t="s">
        <v>502</v>
      </c>
      <c r="F370" t="s">
        <v>503</v>
      </c>
      <c r="AH370" s="47"/>
    </row>
    <row r="371" spans="1:34" ht="15.75" thickBot="1" x14ac:dyDescent="0.3">
      <c r="A371" s="51" t="s">
        <v>37</v>
      </c>
      <c r="B371" s="50"/>
      <c r="C371" s="36" t="s">
        <v>37</v>
      </c>
      <c r="D371" s="36" t="s">
        <v>389</v>
      </c>
      <c r="E371" s="36" t="s">
        <v>502</v>
      </c>
      <c r="F371" s="36" t="s">
        <v>503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48"/>
    </row>
    <row r="372" spans="1:34" ht="15.75" thickTop="1" x14ac:dyDescent="0.25">
      <c r="A372" s="38" t="s">
        <v>67</v>
      </c>
      <c r="B372" s="35"/>
      <c r="C372" s="49" t="s">
        <v>39</v>
      </c>
      <c r="D372" s="49" t="s">
        <v>388</v>
      </c>
      <c r="E372" s="49" t="s">
        <v>504</v>
      </c>
      <c r="F372" s="49" t="s">
        <v>505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52"/>
    </row>
    <row r="373" spans="1:34" x14ac:dyDescent="0.25">
      <c r="A373" s="41" t="s">
        <v>44</v>
      </c>
      <c r="B373" s="28"/>
      <c r="C373" t="s">
        <v>45</v>
      </c>
      <c r="E373" t="s">
        <v>504</v>
      </c>
      <c r="F373" t="s">
        <v>505</v>
      </c>
      <c r="AH373" s="47"/>
    </row>
    <row r="374" spans="1:34" x14ac:dyDescent="0.25">
      <c r="A374" s="41" t="s">
        <v>37</v>
      </c>
      <c r="B374" s="28"/>
      <c r="C374" t="s">
        <v>37</v>
      </c>
      <c r="E374" t="s">
        <v>504</v>
      </c>
      <c r="F374" t="s">
        <v>505</v>
      </c>
      <c r="AH374" s="47"/>
    </row>
    <row r="375" spans="1:34" x14ac:dyDescent="0.25">
      <c r="A375" s="41" t="s">
        <v>38</v>
      </c>
      <c r="B375" s="28"/>
      <c r="C375" t="s">
        <v>39</v>
      </c>
      <c r="E375" t="s">
        <v>504</v>
      </c>
      <c r="F375" t="s">
        <v>505</v>
      </c>
      <c r="AH375" s="47"/>
    </row>
    <row r="376" spans="1:34" x14ac:dyDescent="0.25">
      <c r="A376" s="41" t="s">
        <v>37</v>
      </c>
      <c r="B376" s="28"/>
      <c r="C376" t="s">
        <v>37</v>
      </c>
      <c r="E376" t="s">
        <v>504</v>
      </c>
      <c r="F376" t="s">
        <v>505</v>
      </c>
      <c r="AH376" s="47"/>
    </row>
    <row r="377" spans="1:34" x14ac:dyDescent="0.25">
      <c r="A377" s="41" t="s">
        <v>37</v>
      </c>
      <c r="B377" s="28"/>
      <c r="C377" t="s">
        <v>37</v>
      </c>
      <c r="E377" t="s">
        <v>504</v>
      </c>
      <c r="F377" t="s">
        <v>505</v>
      </c>
      <c r="AH377" s="47"/>
    </row>
    <row r="378" spans="1:34" x14ac:dyDescent="0.25">
      <c r="A378" s="41" t="s">
        <v>37</v>
      </c>
      <c r="B378" s="28"/>
      <c r="C378" t="s">
        <v>37</v>
      </c>
      <c r="E378" t="s">
        <v>504</v>
      </c>
      <c r="F378" t="s">
        <v>505</v>
      </c>
      <c r="AH378" s="47"/>
    </row>
    <row r="379" spans="1:34" x14ac:dyDescent="0.25">
      <c r="A379" s="41" t="s">
        <v>37</v>
      </c>
      <c r="B379" s="28"/>
      <c r="C379" t="s">
        <v>37</v>
      </c>
      <c r="E379" t="s">
        <v>504</v>
      </c>
      <c r="F379" t="s">
        <v>505</v>
      </c>
      <c r="AH379" s="47"/>
    </row>
    <row r="380" spans="1:34" x14ac:dyDescent="0.25">
      <c r="A380" s="41" t="s">
        <v>44</v>
      </c>
      <c r="B380" s="28"/>
      <c r="C380" t="s">
        <v>45</v>
      </c>
      <c r="E380" t="s">
        <v>504</v>
      </c>
      <c r="F380" t="s">
        <v>505</v>
      </c>
      <c r="AH380" s="47"/>
    </row>
    <row r="381" spans="1:34" ht="15.75" thickBot="1" x14ac:dyDescent="0.3">
      <c r="A381" s="51" t="s">
        <v>44</v>
      </c>
      <c r="B381" s="50"/>
      <c r="C381" s="36" t="s">
        <v>45</v>
      </c>
      <c r="D381" s="36" t="s">
        <v>389</v>
      </c>
      <c r="E381" s="36" t="s">
        <v>504</v>
      </c>
      <c r="F381" s="36" t="s">
        <v>505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48"/>
    </row>
    <row r="382" spans="1:34" ht="15.75" thickTop="1" x14ac:dyDescent="0.25">
      <c r="A382" s="38" t="s">
        <v>69</v>
      </c>
      <c r="B382" s="35"/>
      <c r="C382" s="49" t="s">
        <v>39</v>
      </c>
      <c r="D382" s="49" t="s">
        <v>388</v>
      </c>
      <c r="E382" s="49" t="s">
        <v>506</v>
      </c>
      <c r="F382" s="49" t="s">
        <v>507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52"/>
    </row>
    <row r="383" spans="1:34" x14ac:dyDescent="0.25">
      <c r="A383" s="41" t="s">
        <v>38</v>
      </c>
      <c r="B383" s="28"/>
      <c r="C383" t="s">
        <v>39</v>
      </c>
      <c r="E383" t="s">
        <v>506</v>
      </c>
      <c r="F383" t="s">
        <v>507</v>
      </c>
      <c r="AH383" s="47"/>
    </row>
    <row r="384" spans="1:34" x14ac:dyDescent="0.25">
      <c r="A384" s="41" t="s">
        <v>37</v>
      </c>
      <c r="B384" s="28"/>
      <c r="C384" t="s">
        <v>37</v>
      </c>
      <c r="E384" t="s">
        <v>506</v>
      </c>
      <c r="F384" t="s">
        <v>507</v>
      </c>
      <c r="AH384" s="47"/>
    </row>
    <row r="385" spans="1:34" x14ac:dyDescent="0.25">
      <c r="A385" s="41" t="s">
        <v>38</v>
      </c>
      <c r="B385" s="28"/>
      <c r="C385" t="s">
        <v>39</v>
      </c>
      <c r="E385" t="s">
        <v>506</v>
      </c>
      <c r="F385" t="s">
        <v>507</v>
      </c>
      <c r="AH385" s="47"/>
    </row>
    <row r="386" spans="1:34" x14ac:dyDescent="0.25">
      <c r="A386" s="41" t="s">
        <v>40</v>
      </c>
      <c r="B386" s="28"/>
      <c r="C386" t="s">
        <v>40</v>
      </c>
      <c r="E386" t="s">
        <v>506</v>
      </c>
      <c r="F386" t="s">
        <v>507</v>
      </c>
      <c r="AH386" s="47"/>
    </row>
    <row r="387" spans="1:34" x14ac:dyDescent="0.25">
      <c r="A387" s="41" t="s">
        <v>37</v>
      </c>
      <c r="B387" s="28"/>
      <c r="C387" t="s">
        <v>37</v>
      </c>
      <c r="E387" t="s">
        <v>506</v>
      </c>
      <c r="F387" t="s">
        <v>507</v>
      </c>
      <c r="AH387" s="47"/>
    </row>
    <row r="388" spans="1:34" x14ac:dyDescent="0.25">
      <c r="A388" s="41" t="s">
        <v>41</v>
      </c>
      <c r="B388" s="28"/>
      <c r="C388" t="s">
        <v>41</v>
      </c>
      <c r="E388" t="s">
        <v>506</v>
      </c>
      <c r="F388" t="s">
        <v>507</v>
      </c>
      <c r="AH388" s="47"/>
    </row>
    <row r="389" spans="1:34" x14ac:dyDescent="0.25">
      <c r="A389" s="41" t="s">
        <v>40</v>
      </c>
      <c r="B389" s="28"/>
      <c r="C389" t="s">
        <v>40</v>
      </c>
      <c r="E389" t="s">
        <v>506</v>
      </c>
      <c r="F389" t="s">
        <v>507</v>
      </c>
      <c r="AH389" s="47"/>
    </row>
    <row r="390" spans="1:34" x14ac:dyDescent="0.25">
      <c r="A390" s="41" t="s">
        <v>101</v>
      </c>
      <c r="B390" s="28"/>
      <c r="C390" t="s">
        <v>39</v>
      </c>
      <c r="E390" t="s">
        <v>506</v>
      </c>
      <c r="F390" t="s">
        <v>507</v>
      </c>
      <c r="AH390" s="47"/>
    </row>
    <row r="391" spans="1:34" ht="15.75" thickBot="1" x14ac:dyDescent="0.3">
      <c r="A391" s="51" t="s">
        <v>69</v>
      </c>
      <c r="B391" s="50"/>
      <c r="C391" s="36" t="s">
        <v>39</v>
      </c>
      <c r="D391" s="36" t="s">
        <v>389</v>
      </c>
      <c r="E391" s="36" t="s">
        <v>506</v>
      </c>
      <c r="F391" s="36" t="s">
        <v>507</v>
      </c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48"/>
    </row>
    <row r="392" spans="1:34" ht="15.75" thickTop="1" x14ac:dyDescent="0.25">
      <c r="A392" s="38" t="s">
        <v>44</v>
      </c>
      <c r="B392" s="35"/>
      <c r="C392" s="49" t="s">
        <v>45</v>
      </c>
      <c r="D392" s="49" t="s">
        <v>388</v>
      </c>
      <c r="E392" s="49" t="s">
        <v>509</v>
      </c>
      <c r="F392" s="49" t="s">
        <v>510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52"/>
    </row>
    <row r="393" spans="1:34" x14ac:dyDescent="0.25">
      <c r="A393" s="41" t="s">
        <v>37</v>
      </c>
      <c r="B393" s="28"/>
      <c r="C393" t="s">
        <v>37</v>
      </c>
      <c r="E393" t="s">
        <v>509</v>
      </c>
      <c r="F393" t="s">
        <v>510</v>
      </c>
      <c r="AH393" s="47"/>
    </row>
    <row r="394" spans="1:34" x14ac:dyDescent="0.25">
      <c r="A394" s="41" t="s">
        <v>57</v>
      </c>
      <c r="B394" s="28"/>
      <c r="C394" t="s">
        <v>39</v>
      </c>
      <c r="E394" t="s">
        <v>509</v>
      </c>
      <c r="F394" t="s">
        <v>510</v>
      </c>
      <c r="AH394" s="47"/>
    </row>
    <row r="395" spans="1:34" x14ac:dyDescent="0.25">
      <c r="A395" s="41" t="s">
        <v>37</v>
      </c>
      <c r="B395" s="28"/>
      <c r="C395" t="s">
        <v>37</v>
      </c>
      <c r="E395" t="s">
        <v>509</v>
      </c>
      <c r="F395" t="s">
        <v>510</v>
      </c>
      <c r="AH395" s="47"/>
    </row>
    <row r="396" spans="1:34" x14ac:dyDescent="0.25">
      <c r="A396" s="41" t="s">
        <v>46</v>
      </c>
      <c r="B396" s="28"/>
      <c r="C396" t="s">
        <v>37</v>
      </c>
      <c r="E396" t="s">
        <v>509</v>
      </c>
      <c r="F396" t="s">
        <v>510</v>
      </c>
      <c r="AH396" s="47"/>
    </row>
    <row r="397" spans="1:34" x14ac:dyDescent="0.25">
      <c r="A397" s="41" t="s">
        <v>93</v>
      </c>
      <c r="B397" s="28"/>
      <c r="C397" t="s">
        <v>45</v>
      </c>
      <c r="E397" t="s">
        <v>509</v>
      </c>
      <c r="F397" t="s">
        <v>510</v>
      </c>
      <c r="AH397" s="47"/>
    </row>
    <row r="398" spans="1:34" x14ac:dyDescent="0.25">
      <c r="A398" s="41" t="s">
        <v>37</v>
      </c>
      <c r="B398" s="28"/>
      <c r="C398" t="s">
        <v>37</v>
      </c>
      <c r="E398" t="s">
        <v>509</v>
      </c>
      <c r="F398" t="s">
        <v>510</v>
      </c>
      <c r="AH398" s="47"/>
    </row>
    <row r="399" spans="1:34" x14ac:dyDescent="0.25">
      <c r="A399" s="41" t="s">
        <v>37</v>
      </c>
      <c r="B399" s="28"/>
      <c r="C399" t="s">
        <v>37</v>
      </c>
      <c r="E399" t="s">
        <v>509</v>
      </c>
      <c r="F399" t="s">
        <v>510</v>
      </c>
      <c r="AH399" s="47"/>
    </row>
    <row r="400" spans="1:34" x14ac:dyDescent="0.25">
      <c r="A400" s="41" t="s">
        <v>44</v>
      </c>
      <c r="B400" s="28"/>
      <c r="C400" t="s">
        <v>45</v>
      </c>
      <c r="E400" t="s">
        <v>509</v>
      </c>
      <c r="F400" t="s">
        <v>510</v>
      </c>
      <c r="AH400" s="47"/>
    </row>
    <row r="401" spans="1:34" ht="15.75" thickBot="1" x14ac:dyDescent="0.3">
      <c r="A401" s="51" t="s">
        <v>40</v>
      </c>
      <c r="B401" s="50"/>
      <c r="C401" s="36" t="s">
        <v>40</v>
      </c>
      <c r="D401" s="36" t="s">
        <v>389</v>
      </c>
      <c r="E401" s="36" t="s">
        <v>509</v>
      </c>
      <c r="F401" s="36" t="s">
        <v>510</v>
      </c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48"/>
    </row>
    <row r="402" spans="1:34" ht="15.75" thickTop="1" x14ac:dyDescent="0.25">
      <c r="A402" s="38" t="s">
        <v>37</v>
      </c>
      <c r="B402" s="35"/>
      <c r="C402" s="49" t="s">
        <v>37</v>
      </c>
      <c r="D402" s="49" t="s">
        <v>388</v>
      </c>
      <c r="E402" s="49" t="s">
        <v>511</v>
      </c>
      <c r="F402" s="49" t="s">
        <v>512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52"/>
    </row>
    <row r="403" spans="1:34" x14ac:dyDescent="0.25">
      <c r="A403" s="41" t="s">
        <v>37</v>
      </c>
      <c r="B403" s="28"/>
      <c r="C403" t="s">
        <v>37</v>
      </c>
      <c r="E403" t="s">
        <v>511</v>
      </c>
      <c r="F403" t="s">
        <v>512</v>
      </c>
      <c r="AH403" s="47"/>
    </row>
    <row r="404" spans="1:34" x14ac:dyDescent="0.25">
      <c r="A404" s="41" t="s">
        <v>93</v>
      </c>
      <c r="B404" s="28"/>
      <c r="C404" t="s">
        <v>45</v>
      </c>
      <c r="E404" t="s">
        <v>511</v>
      </c>
      <c r="F404" t="s">
        <v>512</v>
      </c>
      <c r="AH404" s="47"/>
    </row>
    <row r="405" spans="1:34" x14ac:dyDescent="0.25">
      <c r="A405" s="41" t="s">
        <v>37</v>
      </c>
      <c r="B405" s="28"/>
      <c r="C405" t="s">
        <v>37</v>
      </c>
      <c r="E405" t="s">
        <v>511</v>
      </c>
      <c r="F405" t="s">
        <v>512</v>
      </c>
      <c r="AH405" s="47"/>
    </row>
    <row r="406" spans="1:34" x14ac:dyDescent="0.25">
      <c r="A406" s="41" t="s">
        <v>41</v>
      </c>
      <c r="B406" s="28"/>
      <c r="C406" t="s">
        <v>41</v>
      </c>
      <c r="E406" t="s">
        <v>511</v>
      </c>
      <c r="F406" t="s">
        <v>512</v>
      </c>
      <c r="AH406" s="47"/>
    </row>
    <row r="407" spans="1:34" x14ac:dyDescent="0.25">
      <c r="A407" s="41" t="s">
        <v>41</v>
      </c>
      <c r="B407" s="28"/>
      <c r="C407" t="s">
        <v>41</v>
      </c>
      <c r="E407" t="s">
        <v>511</v>
      </c>
      <c r="F407" t="s">
        <v>512</v>
      </c>
      <c r="AH407" s="47"/>
    </row>
    <row r="408" spans="1:34" x14ac:dyDescent="0.25">
      <c r="A408" s="41" t="s">
        <v>40</v>
      </c>
      <c r="B408" s="28"/>
      <c r="C408" t="s">
        <v>40</v>
      </c>
      <c r="E408" t="s">
        <v>511</v>
      </c>
      <c r="F408" t="s">
        <v>512</v>
      </c>
      <c r="AH408" s="47"/>
    </row>
    <row r="409" spans="1:34" x14ac:dyDescent="0.25">
      <c r="A409" s="41" t="s">
        <v>37</v>
      </c>
      <c r="B409" s="28"/>
      <c r="C409" t="s">
        <v>37</v>
      </c>
      <c r="E409" t="s">
        <v>511</v>
      </c>
      <c r="F409" t="s">
        <v>512</v>
      </c>
      <c r="AH409" s="47"/>
    </row>
    <row r="410" spans="1:34" x14ac:dyDescent="0.25">
      <c r="A410" s="41" t="s">
        <v>40</v>
      </c>
      <c r="B410" s="28"/>
      <c r="C410" t="s">
        <v>40</v>
      </c>
      <c r="E410" t="s">
        <v>511</v>
      </c>
      <c r="F410" t="s">
        <v>512</v>
      </c>
      <c r="AH410" s="47"/>
    </row>
    <row r="411" spans="1:34" ht="15.75" thickBot="1" x14ac:dyDescent="0.3">
      <c r="A411" s="51" t="s">
        <v>37</v>
      </c>
      <c r="B411" s="50"/>
      <c r="C411" s="36" t="s">
        <v>37</v>
      </c>
      <c r="D411" s="36" t="s">
        <v>389</v>
      </c>
      <c r="E411" s="36" t="s">
        <v>511</v>
      </c>
      <c r="F411" s="36" t="s">
        <v>512</v>
      </c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48"/>
    </row>
    <row r="412" spans="1:34" ht="15.75" thickTop="1" x14ac:dyDescent="0.25">
      <c r="A412" s="38" t="s">
        <v>37</v>
      </c>
      <c r="B412" s="35"/>
      <c r="C412" s="49" t="s">
        <v>37</v>
      </c>
      <c r="D412" s="49" t="s">
        <v>388</v>
      </c>
      <c r="E412" s="49" t="s">
        <v>513</v>
      </c>
      <c r="F412" s="49" t="s">
        <v>514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52"/>
    </row>
    <row r="413" spans="1:34" x14ac:dyDescent="0.25">
      <c r="A413" s="41" t="s">
        <v>37</v>
      </c>
      <c r="B413" s="28"/>
      <c r="C413" t="s">
        <v>37</v>
      </c>
      <c r="E413" t="s">
        <v>513</v>
      </c>
      <c r="F413" t="s">
        <v>514</v>
      </c>
      <c r="AH413" s="47"/>
    </row>
    <row r="414" spans="1:34" x14ac:dyDescent="0.25">
      <c r="A414" s="41" t="s">
        <v>37</v>
      </c>
      <c r="B414" s="28"/>
      <c r="C414" t="s">
        <v>37</v>
      </c>
      <c r="E414" t="s">
        <v>513</v>
      </c>
      <c r="F414" t="s">
        <v>514</v>
      </c>
      <c r="AH414" s="47"/>
    </row>
    <row r="415" spans="1:34" x14ac:dyDescent="0.25">
      <c r="A415" s="41" t="s">
        <v>93</v>
      </c>
      <c r="B415" s="28"/>
      <c r="C415" t="s">
        <v>45</v>
      </c>
      <c r="E415" t="s">
        <v>513</v>
      </c>
      <c r="F415" t="s">
        <v>514</v>
      </c>
      <c r="AH415" s="47"/>
    </row>
    <row r="416" spans="1:34" x14ac:dyDescent="0.25">
      <c r="A416" s="41" t="s">
        <v>40</v>
      </c>
      <c r="B416" s="28"/>
      <c r="C416" t="s">
        <v>40</v>
      </c>
      <c r="E416" t="s">
        <v>513</v>
      </c>
      <c r="F416" t="s">
        <v>514</v>
      </c>
      <c r="AH416" s="47"/>
    </row>
    <row r="417" spans="1:34" x14ac:dyDescent="0.25">
      <c r="A417" s="41" t="s">
        <v>37</v>
      </c>
      <c r="B417" s="28"/>
      <c r="C417" t="s">
        <v>37</v>
      </c>
      <c r="E417" t="s">
        <v>513</v>
      </c>
      <c r="F417" t="s">
        <v>514</v>
      </c>
      <c r="AH417" s="47"/>
    </row>
    <row r="418" spans="1:34" x14ac:dyDescent="0.25">
      <c r="A418" s="41" t="s">
        <v>37</v>
      </c>
      <c r="B418" s="28"/>
      <c r="C418" t="s">
        <v>37</v>
      </c>
      <c r="E418" t="s">
        <v>513</v>
      </c>
      <c r="F418" t="s">
        <v>514</v>
      </c>
      <c r="AH418" s="47"/>
    </row>
    <row r="419" spans="1:34" x14ac:dyDescent="0.25">
      <c r="A419" s="41" t="s">
        <v>38</v>
      </c>
      <c r="B419" s="28"/>
      <c r="C419" t="s">
        <v>39</v>
      </c>
      <c r="E419" t="s">
        <v>513</v>
      </c>
      <c r="F419" t="s">
        <v>514</v>
      </c>
      <c r="AH419" s="47"/>
    </row>
    <row r="420" spans="1:34" x14ac:dyDescent="0.25">
      <c r="A420" s="41" t="s">
        <v>41</v>
      </c>
      <c r="B420" s="28"/>
      <c r="C420" t="s">
        <v>41</v>
      </c>
      <c r="E420" t="s">
        <v>513</v>
      </c>
      <c r="F420" t="s">
        <v>514</v>
      </c>
      <c r="AH420" s="47"/>
    </row>
    <row r="421" spans="1:34" ht="15.75" thickBot="1" x14ac:dyDescent="0.3">
      <c r="A421" s="51" t="s">
        <v>40</v>
      </c>
      <c r="B421" s="50"/>
      <c r="C421" s="36" t="s">
        <v>40</v>
      </c>
      <c r="D421" s="36" t="s">
        <v>389</v>
      </c>
      <c r="E421" s="36" t="s">
        <v>513</v>
      </c>
      <c r="F421" s="36" t="s">
        <v>514</v>
      </c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48"/>
    </row>
    <row r="422" spans="1:34" ht="15.75" thickTop="1" x14ac:dyDescent="0.25">
      <c r="A422" s="38" t="s">
        <v>37</v>
      </c>
      <c r="B422" s="35"/>
      <c r="C422" s="49" t="s">
        <v>37</v>
      </c>
      <c r="D422" s="49" t="s">
        <v>388</v>
      </c>
      <c r="E422" s="49" t="s">
        <v>515</v>
      </c>
      <c r="F422" s="49" t="s">
        <v>516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52"/>
    </row>
    <row r="423" spans="1:34" x14ac:dyDescent="0.25">
      <c r="A423" s="41" t="s">
        <v>42</v>
      </c>
      <c r="B423" s="28"/>
      <c r="C423" t="s">
        <v>39</v>
      </c>
      <c r="E423" t="s">
        <v>515</v>
      </c>
      <c r="F423" t="s">
        <v>516</v>
      </c>
      <c r="AH423" s="47"/>
    </row>
    <row r="424" spans="1:34" x14ac:dyDescent="0.25">
      <c r="A424" s="41" t="s">
        <v>41</v>
      </c>
      <c r="B424" s="28"/>
      <c r="C424" t="s">
        <v>41</v>
      </c>
      <c r="E424" t="s">
        <v>515</v>
      </c>
      <c r="F424" t="s">
        <v>516</v>
      </c>
      <c r="AH424" s="47"/>
    </row>
    <row r="425" spans="1:34" x14ac:dyDescent="0.25">
      <c r="A425" s="41" t="s">
        <v>42</v>
      </c>
      <c r="B425" s="28"/>
      <c r="C425" t="s">
        <v>39</v>
      </c>
      <c r="E425" t="s">
        <v>515</v>
      </c>
      <c r="F425" t="s">
        <v>516</v>
      </c>
      <c r="AH425" s="47"/>
    </row>
    <row r="426" spans="1:34" x14ac:dyDescent="0.25">
      <c r="A426" s="41" t="s">
        <v>40</v>
      </c>
      <c r="B426" s="28"/>
      <c r="C426" t="s">
        <v>40</v>
      </c>
      <c r="E426" t="s">
        <v>515</v>
      </c>
      <c r="F426" t="s">
        <v>516</v>
      </c>
      <c r="AH426" s="47"/>
    </row>
    <row r="427" spans="1:34" x14ac:dyDescent="0.25">
      <c r="A427" s="41" t="s">
        <v>44</v>
      </c>
      <c r="B427" s="28"/>
      <c r="C427" t="s">
        <v>45</v>
      </c>
      <c r="E427" t="s">
        <v>515</v>
      </c>
      <c r="F427" t="s">
        <v>516</v>
      </c>
      <c r="AH427" s="47"/>
    </row>
    <row r="428" spans="1:34" x14ac:dyDescent="0.25">
      <c r="A428" s="41" t="s">
        <v>37</v>
      </c>
      <c r="B428" s="28"/>
      <c r="C428" t="s">
        <v>37</v>
      </c>
      <c r="E428" t="s">
        <v>515</v>
      </c>
      <c r="F428" t="s">
        <v>516</v>
      </c>
      <c r="AH428" s="47"/>
    </row>
    <row r="429" spans="1:34" x14ac:dyDescent="0.25">
      <c r="A429" s="41" t="s">
        <v>44</v>
      </c>
      <c r="B429" s="28"/>
      <c r="C429" t="s">
        <v>45</v>
      </c>
      <c r="E429" t="s">
        <v>515</v>
      </c>
      <c r="F429" t="s">
        <v>516</v>
      </c>
      <c r="AH429" s="47"/>
    </row>
    <row r="430" spans="1:34" x14ac:dyDescent="0.25">
      <c r="A430" s="41" t="s">
        <v>41</v>
      </c>
      <c r="B430" s="28"/>
      <c r="C430" t="s">
        <v>41</v>
      </c>
      <c r="E430" t="s">
        <v>515</v>
      </c>
      <c r="F430" t="s">
        <v>516</v>
      </c>
      <c r="AH430" s="47"/>
    </row>
    <row r="431" spans="1:34" ht="15.75" thickBot="1" x14ac:dyDescent="0.3">
      <c r="A431" s="51" t="s">
        <v>41</v>
      </c>
      <c r="B431" s="50"/>
      <c r="C431" s="36" t="s">
        <v>41</v>
      </c>
      <c r="D431" s="36" t="s">
        <v>389</v>
      </c>
      <c r="E431" s="36" t="s">
        <v>515</v>
      </c>
      <c r="F431" s="36" t="s">
        <v>516</v>
      </c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48"/>
    </row>
    <row r="432" spans="1:34" ht="15.75" thickTop="1" x14ac:dyDescent="0.25">
      <c r="A432" s="38" t="s">
        <v>37</v>
      </c>
      <c r="B432" s="35"/>
      <c r="C432" s="49" t="s">
        <v>37</v>
      </c>
      <c r="D432" s="49" t="s">
        <v>388</v>
      </c>
      <c r="E432" s="49" t="s">
        <v>517</v>
      </c>
      <c r="F432" s="49" t="s">
        <v>518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52"/>
    </row>
    <row r="433" spans="1:34" x14ac:dyDescent="0.25">
      <c r="A433" s="41" t="s">
        <v>41</v>
      </c>
      <c r="B433" s="28"/>
      <c r="C433" t="s">
        <v>41</v>
      </c>
      <c r="E433" t="s">
        <v>517</v>
      </c>
      <c r="F433" t="s">
        <v>518</v>
      </c>
      <c r="AH433" s="47"/>
    </row>
    <row r="434" spans="1:34" x14ac:dyDescent="0.25">
      <c r="A434" s="41" t="s">
        <v>37</v>
      </c>
      <c r="B434" s="28"/>
      <c r="C434" t="s">
        <v>37</v>
      </c>
      <c r="E434" t="s">
        <v>517</v>
      </c>
      <c r="F434" t="s">
        <v>518</v>
      </c>
      <c r="AH434" s="47"/>
    </row>
    <row r="435" spans="1:34" x14ac:dyDescent="0.25">
      <c r="A435" s="41" t="s">
        <v>40</v>
      </c>
      <c r="B435" s="28"/>
      <c r="C435" t="s">
        <v>40</v>
      </c>
      <c r="E435" t="s">
        <v>517</v>
      </c>
      <c r="F435" t="s">
        <v>518</v>
      </c>
      <c r="AH435" s="47"/>
    </row>
    <row r="436" spans="1:34" x14ac:dyDescent="0.25">
      <c r="A436" s="41" t="s">
        <v>37</v>
      </c>
      <c r="B436" s="28"/>
      <c r="C436" t="s">
        <v>37</v>
      </c>
      <c r="E436" t="s">
        <v>517</v>
      </c>
      <c r="F436" t="s">
        <v>518</v>
      </c>
      <c r="AH436" s="47"/>
    </row>
    <row r="437" spans="1:34" x14ac:dyDescent="0.25">
      <c r="A437" s="41" t="s">
        <v>40</v>
      </c>
      <c r="B437" s="28"/>
      <c r="C437" t="s">
        <v>40</v>
      </c>
      <c r="E437" t="s">
        <v>517</v>
      </c>
      <c r="F437" t="s">
        <v>518</v>
      </c>
      <c r="AH437" s="47"/>
    </row>
    <row r="438" spans="1:34" x14ac:dyDescent="0.25">
      <c r="A438" s="41" t="s">
        <v>42</v>
      </c>
      <c r="B438" s="28"/>
      <c r="C438" t="s">
        <v>39</v>
      </c>
      <c r="E438" t="s">
        <v>517</v>
      </c>
      <c r="F438" t="s">
        <v>518</v>
      </c>
      <c r="AH438" s="47"/>
    </row>
    <row r="439" spans="1:34" x14ac:dyDescent="0.25">
      <c r="A439" s="41" t="s">
        <v>44</v>
      </c>
      <c r="B439" s="28"/>
      <c r="C439" t="s">
        <v>45</v>
      </c>
      <c r="E439" t="s">
        <v>517</v>
      </c>
      <c r="F439" t="s">
        <v>518</v>
      </c>
      <c r="AH439" s="47"/>
    </row>
    <row r="440" spans="1:34" x14ac:dyDescent="0.25">
      <c r="A440" s="41" t="s">
        <v>40</v>
      </c>
      <c r="B440" s="28"/>
      <c r="C440" t="s">
        <v>40</v>
      </c>
      <c r="E440" t="s">
        <v>517</v>
      </c>
      <c r="F440" t="s">
        <v>518</v>
      </c>
      <c r="AH440" s="47"/>
    </row>
    <row r="441" spans="1:34" ht="15.75" thickBot="1" x14ac:dyDescent="0.3">
      <c r="A441" s="51" t="s">
        <v>40</v>
      </c>
      <c r="B441" s="50"/>
      <c r="C441" s="36" t="s">
        <v>40</v>
      </c>
      <c r="D441" s="36" t="s">
        <v>389</v>
      </c>
      <c r="E441" s="36" t="s">
        <v>517</v>
      </c>
      <c r="F441" s="36" t="s">
        <v>518</v>
      </c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48"/>
    </row>
    <row r="442" spans="1:34" ht="15.75" thickTop="1" x14ac:dyDescent="0.25">
      <c r="A442" s="38" t="s">
        <v>37</v>
      </c>
      <c r="B442" s="35"/>
      <c r="C442" s="49" t="s">
        <v>37</v>
      </c>
      <c r="D442" s="49" t="s">
        <v>388</v>
      </c>
      <c r="E442" s="49" t="s">
        <v>519</v>
      </c>
      <c r="F442" s="49" t="s">
        <v>520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52"/>
    </row>
    <row r="443" spans="1:34" x14ac:dyDescent="0.25">
      <c r="A443" s="41" t="s">
        <v>40</v>
      </c>
      <c r="B443" s="28"/>
      <c r="C443" t="s">
        <v>40</v>
      </c>
      <c r="E443" t="s">
        <v>519</v>
      </c>
      <c r="F443" t="s">
        <v>520</v>
      </c>
      <c r="AH443" s="47"/>
    </row>
    <row r="444" spans="1:34" x14ac:dyDescent="0.25">
      <c r="A444" s="41" t="s">
        <v>40</v>
      </c>
      <c r="B444" s="28"/>
      <c r="C444" t="s">
        <v>40</v>
      </c>
      <c r="E444" t="s">
        <v>519</v>
      </c>
      <c r="F444" t="s">
        <v>520</v>
      </c>
      <c r="AH444" s="47"/>
    </row>
    <row r="445" spans="1:34" x14ac:dyDescent="0.25">
      <c r="A445" s="41" t="s">
        <v>41</v>
      </c>
      <c r="B445" s="28"/>
      <c r="C445" t="s">
        <v>41</v>
      </c>
      <c r="E445" t="s">
        <v>519</v>
      </c>
      <c r="F445" t="s">
        <v>520</v>
      </c>
      <c r="AH445" s="47"/>
    </row>
    <row r="446" spans="1:34" x14ac:dyDescent="0.25">
      <c r="A446" s="41" t="s">
        <v>40</v>
      </c>
      <c r="B446" s="28"/>
      <c r="C446" t="s">
        <v>40</v>
      </c>
      <c r="E446" t="s">
        <v>519</v>
      </c>
      <c r="F446" t="s">
        <v>520</v>
      </c>
      <c r="AH446" s="47"/>
    </row>
    <row r="447" spans="1:34" x14ac:dyDescent="0.25">
      <c r="A447" s="41" t="s">
        <v>91</v>
      </c>
      <c r="B447" s="28"/>
      <c r="C447" t="s">
        <v>39</v>
      </c>
      <c r="E447" t="s">
        <v>519</v>
      </c>
      <c r="F447" t="s">
        <v>520</v>
      </c>
      <c r="AH447" s="47"/>
    </row>
    <row r="448" spans="1:34" x14ac:dyDescent="0.25">
      <c r="A448" s="41" t="s">
        <v>40</v>
      </c>
      <c r="B448" s="28"/>
      <c r="C448" t="s">
        <v>40</v>
      </c>
      <c r="E448" t="s">
        <v>519</v>
      </c>
      <c r="F448" t="s">
        <v>520</v>
      </c>
      <c r="AH448" s="47"/>
    </row>
    <row r="449" spans="1:34" x14ac:dyDescent="0.25">
      <c r="A449" s="41" t="s">
        <v>40</v>
      </c>
      <c r="B449" s="28"/>
      <c r="C449" t="s">
        <v>40</v>
      </c>
      <c r="E449" t="s">
        <v>519</v>
      </c>
      <c r="F449" t="s">
        <v>520</v>
      </c>
      <c r="AH449" s="47"/>
    </row>
    <row r="450" spans="1:34" x14ac:dyDescent="0.25">
      <c r="A450" s="41" t="s">
        <v>46</v>
      </c>
      <c r="B450" s="28"/>
      <c r="C450" t="s">
        <v>37</v>
      </c>
      <c r="E450" t="s">
        <v>519</v>
      </c>
      <c r="F450" t="s">
        <v>520</v>
      </c>
      <c r="AH450" s="47"/>
    </row>
    <row r="451" spans="1:34" ht="15.75" thickBot="1" x14ac:dyDescent="0.3">
      <c r="A451" s="51" t="s">
        <v>37</v>
      </c>
      <c r="B451" s="50"/>
      <c r="C451" s="36" t="s">
        <v>37</v>
      </c>
      <c r="D451" s="36" t="s">
        <v>389</v>
      </c>
      <c r="E451" s="36" t="s">
        <v>519</v>
      </c>
      <c r="F451" s="36" t="s">
        <v>520</v>
      </c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48"/>
    </row>
    <row r="452" spans="1:34" ht="15.75" thickTop="1" x14ac:dyDescent="0.25">
      <c r="A452" s="38" t="s">
        <v>37</v>
      </c>
      <c r="B452" s="35"/>
      <c r="C452" s="49" t="s">
        <v>37</v>
      </c>
      <c r="D452" s="49" t="s">
        <v>388</v>
      </c>
      <c r="E452" s="49" t="s">
        <v>521</v>
      </c>
      <c r="F452" s="49" t="s">
        <v>522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52"/>
    </row>
    <row r="453" spans="1:34" x14ac:dyDescent="0.25">
      <c r="A453" s="41" t="s">
        <v>37</v>
      </c>
      <c r="B453" s="28"/>
      <c r="C453" t="s">
        <v>37</v>
      </c>
      <c r="E453" t="s">
        <v>521</v>
      </c>
      <c r="F453" t="s">
        <v>522</v>
      </c>
      <c r="AH453" s="47"/>
    </row>
    <row r="454" spans="1:34" x14ac:dyDescent="0.25">
      <c r="A454" s="41" t="s">
        <v>37</v>
      </c>
      <c r="B454" s="28"/>
      <c r="C454" t="s">
        <v>37</v>
      </c>
      <c r="E454" t="s">
        <v>521</v>
      </c>
      <c r="F454" t="s">
        <v>522</v>
      </c>
      <c r="AH454" s="47"/>
    </row>
    <row r="455" spans="1:34" x14ac:dyDescent="0.25">
      <c r="A455" s="41" t="s">
        <v>37</v>
      </c>
      <c r="B455" s="28"/>
      <c r="C455" t="s">
        <v>37</v>
      </c>
      <c r="E455" t="s">
        <v>521</v>
      </c>
      <c r="F455" t="s">
        <v>522</v>
      </c>
      <c r="AH455" s="47"/>
    </row>
    <row r="456" spans="1:34" x14ac:dyDescent="0.25">
      <c r="A456" s="41" t="s">
        <v>37</v>
      </c>
      <c r="B456" s="28"/>
      <c r="C456" t="s">
        <v>37</v>
      </c>
      <c r="E456" t="s">
        <v>521</v>
      </c>
      <c r="F456" t="s">
        <v>522</v>
      </c>
      <c r="AH456" s="47"/>
    </row>
    <row r="457" spans="1:34" x14ac:dyDescent="0.25">
      <c r="A457" s="41" t="s">
        <v>41</v>
      </c>
      <c r="B457" s="28"/>
      <c r="C457" t="s">
        <v>41</v>
      </c>
      <c r="E457" t="s">
        <v>521</v>
      </c>
      <c r="F457" t="s">
        <v>522</v>
      </c>
      <c r="AH457" s="47"/>
    </row>
    <row r="458" spans="1:34" x14ac:dyDescent="0.25">
      <c r="A458" s="41" t="s">
        <v>41</v>
      </c>
      <c r="B458" s="28"/>
      <c r="C458" t="s">
        <v>41</v>
      </c>
      <c r="E458" t="s">
        <v>521</v>
      </c>
      <c r="F458" t="s">
        <v>522</v>
      </c>
      <c r="AH458" s="47"/>
    </row>
    <row r="459" spans="1:34" x14ac:dyDescent="0.25">
      <c r="A459" s="41" t="s">
        <v>41</v>
      </c>
      <c r="B459" s="28"/>
      <c r="C459" t="s">
        <v>41</v>
      </c>
      <c r="E459" t="s">
        <v>521</v>
      </c>
      <c r="F459" t="s">
        <v>522</v>
      </c>
      <c r="AH459" s="47"/>
    </row>
    <row r="460" spans="1:34" x14ac:dyDescent="0.25">
      <c r="A460" s="41" t="s">
        <v>40</v>
      </c>
      <c r="B460" s="28"/>
      <c r="C460" t="s">
        <v>40</v>
      </c>
      <c r="E460" t="s">
        <v>521</v>
      </c>
      <c r="F460" t="s">
        <v>522</v>
      </c>
      <c r="AH460" s="47"/>
    </row>
    <row r="461" spans="1:34" ht="15.75" thickBot="1" x14ac:dyDescent="0.3">
      <c r="A461" s="51" t="s">
        <v>44</v>
      </c>
      <c r="B461" s="50"/>
      <c r="C461" s="36" t="s">
        <v>45</v>
      </c>
      <c r="D461" s="36" t="s">
        <v>389</v>
      </c>
      <c r="E461" s="36" t="s">
        <v>521</v>
      </c>
      <c r="F461" s="36" t="s">
        <v>522</v>
      </c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48"/>
    </row>
    <row r="462" spans="1:34" ht="15.75" thickTop="1" x14ac:dyDescent="0.25">
      <c r="A462" s="38" t="s">
        <v>41</v>
      </c>
      <c r="B462" s="35"/>
      <c r="C462" s="49" t="s">
        <v>41</v>
      </c>
      <c r="D462" s="49" t="s">
        <v>388</v>
      </c>
      <c r="E462" s="49" t="s">
        <v>523</v>
      </c>
      <c r="F462" s="49" t="s">
        <v>524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52"/>
    </row>
    <row r="463" spans="1:34" x14ac:dyDescent="0.25">
      <c r="A463" s="41" t="s">
        <v>37</v>
      </c>
      <c r="B463" s="28"/>
      <c r="C463" t="s">
        <v>37</v>
      </c>
      <c r="E463" t="s">
        <v>523</v>
      </c>
      <c r="F463" t="s">
        <v>524</v>
      </c>
      <c r="AH463" s="47"/>
    </row>
    <row r="464" spans="1:34" x14ac:dyDescent="0.25">
      <c r="A464" s="41" t="s">
        <v>37</v>
      </c>
      <c r="B464" s="28"/>
      <c r="C464" t="s">
        <v>37</v>
      </c>
      <c r="E464" t="s">
        <v>523</v>
      </c>
      <c r="F464" t="s">
        <v>524</v>
      </c>
      <c r="AH464" s="47"/>
    </row>
    <row r="465" spans="1:34" x14ac:dyDescent="0.25">
      <c r="A465" s="41" t="s">
        <v>40</v>
      </c>
      <c r="B465" s="28"/>
      <c r="C465" t="s">
        <v>40</v>
      </c>
      <c r="E465" t="s">
        <v>523</v>
      </c>
      <c r="F465" t="s">
        <v>524</v>
      </c>
      <c r="AH465" s="47"/>
    </row>
    <row r="466" spans="1:34" x14ac:dyDescent="0.25">
      <c r="A466" s="41" t="s">
        <v>41</v>
      </c>
      <c r="B466" s="28"/>
      <c r="C466" t="s">
        <v>41</v>
      </c>
      <c r="E466" t="s">
        <v>523</v>
      </c>
      <c r="F466" t="s">
        <v>524</v>
      </c>
      <c r="AH466" s="47"/>
    </row>
    <row r="467" spans="1:34" x14ac:dyDescent="0.25">
      <c r="A467" s="41" t="s">
        <v>41</v>
      </c>
      <c r="B467" s="28"/>
      <c r="C467" t="s">
        <v>41</v>
      </c>
      <c r="E467" t="s">
        <v>523</v>
      </c>
      <c r="F467" t="s">
        <v>524</v>
      </c>
      <c r="AH467" s="47"/>
    </row>
    <row r="468" spans="1:34" x14ac:dyDescent="0.25">
      <c r="A468" s="41" t="s">
        <v>37</v>
      </c>
      <c r="B468" s="28"/>
      <c r="C468" t="s">
        <v>37</v>
      </c>
      <c r="E468" t="s">
        <v>523</v>
      </c>
      <c r="F468" t="s">
        <v>524</v>
      </c>
      <c r="AH468" s="47"/>
    </row>
    <row r="469" spans="1:34" x14ac:dyDescent="0.25">
      <c r="A469" s="41" t="s">
        <v>37</v>
      </c>
      <c r="B469" s="28"/>
      <c r="C469" t="s">
        <v>37</v>
      </c>
      <c r="E469" t="s">
        <v>523</v>
      </c>
      <c r="F469" t="s">
        <v>524</v>
      </c>
      <c r="AH469" s="47"/>
    </row>
    <row r="470" spans="1:34" x14ac:dyDescent="0.25">
      <c r="A470" s="41" t="s">
        <v>37</v>
      </c>
      <c r="B470" s="28"/>
      <c r="C470" t="s">
        <v>37</v>
      </c>
      <c r="E470" t="s">
        <v>523</v>
      </c>
      <c r="F470" t="s">
        <v>524</v>
      </c>
      <c r="AH470" s="47"/>
    </row>
    <row r="471" spans="1:34" ht="15.75" thickBot="1" x14ac:dyDescent="0.3">
      <c r="A471" s="51" t="s">
        <v>44</v>
      </c>
      <c r="B471" s="50"/>
      <c r="C471" s="36" t="s">
        <v>45</v>
      </c>
      <c r="D471" s="36" t="s">
        <v>389</v>
      </c>
      <c r="E471" s="36" t="s">
        <v>523</v>
      </c>
      <c r="F471" s="36" t="s">
        <v>524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48"/>
    </row>
    <row r="472" spans="1:34" ht="15.75" thickTop="1" x14ac:dyDescent="0.25">
      <c r="A472" s="38" t="s">
        <v>41</v>
      </c>
      <c r="B472" s="35"/>
      <c r="C472" s="49" t="s">
        <v>41</v>
      </c>
      <c r="D472" s="49" t="s">
        <v>388</v>
      </c>
      <c r="E472" s="49" t="s">
        <v>525</v>
      </c>
      <c r="F472" s="49" t="s">
        <v>526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52"/>
    </row>
    <row r="473" spans="1:34" x14ac:dyDescent="0.25">
      <c r="A473" s="41" t="s">
        <v>42</v>
      </c>
      <c r="B473" s="28"/>
      <c r="C473" t="s">
        <v>39</v>
      </c>
      <c r="E473" t="s">
        <v>525</v>
      </c>
      <c r="F473" t="s">
        <v>526</v>
      </c>
      <c r="AH473" s="47"/>
    </row>
    <row r="474" spans="1:34" x14ac:dyDescent="0.25">
      <c r="A474" s="41" t="s">
        <v>44</v>
      </c>
      <c r="B474" s="28"/>
      <c r="C474" t="s">
        <v>45</v>
      </c>
      <c r="E474" t="s">
        <v>525</v>
      </c>
      <c r="F474" t="s">
        <v>526</v>
      </c>
      <c r="AH474" s="47"/>
    </row>
    <row r="475" spans="1:34" x14ac:dyDescent="0.25">
      <c r="A475" s="41" t="s">
        <v>37</v>
      </c>
      <c r="B475" s="28"/>
      <c r="C475" t="s">
        <v>37</v>
      </c>
      <c r="E475" t="s">
        <v>525</v>
      </c>
      <c r="F475" t="s">
        <v>526</v>
      </c>
      <c r="AH475" s="47"/>
    </row>
    <row r="476" spans="1:34" x14ac:dyDescent="0.25">
      <c r="A476" s="41" t="s">
        <v>44</v>
      </c>
      <c r="B476" s="28"/>
      <c r="C476" t="s">
        <v>45</v>
      </c>
      <c r="E476" t="s">
        <v>525</v>
      </c>
      <c r="F476" t="s">
        <v>526</v>
      </c>
      <c r="AH476" s="47"/>
    </row>
    <row r="477" spans="1:34" x14ac:dyDescent="0.25">
      <c r="A477" s="41" t="s">
        <v>44</v>
      </c>
      <c r="B477" s="28"/>
      <c r="C477" t="s">
        <v>45</v>
      </c>
      <c r="E477" t="s">
        <v>525</v>
      </c>
      <c r="F477" t="s">
        <v>526</v>
      </c>
      <c r="AH477" s="47"/>
    </row>
    <row r="478" spans="1:34" x14ac:dyDescent="0.25">
      <c r="A478" s="41" t="s">
        <v>69</v>
      </c>
      <c r="B478" s="28"/>
      <c r="C478" t="s">
        <v>39</v>
      </c>
      <c r="E478" t="s">
        <v>525</v>
      </c>
      <c r="F478" t="s">
        <v>526</v>
      </c>
      <c r="AH478" s="47"/>
    </row>
    <row r="479" spans="1:34" x14ac:dyDescent="0.25">
      <c r="A479" s="41" t="s">
        <v>37</v>
      </c>
      <c r="B479" s="28"/>
      <c r="C479" t="s">
        <v>37</v>
      </c>
      <c r="E479" t="s">
        <v>525</v>
      </c>
      <c r="F479" t="s">
        <v>526</v>
      </c>
      <c r="AH479" s="47"/>
    </row>
    <row r="480" spans="1:34" x14ac:dyDescent="0.25">
      <c r="A480" s="41" t="s">
        <v>57</v>
      </c>
      <c r="B480" s="28"/>
      <c r="C480" t="s">
        <v>39</v>
      </c>
      <c r="E480" t="s">
        <v>525</v>
      </c>
      <c r="F480" t="s">
        <v>526</v>
      </c>
      <c r="AH480" s="47"/>
    </row>
    <row r="481" spans="1:34" ht="15.75" thickBot="1" x14ac:dyDescent="0.3">
      <c r="A481" s="51" t="s">
        <v>91</v>
      </c>
      <c r="B481" s="50"/>
      <c r="C481" s="36" t="s">
        <v>39</v>
      </c>
      <c r="D481" s="36" t="s">
        <v>389</v>
      </c>
      <c r="E481" s="36" t="s">
        <v>525</v>
      </c>
      <c r="F481" s="36" t="s">
        <v>526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48"/>
    </row>
    <row r="482" spans="1:34" ht="15.75" thickTop="1" x14ac:dyDescent="0.25">
      <c r="A482" s="38" t="s">
        <v>37</v>
      </c>
      <c r="B482" s="35"/>
      <c r="C482" s="49" t="s">
        <v>37</v>
      </c>
      <c r="D482" s="49" t="s">
        <v>388</v>
      </c>
      <c r="E482" s="49" t="s">
        <v>527</v>
      </c>
      <c r="F482" s="49" t="s">
        <v>528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52"/>
    </row>
    <row r="483" spans="1:34" x14ac:dyDescent="0.25">
      <c r="A483" s="41" t="s">
        <v>37</v>
      </c>
      <c r="B483" s="28"/>
      <c r="C483" t="s">
        <v>37</v>
      </c>
      <c r="E483" t="s">
        <v>527</v>
      </c>
      <c r="F483" t="s">
        <v>528</v>
      </c>
      <c r="AH483" s="47"/>
    </row>
    <row r="484" spans="1:34" x14ac:dyDescent="0.25">
      <c r="A484" s="41" t="s">
        <v>41</v>
      </c>
      <c r="B484" s="28"/>
      <c r="C484" t="s">
        <v>41</v>
      </c>
      <c r="E484" t="s">
        <v>527</v>
      </c>
      <c r="F484" t="s">
        <v>528</v>
      </c>
      <c r="AH484" s="47"/>
    </row>
    <row r="485" spans="1:34" x14ac:dyDescent="0.25">
      <c r="A485" s="41" t="s">
        <v>41</v>
      </c>
      <c r="B485" s="28"/>
      <c r="C485" t="s">
        <v>41</v>
      </c>
      <c r="E485" t="s">
        <v>527</v>
      </c>
      <c r="F485" t="s">
        <v>528</v>
      </c>
      <c r="AH485" s="47"/>
    </row>
    <row r="486" spans="1:34" x14ac:dyDescent="0.25">
      <c r="A486" s="41" t="s">
        <v>37</v>
      </c>
      <c r="B486" s="28"/>
      <c r="C486" t="s">
        <v>37</v>
      </c>
      <c r="E486" t="s">
        <v>527</v>
      </c>
      <c r="F486" t="s">
        <v>528</v>
      </c>
      <c r="AH486" s="47"/>
    </row>
    <row r="487" spans="1:34" x14ac:dyDescent="0.25">
      <c r="A487" s="41" t="s">
        <v>37</v>
      </c>
      <c r="B487" s="28"/>
      <c r="C487" t="s">
        <v>37</v>
      </c>
      <c r="E487" t="s">
        <v>527</v>
      </c>
      <c r="F487" t="s">
        <v>528</v>
      </c>
      <c r="AH487" s="47"/>
    </row>
    <row r="488" spans="1:34" x14ac:dyDescent="0.25">
      <c r="A488" s="41" t="s">
        <v>41</v>
      </c>
      <c r="B488" s="28"/>
      <c r="C488" t="s">
        <v>41</v>
      </c>
      <c r="E488" t="s">
        <v>527</v>
      </c>
      <c r="F488" t="s">
        <v>528</v>
      </c>
      <c r="AH488" s="47"/>
    </row>
    <row r="489" spans="1:34" x14ac:dyDescent="0.25">
      <c r="A489" s="41" t="s">
        <v>41</v>
      </c>
      <c r="B489" s="28"/>
      <c r="C489" t="s">
        <v>41</v>
      </c>
      <c r="E489" t="s">
        <v>527</v>
      </c>
      <c r="F489" t="s">
        <v>528</v>
      </c>
      <c r="AH489" s="47"/>
    </row>
    <row r="490" spans="1:34" x14ac:dyDescent="0.25">
      <c r="A490" s="41" t="s">
        <v>46</v>
      </c>
      <c r="B490" s="28"/>
      <c r="C490" t="s">
        <v>37</v>
      </c>
      <c r="E490" t="s">
        <v>527</v>
      </c>
      <c r="F490" t="s">
        <v>528</v>
      </c>
      <c r="AH490" s="47"/>
    </row>
    <row r="491" spans="1:34" ht="15.75" thickBot="1" x14ac:dyDescent="0.3">
      <c r="A491" s="51" t="s">
        <v>41</v>
      </c>
      <c r="B491" s="50"/>
      <c r="C491" s="36" t="s">
        <v>41</v>
      </c>
      <c r="D491" s="36" t="s">
        <v>389</v>
      </c>
      <c r="E491" s="36" t="s">
        <v>527</v>
      </c>
      <c r="F491" s="36" t="s">
        <v>528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48"/>
    </row>
    <row r="492" spans="1:34" ht="15.75" thickTop="1" x14ac:dyDescent="0.25">
      <c r="A492" s="38" t="s">
        <v>37</v>
      </c>
      <c r="B492" s="35"/>
      <c r="C492" s="49" t="s">
        <v>37</v>
      </c>
      <c r="D492" s="49" t="s">
        <v>388</v>
      </c>
      <c r="E492" s="49" t="s">
        <v>529</v>
      </c>
      <c r="F492" s="49" t="s">
        <v>530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52"/>
    </row>
    <row r="493" spans="1:34" x14ac:dyDescent="0.25">
      <c r="A493" s="41" t="s">
        <v>41</v>
      </c>
      <c r="B493" s="28"/>
      <c r="C493" t="s">
        <v>41</v>
      </c>
      <c r="E493" t="s">
        <v>529</v>
      </c>
      <c r="F493" t="s">
        <v>530</v>
      </c>
      <c r="AH493" s="47"/>
    </row>
    <row r="494" spans="1:34" x14ac:dyDescent="0.25">
      <c r="A494" s="41" t="s">
        <v>41</v>
      </c>
      <c r="B494" s="28"/>
      <c r="C494" t="s">
        <v>41</v>
      </c>
      <c r="E494" t="s">
        <v>529</v>
      </c>
      <c r="F494" t="s">
        <v>530</v>
      </c>
      <c r="AH494" s="47"/>
    </row>
    <row r="495" spans="1:34" x14ac:dyDescent="0.25">
      <c r="A495" s="41" t="s">
        <v>67</v>
      </c>
      <c r="B495" s="28"/>
      <c r="C495" t="s">
        <v>39</v>
      </c>
      <c r="E495" t="s">
        <v>529</v>
      </c>
      <c r="F495" t="s">
        <v>530</v>
      </c>
      <c r="AH495" s="47"/>
    </row>
    <row r="496" spans="1:34" x14ac:dyDescent="0.25">
      <c r="A496" s="41" t="s">
        <v>37</v>
      </c>
      <c r="B496" s="28"/>
      <c r="C496" t="s">
        <v>37</v>
      </c>
      <c r="E496" t="s">
        <v>529</v>
      </c>
      <c r="F496" t="s">
        <v>530</v>
      </c>
      <c r="AH496" s="47"/>
    </row>
    <row r="497" spans="1:34" x14ac:dyDescent="0.25">
      <c r="A497" s="41" t="s">
        <v>41</v>
      </c>
      <c r="B497" s="28"/>
      <c r="C497" t="s">
        <v>41</v>
      </c>
      <c r="E497" t="s">
        <v>529</v>
      </c>
      <c r="F497" t="s">
        <v>530</v>
      </c>
      <c r="AH497" s="47"/>
    </row>
    <row r="498" spans="1:34" x14ac:dyDescent="0.25">
      <c r="A498" s="41" t="s">
        <v>41</v>
      </c>
      <c r="B498" s="28"/>
      <c r="C498" t="s">
        <v>41</v>
      </c>
      <c r="E498" t="s">
        <v>529</v>
      </c>
      <c r="F498" t="s">
        <v>530</v>
      </c>
      <c r="AH498" s="47"/>
    </row>
    <row r="499" spans="1:34" x14ac:dyDescent="0.25">
      <c r="A499" s="41" t="s">
        <v>38</v>
      </c>
      <c r="B499" s="28"/>
      <c r="C499" t="s">
        <v>39</v>
      </c>
      <c r="E499" t="s">
        <v>529</v>
      </c>
      <c r="F499" t="s">
        <v>530</v>
      </c>
      <c r="AH499" s="47"/>
    </row>
    <row r="500" spans="1:34" x14ac:dyDescent="0.25">
      <c r="A500" s="41" t="s">
        <v>42</v>
      </c>
      <c r="B500" s="28"/>
      <c r="C500" t="s">
        <v>39</v>
      </c>
      <c r="E500" t="s">
        <v>529</v>
      </c>
      <c r="F500" t="s">
        <v>530</v>
      </c>
      <c r="AH500" s="47"/>
    </row>
    <row r="501" spans="1:34" ht="15.75" thickBot="1" x14ac:dyDescent="0.3">
      <c r="A501" s="51" t="s">
        <v>42</v>
      </c>
      <c r="B501" s="50"/>
      <c r="C501" s="36" t="s">
        <v>39</v>
      </c>
      <c r="D501" s="36" t="s">
        <v>389</v>
      </c>
      <c r="E501" s="36" t="s">
        <v>529</v>
      </c>
      <c r="F501" s="36" t="s">
        <v>530</v>
      </c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48"/>
    </row>
    <row r="50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8.7109375" bestFit="1" customWidth="1"/>
    <col min="6" max="6" width="18.42578125" bestFit="1" customWidth="1"/>
  </cols>
  <sheetData>
    <row r="1" spans="1:34" ht="16.5" thickTop="1" thickBot="1" x14ac:dyDescent="0.3">
      <c r="A1" s="31" t="s">
        <v>342</v>
      </c>
      <c r="B1" s="31" t="s">
        <v>26</v>
      </c>
      <c r="C1" s="31" t="s">
        <v>343</v>
      </c>
      <c r="D1" s="31" t="s">
        <v>344</v>
      </c>
      <c r="E1" s="31" t="s">
        <v>345</v>
      </c>
      <c r="F1" s="31" t="s">
        <v>346</v>
      </c>
      <c r="G1" s="31" t="s">
        <v>347</v>
      </c>
      <c r="H1" s="31" t="s">
        <v>348</v>
      </c>
      <c r="I1" s="31" t="s">
        <v>349</v>
      </c>
      <c r="J1" s="31" t="s">
        <v>350</v>
      </c>
      <c r="K1" s="31" t="s">
        <v>351</v>
      </c>
      <c r="L1" s="31" t="s">
        <v>352</v>
      </c>
      <c r="M1" s="31" t="s">
        <v>353</v>
      </c>
      <c r="N1" s="31" t="s">
        <v>354</v>
      </c>
      <c r="O1" s="31" t="s">
        <v>355</v>
      </c>
      <c r="P1" s="31" t="s">
        <v>356</v>
      </c>
      <c r="Q1" s="31" t="s">
        <v>357</v>
      </c>
      <c r="R1" s="31" t="s">
        <v>358</v>
      </c>
      <c r="S1" s="31" t="s">
        <v>359</v>
      </c>
      <c r="T1" s="31" t="s">
        <v>360</v>
      </c>
      <c r="U1" s="31" t="s">
        <v>361</v>
      </c>
      <c r="V1" s="31" t="s">
        <v>362</v>
      </c>
      <c r="W1" s="31" t="s">
        <v>363</v>
      </c>
      <c r="X1" s="31" t="s">
        <v>364</v>
      </c>
      <c r="Y1" s="31" t="s">
        <v>365</v>
      </c>
      <c r="Z1" s="31" t="s">
        <v>366</v>
      </c>
      <c r="AA1" s="31" t="s">
        <v>367</v>
      </c>
      <c r="AB1" s="31" t="s">
        <v>368</v>
      </c>
      <c r="AC1" s="31" t="s">
        <v>369</v>
      </c>
      <c r="AD1" s="31" t="s">
        <v>370</v>
      </c>
      <c r="AE1" s="31" t="s">
        <v>371</v>
      </c>
      <c r="AF1" s="31" t="s">
        <v>372</v>
      </c>
      <c r="AG1" s="31" t="s">
        <v>373</v>
      </c>
      <c r="AH1" s="31" t="s">
        <v>374</v>
      </c>
    </row>
    <row r="2" spans="1:34" ht="15.75" thickTop="1" x14ac:dyDescent="0.25">
      <c r="A2" s="71" t="s">
        <v>40</v>
      </c>
      <c r="B2" s="35"/>
      <c r="C2" s="49" t="s">
        <v>40</v>
      </c>
      <c r="D2" s="49" t="s">
        <v>388</v>
      </c>
      <c r="E2" s="49" t="s">
        <v>606</v>
      </c>
      <c r="F2" s="49" t="s">
        <v>607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83"/>
    </row>
    <row r="3" spans="1:34" x14ac:dyDescent="0.25">
      <c r="A3" s="74" t="s">
        <v>37</v>
      </c>
      <c r="B3" s="28"/>
      <c r="C3" t="s">
        <v>37</v>
      </c>
      <c r="E3" t="s">
        <v>606</v>
      </c>
      <c r="F3" t="s">
        <v>607</v>
      </c>
      <c r="AH3" s="80"/>
    </row>
    <row r="4" spans="1:34" x14ac:dyDescent="0.25">
      <c r="A4" s="74" t="s">
        <v>40</v>
      </c>
      <c r="B4" s="28"/>
      <c r="C4" t="s">
        <v>40</v>
      </c>
      <c r="E4" t="s">
        <v>606</v>
      </c>
      <c r="F4" t="s">
        <v>607</v>
      </c>
      <c r="AH4" s="80"/>
    </row>
    <row r="5" spans="1:34" x14ac:dyDescent="0.25">
      <c r="A5" s="74" t="s">
        <v>200</v>
      </c>
      <c r="B5" s="28"/>
      <c r="C5" t="s">
        <v>39</v>
      </c>
      <c r="E5" t="s">
        <v>606</v>
      </c>
      <c r="F5" t="s">
        <v>607</v>
      </c>
      <c r="AH5" s="80"/>
    </row>
    <row r="6" spans="1:34" x14ac:dyDescent="0.25">
      <c r="A6" s="74" t="s">
        <v>37</v>
      </c>
      <c r="B6" s="28"/>
      <c r="C6" t="s">
        <v>37</v>
      </c>
      <c r="E6" t="s">
        <v>606</v>
      </c>
      <c r="F6" t="s">
        <v>607</v>
      </c>
      <c r="AH6" s="80"/>
    </row>
    <row r="7" spans="1:34" x14ac:dyDescent="0.25">
      <c r="A7" s="74" t="s">
        <v>40</v>
      </c>
      <c r="B7" s="28"/>
      <c r="C7" t="s">
        <v>40</v>
      </c>
      <c r="E7" t="s">
        <v>606</v>
      </c>
      <c r="F7" t="s">
        <v>607</v>
      </c>
      <c r="AH7" s="80"/>
    </row>
    <row r="8" spans="1:34" x14ac:dyDescent="0.25">
      <c r="A8" s="74" t="s">
        <v>37</v>
      </c>
      <c r="B8" s="28"/>
      <c r="C8" t="s">
        <v>37</v>
      </c>
      <c r="E8" t="s">
        <v>606</v>
      </c>
      <c r="F8" t="s">
        <v>607</v>
      </c>
      <c r="AH8" s="80"/>
    </row>
    <row r="9" spans="1:34" x14ac:dyDescent="0.25">
      <c r="A9" s="74" t="s">
        <v>38</v>
      </c>
      <c r="B9" s="28"/>
      <c r="C9" t="s">
        <v>39</v>
      </c>
      <c r="E9" t="s">
        <v>606</v>
      </c>
      <c r="F9" t="s">
        <v>607</v>
      </c>
      <c r="AH9" s="80"/>
    </row>
    <row r="10" spans="1:34" x14ac:dyDescent="0.25">
      <c r="A10" s="74" t="s">
        <v>37</v>
      </c>
      <c r="B10" s="28"/>
      <c r="C10" t="s">
        <v>37</v>
      </c>
      <c r="E10" t="s">
        <v>606</v>
      </c>
      <c r="F10" t="s">
        <v>607</v>
      </c>
      <c r="AH10" s="80"/>
    </row>
    <row r="11" spans="1:34" ht="15.75" thickBot="1" x14ac:dyDescent="0.3">
      <c r="A11" s="82" t="s">
        <v>262</v>
      </c>
      <c r="B11" s="50"/>
      <c r="C11" s="36" t="s">
        <v>117</v>
      </c>
      <c r="D11" s="36" t="s">
        <v>389</v>
      </c>
      <c r="E11" s="36" t="s">
        <v>606</v>
      </c>
      <c r="F11" s="36" t="s">
        <v>607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81"/>
    </row>
    <row r="12" spans="1:34" ht="15.75" thickTop="1" x14ac:dyDescent="0.25">
      <c r="A12" s="71" t="s">
        <v>46</v>
      </c>
      <c r="B12" s="35"/>
      <c r="C12" s="49" t="s">
        <v>37</v>
      </c>
      <c r="D12" s="49" t="s">
        <v>388</v>
      </c>
      <c r="E12" s="49" t="s">
        <v>610</v>
      </c>
      <c r="F12" s="49" t="s">
        <v>611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83"/>
    </row>
    <row r="13" spans="1:34" x14ac:dyDescent="0.25">
      <c r="A13" s="74" t="s">
        <v>37</v>
      </c>
      <c r="B13" s="28"/>
      <c r="C13" t="s">
        <v>37</v>
      </c>
      <c r="E13" t="s">
        <v>610</v>
      </c>
      <c r="F13" t="s">
        <v>611</v>
      </c>
      <c r="AH13" s="80"/>
    </row>
    <row r="14" spans="1:34" x14ac:dyDescent="0.25">
      <c r="A14" s="74" t="s">
        <v>37</v>
      </c>
      <c r="B14" s="28"/>
      <c r="C14" t="s">
        <v>37</v>
      </c>
      <c r="E14" t="s">
        <v>610</v>
      </c>
      <c r="F14" t="s">
        <v>611</v>
      </c>
      <c r="AH14" s="80"/>
    </row>
    <row r="15" spans="1:34" x14ac:dyDescent="0.25">
      <c r="A15" s="74" t="s">
        <v>37</v>
      </c>
      <c r="B15" s="28"/>
      <c r="C15" t="s">
        <v>37</v>
      </c>
      <c r="E15" t="s">
        <v>610</v>
      </c>
      <c r="F15" t="s">
        <v>611</v>
      </c>
      <c r="AH15" s="80"/>
    </row>
    <row r="16" spans="1:34" x14ac:dyDescent="0.25">
      <c r="A16" s="74" t="s">
        <v>37</v>
      </c>
      <c r="B16" s="28"/>
      <c r="C16" t="s">
        <v>37</v>
      </c>
      <c r="E16" t="s">
        <v>610</v>
      </c>
      <c r="F16" t="s">
        <v>611</v>
      </c>
      <c r="AH16" s="80"/>
    </row>
    <row r="17" spans="1:34" x14ac:dyDescent="0.25">
      <c r="A17" s="74" t="s">
        <v>40</v>
      </c>
      <c r="B17" s="28"/>
      <c r="C17" t="s">
        <v>40</v>
      </c>
      <c r="E17" t="s">
        <v>610</v>
      </c>
      <c r="F17" t="s">
        <v>611</v>
      </c>
      <c r="AH17" s="80"/>
    </row>
    <row r="18" spans="1:34" x14ac:dyDescent="0.25">
      <c r="A18" s="74" t="s">
        <v>46</v>
      </c>
      <c r="B18" s="28"/>
      <c r="C18" t="s">
        <v>37</v>
      </c>
      <c r="E18" t="s">
        <v>610</v>
      </c>
      <c r="F18" t="s">
        <v>611</v>
      </c>
      <c r="AH18" s="80"/>
    </row>
    <row r="19" spans="1:34" x14ac:dyDescent="0.25">
      <c r="A19" s="74" t="s">
        <v>46</v>
      </c>
      <c r="B19" s="28"/>
      <c r="C19" t="s">
        <v>37</v>
      </c>
      <c r="E19" t="s">
        <v>610</v>
      </c>
      <c r="F19" t="s">
        <v>611</v>
      </c>
      <c r="AH19" s="80"/>
    </row>
    <row r="20" spans="1:34" x14ac:dyDescent="0.25">
      <c r="A20" s="74" t="s">
        <v>37</v>
      </c>
      <c r="B20" s="28"/>
      <c r="C20" t="s">
        <v>37</v>
      </c>
      <c r="E20" t="s">
        <v>610</v>
      </c>
      <c r="F20" t="s">
        <v>611</v>
      </c>
      <c r="AH20" s="80"/>
    </row>
    <row r="21" spans="1:34" ht="15.75" thickBot="1" x14ac:dyDescent="0.3">
      <c r="A21" s="82" t="s">
        <v>46</v>
      </c>
      <c r="B21" s="50"/>
      <c r="C21" s="36" t="s">
        <v>37</v>
      </c>
      <c r="D21" s="36" t="s">
        <v>389</v>
      </c>
      <c r="E21" s="36" t="s">
        <v>610</v>
      </c>
      <c r="F21" s="36" t="s">
        <v>611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81"/>
    </row>
    <row r="22" spans="1:34" ht="15.75" thickTop="1" x14ac:dyDescent="0.25">
      <c r="A22" s="71" t="s">
        <v>37</v>
      </c>
      <c r="B22" s="35"/>
      <c r="C22" s="49" t="s">
        <v>37</v>
      </c>
      <c r="D22" s="49" t="s">
        <v>388</v>
      </c>
      <c r="E22" s="49" t="s">
        <v>612</v>
      </c>
      <c r="F22" s="49" t="s">
        <v>613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83"/>
    </row>
    <row r="23" spans="1:34" x14ac:dyDescent="0.25">
      <c r="A23" s="74" t="s">
        <v>37</v>
      </c>
      <c r="B23" s="28"/>
      <c r="C23" t="s">
        <v>37</v>
      </c>
      <c r="E23" t="s">
        <v>612</v>
      </c>
      <c r="F23" t="s">
        <v>613</v>
      </c>
      <c r="AH23" s="80"/>
    </row>
    <row r="24" spans="1:34" x14ac:dyDescent="0.25">
      <c r="A24" s="74" t="s">
        <v>37</v>
      </c>
      <c r="B24" s="28"/>
      <c r="C24" t="s">
        <v>37</v>
      </c>
      <c r="E24" t="s">
        <v>612</v>
      </c>
      <c r="F24" t="s">
        <v>613</v>
      </c>
      <c r="AH24" s="80"/>
    </row>
    <row r="25" spans="1:34" x14ac:dyDescent="0.25">
      <c r="A25" s="74" t="s">
        <v>44</v>
      </c>
      <c r="B25" s="28"/>
      <c r="C25" t="s">
        <v>45</v>
      </c>
      <c r="E25" t="s">
        <v>612</v>
      </c>
      <c r="F25" t="s">
        <v>613</v>
      </c>
      <c r="AH25" s="80"/>
    </row>
    <row r="26" spans="1:34" x14ac:dyDescent="0.25">
      <c r="A26" s="74" t="s">
        <v>37</v>
      </c>
      <c r="B26" s="28"/>
      <c r="C26" t="s">
        <v>37</v>
      </c>
      <c r="E26" t="s">
        <v>612</v>
      </c>
      <c r="F26" t="s">
        <v>613</v>
      </c>
      <c r="AH26" s="80"/>
    </row>
    <row r="27" spans="1:34" x14ac:dyDescent="0.25">
      <c r="A27" s="74" t="s">
        <v>46</v>
      </c>
      <c r="B27" s="28"/>
      <c r="C27" t="s">
        <v>37</v>
      </c>
      <c r="E27" t="s">
        <v>612</v>
      </c>
      <c r="F27" t="s">
        <v>613</v>
      </c>
      <c r="AH27" s="80"/>
    </row>
    <row r="28" spans="1:34" x14ac:dyDescent="0.25">
      <c r="A28" s="74" t="s">
        <v>37</v>
      </c>
      <c r="B28" s="28"/>
      <c r="C28" t="s">
        <v>37</v>
      </c>
      <c r="E28" t="s">
        <v>612</v>
      </c>
      <c r="F28" t="s">
        <v>613</v>
      </c>
      <c r="AH28" s="80"/>
    </row>
    <row r="29" spans="1:34" x14ac:dyDescent="0.25">
      <c r="A29" s="74" t="s">
        <v>46</v>
      </c>
      <c r="B29" s="28"/>
      <c r="C29" t="s">
        <v>37</v>
      </c>
      <c r="E29" t="s">
        <v>612</v>
      </c>
      <c r="F29" t="s">
        <v>613</v>
      </c>
      <c r="AH29" s="80"/>
    </row>
    <row r="30" spans="1:34" x14ac:dyDescent="0.25">
      <c r="A30" s="74" t="s">
        <v>76</v>
      </c>
      <c r="B30" s="28"/>
      <c r="C30" t="s">
        <v>39</v>
      </c>
      <c r="E30" t="s">
        <v>612</v>
      </c>
      <c r="F30" t="s">
        <v>613</v>
      </c>
      <c r="AH30" s="80"/>
    </row>
    <row r="31" spans="1:34" ht="15.75" thickBot="1" x14ac:dyDescent="0.3">
      <c r="A31" s="82" t="s">
        <v>37</v>
      </c>
      <c r="B31" s="50"/>
      <c r="C31" s="36" t="s">
        <v>37</v>
      </c>
      <c r="D31" s="36" t="s">
        <v>389</v>
      </c>
      <c r="E31" s="36" t="s">
        <v>612</v>
      </c>
      <c r="F31" s="36" t="s">
        <v>613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81"/>
    </row>
    <row r="32" spans="1:34" ht="15.75" thickTop="1" x14ac:dyDescent="0.25">
      <c r="A32" s="71" t="s">
        <v>67</v>
      </c>
      <c r="B32" s="35"/>
      <c r="C32" s="49" t="s">
        <v>39</v>
      </c>
      <c r="D32" s="49" t="s">
        <v>388</v>
      </c>
      <c r="E32" s="49" t="s">
        <v>614</v>
      </c>
      <c r="F32" s="49" t="s">
        <v>615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83"/>
    </row>
    <row r="33" spans="1:34" x14ac:dyDescent="0.25">
      <c r="A33" s="74" t="s">
        <v>38</v>
      </c>
      <c r="B33" s="28"/>
      <c r="C33" t="s">
        <v>39</v>
      </c>
      <c r="E33" t="s">
        <v>614</v>
      </c>
      <c r="F33" t="s">
        <v>615</v>
      </c>
      <c r="AH33" s="80"/>
    </row>
    <row r="34" spans="1:34" x14ac:dyDescent="0.25">
      <c r="A34" s="74" t="s">
        <v>40</v>
      </c>
      <c r="B34" s="28"/>
      <c r="C34" t="s">
        <v>40</v>
      </c>
      <c r="E34" t="s">
        <v>614</v>
      </c>
      <c r="F34" t="s">
        <v>615</v>
      </c>
      <c r="AH34" s="80"/>
    </row>
    <row r="35" spans="1:34" x14ac:dyDescent="0.25">
      <c r="A35" s="74" t="s">
        <v>38</v>
      </c>
      <c r="B35" s="28"/>
      <c r="C35" t="s">
        <v>39</v>
      </c>
      <c r="E35" t="s">
        <v>614</v>
      </c>
      <c r="F35" t="s">
        <v>615</v>
      </c>
      <c r="AH35" s="80"/>
    </row>
    <row r="36" spans="1:34" x14ac:dyDescent="0.25">
      <c r="A36" s="74" t="s">
        <v>37</v>
      </c>
      <c r="B36" s="28"/>
      <c r="C36" t="s">
        <v>37</v>
      </c>
      <c r="E36" t="s">
        <v>614</v>
      </c>
      <c r="F36" t="s">
        <v>615</v>
      </c>
      <c r="AH36" s="80"/>
    </row>
    <row r="37" spans="1:34" x14ac:dyDescent="0.25">
      <c r="A37" s="74" t="s">
        <v>44</v>
      </c>
      <c r="B37" s="28"/>
      <c r="C37" t="s">
        <v>45</v>
      </c>
      <c r="E37" t="s">
        <v>614</v>
      </c>
      <c r="F37" t="s">
        <v>615</v>
      </c>
      <c r="AH37" s="80"/>
    </row>
    <row r="38" spans="1:34" x14ac:dyDescent="0.25">
      <c r="A38" s="74" t="s">
        <v>56</v>
      </c>
      <c r="B38" s="28"/>
      <c r="C38" t="s">
        <v>39</v>
      </c>
      <c r="E38" t="s">
        <v>614</v>
      </c>
      <c r="F38" t="s">
        <v>615</v>
      </c>
      <c r="AH38" s="80"/>
    </row>
    <row r="39" spans="1:34" x14ac:dyDescent="0.25">
      <c r="A39" s="74" t="s">
        <v>40</v>
      </c>
      <c r="B39" s="28"/>
      <c r="C39" t="s">
        <v>40</v>
      </c>
      <c r="E39" t="s">
        <v>614</v>
      </c>
      <c r="F39" t="s">
        <v>615</v>
      </c>
      <c r="AH39" s="80"/>
    </row>
    <row r="40" spans="1:34" x14ac:dyDescent="0.25">
      <c r="A40" s="74" t="s">
        <v>37</v>
      </c>
      <c r="B40" s="28"/>
      <c r="C40" t="s">
        <v>37</v>
      </c>
      <c r="E40" t="s">
        <v>614</v>
      </c>
      <c r="F40" t="s">
        <v>615</v>
      </c>
      <c r="AH40" s="80"/>
    </row>
    <row r="41" spans="1:34" ht="15.75" thickBot="1" x14ac:dyDescent="0.3">
      <c r="A41" s="82" t="s">
        <v>37</v>
      </c>
      <c r="B41" s="50"/>
      <c r="C41" s="36" t="s">
        <v>37</v>
      </c>
      <c r="D41" s="36" t="s">
        <v>389</v>
      </c>
      <c r="E41" s="36" t="s">
        <v>614</v>
      </c>
      <c r="F41" s="36" t="s">
        <v>615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81"/>
    </row>
    <row r="42" spans="1:34" ht="15.75" thickTop="1" x14ac:dyDescent="0.25">
      <c r="A42" s="71" t="s">
        <v>41</v>
      </c>
      <c r="B42" s="35"/>
      <c r="C42" s="49" t="s">
        <v>41</v>
      </c>
      <c r="D42" s="49" t="s">
        <v>388</v>
      </c>
      <c r="E42" s="49" t="s">
        <v>616</v>
      </c>
      <c r="F42" s="49" t="s">
        <v>617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83"/>
    </row>
    <row r="43" spans="1:34" x14ac:dyDescent="0.25">
      <c r="A43" s="74" t="s">
        <v>41</v>
      </c>
      <c r="B43" s="28"/>
      <c r="C43" t="s">
        <v>41</v>
      </c>
      <c r="E43" t="s">
        <v>616</v>
      </c>
      <c r="F43" t="s">
        <v>617</v>
      </c>
      <c r="AH43" s="80"/>
    </row>
    <row r="44" spans="1:34" x14ac:dyDescent="0.25">
      <c r="A44" s="74" t="s">
        <v>41</v>
      </c>
      <c r="B44" s="28"/>
      <c r="C44" t="s">
        <v>41</v>
      </c>
      <c r="E44" t="s">
        <v>616</v>
      </c>
      <c r="F44" t="s">
        <v>617</v>
      </c>
      <c r="AH44" s="80"/>
    </row>
    <row r="45" spans="1:34" x14ac:dyDescent="0.25">
      <c r="A45" s="74" t="s">
        <v>41</v>
      </c>
      <c r="B45" s="28"/>
      <c r="C45" t="s">
        <v>41</v>
      </c>
      <c r="E45" t="s">
        <v>616</v>
      </c>
      <c r="F45" t="s">
        <v>617</v>
      </c>
      <c r="AH45" s="80"/>
    </row>
    <row r="46" spans="1:34" x14ac:dyDescent="0.25">
      <c r="A46" s="74" t="s">
        <v>46</v>
      </c>
      <c r="B46" s="28"/>
      <c r="C46" t="s">
        <v>37</v>
      </c>
      <c r="E46" t="s">
        <v>616</v>
      </c>
      <c r="F46" t="s">
        <v>617</v>
      </c>
      <c r="AH46" s="80"/>
    </row>
    <row r="47" spans="1:34" x14ac:dyDescent="0.25">
      <c r="A47" s="74" t="s">
        <v>37</v>
      </c>
      <c r="B47" s="28"/>
      <c r="C47" t="s">
        <v>37</v>
      </c>
      <c r="E47" t="s">
        <v>616</v>
      </c>
      <c r="F47" t="s">
        <v>617</v>
      </c>
      <c r="AH47" s="80"/>
    </row>
    <row r="48" spans="1:34" x14ac:dyDescent="0.25">
      <c r="A48" s="74" t="s">
        <v>40</v>
      </c>
      <c r="B48" s="28"/>
      <c r="C48" t="s">
        <v>40</v>
      </c>
      <c r="E48" t="s">
        <v>616</v>
      </c>
      <c r="F48" t="s">
        <v>617</v>
      </c>
      <c r="AH48" s="80"/>
    </row>
    <row r="49" spans="1:34" x14ac:dyDescent="0.25">
      <c r="A49" s="74" t="s">
        <v>37</v>
      </c>
      <c r="B49" s="28"/>
      <c r="C49" t="s">
        <v>37</v>
      </c>
      <c r="E49" t="s">
        <v>616</v>
      </c>
      <c r="F49" t="s">
        <v>617</v>
      </c>
      <c r="AH49" s="80"/>
    </row>
    <row r="50" spans="1:34" x14ac:dyDescent="0.25">
      <c r="A50" s="74" t="s">
        <v>37</v>
      </c>
      <c r="B50" s="28"/>
      <c r="C50" t="s">
        <v>37</v>
      </c>
      <c r="E50" t="s">
        <v>616</v>
      </c>
      <c r="F50" t="s">
        <v>617</v>
      </c>
      <c r="AH50" s="80"/>
    </row>
    <row r="51" spans="1:34" ht="15.75" thickBot="1" x14ac:dyDescent="0.3">
      <c r="A51" s="82" t="s">
        <v>40</v>
      </c>
      <c r="B51" s="50"/>
      <c r="C51" s="36" t="s">
        <v>40</v>
      </c>
      <c r="D51" s="36" t="s">
        <v>389</v>
      </c>
      <c r="E51" s="36" t="s">
        <v>616</v>
      </c>
      <c r="F51" s="36" t="s">
        <v>617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81"/>
    </row>
    <row r="52" spans="1:34" ht="15.75" thickTop="1" x14ac:dyDescent="0.25">
      <c r="A52" s="71" t="s">
        <v>178</v>
      </c>
      <c r="B52" s="35"/>
      <c r="C52" s="49" t="s">
        <v>39</v>
      </c>
      <c r="D52" s="49" t="s">
        <v>388</v>
      </c>
      <c r="E52" s="49" t="s">
        <v>618</v>
      </c>
      <c r="F52" s="49" t="s">
        <v>619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83"/>
    </row>
    <row r="53" spans="1:34" x14ac:dyDescent="0.25">
      <c r="A53" s="74" t="s">
        <v>157</v>
      </c>
      <c r="B53" s="28"/>
      <c r="C53" t="s">
        <v>39</v>
      </c>
      <c r="E53" t="s">
        <v>618</v>
      </c>
      <c r="F53" t="s">
        <v>619</v>
      </c>
      <c r="AH53" s="80"/>
    </row>
    <row r="54" spans="1:34" x14ac:dyDescent="0.25">
      <c r="A54" s="74" t="s">
        <v>44</v>
      </c>
      <c r="B54" s="28"/>
      <c r="C54" t="s">
        <v>45</v>
      </c>
      <c r="E54" t="s">
        <v>618</v>
      </c>
      <c r="F54" t="s">
        <v>619</v>
      </c>
      <c r="AH54" s="80"/>
    </row>
    <row r="55" spans="1:34" x14ac:dyDescent="0.25">
      <c r="A55" s="74" t="s">
        <v>37</v>
      </c>
      <c r="B55" s="28"/>
      <c r="C55" t="s">
        <v>37</v>
      </c>
      <c r="E55" t="s">
        <v>618</v>
      </c>
      <c r="F55" t="s">
        <v>619</v>
      </c>
      <c r="AH55" s="80"/>
    </row>
    <row r="56" spans="1:34" x14ac:dyDescent="0.25">
      <c r="A56" s="74" t="s">
        <v>144</v>
      </c>
      <c r="B56" s="28"/>
      <c r="C56" t="s">
        <v>39</v>
      </c>
      <c r="E56" t="s">
        <v>618</v>
      </c>
      <c r="F56" t="s">
        <v>619</v>
      </c>
      <c r="AH56" s="80"/>
    </row>
    <row r="57" spans="1:34" x14ac:dyDescent="0.25">
      <c r="A57" s="74" t="s">
        <v>37</v>
      </c>
      <c r="B57" s="28"/>
      <c r="C57" t="s">
        <v>37</v>
      </c>
      <c r="E57" t="s">
        <v>618</v>
      </c>
      <c r="F57" t="s">
        <v>619</v>
      </c>
      <c r="AH57" s="80"/>
    </row>
    <row r="58" spans="1:34" x14ac:dyDescent="0.25">
      <c r="A58" s="74" t="s">
        <v>37</v>
      </c>
      <c r="B58" s="28"/>
      <c r="C58" t="s">
        <v>37</v>
      </c>
      <c r="E58" t="s">
        <v>618</v>
      </c>
      <c r="F58" t="s">
        <v>619</v>
      </c>
      <c r="AH58" s="80"/>
    </row>
    <row r="59" spans="1:34" x14ac:dyDescent="0.25">
      <c r="A59" s="74" t="s">
        <v>37</v>
      </c>
      <c r="B59" s="28"/>
      <c r="C59" t="s">
        <v>37</v>
      </c>
      <c r="E59" t="s">
        <v>618</v>
      </c>
      <c r="F59" t="s">
        <v>619</v>
      </c>
      <c r="AH59" s="80"/>
    </row>
    <row r="60" spans="1:34" x14ac:dyDescent="0.25">
      <c r="A60" s="74" t="s">
        <v>40</v>
      </c>
      <c r="B60" s="28"/>
      <c r="C60" t="s">
        <v>40</v>
      </c>
      <c r="E60" t="s">
        <v>618</v>
      </c>
      <c r="F60" t="s">
        <v>619</v>
      </c>
      <c r="AH60" s="80"/>
    </row>
    <row r="61" spans="1:34" ht="15.75" thickBot="1" x14ac:dyDescent="0.3">
      <c r="A61" s="82" t="s">
        <v>37</v>
      </c>
      <c r="B61" s="50"/>
      <c r="C61" s="36" t="s">
        <v>37</v>
      </c>
      <c r="D61" s="36" t="s">
        <v>389</v>
      </c>
      <c r="E61" s="36" t="s">
        <v>618</v>
      </c>
      <c r="F61" s="36" t="s">
        <v>619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81"/>
    </row>
    <row r="62" spans="1:34" ht="15.75" thickTop="1" x14ac:dyDescent="0.25">
      <c r="A62" s="71" t="s">
        <v>44</v>
      </c>
      <c r="B62" s="35"/>
      <c r="C62" s="49" t="s">
        <v>45</v>
      </c>
      <c r="D62" s="49" t="s">
        <v>388</v>
      </c>
      <c r="E62" s="49" t="s">
        <v>623</v>
      </c>
      <c r="F62" s="49" t="s">
        <v>624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83"/>
    </row>
    <row r="63" spans="1:34" x14ac:dyDescent="0.25">
      <c r="A63" s="74" t="s">
        <v>37</v>
      </c>
      <c r="B63" s="28"/>
      <c r="C63" t="s">
        <v>37</v>
      </c>
      <c r="E63" t="s">
        <v>623</v>
      </c>
      <c r="F63" t="s">
        <v>624</v>
      </c>
      <c r="AH63" s="80"/>
    </row>
    <row r="64" spans="1:34" x14ac:dyDescent="0.25">
      <c r="A64" s="74" t="s">
        <v>37</v>
      </c>
      <c r="B64" s="28"/>
      <c r="C64" t="s">
        <v>37</v>
      </c>
      <c r="E64" t="s">
        <v>623</v>
      </c>
      <c r="F64" t="s">
        <v>624</v>
      </c>
      <c r="AH64" s="80"/>
    </row>
    <row r="65" spans="1:34" x14ac:dyDescent="0.25">
      <c r="A65" s="74" t="s">
        <v>37</v>
      </c>
      <c r="B65" s="28"/>
      <c r="C65" t="s">
        <v>37</v>
      </c>
      <c r="E65" t="s">
        <v>623</v>
      </c>
      <c r="F65" t="s">
        <v>624</v>
      </c>
      <c r="AH65" s="80"/>
    </row>
    <row r="66" spans="1:34" x14ac:dyDescent="0.25">
      <c r="A66" s="74" t="s">
        <v>91</v>
      </c>
      <c r="B66" s="28"/>
      <c r="C66" t="s">
        <v>39</v>
      </c>
      <c r="E66" t="s">
        <v>623</v>
      </c>
      <c r="F66" t="s">
        <v>624</v>
      </c>
      <c r="AH66" s="80"/>
    </row>
    <row r="67" spans="1:34" x14ac:dyDescent="0.25">
      <c r="A67" s="74" t="s">
        <v>37</v>
      </c>
      <c r="B67" s="28"/>
      <c r="C67" t="s">
        <v>37</v>
      </c>
      <c r="E67" t="s">
        <v>623</v>
      </c>
      <c r="F67" t="s">
        <v>624</v>
      </c>
      <c r="AH67" s="80"/>
    </row>
    <row r="68" spans="1:34" x14ac:dyDescent="0.25">
      <c r="A68" s="74" t="s">
        <v>44</v>
      </c>
      <c r="B68" s="28"/>
      <c r="C68" t="s">
        <v>45</v>
      </c>
      <c r="E68" t="s">
        <v>623</v>
      </c>
      <c r="F68" t="s">
        <v>624</v>
      </c>
      <c r="AH68" s="80"/>
    </row>
    <row r="69" spans="1:34" x14ac:dyDescent="0.25">
      <c r="A69" s="74" t="s">
        <v>40</v>
      </c>
      <c r="B69" s="28"/>
      <c r="C69" t="s">
        <v>40</v>
      </c>
      <c r="E69" t="s">
        <v>623</v>
      </c>
      <c r="F69" t="s">
        <v>624</v>
      </c>
      <c r="AH69" s="80"/>
    </row>
    <row r="70" spans="1:34" x14ac:dyDescent="0.25">
      <c r="A70" s="74" t="s">
        <v>44</v>
      </c>
      <c r="B70" s="28"/>
      <c r="C70" t="s">
        <v>45</v>
      </c>
      <c r="E70" t="s">
        <v>623</v>
      </c>
      <c r="F70" t="s">
        <v>624</v>
      </c>
      <c r="AH70" s="80"/>
    </row>
    <row r="71" spans="1:34" ht="15.75" thickBot="1" x14ac:dyDescent="0.3">
      <c r="A71" s="82" t="s">
        <v>38</v>
      </c>
      <c r="B71" s="50"/>
      <c r="C71" s="36" t="s">
        <v>39</v>
      </c>
      <c r="D71" s="36" t="s">
        <v>389</v>
      </c>
      <c r="E71" s="36" t="s">
        <v>623</v>
      </c>
      <c r="F71" s="36" t="s">
        <v>624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81"/>
    </row>
    <row r="72" spans="1:34" ht="15.75" thickTop="1" x14ac:dyDescent="0.25">
      <c r="A72" s="71" t="s">
        <v>37</v>
      </c>
      <c r="B72" s="35"/>
      <c r="C72" s="49" t="s">
        <v>37</v>
      </c>
      <c r="D72" s="49" t="s">
        <v>388</v>
      </c>
      <c r="E72" s="49" t="s">
        <v>625</v>
      </c>
      <c r="F72" s="49" t="s">
        <v>626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83"/>
    </row>
    <row r="73" spans="1:34" x14ac:dyDescent="0.25">
      <c r="A73" s="74" t="s">
        <v>37</v>
      </c>
      <c r="B73" s="28"/>
      <c r="C73" t="s">
        <v>37</v>
      </c>
      <c r="E73" t="s">
        <v>625</v>
      </c>
      <c r="F73" t="s">
        <v>626</v>
      </c>
      <c r="AH73" s="80"/>
    </row>
    <row r="74" spans="1:34" x14ac:dyDescent="0.25">
      <c r="A74" s="74" t="s">
        <v>40</v>
      </c>
      <c r="B74" s="28"/>
      <c r="C74" t="s">
        <v>40</v>
      </c>
      <c r="E74" t="s">
        <v>625</v>
      </c>
      <c r="F74" t="s">
        <v>626</v>
      </c>
      <c r="AH74" s="80"/>
    </row>
    <row r="75" spans="1:34" x14ac:dyDescent="0.25">
      <c r="A75" s="74" t="s">
        <v>56</v>
      </c>
      <c r="B75" s="28"/>
      <c r="C75" t="s">
        <v>39</v>
      </c>
      <c r="E75" t="s">
        <v>625</v>
      </c>
      <c r="F75" t="s">
        <v>626</v>
      </c>
      <c r="AH75" s="80"/>
    </row>
    <row r="76" spans="1:34" x14ac:dyDescent="0.25">
      <c r="A76" s="74" t="s">
        <v>37</v>
      </c>
      <c r="B76" s="28"/>
      <c r="C76" t="s">
        <v>37</v>
      </c>
      <c r="E76" t="s">
        <v>625</v>
      </c>
      <c r="F76" t="s">
        <v>626</v>
      </c>
      <c r="AH76" s="80"/>
    </row>
    <row r="77" spans="1:34" x14ac:dyDescent="0.25">
      <c r="A77" s="74" t="s">
        <v>41</v>
      </c>
      <c r="B77" s="28"/>
      <c r="C77" t="s">
        <v>41</v>
      </c>
      <c r="E77" t="s">
        <v>625</v>
      </c>
      <c r="F77" t="s">
        <v>626</v>
      </c>
      <c r="AH77" s="80"/>
    </row>
    <row r="78" spans="1:34" x14ac:dyDescent="0.25">
      <c r="A78" s="74" t="s">
        <v>40</v>
      </c>
      <c r="B78" s="28"/>
      <c r="C78" t="s">
        <v>40</v>
      </c>
      <c r="E78" t="s">
        <v>625</v>
      </c>
      <c r="F78" t="s">
        <v>626</v>
      </c>
      <c r="AH78" s="80"/>
    </row>
    <row r="79" spans="1:34" x14ac:dyDescent="0.25">
      <c r="A79" s="74" t="s">
        <v>37</v>
      </c>
      <c r="B79" s="28"/>
      <c r="C79" t="s">
        <v>37</v>
      </c>
      <c r="E79" t="s">
        <v>625</v>
      </c>
      <c r="F79" t="s">
        <v>626</v>
      </c>
      <c r="AH79" s="80"/>
    </row>
    <row r="80" spans="1:34" x14ac:dyDescent="0.25">
      <c r="A80" s="74" t="s">
        <v>41</v>
      </c>
      <c r="B80" s="28"/>
      <c r="C80" t="s">
        <v>41</v>
      </c>
      <c r="E80" t="s">
        <v>625</v>
      </c>
      <c r="F80" t="s">
        <v>626</v>
      </c>
      <c r="AH80" s="80"/>
    </row>
    <row r="81" spans="1:34" ht="15.75" thickBot="1" x14ac:dyDescent="0.3">
      <c r="A81" s="82" t="s">
        <v>86</v>
      </c>
      <c r="B81" s="50"/>
      <c r="C81" s="36" t="s">
        <v>39</v>
      </c>
      <c r="D81" s="36" t="s">
        <v>389</v>
      </c>
      <c r="E81" s="36" t="s">
        <v>625</v>
      </c>
      <c r="F81" s="36" t="s">
        <v>626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81"/>
    </row>
    <row r="82" spans="1:34" ht="15.75" thickTop="1" x14ac:dyDescent="0.25">
      <c r="A82" s="71" t="s">
        <v>44</v>
      </c>
      <c r="B82" s="35"/>
      <c r="C82" s="49" t="s">
        <v>45</v>
      </c>
      <c r="D82" s="49" t="s">
        <v>388</v>
      </c>
      <c r="E82" s="49" t="s">
        <v>627</v>
      </c>
      <c r="F82" s="49" t="s">
        <v>628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83"/>
    </row>
    <row r="83" spans="1:34" x14ac:dyDescent="0.25">
      <c r="A83" s="74" t="s">
        <v>37</v>
      </c>
      <c r="B83" s="28"/>
      <c r="C83" t="s">
        <v>37</v>
      </c>
      <c r="E83" t="s">
        <v>627</v>
      </c>
      <c r="F83" t="s">
        <v>628</v>
      </c>
      <c r="AH83" s="80"/>
    </row>
    <row r="84" spans="1:34" x14ac:dyDescent="0.25">
      <c r="A84" s="74" t="s">
        <v>132</v>
      </c>
      <c r="B84" s="28"/>
      <c r="C84" t="s">
        <v>39</v>
      </c>
      <c r="E84" t="s">
        <v>627</v>
      </c>
      <c r="F84" t="s">
        <v>628</v>
      </c>
      <c r="AH84" s="80"/>
    </row>
    <row r="85" spans="1:34" x14ac:dyDescent="0.25">
      <c r="A85" s="74" t="s">
        <v>37</v>
      </c>
      <c r="B85" s="28"/>
      <c r="C85" t="s">
        <v>37</v>
      </c>
      <c r="E85" t="s">
        <v>627</v>
      </c>
      <c r="F85" t="s">
        <v>628</v>
      </c>
      <c r="AH85" s="80"/>
    </row>
    <row r="86" spans="1:34" x14ac:dyDescent="0.25">
      <c r="A86" s="74" t="s">
        <v>37</v>
      </c>
      <c r="B86" s="28"/>
      <c r="C86" t="s">
        <v>37</v>
      </c>
      <c r="E86" t="s">
        <v>627</v>
      </c>
      <c r="F86" t="s">
        <v>628</v>
      </c>
      <c r="AH86" s="80"/>
    </row>
    <row r="87" spans="1:34" x14ac:dyDescent="0.25">
      <c r="A87" s="74" t="s">
        <v>37</v>
      </c>
      <c r="B87" s="28"/>
      <c r="C87" t="s">
        <v>37</v>
      </c>
      <c r="E87" t="s">
        <v>627</v>
      </c>
      <c r="F87" t="s">
        <v>628</v>
      </c>
      <c r="AH87" s="80"/>
    </row>
    <row r="88" spans="1:34" x14ac:dyDescent="0.25">
      <c r="A88" s="74" t="s">
        <v>44</v>
      </c>
      <c r="B88" s="28"/>
      <c r="C88" t="s">
        <v>45</v>
      </c>
      <c r="E88" t="s">
        <v>627</v>
      </c>
      <c r="F88" t="s">
        <v>628</v>
      </c>
      <c r="AH88" s="80"/>
    </row>
    <row r="89" spans="1:34" x14ac:dyDescent="0.25">
      <c r="A89" s="74" t="s">
        <v>40</v>
      </c>
      <c r="B89" s="28"/>
      <c r="C89" t="s">
        <v>40</v>
      </c>
      <c r="E89" t="s">
        <v>627</v>
      </c>
      <c r="F89" t="s">
        <v>628</v>
      </c>
      <c r="AH89" s="80"/>
    </row>
    <row r="90" spans="1:34" x14ac:dyDescent="0.25">
      <c r="A90" s="74" t="s">
        <v>41</v>
      </c>
      <c r="B90" s="28"/>
      <c r="C90" t="s">
        <v>41</v>
      </c>
      <c r="E90" t="s">
        <v>627</v>
      </c>
      <c r="F90" t="s">
        <v>628</v>
      </c>
      <c r="AH90" s="80"/>
    </row>
    <row r="91" spans="1:34" ht="15.75" thickBot="1" x14ac:dyDescent="0.3">
      <c r="A91" s="82" t="s">
        <v>40</v>
      </c>
      <c r="B91" s="50"/>
      <c r="C91" s="36" t="s">
        <v>40</v>
      </c>
      <c r="D91" s="36" t="s">
        <v>389</v>
      </c>
      <c r="E91" s="36" t="s">
        <v>627</v>
      </c>
      <c r="F91" s="36" t="s">
        <v>628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81"/>
    </row>
    <row r="92" spans="1:34" ht="15.75" thickTop="1" x14ac:dyDescent="0.25">
      <c r="A92" s="71" t="s">
        <v>40</v>
      </c>
      <c r="B92" s="35"/>
      <c r="C92" s="49" t="s">
        <v>40</v>
      </c>
      <c r="D92" s="49" t="s">
        <v>388</v>
      </c>
      <c r="E92" s="49" t="s">
        <v>630</v>
      </c>
      <c r="F92" s="49" t="s">
        <v>631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83"/>
    </row>
    <row r="93" spans="1:34" x14ac:dyDescent="0.25">
      <c r="A93" s="74" t="s">
        <v>40</v>
      </c>
      <c r="B93" s="28"/>
      <c r="C93" t="s">
        <v>40</v>
      </c>
      <c r="E93" t="s">
        <v>630</v>
      </c>
      <c r="F93" t="s">
        <v>631</v>
      </c>
      <c r="AH93" s="80"/>
    </row>
    <row r="94" spans="1:34" x14ac:dyDescent="0.25">
      <c r="A94" s="74" t="s">
        <v>37</v>
      </c>
      <c r="B94" s="28"/>
      <c r="C94" t="s">
        <v>37</v>
      </c>
      <c r="E94" t="s">
        <v>630</v>
      </c>
      <c r="F94" t="s">
        <v>631</v>
      </c>
      <c r="AH94" s="80"/>
    </row>
    <row r="95" spans="1:34" x14ac:dyDescent="0.25">
      <c r="A95" s="74" t="s">
        <v>40</v>
      </c>
      <c r="B95" s="28"/>
      <c r="C95" t="s">
        <v>40</v>
      </c>
      <c r="E95" t="s">
        <v>630</v>
      </c>
      <c r="F95" t="s">
        <v>631</v>
      </c>
      <c r="AH95" s="80"/>
    </row>
    <row r="96" spans="1:34" x14ac:dyDescent="0.25">
      <c r="A96" s="74" t="s">
        <v>57</v>
      </c>
      <c r="B96" s="28"/>
      <c r="C96" t="s">
        <v>39</v>
      </c>
      <c r="E96" t="s">
        <v>630</v>
      </c>
      <c r="F96" t="s">
        <v>631</v>
      </c>
      <c r="AH96" s="80"/>
    </row>
    <row r="97" spans="1:34" x14ac:dyDescent="0.25">
      <c r="A97" s="74" t="s">
        <v>40</v>
      </c>
      <c r="B97" s="28"/>
      <c r="C97" t="s">
        <v>40</v>
      </c>
      <c r="E97" t="s">
        <v>630</v>
      </c>
      <c r="F97" t="s">
        <v>631</v>
      </c>
      <c r="AH97" s="80"/>
    </row>
    <row r="98" spans="1:34" x14ac:dyDescent="0.25">
      <c r="A98" s="74" t="s">
        <v>40</v>
      </c>
      <c r="B98" s="28"/>
      <c r="C98" t="s">
        <v>40</v>
      </c>
      <c r="E98" t="s">
        <v>630</v>
      </c>
      <c r="F98" t="s">
        <v>631</v>
      </c>
      <c r="AH98" s="80"/>
    </row>
    <row r="99" spans="1:34" x14ac:dyDescent="0.25">
      <c r="A99" s="74" t="s">
        <v>37</v>
      </c>
      <c r="B99" s="28"/>
      <c r="C99" t="s">
        <v>37</v>
      </c>
      <c r="E99" t="s">
        <v>630</v>
      </c>
      <c r="F99" t="s">
        <v>631</v>
      </c>
      <c r="AH99" s="80"/>
    </row>
    <row r="100" spans="1:34" x14ac:dyDescent="0.25">
      <c r="A100" s="74" t="s">
        <v>40</v>
      </c>
      <c r="B100" s="28"/>
      <c r="C100" t="s">
        <v>40</v>
      </c>
      <c r="E100" t="s">
        <v>630</v>
      </c>
      <c r="F100" t="s">
        <v>631</v>
      </c>
      <c r="AH100" s="80"/>
    </row>
    <row r="101" spans="1:34" ht="15.75" thickBot="1" x14ac:dyDescent="0.3">
      <c r="A101" s="82" t="s">
        <v>44</v>
      </c>
      <c r="B101" s="50"/>
      <c r="C101" s="36" t="s">
        <v>45</v>
      </c>
      <c r="D101" s="36" t="s">
        <v>389</v>
      </c>
      <c r="E101" s="36" t="s">
        <v>630</v>
      </c>
      <c r="F101" s="36" t="s">
        <v>631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81"/>
    </row>
    <row r="102" spans="1:34" ht="15.75" thickTop="1" x14ac:dyDescent="0.25">
      <c r="A102" s="71" t="s">
        <v>37</v>
      </c>
      <c r="B102" s="35"/>
      <c r="C102" s="49" t="s">
        <v>37</v>
      </c>
      <c r="D102" s="49" t="s">
        <v>388</v>
      </c>
      <c r="E102" s="49" t="s">
        <v>632</v>
      </c>
      <c r="F102" s="49" t="s">
        <v>633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83"/>
    </row>
    <row r="103" spans="1:34" x14ac:dyDescent="0.25">
      <c r="A103" s="74" t="s">
        <v>178</v>
      </c>
      <c r="B103" s="28"/>
      <c r="C103" t="s">
        <v>39</v>
      </c>
      <c r="E103" t="s">
        <v>632</v>
      </c>
      <c r="F103" t="s">
        <v>633</v>
      </c>
      <c r="AH103" s="80"/>
    </row>
    <row r="104" spans="1:34" x14ac:dyDescent="0.25">
      <c r="A104" s="74" t="s">
        <v>41</v>
      </c>
      <c r="B104" s="28"/>
      <c r="C104" t="s">
        <v>41</v>
      </c>
      <c r="E104" t="s">
        <v>632</v>
      </c>
      <c r="F104" t="s">
        <v>633</v>
      </c>
      <c r="AH104" s="80"/>
    </row>
    <row r="105" spans="1:34" x14ac:dyDescent="0.25">
      <c r="A105" s="74" t="s">
        <v>40</v>
      </c>
      <c r="B105" s="28"/>
      <c r="C105" t="s">
        <v>40</v>
      </c>
      <c r="E105" t="s">
        <v>632</v>
      </c>
      <c r="F105" t="s">
        <v>633</v>
      </c>
      <c r="AH105" s="80"/>
    </row>
    <row r="106" spans="1:34" x14ac:dyDescent="0.25">
      <c r="A106" s="74" t="s">
        <v>91</v>
      </c>
      <c r="B106" s="28"/>
      <c r="C106" t="s">
        <v>39</v>
      </c>
      <c r="E106" t="s">
        <v>632</v>
      </c>
      <c r="F106" t="s">
        <v>633</v>
      </c>
      <c r="AH106" s="80"/>
    </row>
    <row r="107" spans="1:34" x14ac:dyDescent="0.25">
      <c r="A107" s="74" t="s">
        <v>40</v>
      </c>
      <c r="B107" s="28"/>
      <c r="C107" t="s">
        <v>40</v>
      </c>
      <c r="E107" t="s">
        <v>632</v>
      </c>
      <c r="F107" t="s">
        <v>633</v>
      </c>
      <c r="AH107" s="80"/>
    </row>
    <row r="108" spans="1:34" x14ac:dyDescent="0.25">
      <c r="A108" s="74" t="s">
        <v>38</v>
      </c>
      <c r="B108" s="28"/>
      <c r="C108" t="s">
        <v>39</v>
      </c>
      <c r="E108" t="s">
        <v>632</v>
      </c>
      <c r="F108" t="s">
        <v>633</v>
      </c>
      <c r="AH108" s="80"/>
    </row>
    <row r="109" spans="1:34" x14ac:dyDescent="0.25">
      <c r="A109" s="74" t="s">
        <v>37</v>
      </c>
      <c r="B109" s="28"/>
      <c r="C109" t="s">
        <v>37</v>
      </c>
      <c r="E109" t="s">
        <v>632</v>
      </c>
      <c r="F109" t="s">
        <v>633</v>
      </c>
      <c r="AH109" s="80"/>
    </row>
    <row r="110" spans="1:34" x14ac:dyDescent="0.25">
      <c r="A110" s="74" t="s">
        <v>38</v>
      </c>
      <c r="B110" s="28"/>
      <c r="C110" t="s">
        <v>39</v>
      </c>
      <c r="E110" t="s">
        <v>632</v>
      </c>
      <c r="F110" t="s">
        <v>633</v>
      </c>
      <c r="AH110" s="80"/>
    </row>
    <row r="111" spans="1:34" ht="15.75" thickBot="1" x14ac:dyDescent="0.3">
      <c r="A111" s="82" t="s">
        <v>44</v>
      </c>
      <c r="B111" s="50"/>
      <c r="C111" s="36" t="s">
        <v>45</v>
      </c>
      <c r="D111" s="36" t="s">
        <v>389</v>
      </c>
      <c r="E111" s="36" t="s">
        <v>632</v>
      </c>
      <c r="F111" s="36" t="s">
        <v>633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81"/>
    </row>
    <row r="112" spans="1:34" ht="15.75" thickTop="1" x14ac:dyDescent="0.25">
      <c r="A112" s="71" t="s">
        <v>93</v>
      </c>
      <c r="B112" s="35"/>
      <c r="C112" s="49" t="s">
        <v>45</v>
      </c>
      <c r="D112" s="49" t="s">
        <v>388</v>
      </c>
      <c r="E112" s="49" t="s">
        <v>634</v>
      </c>
      <c r="F112" s="49" t="s">
        <v>635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83"/>
    </row>
    <row r="113" spans="1:34" x14ac:dyDescent="0.25">
      <c r="A113" s="74" t="s">
        <v>37</v>
      </c>
      <c r="B113" s="28"/>
      <c r="C113" t="s">
        <v>37</v>
      </c>
      <c r="E113" t="s">
        <v>634</v>
      </c>
      <c r="F113" t="s">
        <v>635</v>
      </c>
      <c r="AH113" s="80"/>
    </row>
    <row r="114" spans="1:34" x14ac:dyDescent="0.25">
      <c r="A114" s="74" t="s">
        <v>44</v>
      </c>
      <c r="B114" s="28"/>
      <c r="C114" t="s">
        <v>45</v>
      </c>
      <c r="E114" t="s">
        <v>634</v>
      </c>
      <c r="F114" t="s">
        <v>635</v>
      </c>
      <c r="AH114" s="80"/>
    </row>
    <row r="115" spans="1:34" x14ac:dyDescent="0.25">
      <c r="A115" s="74" t="s">
        <v>44</v>
      </c>
      <c r="B115" s="28"/>
      <c r="C115" t="s">
        <v>45</v>
      </c>
      <c r="E115" t="s">
        <v>634</v>
      </c>
      <c r="F115" t="s">
        <v>635</v>
      </c>
      <c r="AH115" s="80"/>
    </row>
    <row r="116" spans="1:34" x14ac:dyDescent="0.25">
      <c r="A116" s="74" t="s">
        <v>44</v>
      </c>
      <c r="B116" s="28"/>
      <c r="C116" t="s">
        <v>45</v>
      </c>
      <c r="E116" t="s">
        <v>634</v>
      </c>
      <c r="F116" t="s">
        <v>635</v>
      </c>
      <c r="AH116" s="80"/>
    </row>
    <row r="117" spans="1:34" x14ac:dyDescent="0.25">
      <c r="A117" s="74" t="s">
        <v>37</v>
      </c>
      <c r="B117" s="28"/>
      <c r="C117" t="s">
        <v>37</v>
      </c>
      <c r="E117" t="s">
        <v>634</v>
      </c>
      <c r="F117" t="s">
        <v>635</v>
      </c>
      <c r="AH117" s="80"/>
    </row>
    <row r="118" spans="1:34" x14ac:dyDescent="0.25">
      <c r="A118" s="74" t="s">
        <v>41</v>
      </c>
      <c r="B118" s="28"/>
      <c r="C118" t="s">
        <v>41</v>
      </c>
      <c r="E118" t="s">
        <v>634</v>
      </c>
      <c r="F118" t="s">
        <v>635</v>
      </c>
      <c r="AH118" s="80"/>
    </row>
    <row r="119" spans="1:34" x14ac:dyDescent="0.25">
      <c r="A119" s="74" t="s">
        <v>37</v>
      </c>
      <c r="B119" s="28"/>
      <c r="C119" t="s">
        <v>37</v>
      </c>
      <c r="E119" t="s">
        <v>634</v>
      </c>
      <c r="F119" t="s">
        <v>635</v>
      </c>
      <c r="AH119" s="80"/>
    </row>
    <row r="120" spans="1:34" x14ac:dyDescent="0.25">
      <c r="A120" s="74" t="s">
        <v>41</v>
      </c>
      <c r="B120" s="28"/>
      <c r="C120" t="s">
        <v>41</v>
      </c>
      <c r="E120" t="s">
        <v>634</v>
      </c>
      <c r="F120" t="s">
        <v>635</v>
      </c>
      <c r="AH120" s="80"/>
    </row>
    <row r="121" spans="1:34" ht="15.75" thickBot="1" x14ac:dyDescent="0.3">
      <c r="A121" s="82" t="s">
        <v>41</v>
      </c>
      <c r="B121" s="50"/>
      <c r="C121" s="36" t="s">
        <v>41</v>
      </c>
      <c r="D121" s="36" t="s">
        <v>389</v>
      </c>
      <c r="E121" s="36" t="s">
        <v>634</v>
      </c>
      <c r="F121" s="36" t="s">
        <v>635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81"/>
    </row>
    <row r="122" spans="1:34" ht="15.75" thickTop="1" x14ac:dyDescent="0.25">
      <c r="A122" s="71" t="s">
        <v>42</v>
      </c>
      <c r="B122" s="35"/>
      <c r="C122" s="49" t="s">
        <v>39</v>
      </c>
      <c r="D122" s="49" t="s">
        <v>388</v>
      </c>
      <c r="E122" s="49" t="s">
        <v>636</v>
      </c>
      <c r="F122" s="49" t="s">
        <v>637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83"/>
    </row>
    <row r="123" spans="1:34" x14ac:dyDescent="0.25">
      <c r="A123" s="74" t="s">
        <v>42</v>
      </c>
      <c r="B123" s="28"/>
      <c r="C123" t="s">
        <v>39</v>
      </c>
      <c r="E123" t="s">
        <v>636</v>
      </c>
      <c r="F123" t="s">
        <v>637</v>
      </c>
      <c r="AH123" s="80"/>
    </row>
    <row r="124" spans="1:34" x14ac:dyDescent="0.25">
      <c r="A124" s="74" t="s">
        <v>41</v>
      </c>
      <c r="B124" s="28"/>
      <c r="C124" t="s">
        <v>41</v>
      </c>
      <c r="E124" t="s">
        <v>636</v>
      </c>
      <c r="F124" t="s">
        <v>637</v>
      </c>
      <c r="AH124" s="80"/>
    </row>
    <row r="125" spans="1:34" x14ac:dyDescent="0.25">
      <c r="A125" s="74" t="s">
        <v>40</v>
      </c>
      <c r="B125" s="28"/>
      <c r="C125" t="s">
        <v>40</v>
      </c>
      <c r="E125" t="s">
        <v>636</v>
      </c>
      <c r="F125" t="s">
        <v>637</v>
      </c>
      <c r="AH125" s="80"/>
    </row>
    <row r="126" spans="1:34" x14ac:dyDescent="0.25">
      <c r="A126" s="74" t="s">
        <v>37</v>
      </c>
      <c r="B126" s="28"/>
      <c r="C126" t="s">
        <v>37</v>
      </c>
      <c r="E126" t="s">
        <v>636</v>
      </c>
      <c r="F126" t="s">
        <v>637</v>
      </c>
      <c r="AH126" s="80"/>
    </row>
    <row r="127" spans="1:34" x14ac:dyDescent="0.25">
      <c r="A127" s="74" t="s">
        <v>46</v>
      </c>
      <c r="B127" s="28"/>
      <c r="C127" t="s">
        <v>37</v>
      </c>
      <c r="E127" t="s">
        <v>636</v>
      </c>
      <c r="F127" t="s">
        <v>637</v>
      </c>
      <c r="AH127" s="80"/>
    </row>
    <row r="128" spans="1:34" x14ac:dyDescent="0.25">
      <c r="A128" s="74" t="s">
        <v>37</v>
      </c>
      <c r="B128" s="28"/>
      <c r="C128" t="s">
        <v>37</v>
      </c>
      <c r="E128" t="s">
        <v>636</v>
      </c>
      <c r="F128" t="s">
        <v>637</v>
      </c>
      <c r="AH128" s="80"/>
    </row>
    <row r="129" spans="1:34" x14ac:dyDescent="0.25">
      <c r="A129" s="74" t="s">
        <v>67</v>
      </c>
      <c r="B129" s="28"/>
      <c r="C129" t="s">
        <v>39</v>
      </c>
      <c r="E129" t="s">
        <v>636</v>
      </c>
      <c r="F129" t="s">
        <v>637</v>
      </c>
      <c r="AH129" s="80"/>
    </row>
    <row r="130" spans="1:34" x14ac:dyDescent="0.25">
      <c r="A130" s="74" t="s">
        <v>41</v>
      </c>
      <c r="B130" s="28"/>
      <c r="C130" t="s">
        <v>41</v>
      </c>
      <c r="E130" t="s">
        <v>636</v>
      </c>
      <c r="F130" t="s">
        <v>637</v>
      </c>
      <c r="AH130" s="80"/>
    </row>
    <row r="131" spans="1:34" ht="15.75" thickBot="1" x14ac:dyDescent="0.3">
      <c r="A131" s="82" t="s">
        <v>37</v>
      </c>
      <c r="B131" s="50"/>
      <c r="C131" s="36" t="s">
        <v>37</v>
      </c>
      <c r="D131" s="36" t="s">
        <v>389</v>
      </c>
      <c r="E131" s="36" t="s">
        <v>636</v>
      </c>
      <c r="F131" s="36" t="s">
        <v>637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81"/>
    </row>
    <row r="132" spans="1:34" ht="15.75" thickTop="1" x14ac:dyDescent="0.25">
      <c r="A132" s="71" t="s">
        <v>40</v>
      </c>
      <c r="B132" s="35"/>
      <c r="C132" s="49" t="s">
        <v>40</v>
      </c>
      <c r="D132" s="49" t="s">
        <v>388</v>
      </c>
      <c r="E132" s="49" t="s">
        <v>638</v>
      </c>
      <c r="F132" s="49" t="s">
        <v>639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83"/>
    </row>
    <row r="133" spans="1:34" x14ac:dyDescent="0.25">
      <c r="A133" s="74" t="s">
        <v>37</v>
      </c>
      <c r="B133" s="28"/>
      <c r="C133" t="s">
        <v>37</v>
      </c>
      <c r="E133" t="s">
        <v>638</v>
      </c>
      <c r="F133" t="s">
        <v>639</v>
      </c>
      <c r="AH133" s="80"/>
    </row>
    <row r="134" spans="1:34" x14ac:dyDescent="0.25">
      <c r="A134" s="74" t="s">
        <v>37</v>
      </c>
      <c r="B134" s="28"/>
      <c r="C134" t="s">
        <v>37</v>
      </c>
      <c r="E134" t="s">
        <v>638</v>
      </c>
      <c r="F134" t="s">
        <v>639</v>
      </c>
      <c r="AH134" s="80"/>
    </row>
    <row r="135" spans="1:34" x14ac:dyDescent="0.25">
      <c r="A135" s="74" t="s">
        <v>40</v>
      </c>
      <c r="B135" s="28"/>
      <c r="C135" t="s">
        <v>40</v>
      </c>
      <c r="E135" t="s">
        <v>638</v>
      </c>
      <c r="F135" t="s">
        <v>639</v>
      </c>
      <c r="AH135" s="80"/>
    </row>
    <row r="136" spans="1:34" x14ac:dyDescent="0.25">
      <c r="A136" s="74" t="s">
        <v>211</v>
      </c>
      <c r="B136" s="28"/>
      <c r="C136" t="s">
        <v>39</v>
      </c>
      <c r="E136" t="s">
        <v>638</v>
      </c>
      <c r="F136" t="s">
        <v>639</v>
      </c>
      <c r="AH136" s="80"/>
    </row>
    <row r="137" spans="1:34" x14ac:dyDescent="0.25">
      <c r="A137" s="74" t="s">
        <v>37</v>
      </c>
      <c r="B137" s="28"/>
      <c r="C137" t="s">
        <v>37</v>
      </c>
      <c r="E137" t="s">
        <v>638</v>
      </c>
      <c r="F137" t="s">
        <v>639</v>
      </c>
      <c r="AH137" s="80"/>
    </row>
    <row r="138" spans="1:34" x14ac:dyDescent="0.25">
      <c r="A138" s="74" t="s">
        <v>44</v>
      </c>
      <c r="B138" s="28"/>
      <c r="C138" t="s">
        <v>45</v>
      </c>
      <c r="E138" t="s">
        <v>638</v>
      </c>
      <c r="F138" t="s">
        <v>639</v>
      </c>
      <c r="AH138" s="80"/>
    </row>
    <row r="139" spans="1:34" x14ac:dyDescent="0.25">
      <c r="A139" s="74" t="s">
        <v>37</v>
      </c>
      <c r="B139" s="28"/>
      <c r="C139" t="s">
        <v>37</v>
      </c>
      <c r="E139" t="s">
        <v>638</v>
      </c>
      <c r="F139" t="s">
        <v>639</v>
      </c>
      <c r="AH139" s="80"/>
    </row>
    <row r="140" spans="1:34" x14ac:dyDescent="0.25">
      <c r="A140" s="74" t="s">
        <v>37</v>
      </c>
      <c r="B140" s="28"/>
      <c r="C140" t="s">
        <v>37</v>
      </c>
      <c r="E140" t="s">
        <v>638</v>
      </c>
      <c r="F140" t="s">
        <v>639</v>
      </c>
      <c r="AH140" s="80"/>
    </row>
    <row r="141" spans="1:34" ht="15.75" thickBot="1" x14ac:dyDescent="0.3">
      <c r="A141" s="82" t="s">
        <v>41</v>
      </c>
      <c r="B141" s="50"/>
      <c r="C141" s="36" t="s">
        <v>41</v>
      </c>
      <c r="D141" s="36" t="s">
        <v>389</v>
      </c>
      <c r="E141" s="36" t="s">
        <v>638</v>
      </c>
      <c r="F141" s="36" t="s">
        <v>639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81"/>
    </row>
    <row r="142" spans="1:34" ht="15.75" thickTop="1" x14ac:dyDescent="0.25">
      <c r="A142" s="71" t="s">
        <v>40</v>
      </c>
      <c r="B142" s="35"/>
      <c r="C142" s="49" t="s">
        <v>40</v>
      </c>
      <c r="D142" s="49" t="s">
        <v>388</v>
      </c>
      <c r="E142" s="49" t="s">
        <v>641</v>
      </c>
      <c r="F142" s="49" t="s">
        <v>642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83"/>
    </row>
    <row r="143" spans="1:34" x14ac:dyDescent="0.25">
      <c r="A143" s="74" t="s">
        <v>44</v>
      </c>
      <c r="B143" s="28"/>
      <c r="C143" t="s">
        <v>45</v>
      </c>
      <c r="E143" t="s">
        <v>641</v>
      </c>
      <c r="F143" t="s">
        <v>642</v>
      </c>
      <c r="AH143" s="80"/>
    </row>
    <row r="144" spans="1:34" x14ac:dyDescent="0.25">
      <c r="A144" s="74" t="s">
        <v>37</v>
      </c>
      <c r="B144" s="28"/>
      <c r="C144" t="s">
        <v>37</v>
      </c>
      <c r="E144" t="s">
        <v>641</v>
      </c>
      <c r="F144" t="s">
        <v>642</v>
      </c>
      <c r="AH144" s="80"/>
    </row>
    <row r="145" spans="1:34" x14ac:dyDescent="0.25">
      <c r="A145" s="74" t="s">
        <v>46</v>
      </c>
      <c r="B145" s="28"/>
      <c r="C145" t="s">
        <v>37</v>
      </c>
      <c r="E145" t="s">
        <v>641</v>
      </c>
      <c r="F145" t="s">
        <v>642</v>
      </c>
      <c r="AH145" s="80"/>
    </row>
    <row r="146" spans="1:34" x14ac:dyDescent="0.25">
      <c r="A146" s="74" t="s">
        <v>132</v>
      </c>
      <c r="B146" s="28"/>
      <c r="C146" t="s">
        <v>39</v>
      </c>
      <c r="E146" t="s">
        <v>641</v>
      </c>
      <c r="F146" t="s">
        <v>642</v>
      </c>
      <c r="AH146" s="80"/>
    </row>
    <row r="147" spans="1:34" x14ac:dyDescent="0.25">
      <c r="A147" s="74" t="s">
        <v>44</v>
      </c>
      <c r="B147" s="28"/>
      <c r="C147" t="s">
        <v>45</v>
      </c>
      <c r="E147" t="s">
        <v>641</v>
      </c>
      <c r="F147" t="s">
        <v>642</v>
      </c>
      <c r="AH147" s="80"/>
    </row>
    <row r="148" spans="1:34" x14ac:dyDescent="0.25">
      <c r="A148" s="74" t="s">
        <v>38</v>
      </c>
      <c r="B148" s="28"/>
      <c r="C148" t="s">
        <v>39</v>
      </c>
      <c r="E148" t="s">
        <v>641</v>
      </c>
      <c r="F148" t="s">
        <v>642</v>
      </c>
      <c r="AH148" s="80"/>
    </row>
    <row r="149" spans="1:34" x14ac:dyDescent="0.25">
      <c r="A149" s="74" t="s">
        <v>40</v>
      </c>
      <c r="B149" s="28"/>
      <c r="C149" t="s">
        <v>40</v>
      </c>
      <c r="E149" t="s">
        <v>641</v>
      </c>
      <c r="F149" t="s">
        <v>642</v>
      </c>
      <c r="AH149" s="80"/>
    </row>
    <row r="150" spans="1:34" x14ac:dyDescent="0.25">
      <c r="A150" s="74" t="s">
        <v>37</v>
      </c>
      <c r="B150" s="28"/>
      <c r="C150" t="s">
        <v>37</v>
      </c>
      <c r="E150" t="s">
        <v>641</v>
      </c>
      <c r="F150" t="s">
        <v>642</v>
      </c>
      <c r="AH150" s="80"/>
    </row>
    <row r="151" spans="1:34" ht="15.75" thickBot="1" x14ac:dyDescent="0.3">
      <c r="A151" s="82" t="s">
        <v>37</v>
      </c>
      <c r="B151" s="50"/>
      <c r="C151" s="36" t="s">
        <v>37</v>
      </c>
      <c r="D151" s="36" t="s">
        <v>389</v>
      </c>
      <c r="E151" s="36" t="s">
        <v>641</v>
      </c>
      <c r="F151" s="36" t="s">
        <v>642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81"/>
    </row>
    <row r="152" spans="1:34" ht="15.75" thickTop="1" x14ac:dyDescent="0.25">
      <c r="A152" s="71" t="s">
        <v>41</v>
      </c>
      <c r="B152" s="35"/>
      <c r="C152" s="49" t="s">
        <v>41</v>
      </c>
      <c r="D152" s="49" t="s">
        <v>388</v>
      </c>
      <c r="E152" s="49" t="s">
        <v>643</v>
      </c>
      <c r="F152" s="49" t="s">
        <v>644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83"/>
    </row>
    <row r="153" spans="1:34" x14ac:dyDescent="0.25">
      <c r="A153" s="74" t="s">
        <v>37</v>
      </c>
      <c r="B153" s="28"/>
      <c r="C153" t="s">
        <v>37</v>
      </c>
      <c r="E153" t="s">
        <v>643</v>
      </c>
      <c r="F153" t="s">
        <v>644</v>
      </c>
      <c r="AH153" s="80"/>
    </row>
    <row r="154" spans="1:34" x14ac:dyDescent="0.25">
      <c r="A154" s="74" t="s">
        <v>37</v>
      </c>
      <c r="B154" s="28"/>
      <c r="C154" t="s">
        <v>37</v>
      </c>
      <c r="E154" t="s">
        <v>643</v>
      </c>
      <c r="F154" t="s">
        <v>644</v>
      </c>
      <c r="AH154" s="80"/>
    </row>
    <row r="155" spans="1:34" x14ac:dyDescent="0.25">
      <c r="A155" s="74" t="s">
        <v>41</v>
      </c>
      <c r="B155" s="28"/>
      <c r="C155" t="s">
        <v>41</v>
      </c>
      <c r="E155" t="s">
        <v>643</v>
      </c>
      <c r="F155" t="s">
        <v>644</v>
      </c>
      <c r="AH155" s="80"/>
    </row>
    <row r="156" spans="1:34" x14ac:dyDescent="0.25">
      <c r="A156" s="74" t="s">
        <v>37</v>
      </c>
      <c r="B156" s="28"/>
      <c r="C156" t="s">
        <v>37</v>
      </c>
      <c r="E156" t="s">
        <v>643</v>
      </c>
      <c r="F156" t="s">
        <v>644</v>
      </c>
      <c r="AH156" s="80"/>
    </row>
    <row r="157" spans="1:34" x14ac:dyDescent="0.25">
      <c r="A157" s="74" t="s">
        <v>40</v>
      </c>
      <c r="B157" s="28"/>
      <c r="C157" t="s">
        <v>40</v>
      </c>
      <c r="E157" t="s">
        <v>643</v>
      </c>
      <c r="F157" t="s">
        <v>644</v>
      </c>
      <c r="AH157" s="80"/>
    </row>
    <row r="158" spans="1:34" x14ac:dyDescent="0.25">
      <c r="A158" s="74" t="s">
        <v>41</v>
      </c>
      <c r="B158" s="28"/>
      <c r="C158" t="s">
        <v>41</v>
      </c>
      <c r="E158" t="s">
        <v>643</v>
      </c>
      <c r="F158" t="s">
        <v>644</v>
      </c>
      <c r="AH158" s="80"/>
    </row>
    <row r="159" spans="1:34" x14ac:dyDescent="0.25">
      <c r="A159" s="74" t="s">
        <v>37</v>
      </c>
      <c r="B159" s="28"/>
      <c r="C159" t="s">
        <v>37</v>
      </c>
      <c r="E159" t="s">
        <v>643</v>
      </c>
      <c r="F159" t="s">
        <v>644</v>
      </c>
      <c r="AH159" s="80"/>
    </row>
    <row r="160" spans="1:34" x14ac:dyDescent="0.25">
      <c r="A160" s="74" t="s">
        <v>37</v>
      </c>
      <c r="B160" s="28"/>
      <c r="C160" t="s">
        <v>37</v>
      </c>
      <c r="E160" t="s">
        <v>643</v>
      </c>
      <c r="F160" t="s">
        <v>644</v>
      </c>
      <c r="AH160" s="80"/>
    </row>
    <row r="161" spans="1:34" ht="15.75" thickBot="1" x14ac:dyDescent="0.3">
      <c r="A161" s="82" t="s">
        <v>37</v>
      </c>
      <c r="B161" s="50"/>
      <c r="C161" s="36" t="s">
        <v>37</v>
      </c>
      <c r="D161" s="36" t="s">
        <v>389</v>
      </c>
      <c r="E161" s="36" t="s">
        <v>643</v>
      </c>
      <c r="F161" s="36" t="s">
        <v>644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81"/>
    </row>
    <row r="162" spans="1:34" ht="15.75" thickTop="1" x14ac:dyDescent="0.25">
      <c r="A162" s="71" t="s">
        <v>37</v>
      </c>
      <c r="B162" s="35"/>
      <c r="C162" s="49" t="s">
        <v>37</v>
      </c>
      <c r="D162" s="49" t="s">
        <v>388</v>
      </c>
      <c r="E162" s="49" t="s">
        <v>645</v>
      </c>
      <c r="F162" s="49" t="s">
        <v>646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83"/>
    </row>
    <row r="163" spans="1:34" x14ac:dyDescent="0.25">
      <c r="A163" s="74" t="s">
        <v>37</v>
      </c>
      <c r="B163" s="28"/>
      <c r="C163" t="s">
        <v>37</v>
      </c>
      <c r="E163" t="s">
        <v>645</v>
      </c>
      <c r="F163" t="s">
        <v>646</v>
      </c>
      <c r="AH163" s="80"/>
    </row>
    <row r="164" spans="1:34" x14ac:dyDescent="0.25">
      <c r="A164" s="74" t="s">
        <v>37</v>
      </c>
      <c r="B164" s="28"/>
      <c r="C164" t="s">
        <v>37</v>
      </c>
      <c r="E164" t="s">
        <v>645</v>
      </c>
      <c r="F164" t="s">
        <v>646</v>
      </c>
      <c r="AH164" s="80"/>
    </row>
    <row r="165" spans="1:34" x14ac:dyDescent="0.25">
      <c r="A165" s="74" t="s">
        <v>40</v>
      </c>
      <c r="B165" s="28"/>
      <c r="C165" t="s">
        <v>40</v>
      </c>
      <c r="E165" t="s">
        <v>645</v>
      </c>
      <c r="F165" t="s">
        <v>646</v>
      </c>
      <c r="AH165" s="80"/>
    </row>
    <row r="166" spans="1:34" x14ac:dyDescent="0.25">
      <c r="A166" s="74" t="s">
        <v>37</v>
      </c>
      <c r="B166" s="28"/>
      <c r="C166" t="s">
        <v>37</v>
      </c>
      <c r="E166" t="s">
        <v>645</v>
      </c>
      <c r="F166" t="s">
        <v>646</v>
      </c>
      <c r="AH166" s="80"/>
    </row>
    <row r="167" spans="1:34" x14ac:dyDescent="0.25">
      <c r="A167" s="74" t="s">
        <v>37</v>
      </c>
      <c r="B167" s="28"/>
      <c r="C167" t="s">
        <v>37</v>
      </c>
      <c r="E167" t="s">
        <v>645</v>
      </c>
      <c r="F167" t="s">
        <v>646</v>
      </c>
      <c r="AH167" s="80"/>
    </row>
    <row r="168" spans="1:34" x14ac:dyDescent="0.25">
      <c r="A168" s="74" t="s">
        <v>37</v>
      </c>
      <c r="B168" s="28"/>
      <c r="C168" t="s">
        <v>37</v>
      </c>
      <c r="E168" t="s">
        <v>645</v>
      </c>
      <c r="F168" t="s">
        <v>646</v>
      </c>
      <c r="AH168" s="80"/>
    </row>
    <row r="169" spans="1:34" x14ac:dyDescent="0.25">
      <c r="A169" s="74" t="s">
        <v>37</v>
      </c>
      <c r="B169" s="28"/>
      <c r="C169" t="s">
        <v>37</v>
      </c>
      <c r="E169" t="s">
        <v>645</v>
      </c>
      <c r="F169" t="s">
        <v>646</v>
      </c>
      <c r="AH169" s="80"/>
    </row>
    <row r="170" spans="1:34" x14ac:dyDescent="0.25">
      <c r="A170" s="74" t="s">
        <v>37</v>
      </c>
      <c r="B170" s="28"/>
      <c r="C170" t="s">
        <v>37</v>
      </c>
      <c r="E170" t="s">
        <v>645</v>
      </c>
      <c r="F170" t="s">
        <v>646</v>
      </c>
      <c r="AH170" s="80"/>
    </row>
    <row r="171" spans="1:34" ht="15.75" thickBot="1" x14ac:dyDescent="0.3">
      <c r="A171" s="82" t="s">
        <v>37</v>
      </c>
      <c r="B171" s="50"/>
      <c r="C171" s="36" t="s">
        <v>37</v>
      </c>
      <c r="D171" s="36" t="s">
        <v>389</v>
      </c>
      <c r="E171" s="36" t="s">
        <v>645</v>
      </c>
      <c r="F171" s="36" t="s">
        <v>646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81"/>
    </row>
    <row r="172" spans="1:34" ht="15.75" thickTop="1" x14ac:dyDescent="0.25">
      <c r="A172" s="71" t="s">
        <v>44</v>
      </c>
      <c r="B172" s="35"/>
      <c r="C172" s="49" t="s">
        <v>45</v>
      </c>
      <c r="D172" s="49" t="s">
        <v>388</v>
      </c>
      <c r="E172" s="49" t="s">
        <v>647</v>
      </c>
      <c r="F172" s="49" t="s">
        <v>648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83"/>
    </row>
    <row r="173" spans="1:34" x14ac:dyDescent="0.25">
      <c r="A173" s="74" t="s">
        <v>44</v>
      </c>
      <c r="B173" s="28"/>
      <c r="C173" t="s">
        <v>45</v>
      </c>
      <c r="E173" t="s">
        <v>647</v>
      </c>
      <c r="F173" t="s">
        <v>648</v>
      </c>
      <c r="AH173" s="80"/>
    </row>
    <row r="174" spans="1:34" x14ac:dyDescent="0.25">
      <c r="A174" s="74" t="s">
        <v>38</v>
      </c>
      <c r="B174" s="28"/>
      <c r="C174" t="s">
        <v>39</v>
      </c>
      <c r="E174" t="s">
        <v>647</v>
      </c>
      <c r="F174" t="s">
        <v>648</v>
      </c>
      <c r="AH174" s="80"/>
    </row>
    <row r="175" spans="1:34" x14ac:dyDescent="0.25">
      <c r="A175" s="74" t="s">
        <v>37</v>
      </c>
      <c r="B175" s="28"/>
      <c r="C175" t="s">
        <v>37</v>
      </c>
      <c r="E175" t="s">
        <v>647</v>
      </c>
      <c r="F175" t="s">
        <v>648</v>
      </c>
      <c r="AH175" s="80"/>
    </row>
    <row r="176" spans="1:34" x14ac:dyDescent="0.25">
      <c r="A176" s="74" t="s">
        <v>37</v>
      </c>
      <c r="B176" s="28"/>
      <c r="C176" t="s">
        <v>37</v>
      </c>
      <c r="E176" t="s">
        <v>647</v>
      </c>
      <c r="F176" t="s">
        <v>648</v>
      </c>
      <c r="AH176" s="80"/>
    </row>
    <row r="177" spans="1:34" x14ac:dyDescent="0.25">
      <c r="A177" s="74" t="s">
        <v>40</v>
      </c>
      <c r="B177" s="28"/>
      <c r="C177" t="s">
        <v>40</v>
      </c>
      <c r="E177" t="s">
        <v>647</v>
      </c>
      <c r="F177" t="s">
        <v>648</v>
      </c>
      <c r="AH177" s="80"/>
    </row>
    <row r="178" spans="1:34" x14ac:dyDescent="0.25">
      <c r="A178" s="74" t="s">
        <v>41</v>
      </c>
      <c r="B178" s="28"/>
      <c r="C178" t="s">
        <v>41</v>
      </c>
      <c r="E178" t="s">
        <v>647</v>
      </c>
      <c r="F178" t="s">
        <v>648</v>
      </c>
      <c r="AH178" s="80"/>
    </row>
    <row r="179" spans="1:34" x14ac:dyDescent="0.25">
      <c r="A179" s="74" t="s">
        <v>37</v>
      </c>
      <c r="B179" s="28"/>
      <c r="C179" t="s">
        <v>37</v>
      </c>
      <c r="E179" t="s">
        <v>647</v>
      </c>
      <c r="F179" t="s">
        <v>648</v>
      </c>
      <c r="AH179" s="80"/>
    </row>
    <row r="180" spans="1:34" x14ac:dyDescent="0.25">
      <c r="A180" s="74" t="s">
        <v>42</v>
      </c>
      <c r="B180" s="28"/>
      <c r="C180" t="s">
        <v>39</v>
      </c>
      <c r="E180" t="s">
        <v>647</v>
      </c>
      <c r="F180" t="s">
        <v>648</v>
      </c>
      <c r="AH180" s="80"/>
    </row>
    <row r="181" spans="1:34" ht="15.75" thickBot="1" x14ac:dyDescent="0.3">
      <c r="A181" s="82" t="s">
        <v>46</v>
      </c>
      <c r="B181" s="50"/>
      <c r="C181" s="36" t="s">
        <v>37</v>
      </c>
      <c r="D181" s="36" t="s">
        <v>389</v>
      </c>
      <c r="E181" s="36" t="s">
        <v>647</v>
      </c>
      <c r="F181" s="36" t="s">
        <v>648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81"/>
    </row>
    <row r="182" spans="1:34" ht="15.75" thickTop="1" x14ac:dyDescent="0.25">
      <c r="A182" s="71" t="s">
        <v>40</v>
      </c>
      <c r="B182" s="35"/>
      <c r="C182" s="49" t="s">
        <v>40</v>
      </c>
      <c r="D182" s="49" t="s">
        <v>388</v>
      </c>
      <c r="E182" s="49" t="s">
        <v>649</v>
      </c>
      <c r="F182" s="49" t="s">
        <v>650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83"/>
    </row>
    <row r="183" spans="1:34" x14ac:dyDescent="0.25">
      <c r="A183" s="74" t="s">
        <v>37</v>
      </c>
      <c r="B183" s="28"/>
      <c r="C183" t="s">
        <v>37</v>
      </c>
      <c r="E183" t="s">
        <v>649</v>
      </c>
      <c r="F183" t="s">
        <v>650</v>
      </c>
      <c r="AH183" s="80"/>
    </row>
    <row r="184" spans="1:34" x14ac:dyDescent="0.25">
      <c r="A184" s="74" t="s">
        <v>41</v>
      </c>
      <c r="B184" s="28"/>
      <c r="C184" t="s">
        <v>41</v>
      </c>
      <c r="E184" t="s">
        <v>649</v>
      </c>
      <c r="F184" t="s">
        <v>650</v>
      </c>
      <c r="AH184" s="80"/>
    </row>
    <row r="185" spans="1:34" x14ac:dyDescent="0.25">
      <c r="A185" s="74" t="s">
        <v>41</v>
      </c>
      <c r="B185" s="28"/>
      <c r="C185" t="s">
        <v>41</v>
      </c>
      <c r="E185" t="s">
        <v>649</v>
      </c>
      <c r="F185" t="s">
        <v>650</v>
      </c>
      <c r="AH185" s="80"/>
    </row>
    <row r="186" spans="1:34" x14ac:dyDescent="0.25">
      <c r="A186" s="74" t="s">
        <v>37</v>
      </c>
      <c r="B186" s="28"/>
      <c r="C186" t="s">
        <v>37</v>
      </c>
      <c r="E186" t="s">
        <v>649</v>
      </c>
      <c r="F186" t="s">
        <v>650</v>
      </c>
      <c r="AH186" s="80"/>
    </row>
    <row r="187" spans="1:34" x14ac:dyDescent="0.25">
      <c r="A187" s="74" t="s">
        <v>37</v>
      </c>
      <c r="B187" s="28"/>
      <c r="C187" t="s">
        <v>37</v>
      </c>
      <c r="E187" t="s">
        <v>649</v>
      </c>
      <c r="F187" t="s">
        <v>650</v>
      </c>
      <c r="AH187" s="80"/>
    </row>
    <row r="188" spans="1:34" x14ac:dyDescent="0.25">
      <c r="A188" s="74" t="s">
        <v>57</v>
      </c>
      <c r="B188" s="28"/>
      <c r="C188" t="s">
        <v>39</v>
      </c>
      <c r="E188" t="s">
        <v>649</v>
      </c>
      <c r="F188" t="s">
        <v>650</v>
      </c>
      <c r="AH188" s="80"/>
    </row>
    <row r="189" spans="1:34" x14ac:dyDescent="0.25">
      <c r="A189" s="74" t="s">
        <v>40</v>
      </c>
      <c r="B189" s="28"/>
      <c r="C189" t="s">
        <v>40</v>
      </c>
      <c r="E189" t="s">
        <v>649</v>
      </c>
      <c r="F189" t="s">
        <v>650</v>
      </c>
      <c r="AH189" s="80"/>
    </row>
    <row r="190" spans="1:34" x14ac:dyDescent="0.25">
      <c r="A190" s="74" t="s">
        <v>41</v>
      </c>
      <c r="B190" s="28"/>
      <c r="C190" t="s">
        <v>41</v>
      </c>
      <c r="E190" t="s">
        <v>649</v>
      </c>
      <c r="F190" t="s">
        <v>650</v>
      </c>
      <c r="AH190" s="80"/>
    </row>
    <row r="191" spans="1:34" ht="15.75" thickBot="1" x14ac:dyDescent="0.3">
      <c r="A191" s="82" t="s">
        <v>46</v>
      </c>
      <c r="B191" s="50"/>
      <c r="C191" s="36" t="s">
        <v>37</v>
      </c>
      <c r="D191" s="36" t="s">
        <v>389</v>
      </c>
      <c r="E191" s="36" t="s">
        <v>649</v>
      </c>
      <c r="F191" s="36" t="s">
        <v>650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81"/>
    </row>
    <row r="192" spans="1:34" ht="15.75" thickTop="1" x14ac:dyDescent="0.25">
      <c r="A192" s="71" t="s">
        <v>44</v>
      </c>
      <c r="B192" s="35"/>
      <c r="C192" s="49" t="s">
        <v>45</v>
      </c>
      <c r="D192" s="49" t="s">
        <v>388</v>
      </c>
      <c r="E192" s="49" t="s">
        <v>651</v>
      </c>
      <c r="F192" s="49" t="s">
        <v>652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83"/>
    </row>
    <row r="193" spans="1:34" x14ac:dyDescent="0.25">
      <c r="A193" s="74" t="s">
        <v>37</v>
      </c>
      <c r="B193" s="28"/>
      <c r="C193" t="s">
        <v>37</v>
      </c>
      <c r="E193" t="s">
        <v>651</v>
      </c>
      <c r="F193" t="s">
        <v>652</v>
      </c>
      <c r="AH193" s="80"/>
    </row>
    <row r="194" spans="1:34" x14ac:dyDescent="0.25">
      <c r="A194" s="74" t="s">
        <v>37</v>
      </c>
      <c r="B194" s="28"/>
      <c r="C194" t="s">
        <v>37</v>
      </c>
      <c r="E194" t="s">
        <v>651</v>
      </c>
      <c r="F194" t="s">
        <v>652</v>
      </c>
      <c r="AH194" s="80"/>
    </row>
    <row r="195" spans="1:34" x14ac:dyDescent="0.25">
      <c r="A195" s="74" t="s">
        <v>37</v>
      </c>
      <c r="B195" s="28"/>
      <c r="C195" t="s">
        <v>37</v>
      </c>
      <c r="E195" t="s">
        <v>651</v>
      </c>
      <c r="F195" t="s">
        <v>652</v>
      </c>
      <c r="AH195" s="80"/>
    </row>
    <row r="196" spans="1:34" x14ac:dyDescent="0.25">
      <c r="A196" s="74" t="s">
        <v>37</v>
      </c>
      <c r="B196" s="28"/>
      <c r="C196" t="s">
        <v>37</v>
      </c>
      <c r="E196" t="s">
        <v>651</v>
      </c>
      <c r="F196" t="s">
        <v>652</v>
      </c>
      <c r="AH196" s="80"/>
    </row>
    <row r="197" spans="1:34" x14ac:dyDescent="0.25">
      <c r="A197" s="74" t="s">
        <v>37</v>
      </c>
      <c r="B197" s="28"/>
      <c r="C197" t="s">
        <v>37</v>
      </c>
      <c r="E197" t="s">
        <v>651</v>
      </c>
      <c r="F197" t="s">
        <v>652</v>
      </c>
      <c r="AH197" s="80"/>
    </row>
    <row r="198" spans="1:34" x14ac:dyDescent="0.25">
      <c r="A198" s="74" t="s">
        <v>37</v>
      </c>
      <c r="B198" s="28"/>
      <c r="C198" t="s">
        <v>37</v>
      </c>
      <c r="E198" t="s">
        <v>651</v>
      </c>
      <c r="F198" t="s">
        <v>652</v>
      </c>
      <c r="AH198" s="80"/>
    </row>
    <row r="199" spans="1:34" x14ac:dyDescent="0.25">
      <c r="A199" s="74" t="s">
        <v>37</v>
      </c>
      <c r="B199" s="28"/>
      <c r="C199" t="s">
        <v>37</v>
      </c>
      <c r="E199" t="s">
        <v>651</v>
      </c>
      <c r="F199" t="s">
        <v>652</v>
      </c>
      <c r="AH199" s="80"/>
    </row>
    <row r="200" spans="1:34" x14ac:dyDescent="0.25">
      <c r="A200" s="74" t="s">
        <v>37</v>
      </c>
      <c r="B200" s="28"/>
      <c r="C200" t="s">
        <v>37</v>
      </c>
      <c r="E200" t="s">
        <v>651</v>
      </c>
      <c r="F200" t="s">
        <v>652</v>
      </c>
      <c r="AH200" s="80"/>
    </row>
    <row r="201" spans="1:34" ht="15.75" thickBot="1" x14ac:dyDescent="0.3">
      <c r="A201" s="82" t="s">
        <v>46</v>
      </c>
      <c r="B201" s="50"/>
      <c r="C201" s="36" t="s">
        <v>37</v>
      </c>
      <c r="D201" s="36" t="s">
        <v>389</v>
      </c>
      <c r="E201" s="36" t="s">
        <v>651</v>
      </c>
      <c r="F201" s="36" t="s">
        <v>652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81"/>
    </row>
    <row r="202" spans="1:34" ht="15.75" thickTop="1" x14ac:dyDescent="0.25">
      <c r="A202" s="71" t="s">
        <v>44</v>
      </c>
      <c r="B202" s="35"/>
      <c r="C202" s="49" t="s">
        <v>45</v>
      </c>
      <c r="D202" s="49" t="s">
        <v>388</v>
      </c>
      <c r="E202" s="49" t="s">
        <v>653</v>
      </c>
      <c r="F202" s="49" t="s">
        <v>654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83"/>
    </row>
    <row r="203" spans="1:34" x14ac:dyDescent="0.25">
      <c r="A203" s="74" t="s">
        <v>40</v>
      </c>
      <c r="B203" s="28"/>
      <c r="C203" t="s">
        <v>40</v>
      </c>
      <c r="E203" t="s">
        <v>653</v>
      </c>
      <c r="F203" t="s">
        <v>654</v>
      </c>
      <c r="AH203" s="80"/>
    </row>
    <row r="204" spans="1:34" x14ac:dyDescent="0.25">
      <c r="A204" s="74" t="s">
        <v>46</v>
      </c>
      <c r="B204" s="28"/>
      <c r="C204" t="s">
        <v>37</v>
      </c>
      <c r="E204" t="s">
        <v>653</v>
      </c>
      <c r="F204" t="s">
        <v>654</v>
      </c>
      <c r="AH204" s="80"/>
    </row>
    <row r="205" spans="1:34" x14ac:dyDescent="0.25">
      <c r="A205" s="74" t="s">
        <v>37</v>
      </c>
      <c r="B205" s="28"/>
      <c r="C205" t="s">
        <v>37</v>
      </c>
      <c r="E205" t="s">
        <v>653</v>
      </c>
      <c r="F205" t="s">
        <v>654</v>
      </c>
      <c r="AH205" s="80"/>
    </row>
    <row r="206" spans="1:34" x14ac:dyDescent="0.25">
      <c r="A206" s="74" t="s">
        <v>44</v>
      </c>
      <c r="B206" s="28"/>
      <c r="C206" t="s">
        <v>45</v>
      </c>
      <c r="E206" t="s">
        <v>653</v>
      </c>
      <c r="F206" t="s">
        <v>654</v>
      </c>
      <c r="AH206" s="80"/>
    </row>
    <row r="207" spans="1:34" x14ac:dyDescent="0.25">
      <c r="A207" s="74" t="s">
        <v>41</v>
      </c>
      <c r="B207" s="28"/>
      <c r="C207" t="s">
        <v>41</v>
      </c>
      <c r="E207" t="s">
        <v>653</v>
      </c>
      <c r="F207" t="s">
        <v>654</v>
      </c>
      <c r="AH207" s="80"/>
    </row>
    <row r="208" spans="1:34" x14ac:dyDescent="0.25">
      <c r="A208" s="74" t="s">
        <v>41</v>
      </c>
      <c r="B208" s="28"/>
      <c r="C208" t="s">
        <v>41</v>
      </c>
      <c r="E208" t="s">
        <v>653</v>
      </c>
      <c r="F208" t="s">
        <v>654</v>
      </c>
      <c r="AH208" s="80"/>
    </row>
    <row r="209" spans="1:34" x14ac:dyDescent="0.25">
      <c r="A209" s="74" t="s">
        <v>37</v>
      </c>
      <c r="B209" s="28"/>
      <c r="C209" t="s">
        <v>37</v>
      </c>
      <c r="E209" t="s">
        <v>653</v>
      </c>
      <c r="F209" t="s">
        <v>654</v>
      </c>
      <c r="AH209" s="80"/>
    </row>
    <row r="210" spans="1:34" x14ac:dyDescent="0.25">
      <c r="A210" s="74" t="s">
        <v>46</v>
      </c>
      <c r="B210" s="28"/>
      <c r="C210" t="s">
        <v>37</v>
      </c>
      <c r="E210" t="s">
        <v>653</v>
      </c>
      <c r="F210" t="s">
        <v>654</v>
      </c>
      <c r="AH210" s="80"/>
    </row>
    <row r="211" spans="1:34" ht="15.75" thickBot="1" x14ac:dyDescent="0.3">
      <c r="A211" s="82" t="s">
        <v>44</v>
      </c>
      <c r="B211" s="50"/>
      <c r="C211" s="36" t="s">
        <v>45</v>
      </c>
      <c r="D211" s="36" t="s">
        <v>389</v>
      </c>
      <c r="E211" s="36" t="s">
        <v>653</v>
      </c>
      <c r="F211" s="36" t="s">
        <v>654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81"/>
    </row>
    <row r="212" spans="1:34" ht="15.75" thickTop="1" x14ac:dyDescent="0.25">
      <c r="A212" s="71" t="s">
        <v>76</v>
      </c>
      <c r="B212" s="35"/>
      <c r="C212" s="49" t="s">
        <v>39</v>
      </c>
      <c r="D212" s="49" t="s">
        <v>388</v>
      </c>
      <c r="E212" s="49" t="s">
        <v>655</v>
      </c>
      <c r="F212" s="49" t="s">
        <v>656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83"/>
    </row>
    <row r="213" spans="1:34" x14ac:dyDescent="0.25">
      <c r="A213" s="74" t="s">
        <v>37</v>
      </c>
      <c r="B213" s="28"/>
      <c r="C213" t="s">
        <v>37</v>
      </c>
      <c r="E213" t="s">
        <v>655</v>
      </c>
      <c r="F213" t="s">
        <v>656</v>
      </c>
      <c r="AH213" s="80"/>
    </row>
    <row r="214" spans="1:34" x14ac:dyDescent="0.25">
      <c r="A214" s="74" t="s">
        <v>37</v>
      </c>
      <c r="B214" s="28"/>
      <c r="C214" t="s">
        <v>37</v>
      </c>
      <c r="E214" t="s">
        <v>655</v>
      </c>
      <c r="F214" t="s">
        <v>656</v>
      </c>
      <c r="AH214" s="80"/>
    </row>
    <row r="215" spans="1:34" x14ac:dyDescent="0.25">
      <c r="A215" s="74" t="s">
        <v>40</v>
      </c>
      <c r="B215" s="28"/>
      <c r="C215" t="s">
        <v>40</v>
      </c>
      <c r="E215" t="s">
        <v>655</v>
      </c>
      <c r="F215" t="s">
        <v>656</v>
      </c>
      <c r="AH215" s="80"/>
    </row>
    <row r="216" spans="1:34" x14ac:dyDescent="0.25">
      <c r="A216" s="74" t="s">
        <v>37</v>
      </c>
      <c r="B216" s="28"/>
      <c r="C216" t="s">
        <v>37</v>
      </c>
      <c r="E216" t="s">
        <v>655</v>
      </c>
      <c r="F216" t="s">
        <v>656</v>
      </c>
      <c r="AH216" s="80"/>
    </row>
    <row r="217" spans="1:34" x14ac:dyDescent="0.25">
      <c r="A217" s="74" t="s">
        <v>37</v>
      </c>
      <c r="B217" s="28"/>
      <c r="C217" t="s">
        <v>37</v>
      </c>
      <c r="E217" t="s">
        <v>655</v>
      </c>
      <c r="F217" t="s">
        <v>656</v>
      </c>
      <c r="AH217" s="80"/>
    </row>
    <row r="218" spans="1:34" x14ac:dyDescent="0.25">
      <c r="A218" s="74" t="s">
        <v>67</v>
      </c>
      <c r="B218" s="28"/>
      <c r="C218" t="s">
        <v>39</v>
      </c>
      <c r="E218" t="s">
        <v>655</v>
      </c>
      <c r="F218" t="s">
        <v>656</v>
      </c>
      <c r="AH218" s="80"/>
    </row>
    <row r="219" spans="1:34" x14ac:dyDescent="0.25">
      <c r="A219" s="74" t="s">
        <v>40</v>
      </c>
      <c r="B219" s="28"/>
      <c r="C219" t="s">
        <v>40</v>
      </c>
      <c r="E219" t="s">
        <v>655</v>
      </c>
      <c r="F219" t="s">
        <v>656</v>
      </c>
      <c r="AH219" s="80"/>
    </row>
    <row r="220" spans="1:34" x14ac:dyDescent="0.25">
      <c r="A220" s="74" t="s">
        <v>37</v>
      </c>
      <c r="B220" s="28"/>
      <c r="C220" t="s">
        <v>37</v>
      </c>
      <c r="E220" t="s">
        <v>655</v>
      </c>
      <c r="F220" t="s">
        <v>656</v>
      </c>
      <c r="AH220" s="80"/>
    </row>
    <row r="221" spans="1:34" ht="15.75" thickBot="1" x14ac:dyDescent="0.3">
      <c r="A221" s="82" t="s">
        <v>46</v>
      </c>
      <c r="B221" s="50"/>
      <c r="C221" s="36" t="s">
        <v>37</v>
      </c>
      <c r="D221" s="36" t="s">
        <v>389</v>
      </c>
      <c r="E221" s="36" t="s">
        <v>655</v>
      </c>
      <c r="F221" s="36" t="s">
        <v>656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81"/>
    </row>
    <row r="222" spans="1:34" ht="15.75" thickTop="1" x14ac:dyDescent="0.25">
      <c r="A222" s="71" t="s">
        <v>67</v>
      </c>
      <c r="B222" s="35"/>
      <c r="C222" s="49" t="s">
        <v>39</v>
      </c>
      <c r="D222" s="49" t="s">
        <v>388</v>
      </c>
      <c r="E222" s="49" t="s">
        <v>657</v>
      </c>
      <c r="F222" s="49" t="s">
        <v>658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83"/>
    </row>
    <row r="223" spans="1:34" x14ac:dyDescent="0.25">
      <c r="A223" s="74" t="s">
        <v>41</v>
      </c>
      <c r="B223" s="28"/>
      <c r="C223" t="s">
        <v>41</v>
      </c>
      <c r="E223" t="s">
        <v>657</v>
      </c>
      <c r="F223" t="s">
        <v>658</v>
      </c>
      <c r="AH223" s="80"/>
    </row>
    <row r="224" spans="1:34" x14ac:dyDescent="0.25">
      <c r="A224" s="74" t="s">
        <v>41</v>
      </c>
      <c r="B224" s="28"/>
      <c r="C224" t="s">
        <v>41</v>
      </c>
      <c r="E224" t="s">
        <v>657</v>
      </c>
      <c r="F224" t="s">
        <v>658</v>
      </c>
      <c r="AH224" s="80"/>
    </row>
    <row r="225" spans="1:34" x14ac:dyDescent="0.25">
      <c r="A225" s="74" t="s">
        <v>67</v>
      </c>
      <c r="B225" s="28"/>
      <c r="C225" t="s">
        <v>39</v>
      </c>
      <c r="E225" t="s">
        <v>657</v>
      </c>
      <c r="F225" t="s">
        <v>658</v>
      </c>
      <c r="AH225" s="80"/>
    </row>
    <row r="226" spans="1:34" x14ac:dyDescent="0.25">
      <c r="A226" s="74" t="s">
        <v>40</v>
      </c>
      <c r="B226" s="28"/>
      <c r="C226" t="s">
        <v>40</v>
      </c>
      <c r="E226" t="s">
        <v>657</v>
      </c>
      <c r="F226" t="s">
        <v>658</v>
      </c>
      <c r="AH226" s="80"/>
    </row>
    <row r="227" spans="1:34" x14ac:dyDescent="0.25">
      <c r="A227" s="74" t="s">
        <v>44</v>
      </c>
      <c r="B227" s="28"/>
      <c r="C227" t="s">
        <v>45</v>
      </c>
      <c r="E227" t="s">
        <v>657</v>
      </c>
      <c r="F227" t="s">
        <v>658</v>
      </c>
      <c r="AH227" s="80"/>
    </row>
    <row r="228" spans="1:34" x14ac:dyDescent="0.25">
      <c r="A228" s="74" t="s">
        <v>41</v>
      </c>
      <c r="B228" s="28"/>
      <c r="C228" t="s">
        <v>41</v>
      </c>
      <c r="E228" t="s">
        <v>657</v>
      </c>
      <c r="F228" t="s">
        <v>658</v>
      </c>
      <c r="AH228" s="80"/>
    </row>
    <row r="229" spans="1:34" x14ac:dyDescent="0.25">
      <c r="A229" s="74" t="s">
        <v>37</v>
      </c>
      <c r="B229" s="28"/>
      <c r="C229" t="s">
        <v>37</v>
      </c>
      <c r="E229" t="s">
        <v>657</v>
      </c>
      <c r="F229" t="s">
        <v>658</v>
      </c>
      <c r="AH229" s="80"/>
    </row>
    <row r="230" spans="1:34" x14ac:dyDescent="0.25">
      <c r="A230" s="74" t="s">
        <v>37</v>
      </c>
      <c r="B230" s="28"/>
      <c r="C230" t="s">
        <v>37</v>
      </c>
      <c r="E230" t="s">
        <v>657</v>
      </c>
      <c r="F230" t="s">
        <v>658</v>
      </c>
      <c r="AH230" s="80"/>
    </row>
    <row r="231" spans="1:34" ht="15.75" thickBot="1" x14ac:dyDescent="0.3">
      <c r="A231" s="82" t="s">
        <v>41</v>
      </c>
      <c r="B231" s="50"/>
      <c r="C231" s="36" t="s">
        <v>41</v>
      </c>
      <c r="D231" s="36" t="s">
        <v>389</v>
      </c>
      <c r="E231" s="36" t="s">
        <v>657</v>
      </c>
      <c r="F231" s="36" t="s">
        <v>658</v>
      </c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81"/>
    </row>
    <row r="232" spans="1:34" ht="15.75" thickTop="1" x14ac:dyDescent="0.25">
      <c r="A232" s="71" t="s">
        <v>37</v>
      </c>
      <c r="B232" s="35"/>
      <c r="C232" s="49" t="s">
        <v>37</v>
      </c>
      <c r="D232" s="49" t="s">
        <v>388</v>
      </c>
      <c r="E232" s="49" t="s">
        <v>659</v>
      </c>
      <c r="F232" s="49" t="s">
        <v>660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83"/>
    </row>
    <row r="233" spans="1:34" x14ac:dyDescent="0.25">
      <c r="A233" s="74" t="s">
        <v>67</v>
      </c>
      <c r="B233" s="28"/>
      <c r="C233" t="s">
        <v>39</v>
      </c>
      <c r="E233" t="s">
        <v>659</v>
      </c>
      <c r="F233" t="s">
        <v>660</v>
      </c>
      <c r="AH233" s="80"/>
    </row>
    <row r="234" spans="1:34" x14ac:dyDescent="0.25">
      <c r="A234" s="74" t="s">
        <v>65</v>
      </c>
      <c r="B234" s="28"/>
      <c r="C234" t="s">
        <v>39</v>
      </c>
      <c r="E234" t="s">
        <v>659</v>
      </c>
      <c r="F234" t="s">
        <v>660</v>
      </c>
      <c r="AH234" s="80"/>
    </row>
    <row r="235" spans="1:34" x14ac:dyDescent="0.25">
      <c r="A235" s="74" t="s">
        <v>37</v>
      </c>
      <c r="B235" s="28"/>
      <c r="C235" t="s">
        <v>37</v>
      </c>
      <c r="E235" t="s">
        <v>659</v>
      </c>
      <c r="F235" t="s">
        <v>660</v>
      </c>
      <c r="AH235" s="80"/>
    </row>
    <row r="236" spans="1:34" x14ac:dyDescent="0.25">
      <c r="A236" s="74" t="s">
        <v>37</v>
      </c>
      <c r="B236" s="28"/>
      <c r="C236" t="s">
        <v>37</v>
      </c>
      <c r="E236" t="s">
        <v>659</v>
      </c>
      <c r="F236" t="s">
        <v>660</v>
      </c>
      <c r="AH236" s="80"/>
    </row>
    <row r="237" spans="1:34" x14ac:dyDescent="0.25">
      <c r="A237" s="74" t="s">
        <v>37</v>
      </c>
      <c r="B237" s="28"/>
      <c r="C237" t="s">
        <v>37</v>
      </c>
      <c r="E237" t="s">
        <v>659</v>
      </c>
      <c r="F237" t="s">
        <v>660</v>
      </c>
      <c r="AH237" s="80"/>
    </row>
    <row r="238" spans="1:34" x14ac:dyDescent="0.25">
      <c r="A238" s="74" t="s">
        <v>40</v>
      </c>
      <c r="B238" s="28"/>
      <c r="C238" t="s">
        <v>40</v>
      </c>
      <c r="E238" t="s">
        <v>659</v>
      </c>
      <c r="F238" t="s">
        <v>660</v>
      </c>
      <c r="AH238" s="80"/>
    </row>
    <row r="239" spans="1:34" x14ac:dyDescent="0.25">
      <c r="A239" s="74" t="s">
        <v>37</v>
      </c>
      <c r="B239" s="28"/>
      <c r="C239" t="s">
        <v>37</v>
      </c>
      <c r="E239" t="s">
        <v>659</v>
      </c>
      <c r="F239" t="s">
        <v>660</v>
      </c>
      <c r="AH239" s="80"/>
    </row>
    <row r="240" spans="1:34" x14ac:dyDescent="0.25">
      <c r="A240" s="74" t="s">
        <v>69</v>
      </c>
      <c r="B240" s="28"/>
      <c r="C240" t="s">
        <v>39</v>
      </c>
      <c r="E240" t="s">
        <v>659</v>
      </c>
      <c r="F240" t="s">
        <v>660</v>
      </c>
      <c r="AH240" s="80"/>
    </row>
    <row r="241" spans="1:34" ht="15.75" thickBot="1" x14ac:dyDescent="0.3">
      <c r="A241" s="82" t="s">
        <v>162</v>
      </c>
      <c r="B241" s="50"/>
      <c r="C241" s="36" t="s">
        <v>39</v>
      </c>
      <c r="D241" s="36" t="s">
        <v>389</v>
      </c>
      <c r="E241" s="36" t="s">
        <v>659</v>
      </c>
      <c r="F241" s="36" t="s">
        <v>660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81"/>
    </row>
    <row r="242" spans="1:34" ht="15.75" thickTop="1" x14ac:dyDescent="0.25">
      <c r="A242" s="71" t="s">
        <v>41</v>
      </c>
      <c r="B242" s="35"/>
      <c r="C242" s="49" t="s">
        <v>41</v>
      </c>
      <c r="D242" s="49" t="s">
        <v>388</v>
      </c>
      <c r="E242" s="49" t="s">
        <v>662</v>
      </c>
      <c r="F242" s="49" t="s">
        <v>663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83"/>
    </row>
    <row r="243" spans="1:34" x14ac:dyDescent="0.25">
      <c r="A243" s="74" t="s">
        <v>41</v>
      </c>
      <c r="B243" s="28"/>
      <c r="C243" t="s">
        <v>41</v>
      </c>
      <c r="E243" t="s">
        <v>662</v>
      </c>
      <c r="F243" t="s">
        <v>663</v>
      </c>
      <c r="AH243" s="80"/>
    </row>
    <row r="244" spans="1:34" x14ac:dyDescent="0.25">
      <c r="A244" s="74" t="s">
        <v>67</v>
      </c>
      <c r="B244" s="28"/>
      <c r="C244" t="s">
        <v>39</v>
      </c>
      <c r="E244" t="s">
        <v>662</v>
      </c>
      <c r="F244" t="s">
        <v>663</v>
      </c>
      <c r="AH244" s="80"/>
    </row>
    <row r="245" spans="1:34" x14ac:dyDescent="0.25">
      <c r="A245" s="74" t="s">
        <v>41</v>
      </c>
      <c r="B245" s="28"/>
      <c r="C245" t="s">
        <v>41</v>
      </c>
      <c r="E245" t="s">
        <v>662</v>
      </c>
      <c r="F245" t="s">
        <v>663</v>
      </c>
      <c r="AH245" s="80"/>
    </row>
    <row r="246" spans="1:34" x14ac:dyDescent="0.25">
      <c r="A246" s="74" t="s">
        <v>37</v>
      </c>
      <c r="B246" s="28"/>
      <c r="C246" t="s">
        <v>37</v>
      </c>
      <c r="E246" t="s">
        <v>662</v>
      </c>
      <c r="F246" t="s">
        <v>663</v>
      </c>
      <c r="AH246" s="80"/>
    </row>
    <row r="247" spans="1:34" x14ac:dyDescent="0.25">
      <c r="A247" s="74" t="s">
        <v>37</v>
      </c>
      <c r="B247" s="28"/>
      <c r="C247" t="s">
        <v>37</v>
      </c>
      <c r="E247" t="s">
        <v>662</v>
      </c>
      <c r="F247" t="s">
        <v>663</v>
      </c>
      <c r="AH247" s="80"/>
    </row>
    <row r="248" spans="1:34" x14ac:dyDescent="0.25">
      <c r="A248" s="74" t="s">
        <v>37</v>
      </c>
      <c r="B248" s="28"/>
      <c r="C248" t="s">
        <v>37</v>
      </c>
      <c r="E248" t="s">
        <v>662</v>
      </c>
      <c r="F248" t="s">
        <v>663</v>
      </c>
      <c r="AH248" s="80"/>
    </row>
    <row r="249" spans="1:34" x14ac:dyDescent="0.25">
      <c r="A249" s="74" t="s">
        <v>37</v>
      </c>
      <c r="B249" s="28"/>
      <c r="C249" t="s">
        <v>37</v>
      </c>
      <c r="E249" t="s">
        <v>662</v>
      </c>
      <c r="F249" t="s">
        <v>663</v>
      </c>
      <c r="AH249" s="80"/>
    </row>
    <row r="250" spans="1:34" x14ac:dyDescent="0.25">
      <c r="A250" s="74" t="s">
        <v>41</v>
      </c>
      <c r="B250" s="28"/>
      <c r="C250" t="s">
        <v>41</v>
      </c>
      <c r="E250" t="s">
        <v>662</v>
      </c>
      <c r="F250" t="s">
        <v>663</v>
      </c>
      <c r="AH250" s="80"/>
    </row>
    <row r="251" spans="1:34" ht="15.75" thickBot="1" x14ac:dyDescent="0.3">
      <c r="A251" s="82" t="s">
        <v>41</v>
      </c>
      <c r="B251" s="50"/>
      <c r="C251" s="36" t="s">
        <v>41</v>
      </c>
      <c r="D251" s="36" t="s">
        <v>389</v>
      </c>
      <c r="E251" s="36" t="s">
        <v>662</v>
      </c>
      <c r="F251" s="36" t="s">
        <v>663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81"/>
    </row>
    <row r="252" spans="1:34" ht="15.75" thickTop="1" x14ac:dyDescent="0.25">
      <c r="A252" s="71" t="s">
        <v>40</v>
      </c>
      <c r="B252" s="35"/>
      <c r="C252" s="49" t="s">
        <v>40</v>
      </c>
      <c r="D252" s="49" t="s">
        <v>388</v>
      </c>
      <c r="E252" s="49" t="s">
        <v>664</v>
      </c>
      <c r="F252" s="49" t="s">
        <v>665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83"/>
    </row>
    <row r="253" spans="1:34" x14ac:dyDescent="0.25">
      <c r="A253" s="74" t="s">
        <v>40</v>
      </c>
      <c r="B253" s="28"/>
      <c r="C253" t="s">
        <v>40</v>
      </c>
      <c r="E253" t="s">
        <v>664</v>
      </c>
      <c r="F253" t="s">
        <v>665</v>
      </c>
      <c r="AH253" s="80"/>
    </row>
    <row r="254" spans="1:34" x14ac:dyDescent="0.25">
      <c r="A254" s="74" t="s">
        <v>37</v>
      </c>
      <c r="B254" s="28"/>
      <c r="C254" t="s">
        <v>37</v>
      </c>
      <c r="E254" t="s">
        <v>664</v>
      </c>
      <c r="F254" t="s">
        <v>665</v>
      </c>
      <c r="AH254" s="80"/>
    </row>
    <row r="255" spans="1:34" x14ac:dyDescent="0.25">
      <c r="A255" s="74" t="s">
        <v>40</v>
      </c>
      <c r="B255" s="28"/>
      <c r="C255" t="s">
        <v>40</v>
      </c>
      <c r="E255" t="s">
        <v>664</v>
      </c>
      <c r="F255" t="s">
        <v>665</v>
      </c>
      <c r="AH255" s="80"/>
    </row>
    <row r="256" spans="1:34" x14ac:dyDescent="0.25">
      <c r="A256" s="74" t="s">
        <v>37</v>
      </c>
      <c r="B256" s="28"/>
      <c r="C256" t="s">
        <v>37</v>
      </c>
      <c r="E256" t="s">
        <v>664</v>
      </c>
      <c r="F256" t="s">
        <v>665</v>
      </c>
      <c r="AH256" s="80"/>
    </row>
    <row r="257" spans="1:34" x14ac:dyDescent="0.25">
      <c r="A257" s="74" t="s">
        <v>37</v>
      </c>
      <c r="B257" s="28"/>
      <c r="C257" t="s">
        <v>37</v>
      </c>
      <c r="E257" t="s">
        <v>664</v>
      </c>
      <c r="F257" t="s">
        <v>665</v>
      </c>
      <c r="AH257" s="80"/>
    </row>
    <row r="258" spans="1:34" x14ac:dyDescent="0.25">
      <c r="A258" s="74" t="s">
        <v>41</v>
      </c>
      <c r="B258" s="28"/>
      <c r="C258" t="s">
        <v>41</v>
      </c>
      <c r="E258" t="s">
        <v>664</v>
      </c>
      <c r="F258" t="s">
        <v>665</v>
      </c>
      <c r="AH258" s="80"/>
    </row>
    <row r="259" spans="1:34" x14ac:dyDescent="0.25">
      <c r="A259" s="74" t="s">
        <v>37</v>
      </c>
      <c r="B259" s="28"/>
      <c r="C259" t="s">
        <v>37</v>
      </c>
      <c r="E259" t="s">
        <v>664</v>
      </c>
      <c r="F259" t="s">
        <v>665</v>
      </c>
      <c r="AH259" s="80"/>
    </row>
    <row r="260" spans="1:34" x14ac:dyDescent="0.25">
      <c r="A260" s="74" t="s">
        <v>40</v>
      </c>
      <c r="B260" s="28"/>
      <c r="C260" t="s">
        <v>40</v>
      </c>
      <c r="E260" t="s">
        <v>664</v>
      </c>
      <c r="F260" t="s">
        <v>665</v>
      </c>
      <c r="AH260" s="80"/>
    </row>
    <row r="261" spans="1:34" ht="15.75" thickBot="1" x14ac:dyDescent="0.3">
      <c r="A261" s="82" t="s">
        <v>38</v>
      </c>
      <c r="B261" s="50"/>
      <c r="C261" s="36" t="s">
        <v>39</v>
      </c>
      <c r="D261" s="36" t="s">
        <v>389</v>
      </c>
      <c r="E261" s="36" t="s">
        <v>664</v>
      </c>
      <c r="F261" s="36" t="s">
        <v>665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81"/>
    </row>
    <row r="262" spans="1:34" ht="15.75" thickTop="1" x14ac:dyDescent="0.25">
      <c r="A262" s="71" t="s">
        <v>40</v>
      </c>
      <c r="B262" s="35"/>
      <c r="C262" s="49" t="s">
        <v>40</v>
      </c>
      <c r="D262" s="49" t="s">
        <v>388</v>
      </c>
      <c r="E262" s="49" t="s">
        <v>666</v>
      </c>
      <c r="F262" s="49" t="s">
        <v>667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83"/>
    </row>
    <row r="263" spans="1:34" x14ac:dyDescent="0.25">
      <c r="A263" s="74" t="s">
        <v>40</v>
      </c>
      <c r="B263" s="28"/>
      <c r="C263" t="s">
        <v>40</v>
      </c>
      <c r="E263" t="s">
        <v>666</v>
      </c>
      <c r="F263" t="s">
        <v>667</v>
      </c>
      <c r="AH263" s="80"/>
    </row>
    <row r="264" spans="1:34" x14ac:dyDescent="0.25">
      <c r="A264" s="74" t="s">
        <v>37</v>
      </c>
      <c r="B264" s="28"/>
      <c r="C264" t="s">
        <v>37</v>
      </c>
      <c r="E264" t="s">
        <v>666</v>
      </c>
      <c r="F264" t="s">
        <v>667</v>
      </c>
      <c r="AH264" s="80"/>
    </row>
    <row r="265" spans="1:34" x14ac:dyDescent="0.25">
      <c r="A265" s="74" t="s">
        <v>176</v>
      </c>
      <c r="B265" s="28"/>
      <c r="C265" t="s">
        <v>39</v>
      </c>
      <c r="E265" t="s">
        <v>666</v>
      </c>
      <c r="F265" t="s">
        <v>667</v>
      </c>
      <c r="AH265" s="80"/>
    </row>
    <row r="266" spans="1:34" x14ac:dyDescent="0.25">
      <c r="A266" s="74" t="s">
        <v>144</v>
      </c>
      <c r="B266" s="28"/>
      <c r="C266" t="s">
        <v>39</v>
      </c>
      <c r="E266" t="s">
        <v>666</v>
      </c>
      <c r="F266" t="s">
        <v>667</v>
      </c>
      <c r="AH266" s="80"/>
    </row>
    <row r="267" spans="1:34" x14ac:dyDescent="0.25">
      <c r="A267" s="74" t="s">
        <v>40</v>
      </c>
      <c r="B267" s="28"/>
      <c r="C267" t="s">
        <v>40</v>
      </c>
      <c r="E267" t="s">
        <v>666</v>
      </c>
      <c r="F267" t="s">
        <v>667</v>
      </c>
      <c r="AH267" s="80"/>
    </row>
    <row r="268" spans="1:34" x14ac:dyDescent="0.25">
      <c r="A268" s="74" t="s">
        <v>41</v>
      </c>
      <c r="B268" s="28"/>
      <c r="C268" t="s">
        <v>41</v>
      </c>
      <c r="E268" t="s">
        <v>666</v>
      </c>
      <c r="F268" t="s">
        <v>667</v>
      </c>
      <c r="AH268" s="80"/>
    </row>
    <row r="269" spans="1:34" x14ac:dyDescent="0.25">
      <c r="A269" s="74" t="s">
        <v>37</v>
      </c>
      <c r="B269" s="28"/>
      <c r="C269" t="s">
        <v>37</v>
      </c>
      <c r="E269" t="s">
        <v>666</v>
      </c>
      <c r="F269" t="s">
        <v>667</v>
      </c>
      <c r="AH269" s="80"/>
    </row>
    <row r="270" spans="1:34" x14ac:dyDescent="0.25">
      <c r="A270" s="74" t="s">
        <v>37</v>
      </c>
      <c r="B270" s="28"/>
      <c r="C270" t="s">
        <v>37</v>
      </c>
      <c r="E270" t="s">
        <v>666</v>
      </c>
      <c r="F270" t="s">
        <v>667</v>
      </c>
      <c r="AH270" s="80"/>
    </row>
    <row r="271" spans="1:34" ht="15.75" thickBot="1" x14ac:dyDescent="0.3">
      <c r="A271" s="82" t="s">
        <v>38</v>
      </c>
      <c r="B271" s="50"/>
      <c r="C271" s="36" t="s">
        <v>39</v>
      </c>
      <c r="D271" s="36" t="s">
        <v>389</v>
      </c>
      <c r="E271" s="36" t="s">
        <v>666</v>
      </c>
      <c r="F271" s="36" t="s">
        <v>667</v>
      </c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81"/>
    </row>
    <row r="272" spans="1:34" ht="15.75" thickTop="1" x14ac:dyDescent="0.25">
      <c r="A272" s="71" t="s">
        <v>41</v>
      </c>
      <c r="B272" s="35"/>
      <c r="C272" s="49" t="s">
        <v>41</v>
      </c>
      <c r="D272" s="49" t="s">
        <v>388</v>
      </c>
      <c r="E272" s="49" t="s">
        <v>669</v>
      </c>
      <c r="F272" s="49" t="s">
        <v>670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83"/>
    </row>
    <row r="273" spans="1:34" x14ac:dyDescent="0.25">
      <c r="A273" s="74" t="s">
        <v>37</v>
      </c>
      <c r="B273" s="28"/>
      <c r="C273" t="s">
        <v>37</v>
      </c>
      <c r="E273" t="s">
        <v>669</v>
      </c>
      <c r="F273" t="s">
        <v>670</v>
      </c>
      <c r="AH273" s="80"/>
    </row>
    <row r="274" spans="1:34" x14ac:dyDescent="0.25">
      <c r="A274" s="74" t="s">
        <v>37</v>
      </c>
      <c r="B274" s="28"/>
      <c r="C274" t="s">
        <v>37</v>
      </c>
      <c r="E274" t="s">
        <v>669</v>
      </c>
      <c r="F274" t="s">
        <v>670</v>
      </c>
      <c r="AH274" s="80"/>
    </row>
    <row r="275" spans="1:34" x14ac:dyDescent="0.25">
      <c r="A275" s="74" t="s">
        <v>37</v>
      </c>
      <c r="B275" s="28"/>
      <c r="C275" t="s">
        <v>37</v>
      </c>
      <c r="E275" t="s">
        <v>669</v>
      </c>
      <c r="F275" t="s">
        <v>670</v>
      </c>
      <c r="AH275" s="80"/>
    </row>
    <row r="276" spans="1:34" x14ac:dyDescent="0.25">
      <c r="A276" s="74" t="s">
        <v>37</v>
      </c>
      <c r="B276" s="28"/>
      <c r="C276" t="s">
        <v>37</v>
      </c>
      <c r="E276" t="s">
        <v>669</v>
      </c>
      <c r="F276" t="s">
        <v>670</v>
      </c>
      <c r="AH276" s="80"/>
    </row>
    <row r="277" spans="1:34" x14ac:dyDescent="0.25">
      <c r="A277" s="74" t="s">
        <v>46</v>
      </c>
      <c r="B277" s="28"/>
      <c r="C277" t="s">
        <v>37</v>
      </c>
      <c r="E277" t="s">
        <v>669</v>
      </c>
      <c r="F277" t="s">
        <v>670</v>
      </c>
      <c r="AH277" s="80"/>
    </row>
    <row r="278" spans="1:34" x14ac:dyDescent="0.25">
      <c r="A278" s="74" t="s">
        <v>40</v>
      </c>
      <c r="B278" s="28"/>
      <c r="C278" t="s">
        <v>40</v>
      </c>
      <c r="E278" t="s">
        <v>669</v>
      </c>
      <c r="F278" t="s">
        <v>670</v>
      </c>
      <c r="AH278" s="80"/>
    </row>
    <row r="279" spans="1:34" x14ac:dyDescent="0.25">
      <c r="A279" s="74" t="s">
        <v>38</v>
      </c>
      <c r="B279" s="28"/>
      <c r="C279" t="s">
        <v>39</v>
      </c>
      <c r="E279" t="s">
        <v>669</v>
      </c>
      <c r="F279" t="s">
        <v>670</v>
      </c>
      <c r="AH279" s="80"/>
    </row>
    <row r="280" spans="1:34" x14ac:dyDescent="0.25">
      <c r="A280" s="74" t="s">
        <v>37</v>
      </c>
      <c r="B280" s="28"/>
      <c r="C280" t="s">
        <v>37</v>
      </c>
      <c r="E280" t="s">
        <v>669</v>
      </c>
      <c r="F280" t="s">
        <v>670</v>
      </c>
      <c r="AH280" s="80"/>
    </row>
    <row r="281" spans="1:34" ht="15.75" thickBot="1" x14ac:dyDescent="0.3">
      <c r="A281" s="82" t="s">
        <v>41</v>
      </c>
      <c r="B281" s="50"/>
      <c r="C281" s="36" t="s">
        <v>41</v>
      </c>
      <c r="D281" s="36" t="s">
        <v>389</v>
      </c>
      <c r="E281" s="36" t="s">
        <v>669</v>
      </c>
      <c r="F281" s="36" t="s">
        <v>670</v>
      </c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81"/>
    </row>
    <row r="282" spans="1:34" ht="15.75" thickTop="1" x14ac:dyDescent="0.25">
      <c r="A282" s="71" t="s">
        <v>67</v>
      </c>
      <c r="B282" s="35"/>
      <c r="C282" s="49" t="s">
        <v>39</v>
      </c>
      <c r="D282" s="49" t="s">
        <v>388</v>
      </c>
      <c r="E282" s="49" t="s">
        <v>671</v>
      </c>
      <c r="F282" s="49" t="s">
        <v>672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83"/>
    </row>
    <row r="283" spans="1:34" x14ac:dyDescent="0.25">
      <c r="A283" s="74" t="s">
        <v>37</v>
      </c>
      <c r="B283" s="28"/>
      <c r="C283" t="s">
        <v>37</v>
      </c>
      <c r="E283" t="s">
        <v>671</v>
      </c>
      <c r="F283" t="s">
        <v>672</v>
      </c>
      <c r="AH283" s="80"/>
    </row>
    <row r="284" spans="1:34" x14ac:dyDescent="0.25">
      <c r="A284" s="74" t="s">
        <v>67</v>
      </c>
      <c r="B284" s="28"/>
      <c r="C284" t="s">
        <v>39</v>
      </c>
      <c r="E284" t="s">
        <v>671</v>
      </c>
      <c r="F284" t="s">
        <v>672</v>
      </c>
      <c r="AH284" s="80"/>
    </row>
    <row r="285" spans="1:34" x14ac:dyDescent="0.25">
      <c r="A285" s="74" t="s">
        <v>37</v>
      </c>
      <c r="B285" s="28"/>
      <c r="C285" t="s">
        <v>37</v>
      </c>
      <c r="E285" t="s">
        <v>671</v>
      </c>
      <c r="F285" t="s">
        <v>672</v>
      </c>
      <c r="AH285" s="80"/>
    </row>
    <row r="286" spans="1:34" x14ac:dyDescent="0.25">
      <c r="A286" s="74" t="s">
        <v>37</v>
      </c>
      <c r="B286" s="28"/>
      <c r="C286" t="s">
        <v>37</v>
      </c>
      <c r="E286" t="s">
        <v>671</v>
      </c>
      <c r="F286" t="s">
        <v>672</v>
      </c>
      <c r="AH286" s="80"/>
    </row>
    <row r="287" spans="1:34" x14ac:dyDescent="0.25">
      <c r="A287" s="74" t="s">
        <v>41</v>
      </c>
      <c r="B287" s="28"/>
      <c r="C287" t="s">
        <v>41</v>
      </c>
      <c r="E287" t="s">
        <v>671</v>
      </c>
      <c r="F287" t="s">
        <v>672</v>
      </c>
      <c r="AH287" s="80"/>
    </row>
    <row r="288" spans="1:34" x14ac:dyDescent="0.25">
      <c r="A288" s="74" t="s">
        <v>126</v>
      </c>
      <c r="B288" s="28"/>
      <c r="C288" t="s">
        <v>39</v>
      </c>
      <c r="E288" t="s">
        <v>671</v>
      </c>
      <c r="F288" t="s">
        <v>672</v>
      </c>
      <c r="AH288" s="80"/>
    </row>
    <row r="289" spans="1:34" x14ac:dyDescent="0.25">
      <c r="A289" s="74" t="s">
        <v>126</v>
      </c>
      <c r="B289" s="28"/>
      <c r="C289" t="s">
        <v>39</v>
      </c>
      <c r="E289" t="s">
        <v>671</v>
      </c>
      <c r="F289" t="s">
        <v>672</v>
      </c>
      <c r="AH289" s="80"/>
    </row>
    <row r="290" spans="1:34" x14ac:dyDescent="0.25">
      <c r="A290" s="74" t="s">
        <v>69</v>
      </c>
      <c r="B290" s="28"/>
      <c r="C290" t="s">
        <v>39</v>
      </c>
      <c r="E290" t="s">
        <v>671</v>
      </c>
      <c r="F290" t="s">
        <v>672</v>
      </c>
      <c r="AH290" s="80"/>
    </row>
    <row r="291" spans="1:34" ht="15.75" thickBot="1" x14ac:dyDescent="0.3">
      <c r="A291" s="82" t="s">
        <v>37</v>
      </c>
      <c r="B291" s="50"/>
      <c r="C291" s="36" t="s">
        <v>37</v>
      </c>
      <c r="D291" s="36" t="s">
        <v>389</v>
      </c>
      <c r="E291" s="36" t="s">
        <v>671</v>
      </c>
      <c r="F291" s="36" t="s">
        <v>672</v>
      </c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81"/>
    </row>
    <row r="292" spans="1:34" ht="15.75" thickTop="1" x14ac:dyDescent="0.25">
      <c r="A292" s="71" t="s">
        <v>67</v>
      </c>
      <c r="B292" s="35"/>
      <c r="C292" s="49" t="s">
        <v>39</v>
      </c>
      <c r="D292" s="49" t="s">
        <v>388</v>
      </c>
      <c r="E292" s="49" t="s">
        <v>674</v>
      </c>
      <c r="F292" s="49" t="s">
        <v>675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83"/>
    </row>
    <row r="293" spans="1:34" x14ac:dyDescent="0.25">
      <c r="A293" s="74" t="s">
        <v>37</v>
      </c>
      <c r="B293" s="28"/>
      <c r="C293" t="s">
        <v>37</v>
      </c>
      <c r="E293" t="s">
        <v>674</v>
      </c>
      <c r="F293" t="s">
        <v>675</v>
      </c>
      <c r="AH293" s="80"/>
    </row>
    <row r="294" spans="1:34" x14ac:dyDescent="0.25">
      <c r="A294" s="74" t="s">
        <v>37</v>
      </c>
      <c r="B294" s="28"/>
      <c r="C294" t="s">
        <v>37</v>
      </c>
      <c r="E294" t="s">
        <v>674</v>
      </c>
      <c r="F294" t="s">
        <v>675</v>
      </c>
      <c r="AH294" s="80"/>
    </row>
    <row r="295" spans="1:34" x14ac:dyDescent="0.25">
      <c r="A295" s="74" t="s">
        <v>38</v>
      </c>
      <c r="B295" s="28"/>
      <c r="C295" t="s">
        <v>39</v>
      </c>
      <c r="E295" t="s">
        <v>674</v>
      </c>
      <c r="F295" t="s">
        <v>675</v>
      </c>
      <c r="AH295" s="80"/>
    </row>
    <row r="296" spans="1:34" x14ac:dyDescent="0.25">
      <c r="A296" s="74" t="s">
        <v>37</v>
      </c>
      <c r="B296" s="28"/>
      <c r="C296" t="s">
        <v>37</v>
      </c>
      <c r="E296" t="s">
        <v>674</v>
      </c>
      <c r="F296" t="s">
        <v>675</v>
      </c>
      <c r="AH296" s="80"/>
    </row>
    <row r="297" spans="1:34" x14ac:dyDescent="0.25">
      <c r="A297" s="74" t="s">
        <v>37</v>
      </c>
      <c r="B297" s="28"/>
      <c r="C297" t="s">
        <v>37</v>
      </c>
      <c r="E297" t="s">
        <v>674</v>
      </c>
      <c r="F297" t="s">
        <v>675</v>
      </c>
      <c r="AH297" s="80"/>
    </row>
    <row r="298" spans="1:34" x14ac:dyDescent="0.25">
      <c r="A298" s="74" t="s">
        <v>37</v>
      </c>
      <c r="B298" s="28"/>
      <c r="C298" t="s">
        <v>37</v>
      </c>
      <c r="E298" t="s">
        <v>674</v>
      </c>
      <c r="F298" t="s">
        <v>675</v>
      </c>
      <c r="AH298" s="80"/>
    </row>
    <row r="299" spans="1:34" x14ac:dyDescent="0.25">
      <c r="A299" s="74" t="s">
        <v>44</v>
      </c>
      <c r="B299" s="28"/>
      <c r="C299" t="s">
        <v>45</v>
      </c>
      <c r="E299" t="s">
        <v>674</v>
      </c>
      <c r="F299" t="s">
        <v>675</v>
      </c>
      <c r="AH299" s="80"/>
    </row>
    <row r="300" spans="1:34" x14ac:dyDescent="0.25">
      <c r="A300" s="74" t="s">
        <v>44</v>
      </c>
      <c r="B300" s="28"/>
      <c r="C300" t="s">
        <v>45</v>
      </c>
      <c r="E300" t="s">
        <v>674</v>
      </c>
      <c r="F300" t="s">
        <v>675</v>
      </c>
      <c r="AH300" s="80"/>
    </row>
    <row r="301" spans="1:34" ht="15.75" thickBot="1" x14ac:dyDescent="0.3">
      <c r="A301" s="82" t="s">
        <v>38</v>
      </c>
      <c r="B301" s="50"/>
      <c r="C301" s="36" t="s">
        <v>39</v>
      </c>
      <c r="D301" s="36" t="s">
        <v>389</v>
      </c>
      <c r="E301" s="36" t="s">
        <v>674</v>
      </c>
      <c r="F301" s="36" t="s">
        <v>675</v>
      </c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81"/>
    </row>
    <row r="302" spans="1:34" ht="15.75" thickTop="1" x14ac:dyDescent="0.25">
      <c r="A302" s="71" t="s">
        <v>41</v>
      </c>
      <c r="B302" s="35"/>
      <c r="C302" s="49" t="s">
        <v>41</v>
      </c>
      <c r="D302" s="49" t="s">
        <v>388</v>
      </c>
      <c r="E302" s="49" t="s">
        <v>676</v>
      </c>
      <c r="F302" s="49" t="s">
        <v>677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83"/>
    </row>
    <row r="303" spans="1:34" x14ac:dyDescent="0.25">
      <c r="A303" s="74" t="s">
        <v>40</v>
      </c>
      <c r="B303" s="28"/>
      <c r="C303" t="s">
        <v>40</v>
      </c>
      <c r="E303" t="s">
        <v>676</v>
      </c>
      <c r="F303" t="s">
        <v>677</v>
      </c>
      <c r="AH303" s="80"/>
    </row>
    <row r="304" spans="1:34" x14ac:dyDescent="0.25">
      <c r="A304" s="74" t="s">
        <v>37</v>
      </c>
      <c r="B304" s="28"/>
      <c r="C304" t="s">
        <v>37</v>
      </c>
      <c r="E304" t="s">
        <v>676</v>
      </c>
      <c r="F304" t="s">
        <v>677</v>
      </c>
      <c r="AH304" s="80"/>
    </row>
    <row r="305" spans="1:34" x14ac:dyDescent="0.25">
      <c r="A305" s="74" t="s">
        <v>37</v>
      </c>
      <c r="B305" s="28"/>
      <c r="C305" t="s">
        <v>37</v>
      </c>
      <c r="E305" t="s">
        <v>676</v>
      </c>
      <c r="F305" t="s">
        <v>677</v>
      </c>
      <c r="AH305" s="80"/>
    </row>
    <row r="306" spans="1:34" x14ac:dyDescent="0.25">
      <c r="A306" s="74" t="s">
        <v>37</v>
      </c>
      <c r="B306" s="28"/>
      <c r="C306" t="s">
        <v>37</v>
      </c>
      <c r="E306" t="s">
        <v>676</v>
      </c>
      <c r="F306" t="s">
        <v>677</v>
      </c>
      <c r="AH306" s="80"/>
    </row>
    <row r="307" spans="1:34" x14ac:dyDescent="0.25">
      <c r="A307" s="74" t="s">
        <v>37</v>
      </c>
      <c r="B307" s="28"/>
      <c r="C307" t="s">
        <v>37</v>
      </c>
      <c r="E307" t="s">
        <v>676</v>
      </c>
      <c r="F307" t="s">
        <v>677</v>
      </c>
      <c r="AH307" s="80"/>
    </row>
    <row r="308" spans="1:34" x14ac:dyDescent="0.25">
      <c r="A308" s="74" t="s">
        <v>44</v>
      </c>
      <c r="B308" s="28"/>
      <c r="C308" t="s">
        <v>45</v>
      </c>
      <c r="E308" t="s">
        <v>676</v>
      </c>
      <c r="F308" t="s">
        <v>677</v>
      </c>
      <c r="AH308" s="80"/>
    </row>
    <row r="309" spans="1:34" x14ac:dyDescent="0.25">
      <c r="A309" s="74" t="s">
        <v>37</v>
      </c>
      <c r="B309" s="28"/>
      <c r="C309" t="s">
        <v>37</v>
      </c>
      <c r="E309" t="s">
        <v>676</v>
      </c>
      <c r="F309" t="s">
        <v>677</v>
      </c>
      <c r="AH309" s="80"/>
    </row>
    <row r="310" spans="1:34" x14ac:dyDescent="0.25">
      <c r="A310" s="74" t="s">
        <v>40</v>
      </c>
      <c r="B310" s="28"/>
      <c r="C310" t="s">
        <v>40</v>
      </c>
      <c r="E310" t="s">
        <v>676</v>
      </c>
      <c r="F310" t="s">
        <v>677</v>
      </c>
      <c r="AH310" s="80"/>
    </row>
    <row r="311" spans="1:34" ht="15.75" thickBot="1" x14ac:dyDescent="0.3">
      <c r="A311" s="82" t="s">
        <v>41</v>
      </c>
      <c r="B311" s="50"/>
      <c r="C311" s="36" t="s">
        <v>41</v>
      </c>
      <c r="D311" s="36" t="s">
        <v>389</v>
      </c>
      <c r="E311" s="36" t="s">
        <v>676</v>
      </c>
      <c r="F311" s="36" t="s">
        <v>677</v>
      </c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81"/>
    </row>
    <row r="312" spans="1:34" ht="15.75" thickTop="1" x14ac:dyDescent="0.25">
      <c r="A312" s="71" t="s">
        <v>178</v>
      </c>
      <c r="B312" s="35"/>
      <c r="C312" s="49" t="s">
        <v>39</v>
      </c>
      <c r="D312" s="49" t="s">
        <v>388</v>
      </c>
      <c r="E312" s="49" t="s">
        <v>678</v>
      </c>
      <c r="F312" s="49" t="s">
        <v>679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83"/>
    </row>
    <row r="313" spans="1:34" x14ac:dyDescent="0.25">
      <c r="A313" s="74" t="s">
        <v>40</v>
      </c>
      <c r="B313" s="28"/>
      <c r="C313" t="s">
        <v>40</v>
      </c>
      <c r="E313" t="s">
        <v>678</v>
      </c>
      <c r="F313" t="s">
        <v>679</v>
      </c>
      <c r="AH313" s="80"/>
    </row>
    <row r="314" spans="1:34" x14ac:dyDescent="0.25">
      <c r="A314" s="74" t="s">
        <v>93</v>
      </c>
      <c r="B314" s="28"/>
      <c r="C314" t="s">
        <v>45</v>
      </c>
      <c r="E314" t="s">
        <v>678</v>
      </c>
      <c r="F314" t="s">
        <v>679</v>
      </c>
      <c r="AH314" s="80"/>
    </row>
    <row r="315" spans="1:34" x14ac:dyDescent="0.25">
      <c r="A315" s="74" t="s">
        <v>41</v>
      </c>
      <c r="B315" s="28"/>
      <c r="C315" t="s">
        <v>41</v>
      </c>
      <c r="E315" t="s">
        <v>678</v>
      </c>
      <c r="F315" t="s">
        <v>679</v>
      </c>
      <c r="AH315" s="80"/>
    </row>
    <row r="316" spans="1:34" x14ac:dyDescent="0.25">
      <c r="A316" s="74" t="s">
        <v>37</v>
      </c>
      <c r="B316" s="28"/>
      <c r="C316" t="s">
        <v>37</v>
      </c>
      <c r="E316" t="s">
        <v>678</v>
      </c>
      <c r="F316" t="s">
        <v>679</v>
      </c>
      <c r="AH316" s="80"/>
    </row>
    <row r="317" spans="1:34" x14ac:dyDescent="0.25">
      <c r="A317" s="74" t="s">
        <v>37</v>
      </c>
      <c r="B317" s="28"/>
      <c r="C317" t="s">
        <v>37</v>
      </c>
      <c r="E317" t="s">
        <v>678</v>
      </c>
      <c r="F317" t="s">
        <v>679</v>
      </c>
      <c r="AH317" s="80"/>
    </row>
    <row r="318" spans="1:34" x14ac:dyDescent="0.25">
      <c r="A318" s="74" t="s">
        <v>37</v>
      </c>
      <c r="B318" s="28"/>
      <c r="C318" t="s">
        <v>37</v>
      </c>
      <c r="E318" t="s">
        <v>678</v>
      </c>
      <c r="F318" t="s">
        <v>679</v>
      </c>
      <c r="AH318" s="80"/>
    </row>
    <row r="319" spans="1:34" x14ac:dyDescent="0.25">
      <c r="A319" s="74" t="s">
        <v>40</v>
      </c>
      <c r="B319" s="28"/>
      <c r="C319" t="s">
        <v>40</v>
      </c>
      <c r="E319" t="s">
        <v>678</v>
      </c>
      <c r="F319" t="s">
        <v>679</v>
      </c>
      <c r="AH319" s="80"/>
    </row>
    <row r="320" spans="1:34" x14ac:dyDescent="0.25">
      <c r="A320" s="74" t="s">
        <v>157</v>
      </c>
      <c r="B320" s="28"/>
      <c r="C320" t="s">
        <v>39</v>
      </c>
      <c r="E320" t="s">
        <v>678</v>
      </c>
      <c r="F320" t="s">
        <v>679</v>
      </c>
      <c r="AH320" s="80"/>
    </row>
    <row r="321" spans="1:34" ht="15.75" thickBot="1" x14ac:dyDescent="0.3">
      <c r="A321" s="82" t="s">
        <v>40</v>
      </c>
      <c r="B321" s="50"/>
      <c r="C321" s="36" t="s">
        <v>40</v>
      </c>
      <c r="D321" s="36" t="s">
        <v>389</v>
      </c>
      <c r="E321" s="36" t="s">
        <v>678</v>
      </c>
      <c r="F321" s="36" t="s">
        <v>679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81"/>
    </row>
    <row r="322" spans="1:34" ht="15.75" thickTop="1" x14ac:dyDescent="0.25">
      <c r="A322" s="71" t="s">
        <v>37</v>
      </c>
      <c r="B322" s="35"/>
      <c r="C322" s="49" t="s">
        <v>37</v>
      </c>
      <c r="D322" s="49" t="s">
        <v>388</v>
      </c>
      <c r="E322" s="49" t="s">
        <v>680</v>
      </c>
      <c r="F322" s="49" t="s">
        <v>681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83"/>
    </row>
    <row r="323" spans="1:34" x14ac:dyDescent="0.25">
      <c r="A323" s="74" t="s">
        <v>44</v>
      </c>
      <c r="B323" s="28"/>
      <c r="C323" t="s">
        <v>45</v>
      </c>
      <c r="E323" t="s">
        <v>680</v>
      </c>
      <c r="F323" t="s">
        <v>681</v>
      </c>
      <c r="AH323" s="80"/>
    </row>
    <row r="324" spans="1:34" x14ac:dyDescent="0.25">
      <c r="A324" s="74" t="s">
        <v>37</v>
      </c>
      <c r="B324" s="28"/>
      <c r="C324" t="s">
        <v>37</v>
      </c>
      <c r="E324" t="s">
        <v>680</v>
      </c>
      <c r="F324" t="s">
        <v>681</v>
      </c>
      <c r="AH324" s="80"/>
    </row>
    <row r="325" spans="1:34" x14ac:dyDescent="0.25">
      <c r="A325" s="74" t="s">
        <v>40</v>
      </c>
      <c r="B325" s="28"/>
      <c r="C325" t="s">
        <v>40</v>
      </c>
      <c r="E325" t="s">
        <v>680</v>
      </c>
      <c r="F325" t="s">
        <v>681</v>
      </c>
      <c r="AH325" s="80"/>
    </row>
    <row r="326" spans="1:34" x14ac:dyDescent="0.25">
      <c r="A326" s="74" t="s">
        <v>41</v>
      </c>
      <c r="B326" s="28"/>
      <c r="C326" t="s">
        <v>41</v>
      </c>
      <c r="E326" t="s">
        <v>680</v>
      </c>
      <c r="F326" t="s">
        <v>681</v>
      </c>
      <c r="AH326" s="80"/>
    </row>
    <row r="327" spans="1:34" x14ac:dyDescent="0.25">
      <c r="A327" s="74" t="s">
        <v>44</v>
      </c>
      <c r="B327" s="28"/>
      <c r="C327" t="s">
        <v>45</v>
      </c>
      <c r="E327" t="s">
        <v>680</v>
      </c>
      <c r="F327" t="s">
        <v>681</v>
      </c>
      <c r="AH327" s="80"/>
    </row>
    <row r="328" spans="1:34" x14ac:dyDescent="0.25">
      <c r="A328" s="74" t="s">
        <v>37</v>
      </c>
      <c r="B328" s="28"/>
      <c r="C328" t="s">
        <v>37</v>
      </c>
      <c r="E328" t="s">
        <v>680</v>
      </c>
      <c r="F328" t="s">
        <v>681</v>
      </c>
      <c r="AH328" s="80"/>
    </row>
    <row r="329" spans="1:34" x14ac:dyDescent="0.25">
      <c r="A329" s="74" t="s">
        <v>57</v>
      </c>
      <c r="B329" s="28"/>
      <c r="C329" t="s">
        <v>39</v>
      </c>
      <c r="E329" t="s">
        <v>680</v>
      </c>
      <c r="F329" t="s">
        <v>681</v>
      </c>
      <c r="AH329" s="80"/>
    </row>
    <row r="330" spans="1:34" x14ac:dyDescent="0.25">
      <c r="A330" s="74" t="s">
        <v>37</v>
      </c>
      <c r="B330" s="28"/>
      <c r="C330" t="s">
        <v>37</v>
      </c>
      <c r="E330" t="s">
        <v>680</v>
      </c>
      <c r="F330" t="s">
        <v>681</v>
      </c>
      <c r="AH330" s="80"/>
    </row>
    <row r="331" spans="1:34" ht="15.75" thickBot="1" x14ac:dyDescent="0.3">
      <c r="A331" s="82" t="s">
        <v>37</v>
      </c>
      <c r="B331" s="50"/>
      <c r="C331" s="36" t="s">
        <v>37</v>
      </c>
      <c r="D331" s="36" t="s">
        <v>389</v>
      </c>
      <c r="E331" s="36" t="s">
        <v>680</v>
      </c>
      <c r="F331" s="36" t="s">
        <v>681</v>
      </c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81"/>
    </row>
    <row r="332" spans="1:34" ht="15.75" thickTop="1" x14ac:dyDescent="0.25">
      <c r="A332" s="71" t="s">
        <v>40</v>
      </c>
      <c r="B332" s="35"/>
      <c r="C332" s="49" t="s">
        <v>40</v>
      </c>
      <c r="D332" s="49" t="s">
        <v>388</v>
      </c>
      <c r="E332" s="49" t="s">
        <v>682</v>
      </c>
      <c r="F332" s="49" t="s">
        <v>683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83"/>
    </row>
    <row r="333" spans="1:34" x14ac:dyDescent="0.25">
      <c r="A333" s="74" t="s">
        <v>37</v>
      </c>
      <c r="B333" s="28"/>
      <c r="C333" t="s">
        <v>37</v>
      </c>
      <c r="E333" t="s">
        <v>682</v>
      </c>
      <c r="F333" t="s">
        <v>683</v>
      </c>
      <c r="AH333" s="80"/>
    </row>
    <row r="334" spans="1:34" x14ac:dyDescent="0.25">
      <c r="A334" s="74" t="s">
        <v>40</v>
      </c>
      <c r="B334" s="28"/>
      <c r="C334" t="s">
        <v>40</v>
      </c>
      <c r="E334" t="s">
        <v>682</v>
      </c>
      <c r="F334" t="s">
        <v>683</v>
      </c>
      <c r="AH334" s="80"/>
    </row>
    <row r="335" spans="1:34" x14ac:dyDescent="0.25">
      <c r="A335" s="74" t="s">
        <v>41</v>
      </c>
      <c r="B335" s="28"/>
      <c r="C335" t="s">
        <v>41</v>
      </c>
      <c r="E335" t="s">
        <v>682</v>
      </c>
      <c r="F335" t="s">
        <v>683</v>
      </c>
      <c r="AH335" s="80"/>
    </row>
    <row r="336" spans="1:34" x14ac:dyDescent="0.25">
      <c r="A336" s="74" t="s">
        <v>41</v>
      </c>
      <c r="B336" s="28"/>
      <c r="C336" t="s">
        <v>41</v>
      </c>
      <c r="E336" t="s">
        <v>682</v>
      </c>
      <c r="F336" t="s">
        <v>683</v>
      </c>
      <c r="AH336" s="80"/>
    </row>
    <row r="337" spans="1:34" x14ac:dyDescent="0.25">
      <c r="A337" s="74" t="s">
        <v>37</v>
      </c>
      <c r="B337" s="28"/>
      <c r="C337" t="s">
        <v>37</v>
      </c>
      <c r="E337" t="s">
        <v>682</v>
      </c>
      <c r="F337" t="s">
        <v>683</v>
      </c>
      <c r="AH337" s="80"/>
    </row>
    <row r="338" spans="1:34" x14ac:dyDescent="0.25">
      <c r="A338" s="74" t="s">
        <v>38</v>
      </c>
      <c r="B338" s="28"/>
      <c r="C338" t="s">
        <v>39</v>
      </c>
      <c r="E338" t="s">
        <v>682</v>
      </c>
      <c r="F338" t="s">
        <v>683</v>
      </c>
      <c r="AH338" s="80"/>
    </row>
    <row r="339" spans="1:34" x14ac:dyDescent="0.25">
      <c r="A339" s="74" t="s">
        <v>44</v>
      </c>
      <c r="B339" s="28"/>
      <c r="C339" t="s">
        <v>45</v>
      </c>
      <c r="E339" t="s">
        <v>682</v>
      </c>
      <c r="F339" t="s">
        <v>683</v>
      </c>
      <c r="AH339" s="80"/>
    </row>
    <row r="340" spans="1:34" x14ac:dyDescent="0.25">
      <c r="A340" s="74" t="s">
        <v>37</v>
      </c>
      <c r="B340" s="28"/>
      <c r="C340" t="s">
        <v>37</v>
      </c>
      <c r="E340" t="s">
        <v>682</v>
      </c>
      <c r="F340" t="s">
        <v>683</v>
      </c>
      <c r="AH340" s="80"/>
    </row>
    <row r="341" spans="1:34" ht="15.75" thickBot="1" x14ac:dyDescent="0.3">
      <c r="A341" s="82" t="s">
        <v>37</v>
      </c>
      <c r="B341" s="50"/>
      <c r="C341" s="36" t="s">
        <v>37</v>
      </c>
      <c r="D341" s="36" t="s">
        <v>389</v>
      </c>
      <c r="E341" s="36" t="s">
        <v>682</v>
      </c>
      <c r="F341" s="36" t="s">
        <v>683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81"/>
    </row>
    <row r="342" spans="1:34" ht="15.75" thickTop="1" x14ac:dyDescent="0.25">
      <c r="A342" s="71" t="s">
        <v>40</v>
      </c>
      <c r="B342" s="35"/>
      <c r="C342" s="49" t="s">
        <v>40</v>
      </c>
      <c r="D342" s="49" t="s">
        <v>388</v>
      </c>
      <c r="E342" s="49" t="s">
        <v>684</v>
      </c>
      <c r="F342" s="49" t="s">
        <v>685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83"/>
    </row>
    <row r="343" spans="1:34" x14ac:dyDescent="0.25">
      <c r="A343" s="74" t="s">
        <v>41</v>
      </c>
      <c r="B343" s="28"/>
      <c r="C343" t="s">
        <v>41</v>
      </c>
      <c r="E343" t="s">
        <v>684</v>
      </c>
      <c r="F343" t="s">
        <v>685</v>
      </c>
      <c r="AH343" s="80"/>
    </row>
    <row r="344" spans="1:34" x14ac:dyDescent="0.25">
      <c r="A344" s="74" t="s">
        <v>37</v>
      </c>
      <c r="B344" s="28"/>
      <c r="C344" t="s">
        <v>37</v>
      </c>
      <c r="E344" t="s">
        <v>684</v>
      </c>
      <c r="F344" t="s">
        <v>685</v>
      </c>
      <c r="AH344" s="80"/>
    </row>
    <row r="345" spans="1:34" x14ac:dyDescent="0.25">
      <c r="A345" s="74" t="s">
        <v>40</v>
      </c>
      <c r="B345" s="28"/>
      <c r="C345" t="s">
        <v>40</v>
      </c>
      <c r="E345" t="s">
        <v>684</v>
      </c>
      <c r="F345" t="s">
        <v>685</v>
      </c>
      <c r="AH345" s="80"/>
    </row>
    <row r="346" spans="1:34" x14ac:dyDescent="0.25">
      <c r="A346" s="74" t="s">
        <v>41</v>
      </c>
      <c r="B346" s="28"/>
      <c r="C346" t="s">
        <v>41</v>
      </c>
      <c r="E346" t="s">
        <v>684</v>
      </c>
      <c r="F346" t="s">
        <v>685</v>
      </c>
      <c r="AH346" s="80"/>
    </row>
    <row r="347" spans="1:34" x14ac:dyDescent="0.25">
      <c r="A347" s="74" t="s">
        <v>37</v>
      </c>
      <c r="B347" s="28"/>
      <c r="C347" t="s">
        <v>37</v>
      </c>
      <c r="E347" t="s">
        <v>684</v>
      </c>
      <c r="F347" t="s">
        <v>685</v>
      </c>
      <c r="AH347" s="80"/>
    </row>
    <row r="348" spans="1:34" x14ac:dyDescent="0.25">
      <c r="A348" s="74" t="s">
        <v>91</v>
      </c>
      <c r="B348" s="28"/>
      <c r="C348" t="s">
        <v>39</v>
      </c>
      <c r="E348" t="s">
        <v>684</v>
      </c>
      <c r="F348" t="s">
        <v>685</v>
      </c>
      <c r="AH348" s="80"/>
    </row>
    <row r="349" spans="1:34" x14ac:dyDescent="0.25">
      <c r="A349" s="74" t="s">
        <v>37</v>
      </c>
      <c r="B349" s="28"/>
      <c r="C349" t="s">
        <v>37</v>
      </c>
      <c r="E349" t="s">
        <v>684</v>
      </c>
      <c r="F349" t="s">
        <v>685</v>
      </c>
      <c r="AH349" s="80"/>
    </row>
    <row r="350" spans="1:34" x14ac:dyDescent="0.25">
      <c r="A350" s="74" t="s">
        <v>40</v>
      </c>
      <c r="B350" s="28"/>
      <c r="C350" t="s">
        <v>40</v>
      </c>
      <c r="E350" t="s">
        <v>684</v>
      </c>
      <c r="F350" t="s">
        <v>685</v>
      </c>
      <c r="AH350" s="80"/>
    </row>
    <row r="351" spans="1:34" ht="15.75" thickBot="1" x14ac:dyDescent="0.3">
      <c r="A351" s="82" t="s">
        <v>37</v>
      </c>
      <c r="B351" s="50"/>
      <c r="C351" s="36" t="s">
        <v>37</v>
      </c>
      <c r="D351" s="36" t="s">
        <v>389</v>
      </c>
      <c r="E351" s="36" t="s">
        <v>684</v>
      </c>
      <c r="F351" s="36" t="s">
        <v>685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81"/>
    </row>
    <row r="352" spans="1:34" ht="15.75" thickTop="1" x14ac:dyDescent="0.25">
      <c r="A352" s="71" t="s">
        <v>37</v>
      </c>
      <c r="B352" s="35"/>
      <c r="C352" s="49" t="s">
        <v>37</v>
      </c>
      <c r="D352" s="49" t="s">
        <v>388</v>
      </c>
      <c r="E352" s="49" t="s">
        <v>686</v>
      </c>
      <c r="F352" s="49" t="s">
        <v>687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83"/>
    </row>
    <row r="353" spans="1:34" x14ac:dyDescent="0.25">
      <c r="A353" s="74" t="s">
        <v>44</v>
      </c>
      <c r="B353" s="28"/>
      <c r="C353" t="s">
        <v>45</v>
      </c>
      <c r="E353" t="s">
        <v>686</v>
      </c>
      <c r="F353" t="s">
        <v>687</v>
      </c>
      <c r="AH353" s="80"/>
    </row>
    <row r="354" spans="1:34" x14ac:dyDescent="0.25">
      <c r="A354" s="74" t="s">
        <v>37</v>
      </c>
      <c r="B354" s="28"/>
      <c r="C354" t="s">
        <v>37</v>
      </c>
      <c r="E354" t="s">
        <v>686</v>
      </c>
      <c r="F354" t="s">
        <v>687</v>
      </c>
      <c r="AH354" s="80"/>
    </row>
    <row r="355" spans="1:34" x14ac:dyDescent="0.25">
      <c r="A355" s="74" t="s">
        <v>41</v>
      </c>
      <c r="B355" s="28"/>
      <c r="C355" t="s">
        <v>41</v>
      </c>
      <c r="E355" t="s">
        <v>686</v>
      </c>
      <c r="F355" t="s">
        <v>687</v>
      </c>
      <c r="AH355" s="80"/>
    </row>
    <row r="356" spans="1:34" x14ac:dyDescent="0.25">
      <c r="A356" s="74" t="s">
        <v>37</v>
      </c>
      <c r="B356" s="28"/>
      <c r="C356" t="s">
        <v>37</v>
      </c>
      <c r="E356" t="s">
        <v>686</v>
      </c>
      <c r="F356" t="s">
        <v>687</v>
      </c>
      <c r="AH356" s="80"/>
    </row>
    <row r="357" spans="1:34" x14ac:dyDescent="0.25">
      <c r="A357" s="74" t="s">
        <v>37</v>
      </c>
      <c r="B357" s="28"/>
      <c r="C357" t="s">
        <v>37</v>
      </c>
      <c r="E357" t="s">
        <v>686</v>
      </c>
      <c r="F357" t="s">
        <v>687</v>
      </c>
      <c r="AH357" s="80"/>
    </row>
    <row r="358" spans="1:34" x14ac:dyDescent="0.25">
      <c r="A358" s="74" t="s">
        <v>46</v>
      </c>
      <c r="B358" s="28"/>
      <c r="C358" t="s">
        <v>37</v>
      </c>
      <c r="E358" t="s">
        <v>686</v>
      </c>
      <c r="F358" t="s">
        <v>687</v>
      </c>
      <c r="AH358" s="80"/>
    </row>
    <row r="359" spans="1:34" x14ac:dyDescent="0.25">
      <c r="A359" s="74" t="s">
        <v>41</v>
      </c>
      <c r="B359" s="28"/>
      <c r="C359" t="s">
        <v>41</v>
      </c>
      <c r="E359" t="s">
        <v>686</v>
      </c>
      <c r="F359" t="s">
        <v>687</v>
      </c>
      <c r="AH359" s="80"/>
    </row>
    <row r="360" spans="1:34" x14ac:dyDescent="0.25">
      <c r="A360" s="74" t="s">
        <v>37</v>
      </c>
      <c r="B360" s="28"/>
      <c r="C360" t="s">
        <v>37</v>
      </c>
      <c r="E360" t="s">
        <v>686</v>
      </c>
      <c r="F360" t="s">
        <v>687</v>
      </c>
      <c r="AH360" s="80"/>
    </row>
    <row r="361" spans="1:34" ht="15.75" thickBot="1" x14ac:dyDescent="0.3">
      <c r="A361" s="82" t="s">
        <v>37</v>
      </c>
      <c r="B361" s="50"/>
      <c r="C361" s="36" t="s">
        <v>37</v>
      </c>
      <c r="D361" s="36" t="s">
        <v>389</v>
      </c>
      <c r="E361" s="36" t="s">
        <v>686</v>
      </c>
      <c r="F361" s="36" t="s">
        <v>687</v>
      </c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81"/>
    </row>
    <row r="362" spans="1:34" ht="15.75" thickTop="1" x14ac:dyDescent="0.25">
      <c r="A362" s="71" t="s">
        <v>40</v>
      </c>
      <c r="B362" s="35"/>
      <c r="C362" s="49" t="s">
        <v>40</v>
      </c>
      <c r="D362" s="49" t="s">
        <v>388</v>
      </c>
      <c r="E362" s="49" t="s">
        <v>688</v>
      </c>
      <c r="F362" s="49" t="s">
        <v>689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83"/>
    </row>
    <row r="363" spans="1:34" x14ac:dyDescent="0.25">
      <c r="A363" s="74" t="s">
        <v>37</v>
      </c>
      <c r="B363" s="28"/>
      <c r="C363" t="s">
        <v>37</v>
      </c>
      <c r="E363" t="s">
        <v>688</v>
      </c>
      <c r="F363" t="s">
        <v>689</v>
      </c>
      <c r="AH363" s="80"/>
    </row>
    <row r="364" spans="1:34" x14ac:dyDescent="0.25">
      <c r="A364" s="74" t="s">
        <v>59</v>
      </c>
      <c r="B364" s="28"/>
      <c r="C364" t="s">
        <v>39</v>
      </c>
      <c r="E364" t="s">
        <v>688</v>
      </c>
      <c r="F364" t="s">
        <v>689</v>
      </c>
      <c r="AH364" s="80"/>
    </row>
    <row r="365" spans="1:34" x14ac:dyDescent="0.25">
      <c r="A365" s="74" t="s">
        <v>37</v>
      </c>
      <c r="B365" s="28"/>
      <c r="C365" t="s">
        <v>37</v>
      </c>
      <c r="E365" t="s">
        <v>688</v>
      </c>
      <c r="F365" t="s">
        <v>689</v>
      </c>
      <c r="AH365" s="80"/>
    </row>
    <row r="366" spans="1:34" x14ac:dyDescent="0.25">
      <c r="A366" s="74" t="s">
        <v>41</v>
      </c>
      <c r="B366" s="28"/>
      <c r="C366" t="s">
        <v>41</v>
      </c>
      <c r="E366" t="s">
        <v>688</v>
      </c>
      <c r="F366" t="s">
        <v>689</v>
      </c>
      <c r="AH366" s="80"/>
    </row>
    <row r="367" spans="1:34" x14ac:dyDescent="0.25">
      <c r="A367" s="74" t="s">
        <v>40</v>
      </c>
      <c r="B367" s="28"/>
      <c r="C367" t="s">
        <v>40</v>
      </c>
      <c r="E367" t="s">
        <v>688</v>
      </c>
      <c r="F367" t="s">
        <v>689</v>
      </c>
      <c r="AH367" s="80"/>
    </row>
    <row r="368" spans="1:34" x14ac:dyDescent="0.25">
      <c r="A368" s="74" t="s">
        <v>37</v>
      </c>
      <c r="B368" s="28"/>
      <c r="C368" t="s">
        <v>37</v>
      </c>
      <c r="E368" t="s">
        <v>688</v>
      </c>
      <c r="F368" t="s">
        <v>689</v>
      </c>
      <c r="AH368" s="80"/>
    </row>
    <row r="369" spans="1:34" x14ac:dyDescent="0.25">
      <c r="A369" s="74" t="s">
        <v>40</v>
      </c>
      <c r="B369" s="28"/>
      <c r="C369" t="s">
        <v>40</v>
      </c>
      <c r="E369" t="s">
        <v>688</v>
      </c>
      <c r="F369" t="s">
        <v>689</v>
      </c>
      <c r="AH369" s="80"/>
    </row>
    <row r="370" spans="1:34" x14ac:dyDescent="0.25">
      <c r="A370" s="74" t="s">
        <v>44</v>
      </c>
      <c r="B370" s="28"/>
      <c r="C370" t="s">
        <v>45</v>
      </c>
      <c r="E370" t="s">
        <v>688</v>
      </c>
      <c r="F370" t="s">
        <v>689</v>
      </c>
      <c r="AH370" s="80"/>
    </row>
    <row r="371" spans="1:34" ht="15.75" thickBot="1" x14ac:dyDescent="0.3">
      <c r="A371" s="82" t="s">
        <v>132</v>
      </c>
      <c r="B371" s="50"/>
      <c r="C371" s="36" t="s">
        <v>39</v>
      </c>
      <c r="D371" s="36" t="s">
        <v>389</v>
      </c>
      <c r="E371" s="36" t="s">
        <v>688</v>
      </c>
      <c r="F371" s="36" t="s">
        <v>689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81"/>
    </row>
    <row r="372" spans="1:34" ht="15.75" thickTop="1" x14ac:dyDescent="0.25">
      <c r="A372" s="71" t="s">
        <v>46</v>
      </c>
      <c r="B372" s="35"/>
      <c r="C372" s="49" t="s">
        <v>37</v>
      </c>
      <c r="D372" s="49" t="s">
        <v>388</v>
      </c>
      <c r="E372" s="49" t="s">
        <v>690</v>
      </c>
      <c r="F372" s="49" t="s">
        <v>691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83"/>
    </row>
    <row r="373" spans="1:34" x14ac:dyDescent="0.25">
      <c r="A373" s="74" t="s">
        <v>40</v>
      </c>
      <c r="B373" s="28"/>
      <c r="C373" t="s">
        <v>40</v>
      </c>
      <c r="E373" t="s">
        <v>690</v>
      </c>
      <c r="F373" t="s">
        <v>691</v>
      </c>
      <c r="AH373" s="80"/>
    </row>
    <row r="374" spans="1:34" x14ac:dyDescent="0.25">
      <c r="A374" s="74" t="s">
        <v>37</v>
      </c>
      <c r="B374" s="28"/>
      <c r="C374" t="s">
        <v>37</v>
      </c>
      <c r="E374" t="s">
        <v>690</v>
      </c>
      <c r="F374" t="s">
        <v>691</v>
      </c>
      <c r="AH374" s="80"/>
    </row>
    <row r="375" spans="1:34" x14ac:dyDescent="0.25">
      <c r="A375" s="74" t="s">
        <v>37</v>
      </c>
      <c r="B375" s="28"/>
      <c r="C375" t="s">
        <v>37</v>
      </c>
      <c r="E375" t="s">
        <v>690</v>
      </c>
      <c r="F375" t="s">
        <v>691</v>
      </c>
      <c r="AH375" s="80"/>
    </row>
    <row r="376" spans="1:34" x14ac:dyDescent="0.25">
      <c r="A376" s="74" t="s">
        <v>41</v>
      </c>
      <c r="B376" s="28"/>
      <c r="C376" t="s">
        <v>41</v>
      </c>
      <c r="E376" t="s">
        <v>690</v>
      </c>
      <c r="F376" t="s">
        <v>691</v>
      </c>
      <c r="AH376" s="80"/>
    </row>
    <row r="377" spans="1:34" x14ac:dyDescent="0.25">
      <c r="A377" s="74" t="s">
        <v>40</v>
      </c>
      <c r="B377" s="28"/>
      <c r="C377" t="s">
        <v>40</v>
      </c>
      <c r="E377" t="s">
        <v>690</v>
      </c>
      <c r="F377" t="s">
        <v>691</v>
      </c>
      <c r="AH377" s="80"/>
    </row>
    <row r="378" spans="1:34" x14ac:dyDescent="0.25">
      <c r="A378" s="74" t="s">
        <v>37</v>
      </c>
      <c r="B378" s="28"/>
      <c r="C378" t="s">
        <v>37</v>
      </c>
      <c r="E378" t="s">
        <v>690</v>
      </c>
      <c r="F378" t="s">
        <v>691</v>
      </c>
      <c r="AH378" s="80"/>
    </row>
    <row r="379" spans="1:34" x14ac:dyDescent="0.25">
      <c r="A379" s="74" t="s">
        <v>37</v>
      </c>
      <c r="B379" s="28"/>
      <c r="C379" t="s">
        <v>37</v>
      </c>
      <c r="E379" t="s">
        <v>690</v>
      </c>
      <c r="F379" t="s">
        <v>691</v>
      </c>
      <c r="AH379" s="80"/>
    </row>
    <row r="380" spans="1:34" x14ac:dyDescent="0.25">
      <c r="A380" s="74" t="s">
        <v>40</v>
      </c>
      <c r="B380" s="28"/>
      <c r="C380" t="s">
        <v>40</v>
      </c>
      <c r="E380" t="s">
        <v>690</v>
      </c>
      <c r="F380" t="s">
        <v>691</v>
      </c>
      <c r="AH380" s="80"/>
    </row>
    <row r="381" spans="1:34" ht="15.75" thickBot="1" x14ac:dyDescent="0.3">
      <c r="A381" s="82" t="s">
        <v>37</v>
      </c>
      <c r="B381" s="50"/>
      <c r="C381" s="36" t="s">
        <v>37</v>
      </c>
      <c r="D381" s="36" t="s">
        <v>389</v>
      </c>
      <c r="E381" s="36" t="s">
        <v>690</v>
      </c>
      <c r="F381" s="36" t="s">
        <v>691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81"/>
    </row>
    <row r="382" spans="1:34" ht="15.75" thickTop="1" x14ac:dyDescent="0.25">
      <c r="A382" s="71" t="s">
        <v>44</v>
      </c>
      <c r="B382" s="35"/>
      <c r="C382" s="49" t="s">
        <v>45</v>
      </c>
      <c r="D382" s="49" t="s">
        <v>388</v>
      </c>
      <c r="E382" s="49" t="s">
        <v>692</v>
      </c>
      <c r="F382" s="49" t="s">
        <v>693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83"/>
    </row>
    <row r="383" spans="1:34" x14ac:dyDescent="0.25">
      <c r="A383" s="74" t="s">
        <v>37</v>
      </c>
      <c r="B383" s="28"/>
      <c r="C383" t="s">
        <v>37</v>
      </c>
      <c r="E383" t="s">
        <v>692</v>
      </c>
      <c r="F383" t="s">
        <v>693</v>
      </c>
      <c r="AH383" s="80"/>
    </row>
    <row r="384" spans="1:34" x14ac:dyDescent="0.25">
      <c r="A384" s="74" t="s">
        <v>37</v>
      </c>
      <c r="B384" s="28"/>
      <c r="C384" t="s">
        <v>37</v>
      </c>
      <c r="E384" t="s">
        <v>692</v>
      </c>
      <c r="F384" t="s">
        <v>693</v>
      </c>
      <c r="AH384" s="80"/>
    </row>
    <row r="385" spans="1:34" x14ac:dyDescent="0.25">
      <c r="A385" s="74" t="s">
        <v>37</v>
      </c>
      <c r="B385" s="28"/>
      <c r="C385" t="s">
        <v>37</v>
      </c>
      <c r="E385" t="s">
        <v>692</v>
      </c>
      <c r="F385" t="s">
        <v>693</v>
      </c>
      <c r="AH385" s="80"/>
    </row>
    <row r="386" spans="1:34" x14ac:dyDescent="0.25">
      <c r="A386" s="74" t="s">
        <v>40</v>
      </c>
      <c r="B386" s="28"/>
      <c r="C386" t="s">
        <v>40</v>
      </c>
      <c r="E386" t="s">
        <v>692</v>
      </c>
      <c r="F386" t="s">
        <v>693</v>
      </c>
      <c r="AH386" s="80"/>
    </row>
    <row r="387" spans="1:34" x14ac:dyDescent="0.25">
      <c r="A387" s="74" t="s">
        <v>69</v>
      </c>
      <c r="B387" s="28"/>
      <c r="C387" t="s">
        <v>39</v>
      </c>
      <c r="E387" t="s">
        <v>692</v>
      </c>
      <c r="F387" t="s">
        <v>693</v>
      </c>
      <c r="AH387" s="80"/>
    </row>
    <row r="388" spans="1:34" x14ac:dyDescent="0.25">
      <c r="A388" s="74" t="s">
        <v>37</v>
      </c>
      <c r="B388" s="28"/>
      <c r="C388" t="s">
        <v>37</v>
      </c>
      <c r="E388" t="s">
        <v>692</v>
      </c>
      <c r="F388" t="s">
        <v>693</v>
      </c>
      <c r="AH388" s="80"/>
    </row>
    <row r="389" spans="1:34" x14ac:dyDescent="0.25">
      <c r="A389" s="74" t="s">
        <v>37</v>
      </c>
      <c r="B389" s="28"/>
      <c r="C389" t="s">
        <v>37</v>
      </c>
      <c r="E389" t="s">
        <v>692</v>
      </c>
      <c r="F389" t="s">
        <v>693</v>
      </c>
      <c r="AH389" s="80"/>
    </row>
    <row r="390" spans="1:34" x14ac:dyDescent="0.25">
      <c r="A390" s="74" t="s">
        <v>37</v>
      </c>
      <c r="B390" s="28"/>
      <c r="C390" t="s">
        <v>37</v>
      </c>
      <c r="E390" t="s">
        <v>692</v>
      </c>
      <c r="F390" t="s">
        <v>693</v>
      </c>
      <c r="AH390" s="80"/>
    </row>
    <row r="391" spans="1:34" ht="15.75" thickBot="1" x14ac:dyDescent="0.3">
      <c r="A391" s="82" t="s">
        <v>37</v>
      </c>
      <c r="B391" s="50"/>
      <c r="C391" s="36" t="s">
        <v>37</v>
      </c>
      <c r="D391" s="36" t="s">
        <v>389</v>
      </c>
      <c r="E391" s="36" t="s">
        <v>692</v>
      </c>
      <c r="F391" s="36" t="s">
        <v>693</v>
      </c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81"/>
    </row>
    <row r="392" spans="1:34" ht="15.75" thickTop="1" x14ac:dyDescent="0.25">
      <c r="A392" s="71" t="s">
        <v>67</v>
      </c>
      <c r="B392" s="35"/>
      <c r="C392" s="49" t="s">
        <v>39</v>
      </c>
      <c r="D392" s="49" t="s">
        <v>388</v>
      </c>
      <c r="E392" s="49" t="s">
        <v>694</v>
      </c>
      <c r="F392" s="49" t="s">
        <v>695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83"/>
    </row>
    <row r="393" spans="1:34" x14ac:dyDescent="0.25">
      <c r="A393" s="74" t="s">
        <v>37</v>
      </c>
      <c r="B393" s="28"/>
      <c r="C393" t="s">
        <v>37</v>
      </c>
      <c r="E393" t="s">
        <v>694</v>
      </c>
      <c r="F393" t="s">
        <v>695</v>
      </c>
      <c r="AH393" s="80"/>
    </row>
    <row r="394" spans="1:34" x14ac:dyDescent="0.25">
      <c r="A394" s="74" t="s">
        <v>86</v>
      </c>
      <c r="B394" s="28"/>
      <c r="C394" t="s">
        <v>39</v>
      </c>
      <c r="E394" t="s">
        <v>694</v>
      </c>
      <c r="F394" t="s">
        <v>695</v>
      </c>
      <c r="AH394" s="80"/>
    </row>
    <row r="395" spans="1:34" x14ac:dyDescent="0.25">
      <c r="A395" s="74" t="s">
        <v>74</v>
      </c>
      <c r="B395" s="28"/>
      <c r="C395" t="s">
        <v>39</v>
      </c>
      <c r="E395" t="s">
        <v>694</v>
      </c>
      <c r="F395" t="s">
        <v>695</v>
      </c>
      <c r="AH395" s="80"/>
    </row>
    <row r="396" spans="1:34" x14ac:dyDescent="0.25">
      <c r="A396" s="74" t="s">
        <v>41</v>
      </c>
      <c r="B396" s="28"/>
      <c r="C396" t="s">
        <v>41</v>
      </c>
      <c r="E396" t="s">
        <v>694</v>
      </c>
      <c r="F396" t="s">
        <v>695</v>
      </c>
      <c r="AH396" s="80"/>
    </row>
    <row r="397" spans="1:34" x14ac:dyDescent="0.25">
      <c r="A397" s="74" t="s">
        <v>44</v>
      </c>
      <c r="B397" s="28"/>
      <c r="C397" t="s">
        <v>45</v>
      </c>
      <c r="E397" t="s">
        <v>694</v>
      </c>
      <c r="F397" t="s">
        <v>695</v>
      </c>
      <c r="AH397" s="80"/>
    </row>
    <row r="398" spans="1:34" x14ac:dyDescent="0.25">
      <c r="A398" s="74" t="s">
        <v>40</v>
      </c>
      <c r="B398" s="28"/>
      <c r="C398" t="s">
        <v>40</v>
      </c>
      <c r="E398" t="s">
        <v>694</v>
      </c>
      <c r="F398" t="s">
        <v>695</v>
      </c>
      <c r="AH398" s="80"/>
    </row>
    <row r="399" spans="1:34" x14ac:dyDescent="0.25">
      <c r="A399" s="74" t="s">
        <v>40</v>
      </c>
      <c r="B399" s="28"/>
      <c r="C399" t="s">
        <v>40</v>
      </c>
      <c r="E399" t="s">
        <v>694</v>
      </c>
      <c r="F399" t="s">
        <v>695</v>
      </c>
      <c r="AH399" s="80"/>
    </row>
    <row r="400" spans="1:34" x14ac:dyDescent="0.25">
      <c r="A400" s="74" t="s">
        <v>37</v>
      </c>
      <c r="B400" s="28"/>
      <c r="C400" t="s">
        <v>37</v>
      </c>
      <c r="E400" t="s">
        <v>694</v>
      </c>
      <c r="F400" t="s">
        <v>695</v>
      </c>
      <c r="AH400" s="80"/>
    </row>
    <row r="401" spans="1:34" ht="15.75" thickBot="1" x14ac:dyDescent="0.3">
      <c r="A401" s="82" t="s">
        <v>37</v>
      </c>
      <c r="B401" s="50"/>
      <c r="C401" s="36" t="s">
        <v>37</v>
      </c>
      <c r="D401" s="36" t="s">
        <v>389</v>
      </c>
      <c r="E401" s="36" t="s">
        <v>694</v>
      </c>
      <c r="F401" s="36" t="s">
        <v>695</v>
      </c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81"/>
    </row>
    <row r="402" spans="1:34" ht="15.75" thickTop="1" x14ac:dyDescent="0.25">
      <c r="A402" s="71" t="s">
        <v>42</v>
      </c>
      <c r="B402" s="35"/>
      <c r="C402" s="49" t="s">
        <v>39</v>
      </c>
      <c r="D402" s="49" t="s">
        <v>388</v>
      </c>
      <c r="E402" s="49" t="s">
        <v>696</v>
      </c>
      <c r="F402" s="49" t="s">
        <v>697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83"/>
    </row>
    <row r="403" spans="1:34" x14ac:dyDescent="0.25">
      <c r="A403" s="74" t="s">
        <v>44</v>
      </c>
      <c r="B403" s="28"/>
      <c r="C403" t="s">
        <v>45</v>
      </c>
      <c r="E403" t="s">
        <v>696</v>
      </c>
      <c r="F403" t="s">
        <v>697</v>
      </c>
      <c r="AH403" s="80"/>
    </row>
    <row r="404" spans="1:34" x14ac:dyDescent="0.25">
      <c r="A404" s="74" t="s">
        <v>40</v>
      </c>
      <c r="B404" s="28"/>
      <c r="C404" t="s">
        <v>40</v>
      </c>
      <c r="E404" t="s">
        <v>696</v>
      </c>
      <c r="F404" t="s">
        <v>697</v>
      </c>
      <c r="AH404" s="80"/>
    </row>
    <row r="405" spans="1:34" x14ac:dyDescent="0.25">
      <c r="A405" s="74" t="s">
        <v>40</v>
      </c>
      <c r="B405" s="28"/>
      <c r="C405" t="s">
        <v>40</v>
      </c>
      <c r="E405" t="s">
        <v>696</v>
      </c>
      <c r="F405" t="s">
        <v>697</v>
      </c>
      <c r="AH405" s="80"/>
    </row>
    <row r="406" spans="1:34" x14ac:dyDescent="0.25">
      <c r="A406" s="74" t="s">
        <v>40</v>
      </c>
      <c r="B406" s="28"/>
      <c r="C406" t="s">
        <v>40</v>
      </c>
      <c r="E406" t="s">
        <v>696</v>
      </c>
      <c r="F406" t="s">
        <v>697</v>
      </c>
      <c r="AH406" s="80"/>
    </row>
    <row r="407" spans="1:34" x14ac:dyDescent="0.25">
      <c r="A407" s="74" t="s">
        <v>37</v>
      </c>
      <c r="B407" s="28"/>
      <c r="C407" t="s">
        <v>37</v>
      </c>
      <c r="E407" t="s">
        <v>696</v>
      </c>
      <c r="F407" t="s">
        <v>697</v>
      </c>
      <c r="AH407" s="80"/>
    </row>
    <row r="408" spans="1:34" x14ac:dyDescent="0.25">
      <c r="A408" s="74" t="s">
        <v>37</v>
      </c>
      <c r="B408" s="28"/>
      <c r="C408" t="s">
        <v>37</v>
      </c>
      <c r="E408" t="s">
        <v>696</v>
      </c>
      <c r="F408" t="s">
        <v>697</v>
      </c>
      <c r="AH408" s="80"/>
    </row>
    <row r="409" spans="1:34" x14ac:dyDescent="0.25">
      <c r="A409" s="74" t="s">
        <v>40</v>
      </c>
      <c r="B409" s="28"/>
      <c r="C409" t="s">
        <v>40</v>
      </c>
      <c r="E409" t="s">
        <v>696</v>
      </c>
      <c r="F409" t="s">
        <v>697</v>
      </c>
      <c r="AH409" s="80"/>
    </row>
    <row r="410" spans="1:34" x14ac:dyDescent="0.25">
      <c r="A410" s="74" t="s">
        <v>42</v>
      </c>
      <c r="B410" s="28"/>
      <c r="C410" t="s">
        <v>39</v>
      </c>
      <c r="E410" t="s">
        <v>696</v>
      </c>
      <c r="F410" t="s">
        <v>697</v>
      </c>
      <c r="AH410" s="80"/>
    </row>
    <row r="411" spans="1:34" ht="15.75" thickBot="1" x14ac:dyDescent="0.3">
      <c r="A411" s="82" t="s">
        <v>40</v>
      </c>
      <c r="B411" s="50"/>
      <c r="C411" s="36" t="s">
        <v>40</v>
      </c>
      <c r="D411" s="36" t="s">
        <v>389</v>
      </c>
      <c r="E411" s="36" t="s">
        <v>696</v>
      </c>
      <c r="F411" s="36" t="s">
        <v>697</v>
      </c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81"/>
    </row>
    <row r="412" spans="1:34" ht="15.75" thickTop="1" x14ac:dyDescent="0.25">
      <c r="A412" s="71" t="s">
        <v>86</v>
      </c>
      <c r="B412" s="35"/>
      <c r="C412" s="49" t="s">
        <v>39</v>
      </c>
      <c r="D412" s="49" t="s">
        <v>388</v>
      </c>
      <c r="E412" s="49" t="s">
        <v>698</v>
      </c>
      <c r="F412" s="49" t="s">
        <v>699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83"/>
    </row>
    <row r="413" spans="1:34" x14ac:dyDescent="0.25">
      <c r="A413" s="74" t="s">
        <v>41</v>
      </c>
      <c r="B413" s="28"/>
      <c r="C413" t="s">
        <v>41</v>
      </c>
      <c r="E413" t="s">
        <v>698</v>
      </c>
      <c r="F413" t="s">
        <v>699</v>
      </c>
      <c r="AH413" s="80"/>
    </row>
    <row r="414" spans="1:34" x14ac:dyDescent="0.25">
      <c r="A414" s="74" t="s">
        <v>41</v>
      </c>
      <c r="B414" s="28"/>
      <c r="C414" t="s">
        <v>41</v>
      </c>
      <c r="E414" t="s">
        <v>698</v>
      </c>
      <c r="F414" t="s">
        <v>699</v>
      </c>
      <c r="AH414" s="80"/>
    </row>
    <row r="415" spans="1:34" x14ac:dyDescent="0.25">
      <c r="A415" s="74" t="s">
        <v>40</v>
      </c>
      <c r="B415" s="28"/>
      <c r="C415" t="s">
        <v>40</v>
      </c>
      <c r="E415" t="s">
        <v>698</v>
      </c>
      <c r="F415" t="s">
        <v>699</v>
      </c>
      <c r="AH415" s="80"/>
    </row>
    <row r="416" spans="1:34" x14ac:dyDescent="0.25">
      <c r="A416" s="74" t="s">
        <v>37</v>
      </c>
      <c r="B416" s="28"/>
      <c r="C416" t="s">
        <v>37</v>
      </c>
      <c r="E416" t="s">
        <v>698</v>
      </c>
      <c r="F416" t="s">
        <v>699</v>
      </c>
      <c r="AH416" s="80"/>
    </row>
    <row r="417" spans="1:34" x14ac:dyDescent="0.25">
      <c r="A417" s="74" t="s">
        <v>37</v>
      </c>
      <c r="B417" s="28"/>
      <c r="C417" t="s">
        <v>37</v>
      </c>
      <c r="E417" t="s">
        <v>698</v>
      </c>
      <c r="F417" t="s">
        <v>699</v>
      </c>
      <c r="AH417" s="80"/>
    </row>
    <row r="418" spans="1:34" x14ac:dyDescent="0.25">
      <c r="A418" s="74" t="s">
        <v>37</v>
      </c>
      <c r="B418" s="28"/>
      <c r="C418" t="s">
        <v>37</v>
      </c>
      <c r="E418" t="s">
        <v>698</v>
      </c>
      <c r="F418" t="s">
        <v>699</v>
      </c>
      <c r="AH418" s="80"/>
    </row>
    <row r="419" spans="1:34" x14ac:dyDescent="0.25">
      <c r="A419" s="74" t="s">
        <v>41</v>
      </c>
      <c r="B419" s="28"/>
      <c r="C419" t="s">
        <v>41</v>
      </c>
      <c r="E419" t="s">
        <v>698</v>
      </c>
      <c r="F419" t="s">
        <v>699</v>
      </c>
      <c r="AH419" s="80"/>
    </row>
    <row r="420" spans="1:34" x14ac:dyDescent="0.25">
      <c r="A420" s="74" t="s">
        <v>37</v>
      </c>
      <c r="B420" s="28"/>
      <c r="C420" t="s">
        <v>37</v>
      </c>
      <c r="E420" t="s">
        <v>698</v>
      </c>
      <c r="F420" t="s">
        <v>699</v>
      </c>
      <c r="AH420" s="80"/>
    </row>
    <row r="421" spans="1:34" ht="15.75" thickBot="1" x14ac:dyDescent="0.3">
      <c r="A421" s="82" t="s">
        <v>44</v>
      </c>
      <c r="B421" s="50"/>
      <c r="C421" s="36" t="s">
        <v>45</v>
      </c>
      <c r="D421" s="36" t="s">
        <v>389</v>
      </c>
      <c r="E421" s="36" t="s">
        <v>698</v>
      </c>
      <c r="F421" s="36" t="s">
        <v>699</v>
      </c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81"/>
    </row>
    <row r="422" spans="1:34" ht="15.75" thickTop="1" x14ac:dyDescent="0.25">
      <c r="A422" s="71" t="s">
        <v>46</v>
      </c>
      <c r="B422" s="35"/>
      <c r="C422" s="49" t="s">
        <v>37</v>
      </c>
      <c r="D422" s="49" t="s">
        <v>388</v>
      </c>
      <c r="E422" s="49" t="s">
        <v>700</v>
      </c>
      <c r="F422" s="49" t="s">
        <v>701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83"/>
    </row>
    <row r="423" spans="1:34" x14ac:dyDescent="0.25">
      <c r="A423" s="74" t="s">
        <v>40</v>
      </c>
      <c r="B423" s="28"/>
      <c r="C423" t="s">
        <v>40</v>
      </c>
      <c r="E423" t="s">
        <v>700</v>
      </c>
      <c r="F423" t="s">
        <v>701</v>
      </c>
      <c r="AH423" s="80"/>
    </row>
    <row r="424" spans="1:34" x14ac:dyDescent="0.25">
      <c r="A424" s="74" t="s">
        <v>37</v>
      </c>
      <c r="B424" s="28"/>
      <c r="C424" t="s">
        <v>37</v>
      </c>
      <c r="E424" t="s">
        <v>700</v>
      </c>
      <c r="F424" t="s">
        <v>701</v>
      </c>
      <c r="AH424" s="80"/>
    </row>
    <row r="425" spans="1:34" x14ac:dyDescent="0.25">
      <c r="A425" s="74" t="s">
        <v>37</v>
      </c>
      <c r="B425" s="28"/>
      <c r="C425" t="s">
        <v>37</v>
      </c>
      <c r="E425" t="s">
        <v>700</v>
      </c>
      <c r="F425" t="s">
        <v>701</v>
      </c>
      <c r="AH425" s="80"/>
    </row>
    <row r="426" spans="1:34" x14ac:dyDescent="0.25">
      <c r="A426" s="74" t="s">
        <v>46</v>
      </c>
      <c r="B426" s="28"/>
      <c r="C426" t="s">
        <v>37</v>
      </c>
      <c r="E426" t="s">
        <v>700</v>
      </c>
      <c r="F426" t="s">
        <v>701</v>
      </c>
      <c r="AH426" s="80"/>
    </row>
    <row r="427" spans="1:34" x14ac:dyDescent="0.25">
      <c r="A427" s="74" t="s">
        <v>44</v>
      </c>
      <c r="B427" s="28"/>
      <c r="C427" t="s">
        <v>45</v>
      </c>
      <c r="E427" t="s">
        <v>700</v>
      </c>
      <c r="F427" t="s">
        <v>701</v>
      </c>
      <c r="AH427" s="80"/>
    </row>
    <row r="428" spans="1:34" x14ac:dyDescent="0.25">
      <c r="A428" s="74" t="s">
        <v>37</v>
      </c>
      <c r="B428" s="28"/>
      <c r="C428" t="s">
        <v>37</v>
      </c>
      <c r="E428" t="s">
        <v>700</v>
      </c>
      <c r="F428" t="s">
        <v>701</v>
      </c>
      <c r="AH428" s="80"/>
    </row>
    <row r="429" spans="1:34" x14ac:dyDescent="0.25">
      <c r="A429" s="74" t="s">
        <v>40</v>
      </c>
      <c r="B429" s="28"/>
      <c r="C429" t="s">
        <v>40</v>
      </c>
      <c r="E429" t="s">
        <v>700</v>
      </c>
      <c r="F429" t="s">
        <v>701</v>
      </c>
      <c r="AH429" s="80"/>
    </row>
    <row r="430" spans="1:34" x14ac:dyDescent="0.25">
      <c r="A430" s="74" t="s">
        <v>38</v>
      </c>
      <c r="B430" s="28"/>
      <c r="C430" t="s">
        <v>39</v>
      </c>
      <c r="E430" t="s">
        <v>700</v>
      </c>
      <c r="F430" t="s">
        <v>701</v>
      </c>
      <c r="AH430" s="80"/>
    </row>
    <row r="431" spans="1:34" ht="15.75" thickBot="1" x14ac:dyDescent="0.3">
      <c r="A431" s="82" t="s">
        <v>42</v>
      </c>
      <c r="B431" s="50"/>
      <c r="C431" s="36" t="s">
        <v>39</v>
      </c>
      <c r="D431" s="36" t="s">
        <v>389</v>
      </c>
      <c r="E431" s="36" t="s">
        <v>700</v>
      </c>
      <c r="F431" s="36" t="s">
        <v>701</v>
      </c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81"/>
    </row>
    <row r="432" spans="1:34" ht="15.75" thickTop="1" x14ac:dyDescent="0.25">
      <c r="A432" s="71" t="s">
        <v>44</v>
      </c>
      <c r="B432" s="35"/>
      <c r="C432" s="49" t="s">
        <v>45</v>
      </c>
      <c r="D432" s="49" t="s">
        <v>388</v>
      </c>
      <c r="E432" s="49" t="s">
        <v>702</v>
      </c>
      <c r="F432" s="49" t="s">
        <v>703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83"/>
    </row>
    <row r="433" spans="1:34" x14ac:dyDescent="0.25">
      <c r="A433" s="74" t="s">
        <v>37</v>
      </c>
      <c r="B433" s="28"/>
      <c r="C433" t="s">
        <v>37</v>
      </c>
      <c r="E433" t="s">
        <v>702</v>
      </c>
      <c r="F433" t="s">
        <v>703</v>
      </c>
      <c r="AH433" s="80"/>
    </row>
    <row r="434" spans="1:34" x14ac:dyDescent="0.25">
      <c r="A434" s="74" t="s">
        <v>41</v>
      </c>
      <c r="B434" s="28"/>
      <c r="C434" t="s">
        <v>41</v>
      </c>
      <c r="E434" t="s">
        <v>702</v>
      </c>
      <c r="F434" t="s">
        <v>703</v>
      </c>
      <c r="AH434" s="80"/>
    </row>
    <row r="435" spans="1:34" x14ac:dyDescent="0.25">
      <c r="A435" s="74" t="s">
        <v>40</v>
      </c>
      <c r="B435" s="28"/>
      <c r="C435" t="s">
        <v>40</v>
      </c>
      <c r="E435" t="s">
        <v>702</v>
      </c>
      <c r="F435" t="s">
        <v>703</v>
      </c>
      <c r="AH435" s="80"/>
    </row>
    <row r="436" spans="1:34" x14ac:dyDescent="0.25">
      <c r="A436" s="74" t="s">
        <v>37</v>
      </c>
      <c r="B436" s="28"/>
      <c r="C436" t="s">
        <v>37</v>
      </c>
      <c r="E436" t="s">
        <v>702</v>
      </c>
      <c r="F436" t="s">
        <v>703</v>
      </c>
      <c r="AH436" s="80"/>
    </row>
    <row r="437" spans="1:34" x14ac:dyDescent="0.25">
      <c r="A437" s="74" t="s">
        <v>37</v>
      </c>
      <c r="B437" s="28"/>
      <c r="C437" t="s">
        <v>37</v>
      </c>
      <c r="E437" t="s">
        <v>702</v>
      </c>
      <c r="F437" t="s">
        <v>703</v>
      </c>
      <c r="AH437" s="80"/>
    </row>
    <row r="438" spans="1:34" x14ac:dyDescent="0.25">
      <c r="A438" s="74" t="s">
        <v>41</v>
      </c>
      <c r="B438" s="28"/>
      <c r="C438" t="s">
        <v>41</v>
      </c>
      <c r="E438" t="s">
        <v>702</v>
      </c>
      <c r="F438" t="s">
        <v>703</v>
      </c>
      <c r="AH438" s="80"/>
    </row>
    <row r="439" spans="1:34" x14ac:dyDescent="0.25">
      <c r="A439" s="74" t="s">
        <v>37</v>
      </c>
      <c r="B439" s="28"/>
      <c r="C439" t="s">
        <v>37</v>
      </c>
      <c r="E439" t="s">
        <v>702</v>
      </c>
      <c r="F439" t="s">
        <v>703</v>
      </c>
      <c r="AH439" s="80"/>
    </row>
    <row r="440" spans="1:34" x14ac:dyDescent="0.25">
      <c r="A440" s="74" t="s">
        <v>46</v>
      </c>
      <c r="B440" s="28"/>
      <c r="C440" t="s">
        <v>37</v>
      </c>
      <c r="E440" t="s">
        <v>702</v>
      </c>
      <c r="F440" t="s">
        <v>703</v>
      </c>
      <c r="AH440" s="80"/>
    </row>
    <row r="441" spans="1:34" ht="15.75" thickBot="1" x14ac:dyDescent="0.3">
      <c r="A441" s="82" t="s">
        <v>46</v>
      </c>
      <c r="B441" s="50"/>
      <c r="C441" s="36" t="s">
        <v>37</v>
      </c>
      <c r="D441" s="36" t="s">
        <v>389</v>
      </c>
      <c r="E441" s="36" t="s">
        <v>702</v>
      </c>
      <c r="F441" s="36" t="s">
        <v>703</v>
      </c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81"/>
    </row>
    <row r="442" spans="1:34" ht="15.75" thickTop="1" x14ac:dyDescent="0.25">
      <c r="A442" s="71" t="s">
        <v>40</v>
      </c>
      <c r="B442" s="35"/>
      <c r="C442" s="49" t="s">
        <v>40</v>
      </c>
      <c r="D442" s="49" t="s">
        <v>388</v>
      </c>
      <c r="E442" s="49" t="s">
        <v>704</v>
      </c>
      <c r="F442" s="49" t="s">
        <v>705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83"/>
    </row>
    <row r="443" spans="1:34" x14ac:dyDescent="0.25">
      <c r="A443" s="74" t="s">
        <v>41</v>
      </c>
      <c r="B443" s="28"/>
      <c r="C443" t="s">
        <v>41</v>
      </c>
      <c r="E443" t="s">
        <v>704</v>
      </c>
      <c r="F443" t="s">
        <v>705</v>
      </c>
      <c r="AH443" s="80"/>
    </row>
    <row r="444" spans="1:34" x14ac:dyDescent="0.25">
      <c r="A444" s="74" t="s">
        <v>41</v>
      </c>
      <c r="B444" s="28"/>
      <c r="C444" t="s">
        <v>41</v>
      </c>
      <c r="E444" t="s">
        <v>704</v>
      </c>
      <c r="F444" t="s">
        <v>705</v>
      </c>
      <c r="AH444" s="80"/>
    </row>
    <row r="445" spans="1:34" x14ac:dyDescent="0.25">
      <c r="A445" s="74" t="s">
        <v>41</v>
      </c>
      <c r="B445" s="28"/>
      <c r="C445" t="s">
        <v>41</v>
      </c>
      <c r="E445" t="s">
        <v>704</v>
      </c>
      <c r="F445" t="s">
        <v>705</v>
      </c>
      <c r="AH445" s="80"/>
    </row>
    <row r="446" spans="1:34" x14ac:dyDescent="0.25">
      <c r="A446" s="74" t="s">
        <v>37</v>
      </c>
      <c r="B446" s="28"/>
      <c r="C446" t="s">
        <v>37</v>
      </c>
      <c r="E446" t="s">
        <v>704</v>
      </c>
      <c r="F446" t="s">
        <v>705</v>
      </c>
      <c r="AH446" s="80"/>
    </row>
    <row r="447" spans="1:34" x14ac:dyDescent="0.25">
      <c r="A447" s="74" t="s">
        <v>37</v>
      </c>
      <c r="B447" s="28"/>
      <c r="C447" t="s">
        <v>37</v>
      </c>
      <c r="E447" t="s">
        <v>704</v>
      </c>
      <c r="F447" t="s">
        <v>705</v>
      </c>
      <c r="AH447" s="80"/>
    </row>
    <row r="448" spans="1:34" x14ac:dyDescent="0.25">
      <c r="A448" s="74" t="s">
        <v>41</v>
      </c>
      <c r="B448" s="28"/>
      <c r="C448" t="s">
        <v>41</v>
      </c>
      <c r="E448" t="s">
        <v>704</v>
      </c>
      <c r="F448" t="s">
        <v>705</v>
      </c>
      <c r="AH448" s="80"/>
    </row>
    <row r="449" spans="1:34" x14ac:dyDescent="0.25">
      <c r="A449" s="74" t="s">
        <v>41</v>
      </c>
      <c r="B449" s="28"/>
      <c r="C449" t="s">
        <v>41</v>
      </c>
      <c r="E449" t="s">
        <v>704</v>
      </c>
      <c r="F449" t="s">
        <v>705</v>
      </c>
      <c r="AH449" s="80"/>
    </row>
    <row r="450" spans="1:34" x14ac:dyDescent="0.25">
      <c r="A450" s="74" t="s">
        <v>86</v>
      </c>
      <c r="B450" s="28"/>
      <c r="C450" t="s">
        <v>39</v>
      </c>
      <c r="E450" t="s">
        <v>704</v>
      </c>
      <c r="F450" t="s">
        <v>705</v>
      </c>
      <c r="AH450" s="80"/>
    </row>
    <row r="451" spans="1:34" ht="15.75" thickBot="1" x14ac:dyDescent="0.3">
      <c r="A451" s="82" t="s">
        <v>37</v>
      </c>
      <c r="B451" s="50"/>
      <c r="C451" s="36" t="s">
        <v>37</v>
      </c>
      <c r="D451" s="36" t="s">
        <v>389</v>
      </c>
      <c r="E451" s="36" t="s">
        <v>704</v>
      </c>
      <c r="F451" s="36" t="s">
        <v>705</v>
      </c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81"/>
    </row>
    <row r="452" spans="1:34" ht="15.75" thickTop="1" x14ac:dyDescent="0.25">
      <c r="A452" s="71" t="s">
        <v>37</v>
      </c>
      <c r="B452" s="35"/>
      <c r="C452" s="49" t="s">
        <v>37</v>
      </c>
      <c r="D452" s="49" t="s">
        <v>388</v>
      </c>
      <c r="E452" s="49" t="s">
        <v>706</v>
      </c>
      <c r="F452" s="49" t="s">
        <v>707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83"/>
    </row>
    <row r="453" spans="1:34" x14ac:dyDescent="0.25">
      <c r="A453" s="74" t="s">
        <v>37</v>
      </c>
      <c r="B453" s="28"/>
      <c r="C453" t="s">
        <v>37</v>
      </c>
      <c r="E453" t="s">
        <v>706</v>
      </c>
      <c r="F453" t="s">
        <v>707</v>
      </c>
      <c r="AH453" s="80"/>
    </row>
    <row r="454" spans="1:34" x14ac:dyDescent="0.25">
      <c r="A454" s="74" t="s">
        <v>157</v>
      </c>
      <c r="B454" s="28"/>
      <c r="C454" t="s">
        <v>39</v>
      </c>
      <c r="E454" t="s">
        <v>706</v>
      </c>
      <c r="F454" t="s">
        <v>707</v>
      </c>
      <c r="AH454" s="80"/>
    </row>
    <row r="455" spans="1:34" x14ac:dyDescent="0.25">
      <c r="A455" s="74" t="s">
        <v>67</v>
      </c>
      <c r="B455" s="28"/>
      <c r="C455" t="s">
        <v>39</v>
      </c>
      <c r="E455" t="s">
        <v>706</v>
      </c>
      <c r="F455" t="s">
        <v>707</v>
      </c>
      <c r="AH455" s="80"/>
    </row>
    <row r="456" spans="1:34" x14ac:dyDescent="0.25">
      <c r="A456" s="74" t="s">
        <v>40</v>
      </c>
      <c r="B456" s="28"/>
      <c r="C456" t="s">
        <v>40</v>
      </c>
      <c r="E456" t="s">
        <v>706</v>
      </c>
      <c r="F456" t="s">
        <v>707</v>
      </c>
      <c r="AH456" s="80"/>
    </row>
    <row r="457" spans="1:34" x14ac:dyDescent="0.25">
      <c r="A457" s="74" t="s">
        <v>37</v>
      </c>
      <c r="B457" s="28"/>
      <c r="C457" t="s">
        <v>37</v>
      </c>
      <c r="E457" t="s">
        <v>706</v>
      </c>
      <c r="F457" t="s">
        <v>707</v>
      </c>
      <c r="AH457" s="80"/>
    </row>
    <row r="458" spans="1:34" x14ac:dyDescent="0.25">
      <c r="A458" s="74" t="s">
        <v>59</v>
      </c>
      <c r="B458" s="28"/>
      <c r="C458" t="s">
        <v>39</v>
      </c>
      <c r="E458" t="s">
        <v>706</v>
      </c>
      <c r="F458" t="s">
        <v>707</v>
      </c>
      <c r="AH458" s="80"/>
    </row>
    <row r="459" spans="1:34" x14ac:dyDescent="0.25">
      <c r="A459" s="74" t="s">
        <v>40</v>
      </c>
      <c r="B459" s="28"/>
      <c r="C459" t="s">
        <v>40</v>
      </c>
      <c r="E459" t="s">
        <v>706</v>
      </c>
      <c r="F459" t="s">
        <v>707</v>
      </c>
      <c r="AH459" s="80"/>
    </row>
    <row r="460" spans="1:34" x14ac:dyDescent="0.25">
      <c r="A460" s="74" t="s">
        <v>40</v>
      </c>
      <c r="B460" s="28"/>
      <c r="C460" t="s">
        <v>40</v>
      </c>
      <c r="E460" t="s">
        <v>706</v>
      </c>
      <c r="F460" t="s">
        <v>707</v>
      </c>
      <c r="AH460" s="80"/>
    </row>
    <row r="461" spans="1:34" ht="15.75" thickBot="1" x14ac:dyDescent="0.3">
      <c r="A461" s="82" t="s">
        <v>93</v>
      </c>
      <c r="B461" s="50"/>
      <c r="C461" s="36" t="s">
        <v>45</v>
      </c>
      <c r="D461" s="36" t="s">
        <v>389</v>
      </c>
      <c r="E461" s="36" t="s">
        <v>706</v>
      </c>
      <c r="F461" s="36" t="s">
        <v>707</v>
      </c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81"/>
    </row>
    <row r="462" spans="1:34" ht="15.75" thickTop="1" x14ac:dyDescent="0.25">
      <c r="A462" s="71" t="s">
        <v>44</v>
      </c>
      <c r="B462" s="35"/>
      <c r="C462" s="49" t="s">
        <v>45</v>
      </c>
      <c r="D462" s="49" t="s">
        <v>388</v>
      </c>
      <c r="E462" s="49" t="s">
        <v>708</v>
      </c>
      <c r="F462" s="49" t="s">
        <v>709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83"/>
    </row>
    <row r="463" spans="1:34" x14ac:dyDescent="0.25">
      <c r="A463" s="74" t="s">
        <v>41</v>
      </c>
      <c r="B463" s="28"/>
      <c r="C463" t="s">
        <v>41</v>
      </c>
      <c r="E463" t="s">
        <v>708</v>
      </c>
      <c r="F463" t="s">
        <v>709</v>
      </c>
      <c r="AH463" s="80"/>
    </row>
    <row r="464" spans="1:34" x14ac:dyDescent="0.25">
      <c r="A464" s="74" t="s">
        <v>37</v>
      </c>
      <c r="B464" s="28"/>
      <c r="C464" t="s">
        <v>37</v>
      </c>
      <c r="E464" t="s">
        <v>708</v>
      </c>
      <c r="F464" t="s">
        <v>709</v>
      </c>
      <c r="AH464" s="80"/>
    </row>
    <row r="465" spans="1:34" x14ac:dyDescent="0.25">
      <c r="A465" s="74" t="s">
        <v>67</v>
      </c>
      <c r="B465" s="28"/>
      <c r="C465" t="s">
        <v>39</v>
      </c>
      <c r="E465" t="s">
        <v>708</v>
      </c>
      <c r="F465" t="s">
        <v>709</v>
      </c>
      <c r="AH465" s="80"/>
    </row>
    <row r="466" spans="1:34" x14ac:dyDescent="0.25">
      <c r="A466" s="74" t="s">
        <v>37</v>
      </c>
      <c r="B466" s="28"/>
      <c r="C466" t="s">
        <v>37</v>
      </c>
      <c r="E466" t="s">
        <v>708</v>
      </c>
      <c r="F466" t="s">
        <v>709</v>
      </c>
      <c r="AH466" s="80"/>
    </row>
    <row r="467" spans="1:34" x14ac:dyDescent="0.25">
      <c r="A467" s="74" t="s">
        <v>38</v>
      </c>
      <c r="B467" s="28"/>
      <c r="C467" t="s">
        <v>39</v>
      </c>
      <c r="E467" t="s">
        <v>708</v>
      </c>
      <c r="F467" t="s">
        <v>709</v>
      </c>
      <c r="AH467" s="80"/>
    </row>
    <row r="468" spans="1:34" x14ac:dyDescent="0.25">
      <c r="A468" s="74" t="s">
        <v>37</v>
      </c>
      <c r="B468" s="28"/>
      <c r="C468" t="s">
        <v>37</v>
      </c>
      <c r="E468" t="s">
        <v>708</v>
      </c>
      <c r="F468" t="s">
        <v>709</v>
      </c>
      <c r="AH468" s="80"/>
    </row>
    <row r="469" spans="1:34" x14ac:dyDescent="0.25">
      <c r="A469" s="74" t="s">
        <v>37</v>
      </c>
      <c r="B469" s="28"/>
      <c r="C469" t="s">
        <v>37</v>
      </c>
      <c r="E469" t="s">
        <v>708</v>
      </c>
      <c r="F469" t="s">
        <v>709</v>
      </c>
      <c r="AH469" s="80"/>
    </row>
    <row r="470" spans="1:34" x14ac:dyDescent="0.25">
      <c r="A470" s="74" t="s">
        <v>37</v>
      </c>
      <c r="B470" s="28"/>
      <c r="C470" t="s">
        <v>37</v>
      </c>
      <c r="E470" t="s">
        <v>708</v>
      </c>
      <c r="F470" t="s">
        <v>709</v>
      </c>
      <c r="AH470" s="80"/>
    </row>
    <row r="471" spans="1:34" ht="15.75" thickBot="1" x14ac:dyDescent="0.3">
      <c r="A471" s="82" t="s">
        <v>46</v>
      </c>
      <c r="B471" s="50"/>
      <c r="C471" s="36" t="s">
        <v>37</v>
      </c>
      <c r="D471" s="36" t="s">
        <v>389</v>
      </c>
      <c r="E471" s="36" t="s">
        <v>708</v>
      </c>
      <c r="F471" s="36" t="s">
        <v>709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81"/>
    </row>
    <row r="472" spans="1:34" ht="15.75" thickTop="1" x14ac:dyDescent="0.25">
      <c r="A472" s="71" t="s">
        <v>37</v>
      </c>
      <c r="B472" s="35"/>
      <c r="C472" s="49" t="s">
        <v>37</v>
      </c>
      <c r="D472" s="49" t="s">
        <v>388</v>
      </c>
      <c r="E472" s="49" t="s">
        <v>710</v>
      </c>
      <c r="F472" s="49" t="s">
        <v>711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83"/>
    </row>
    <row r="473" spans="1:34" x14ac:dyDescent="0.25">
      <c r="A473" s="74" t="s">
        <v>41</v>
      </c>
      <c r="B473" s="28"/>
      <c r="C473" t="s">
        <v>41</v>
      </c>
      <c r="E473" t="s">
        <v>710</v>
      </c>
      <c r="F473" t="s">
        <v>711</v>
      </c>
      <c r="AH473" s="80"/>
    </row>
    <row r="474" spans="1:34" x14ac:dyDescent="0.25">
      <c r="A474" s="74" t="s">
        <v>37</v>
      </c>
      <c r="B474" s="28"/>
      <c r="C474" t="s">
        <v>37</v>
      </c>
      <c r="E474" t="s">
        <v>710</v>
      </c>
      <c r="F474" t="s">
        <v>711</v>
      </c>
      <c r="AH474" s="80"/>
    </row>
    <row r="475" spans="1:34" x14ac:dyDescent="0.25">
      <c r="A475" s="74" t="s">
        <v>40</v>
      </c>
      <c r="B475" s="28"/>
      <c r="C475" t="s">
        <v>40</v>
      </c>
      <c r="E475" t="s">
        <v>710</v>
      </c>
      <c r="F475" t="s">
        <v>711</v>
      </c>
      <c r="AH475" s="80"/>
    </row>
    <row r="476" spans="1:34" x14ac:dyDescent="0.25">
      <c r="A476" s="74" t="s">
        <v>37</v>
      </c>
      <c r="B476" s="28"/>
      <c r="C476" t="s">
        <v>37</v>
      </c>
      <c r="E476" t="s">
        <v>710</v>
      </c>
      <c r="F476" t="s">
        <v>711</v>
      </c>
      <c r="AH476" s="80"/>
    </row>
    <row r="477" spans="1:34" x14ac:dyDescent="0.25">
      <c r="A477" s="74" t="s">
        <v>65</v>
      </c>
      <c r="B477" s="28"/>
      <c r="C477" t="s">
        <v>39</v>
      </c>
      <c r="E477" t="s">
        <v>710</v>
      </c>
      <c r="F477" t="s">
        <v>711</v>
      </c>
      <c r="AH477" s="80"/>
    </row>
    <row r="478" spans="1:34" x14ac:dyDescent="0.25">
      <c r="A478" s="74" t="s">
        <v>264</v>
      </c>
      <c r="B478" s="28"/>
      <c r="C478" t="s">
        <v>117</v>
      </c>
      <c r="E478" t="s">
        <v>710</v>
      </c>
      <c r="F478" t="s">
        <v>711</v>
      </c>
      <c r="AH478" s="80"/>
    </row>
    <row r="479" spans="1:34" x14ac:dyDescent="0.25">
      <c r="A479" s="74" t="s">
        <v>40</v>
      </c>
      <c r="B479" s="28"/>
      <c r="C479" t="s">
        <v>40</v>
      </c>
      <c r="E479" t="s">
        <v>710</v>
      </c>
      <c r="F479" t="s">
        <v>711</v>
      </c>
      <c r="AH479" s="80"/>
    </row>
    <row r="480" spans="1:34" x14ac:dyDescent="0.25">
      <c r="A480" s="74" t="s">
        <v>37</v>
      </c>
      <c r="B480" s="28"/>
      <c r="C480" t="s">
        <v>37</v>
      </c>
      <c r="E480" t="s">
        <v>710</v>
      </c>
      <c r="F480" t="s">
        <v>711</v>
      </c>
      <c r="AH480" s="80"/>
    </row>
    <row r="481" spans="1:34" ht="15.75" thickBot="1" x14ac:dyDescent="0.3">
      <c r="A481" s="82" t="s">
        <v>128</v>
      </c>
      <c r="B481" s="50"/>
      <c r="C481" s="36" t="s">
        <v>39</v>
      </c>
      <c r="D481" s="36" t="s">
        <v>389</v>
      </c>
      <c r="E481" s="36" t="s">
        <v>710</v>
      </c>
      <c r="F481" s="36" t="s">
        <v>711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81"/>
    </row>
    <row r="482" spans="1:34" ht="15.75" thickTop="1" x14ac:dyDescent="0.25">
      <c r="A482" s="71" t="s">
        <v>41</v>
      </c>
      <c r="B482" s="35"/>
      <c r="C482" s="49" t="s">
        <v>41</v>
      </c>
      <c r="D482" s="49" t="s">
        <v>388</v>
      </c>
      <c r="E482" s="49" t="s">
        <v>714</v>
      </c>
      <c r="F482" s="49" t="s">
        <v>715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83"/>
    </row>
    <row r="483" spans="1:34" x14ac:dyDescent="0.25">
      <c r="A483" s="74" t="s">
        <v>46</v>
      </c>
      <c r="B483" s="28"/>
      <c r="C483" t="s">
        <v>37</v>
      </c>
      <c r="E483" t="s">
        <v>714</v>
      </c>
      <c r="F483" t="s">
        <v>715</v>
      </c>
      <c r="AH483" s="80"/>
    </row>
    <row r="484" spans="1:34" x14ac:dyDescent="0.25">
      <c r="A484" s="74" t="s">
        <v>44</v>
      </c>
      <c r="B484" s="28"/>
      <c r="C484" t="s">
        <v>45</v>
      </c>
      <c r="E484" t="s">
        <v>714</v>
      </c>
      <c r="F484" t="s">
        <v>715</v>
      </c>
      <c r="AH484" s="80"/>
    </row>
    <row r="485" spans="1:34" x14ac:dyDescent="0.25">
      <c r="A485" s="74" t="s">
        <v>44</v>
      </c>
      <c r="B485" s="28"/>
      <c r="C485" t="s">
        <v>45</v>
      </c>
      <c r="E485" t="s">
        <v>714</v>
      </c>
      <c r="F485" t="s">
        <v>715</v>
      </c>
      <c r="AH485" s="80"/>
    </row>
    <row r="486" spans="1:34" x14ac:dyDescent="0.25">
      <c r="A486" s="74" t="s">
        <v>37</v>
      </c>
      <c r="B486" s="28"/>
      <c r="C486" t="s">
        <v>37</v>
      </c>
      <c r="E486" t="s">
        <v>714</v>
      </c>
      <c r="F486" t="s">
        <v>715</v>
      </c>
      <c r="AH486" s="80"/>
    </row>
    <row r="487" spans="1:34" x14ac:dyDescent="0.25">
      <c r="A487" s="74" t="s">
        <v>200</v>
      </c>
      <c r="B487" s="28"/>
      <c r="C487" t="s">
        <v>39</v>
      </c>
      <c r="E487" t="s">
        <v>714</v>
      </c>
      <c r="F487" t="s">
        <v>715</v>
      </c>
      <c r="AH487" s="80"/>
    </row>
    <row r="488" spans="1:34" x14ac:dyDescent="0.25">
      <c r="A488" s="74" t="s">
        <v>37</v>
      </c>
      <c r="B488" s="28"/>
      <c r="C488" t="s">
        <v>37</v>
      </c>
      <c r="E488" t="s">
        <v>714</v>
      </c>
      <c r="F488" t="s">
        <v>715</v>
      </c>
      <c r="AH488" s="80"/>
    </row>
    <row r="489" spans="1:34" x14ac:dyDescent="0.25">
      <c r="A489" s="74" t="s">
        <v>42</v>
      </c>
      <c r="B489" s="28"/>
      <c r="C489" t="s">
        <v>39</v>
      </c>
      <c r="E489" t="s">
        <v>714</v>
      </c>
      <c r="F489" t="s">
        <v>715</v>
      </c>
      <c r="AH489" s="80"/>
    </row>
    <row r="490" spans="1:34" x14ac:dyDescent="0.25">
      <c r="A490" s="74" t="s">
        <v>67</v>
      </c>
      <c r="B490" s="28"/>
      <c r="C490" t="s">
        <v>39</v>
      </c>
      <c r="E490" t="s">
        <v>714</v>
      </c>
      <c r="F490" t="s">
        <v>715</v>
      </c>
      <c r="AH490" s="80"/>
    </row>
    <row r="491" spans="1:34" ht="15.75" thickBot="1" x14ac:dyDescent="0.3">
      <c r="A491" s="82" t="s">
        <v>37</v>
      </c>
      <c r="B491" s="50"/>
      <c r="C491" s="36" t="s">
        <v>37</v>
      </c>
      <c r="D491" s="36" t="s">
        <v>389</v>
      </c>
      <c r="E491" s="36" t="s">
        <v>714</v>
      </c>
      <c r="F491" s="36" t="s">
        <v>715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81"/>
    </row>
    <row r="492" spans="1:34" ht="15.75" thickTop="1" x14ac:dyDescent="0.25">
      <c r="A492" s="71" t="s">
        <v>40</v>
      </c>
      <c r="B492" s="35"/>
      <c r="C492" s="49" t="s">
        <v>40</v>
      </c>
      <c r="D492" s="49" t="s">
        <v>388</v>
      </c>
      <c r="E492" s="49" t="s">
        <v>716</v>
      </c>
      <c r="F492" s="49" t="s">
        <v>717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83"/>
    </row>
    <row r="493" spans="1:34" x14ac:dyDescent="0.25">
      <c r="A493" s="74" t="s">
        <v>40</v>
      </c>
      <c r="B493" s="28"/>
      <c r="C493" t="s">
        <v>40</v>
      </c>
      <c r="E493" t="s">
        <v>716</v>
      </c>
      <c r="F493" t="s">
        <v>717</v>
      </c>
      <c r="AH493" s="80"/>
    </row>
    <row r="494" spans="1:34" x14ac:dyDescent="0.25">
      <c r="A494" s="74" t="s">
        <v>37</v>
      </c>
      <c r="B494" s="28"/>
      <c r="C494" t="s">
        <v>37</v>
      </c>
      <c r="E494" t="s">
        <v>716</v>
      </c>
      <c r="F494" t="s">
        <v>717</v>
      </c>
      <c r="AH494" s="80"/>
    </row>
    <row r="495" spans="1:34" x14ac:dyDescent="0.25">
      <c r="A495" s="74" t="s">
        <v>37</v>
      </c>
      <c r="B495" s="28"/>
      <c r="C495" t="s">
        <v>37</v>
      </c>
      <c r="E495" t="s">
        <v>716</v>
      </c>
      <c r="F495" t="s">
        <v>717</v>
      </c>
      <c r="AH495" s="80"/>
    </row>
    <row r="496" spans="1:34" x14ac:dyDescent="0.25">
      <c r="A496" s="74" t="s">
        <v>44</v>
      </c>
      <c r="B496" s="28"/>
      <c r="C496" t="s">
        <v>45</v>
      </c>
      <c r="E496" t="s">
        <v>716</v>
      </c>
      <c r="F496" t="s">
        <v>717</v>
      </c>
      <c r="AH496" s="80"/>
    </row>
    <row r="497" spans="1:34" x14ac:dyDescent="0.25">
      <c r="A497" s="74" t="s">
        <v>41</v>
      </c>
      <c r="B497" s="28"/>
      <c r="C497" t="s">
        <v>41</v>
      </c>
      <c r="E497" t="s">
        <v>716</v>
      </c>
      <c r="F497" t="s">
        <v>717</v>
      </c>
      <c r="AH497" s="80"/>
    </row>
    <row r="498" spans="1:34" x14ac:dyDescent="0.25">
      <c r="A498" s="74" t="s">
        <v>146</v>
      </c>
      <c r="B498" s="28"/>
      <c r="C498" t="s">
        <v>39</v>
      </c>
      <c r="E498" t="s">
        <v>716</v>
      </c>
      <c r="F498" t="s">
        <v>717</v>
      </c>
      <c r="AH498" s="80"/>
    </row>
    <row r="499" spans="1:34" x14ac:dyDescent="0.25">
      <c r="A499" s="74" t="s">
        <v>40</v>
      </c>
      <c r="B499" s="28"/>
      <c r="C499" t="s">
        <v>40</v>
      </c>
      <c r="E499" t="s">
        <v>716</v>
      </c>
      <c r="F499" t="s">
        <v>717</v>
      </c>
      <c r="AH499" s="80"/>
    </row>
    <row r="500" spans="1:34" x14ac:dyDescent="0.25">
      <c r="A500" s="74" t="s">
        <v>37</v>
      </c>
      <c r="B500" s="28"/>
      <c r="C500" t="s">
        <v>37</v>
      </c>
      <c r="E500" t="s">
        <v>716</v>
      </c>
      <c r="F500" t="s">
        <v>717</v>
      </c>
      <c r="AH500" s="80"/>
    </row>
    <row r="501" spans="1:34" ht="15.75" thickBot="1" x14ac:dyDescent="0.3">
      <c r="A501" s="82" t="s">
        <v>200</v>
      </c>
      <c r="B501" s="50"/>
      <c r="C501" s="36" t="s">
        <v>39</v>
      </c>
      <c r="D501" s="36" t="s">
        <v>389</v>
      </c>
      <c r="E501" s="36" t="s">
        <v>716</v>
      </c>
      <c r="F501" s="36" t="s">
        <v>717</v>
      </c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81"/>
    </row>
    <row r="50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8.7109375" bestFit="1" customWidth="1"/>
    <col min="6" max="6" width="18.42578125" bestFit="1" customWidth="1"/>
  </cols>
  <sheetData>
    <row r="1" spans="1:34" ht="16.5" thickTop="1" thickBot="1" x14ac:dyDescent="0.3">
      <c r="A1" s="31" t="s">
        <v>342</v>
      </c>
      <c r="B1" s="31" t="s">
        <v>26</v>
      </c>
      <c r="C1" s="31" t="s">
        <v>343</v>
      </c>
      <c r="D1" s="31" t="s">
        <v>344</v>
      </c>
      <c r="E1" s="31" t="s">
        <v>345</v>
      </c>
      <c r="F1" s="31" t="s">
        <v>346</v>
      </c>
      <c r="G1" s="31" t="s">
        <v>347</v>
      </c>
      <c r="H1" s="31" t="s">
        <v>348</v>
      </c>
      <c r="I1" s="31" t="s">
        <v>349</v>
      </c>
      <c r="J1" s="31" t="s">
        <v>350</v>
      </c>
      <c r="K1" s="31" t="s">
        <v>351</v>
      </c>
      <c r="L1" s="31" t="s">
        <v>352</v>
      </c>
      <c r="M1" s="31" t="s">
        <v>353</v>
      </c>
      <c r="N1" s="31" t="s">
        <v>354</v>
      </c>
      <c r="O1" s="31" t="s">
        <v>355</v>
      </c>
      <c r="P1" s="31" t="s">
        <v>356</v>
      </c>
      <c r="Q1" s="31" t="s">
        <v>357</v>
      </c>
      <c r="R1" s="31" t="s">
        <v>358</v>
      </c>
      <c r="S1" s="31" t="s">
        <v>359</v>
      </c>
      <c r="T1" s="31" t="s">
        <v>360</v>
      </c>
      <c r="U1" s="31" t="s">
        <v>361</v>
      </c>
      <c r="V1" s="31" t="s">
        <v>362</v>
      </c>
      <c r="W1" s="31" t="s">
        <v>363</v>
      </c>
      <c r="X1" s="31" t="s">
        <v>364</v>
      </c>
      <c r="Y1" s="31" t="s">
        <v>365</v>
      </c>
      <c r="Z1" s="31" t="s">
        <v>366</v>
      </c>
      <c r="AA1" s="31" t="s">
        <v>367</v>
      </c>
      <c r="AB1" s="31" t="s">
        <v>368</v>
      </c>
      <c r="AC1" s="31" t="s">
        <v>369</v>
      </c>
      <c r="AD1" s="31" t="s">
        <v>370</v>
      </c>
      <c r="AE1" s="31" t="s">
        <v>371</v>
      </c>
      <c r="AF1" s="31" t="s">
        <v>372</v>
      </c>
      <c r="AG1" s="31" t="s">
        <v>373</v>
      </c>
      <c r="AH1" s="31" t="s">
        <v>374</v>
      </c>
    </row>
    <row r="2" spans="1:34" ht="15.75" thickTop="1" x14ac:dyDescent="0.25">
      <c r="A2" s="84" t="s">
        <v>37</v>
      </c>
      <c r="B2" s="35"/>
      <c r="C2" s="49" t="s">
        <v>37</v>
      </c>
      <c r="D2" s="49" t="s">
        <v>388</v>
      </c>
      <c r="E2" s="49" t="s">
        <v>771</v>
      </c>
      <c r="F2" s="49" t="s">
        <v>772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96"/>
    </row>
    <row r="3" spans="1:34" x14ac:dyDescent="0.25">
      <c r="A3" s="87" t="s">
        <v>37</v>
      </c>
      <c r="B3" s="28"/>
      <c r="C3" t="s">
        <v>37</v>
      </c>
      <c r="E3" t="s">
        <v>771</v>
      </c>
      <c r="F3" t="s">
        <v>772</v>
      </c>
      <c r="AH3" s="93"/>
    </row>
    <row r="4" spans="1:34" x14ac:dyDescent="0.25">
      <c r="A4" s="87" t="s">
        <v>93</v>
      </c>
      <c r="B4" s="28"/>
      <c r="C4" t="s">
        <v>45</v>
      </c>
      <c r="E4" t="s">
        <v>771</v>
      </c>
      <c r="F4" t="s">
        <v>772</v>
      </c>
      <c r="AH4" s="93"/>
    </row>
    <row r="5" spans="1:34" x14ac:dyDescent="0.25">
      <c r="A5" s="87" t="s">
        <v>37</v>
      </c>
      <c r="B5" s="28"/>
      <c r="C5" t="s">
        <v>37</v>
      </c>
      <c r="E5" t="s">
        <v>771</v>
      </c>
      <c r="F5" t="s">
        <v>772</v>
      </c>
      <c r="AH5" s="93"/>
    </row>
    <row r="6" spans="1:34" x14ac:dyDescent="0.25">
      <c r="A6" s="87" t="s">
        <v>37</v>
      </c>
      <c r="B6" s="28"/>
      <c r="C6" t="s">
        <v>37</v>
      </c>
      <c r="E6" t="s">
        <v>771</v>
      </c>
      <c r="F6" t="s">
        <v>772</v>
      </c>
      <c r="AH6" s="93"/>
    </row>
    <row r="7" spans="1:34" x14ac:dyDescent="0.25">
      <c r="A7" s="87" t="s">
        <v>37</v>
      </c>
      <c r="B7" s="28"/>
      <c r="C7" t="s">
        <v>37</v>
      </c>
      <c r="E7" t="s">
        <v>771</v>
      </c>
      <c r="F7" t="s">
        <v>772</v>
      </c>
      <c r="AH7" s="93"/>
    </row>
    <row r="8" spans="1:34" x14ac:dyDescent="0.25">
      <c r="A8" s="87" t="s">
        <v>40</v>
      </c>
      <c r="B8" s="28"/>
      <c r="C8" t="s">
        <v>40</v>
      </c>
      <c r="E8" t="s">
        <v>771</v>
      </c>
      <c r="F8" t="s">
        <v>772</v>
      </c>
      <c r="AH8" s="93"/>
    </row>
    <row r="9" spans="1:34" x14ac:dyDescent="0.25">
      <c r="A9" s="87" t="s">
        <v>41</v>
      </c>
      <c r="B9" s="28"/>
      <c r="C9" t="s">
        <v>41</v>
      </c>
      <c r="E9" t="s">
        <v>771</v>
      </c>
      <c r="F9" t="s">
        <v>772</v>
      </c>
      <c r="AH9" s="93"/>
    </row>
    <row r="10" spans="1:34" x14ac:dyDescent="0.25">
      <c r="A10" s="87" t="s">
        <v>42</v>
      </c>
      <c r="B10" s="28"/>
      <c r="C10" t="s">
        <v>39</v>
      </c>
      <c r="E10" t="s">
        <v>771</v>
      </c>
      <c r="F10" t="s">
        <v>772</v>
      </c>
      <c r="AH10" s="93"/>
    </row>
    <row r="11" spans="1:34" ht="15.75" thickBot="1" x14ac:dyDescent="0.3">
      <c r="A11" s="95" t="s">
        <v>37</v>
      </c>
      <c r="B11" s="50"/>
      <c r="C11" s="36" t="s">
        <v>37</v>
      </c>
      <c r="D11" s="36" t="s">
        <v>389</v>
      </c>
      <c r="E11" s="36" t="s">
        <v>771</v>
      </c>
      <c r="F11" s="36" t="s">
        <v>772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94"/>
    </row>
    <row r="12" spans="1:34" ht="15.75" thickTop="1" x14ac:dyDescent="0.25">
      <c r="A12" s="84" t="s">
        <v>41</v>
      </c>
      <c r="B12" s="35"/>
      <c r="C12" s="49" t="s">
        <v>41</v>
      </c>
      <c r="D12" s="49" t="s">
        <v>388</v>
      </c>
      <c r="E12" s="49" t="s">
        <v>773</v>
      </c>
      <c r="F12" s="49" t="s">
        <v>774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96"/>
    </row>
    <row r="13" spans="1:34" x14ac:dyDescent="0.25">
      <c r="A13" s="87" t="s">
        <v>37</v>
      </c>
      <c r="B13" s="28"/>
      <c r="C13" t="s">
        <v>37</v>
      </c>
      <c r="E13" t="s">
        <v>773</v>
      </c>
      <c r="F13" t="s">
        <v>774</v>
      </c>
      <c r="AH13" s="93"/>
    </row>
    <row r="14" spans="1:34" x14ac:dyDescent="0.25">
      <c r="A14" s="87" t="s">
        <v>40</v>
      </c>
      <c r="B14" s="28"/>
      <c r="C14" t="s">
        <v>40</v>
      </c>
      <c r="E14" t="s">
        <v>773</v>
      </c>
      <c r="F14" t="s">
        <v>774</v>
      </c>
      <c r="AH14" s="93"/>
    </row>
    <row r="15" spans="1:34" x14ac:dyDescent="0.25">
      <c r="A15" s="87" t="s">
        <v>37</v>
      </c>
      <c r="B15" s="28"/>
      <c r="C15" t="s">
        <v>37</v>
      </c>
      <c r="E15" t="s">
        <v>773</v>
      </c>
      <c r="F15" t="s">
        <v>774</v>
      </c>
      <c r="AH15" s="93"/>
    </row>
    <row r="16" spans="1:34" x14ac:dyDescent="0.25">
      <c r="A16" s="87" t="s">
        <v>40</v>
      </c>
      <c r="B16" s="28"/>
      <c r="C16" t="s">
        <v>40</v>
      </c>
      <c r="E16" t="s">
        <v>773</v>
      </c>
      <c r="F16" t="s">
        <v>774</v>
      </c>
      <c r="AH16" s="93"/>
    </row>
    <row r="17" spans="1:34" x14ac:dyDescent="0.25">
      <c r="A17" s="87" t="s">
        <v>37</v>
      </c>
      <c r="B17" s="28"/>
      <c r="C17" t="s">
        <v>37</v>
      </c>
      <c r="E17" t="s">
        <v>773</v>
      </c>
      <c r="F17" t="s">
        <v>774</v>
      </c>
      <c r="AH17" s="93"/>
    </row>
    <row r="18" spans="1:34" x14ac:dyDescent="0.25">
      <c r="A18" s="87" t="s">
        <v>37</v>
      </c>
      <c r="B18" s="28"/>
      <c r="C18" t="s">
        <v>37</v>
      </c>
      <c r="E18" t="s">
        <v>773</v>
      </c>
      <c r="F18" t="s">
        <v>774</v>
      </c>
      <c r="AH18" s="93"/>
    </row>
    <row r="19" spans="1:34" x14ac:dyDescent="0.25">
      <c r="A19" s="87" t="s">
        <v>40</v>
      </c>
      <c r="B19" s="28"/>
      <c r="C19" t="s">
        <v>40</v>
      </c>
      <c r="E19" t="s">
        <v>773</v>
      </c>
      <c r="F19" t="s">
        <v>774</v>
      </c>
      <c r="AH19" s="93"/>
    </row>
    <row r="20" spans="1:34" x14ac:dyDescent="0.25">
      <c r="A20" s="87" t="s">
        <v>46</v>
      </c>
      <c r="B20" s="28"/>
      <c r="C20" t="s">
        <v>37</v>
      </c>
      <c r="E20" t="s">
        <v>773</v>
      </c>
      <c r="F20" t="s">
        <v>774</v>
      </c>
      <c r="AH20" s="93"/>
    </row>
    <row r="21" spans="1:34" ht="15.75" thickBot="1" x14ac:dyDescent="0.3">
      <c r="A21" s="95" t="s">
        <v>37</v>
      </c>
      <c r="B21" s="50"/>
      <c r="C21" s="36" t="s">
        <v>37</v>
      </c>
      <c r="D21" s="36" t="s">
        <v>389</v>
      </c>
      <c r="E21" s="36" t="s">
        <v>773</v>
      </c>
      <c r="F21" s="36" t="s">
        <v>774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94"/>
    </row>
    <row r="22" spans="1:34" ht="15.75" thickTop="1" x14ac:dyDescent="0.25">
      <c r="A22" s="84" t="s">
        <v>40</v>
      </c>
      <c r="B22" s="35"/>
      <c r="C22" s="49" t="s">
        <v>40</v>
      </c>
      <c r="D22" s="49" t="s">
        <v>388</v>
      </c>
      <c r="E22" s="49" t="s">
        <v>775</v>
      </c>
      <c r="F22" s="49" t="s">
        <v>776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96"/>
    </row>
    <row r="23" spans="1:34" x14ac:dyDescent="0.25">
      <c r="A23" s="87" t="s">
        <v>44</v>
      </c>
      <c r="B23" s="28"/>
      <c r="C23" t="s">
        <v>45</v>
      </c>
      <c r="E23" t="s">
        <v>775</v>
      </c>
      <c r="F23" t="s">
        <v>776</v>
      </c>
      <c r="AH23" s="93"/>
    </row>
    <row r="24" spans="1:34" x14ac:dyDescent="0.25">
      <c r="A24" s="87" t="s">
        <v>37</v>
      </c>
      <c r="B24" s="28"/>
      <c r="C24" t="s">
        <v>37</v>
      </c>
      <c r="E24" t="s">
        <v>775</v>
      </c>
      <c r="F24" t="s">
        <v>776</v>
      </c>
      <c r="AH24" s="93"/>
    </row>
    <row r="25" spans="1:34" x14ac:dyDescent="0.25">
      <c r="A25" s="87" t="s">
        <v>37</v>
      </c>
      <c r="B25" s="28"/>
      <c r="C25" t="s">
        <v>37</v>
      </c>
      <c r="E25" t="s">
        <v>775</v>
      </c>
      <c r="F25" t="s">
        <v>776</v>
      </c>
      <c r="AH25" s="93"/>
    </row>
    <row r="26" spans="1:34" x14ac:dyDescent="0.25">
      <c r="A26" s="87" t="s">
        <v>37</v>
      </c>
      <c r="B26" s="28"/>
      <c r="C26" t="s">
        <v>37</v>
      </c>
      <c r="E26" t="s">
        <v>775</v>
      </c>
      <c r="F26" t="s">
        <v>776</v>
      </c>
      <c r="AH26" s="93"/>
    </row>
    <row r="27" spans="1:34" x14ac:dyDescent="0.25">
      <c r="A27" s="87" t="s">
        <v>44</v>
      </c>
      <c r="B27" s="28"/>
      <c r="C27" t="s">
        <v>45</v>
      </c>
      <c r="E27" t="s">
        <v>775</v>
      </c>
      <c r="F27" t="s">
        <v>776</v>
      </c>
      <c r="AH27" s="93"/>
    </row>
    <row r="28" spans="1:34" x14ac:dyDescent="0.25">
      <c r="A28" s="87" t="s">
        <v>67</v>
      </c>
      <c r="B28" s="28"/>
      <c r="C28" t="s">
        <v>39</v>
      </c>
      <c r="E28" t="s">
        <v>775</v>
      </c>
      <c r="F28" t="s">
        <v>776</v>
      </c>
      <c r="AH28" s="93"/>
    </row>
    <row r="29" spans="1:34" x14ac:dyDescent="0.25">
      <c r="A29" s="87" t="s">
        <v>37</v>
      </c>
      <c r="B29" s="28"/>
      <c r="C29" t="s">
        <v>37</v>
      </c>
      <c r="E29" t="s">
        <v>775</v>
      </c>
      <c r="F29" t="s">
        <v>776</v>
      </c>
      <c r="AH29" s="93"/>
    </row>
    <row r="30" spans="1:34" x14ac:dyDescent="0.25">
      <c r="A30" s="87" t="s">
        <v>40</v>
      </c>
      <c r="B30" s="28"/>
      <c r="C30" t="s">
        <v>40</v>
      </c>
      <c r="E30" t="s">
        <v>775</v>
      </c>
      <c r="F30" t="s">
        <v>776</v>
      </c>
      <c r="AH30" s="93"/>
    </row>
    <row r="31" spans="1:34" ht="15.75" thickBot="1" x14ac:dyDescent="0.3">
      <c r="A31" s="95" t="s">
        <v>76</v>
      </c>
      <c r="B31" s="50"/>
      <c r="C31" s="36" t="s">
        <v>39</v>
      </c>
      <c r="D31" s="36" t="s">
        <v>389</v>
      </c>
      <c r="E31" s="36" t="s">
        <v>775</v>
      </c>
      <c r="F31" s="36" t="s">
        <v>776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94"/>
    </row>
    <row r="32" spans="1:34" ht="15.75" thickTop="1" x14ac:dyDescent="0.25">
      <c r="A32" s="84" t="s">
        <v>37</v>
      </c>
      <c r="B32" s="35"/>
      <c r="C32" s="49" t="s">
        <v>37</v>
      </c>
      <c r="D32" s="49" t="s">
        <v>388</v>
      </c>
      <c r="E32" s="49" t="s">
        <v>777</v>
      </c>
      <c r="F32" s="49" t="s">
        <v>778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96"/>
    </row>
    <row r="33" spans="1:34" x14ac:dyDescent="0.25">
      <c r="A33" s="87" t="s">
        <v>41</v>
      </c>
      <c r="B33" s="28"/>
      <c r="C33" t="s">
        <v>41</v>
      </c>
      <c r="E33" t="s">
        <v>777</v>
      </c>
      <c r="F33" t="s">
        <v>778</v>
      </c>
      <c r="AH33" s="93"/>
    </row>
    <row r="34" spans="1:34" x14ac:dyDescent="0.25">
      <c r="A34" s="87" t="s">
        <v>37</v>
      </c>
      <c r="B34" s="28"/>
      <c r="C34" t="s">
        <v>37</v>
      </c>
      <c r="E34" t="s">
        <v>777</v>
      </c>
      <c r="F34" t="s">
        <v>778</v>
      </c>
      <c r="AH34" s="93"/>
    </row>
    <row r="35" spans="1:34" x14ac:dyDescent="0.25">
      <c r="A35" s="87" t="s">
        <v>37</v>
      </c>
      <c r="B35" s="28"/>
      <c r="C35" t="s">
        <v>37</v>
      </c>
      <c r="E35" t="s">
        <v>777</v>
      </c>
      <c r="F35" t="s">
        <v>778</v>
      </c>
      <c r="AH35" s="93"/>
    </row>
    <row r="36" spans="1:34" x14ac:dyDescent="0.25">
      <c r="A36" s="87" t="s">
        <v>40</v>
      </c>
      <c r="B36" s="28"/>
      <c r="C36" t="s">
        <v>40</v>
      </c>
      <c r="E36" t="s">
        <v>777</v>
      </c>
      <c r="F36" t="s">
        <v>778</v>
      </c>
      <c r="AH36" s="93"/>
    </row>
    <row r="37" spans="1:34" x14ac:dyDescent="0.25">
      <c r="A37" s="87" t="s">
        <v>37</v>
      </c>
      <c r="B37" s="28"/>
      <c r="C37" t="s">
        <v>37</v>
      </c>
      <c r="E37" t="s">
        <v>777</v>
      </c>
      <c r="F37" t="s">
        <v>778</v>
      </c>
      <c r="AH37" s="93"/>
    </row>
    <row r="38" spans="1:34" x14ac:dyDescent="0.25">
      <c r="A38" s="87" t="s">
        <v>41</v>
      </c>
      <c r="B38" s="28"/>
      <c r="C38" t="s">
        <v>41</v>
      </c>
      <c r="E38" t="s">
        <v>777</v>
      </c>
      <c r="F38" t="s">
        <v>778</v>
      </c>
      <c r="AH38" s="93"/>
    </row>
    <row r="39" spans="1:34" x14ac:dyDescent="0.25">
      <c r="A39" s="87" t="s">
        <v>40</v>
      </c>
      <c r="B39" s="28"/>
      <c r="C39" t="s">
        <v>40</v>
      </c>
      <c r="E39" t="s">
        <v>777</v>
      </c>
      <c r="F39" t="s">
        <v>778</v>
      </c>
      <c r="AH39" s="93"/>
    </row>
    <row r="40" spans="1:34" x14ac:dyDescent="0.25">
      <c r="A40" s="87" t="s">
        <v>44</v>
      </c>
      <c r="B40" s="28"/>
      <c r="C40" t="s">
        <v>45</v>
      </c>
      <c r="E40" t="s">
        <v>777</v>
      </c>
      <c r="F40" t="s">
        <v>778</v>
      </c>
      <c r="AH40" s="93"/>
    </row>
    <row r="41" spans="1:34" ht="15.75" thickBot="1" x14ac:dyDescent="0.3">
      <c r="A41" s="95" t="s">
        <v>37</v>
      </c>
      <c r="B41" s="50"/>
      <c r="C41" s="36" t="s">
        <v>37</v>
      </c>
      <c r="D41" s="36" t="s">
        <v>389</v>
      </c>
      <c r="E41" s="36" t="s">
        <v>777</v>
      </c>
      <c r="F41" s="36" t="s">
        <v>778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94"/>
    </row>
    <row r="42" spans="1:34" ht="15.75" thickTop="1" x14ac:dyDescent="0.25">
      <c r="A42" s="84" t="s">
        <v>41</v>
      </c>
      <c r="B42" s="35"/>
      <c r="C42" s="49" t="s">
        <v>41</v>
      </c>
      <c r="D42" s="49" t="s">
        <v>388</v>
      </c>
      <c r="E42" s="49" t="s">
        <v>779</v>
      </c>
      <c r="F42" s="49" t="s">
        <v>780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96"/>
    </row>
    <row r="43" spans="1:34" x14ac:dyDescent="0.25">
      <c r="A43" s="87" t="s">
        <v>40</v>
      </c>
      <c r="B43" s="28"/>
      <c r="C43" t="s">
        <v>40</v>
      </c>
      <c r="E43" t="s">
        <v>779</v>
      </c>
      <c r="F43" t="s">
        <v>780</v>
      </c>
      <c r="AH43" s="93"/>
    </row>
    <row r="44" spans="1:34" x14ac:dyDescent="0.25">
      <c r="A44" s="87" t="s">
        <v>40</v>
      </c>
      <c r="B44" s="28"/>
      <c r="C44" t="s">
        <v>40</v>
      </c>
      <c r="E44" t="s">
        <v>779</v>
      </c>
      <c r="F44" t="s">
        <v>780</v>
      </c>
      <c r="AH44" s="93"/>
    </row>
    <row r="45" spans="1:34" x14ac:dyDescent="0.25">
      <c r="A45" s="87" t="s">
        <v>37</v>
      </c>
      <c r="B45" s="28"/>
      <c r="C45" t="s">
        <v>37</v>
      </c>
      <c r="E45" t="s">
        <v>779</v>
      </c>
      <c r="F45" t="s">
        <v>780</v>
      </c>
      <c r="AH45" s="93"/>
    </row>
    <row r="46" spans="1:34" x14ac:dyDescent="0.25">
      <c r="A46" s="87" t="s">
        <v>37</v>
      </c>
      <c r="B46" s="28"/>
      <c r="C46" t="s">
        <v>37</v>
      </c>
      <c r="E46" t="s">
        <v>779</v>
      </c>
      <c r="F46" t="s">
        <v>780</v>
      </c>
      <c r="AH46" s="93"/>
    </row>
    <row r="47" spans="1:34" x14ac:dyDescent="0.25">
      <c r="A47" s="87" t="s">
        <v>44</v>
      </c>
      <c r="B47" s="28"/>
      <c r="C47" t="s">
        <v>45</v>
      </c>
      <c r="E47" t="s">
        <v>779</v>
      </c>
      <c r="F47" t="s">
        <v>780</v>
      </c>
      <c r="AH47" s="93"/>
    </row>
    <row r="48" spans="1:34" x14ac:dyDescent="0.25">
      <c r="A48" s="87" t="s">
        <v>37</v>
      </c>
      <c r="B48" s="28"/>
      <c r="C48" t="s">
        <v>37</v>
      </c>
      <c r="E48" t="s">
        <v>779</v>
      </c>
      <c r="F48" t="s">
        <v>780</v>
      </c>
      <c r="AH48" s="93"/>
    </row>
    <row r="49" spans="1:34" x14ac:dyDescent="0.25">
      <c r="A49" s="87" t="s">
        <v>41</v>
      </c>
      <c r="B49" s="28"/>
      <c r="C49" t="s">
        <v>41</v>
      </c>
      <c r="E49" t="s">
        <v>779</v>
      </c>
      <c r="F49" t="s">
        <v>780</v>
      </c>
      <c r="AH49" s="93"/>
    </row>
    <row r="50" spans="1:34" x14ac:dyDescent="0.25">
      <c r="A50" s="87" t="s">
        <v>40</v>
      </c>
      <c r="B50" s="28"/>
      <c r="C50" t="s">
        <v>40</v>
      </c>
      <c r="E50" t="s">
        <v>779</v>
      </c>
      <c r="F50" t="s">
        <v>780</v>
      </c>
      <c r="AH50" s="93"/>
    </row>
    <row r="51" spans="1:34" ht="15.75" thickBot="1" x14ac:dyDescent="0.3">
      <c r="A51" s="95" t="s">
        <v>46</v>
      </c>
      <c r="B51" s="50"/>
      <c r="C51" s="36" t="s">
        <v>37</v>
      </c>
      <c r="D51" s="36" t="s">
        <v>389</v>
      </c>
      <c r="E51" s="36" t="s">
        <v>779</v>
      </c>
      <c r="F51" s="36" t="s">
        <v>780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94"/>
    </row>
    <row r="52" spans="1:34" ht="15.75" thickTop="1" x14ac:dyDescent="0.25">
      <c r="A52" s="84" t="s">
        <v>37</v>
      </c>
      <c r="B52" s="35"/>
      <c r="C52" s="49" t="s">
        <v>37</v>
      </c>
      <c r="D52" s="49" t="s">
        <v>388</v>
      </c>
      <c r="E52" s="49" t="s">
        <v>781</v>
      </c>
      <c r="F52" s="49" t="s">
        <v>782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96"/>
    </row>
    <row r="53" spans="1:34" x14ac:dyDescent="0.25">
      <c r="A53" s="87" t="s">
        <v>37</v>
      </c>
      <c r="B53" s="28"/>
      <c r="C53" t="s">
        <v>37</v>
      </c>
      <c r="E53" t="s">
        <v>781</v>
      </c>
      <c r="F53" t="s">
        <v>782</v>
      </c>
      <c r="AH53" s="93"/>
    </row>
    <row r="54" spans="1:34" x14ac:dyDescent="0.25">
      <c r="A54" s="87" t="s">
        <v>40</v>
      </c>
      <c r="B54" s="28"/>
      <c r="C54" t="s">
        <v>40</v>
      </c>
      <c r="E54" t="s">
        <v>781</v>
      </c>
      <c r="F54" t="s">
        <v>782</v>
      </c>
      <c r="AH54" s="93"/>
    </row>
    <row r="55" spans="1:34" x14ac:dyDescent="0.25">
      <c r="A55" s="87" t="s">
        <v>37</v>
      </c>
      <c r="B55" s="28"/>
      <c r="C55" t="s">
        <v>37</v>
      </c>
      <c r="E55" t="s">
        <v>781</v>
      </c>
      <c r="F55" t="s">
        <v>782</v>
      </c>
      <c r="AH55" s="93"/>
    </row>
    <row r="56" spans="1:34" x14ac:dyDescent="0.25">
      <c r="A56" s="87" t="s">
        <v>37</v>
      </c>
      <c r="B56" s="28"/>
      <c r="C56" t="s">
        <v>37</v>
      </c>
      <c r="E56" t="s">
        <v>781</v>
      </c>
      <c r="F56" t="s">
        <v>782</v>
      </c>
      <c r="AH56" s="93"/>
    </row>
    <row r="57" spans="1:34" x14ac:dyDescent="0.25">
      <c r="A57" s="87" t="s">
        <v>37</v>
      </c>
      <c r="B57" s="28"/>
      <c r="C57" t="s">
        <v>37</v>
      </c>
      <c r="E57" t="s">
        <v>781</v>
      </c>
      <c r="F57" t="s">
        <v>782</v>
      </c>
      <c r="AH57" s="93"/>
    </row>
    <row r="58" spans="1:34" x14ac:dyDescent="0.25">
      <c r="A58" s="87" t="s">
        <v>162</v>
      </c>
      <c r="B58" s="28"/>
      <c r="C58" t="s">
        <v>39</v>
      </c>
      <c r="E58" t="s">
        <v>781</v>
      </c>
      <c r="F58" t="s">
        <v>782</v>
      </c>
      <c r="AH58" s="93"/>
    </row>
    <row r="59" spans="1:34" x14ac:dyDescent="0.25">
      <c r="A59" s="87" t="s">
        <v>40</v>
      </c>
      <c r="B59" s="28"/>
      <c r="C59" t="s">
        <v>40</v>
      </c>
      <c r="E59" t="s">
        <v>781</v>
      </c>
      <c r="F59" t="s">
        <v>782</v>
      </c>
      <c r="AH59" s="93"/>
    </row>
    <row r="60" spans="1:34" x14ac:dyDescent="0.25">
      <c r="A60" s="87" t="s">
        <v>37</v>
      </c>
      <c r="B60" s="28"/>
      <c r="C60" t="s">
        <v>37</v>
      </c>
      <c r="E60" t="s">
        <v>781</v>
      </c>
      <c r="F60" t="s">
        <v>782</v>
      </c>
      <c r="AH60" s="93"/>
    </row>
    <row r="61" spans="1:34" ht="15.75" thickBot="1" x14ac:dyDescent="0.3">
      <c r="A61" s="95" t="s">
        <v>37</v>
      </c>
      <c r="B61" s="50"/>
      <c r="C61" s="36" t="s">
        <v>37</v>
      </c>
      <c r="D61" s="36" t="s">
        <v>389</v>
      </c>
      <c r="E61" s="36" t="s">
        <v>781</v>
      </c>
      <c r="F61" s="36" t="s">
        <v>782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94"/>
    </row>
    <row r="62" spans="1:34" ht="15.75" thickTop="1" x14ac:dyDescent="0.25">
      <c r="A62" s="84" t="s">
        <v>37</v>
      </c>
      <c r="B62" s="35"/>
      <c r="C62" s="49" t="s">
        <v>37</v>
      </c>
      <c r="D62" s="49" t="s">
        <v>388</v>
      </c>
      <c r="E62" s="49" t="s">
        <v>783</v>
      </c>
      <c r="F62" s="49" t="s">
        <v>784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96"/>
    </row>
    <row r="63" spans="1:34" x14ac:dyDescent="0.25">
      <c r="A63" s="87" t="s">
        <v>40</v>
      </c>
      <c r="B63" s="28"/>
      <c r="C63" t="s">
        <v>40</v>
      </c>
      <c r="E63" t="s">
        <v>783</v>
      </c>
      <c r="F63" t="s">
        <v>784</v>
      </c>
      <c r="AH63" s="93"/>
    </row>
    <row r="64" spans="1:34" x14ac:dyDescent="0.25">
      <c r="A64" s="87" t="s">
        <v>37</v>
      </c>
      <c r="B64" s="28"/>
      <c r="C64" t="s">
        <v>37</v>
      </c>
      <c r="E64" t="s">
        <v>783</v>
      </c>
      <c r="F64" t="s">
        <v>784</v>
      </c>
      <c r="AH64" s="93"/>
    </row>
    <row r="65" spans="1:34" x14ac:dyDescent="0.25">
      <c r="A65" s="87" t="s">
        <v>37</v>
      </c>
      <c r="B65" s="28"/>
      <c r="C65" t="s">
        <v>37</v>
      </c>
      <c r="E65" t="s">
        <v>783</v>
      </c>
      <c r="F65" t="s">
        <v>784</v>
      </c>
      <c r="AH65" s="93"/>
    </row>
    <row r="66" spans="1:34" x14ac:dyDescent="0.25">
      <c r="A66" s="87" t="s">
        <v>76</v>
      </c>
      <c r="B66" s="28"/>
      <c r="C66" t="s">
        <v>39</v>
      </c>
      <c r="E66" t="s">
        <v>783</v>
      </c>
      <c r="F66" t="s">
        <v>784</v>
      </c>
      <c r="AH66" s="93"/>
    </row>
    <row r="67" spans="1:34" x14ac:dyDescent="0.25">
      <c r="A67" s="87" t="s">
        <v>37</v>
      </c>
      <c r="B67" s="28"/>
      <c r="C67" t="s">
        <v>37</v>
      </c>
      <c r="E67" t="s">
        <v>783</v>
      </c>
      <c r="F67" t="s">
        <v>784</v>
      </c>
      <c r="AH67" s="93"/>
    </row>
    <row r="68" spans="1:34" x14ac:dyDescent="0.25">
      <c r="A68" s="87" t="s">
        <v>37</v>
      </c>
      <c r="B68" s="28"/>
      <c r="C68" t="s">
        <v>37</v>
      </c>
      <c r="E68" t="s">
        <v>783</v>
      </c>
      <c r="F68" t="s">
        <v>784</v>
      </c>
      <c r="AH68" s="93"/>
    </row>
    <row r="69" spans="1:34" x14ac:dyDescent="0.25">
      <c r="A69" s="87" t="s">
        <v>37</v>
      </c>
      <c r="B69" s="28"/>
      <c r="C69" t="s">
        <v>37</v>
      </c>
      <c r="E69" t="s">
        <v>783</v>
      </c>
      <c r="F69" t="s">
        <v>784</v>
      </c>
      <c r="AH69" s="93"/>
    </row>
    <row r="70" spans="1:34" x14ac:dyDescent="0.25">
      <c r="A70" s="87" t="s">
        <v>37</v>
      </c>
      <c r="B70" s="28"/>
      <c r="C70" t="s">
        <v>37</v>
      </c>
      <c r="E70" t="s">
        <v>783</v>
      </c>
      <c r="F70" t="s">
        <v>784</v>
      </c>
      <c r="AH70" s="93"/>
    </row>
    <row r="71" spans="1:34" ht="15.75" thickBot="1" x14ac:dyDescent="0.3">
      <c r="A71" s="95" t="s">
        <v>46</v>
      </c>
      <c r="B71" s="50"/>
      <c r="C71" s="36" t="s">
        <v>37</v>
      </c>
      <c r="D71" s="36" t="s">
        <v>389</v>
      </c>
      <c r="E71" s="36" t="s">
        <v>783</v>
      </c>
      <c r="F71" s="36" t="s">
        <v>784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94"/>
    </row>
    <row r="72" spans="1:34" ht="15.75" thickTop="1" x14ac:dyDescent="0.25">
      <c r="A72" s="84" t="s">
        <v>46</v>
      </c>
      <c r="B72" s="35"/>
      <c r="C72" s="49" t="s">
        <v>37</v>
      </c>
      <c r="D72" s="49" t="s">
        <v>388</v>
      </c>
      <c r="E72" s="49" t="s">
        <v>785</v>
      </c>
      <c r="F72" s="49" t="s">
        <v>786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96"/>
    </row>
    <row r="73" spans="1:34" x14ac:dyDescent="0.25">
      <c r="A73" s="87" t="s">
        <v>37</v>
      </c>
      <c r="B73" s="28"/>
      <c r="C73" t="s">
        <v>37</v>
      </c>
      <c r="E73" t="s">
        <v>785</v>
      </c>
      <c r="F73" t="s">
        <v>786</v>
      </c>
      <c r="AH73" s="93"/>
    </row>
    <row r="74" spans="1:34" x14ac:dyDescent="0.25">
      <c r="A74" s="87" t="s">
        <v>41</v>
      </c>
      <c r="B74" s="28"/>
      <c r="C74" t="s">
        <v>41</v>
      </c>
      <c r="E74" t="s">
        <v>785</v>
      </c>
      <c r="F74" t="s">
        <v>786</v>
      </c>
      <c r="AH74" s="93"/>
    </row>
    <row r="75" spans="1:34" x14ac:dyDescent="0.25">
      <c r="A75" s="87" t="s">
        <v>41</v>
      </c>
      <c r="B75" s="28"/>
      <c r="C75" t="s">
        <v>41</v>
      </c>
      <c r="E75" t="s">
        <v>785</v>
      </c>
      <c r="F75" t="s">
        <v>786</v>
      </c>
      <c r="AH75" s="93"/>
    </row>
    <row r="76" spans="1:34" x14ac:dyDescent="0.25">
      <c r="A76" s="87" t="s">
        <v>46</v>
      </c>
      <c r="B76" s="28"/>
      <c r="C76" t="s">
        <v>37</v>
      </c>
      <c r="E76" t="s">
        <v>785</v>
      </c>
      <c r="F76" t="s">
        <v>786</v>
      </c>
      <c r="AH76" s="93"/>
    </row>
    <row r="77" spans="1:34" x14ac:dyDescent="0.25">
      <c r="A77" s="87" t="s">
        <v>37</v>
      </c>
      <c r="B77" s="28"/>
      <c r="C77" t="s">
        <v>37</v>
      </c>
      <c r="E77" t="s">
        <v>785</v>
      </c>
      <c r="F77" t="s">
        <v>786</v>
      </c>
      <c r="AH77" s="93"/>
    </row>
    <row r="78" spans="1:34" x14ac:dyDescent="0.25">
      <c r="A78" s="87" t="s">
        <v>37</v>
      </c>
      <c r="B78" s="28"/>
      <c r="C78" t="s">
        <v>37</v>
      </c>
      <c r="E78" t="s">
        <v>785</v>
      </c>
      <c r="F78" t="s">
        <v>786</v>
      </c>
      <c r="AH78" s="93"/>
    </row>
    <row r="79" spans="1:34" x14ac:dyDescent="0.25">
      <c r="A79" s="87" t="s">
        <v>37</v>
      </c>
      <c r="B79" s="28"/>
      <c r="C79" t="s">
        <v>37</v>
      </c>
      <c r="E79" t="s">
        <v>785</v>
      </c>
      <c r="F79" t="s">
        <v>786</v>
      </c>
      <c r="AH79" s="93"/>
    </row>
    <row r="80" spans="1:34" x14ac:dyDescent="0.25">
      <c r="A80" s="87" t="s">
        <v>37</v>
      </c>
      <c r="B80" s="28"/>
      <c r="C80" t="s">
        <v>37</v>
      </c>
      <c r="E80" t="s">
        <v>785</v>
      </c>
      <c r="F80" t="s">
        <v>786</v>
      </c>
      <c r="AH80" s="93"/>
    </row>
    <row r="81" spans="1:34" ht="15.75" thickBot="1" x14ac:dyDescent="0.3">
      <c r="A81" s="95" t="s">
        <v>41</v>
      </c>
      <c r="B81" s="50"/>
      <c r="C81" s="36" t="s">
        <v>41</v>
      </c>
      <c r="D81" s="36" t="s">
        <v>389</v>
      </c>
      <c r="E81" s="36" t="s">
        <v>785</v>
      </c>
      <c r="F81" s="36" t="s">
        <v>786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94"/>
    </row>
    <row r="82" spans="1:34" ht="15.75" thickTop="1" x14ac:dyDescent="0.25">
      <c r="A82" s="84" t="s">
        <v>37</v>
      </c>
      <c r="B82" s="35"/>
      <c r="C82" s="49" t="s">
        <v>37</v>
      </c>
      <c r="D82" s="49" t="s">
        <v>388</v>
      </c>
      <c r="E82" s="49" t="s">
        <v>787</v>
      </c>
      <c r="F82" s="49" t="s">
        <v>788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96"/>
    </row>
    <row r="83" spans="1:34" x14ac:dyDescent="0.25">
      <c r="A83" s="87" t="s">
        <v>37</v>
      </c>
      <c r="B83" s="28"/>
      <c r="C83" t="s">
        <v>37</v>
      </c>
      <c r="E83" t="s">
        <v>787</v>
      </c>
      <c r="F83" t="s">
        <v>788</v>
      </c>
      <c r="AH83" s="93"/>
    </row>
    <row r="84" spans="1:34" x14ac:dyDescent="0.25">
      <c r="A84" s="87" t="s">
        <v>91</v>
      </c>
      <c r="B84" s="28"/>
      <c r="C84" t="s">
        <v>39</v>
      </c>
      <c r="E84" t="s">
        <v>787</v>
      </c>
      <c r="F84" t="s">
        <v>788</v>
      </c>
      <c r="AH84" s="93"/>
    </row>
    <row r="85" spans="1:34" x14ac:dyDescent="0.25">
      <c r="A85" s="87" t="s">
        <v>37</v>
      </c>
      <c r="B85" s="28"/>
      <c r="C85" t="s">
        <v>37</v>
      </c>
      <c r="E85" t="s">
        <v>787</v>
      </c>
      <c r="F85" t="s">
        <v>788</v>
      </c>
      <c r="AH85" s="93"/>
    </row>
    <row r="86" spans="1:34" x14ac:dyDescent="0.25">
      <c r="A86" s="87" t="s">
        <v>41</v>
      </c>
      <c r="B86" s="28"/>
      <c r="C86" t="s">
        <v>41</v>
      </c>
      <c r="E86" t="s">
        <v>787</v>
      </c>
      <c r="F86" t="s">
        <v>788</v>
      </c>
      <c r="AH86" s="93"/>
    </row>
    <row r="87" spans="1:34" x14ac:dyDescent="0.25">
      <c r="A87" s="87" t="s">
        <v>37</v>
      </c>
      <c r="B87" s="28"/>
      <c r="C87" t="s">
        <v>37</v>
      </c>
      <c r="E87" t="s">
        <v>787</v>
      </c>
      <c r="F87" t="s">
        <v>788</v>
      </c>
      <c r="AH87" s="93"/>
    </row>
    <row r="88" spans="1:34" x14ac:dyDescent="0.25">
      <c r="A88" s="87" t="s">
        <v>41</v>
      </c>
      <c r="B88" s="28"/>
      <c r="C88" t="s">
        <v>41</v>
      </c>
      <c r="E88" t="s">
        <v>787</v>
      </c>
      <c r="F88" t="s">
        <v>788</v>
      </c>
      <c r="AH88" s="93"/>
    </row>
    <row r="89" spans="1:34" x14ac:dyDescent="0.25">
      <c r="A89" s="87" t="s">
        <v>41</v>
      </c>
      <c r="B89" s="28"/>
      <c r="C89" t="s">
        <v>41</v>
      </c>
      <c r="E89" t="s">
        <v>787</v>
      </c>
      <c r="F89" t="s">
        <v>788</v>
      </c>
      <c r="AH89" s="93"/>
    </row>
    <row r="90" spans="1:34" x14ac:dyDescent="0.25">
      <c r="A90" s="87" t="s">
        <v>185</v>
      </c>
      <c r="B90" s="28"/>
      <c r="C90" t="s">
        <v>39</v>
      </c>
      <c r="E90" t="s">
        <v>787</v>
      </c>
      <c r="F90" t="s">
        <v>788</v>
      </c>
      <c r="AH90" s="93"/>
    </row>
    <row r="91" spans="1:34" ht="15.75" thickBot="1" x14ac:dyDescent="0.3">
      <c r="A91" s="95" t="s">
        <v>37</v>
      </c>
      <c r="B91" s="50"/>
      <c r="C91" s="36" t="s">
        <v>37</v>
      </c>
      <c r="D91" s="36" t="s">
        <v>389</v>
      </c>
      <c r="E91" s="36" t="s">
        <v>787</v>
      </c>
      <c r="F91" s="36" t="s">
        <v>788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94"/>
    </row>
    <row r="92" spans="1:34" ht="15.75" thickTop="1" x14ac:dyDescent="0.25">
      <c r="A92" s="84" t="s">
        <v>37</v>
      </c>
      <c r="B92" s="35"/>
      <c r="C92" s="49" t="s">
        <v>37</v>
      </c>
      <c r="D92" s="49" t="s">
        <v>388</v>
      </c>
      <c r="E92" s="49" t="s">
        <v>790</v>
      </c>
      <c r="F92" s="49" t="s">
        <v>791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96"/>
    </row>
    <row r="93" spans="1:34" x14ac:dyDescent="0.25">
      <c r="A93" s="87" t="s">
        <v>37</v>
      </c>
      <c r="B93" s="28"/>
      <c r="C93" t="s">
        <v>37</v>
      </c>
      <c r="E93" t="s">
        <v>790</v>
      </c>
      <c r="F93" t="s">
        <v>791</v>
      </c>
      <c r="AH93" s="93"/>
    </row>
    <row r="94" spans="1:34" x14ac:dyDescent="0.25">
      <c r="A94" s="87" t="s">
        <v>37</v>
      </c>
      <c r="B94" s="28"/>
      <c r="C94" t="s">
        <v>37</v>
      </c>
      <c r="E94" t="s">
        <v>790</v>
      </c>
      <c r="F94" t="s">
        <v>791</v>
      </c>
      <c r="AH94" s="93"/>
    </row>
    <row r="95" spans="1:34" x14ac:dyDescent="0.25">
      <c r="A95" s="87" t="s">
        <v>162</v>
      </c>
      <c r="B95" s="28"/>
      <c r="C95" t="s">
        <v>39</v>
      </c>
      <c r="E95" t="s">
        <v>790</v>
      </c>
      <c r="F95" t="s">
        <v>791</v>
      </c>
      <c r="AH95" s="93"/>
    </row>
    <row r="96" spans="1:34" x14ac:dyDescent="0.25">
      <c r="A96" s="87" t="s">
        <v>37</v>
      </c>
      <c r="B96" s="28"/>
      <c r="C96" t="s">
        <v>37</v>
      </c>
      <c r="E96" t="s">
        <v>790</v>
      </c>
      <c r="F96" t="s">
        <v>791</v>
      </c>
      <c r="AH96" s="93"/>
    </row>
    <row r="97" spans="1:34" x14ac:dyDescent="0.25">
      <c r="A97" s="87" t="s">
        <v>37</v>
      </c>
      <c r="B97" s="28"/>
      <c r="C97" t="s">
        <v>37</v>
      </c>
      <c r="E97" t="s">
        <v>790</v>
      </c>
      <c r="F97" t="s">
        <v>791</v>
      </c>
      <c r="AH97" s="93"/>
    </row>
    <row r="98" spans="1:34" x14ac:dyDescent="0.25">
      <c r="A98" s="87" t="s">
        <v>37</v>
      </c>
      <c r="B98" s="28"/>
      <c r="C98" t="s">
        <v>37</v>
      </c>
      <c r="E98" t="s">
        <v>790</v>
      </c>
      <c r="F98" t="s">
        <v>791</v>
      </c>
      <c r="AH98" s="93"/>
    </row>
    <row r="99" spans="1:34" x14ac:dyDescent="0.25">
      <c r="A99" s="87" t="s">
        <v>37</v>
      </c>
      <c r="B99" s="28"/>
      <c r="C99" t="s">
        <v>37</v>
      </c>
      <c r="E99" t="s">
        <v>790</v>
      </c>
      <c r="F99" t="s">
        <v>791</v>
      </c>
      <c r="AH99" s="93"/>
    </row>
    <row r="100" spans="1:34" x14ac:dyDescent="0.25">
      <c r="A100" s="87" t="s">
        <v>40</v>
      </c>
      <c r="B100" s="28"/>
      <c r="C100" t="s">
        <v>40</v>
      </c>
      <c r="E100" t="s">
        <v>790</v>
      </c>
      <c r="F100" t="s">
        <v>791</v>
      </c>
      <c r="AH100" s="93"/>
    </row>
    <row r="101" spans="1:34" ht="15.75" thickBot="1" x14ac:dyDescent="0.3">
      <c r="A101" s="95" t="s">
        <v>37</v>
      </c>
      <c r="B101" s="50"/>
      <c r="C101" s="36" t="s">
        <v>37</v>
      </c>
      <c r="D101" s="36" t="s">
        <v>389</v>
      </c>
      <c r="E101" s="36" t="s">
        <v>790</v>
      </c>
      <c r="F101" s="36" t="s">
        <v>791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94"/>
    </row>
    <row r="102" spans="1:34" ht="15.75" thickTop="1" x14ac:dyDescent="0.25">
      <c r="A102" s="84" t="s">
        <v>40</v>
      </c>
      <c r="B102" s="35"/>
      <c r="C102" s="49" t="s">
        <v>40</v>
      </c>
      <c r="D102" s="49" t="s">
        <v>388</v>
      </c>
      <c r="E102" s="49" t="s">
        <v>792</v>
      </c>
      <c r="F102" s="49" t="s">
        <v>793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96"/>
    </row>
    <row r="103" spans="1:34" x14ac:dyDescent="0.25">
      <c r="A103" s="87" t="s">
        <v>41</v>
      </c>
      <c r="B103" s="28"/>
      <c r="C103" t="s">
        <v>41</v>
      </c>
      <c r="E103" t="s">
        <v>792</v>
      </c>
      <c r="F103" t="s">
        <v>793</v>
      </c>
      <c r="AH103" s="93"/>
    </row>
    <row r="104" spans="1:34" x14ac:dyDescent="0.25">
      <c r="A104" s="87" t="s">
        <v>40</v>
      </c>
      <c r="B104" s="28"/>
      <c r="C104" t="s">
        <v>40</v>
      </c>
      <c r="E104" t="s">
        <v>792</v>
      </c>
      <c r="F104" t="s">
        <v>793</v>
      </c>
      <c r="AH104" s="93"/>
    </row>
    <row r="105" spans="1:34" x14ac:dyDescent="0.25">
      <c r="A105" s="87" t="s">
        <v>37</v>
      </c>
      <c r="B105" s="28"/>
      <c r="C105" t="s">
        <v>37</v>
      </c>
      <c r="E105" t="s">
        <v>792</v>
      </c>
      <c r="F105" t="s">
        <v>793</v>
      </c>
      <c r="AH105" s="93"/>
    </row>
    <row r="106" spans="1:34" x14ac:dyDescent="0.25">
      <c r="A106" s="87" t="s">
        <v>37</v>
      </c>
      <c r="B106" s="28"/>
      <c r="C106" t="s">
        <v>37</v>
      </c>
      <c r="E106" t="s">
        <v>792</v>
      </c>
      <c r="F106" t="s">
        <v>793</v>
      </c>
      <c r="AH106" s="93"/>
    </row>
    <row r="107" spans="1:34" x14ac:dyDescent="0.25">
      <c r="A107" s="87" t="s">
        <v>40</v>
      </c>
      <c r="B107" s="28"/>
      <c r="C107" t="s">
        <v>40</v>
      </c>
      <c r="E107" t="s">
        <v>792</v>
      </c>
      <c r="F107" t="s">
        <v>793</v>
      </c>
      <c r="AH107" s="93"/>
    </row>
    <row r="108" spans="1:34" x14ac:dyDescent="0.25">
      <c r="A108" s="87" t="s">
        <v>40</v>
      </c>
      <c r="B108" s="28"/>
      <c r="C108" t="s">
        <v>40</v>
      </c>
      <c r="E108" t="s">
        <v>792</v>
      </c>
      <c r="F108" t="s">
        <v>793</v>
      </c>
      <c r="AH108" s="93"/>
    </row>
    <row r="109" spans="1:34" x14ac:dyDescent="0.25">
      <c r="A109" s="87" t="s">
        <v>37</v>
      </c>
      <c r="B109" s="28"/>
      <c r="C109" t="s">
        <v>37</v>
      </c>
      <c r="E109" t="s">
        <v>792</v>
      </c>
      <c r="F109" t="s">
        <v>793</v>
      </c>
      <c r="AH109" s="93"/>
    </row>
    <row r="110" spans="1:34" x14ac:dyDescent="0.25">
      <c r="A110" s="87" t="s">
        <v>41</v>
      </c>
      <c r="B110" s="28"/>
      <c r="C110" t="s">
        <v>41</v>
      </c>
      <c r="E110" t="s">
        <v>792</v>
      </c>
      <c r="F110" t="s">
        <v>793</v>
      </c>
      <c r="AH110" s="93"/>
    </row>
    <row r="111" spans="1:34" ht="15.75" thickBot="1" x14ac:dyDescent="0.3">
      <c r="A111" s="95" t="s">
        <v>44</v>
      </c>
      <c r="B111" s="50"/>
      <c r="C111" s="36" t="s">
        <v>45</v>
      </c>
      <c r="D111" s="36" t="s">
        <v>389</v>
      </c>
      <c r="E111" s="36" t="s">
        <v>792</v>
      </c>
      <c r="F111" s="36" t="s">
        <v>793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94"/>
    </row>
    <row r="112" spans="1:34" ht="15.75" thickTop="1" x14ac:dyDescent="0.25">
      <c r="A112" s="84" t="s">
        <v>37</v>
      </c>
      <c r="B112" s="35"/>
      <c r="C112" s="49" t="s">
        <v>37</v>
      </c>
      <c r="D112" s="49" t="s">
        <v>388</v>
      </c>
      <c r="E112" s="49" t="s">
        <v>794</v>
      </c>
      <c r="F112" s="49" t="s">
        <v>795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96"/>
    </row>
    <row r="113" spans="1:34" x14ac:dyDescent="0.25">
      <c r="A113" s="87" t="s">
        <v>178</v>
      </c>
      <c r="B113" s="28"/>
      <c r="C113" t="s">
        <v>39</v>
      </c>
      <c r="E113" t="s">
        <v>794</v>
      </c>
      <c r="F113" t="s">
        <v>795</v>
      </c>
      <c r="AH113" s="93"/>
    </row>
    <row r="114" spans="1:34" x14ac:dyDescent="0.25">
      <c r="A114" s="87" t="s">
        <v>37</v>
      </c>
      <c r="B114" s="28"/>
      <c r="C114" t="s">
        <v>37</v>
      </c>
      <c r="E114" t="s">
        <v>794</v>
      </c>
      <c r="F114" t="s">
        <v>795</v>
      </c>
      <c r="AH114" s="93"/>
    </row>
    <row r="115" spans="1:34" x14ac:dyDescent="0.25">
      <c r="A115" s="87" t="s">
        <v>41</v>
      </c>
      <c r="B115" s="28"/>
      <c r="C115" t="s">
        <v>41</v>
      </c>
      <c r="E115" t="s">
        <v>794</v>
      </c>
      <c r="F115" t="s">
        <v>795</v>
      </c>
      <c r="AH115" s="93"/>
    </row>
    <row r="116" spans="1:34" x14ac:dyDescent="0.25">
      <c r="A116" s="87" t="s">
        <v>57</v>
      </c>
      <c r="B116" s="28"/>
      <c r="C116" t="s">
        <v>39</v>
      </c>
      <c r="E116" t="s">
        <v>794</v>
      </c>
      <c r="F116" t="s">
        <v>795</v>
      </c>
      <c r="AH116" s="93"/>
    </row>
    <row r="117" spans="1:34" x14ac:dyDescent="0.25">
      <c r="A117" s="87" t="s">
        <v>37</v>
      </c>
      <c r="B117" s="28"/>
      <c r="C117" t="s">
        <v>37</v>
      </c>
      <c r="E117" t="s">
        <v>794</v>
      </c>
      <c r="F117" t="s">
        <v>795</v>
      </c>
      <c r="AH117" s="93"/>
    </row>
    <row r="118" spans="1:34" x14ac:dyDescent="0.25">
      <c r="A118" s="87" t="s">
        <v>37</v>
      </c>
      <c r="B118" s="28"/>
      <c r="C118" t="s">
        <v>37</v>
      </c>
      <c r="E118" t="s">
        <v>794</v>
      </c>
      <c r="F118" t="s">
        <v>795</v>
      </c>
      <c r="AH118" s="93"/>
    </row>
    <row r="119" spans="1:34" x14ac:dyDescent="0.25">
      <c r="A119" s="87" t="s">
        <v>37</v>
      </c>
      <c r="B119" s="28"/>
      <c r="C119" t="s">
        <v>37</v>
      </c>
      <c r="E119" t="s">
        <v>794</v>
      </c>
      <c r="F119" t="s">
        <v>795</v>
      </c>
      <c r="AH119" s="93"/>
    </row>
    <row r="120" spans="1:34" x14ac:dyDescent="0.25">
      <c r="A120" s="87" t="s">
        <v>37</v>
      </c>
      <c r="B120" s="28"/>
      <c r="C120" t="s">
        <v>37</v>
      </c>
      <c r="E120" t="s">
        <v>794</v>
      </c>
      <c r="F120" t="s">
        <v>795</v>
      </c>
      <c r="AH120" s="93"/>
    </row>
    <row r="121" spans="1:34" ht="15.75" thickBot="1" x14ac:dyDescent="0.3">
      <c r="A121" s="95" t="s">
        <v>37</v>
      </c>
      <c r="B121" s="50"/>
      <c r="C121" s="36" t="s">
        <v>37</v>
      </c>
      <c r="D121" s="36" t="s">
        <v>389</v>
      </c>
      <c r="E121" s="36" t="s">
        <v>794</v>
      </c>
      <c r="F121" s="36" t="s">
        <v>795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94"/>
    </row>
    <row r="122" spans="1:34" ht="15.75" thickTop="1" x14ac:dyDescent="0.25">
      <c r="A122" s="84" t="s">
        <v>37</v>
      </c>
      <c r="B122" s="35"/>
      <c r="C122" s="49" t="s">
        <v>37</v>
      </c>
      <c r="D122" s="49" t="s">
        <v>388</v>
      </c>
      <c r="E122" s="49" t="s">
        <v>796</v>
      </c>
      <c r="F122" s="49" t="s">
        <v>797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96"/>
    </row>
    <row r="123" spans="1:34" x14ac:dyDescent="0.25">
      <c r="A123" s="87" t="s">
        <v>40</v>
      </c>
      <c r="B123" s="28"/>
      <c r="C123" t="s">
        <v>40</v>
      </c>
      <c r="E123" t="s">
        <v>796</v>
      </c>
      <c r="F123" t="s">
        <v>797</v>
      </c>
      <c r="AH123" s="93"/>
    </row>
    <row r="124" spans="1:34" x14ac:dyDescent="0.25">
      <c r="A124" s="87" t="s">
        <v>37</v>
      </c>
      <c r="B124" s="28"/>
      <c r="C124" t="s">
        <v>37</v>
      </c>
      <c r="E124" t="s">
        <v>796</v>
      </c>
      <c r="F124" t="s">
        <v>797</v>
      </c>
      <c r="AH124" s="93"/>
    </row>
    <row r="125" spans="1:34" x14ac:dyDescent="0.25">
      <c r="A125" s="87" t="s">
        <v>41</v>
      </c>
      <c r="B125" s="28"/>
      <c r="C125" t="s">
        <v>41</v>
      </c>
      <c r="E125" t="s">
        <v>796</v>
      </c>
      <c r="F125" t="s">
        <v>797</v>
      </c>
      <c r="AH125" s="93"/>
    </row>
    <row r="126" spans="1:34" x14ac:dyDescent="0.25">
      <c r="A126" s="87" t="s">
        <v>40</v>
      </c>
      <c r="B126" s="28"/>
      <c r="C126" t="s">
        <v>40</v>
      </c>
      <c r="E126" t="s">
        <v>796</v>
      </c>
      <c r="F126" t="s">
        <v>797</v>
      </c>
      <c r="AH126" s="93"/>
    </row>
    <row r="127" spans="1:34" x14ac:dyDescent="0.25">
      <c r="A127" s="87" t="s">
        <v>40</v>
      </c>
      <c r="B127" s="28"/>
      <c r="C127" t="s">
        <v>40</v>
      </c>
      <c r="E127" t="s">
        <v>796</v>
      </c>
      <c r="F127" t="s">
        <v>797</v>
      </c>
      <c r="AH127" s="93"/>
    </row>
    <row r="128" spans="1:34" x14ac:dyDescent="0.25">
      <c r="A128" s="87" t="s">
        <v>40</v>
      </c>
      <c r="B128" s="28"/>
      <c r="C128" t="s">
        <v>40</v>
      </c>
      <c r="E128" t="s">
        <v>796</v>
      </c>
      <c r="F128" t="s">
        <v>797</v>
      </c>
      <c r="AH128" s="93"/>
    </row>
    <row r="129" spans="1:34" x14ac:dyDescent="0.25">
      <c r="A129" s="87" t="s">
        <v>37</v>
      </c>
      <c r="B129" s="28"/>
      <c r="C129" t="s">
        <v>37</v>
      </c>
      <c r="E129" t="s">
        <v>796</v>
      </c>
      <c r="F129" t="s">
        <v>797</v>
      </c>
      <c r="AH129" s="93"/>
    </row>
    <row r="130" spans="1:34" x14ac:dyDescent="0.25">
      <c r="A130" s="87" t="s">
        <v>37</v>
      </c>
      <c r="B130" s="28"/>
      <c r="C130" t="s">
        <v>37</v>
      </c>
      <c r="E130" t="s">
        <v>796</v>
      </c>
      <c r="F130" t="s">
        <v>797</v>
      </c>
      <c r="AH130" s="93"/>
    </row>
    <row r="131" spans="1:34" ht="15.75" thickBot="1" x14ac:dyDescent="0.3">
      <c r="A131" s="95" t="s">
        <v>41</v>
      </c>
      <c r="B131" s="50"/>
      <c r="C131" s="36" t="s">
        <v>41</v>
      </c>
      <c r="D131" s="36" t="s">
        <v>389</v>
      </c>
      <c r="E131" s="36" t="s">
        <v>796</v>
      </c>
      <c r="F131" s="36" t="s">
        <v>797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94"/>
    </row>
    <row r="132" spans="1:34" ht="15.75" thickTop="1" x14ac:dyDescent="0.25">
      <c r="A132" s="84" t="s">
        <v>40</v>
      </c>
      <c r="B132" s="35"/>
      <c r="C132" s="49" t="s">
        <v>40</v>
      </c>
      <c r="D132" s="49" t="s">
        <v>388</v>
      </c>
      <c r="E132" s="49" t="s">
        <v>798</v>
      </c>
      <c r="F132" s="49" t="s">
        <v>799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96"/>
    </row>
    <row r="133" spans="1:34" x14ac:dyDescent="0.25">
      <c r="A133" s="87" t="s">
        <v>40</v>
      </c>
      <c r="B133" s="28"/>
      <c r="C133" t="s">
        <v>40</v>
      </c>
      <c r="E133" t="s">
        <v>798</v>
      </c>
      <c r="F133" t="s">
        <v>799</v>
      </c>
      <c r="AH133" s="93"/>
    </row>
    <row r="134" spans="1:34" x14ac:dyDescent="0.25">
      <c r="A134" s="87" t="s">
        <v>69</v>
      </c>
      <c r="B134" s="28"/>
      <c r="C134" t="s">
        <v>39</v>
      </c>
      <c r="E134" t="s">
        <v>798</v>
      </c>
      <c r="F134" t="s">
        <v>799</v>
      </c>
      <c r="AH134" s="93"/>
    </row>
    <row r="135" spans="1:34" x14ac:dyDescent="0.25">
      <c r="A135" s="87" t="s">
        <v>41</v>
      </c>
      <c r="B135" s="28"/>
      <c r="C135" t="s">
        <v>41</v>
      </c>
      <c r="E135" t="s">
        <v>798</v>
      </c>
      <c r="F135" t="s">
        <v>799</v>
      </c>
      <c r="AH135" s="93"/>
    </row>
    <row r="136" spans="1:34" x14ac:dyDescent="0.25">
      <c r="A136" s="87" t="s">
        <v>37</v>
      </c>
      <c r="B136" s="28"/>
      <c r="C136" t="s">
        <v>37</v>
      </c>
      <c r="E136" t="s">
        <v>798</v>
      </c>
      <c r="F136" t="s">
        <v>799</v>
      </c>
      <c r="AH136" s="93"/>
    </row>
    <row r="137" spans="1:34" x14ac:dyDescent="0.25">
      <c r="A137" s="87" t="s">
        <v>37</v>
      </c>
      <c r="B137" s="28"/>
      <c r="C137" t="s">
        <v>37</v>
      </c>
      <c r="E137" t="s">
        <v>798</v>
      </c>
      <c r="F137" t="s">
        <v>799</v>
      </c>
      <c r="AH137" s="93"/>
    </row>
    <row r="138" spans="1:34" x14ac:dyDescent="0.25">
      <c r="A138" s="87" t="s">
        <v>37</v>
      </c>
      <c r="B138" s="28"/>
      <c r="C138" t="s">
        <v>37</v>
      </c>
      <c r="E138" t="s">
        <v>798</v>
      </c>
      <c r="F138" t="s">
        <v>799</v>
      </c>
      <c r="AH138" s="93"/>
    </row>
    <row r="139" spans="1:34" x14ac:dyDescent="0.25">
      <c r="A139" s="87" t="s">
        <v>37</v>
      </c>
      <c r="B139" s="28"/>
      <c r="C139" t="s">
        <v>37</v>
      </c>
      <c r="E139" t="s">
        <v>798</v>
      </c>
      <c r="F139" t="s">
        <v>799</v>
      </c>
      <c r="AH139" s="93"/>
    </row>
    <row r="140" spans="1:34" x14ac:dyDescent="0.25">
      <c r="A140" s="87" t="s">
        <v>46</v>
      </c>
      <c r="B140" s="28"/>
      <c r="C140" t="s">
        <v>37</v>
      </c>
      <c r="E140" t="s">
        <v>798</v>
      </c>
      <c r="F140" t="s">
        <v>799</v>
      </c>
      <c r="AH140" s="93"/>
    </row>
    <row r="141" spans="1:34" ht="15.75" thickBot="1" x14ac:dyDescent="0.3">
      <c r="A141" s="95" t="s">
        <v>37</v>
      </c>
      <c r="B141" s="50"/>
      <c r="C141" s="36" t="s">
        <v>37</v>
      </c>
      <c r="D141" s="36" t="s">
        <v>389</v>
      </c>
      <c r="E141" s="36" t="s">
        <v>798</v>
      </c>
      <c r="F141" s="36" t="s">
        <v>799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94"/>
    </row>
    <row r="142" spans="1:34" ht="15.75" thickTop="1" x14ac:dyDescent="0.25">
      <c r="A142" s="84" t="s">
        <v>41</v>
      </c>
      <c r="B142" s="35"/>
      <c r="C142" s="49" t="s">
        <v>41</v>
      </c>
      <c r="D142" s="49" t="s">
        <v>388</v>
      </c>
      <c r="E142" s="49" t="s">
        <v>800</v>
      </c>
      <c r="F142" s="49" t="s">
        <v>801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96"/>
    </row>
    <row r="143" spans="1:34" x14ac:dyDescent="0.25">
      <c r="A143" s="87" t="s">
        <v>37</v>
      </c>
      <c r="B143" s="28"/>
      <c r="C143" t="s">
        <v>37</v>
      </c>
      <c r="E143" t="s">
        <v>800</v>
      </c>
      <c r="F143" t="s">
        <v>801</v>
      </c>
      <c r="AH143" s="93"/>
    </row>
    <row r="144" spans="1:34" x14ac:dyDescent="0.25">
      <c r="A144" s="87" t="s">
        <v>44</v>
      </c>
      <c r="B144" s="28"/>
      <c r="C144" t="s">
        <v>45</v>
      </c>
      <c r="E144" t="s">
        <v>800</v>
      </c>
      <c r="F144" t="s">
        <v>801</v>
      </c>
      <c r="AH144" s="93"/>
    </row>
    <row r="145" spans="1:34" x14ac:dyDescent="0.25">
      <c r="A145" s="87" t="s">
        <v>40</v>
      </c>
      <c r="B145" s="28"/>
      <c r="C145" t="s">
        <v>40</v>
      </c>
      <c r="E145" t="s">
        <v>800</v>
      </c>
      <c r="F145" t="s">
        <v>801</v>
      </c>
      <c r="AH145" s="93"/>
    </row>
    <row r="146" spans="1:34" x14ac:dyDescent="0.25">
      <c r="A146" s="87" t="s">
        <v>37</v>
      </c>
      <c r="B146" s="28"/>
      <c r="C146" t="s">
        <v>37</v>
      </c>
      <c r="E146" t="s">
        <v>800</v>
      </c>
      <c r="F146" t="s">
        <v>801</v>
      </c>
      <c r="AH146" s="93"/>
    </row>
    <row r="147" spans="1:34" x14ac:dyDescent="0.25">
      <c r="A147" s="87" t="s">
        <v>37</v>
      </c>
      <c r="B147" s="28"/>
      <c r="C147" t="s">
        <v>37</v>
      </c>
      <c r="E147" t="s">
        <v>800</v>
      </c>
      <c r="F147" t="s">
        <v>801</v>
      </c>
      <c r="AH147" s="93"/>
    </row>
    <row r="148" spans="1:34" x14ac:dyDescent="0.25">
      <c r="A148" s="87" t="s">
        <v>65</v>
      </c>
      <c r="B148" s="28"/>
      <c r="C148" t="s">
        <v>39</v>
      </c>
      <c r="E148" t="s">
        <v>800</v>
      </c>
      <c r="F148" t="s">
        <v>801</v>
      </c>
      <c r="AH148" s="93"/>
    </row>
    <row r="149" spans="1:34" x14ac:dyDescent="0.25">
      <c r="A149" s="87" t="s">
        <v>41</v>
      </c>
      <c r="B149" s="28"/>
      <c r="C149" t="s">
        <v>41</v>
      </c>
      <c r="E149" t="s">
        <v>800</v>
      </c>
      <c r="F149" t="s">
        <v>801</v>
      </c>
      <c r="AH149" s="93"/>
    </row>
    <row r="150" spans="1:34" x14ac:dyDescent="0.25">
      <c r="A150" s="87" t="s">
        <v>44</v>
      </c>
      <c r="B150" s="28"/>
      <c r="C150" t="s">
        <v>45</v>
      </c>
      <c r="E150" t="s">
        <v>800</v>
      </c>
      <c r="F150" t="s">
        <v>801</v>
      </c>
      <c r="AH150" s="93"/>
    </row>
    <row r="151" spans="1:34" ht="15.75" thickBot="1" x14ac:dyDescent="0.3">
      <c r="A151" s="95" t="s">
        <v>37</v>
      </c>
      <c r="B151" s="50"/>
      <c r="C151" s="36" t="s">
        <v>37</v>
      </c>
      <c r="D151" s="36" t="s">
        <v>389</v>
      </c>
      <c r="E151" s="36" t="s">
        <v>800</v>
      </c>
      <c r="F151" s="36" t="s">
        <v>801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94"/>
    </row>
    <row r="152" spans="1:34" ht="15.75" thickTop="1" x14ac:dyDescent="0.25">
      <c r="A152" s="84" t="s">
        <v>37</v>
      </c>
      <c r="B152" s="35"/>
      <c r="C152" s="49" t="s">
        <v>37</v>
      </c>
      <c r="D152" s="49" t="s">
        <v>388</v>
      </c>
      <c r="E152" s="49" t="s">
        <v>802</v>
      </c>
      <c r="F152" s="49" t="s">
        <v>803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96"/>
    </row>
    <row r="153" spans="1:34" x14ac:dyDescent="0.25">
      <c r="A153" s="87" t="s">
        <v>37</v>
      </c>
      <c r="B153" s="28"/>
      <c r="C153" t="s">
        <v>37</v>
      </c>
      <c r="E153" t="s">
        <v>802</v>
      </c>
      <c r="F153" t="s">
        <v>803</v>
      </c>
      <c r="AH153" s="93"/>
    </row>
    <row r="154" spans="1:34" x14ac:dyDescent="0.25">
      <c r="A154" s="87" t="s">
        <v>40</v>
      </c>
      <c r="B154" s="28"/>
      <c r="C154" t="s">
        <v>40</v>
      </c>
      <c r="E154" t="s">
        <v>802</v>
      </c>
      <c r="F154" t="s">
        <v>803</v>
      </c>
      <c r="AH154" s="93"/>
    </row>
    <row r="155" spans="1:34" x14ac:dyDescent="0.25">
      <c r="A155" s="87" t="s">
        <v>40</v>
      </c>
      <c r="B155" s="28"/>
      <c r="C155" t="s">
        <v>40</v>
      </c>
      <c r="E155" t="s">
        <v>802</v>
      </c>
      <c r="F155" t="s">
        <v>803</v>
      </c>
      <c r="AH155" s="93"/>
    </row>
    <row r="156" spans="1:34" x14ac:dyDescent="0.25">
      <c r="A156" s="87" t="s">
        <v>37</v>
      </c>
      <c r="B156" s="28"/>
      <c r="C156" t="s">
        <v>37</v>
      </c>
      <c r="E156" t="s">
        <v>802</v>
      </c>
      <c r="F156" t="s">
        <v>803</v>
      </c>
      <c r="AH156" s="93"/>
    </row>
    <row r="157" spans="1:34" x14ac:dyDescent="0.25">
      <c r="A157" s="87" t="s">
        <v>40</v>
      </c>
      <c r="B157" s="28"/>
      <c r="C157" t="s">
        <v>40</v>
      </c>
      <c r="E157" t="s">
        <v>802</v>
      </c>
      <c r="F157" t="s">
        <v>803</v>
      </c>
      <c r="AH157" s="93"/>
    </row>
    <row r="158" spans="1:34" x14ac:dyDescent="0.25">
      <c r="A158" s="87" t="s">
        <v>37</v>
      </c>
      <c r="B158" s="28"/>
      <c r="C158" t="s">
        <v>37</v>
      </c>
      <c r="E158" t="s">
        <v>802</v>
      </c>
      <c r="F158" t="s">
        <v>803</v>
      </c>
      <c r="AH158" s="93"/>
    </row>
    <row r="159" spans="1:34" x14ac:dyDescent="0.25">
      <c r="A159" s="87" t="s">
        <v>37</v>
      </c>
      <c r="B159" s="28"/>
      <c r="C159" t="s">
        <v>37</v>
      </c>
      <c r="E159" t="s">
        <v>802</v>
      </c>
      <c r="F159" t="s">
        <v>803</v>
      </c>
      <c r="AH159" s="93"/>
    </row>
    <row r="160" spans="1:34" x14ac:dyDescent="0.25">
      <c r="A160" s="87" t="s">
        <v>46</v>
      </c>
      <c r="B160" s="28"/>
      <c r="C160" t="s">
        <v>37</v>
      </c>
      <c r="E160" t="s">
        <v>802</v>
      </c>
      <c r="F160" t="s">
        <v>803</v>
      </c>
      <c r="AH160" s="93"/>
    </row>
    <row r="161" spans="1:34" ht="15.75" thickBot="1" x14ac:dyDescent="0.3">
      <c r="A161" s="95" t="s">
        <v>37</v>
      </c>
      <c r="B161" s="50"/>
      <c r="C161" s="36" t="s">
        <v>37</v>
      </c>
      <c r="D161" s="36" t="s">
        <v>389</v>
      </c>
      <c r="E161" s="36" t="s">
        <v>802</v>
      </c>
      <c r="F161" s="36" t="s">
        <v>803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94"/>
    </row>
    <row r="162" spans="1:34" ht="15.75" thickTop="1" x14ac:dyDescent="0.25">
      <c r="A162" s="84" t="s">
        <v>40</v>
      </c>
      <c r="B162" s="35"/>
      <c r="C162" s="49" t="s">
        <v>40</v>
      </c>
      <c r="D162" s="49" t="s">
        <v>388</v>
      </c>
      <c r="E162" s="49" t="s">
        <v>804</v>
      </c>
      <c r="F162" s="49" t="s">
        <v>805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96"/>
    </row>
    <row r="163" spans="1:34" x14ac:dyDescent="0.25">
      <c r="A163" s="87" t="s">
        <v>37</v>
      </c>
      <c r="B163" s="28"/>
      <c r="C163" t="s">
        <v>37</v>
      </c>
      <c r="E163" t="s">
        <v>804</v>
      </c>
      <c r="F163" t="s">
        <v>805</v>
      </c>
      <c r="AH163" s="93"/>
    </row>
    <row r="164" spans="1:34" x14ac:dyDescent="0.25">
      <c r="A164" s="87" t="s">
        <v>40</v>
      </c>
      <c r="B164" s="28"/>
      <c r="C164" t="s">
        <v>40</v>
      </c>
      <c r="E164" t="s">
        <v>804</v>
      </c>
      <c r="F164" t="s">
        <v>805</v>
      </c>
      <c r="AH164" s="93"/>
    </row>
    <row r="165" spans="1:34" x14ac:dyDescent="0.25">
      <c r="A165" s="87" t="s">
        <v>37</v>
      </c>
      <c r="B165" s="28"/>
      <c r="C165" t="s">
        <v>37</v>
      </c>
      <c r="E165" t="s">
        <v>804</v>
      </c>
      <c r="F165" t="s">
        <v>805</v>
      </c>
      <c r="AH165" s="93"/>
    </row>
    <row r="166" spans="1:34" x14ac:dyDescent="0.25">
      <c r="A166" s="87" t="s">
        <v>40</v>
      </c>
      <c r="B166" s="28"/>
      <c r="C166" t="s">
        <v>40</v>
      </c>
      <c r="E166" t="s">
        <v>804</v>
      </c>
      <c r="F166" t="s">
        <v>805</v>
      </c>
      <c r="AH166" s="93"/>
    </row>
    <row r="167" spans="1:34" x14ac:dyDescent="0.25">
      <c r="A167" s="87" t="s">
        <v>37</v>
      </c>
      <c r="B167" s="28"/>
      <c r="C167" t="s">
        <v>37</v>
      </c>
      <c r="E167" t="s">
        <v>804</v>
      </c>
      <c r="F167" t="s">
        <v>805</v>
      </c>
      <c r="AH167" s="93"/>
    </row>
    <row r="168" spans="1:34" x14ac:dyDescent="0.25">
      <c r="A168" s="87" t="s">
        <v>40</v>
      </c>
      <c r="B168" s="28"/>
      <c r="C168" t="s">
        <v>40</v>
      </c>
      <c r="E168" t="s">
        <v>804</v>
      </c>
      <c r="F168" t="s">
        <v>805</v>
      </c>
      <c r="AH168" s="93"/>
    </row>
    <row r="169" spans="1:34" x14ac:dyDescent="0.25">
      <c r="A169" s="87" t="s">
        <v>37</v>
      </c>
      <c r="B169" s="28"/>
      <c r="C169" t="s">
        <v>37</v>
      </c>
      <c r="E169" t="s">
        <v>804</v>
      </c>
      <c r="F169" t="s">
        <v>805</v>
      </c>
      <c r="AH169" s="93"/>
    </row>
    <row r="170" spans="1:34" x14ac:dyDescent="0.25">
      <c r="A170" s="87" t="s">
        <v>41</v>
      </c>
      <c r="B170" s="28"/>
      <c r="C170" t="s">
        <v>41</v>
      </c>
      <c r="E170" t="s">
        <v>804</v>
      </c>
      <c r="F170" t="s">
        <v>805</v>
      </c>
      <c r="AH170" s="93"/>
    </row>
    <row r="171" spans="1:34" ht="15.75" thickBot="1" x14ac:dyDescent="0.3">
      <c r="A171" s="95" t="s">
        <v>37</v>
      </c>
      <c r="B171" s="50"/>
      <c r="C171" s="36" t="s">
        <v>37</v>
      </c>
      <c r="D171" s="36" t="s">
        <v>389</v>
      </c>
      <c r="E171" s="36" t="s">
        <v>804</v>
      </c>
      <c r="F171" s="36" t="s">
        <v>805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94"/>
    </row>
    <row r="172" spans="1:34" ht="15.75" thickTop="1" x14ac:dyDescent="0.25">
      <c r="A172" s="84" t="s">
        <v>37</v>
      </c>
      <c r="B172" s="35"/>
      <c r="C172" s="49" t="s">
        <v>37</v>
      </c>
      <c r="D172" s="49" t="s">
        <v>388</v>
      </c>
      <c r="E172" s="49" t="s">
        <v>806</v>
      </c>
      <c r="F172" s="49" t="s">
        <v>807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96"/>
    </row>
    <row r="173" spans="1:34" x14ac:dyDescent="0.25">
      <c r="A173" s="87" t="s">
        <v>42</v>
      </c>
      <c r="B173" s="28"/>
      <c r="C173" t="s">
        <v>39</v>
      </c>
      <c r="E173" t="s">
        <v>806</v>
      </c>
      <c r="F173" t="s">
        <v>807</v>
      </c>
      <c r="AH173" s="93"/>
    </row>
    <row r="174" spans="1:34" x14ac:dyDescent="0.25">
      <c r="A174" s="87" t="s">
        <v>37</v>
      </c>
      <c r="B174" s="28"/>
      <c r="C174" t="s">
        <v>37</v>
      </c>
      <c r="E174" t="s">
        <v>806</v>
      </c>
      <c r="F174" t="s">
        <v>807</v>
      </c>
      <c r="AH174" s="93"/>
    </row>
    <row r="175" spans="1:34" x14ac:dyDescent="0.25">
      <c r="A175" s="87" t="s">
        <v>37</v>
      </c>
      <c r="B175" s="28"/>
      <c r="C175" t="s">
        <v>37</v>
      </c>
      <c r="E175" t="s">
        <v>806</v>
      </c>
      <c r="F175" t="s">
        <v>807</v>
      </c>
      <c r="AH175" s="93"/>
    </row>
    <row r="176" spans="1:34" x14ac:dyDescent="0.25">
      <c r="A176" s="87" t="s">
        <v>42</v>
      </c>
      <c r="B176" s="28"/>
      <c r="C176" t="s">
        <v>39</v>
      </c>
      <c r="E176" t="s">
        <v>806</v>
      </c>
      <c r="F176" t="s">
        <v>807</v>
      </c>
      <c r="AH176" s="93"/>
    </row>
    <row r="177" spans="1:34" x14ac:dyDescent="0.25">
      <c r="A177" s="87" t="s">
        <v>37</v>
      </c>
      <c r="B177" s="28"/>
      <c r="C177" t="s">
        <v>37</v>
      </c>
      <c r="E177" t="s">
        <v>806</v>
      </c>
      <c r="F177" t="s">
        <v>807</v>
      </c>
      <c r="AH177" s="93"/>
    </row>
    <row r="178" spans="1:34" x14ac:dyDescent="0.25">
      <c r="A178" s="87" t="s">
        <v>42</v>
      </c>
      <c r="B178" s="28"/>
      <c r="C178" t="s">
        <v>39</v>
      </c>
      <c r="E178" t="s">
        <v>806</v>
      </c>
      <c r="F178" t="s">
        <v>807</v>
      </c>
      <c r="AH178" s="93"/>
    </row>
    <row r="179" spans="1:34" x14ac:dyDescent="0.25">
      <c r="A179" s="87" t="s">
        <v>44</v>
      </c>
      <c r="B179" s="28"/>
      <c r="C179" t="s">
        <v>45</v>
      </c>
      <c r="E179" t="s">
        <v>806</v>
      </c>
      <c r="F179" t="s">
        <v>807</v>
      </c>
      <c r="AH179" s="93"/>
    </row>
    <row r="180" spans="1:34" x14ac:dyDescent="0.25">
      <c r="A180" s="87" t="s">
        <v>44</v>
      </c>
      <c r="B180" s="28"/>
      <c r="C180" t="s">
        <v>45</v>
      </c>
      <c r="E180" t="s">
        <v>806</v>
      </c>
      <c r="F180" t="s">
        <v>807</v>
      </c>
      <c r="AH180" s="93"/>
    </row>
    <row r="181" spans="1:34" ht="15.75" thickBot="1" x14ac:dyDescent="0.3">
      <c r="A181" s="95" t="s">
        <v>41</v>
      </c>
      <c r="B181" s="50"/>
      <c r="C181" s="36" t="s">
        <v>41</v>
      </c>
      <c r="D181" s="36" t="s">
        <v>389</v>
      </c>
      <c r="E181" s="36" t="s">
        <v>806</v>
      </c>
      <c r="F181" s="36" t="s">
        <v>807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94"/>
    </row>
    <row r="182" spans="1:34" ht="15.75" thickTop="1" x14ac:dyDescent="0.25">
      <c r="A182" s="84" t="s">
        <v>46</v>
      </c>
      <c r="B182" s="35"/>
      <c r="C182" s="49" t="s">
        <v>37</v>
      </c>
      <c r="D182" s="49" t="s">
        <v>388</v>
      </c>
      <c r="E182" s="49" t="s">
        <v>808</v>
      </c>
      <c r="F182" s="49" t="s">
        <v>809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96"/>
    </row>
    <row r="183" spans="1:34" x14ac:dyDescent="0.25">
      <c r="A183" s="87" t="s">
        <v>37</v>
      </c>
      <c r="B183" s="28"/>
      <c r="C183" t="s">
        <v>37</v>
      </c>
      <c r="E183" t="s">
        <v>808</v>
      </c>
      <c r="F183" t="s">
        <v>809</v>
      </c>
      <c r="AH183" s="93"/>
    </row>
    <row r="184" spans="1:34" x14ac:dyDescent="0.25">
      <c r="A184" s="87" t="s">
        <v>40</v>
      </c>
      <c r="B184" s="28"/>
      <c r="C184" t="s">
        <v>40</v>
      </c>
      <c r="E184" t="s">
        <v>808</v>
      </c>
      <c r="F184" t="s">
        <v>809</v>
      </c>
      <c r="AH184" s="93"/>
    </row>
    <row r="185" spans="1:34" x14ac:dyDescent="0.25">
      <c r="A185" s="87" t="s">
        <v>37</v>
      </c>
      <c r="B185" s="28"/>
      <c r="C185" t="s">
        <v>37</v>
      </c>
      <c r="E185" t="s">
        <v>808</v>
      </c>
      <c r="F185" t="s">
        <v>809</v>
      </c>
      <c r="AH185" s="93"/>
    </row>
    <row r="186" spans="1:34" x14ac:dyDescent="0.25">
      <c r="A186" s="87" t="s">
        <v>40</v>
      </c>
      <c r="B186" s="28"/>
      <c r="C186" t="s">
        <v>40</v>
      </c>
      <c r="E186" t="s">
        <v>808</v>
      </c>
      <c r="F186" t="s">
        <v>809</v>
      </c>
      <c r="AH186" s="93"/>
    </row>
    <row r="187" spans="1:34" x14ac:dyDescent="0.25">
      <c r="A187" s="87" t="s">
        <v>40</v>
      </c>
      <c r="B187" s="28"/>
      <c r="C187" t="s">
        <v>40</v>
      </c>
      <c r="E187" t="s">
        <v>808</v>
      </c>
      <c r="F187" t="s">
        <v>809</v>
      </c>
      <c r="AH187" s="93"/>
    </row>
    <row r="188" spans="1:34" x14ac:dyDescent="0.25">
      <c r="A188" s="87" t="s">
        <v>40</v>
      </c>
      <c r="B188" s="28"/>
      <c r="C188" t="s">
        <v>40</v>
      </c>
      <c r="E188" t="s">
        <v>808</v>
      </c>
      <c r="F188" t="s">
        <v>809</v>
      </c>
      <c r="AH188" s="93"/>
    </row>
    <row r="189" spans="1:34" x14ac:dyDescent="0.25">
      <c r="A189" s="87" t="s">
        <v>37</v>
      </c>
      <c r="B189" s="28"/>
      <c r="C189" t="s">
        <v>37</v>
      </c>
      <c r="E189" t="s">
        <v>808</v>
      </c>
      <c r="F189" t="s">
        <v>809</v>
      </c>
      <c r="AH189" s="93"/>
    </row>
    <row r="190" spans="1:34" x14ac:dyDescent="0.25">
      <c r="A190" s="87" t="s">
        <v>93</v>
      </c>
      <c r="B190" s="28"/>
      <c r="C190" t="s">
        <v>45</v>
      </c>
      <c r="E190" t="s">
        <v>808</v>
      </c>
      <c r="F190" t="s">
        <v>809</v>
      </c>
      <c r="AH190" s="93"/>
    </row>
    <row r="191" spans="1:34" ht="15.75" thickBot="1" x14ac:dyDescent="0.3">
      <c r="A191" s="95" t="s">
        <v>65</v>
      </c>
      <c r="B191" s="50"/>
      <c r="C191" s="36" t="s">
        <v>39</v>
      </c>
      <c r="D191" s="36" t="s">
        <v>389</v>
      </c>
      <c r="E191" s="36" t="s">
        <v>808</v>
      </c>
      <c r="F191" s="36" t="s">
        <v>809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94"/>
    </row>
    <row r="192" spans="1:34" ht="15.75" thickTop="1" x14ac:dyDescent="0.25">
      <c r="A192" s="84" t="s">
        <v>67</v>
      </c>
      <c r="B192" s="35"/>
      <c r="C192" s="49" t="s">
        <v>39</v>
      </c>
      <c r="D192" s="49" t="s">
        <v>388</v>
      </c>
      <c r="E192" s="49" t="s">
        <v>810</v>
      </c>
      <c r="F192" s="49" t="s">
        <v>811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96"/>
    </row>
    <row r="193" spans="1:34" x14ac:dyDescent="0.25">
      <c r="A193" s="87" t="s">
        <v>37</v>
      </c>
      <c r="B193" s="28"/>
      <c r="C193" t="s">
        <v>37</v>
      </c>
      <c r="E193" t="s">
        <v>810</v>
      </c>
      <c r="F193" t="s">
        <v>811</v>
      </c>
      <c r="AH193" s="93"/>
    </row>
    <row r="194" spans="1:34" x14ac:dyDescent="0.25">
      <c r="A194" s="87" t="s">
        <v>37</v>
      </c>
      <c r="B194" s="28"/>
      <c r="C194" t="s">
        <v>37</v>
      </c>
      <c r="E194" t="s">
        <v>810</v>
      </c>
      <c r="F194" t="s">
        <v>811</v>
      </c>
      <c r="AH194" s="93"/>
    </row>
    <row r="195" spans="1:34" x14ac:dyDescent="0.25">
      <c r="A195" s="87" t="s">
        <v>37</v>
      </c>
      <c r="B195" s="28"/>
      <c r="C195" t="s">
        <v>37</v>
      </c>
      <c r="E195" t="s">
        <v>810</v>
      </c>
      <c r="F195" t="s">
        <v>811</v>
      </c>
      <c r="AH195" s="93"/>
    </row>
    <row r="196" spans="1:34" x14ac:dyDescent="0.25">
      <c r="A196" s="87" t="s">
        <v>41</v>
      </c>
      <c r="B196" s="28"/>
      <c r="C196" t="s">
        <v>41</v>
      </c>
      <c r="E196" t="s">
        <v>810</v>
      </c>
      <c r="F196" t="s">
        <v>811</v>
      </c>
      <c r="AH196" s="93"/>
    </row>
    <row r="197" spans="1:34" x14ac:dyDescent="0.25">
      <c r="A197" s="87" t="s">
        <v>38</v>
      </c>
      <c r="B197" s="28"/>
      <c r="C197" t="s">
        <v>39</v>
      </c>
      <c r="E197" t="s">
        <v>810</v>
      </c>
      <c r="F197" t="s">
        <v>811</v>
      </c>
      <c r="AH197" s="93"/>
    </row>
    <row r="198" spans="1:34" x14ac:dyDescent="0.25">
      <c r="A198" s="87" t="s">
        <v>40</v>
      </c>
      <c r="B198" s="28"/>
      <c r="C198" t="s">
        <v>40</v>
      </c>
      <c r="E198" t="s">
        <v>810</v>
      </c>
      <c r="F198" t="s">
        <v>811</v>
      </c>
      <c r="AH198" s="93"/>
    </row>
    <row r="199" spans="1:34" x14ac:dyDescent="0.25">
      <c r="A199" s="87" t="s">
        <v>40</v>
      </c>
      <c r="B199" s="28"/>
      <c r="C199" t="s">
        <v>40</v>
      </c>
      <c r="E199" t="s">
        <v>810</v>
      </c>
      <c r="F199" t="s">
        <v>811</v>
      </c>
      <c r="AH199" s="93"/>
    </row>
    <row r="200" spans="1:34" x14ac:dyDescent="0.25">
      <c r="A200" s="87" t="s">
        <v>38</v>
      </c>
      <c r="B200" s="28"/>
      <c r="C200" t="s">
        <v>39</v>
      </c>
      <c r="E200" t="s">
        <v>810</v>
      </c>
      <c r="F200" t="s">
        <v>811</v>
      </c>
      <c r="AH200" s="93"/>
    </row>
    <row r="201" spans="1:34" ht="15.75" thickBot="1" x14ac:dyDescent="0.3">
      <c r="A201" s="95" t="s">
        <v>46</v>
      </c>
      <c r="B201" s="50"/>
      <c r="C201" s="36" t="s">
        <v>37</v>
      </c>
      <c r="D201" s="36" t="s">
        <v>389</v>
      </c>
      <c r="E201" s="36" t="s">
        <v>810</v>
      </c>
      <c r="F201" s="36" t="s">
        <v>811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94"/>
    </row>
    <row r="202" spans="1:34" ht="15.75" thickTop="1" x14ac:dyDescent="0.25">
      <c r="A202" s="84" t="s">
        <v>40</v>
      </c>
      <c r="B202" s="35"/>
      <c r="C202" s="49" t="s">
        <v>40</v>
      </c>
      <c r="D202" s="49" t="s">
        <v>388</v>
      </c>
      <c r="E202" s="49" t="s">
        <v>812</v>
      </c>
      <c r="F202" s="49" t="s">
        <v>813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96"/>
    </row>
    <row r="203" spans="1:34" x14ac:dyDescent="0.25">
      <c r="A203" s="87" t="s">
        <v>44</v>
      </c>
      <c r="B203" s="28"/>
      <c r="C203" t="s">
        <v>45</v>
      </c>
      <c r="E203" t="s">
        <v>812</v>
      </c>
      <c r="F203" t="s">
        <v>813</v>
      </c>
      <c r="AH203" s="93"/>
    </row>
    <row r="204" spans="1:34" x14ac:dyDescent="0.25">
      <c r="A204" s="87" t="s">
        <v>41</v>
      </c>
      <c r="B204" s="28"/>
      <c r="C204" t="s">
        <v>41</v>
      </c>
      <c r="E204" t="s">
        <v>812</v>
      </c>
      <c r="F204" t="s">
        <v>813</v>
      </c>
      <c r="AH204" s="93"/>
    </row>
    <row r="205" spans="1:34" x14ac:dyDescent="0.25">
      <c r="A205" s="87" t="s">
        <v>37</v>
      </c>
      <c r="B205" s="28"/>
      <c r="C205" t="s">
        <v>37</v>
      </c>
      <c r="E205" t="s">
        <v>812</v>
      </c>
      <c r="F205" t="s">
        <v>813</v>
      </c>
      <c r="AH205" s="93"/>
    </row>
    <row r="206" spans="1:34" x14ac:dyDescent="0.25">
      <c r="A206" s="87" t="s">
        <v>37</v>
      </c>
      <c r="B206" s="28"/>
      <c r="C206" t="s">
        <v>37</v>
      </c>
      <c r="E206" t="s">
        <v>812</v>
      </c>
      <c r="F206" t="s">
        <v>813</v>
      </c>
      <c r="AH206" s="93"/>
    </row>
    <row r="207" spans="1:34" x14ac:dyDescent="0.25">
      <c r="A207" s="87" t="s">
        <v>56</v>
      </c>
      <c r="B207" s="28"/>
      <c r="C207" t="s">
        <v>39</v>
      </c>
      <c r="E207" t="s">
        <v>812</v>
      </c>
      <c r="F207" t="s">
        <v>813</v>
      </c>
      <c r="AH207" s="93"/>
    </row>
    <row r="208" spans="1:34" x14ac:dyDescent="0.25">
      <c r="A208" s="87" t="s">
        <v>46</v>
      </c>
      <c r="B208" s="28"/>
      <c r="C208" t="s">
        <v>37</v>
      </c>
      <c r="E208" t="s">
        <v>812</v>
      </c>
      <c r="F208" t="s">
        <v>813</v>
      </c>
      <c r="AH208" s="93"/>
    </row>
    <row r="209" spans="1:34" x14ac:dyDescent="0.25">
      <c r="A209" s="87" t="s">
        <v>41</v>
      </c>
      <c r="B209" s="28"/>
      <c r="C209" t="s">
        <v>41</v>
      </c>
      <c r="E209" t="s">
        <v>812</v>
      </c>
      <c r="F209" t="s">
        <v>813</v>
      </c>
      <c r="AH209" s="93"/>
    </row>
    <row r="210" spans="1:34" x14ac:dyDescent="0.25">
      <c r="A210" s="87" t="s">
        <v>37</v>
      </c>
      <c r="B210" s="28"/>
      <c r="C210" t="s">
        <v>37</v>
      </c>
      <c r="E210" t="s">
        <v>812</v>
      </c>
      <c r="F210" t="s">
        <v>813</v>
      </c>
      <c r="AH210" s="93"/>
    </row>
    <row r="211" spans="1:34" ht="15.75" thickBot="1" x14ac:dyDescent="0.3">
      <c r="A211" s="95" t="s">
        <v>162</v>
      </c>
      <c r="B211" s="50"/>
      <c r="C211" s="36" t="s">
        <v>39</v>
      </c>
      <c r="D211" s="36" t="s">
        <v>389</v>
      </c>
      <c r="E211" s="36" t="s">
        <v>812</v>
      </c>
      <c r="F211" s="36" t="s">
        <v>813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94"/>
    </row>
    <row r="212" spans="1:34" ht="15.75" thickTop="1" x14ac:dyDescent="0.25">
      <c r="A212" s="84" t="s">
        <v>37</v>
      </c>
      <c r="B212" s="35"/>
      <c r="C212" s="49" t="s">
        <v>37</v>
      </c>
      <c r="D212" s="49" t="s">
        <v>388</v>
      </c>
      <c r="E212" s="49" t="s">
        <v>814</v>
      </c>
      <c r="F212" s="49" t="s">
        <v>815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96"/>
    </row>
    <row r="213" spans="1:34" x14ac:dyDescent="0.25">
      <c r="A213" s="87" t="s">
        <v>37</v>
      </c>
      <c r="B213" s="28"/>
      <c r="C213" t="s">
        <v>37</v>
      </c>
      <c r="E213" t="s">
        <v>814</v>
      </c>
      <c r="F213" t="s">
        <v>815</v>
      </c>
      <c r="AH213" s="93"/>
    </row>
    <row r="214" spans="1:34" x14ac:dyDescent="0.25">
      <c r="A214" s="87" t="s">
        <v>42</v>
      </c>
      <c r="B214" s="28"/>
      <c r="C214" t="s">
        <v>39</v>
      </c>
      <c r="E214" t="s">
        <v>814</v>
      </c>
      <c r="F214" t="s">
        <v>815</v>
      </c>
      <c r="AH214" s="93"/>
    </row>
    <row r="215" spans="1:34" x14ac:dyDescent="0.25">
      <c r="A215" s="87" t="s">
        <v>37</v>
      </c>
      <c r="B215" s="28"/>
      <c r="C215" t="s">
        <v>37</v>
      </c>
      <c r="E215" t="s">
        <v>814</v>
      </c>
      <c r="F215" t="s">
        <v>815</v>
      </c>
      <c r="AH215" s="93"/>
    </row>
    <row r="216" spans="1:34" x14ac:dyDescent="0.25">
      <c r="A216" s="87" t="s">
        <v>37</v>
      </c>
      <c r="B216" s="28"/>
      <c r="C216" t="s">
        <v>37</v>
      </c>
      <c r="E216" t="s">
        <v>814</v>
      </c>
      <c r="F216" t="s">
        <v>815</v>
      </c>
      <c r="AH216" s="93"/>
    </row>
    <row r="217" spans="1:34" x14ac:dyDescent="0.25">
      <c r="A217" s="87" t="s">
        <v>37</v>
      </c>
      <c r="B217" s="28"/>
      <c r="C217" t="s">
        <v>37</v>
      </c>
      <c r="E217" t="s">
        <v>814</v>
      </c>
      <c r="F217" t="s">
        <v>815</v>
      </c>
      <c r="AH217" s="93"/>
    </row>
    <row r="218" spans="1:34" x14ac:dyDescent="0.25">
      <c r="A218" s="87" t="s">
        <v>37</v>
      </c>
      <c r="B218" s="28"/>
      <c r="C218" t="s">
        <v>37</v>
      </c>
      <c r="E218" t="s">
        <v>814</v>
      </c>
      <c r="F218" t="s">
        <v>815</v>
      </c>
      <c r="AH218" s="93"/>
    </row>
    <row r="219" spans="1:34" x14ac:dyDescent="0.25">
      <c r="A219" s="87" t="s">
        <v>40</v>
      </c>
      <c r="B219" s="28"/>
      <c r="C219" t="s">
        <v>40</v>
      </c>
      <c r="E219" t="s">
        <v>814</v>
      </c>
      <c r="F219" t="s">
        <v>815</v>
      </c>
      <c r="AH219" s="93"/>
    </row>
    <row r="220" spans="1:34" x14ac:dyDescent="0.25">
      <c r="A220" s="87" t="s">
        <v>37</v>
      </c>
      <c r="B220" s="28"/>
      <c r="C220" t="s">
        <v>37</v>
      </c>
      <c r="E220" t="s">
        <v>814</v>
      </c>
      <c r="F220" t="s">
        <v>815</v>
      </c>
      <c r="AH220" s="93"/>
    </row>
    <row r="221" spans="1:34" ht="15.75" thickBot="1" x14ac:dyDescent="0.3">
      <c r="A221" s="95" t="s">
        <v>37</v>
      </c>
      <c r="B221" s="50"/>
      <c r="C221" s="36" t="s">
        <v>37</v>
      </c>
      <c r="D221" s="36" t="s">
        <v>389</v>
      </c>
      <c r="E221" s="36" t="s">
        <v>814</v>
      </c>
      <c r="F221" s="36" t="s">
        <v>815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94"/>
    </row>
    <row r="222" spans="1:34" ht="15.75" thickTop="1" x14ac:dyDescent="0.25">
      <c r="A222" s="84" t="s">
        <v>37</v>
      </c>
      <c r="B222" s="35"/>
      <c r="C222" s="49" t="s">
        <v>37</v>
      </c>
      <c r="D222" s="49" t="s">
        <v>388</v>
      </c>
      <c r="E222" s="49" t="s">
        <v>816</v>
      </c>
      <c r="F222" s="49" t="s">
        <v>817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96"/>
    </row>
    <row r="223" spans="1:34" x14ac:dyDescent="0.25">
      <c r="A223" s="87" t="s">
        <v>37</v>
      </c>
      <c r="B223" s="28"/>
      <c r="C223" t="s">
        <v>37</v>
      </c>
      <c r="E223" t="s">
        <v>816</v>
      </c>
      <c r="F223" t="s">
        <v>817</v>
      </c>
      <c r="AH223" s="93"/>
    </row>
    <row r="224" spans="1:34" x14ac:dyDescent="0.25">
      <c r="A224" s="87" t="s">
        <v>37</v>
      </c>
      <c r="B224" s="28"/>
      <c r="C224" t="s">
        <v>37</v>
      </c>
      <c r="E224" t="s">
        <v>816</v>
      </c>
      <c r="F224" t="s">
        <v>817</v>
      </c>
      <c r="AH224" s="93"/>
    </row>
    <row r="225" spans="1:34" x14ac:dyDescent="0.25">
      <c r="A225" s="87" t="s">
        <v>37</v>
      </c>
      <c r="B225" s="28"/>
      <c r="C225" t="s">
        <v>37</v>
      </c>
      <c r="E225" t="s">
        <v>816</v>
      </c>
      <c r="F225" t="s">
        <v>817</v>
      </c>
      <c r="AH225" s="93"/>
    </row>
    <row r="226" spans="1:34" x14ac:dyDescent="0.25">
      <c r="A226" s="87" t="s">
        <v>46</v>
      </c>
      <c r="B226" s="28"/>
      <c r="C226" t="s">
        <v>37</v>
      </c>
      <c r="E226" t="s">
        <v>816</v>
      </c>
      <c r="F226" t="s">
        <v>817</v>
      </c>
      <c r="AH226" s="93"/>
    </row>
    <row r="227" spans="1:34" x14ac:dyDescent="0.25">
      <c r="A227" s="87" t="s">
        <v>37</v>
      </c>
      <c r="B227" s="28"/>
      <c r="C227" t="s">
        <v>37</v>
      </c>
      <c r="E227" t="s">
        <v>816</v>
      </c>
      <c r="F227" t="s">
        <v>817</v>
      </c>
      <c r="AH227" s="93"/>
    </row>
    <row r="228" spans="1:34" x14ac:dyDescent="0.25">
      <c r="A228" s="87" t="s">
        <v>37</v>
      </c>
      <c r="B228" s="28"/>
      <c r="C228" t="s">
        <v>37</v>
      </c>
      <c r="E228" t="s">
        <v>816</v>
      </c>
      <c r="F228" t="s">
        <v>817</v>
      </c>
      <c r="AH228" s="93"/>
    </row>
    <row r="229" spans="1:34" x14ac:dyDescent="0.25">
      <c r="A229" s="87" t="s">
        <v>37</v>
      </c>
      <c r="B229" s="28"/>
      <c r="C229" t="s">
        <v>37</v>
      </c>
      <c r="E229" t="s">
        <v>816</v>
      </c>
      <c r="F229" t="s">
        <v>817</v>
      </c>
      <c r="AH229" s="93"/>
    </row>
    <row r="230" spans="1:34" x14ac:dyDescent="0.25">
      <c r="A230" s="87" t="s">
        <v>37</v>
      </c>
      <c r="B230" s="28"/>
      <c r="C230" t="s">
        <v>37</v>
      </c>
      <c r="E230" t="s">
        <v>816</v>
      </c>
      <c r="F230" t="s">
        <v>817</v>
      </c>
      <c r="AH230" s="93"/>
    </row>
    <row r="231" spans="1:34" ht="15.75" thickBot="1" x14ac:dyDescent="0.3">
      <c r="A231" s="95" t="s">
        <v>46</v>
      </c>
      <c r="B231" s="50"/>
      <c r="C231" s="36" t="s">
        <v>37</v>
      </c>
      <c r="D231" s="36" t="s">
        <v>389</v>
      </c>
      <c r="E231" s="36" t="s">
        <v>816</v>
      </c>
      <c r="F231" s="36" t="s">
        <v>817</v>
      </c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94"/>
    </row>
    <row r="232" spans="1:34" ht="15.75" thickTop="1" x14ac:dyDescent="0.25">
      <c r="A232" s="84" t="s">
        <v>41</v>
      </c>
      <c r="B232" s="35"/>
      <c r="C232" s="49" t="s">
        <v>41</v>
      </c>
      <c r="D232" s="49" t="s">
        <v>388</v>
      </c>
      <c r="E232" s="49" t="s">
        <v>818</v>
      </c>
      <c r="F232" s="49" t="s">
        <v>819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96"/>
    </row>
    <row r="233" spans="1:34" x14ac:dyDescent="0.25">
      <c r="A233" s="87" t="s">
        <v>37</v>
      </c>
      <c r="B233" s="28"/>
      <c r="C233" t="s">
        <v>37</v>
      </c>
      <c r="E233" t="s">
        <v>818</v>
      </c>
      <c r="F233" t="s">
        <v>819</v>
      </c>
      <c r="AH233" s="93"/>
    </row>
    <row r="234" spans="1:34" x14ac:dyDescent="0.25">
      <c r="A234" s="87" t="s">
        <v>41</v>
      </c>
      <c r="B234" s="28"/>
      <c r="C234" t="s">
        <v>41</v>
      </c>
      <c r="E234" t="s">
        <v>818</v>
      </c>
      <c r="F234" t="s">
        <v>819</v>
      </c>
      <c r="AH234" s="93"/>
    </row>
    <row r="235" spans="1:34" x14ac:dyDescent="0.25">
      <c r="A235" s="87" t="s">
        <v>44</v>
      </c>
      <c r="B235" s="28"/>
      <c r="C235" t="s">
        <v>45</v>
      </c>
      <c r="E235" t="s">
        <v>818</v>
      </c>
      <c r="F235" t="s">
        <v>819</v>
      </c>
      <c r="AH235" s="93"/>
    </row>
    <row r="236" spans="1:34" x14ac:dyDescent="0.25">
      <c r="A236" s="87" t="s">
        <v>41</v>
      </c>
      <c r="B236" s="28"/>
      <c r="C236" t="s">
        <v>41</v>
      </c>
      <c r="E236" t="s">
        <v>818</v>
      </c>
      <c r="F236" t="s">
        <v>819</v>
      </c>
      <c r="AH236" s="93"/>
    </row>
    <row r="237" spans="1:34" x14ac:dyDescent="0.25">
      <c r="A237" s="87" t="s">
        <v>44</v>
      </c>
      <c r="B237" s="28"/>
      <c r="C237" t="s">
        <v>45</v>
      </c>
      <c r="E237" t="s">
        <v>818</v>
      </c>
      <c r="F237" t="s">
        <v>819</v>
      </c>
      <c r="AH237" s="93"/>
    </row>
    <row r="238" spans="1:34" x14ac:dyDescent="0.25">
      <c r="A238" s="87" t="s">
        <v>37</v>
      </c>
      <c r="B238" s="28"/>
      <c r="C238" t="s">
        <v>37</v>
      </c>
      <c r="E238" t="s">
        <v>818</v>
      </c>
      <c r="F238" t="s">
        <v>819</v>
      </c>
      <c r="AH238" s="93"/>
    </row>
    <row r="239" spans="1:34" x14ac:dyDescent="0.25">
      <c r="A239" s="87" t="s">
        <v>46</v>
      </c>
      <c r="B239" s="28"/>
      <c r="C239" t="s">
        <v>37</v>
      </c>
      <c r="E239" t="s">
        <v>818</v>
      </c>
      <c r="F239" t="s">
        <v>819</v>
      </c>
      <c r="AH239" s="93"/>
    </row>
    <row r="240" spans="1:34" x14ac:dyDescent="0.25">
      <c r="A240" s="87" t="s">
        <v>37</v>
      </c>
      <c r="B240" s="28"/>
      <c r="C240" t="s">
        <v>37</v>
      </c>
      <c r="E240" t="s">
        <v>818</v>
      </c>
      <c r="F240" t="s">
        <v>819</v>
      </c>
      <c r="AH240" s="93"/>
    </row>
    <row r="241" spans="1:34" ht="15.75" thickBot="1" x14ac:dyDescent="0.3">
      <c r="A241" s="95" t="s">
        <v>37</v>
      </c>
      <c r="B241" s="50"/>
      <c r="C241" s="36" t="s">
        <v>37</v>
      </c>
      <c r="D241" s="36" t="s">
        <v>389</v>
      </c>
      <c r="E241" s="36" t="s">
        <v>818</v>
      </c>
      <c r="F241" s="36" t="s">
        <v>819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94"/>
    </row>
    <row r="242" spans="1:34" ht="15.75" thickTop="1" x14ac:dyDescent="0.25">
      <c r="A242" s="84" t="s">
        <v>128</v>
      </c>
      <c r="B242" s="35"/>
      <c r="C242" s="49" t="s">
        <v>39</v>
      </c>
      <c r="D242" s="49" t="s">
        <v>388</v>
      </c>
      <c r="E242" s="49" t="s">
        <v>820</v>
      </c>
      <c r="F242" s="49" t="s">
        <v>821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96"/>
    </row>
    <row r="243" spans="1:34" x14ac:dyDescent="0.25">
      <c r="A243" s="87" t="s">
        <v>37</v>
      </c>
      <c r="B243" s="28"/>
      <c r="C243" t="s">
        <v>37</v>
      </c>
      <c r="E243" t="s">
        <v>820</v>
      </c>
      <c r="F243" t="s">
        <v>821</v>
      </c>
      <c r="AH243" s="93"/>
    </row>
    <row r="244" spans="1:34" x14ac:dyDescent="0.25">
      <c r="A244" s="87" t="s">
        <v>37</v>
      </c>
      <c r="B244" s="28"/>
      <c r="C244" t="s">
        <v>37</v>
      </c>
      <c r="E244" t="s">
        <v>820</v>
      </c>
      <c r="F244" t="s">
        <v>821</v>
      </c>
      <c r="AH244" s="93"/>
    </row>
    <row r="245" spans="1:34" x14ac:dyDescent="0.25">
      <c r="A245" s="87" t="s">
        <v>46</v>
      </c>
      <c r="B245" s="28"/>
      <c r="C245" t="s">
        <v>37</v>
      </c>
      <c r="E245" t="s">
        <v>820</v>
      </c>
      <c r="F245" t="s">
        <v>821</v>
      </c>
      <c r="AH245" s="93"/>
    </row>
    <row r="246" spans="1:34" x14ac:dyDescent="0.25">
      <c r="A246" s="87" t="s">
        <v>40</v>
      </c>
      <c r="B246" s="28"/>
      <c r="C246" t="s">
        <v>40</v>
      </c>
      <c r="E246" t="s">
        <v>820</v>
      </c>
      <c r="F246" t="s">
        <v>821</v>
      </c>
      <c r="AH246" s="93"/>
    </row>
    <row r="247" spans="1:34" x14ac:dyDescent="0.25">
      <c r="A247" s="87" t="s">
        <v>65</v>
      </c>
      <c r="B247" s="28"/>
      <c r="C247" t="s">
        <v>39</v>
      </c>
      <c r="E247" t="s">
        <v>820</v>
      </c>
      <c r="F247" t="s">
        <v>821</v>
      </c>
      <c r="AH247" s="93"/>
    </row>
    <row r="248" spans="1:34" x14ac:dyDescent="0.25">
      <c r="A248" s="87" t="s">
        <v>40</v>
      </c>
      <c r="B248" s="28"/>
      <c r="C248" t="s">
        <v>40</v>
      </c>
      <c r="E248" t="s">
        <v>820</v>
      </c>
      <c r="F248" t="s">
        <v>821</v>
      </c>
      <c r="AH248" s="93"/>
    </row>
    <row r="249" spans="1:34" x14ac:dyDescent="0.25">
      <c r="A249" s="87" t="s">
        <v>37</v>
      </c>
      <c r="B249" s="28"/>
      <c r="C249" t="s">
        <v>37</v>
      </c>
      <c r="E249" t="s">
        <v>820</v>
      </c>
      <c r="F249" t="s">
        <v>821</v>
      </c>
      <c r="AH249" s="93"/>
    </row>
    <row r="250" spans="1:34" x14ac:dyDescent="0.25">
      <c r="A250" s="87" t="s">
        <v>41</v>
      </c>
      <c r="B250" s="28"/>
      <c r="C250" t="s">
        <v>41</v>
      </c>
      <c r="E250" t="s">
        <v>820</v>
      </c>
      <c r="F250" t="s">
        <v>821</v>
      </c>
      <c r="AH250" s="93"/>
    </row>
    <row r="251" spans="1:34" ht="15.75" thickBot="1" x14ac:dyDescent="0.3">
      <c r="A251" s="95" t="s">
        <v>44</v>
      </c>
      <c r="B251" s="50"/>
      <c r="C251" s="36" t="s">
        <v>45</v>
      </c>
      <c r="D251" s="36" t="s">
        <v>389</v>
      </c>
      <c r="E251" s="36" t="s">
        <v>820</v>
      </c>
      <c r="F251" s="36" t="s">
        <v>821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94"/>
    </row>
    <row r="252" spans="1:34" ht="15.75" thickTop="1" x14ac:dyDescent="0.25">
      <c r="A252" s="84" t="s">
        <v>44</v>
      </c>
      <c r="B252" s="35"/>
      <c r="C252" s="49" t="s">
        <v>45</v>
      </c>
      <c r="D252" s="49" t="s">
        <v>388</v>
      </c>
      <c r="E252" s="49" t="s">
        <v>822</v>
      </c>
      <c r="F252" s="49" t="s">
        <v>823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96"/>
    </row>
    <row r="253" spans="1:34" x14ac:dyDescent="0.25">
      <c r="A253" s="87" t="s">
        <v>40</v>
      </c>
      <c r="B253" s="28"/>
      <c r="C253" t="s">
        <v>40</v>
      </c>
      <c r="E253" t="s">
        <v>822</v>
      </c>
      <c r="F253" t="s">
        <v>823</v>
      </c>
      <c r="AH253" s="93"/>
    </row>
    <row r="254" spans="1:34" x14ac:dyDescent="0.25">
      <c r="A254" s="87" t="s">
        <v>40</v>
      </c>
      <c r="B254" s="28"/>
      <c r="C254" t="s">
        <v>40</v>
      </c>
      <c r="E254" t="s">
        <v>822</v>
      </c>
      <c r="F254" t="s">
        <v>823</v>
      </c>
      <c r="AH254" s="93"/>
    </row>
    <row r="255" spans="1:34" x14ac:dyDescent="0.25">
      <c r="A255" s="87" t="s">
        <v>37</v>
      </c>
      <c r="B255" s="28"/>
      <c r="C255" t="s">
        <v>37</v>
      </c>
      <c r="E255" t="s">
        <v>822</v>
      </c>
      <c r="F255" t="s">
        <v>823</v>
      </c>
      <c r="AH255" s="93"/>
    </row>
    <row r="256" spans="1:34" x14ac:dyDescent="0.25">
      <c r="A256" s="87" t="s">
        <v>37</v>
      </c>
      <c r="B256" s="28"/>
      <c r="C256" t="s">
        <v>37</v>
      </c>
      <c r="E256" t="s">
        <v>822</v>
      </c>
      <c r="F256" t="s">
        <v>823</v>
      </c>
      <c r="AH256" s="93"/>
    </row>
    <row r="257" spans="1:34" x14ac:dyDescent="0.25">
      <c r="A257" s="87" t="s">
        <v>81</v>
      </c>
      <c r="B257" s="28"/>
      <c r="C257" t="s">
        <v>45</v>
      </c>
      <c r="E257" t="s">
        <v>822</v>
      </c>
      <c r="F257" t="s">
        <v>823</v>
      </c>
      <c r="AH257" s="93"/>
    </row>
    <row r="258" spans="1:34" x14ac:dyDescent="0.25">
      <c r="A258" s="87" t="s">
        <v>46</v>
      </c>
      <c r="B258" s="28"/>
      <c r="C258" t="s">
        <v>37</v>
      </c>
      <c r="E258" t="s">
        <v>822</v>
      </c>
      <c r="F258" t="s">
        <v>823</v>
      </c>
      <c r="AH258" s="93"/>
    </row>
    <row r="259" spans="1:34" x14ac:dyDescent="0.25">
      <c r="A259" s="87" t="s">
        <v>81</v>
      </c>
      <c r="B259" s="28"/>
      <c r="C259" t="s">
        <v>45</v>
      </c>
      <c r="E259" t="s">
        <v>822</v>
      </c>
      <c r="F259" t="s">
        <v>823</v>
      </c>
      <c r="AH259" s="93"/>
    </row>
    <row r="260" spans="1:34" x14ac:dyDescent="0.25">
      <c r="A260" s="87" t="s">
        <v>81</v>
      </c>
      <c r="B260" s="28"/>
      <c r="C260" t="s">
        <v>45</v>
      </c>
      <c r="E260" t="s">
        <v>822</v>
      </c>
      <c r="F260" t="s">
        <v>823</v>
      </c>
      <c r="AH260" s="93"/>
    </row>
    <row r="261" spans="1:34" ht="15.75" thickBot="1" x14ac:dyDescent="0.3">
      <c r="A261" s="95" t="s">
        <v>40</v>
      </c>
      <c r="B261" s="50"/>
      <c r="C261" s="36" t="s">
        <v>40</v>
      </c>
      <c r="D261" s="36" t="s">
        <v>389</v>
      </c>
      <c r="E261" s="36" t="s">
        <v>822</v>
      </c>
      <c r="F261" s="36" t="s">
        <v>823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94"/>
    </row>
    <row r="262" spans="1:34" ht="15.75" thickTop="1" x14ac:dyDescent="0.25">
      <c r="A262" s="84" t="s">
        <v>40</v>
      </c>
      <c r="B262" s="35"/>
      <c r="C262" s="49" t="s">
        <v>40</v>
      </c>
      <c r="D262" s="49" t="s">
        <v>388</v>
      </c>
      <c r="E262" s="49" t="s">
        <v>824</v>
      </c>
      <c r="F262" s="49" t="s">
        <v>825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96"/>
    </row>
    <row r="263" spans="1:34" x14ac:dyDescent="0.25">
      <c r="A263" s="87" t="s">
        <v>44</v>
      </c>
      <c r="B263" s="28"/>
      <c r="C263" t="s">
        <v>45</v>
      </c>
      <c r="E263" t="s">
        <v>824</v>
      </c>
      <c r="F263" t="s">
        <v>825</v>
      </c>
      <c r="AH263" s="93"/>
    </row>
    <row r="264" spans="1:34" x14ac:dyDescent="0.25">
      <c r="A264" s="87" t="s">
        <v>41</v>
      </c>
      <c r="B264" s="28"/>
      <c r="C264" t="s">
        <v>41</v>
      </c>
      <c r="E264" t="s">
        <v>824</v>
      </c>
      <c r="F264" t="s">
        <v>825</v>
      </c>
      <c r="AH264" s="93"/>
    </row>
    <row r="265" spans="1:34" x14ac:dyDescent="0.25">
      <c r="A265" s="87" t="s">
        <v>37</v>
      </c>
      <c r="B265" s="28"/>
      <c r="C265" t="s">
        <v>37</v>
      </c>
      <c r="E265" t="s">
        <v>824</v>
      </c>
      <c r="F265" t="s">
        <v>825</v>
      </c>
      <c r="AH265" s="93"/>
    </row>
    <row r="266" spans="1:34" x14ac:dyDescent="0.25">
      <c r="A266" s="87" t="s">
        <v>37</v>
      </c>
      <c r="B266" s="28"/>
      <c r="C266" t="s">
        <v>37</v>
      </c>
      <c r="E266" t="s">
        <v>824</v>
      </c>
      <c r="F266" t="s">
        <v>825</v>
      </c>
      <c r="AH266" s="93"/>
    </row>
    <row r="267" spans="1:34" x14ac:dyDescent="0.25">
      <c r="A267" s="87" t="s">
        <v>56</v>
      </c>
      <c r="B267" s="28"/>
      <c r="C267" t="s">
        <v>39</v>
      </c>
      <c r="E267" t="s">
        <v>824</v>
      </c>
      <c r="F267" t="s">
        <v>825</v>
      </c>
      <c r="AH267" s="93"/>
    </row>
    <row r="268" spans="1:34" x14ac:dyDescent="0.25">
      <c r="A268" s="87" t="s">
        <v>57</v>
      </c>
      <c r="B268" s="28"/>
      <c r="C268" t="s">
        <v>39</v>
      </c>
      <c r="E268" t="s">
        <v>824</v>
      </c>
      <c r="F268" t="s">
        <v>825</v>
      </c>
      <c r="AH268" s="93"/>
    </row>
    <row r="269" spans="1:34" x14ac:dyDescent="0.25">
      <c r="A269" s="87" t="s">
        <v>37</v>
      </c>
      <c r="B269" s="28"/>
      <c r="C269" t="s">
        <v>37</v>
      </c>
      <c r="E269" t="s">
        <v>824</v>
      </c>
      <c r="F269" t="s">
        <v>825</v>
      </c>
      <c r="AH269" s="93"/>
    </row>
    <row r="270" spans="1:34" x14ac:dyDescent="0.25">
      <c r="A270" s="87" t="s">
        <v>37</v>
      </c>
      <c r="B270" s="28"/>
      <c r="C270" t="s">
        <v>37</v>
      </c>
      <c r="E270" t="s">
        <v>824</v>
      </c>
      <c r="F270" t="s">
        <v>825</v>
      </c>
      <c r="AH270" s="93"/>
    </row>
    <row r="271" spans="1:34" ht="15.75" thickBot="1" x14ac:dyDescent="0.3">
      <c r="A271" s="95" t="s">
        <v>40</v>
      </c>
      <c r="B271" s="50"/>
      <c r="C271" s="36" t="s">
        <v>40</v>
      </c>
      <c r="D271" s="36" t="s">
        <v>389</v>
      </c>
      <c r="E271" s="36" t="s">
        <v>824</v>
      </c>
      <c r="F271" s="36" t="s">
        <v>825</v>
      </c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94"/>
    </row>
    <row r="272" spans="1:34" ht="15.75" thickTop="1" x14ac:dyDescent="0.25">
      <c r="A272" s="84" t="s">
        <v>41</v>
      </c>
      <c r="B272" s="35"/>
      <c r="C272" s="49" t="s">
        <v>41</v>
      </c>
      <c r="D272" s="49" t="s">
        <v>388</v>
      </c>
      <c r="E272" s="49" t="s">
        <v>826</v>
      </c>
      <c r="F272" s="49" t="s">
        <v>827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96"/>
    </row>
    <row r="273" spans="1:34" x14ac:dyDescent="0.25">
      <c r="A273" s="87" t="s">
        <v>37</v>
      </c>
      <c r="B273" s="28"/>
      <c r="C273" t="s">
        <v>37</v>
      </c>
      <c r="E273" t="s">
        <v>826</v>
      </c>
      <c r="F273" t="s">
        <v>827</v>
      </c>
      <c r="AH273" s="93"/>
    </row>
    <row r="274" spans="1:34" x14ac:dyDescent="0.25">
      <c r="A274" s="87" t="s">
        <v>37</v>
      </c>
      <c r="B274" s="28"/>
      <c r="C274" t="s">
        <v>37</v>
      </c>
      <c r="E274" t="s">
        <v>826</v>
      </c>
      <c r="F274" t="s">
        <v>827</v>
      </c>
      <c r="AH274" s="93"/>
    </row>
    <row r="275" spans="1:34" x14ac:dyDescent="0.25">
      <c r="A275" s="87" t="s">
        <v>41</v>
      </c>
      <c r="B275" s="28"/>
      <c r="C275" t="s">
        <v>41</v>
      </c>
      <c r="E275" t="s">
        <v>826</v>
      </c>
      <c r="F275" t="s">
        <v>827</v>
      </c>
      <c r="AH275" s="93"/>
    </row>
    <row r="276" spans="1:34" x14ac:dyDescent="0.25">
      <c r="A276" s="87" t="s">
        <v>41</v>
      </c>
      <c r="B276" s="28"/>
      <c r="C276" t="s">
        <v>41</v>
      </c>
      <c r="E276" t="s">
        <v>826</v>
      </c>
      <c r="F276" t="s">
        <v>827</v>
      </c>
      <c r="AH276" s="93"/>
    </row>
    <row r="277" spans="1:34" x14ac:dyDescent="0.25">
      <c r="A277" s="87" t="s">
        <v>37</v>
      </c>
      <c r="B277" s="28"/>
      <c r="C277" t="s">
        <v>37</v>
      </c>
      <c r="E277" t="s">
        <v>826</v>
      </c>
      <c r="F277" t="s">
        <v>827</v>
      </c>
      <c r="AH277" s="93"/>
    </row>
    <row r="278" spans="1:34" x14ac:dyDescent="0.25">
      <c r="A278" s="87" t="s">
        <v>37</v>
      </c>
      <c r="B278" s="28"/>
      <c r="C278" t="s">
        <v>37</v>
      </c>
      <c r="E278" t="s">
        <v>826</v>
      </c>
      <c r="F278" t="s">
        <v>827</v>
      </c>
      <c r="AH278" s="93"/>
    </row>
    <row r="279" spans="1:34" x14ac:dyDescent="0.25">
      <c r="A279" s="87" t="s">
        <v>37</v>
      </c>
      <c r="B279" s="28"/>
      <c r="C279" t="s">
        <v>37</v>
      </c>
      <c r="E279" t="s">
        <v>826</v>
      </c>
      <c r="F279" t="s">
        <v>827</v>
      </c>
      <c r="AH279" s="93"/>
    </row>
    <row r="280" spans="1:34" x14ac:dyDescent="0.25">
      <c r="A280" s="87" t="s">
        <v>37</v>
      </c>
      <c r="B280" s="28"/>
      <c r="C280" t="s">
        <v>37</v>
      </c>
      <c r="E280" t="s">
        <v>826</v>
      </c>
      <c r="F280" t="s">
        <v>827</v>
      </c>
      <c r="AH280" s="93"/>
    </row>
    <row r="281" spans="1:34" ht="15.75" thickBot="1" x14ac:dyDescent="0.3">
      <c r="A281" s="95" t="s">
        <v>41</v>
      </c>
      <c r="B281" s="50"/>
      <c r="C281" s="36" t="s">
        <v>41</v>
      </c>
      <c r="D281" s="36" t="s">
        <v>389</v>
      </c>
      <c r="E281" s="36" t="s">
        <v>826</v>
      </c>
      <c r="F281" s="36" t="s">
        <v>827</v>
      </c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94"/>
    </row>
    <row r="282" spans="1:34" ht="15.75" thickTop="1" x14ac:dyDescent="0.25">
      <c r="A282" s="84" t="s">
        <v>42</v>
      </c>
      <c r="B282" s="35"/>
      <c r="C282" s="49" t="s">
        <v>39</v>
      </c>
      <c r="D282" s="49" t="s">
        <v>388</v>
      </c>
      <c r="E282" s="49" t="s">
        <v>828</v>
      </c>
      <c r="F282" s="49" t="s">
        <v>829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96"/>
    </row>
    <row r="283" spans="1:34" x14ac:dyDescent="0.25">
      <c r="A283" s="87" t="s">
        <v>37</v>
      </c>
      <c r="B283" s="28"/>
      <c r="C283" t="s">
        <v>37</v>
      </c>
      <c r="E283" t="s">
        <v>828</v>
      </c>
      <c r="F283" t="s">
        <v>829</v>
      </c>
      <c r="AH283" s="93"/>
    </row>
    <row r="284" spans="1:34" x14ac:dyDescent="0.25">
      <c r="A284" s="87" t="s">
        <v>40</v>
      </c>
      <c r="B284" s="28"/>
      <c r="C284" t="s">
        <v>40</v>
      </c>
      <c r="E284" t="s">
        <v>828</v>
      </c>
      <c r="F284" t="s">
        <v>829</v>
      </c>
      <c r="AH284" s="93"/>
    </row>
    <row r="285" spans="1:34" x14ac:dyDescent="0.25">
      <c r="A285" s="87" t="s">
        <v>37</v>
      </c>
      <c r="B285" s="28"/>
      <c r="C285" t="s">
        <v>37</v>
      </c>
      <c r="E285" t="s">
        <v>828</v>
      </c>
      <c r="F285" t="s">
        <v>829</v>
      </c>
      <c r="AH285" s="93"/>
    </row>
    <row r="286" spans="1:34" x14ac:dyDescent="0.25">
      <c r="A286" s="87" t="s">
        <v>41</v>
      </c>
      <c r="B286" s="28"/>
      <c r="C286" t="s">
        <v>41</v>
      </c>
      <c r="E286" t="s">
        <v>828</v>
      </c>
      <c r="F286" t="s">
        <v>829</v>
      </c>
      <c r="AH286" s="93"/>
    </row>
    <row r="287" spans="1:34" x14ac:dyDescent="0.25">
      <c r="A287" s="87" t="s">
        <v>37</v>
      </c>
      <c r="B287" s="28"/>
      <c r="C287" t="s">
        <v>37</v>
      </c>
      <c r="E287" t="s">
        <v>828</v>
      </c>
      <c r="F287" t="s">
        <v>829</v>
      </c>
      <c r="AH287" s="93"/>
    </row>
    <row r="288" spans="1:34" x14ac:dyDescent="0.25">
      <c r="A288" s="87" t="s">
        <v>37</v>
      </c>
      <c r="B288" s="28"/>
      <c r="C288" t="s">
        <v>37</v>
      </c>
      <c r="E288" t="s">
        <v>828</v>
      </c>
      <c r="F288" t="s">
        <v>829</v>
      </c>
      <c r="AH288" s="93"/>
    </row>
    <row r="289" spans="1:34" x14ac:dyDescent="0.25">
      <c r="A289" s="87" t="s">
        <v>44</v>
      </c>
      <c r="B289" s="28"/>
      <c r="C289" t="s">
        <v>45</v>
      </c>
      <c r="E289" t="s">
        <v>828</v>
      </c>
      <c r="F289" t="s">
        <v>829</v>
      </c>
      <c r="AH289" s="93"/>
    </row>
    <row r="290" spans="1:34" x14ac:dyDescent="0.25">
      <c r="A290" s="87" t="s">
        <v>37</v>
      </c>
      <c r="B290" s="28"/>
      <c r="C290" t="s">
        <v>37</v>
      </c>
      <c r="E290" t="s">
        <v>828</v>
      </c>
      <c r="F290" t="s">
        <v>829</v>
      </c>
      <c r="AH290" s="93"/>
    </row>
    <row r="291" spans="1:34" ht="15.75" thickBot="1" x14ac:dyDescent="0.3">
      <c r="A291" s="95" t="s">
        <v>41</v>
      </c>
      <c r="B291" s="50"/>
      <c r="C291" s="36" t="s">
        <v>41</v>
      </c>
      <c r="D291" s="36" t="s">
        <v>389</v>
      </c>
      <c r="E291" s="36" t="s">
        <v>828</v>
      </c>
      <c r="F291" s="36" t="s">
        <v>829</v>
      </c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94"/>
    </row>
    <row r="292" spans="1:34" ht="15.75" thickTop="1" x14ac:dyDescent="0.25">
      <c r="A292" s="84" t="s">
        <v>76</v>
      </c>
      <c r="B292" s="35"/>
      <c r="C292" s="49" t="s">
        <v>39</v>
      </c>
      <c r="D292" s="49" t="s">
        <v>388</v>
      </c>
      <c r="E292" s="49" t="s">
        <v>830</v>
      </c>
      <c r="F292" s="49" t="s">
        <v>831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96"/>
    </row>
    <row r="293" spans="1:34" x14ac:dyDescent="0.25">
      <c r="A293" s="87" t="s">
        <v>40</v>
      </c>
      <c r="B293" s="28"/>
      <c r="C293" t="s">
        <v>40</v>
      </c>
      <c r="E293" t="s">
        <v>830</v>
      </c>
      <c r="F293" t="s">
        <v>831</v>
      </c>
      <c r="AH293" s="93"/>
    </row>
    <row r="294" spans="1:34" x14ac:dyDescent="0.25">
      <c r="A294" s="87" t="s">
        <v>37</v>
      </c>
      <c r="B294" s="28"/>
      <c r="C294" t="s">
        <v>37</v>
      </c>
      <c r="E294" t="s">
        <v>830</v>
      </c>
      <c r="F294" t="s">
        <v>831</v>
      </c>
      <c r="AH294" s="93"/>
    </row>
    <row r="295" spans="1:34" x14ac:dyDescent="0.25">
      <c r="A295" s="87" t="s">
        <v>37</v>
      </c>
      <c r="B295" s="28"/>
      <c r="C295" t="s">
        <v>37</v>
      </c>
      <c r="E295" t="s">
        <v>830</v>
      </c>
      <c r="F295" t="s">
        <v>831</v>
      </c>
      <c r="AH295" s="93"/>
    </row>
    <row r="296" spans="1:34" x14ac:dyDescent="0.25">
      <c r="A296" s="87" t="s">
        <v>67</v>
      </c>
      <c r="B296" s="28"/>
      <c r="C296" t="s">
        <v>39</v>
      </c>
      <c r="E296" t="s">
        <v>830</v>
      </c>
      <c r="F296" t="s">
        <v>831</v>
      </c>
      <c r="AH296" s="93"/>
    </row>
    <row r="297" spans="1:34" x14ac:dyDescent="0.25">
      <c r="A297" s="87" t="s">
        <v>41</v>
      </c>
      <c r="B297" s="28"/>
      <c r="C297" t="s">
        <v>41</v>
      </c>
      <c r="E297" t="s">
        <v>830</v>
      </c>
      <c r="F297" t="s">
        <v>831</v>
      </c>
      <c r="AH297" s="93"/>
    </row>
    <row r="298" spans="1:34" x14ac:dyDescent="0.25">
      <c r="A298" s="87" t="s">
        <v>37</v>
      </c>
      <c r="B298" s="28"/>
      <c r="C298" t="s">
        <v>37</v>
      </c>
      <c r="E298" t="s">
        <v>830</v>
      </c>
      <c r="F298" t="s">
        <v>831</v>
      </c>
      <c r="AH298" s="93"/>
    </row>
    <row r="299" spans="1:34" x14ac:dyDescent="0.25">
      <c r="A299" s="87" t="s">
        <v>41</v>
      </c>
      <c r="B299" s="28"/>
      <c r="C299" t="s">
        <v>41</v>
      </c>
      <c r="E299" t="s">
        <v>830</v>
      </c>
      <c r="F299" t="s">
        <v>831</v>
      </c>
      <c r="AH299" s="93"/>
    </row>
    <row r="300" spans="1:34" x14ac:dyDescent="0.25">
      <c r="A300" s="87" t="s">
        <v>37</v>
      </c>
      <c r="B300" s="28"/>
      <c r="C300" t="s">
        <v>37</v>
      </c>
      <c r="E300" t="s">
        <v>830</v>
      </c>
      <c r="F300" t="s">
        <v>831</v>
      </c>
      <c r="AH300" s="93"/>
    </row>
    <row r="301" spans="1:34" ht="15.75" thickBot="1" x14ac:dyDescent="0.3">
      <c r="A301" s="95" t="s">
        <v>46</v>
      </c>
      <c r="B301" s="50"/>
      <c r="C301" s="36" t="s">
        <v>37</v>
      </c>
      <c r="D301" s="36" t="s">
        <v>389</v>
      </c>
      <c r="E301" s="36" t="s">
        <v>830</v>
      </c>
      <c r="F301" s="36" t="s">
        <v>831</v>
      </c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94"/>
    </row>
    <row r="302" spans="1:34" ht="15.75" thickTop="1" x14ac:dyDescent="0.25">
      <c r="A302" s="84" t="s">
        <v>37</v>
      </c>
      <c r="B302" s="35"/>
      <c r="C302" s="49" t="s">
        <v>37</v>
      </c>
      <c r="D302" s="49" t="s">
        <v>388</v>
      </c>
      <c r="E302" s="49" t="s">
        <v>832</v>
      </c>
      <c r="F302" s="49" t="s">
        <v>833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96"/>
    </row>
    <row r="303" spans="1:34" x14ac:dyDescent="0.25">
      <c r="A303" s="87" t="s">
        <v>40</v>
      </c>
      <c r="B303" s="28"/>
      <c r="C303" t="s">
        <v>40</v>
      </c>
      <c r="E303" t="s">
        <v>832</v>
      </c>
      <c r="F303" t="s">
        <v>833</v>
      </c>
      <c r="AH303" s="93"/>
    </row>
    <row r="304" spans="1:34" x14ac:dyDescent="0.25">
      <c r="A304" s="87" t="s">
        <v>40</v>
      </c>
      <c r="B304" s="28"/>
      <c r="C304" t="s">
        <v>40</v>
      </c>
      <c r="E304" t="s">
        <v>832</v>
      </c>
      <c r="F304" t="s">
        <v>833</v>
      </c>
      <c r="AH304" s="93"/>
    </row>
    <row r="305" spans="1:34" x14ac:dyDescent="0.25">
      <c r="A305" s="87" t="s">
        <v>67</v>
      </c>
      <c r="B305" s="28"/>
      <c r="C305" t="s">
        <v>39</v>
      </c>
      <c r="E305" t="s">
        <v>832</v>
      </c>
      <c r="F305" t="s">
        <v>833</v>
      </c>
      <c r="AH305" s="93"/>
    </row>
    <row r="306" spans="1:34" x14ac:dyDescent="0.25">
      <c r="A306" s="87" t="s">
        <v>46</v>
      </c>
      <c r="B306" s="28"/>
      <c r="C306" t="s">
        <v>37</v>
      </c>
      <c r="E306" t="s">
        <v>832</v>
      </c>
      <c r="F306" t="s">
        <v>833</v>
      </c>
      <c r="AH306" s="93"/>
    </row>
    <row r="307" spans="1:34" x14ac:dyDescent="0.25">
      <c r="A307" s="87" t="s">
        <v>37</v>
      </c>
      <c r="B307" s="28"/>
      <c r="C307" t="s">
        <v>37</v>
      </c>
      <c r="E307" t="s">
        <v>832</v>
      </c>
      <c r="F307" t="s">
        <v>833</v>
      </c>
      <c r="AH307" s="93"/>
    </row>
    <row r="308" spans="1:34" x14ac:dyDescent="0.25">
      <c r="A308" s="87" t="s">
        <v>40</v>
      </c>
      <c r="B308" s="28"/>
      <c r="C308" t="s">
        <v>40</v>
      </c>
      <c r="E308" t="s">
        <v>832</v>
      </c>
      <c r="F308" t="s">
        <v>833</v>
      </c>
      <c r="AH308" s="93"/>
    </row>
    <row r="309" spans="1:34" x14ac:dyDescent="0.25">
      <c r="A309" s="87" t="s">
        <v>41</v>
      </c>
      <c r="B309" s="28"/>
      <c r="C309" t="s">
        <v>41</v>
      </c>
      <c r="E309" t="s">
        <v>832</v>
      </c>
      <c r="F309" t="s">
        <v>833</v>
      </c>
      <c r="AH309" s="93"/>
    </row>
    <row r="310" spans="1:34" x14ac:dyDescent="0.25">
      <c r="A310" s="87" t="s">
        <v>37</v>
      </c>
      <c r="B310" s="28"/>
      <c r="C310" t="s">
        <v>37</v>
      </c>
      <c r="E310" t="s">
        <v>832</v>
      </c>
      <c r="F310" t="s">
        <v>833</v>
      </c>
      <c r="AH310" s="93"/>
    </row>
    <row r="311" spans="1:34" ht="15.75" thickBot="1" x14ac:dyDescent="0.3">
      <c r="A311" s="95" t="s">
        <v>37</v>
      </c>
      <c r="B311" s="50"/>
      <c r="C311" s="36" t="s">
        <v>37</v>
      </c>
      <c r="D311" s="36" t="s">
        <v>389</v>
      </c>
      <c r="E311" s="36" t="s">
        <v>832</v>
      </c>
      <c r="F311" s="36" t="s">
        <v>833</v>
      </c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94"/>
    </row>
    <row r="312" spans="1:34" ht="15.75" thickTop="1" x14ac:dyDescent="0.25">
      <c r="A312" s="84" t="s">
        <v>41</v>
      </c>
      <c r="B312" s="35"/>
      <c r="C312" s="49" t="s">
        <v>41</v>
      </c>
      <c r="D312" s="49" t="s">
        <v>388</v>
      </c>
      <c r="E312" s="49" t="s">
        <v>834</v>
      </c>
      <c r="F312" s="49" t="s">
        <v>835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96"/>
    </row>
    <row r="313" spans="1:34" x14ac:dyDescent="0.25">
      <c r="A313" s="87" t="s">
        <v>146</v>
      </c>
      <c r="B313" s="28"/>
      <c r="C313" t="s">
        <v>39</v>
      </c>
      <c r="E313" t="s">
        <v>834</v>
      </c>
      <c r="F313" t="s">
        <v>835</v>
      </c>
      <c r="AH313" s="93"/>
    </row>
    <row r="314" spans="1:34" x14ac:dyDescent="0.25">
      <c r="A314" s="87" t="s">
        <v>262</v>
      </c>
      <c r="B314" s="28"/>
      <c r="C314" t="s">
        <v>117</v>
      </c>
      <c r="E314" t="s">
        <v>834</v>
      </c>
      <c r="F314" t="s">
        <v>835</v>
      </c>
      <c r="AH314" s="93"/>
    </row>
    <row r="315" spans="1:34" x14ac:dyDescent="0.25">
      <c r="A315" s="87" t="s">
        <v>37</v>
      </c>
      <c r="B315" s="28"/>
      <c r="C315" t="s">
        <v>37</v>
      </c>
      <c r="E315" t="s">
        <v>834</v>
      </c>
      <c r="F315" t="s">
        <v>835</v>
      </c>
      <c r="AH315" s="93"/>
    </row>
    <row r="316" spans="1:34" x14ac:dyDescent="0.25">
      <c r="A316" s="87" t="s">
        <v>41</v>
      </c>
      <c r="B316" s="28"/>
      <c r="C316" t="s">
        <v>41</v>
      </c>
      <c r="E316" t="s">
        <v>834</v>
      </c>
      <c r="F316" t="s">
        <v>835</v>
      </c>
      <c r="AH316" s="93"/>
    </row>
    <row r="317" spans="1:34" x14ac:dyDescent="0.25">
      <c r="A317" s="87" t="s">
        <v>37</v>
      </c>
      <c r="B317" s="28"/>
      <c r="C317" t="s">
        <v>37</v>
      </c>
      <c r="E317" t="s">
        <v>834</v>
      </c>
      <c r="F317" t="s">
        <v>835</v>
      </c>
      <c r="AH317" s="93"/>
    </row>
    <row r="318" spans="1:34" x14ac:dyDescent="0.25">
      <c r="A318" s="87" t="s">
        <v>41</v>
      </c>
      <c r="B318" s="28"/>
      <c r="C318" t="s">
        <v>41</v>
      </c>
      <c r="E318" t="s">
        <v>834</v>
      </c>
      <c r="F318" t="s">
        <v>835</v>
      </c>
      <c r="AH318" s="93"/>
    </row>
    <row r="319" spans="1:34" x14ac:dyDescent="0.25">
      <c r="A319" s="87" t="s">
        <v>37</v>
      </c>
      <c r="B319" s="28"/>
      <c r="C319" t="s">
        <v>37</v>
      </c>
      <c r="E319" t="s">
        <v>834</v>
      </c>
      <c r="F319" t="s">
        <v>835</v>
      </c>
      <c r="AH319" s="93"/>
    </row>
    <row r="320" spans="1:34" x14ac:dyDescent="0.25">
      <c r="A320" s="87" t="s">
        <v>37</v>
      </c>
      <c r="B320" s="28"/>
      <c r="C320" t="s">
        <v>37</v>
      </c>
      <c r="E320" t="s">
        <v>834</v>
      </c>
      <c r="F320" t="s">
        <v>835</v>
      </c>
      <c r="AH320" s="93"/>
    </row>
    <row r="321" spans="1:34" ht="15.75" thickBot="1" x14ac:dyDescent="0.3">
      <c r="A321" s="95" t="s">
        <v>40</v>
      </c>
      <c r="B321" s="50"/>
      <c r="C321" s="36" t="s">
        <v>40</v>
      </c>
      <c r="D321" s="36" t="s">
        <v>389</v>
      </c>
      <c r="E321" s="36" t="s">
        <v>834</v>
      </c>
      <c r="F321" s="36" t="s">
        <v>835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94"/>
    </row>
    <row r="322" spans="1:34" ht="15.75" thickTop="1" x14ac:dyDescent="0.25">
      <c r="A322" s="84" t="s">
        <v>44</v>
      </c>
      <c r="B322" s="35"/>
      <c r="C322" s="49" t="s">
        <v>45</v>
      </c>
      <c r="D322" s="49" t="s">
        <v>388</v>
      </c>
      <c r="E322" s="49" t="s">
        <v>836</v>
      </c>
      <c r="F322" s="49" t="s">
        <v>837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96"/>
    </row>
    <row r="323" spans="1:34" x14ac:dyDescent="0.25">
      <c r="A323" s="87" t="s">
        <v>41</v>
      </c>
      <c r="B323" s="28"/>
      <c r="C323" t="s">
        <v>41</v>
      </c>
      <c r="E323" t="s">
        <v>836</v>
      </c>
      <c r="F323" t="s">
        <v>837</v>
      </c>
      <c r="AH323" s="93"/>
    </row>
    <row r="324" spans="1:34" x14ac:dyDescent="0.25">
      <c r="A324" s="87" t="s">
        <v>44</v>
      </c>
      <c r="B324" s="28"/>
      <c r="C324" t="s">
        <v>45</v>
      </c>
      <c r="E324" t="s">
        <v>836</v>
      </c>
      <c r="F324" t="s">
        <v>837</v>
      </c>
      <c r="AH324" s="93"/>
    </row>
    <row r="325" spans="1:34" x14ac:dyDescent="0.25">
      <c r="A325" s="87" t="s">
        <v>44</v>
      </c>
      <c r="B325" s="28"/>
      <c r="C325" t="s">
        <v>45</v>
      </c>
      <c r="E325" t="s">
        <v>836</v>
      </c>
      <c r="F325" t="s">
        <v>837</v>
      </c>
      <c r="AH325" s="93"/>
    </row>
    <row r="326" spans="1:34" x14ac:dyDescent="0.25">
      <c r="A326" s="87" t="s">
        <v>44</v>
      </c>
      <c r="B326" s="28"/>
      <c r="C326" t="s">
        <v>45</v>
      </c>
      <c r="E326" t="s">
        <v>836</v>
      </c>
      <c r="F326" t="s">
        <v>837</v>
      </c>
      <c r="AH326" s="93"/>
    </row>
    <row r="327" spans="1:34" x14ac:dyDescent="0.25">
      <c r="A327" s="87" t="s">
        <v>41</v>
      </c>
      <c r="B327" s="28"/>
      <c r="C327" t="s">
        <v>41</v>
      </c>
      <c r="E327" t="s">
        <v>836</v>
      </c>
      <c r="F327" t="s">
        <v>837</v>
      </c>
      <c r="AH327" s="93"/>
    </row>
    <row r="328" spans="1:34" x14ac:dyDescent="0.25">
      <c r="A328" s="87" t="s">
        <v>41</v>
      </c>
      <c r="B328" s="28"/>
      <c r="C328" t="s">
        <v>41</v>
      </c>
      <c r="E328" t="s">
        <v>836</v>
      </c>
      <c r="F328" t="s">
        <v>837</v>
      </c>
      <c r="AH328" s="93"/>
    </row>
    <row r="329" spans="1:34" x14ac:dyDescent="0.25">
      <c r="A329" s="87" t="s">
        <v>76</v>
      </c>
      <c r="B329" s="28"/>
      <c r="C329" t="s">
        <v>39</v>
      </c>
      <c r="E329" t="s">
        <v>836</v>
      </c>
      <c r="F329" t="s">
        <v>837</v>
      </c>
      <c r="AH329" s="93"/>
    </row>
    <row r="330" spans="1:34" x14ac:dyDescent="0.25">
      <c r="A330" s="87" t="s">
        <v>41</v>
      </c>
      <c r="B330" s="28"/>
      <c r="C330" t="s">
        <v>41</v>
      </c>
      <c r="E330" t="s">
        <v>836</v>
      </c>
      <c r="F330" t="s">
        <v>837</v>
      </c>
      <c r="AH330" s="93"/>
    </row>
    <row r="331" spans="1:34" ht="15.75" thickBot="1" x14ac:dyDescent="0.3">
      <c r="A331" s="95" t="s">
        <v>40</v>
      </c>
      <c r="B331" s="50"/>
      <c r="C331" s="36" t="s">
        <v>40</v>
      </c>
      <c r="D331" s="36" t="s">
        <v>389</v>
      </c>
      <c r="E331" s="36" t="s">
        <v>836</v>
      </c>
      <c r="F331" s="36" t="s">
        <v>837</v>
      </c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94"/>
    </row>
    <row r="332" spans="1:34" ht="15.75" thickTop="1" x14ac:dyDescent="0.25">
      <c r="A332" s="84" t="s">
        <v>37</v>
      </c>
      <c r="B332" s="35"/>
      <c r="C332" s="49" t="s">
        <v>37</v>
      </c>
      <c r="D332" s="49" t="s">
        <v>388</v>
      </c>
      <c r="E332" s="49" t="s">
        <v>838</v>
      </c>
      <c r="F332" s="49" t="s">
        <v>839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96"/>
    </row>
    <row r="333" spans="1:34" x14ac:dyDescent="0.25">
      <c r="A333" s="87" t="s">
        <v>37</v>
      </c>
      <c r="B333" s="28"/>
      <c r="C333" t="s">
        <v>37</v>
      </c>
      <c r="E333" t="s">
        <v>838</v>
      </c>
      <c r="F333" t="s">
        <v>839</v>
      </c>
      <c r="AH333" s="93"/>
    </row>
    <row r="334" spans="1:34" x14ac:dyDescent="0.25">
      <c r="A334" s="87" t="s">
        <v>37</v>
      </c>
      <c r="B334" s="28"/>
      <c r="C334" t="s">
        <v>37</v>
      </c>
      <c r="E334" t="s">
        <v>838</v>
      </c>
      <c r="F334" t="s">
        <v>839</v>
      </c>
      <c r="AH334" s="93"/>
    </row>
    <row r="335" spans="1:34" x14ac:dyDescent="0.25">
      <c r="A335" s="87" t="s">
        <v>37</v>
      </c>
      <c r="B335" s="28"/>
      <c r="C335" t="s">
        <v>37</v>
      </c>
      <c r="E335" t="s">
        <v>838</v>
      </c>
      <c r="F335" t="s">
        <v>839</v>
      </c>
      <c r="AH335" s="93"/>
    </row>
    <row r="336" spans="1:34" x14ac:dyDescent="0.25">
      <c r="A336" s="87" t="s">
        <v>40</v>
      </c>
      <c r="B336" s="28"/>
      <c r="C336" t="s">
        <v>40</v>
      </c>
      <c r="E336" t="s">
        <v>838</v>
      </c>
      <c r="F336" t="s">
        <v>839</v>
      </c>
      <c r="AH336" s="93"/>
    </row>
    <row r="337" spans="1:34" x14ac:dyDescent="0.25">
      <c r="A337" s="87" t="s">
        <v>37</v>
      </c>
      <c r="B337" s="28"/>
      <c r="C337" t="s">
        <v>37</v>
      </c>
      <c r="E337" t="s">
        <v>838</v>
      </c>
      <c r="F337" t="s">
        <v>839</v>
      </c>
      <c r="AH337" s="93"/>
    </row>
    <row r="338" spans="1:34" x14ac:dyDescent="0.25">
      <c r="A338" s="87" t="s">
        <v>37</v>
      </c>
      <c r="B338" s="28"/>
      <c r="C338" t="s">
        <v>37</v>
      </c>
      <c r="E338" t="s">
        <v>838</v>
      </c>
      <c r="F338" t="s">
        <v>839</v>
      </c>
      <c r="AH338" s="93"/>
    </row>
    <row r="339" spans="1:34" x14ac:dyDescent="0.25">
      <c r="A339" s="87" t="s">
        <v>46</v>
      </c>
      <c r="B339" s="28"/>
      <c r="C339" t="s">
        <v>37</v>
      </c>
      <c r="E339" t="s">
        <v>838</v>
      </c>
      <c r="F339" t="s">
        <v>839</v>
      </c>
      <c r="AH339" s="93"/>
    </row>
    <row r="340" spans="1:34" x14ac:dyDescent="0.25">
      <c r="A340" s="87" t="s">
        <v>41</v>
      </c>
      <c r="B340" s="28"/>
      <c r="C340" t="s">
        <v>41</v>
      </c>
      <c r="E340" t="s">
        <v>838</v>
      </c>
      <c r="F340" t="s">
        <v>839</v>
      </c>
      <c r="AH340" s="93"/>
    </row>
    <row r="341" spans="1:34" ht="15.75" thickBot="1" x14ac:dyDescent="0.3">
      <c r="A341" s="95" t="s">
        <v>79</v>
      </c>
      <c r="B341" s="50"/>
      <c r="C341" s="36" t="s">
        <v>39</v>
      </c>
      <c r="D341" s="36" t="s">
        <v>389</v>
      </c>
      <c r="E341" s="36" t="s">
        <v>838</v>
      </c>
      <c r="F341" s="36" t="s">
        <v>839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94"/>
    </row>
    <row r="342" spans="1:34" ht="15.75" thickTop="1" x14ac:dyDescent="0.25">
      <c r="A342" s="84" t="s">
        <v>42</v>
      </c>
      <c r="B342" s="35" t="s">
        <v>142</v>
      </c>
      <c r="C342" s="49" t="s">
        <v>39</v>
      </c>
      <c r="D342" s="49" t="s">
        <v>388</v>
      </c>
      <c r="E342" s="49" t="s">
        <v>840</v>
      </c>
      <c r="F342" s="49" t="s">
        <v>841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96"/>
    </row>
    <row r="343" spans="1:34" x14ac:dyDescent="0.25">
      <c r="A343" s="87" t="s">
        <v>40</v>
      </c>
      <c r="B343" s="28"/>
      <c r="C343" t="s">
        <v>40</v>
      </c>
      <c r="E343" t="s">
        <v>840</v>
      </c>
      <c r="F343" t="s">
        <v>841</v>
      </c>
      <c r="AH343" s="93"/>
    </row>
    <row r="344" spans="1:34" x14ac:dyDescent="0.25">
      <c r="A344" s="87" t="s">
        <v>41</v>
      </c>
      <c r="B344" s="28"/>
      <c r="C344" t="s">
        <v>41</v>
      </c>
      <c r="E344" t="s">
        <v>840</v>
      </c>
      <c r="F344" t="s">
        <v>841</v>
      </c>
      <c r="AH344" s="93"/>
    </row>
    <row r="345" spans="1:34" x14ac:dyDescent="0.25">
      <c r="A345" s="87" t="s">
        <v>40</v>
      </c>
      <c r="B345" s="28"/>
      <c r="C345" t="s">
        <v>40</v>
      </c>
      <c r="E345" t="s">
        <v>840</v>
      </c>
      <c r="F345" t="s">
        <v>841</v>
      </c>
      <c r="AH345" s="93"/>
    </row>
    <row r="346" spans="1:34" x14ac:dyDescent="0.25">
      <c r="A346" s="87" t="s">
        <v>40</v>
      </c>
      <c r="B346" s="28"/>
      <c r="C346" t="s">
        <v>40</v>
      </c>
      <c r="E346" t="s">
        <v>840</v>
      </c>
      <c r="F346" t="s">
        <v>841</v>
      </c>
      <c r="AH346" s="93"/>
    </row>
    <row r="347" spans="1:34" x14ac:dyDescent="0.25">
      <c r="A347" s="87" t="s">
        <v>51</v>
      </c>
      <c r="B347" s="28"/>
      <c r="C347" t="s">
        <v>37</v>
      </c>
      <c r="E347" t="s">
        <v>840</v>
      </c>
      <c r="F347" t="s">
        <v>841</v>
      </c>
      <c r="AH347" s="93"/>
    </row>
    <row r="348" spans="1:34" x14ac:dyDescent="0.25">
      <c r="A348" s="87" t="s">
        <v>51</v>
      </c>
      <c r="B348" s="28"/>
      <c r="C348" t="s">
        <v>37</v>
      </c>
      <c r="E348" t="s">
        <v>840</v>
      </c>
      <c r="F348" t="s">
        <v>841</v>
      </c>
      <c r="AH348" s="93"/>
    </row>
    <row r="349" spans="1:34" x14ac:dyDescent="0.25">
      <c r="A349" s="87" t="s">
        <v>38</v>
      </c>
      <c r="B349" s="28"/>
      <c r="C349" t="s">
        <v>39</v>
      </c>
      <c r="E349" t="s">
        <v>840</v>
      </c>
      <c r="F349" t="s">
        <v>841</v>
      </c>
      <c r="AH349" s="93"/>
    </row>
    <row r="350" spans="1:34" x14ac:dyDescent="0.25">
      <c r="A350" s="87" t="s">
        <v>44</v>
      </c>
      <c r="B350" s="28"/>
      <c r="C350" t="s">
        <v>45</v>
      </c>
      <c r="E350" t="s">
        <v>840</v>
      </c>
      <c r="F350" t="s">
        <v>841</v>
      </c>
      <c r="AH350" s="93"/>
    </row>
    <row r="351" spans="1:34" ht="15.75" thickBot="1" x14ac:dyDescent="0.3">
      <c r="A351" s="95" t="s">
        <v>37</v>
      </c>
      <c r="B351" s="50"/>
      <c r="C351" s="36" t="s">
        <v>37</v>
      </c>
      <c r="D351" s="36" t="s">
        <v>389</v>
      </c>
      <c r="E351" s="36" t="s">
        <v>840</v>
      </c>
      <c r="F351" s="36" t="s">
        <v>841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94"/>
    </row>
    <row r="352" spans="1:34" ht="15.75" thickTop="1" x14ac:dyDescent="0.25">
      <c r="A352" s="84" t="s">
        <v>41</v>
      </c>
      <c r="B352" s="35"/>
      <c r="C352" s="49" t="s">
        <v>41</v>
      </c>
      <c r="D352" s="49" t="s">
        <v>388</v>
      </c>
      <c r="E352" s="49" t="s">
        <v>842</v>
      </c>
      <c r="F352" s="49" t="s">
        <v>843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96"/>
    </row>
    <row r="353" spans="1:34" x14ac:dyDescent="0.25">
      <c r="A353" s="87" t="s">
        <v>38</v>
      </c>
      <c r="B353" s="28"/>
      <c r="C353" t="s">
        <v>39</v>
      </c>
      <c r="E353" t="s">
        <v>842</v>
      </c>
      <c r="F353" t="s">
        <v>843</v>
      </c>
      <c r="AH353" s="93"/>
    </row>
    <row r="354" spans="1:34" x14ac:dyDescent="0.25">
      <c r="A354" s="87" t="s">
        <v>37</v>
      </c>
      <c r="B354" s="28"/>
      <c r="C354" t="s">
        <v>37</v>
      </c>
      <c r="E354" t="s">
        <v>842</v>
      </c>
      <c r="F354" t="s">
        <v>843</v>
      </c>
      <c r="AH354" s="93"/>
    </row>
    <row r="355" spans="1:34" x14ac:dyDescent="0.25">
      <c r="A355" s="87" t="s">
        <v>41</v>
      </c>
      <c r="B355" s="28"/>
      <c r="C355" t="s">
        <v>41</v>
      </c>
      <c r="E355" t="s">
        <v>842</v>
      </c>
      <c r="F355" t="s">
        <v>843</v>
      </c>
      <c r="AH355" s="93"/>
    </row>
    <row r="356" spans="1:34" x14ac:dyDescent="0.25">
      <c r="A356" s="87" t="s">
        <v>37</v>
      </c>
      <c r="B356" s="28"/>
      <c r="C356" t="s">
        <v>37</v>
      </c>
      <c r="E356" t="s">
        <v>842</v>
      </c>
      <c r="F356" t="s">
        <v>843</v>
      </c>
      <c r="AH356" s="93"/>
    </row>
    <row r="357" spans="1:34" x14ac:dyDescent="0.25">
      <c r="A357" s="87" t="s">
        <v>40</v>
      </c>
      <c r="B357" s="28"/>
      <c r="C357" t="s">
        <v>40</v>
      </c>
      <c r="E357" t="s">
        <v>842</v>
      </c>
      <c r="F357" t="s">
        <v>843</v>
      </c>
      <c r="AH357" s="93"/>
    </row>
    <row r="358" spans="1:34" x14ac:dyDescent="0.25">
      <c r="A358" s="87" t="s">
        <v>40</v>
      </c>
      <c r="B358" s="28"/>
      <c r="C358" t="s">
        <v>40</v>
      </c>
      <c r="E358" t="s">
        <v>842</v>
      </c>
      <c r="F358" t="s">
        <v>843</v>
      </c>
      <c r="AH358" s="93"/>
    </row>
    <row r="359" spans="1:34" x14ac:dyDescent="0.25">
      <c r="A359" s="87" t="s">
        <v>37</v>
      </c>
      <c r="B359" s="28"/>
      <c r="C359" t="s">
        <v>37</v>
      </c>
      <c r="E359" t="s">
        <v>842</v>
      </c>
      <c r="F359" t="s">
        <v>843</v>
      </c>
      <c r="AH359" s="93"/>
    </row>
    <row r="360" spans="1:34" x14ac:dyDescent="0.25">
      <c r="A360" s="87" t="s">
        <v>37</v>
      </c>
      <c r="B360" s="28"/>
      <c r="C360" t="s">
        <v>37</v>
      </c>
      <c r="E360" t="s">
        <v>842</v>
      </c>
      <c r="F360" t="s">
        <v>843</v>
      </c>
      <c r="AH360" s="93"/>
    </row>
    <row r="361" spans="1:34" ht="15.75" thickBot="1" x14ac:dyDescent="0.3">
      <c r="A361" s="95" t="s">
        <v>46</v>
      </c>
      <c r="B361" s="50"/>
      <c r="C361" s="36" t="s">
        <v>37</v>
      </c>
      <c r="D361" s="36" t="s">
        <v>389</v>
      </c>
      <c r="E361" s="36" t="s">
        <v>842</v>
      </c>
      <c r="F361" s="36" t="s">
        <v>843</v>
      </c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94"/>
    </row>
    <row r="362" spans="1:34" ht="15.75" thickTop="1" x14ac:dyDescent="0.25">
      <c r="A362" s="84" t="s">
        <v>46</v>
      </c>
      <c r="B362" s="35"/>
      <c r="C362" s="49" t="s">
        <v>37</v>
      </c>
      <c r="D362" s="49" t="s">
        <v>388</v>
      </c>
      <c r="E362" s="49" t="s">
        <v>844</v>
      </c>
      <c r="F362" s="49" t="s">
        <v>845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96"/>
    </row>
    <row r="363" spans="1:34" x14ac:dyDescent="0.25">
      <c r="A363" s="87" t="s">
        <v>37</v>
      </c>
      <c r="B363" s="28"/>
      <c r="C363" t="s">
        <v>37</v>
      </c>
      <c r="E363" t="s">
        <v>844</v>
      </c>
      <c r="F363" t="s">
        <v>845</v>
      </c>
      <c r="AH363" s="93"/>
    </row>
    <row r="364" spans="1:34" x14ac:dyDescent="0.25">
      <c r="A364" s="87" t="s">
        <v>41</v>
      </c>
      <c r="B364" s="28"/>
      <c r="C364" t="s">
        <v>41</v>
      </c>
      <c r="E364" t="s">
        <v>844</v>
      </c>
      <c r="F364" t="s">
        <v>845</v>
      </c>
      <c r="AH364" s="93"/>
    </row>
    <row r="365" spans="1:34" x14ac:dyDescent="0.25">
      <c r="A365" s="87" t="s">
        <v>37</v>
      </c>
      <c r="B365" s="28"/>
      <c r="C365" t="s">
        <v>37</v>
      </c>
      <c r="E365" t="s">
        <v>844</v>
      </c>
      <c r="F365" t="s">
        <v>845</v>
      </c>
      <c r="AH365" s="93"/>
    </row>
    <row r="366" spans="1:34" x14ac:dyDescent="0.25">
      <c r="A366" s="87" t="s">
        <v>37</v>
      </c>
      <c r="B366" s="28"/>
      <c r="C366" t="s">
        <v>37</v>
      </c>
      <c r="E366" t="s">
        <v>844</v>
      </c>
      <c r="F366" t="s">
        <v>845</v>
      </c>
      <c r="AH366" s="93"/>
    </row>
    <row r="367" spans="1:34" x14ac:dyDescent="0.25">
      <c r="A367" s="87" t="s">
        <v>37</v>
      </c>
      <c r="B367" s="28"/>
      <c r="C367" t="s">
        <v>37</v>
      </c>
      <c r="E367" t="s">
        <v>844</v>
      </c>
      <c r="F367" t="s">
        <v>845</v>
      </c>
      <c r="AH367" s="93"/>
    </row>
    <row r="368" spans="1:34" x14ac:dyDescent="0.25">
      <c r="A368" s="87" t="s">
        <v>40</v>
      </c>
      <c r="B368" s="28"/>
      <c r="C368" t="s">
        <v>40</v>
      </c>
      <c r="E368" t="s">
        <v>844</v>
      </c>
      <c r="F368" t="s">
        <v>845</v>
      </c>
      <c r="AH368" s="93"/>
    </row>
    <row r="369" spans="1:34" x14ac:dyDescent="0.25">
      <c r="A369" s="87" t="s">
        <v>44</v>
      </c>
      <c r="B369" s="28"/>
      <c r="C369" t="s">
        <v>45</v>
      </c>
      <c r="E369" t="s">
        <v>844</v>
      </c>
      <c r="F369" t="s">
        <v>845</v>
      </c>
      <c r="AH369" s="93"/>
    </row>
    <row r="370" spans="1:34" x14ac:dyDescent="0.25">
      <c r="A370" s="87" t="s">
        <v>37</v>
      </c>
      <c r="B370" s="28"/>
      <c r="C370" t="s">
        <v>37</v>
      </c>
      <c r="E370" t="s">
        <v>844</v>
      </c>
      <c r="F370" t="s">
        <v>845</v>
      </c>
      <c r="AH370" s="93"/>
    </row>
    <row r="371" spans="1:34" ht="15.75" thickBot="1" x14ac:dyDescent="0.3">
      <c r="A371" s="95" t="s">
        <v>37</v>
      </c>
      <c r="B371" s="50"/>
      <c r="C371" s="36" t="s">
        <v>37</v>
      </c>
      <c r="D371" s="36" t="s">
        <v>389</v>
      </c>
      <c r="E371" s="36" t="s">
        <v>844</v>
      </c>
      <c r="F371" s="36" t="s">
        <v>845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94"/>
    </row>
    <row r="372" spans="1:34" ht="15.75" thickTop="1" x14ac:dyDescent="0.25">
      <c r="A372" s="84" t="s">
        <v>37</v>
      </c>
      <c r="B372" s="35"/>
      <c r="C372" s="49" t="s">
        <v>37</v>
      </c>
      <c r="D372" s="49" t="s">
        <v>388</v>
      </c>
      <c r="E372" s="49" t="s">
        <v>846</v>
      </c>
      <c r="F372" s="49" t="s">
        <v>847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96"/>
    </row>
    <row r="373" spans="1:34" x14ac:dyDescent="0.25">
      <c r="A373" s="87" t="s">
        <v>37</v>
      </c>
      <c r="B373" s="28"/>
      <c r="C373" t="s">
        <v>37</v>
      </c>
      <c r="E373" t="s">
        <v>846</v>
      </c>
      <c r="F373" t="s">
        <v>847</v>
      </c>
      <c r="AH373" s="93"/>
    </row>
    <row r="374" spans="1:34" x14ac:dyDescent="0.25">
      <c r="A374" s="87" t="s">
        <v>91</v>
      </c>
      <c r="B374" s="28"/>
      <c r="C374" t="s">
        <v>39</v>
      </c>
      <c r="E374" t="s">
        <v>846</v>
      </c>
      <c r="F374" t="s">
        <v>847</v>
      </c>
      <c r="AH374" s="93"/>
    </row>
    <row r="375" spans="1:34" x14ac:dyDescent="0.25">
      <c r="A375" s="87" t="s">
        <v>81</v>
      </c>
      <c r="B375" s="28"/>
      <c r="C375" t="s">
        <v>45</v>
      </c>
      <c r="E375" t="s">
        <v>846</v>
      </c>
      <c r="F375" t="s">
        <v>847</v>
      </c>
      <c r="AH375" s="93"/>
    </row>
    <row r="376" spans="1:34" x14ac:dyDescent="0.25">
      <c r="A376" s="87" t="s">
        <v>37</v>
      </c>
      <c r="B376" s="28"/>
      <c r="C376" t="s">
        <v>37</v>
      </c>
      <c r="E376" t="s">
        <v>846</v>
      </c>
      <c r="F376" t="s">
        <v>847</v>
      </c>
      <c r="AH376" s="93"/>
    </row>
    <row r="377" spans="1:34" x14ac:dyDescent="0.25">
      <c r="A377" s="87" t="s">
        <v>41</v>
      </c>
      <c r="B377" s="28"/>
      <c r="C377" t="s">
        <v>41</v>
      </c>
      <c r="E377" t="s">
        <v>846</v>
      </c>
      <c r="F377" t="s">
        <v>847</v>
      </c>
      <c r="AH377" s="93"/>
    </row>
    <row r="378" spans="1:34" x14ac:dyDescent="0.25">
      <c r="A378" s="87" t="s">
        <v>40</v>
      </c>
      <c r="B378" s="28"/>
      <c r="C378" t="s">
        <v>40</v>
      </c>
      <c r="E378" t="s">
        <v>846</v>
      </c>
      <c r="F378" t="s">
        <v>847</v>
      </c>
      <c r="AH378" s="93"/>
    </row>
    <row r="379" spans="1:34" x14ac:dyDescent="0.25">
      <c r="A379" s="87" t="s">
        <v>46</v>
      </c>
      <c r="B379" s="28"/>
      <c r="C379" t="s">
        <v>37</v>
      </c>
      <c r="E379" t="s">
        <v>846</v>
      </c>
      <c r="F379" t="s">
        <v>847</v>
      </c>
      <c r="AH379" s="93"/>
    </row>
    <row r="380" spans="1:34" x14ac:dyDescent="0.25">
      <c r="A380" s="87" t="s">
        <v>37</v>
      </c>
      <c r="B380" s="28"/>
      <c r="C380" t="s">
        <v>37</v>
      </c>
      <c r="E380" t="s">
        <v>846</v>
      </c>
      <c r="F380" t="s">
        <v>847</v>
      </c>
      <c r="AH380" s="93"/>
    </row>
    <row r="381" spans="1:34" ht="15.75" thickBot="1" x14ac:dyDescent="0.3">
      <c r="A381" s="95" t="s">
        <v>38</v>
      </c>
      <c r="B381" s="50"/>
      <c r="C381" s="36" t="s">
        <v>39</v>
      </c>
      <c r="D381" s="36" t="s">
        <v>389</v>
      </c>
      <c r="E381" s="36" t="s">
        <v>846</v>
      </c>
      <c r="F381" s="36" t="s">
        <v>847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94"/>
    </row>
    <row r="382" spans="1:34" ht="15.75" thickTop="1" x14ac:dyDescent="0.25">
      <c r="A382" s="84" t="s">
        <v>44</v>
      </c>
      <c r="B382" s="35"/>
      <c r="C382" s="49" t="s">
        <v>45</v>
      </c>
      <c r="D382" s="49" t="s">
        <v>388</v>
      </c>
      <c r="E382" s="49" t="s">
        <v>848</v>
      </c>
      <c r="F382" s="49" t="s">
        <v>849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96"/>
    </row>
    <row r="383" spans="1:34" x14ac:dyDescent="0.25">
      <c r="A383" s="87" t="s">
        <v>37</v>
      </c>
      <c r="B383" s="28"/>
      <c r="C383" t="s">
        <v>37</v>
      </c>
      <c r="E383" t="s">
        <v>848</v>
      </c>
      <c r="F383" t="s">
        <v>849</v>
      </c>
      <c r="AH383" s="93"/>
    </row>
    <row r="384" spans="1:34" x14ac:dyDescent="0.25">
      <c r="A384" s="87" t="s">
        <v>37</v>
      </c>
      <c r="B384" s="28"/>
      <c r="C384" t="s">
        <v>37</v>
      </c>
      <c r="E384" t="s">
        <v>848</v>
      </c>
      <c r="F384" t="s">
        <v>849</v>
      </c>
      <c r="AH384" s="93"/>
    </row>
    <row r="385" spans="1:34" x14ac:dyDescent="0.25">
      <c r="A385" s="87" t="s">
        <v>65</v>
      </c>
      <c r="B385" s="28"/>
      <c r="C385" t="s">
        <v>39</v>
      </c>
      <c r="E385" t="s">
        <v>848</v>
      </c>
      <c r="F385" t="s">
        <v>849</v>
      </c>
      <c r="AH385" s="93"/>
    </row>
    <row r="386" spans="1:34" x14ac:dyDescent="0.25">
      <c r="A386" s="87" t="s">
        <v>37</v>
      </c>
      <c r="B386" s="28"/>
      <c r="C386" t="s">
        <v>37</v>
      </c>
      <c r="E386" t="s">
        <v>848</v>
      </c>
      <c r="F386" t="s">
        <v>849</v>
      </c>
      <c r="AH386" s="93"/>
    </row>
    <row r="387" spans="1:34" x14ac:dyDescent="0.25">
      <c r="A387" s="87" t="s">
        <v>41</v>
      </c>
      <c r="B387" s="28"/>
      <c r="C387" t="s">
        <v>41</v>
      </c>
      <c r="E387" t="s">
        <v>848</v>
      </c>
      <c r="F387" t="s">
        <v>849</v>
      </c>
      <c r="AH387" s="93"/>
    </row>
    <row r="388" spans="1:34" x14ac:dyDescent="0.25">
      <c r="A388" s="87" t="s">
        <v>37</v>
      </c>
      <c r="B388" s="28"/>
      <c r="C388" t="s">
        <v>37</v>
      </c>
      <c r="E388" t="s">
        <v>848</v>
      </c>
      <c r="F388" t="s">
        <v>849</v>
      </c>
      <c r="AH388" s="93"/>
    </row>
    <row r="389" spans="1:34" x14ac:dyDescent="0.25">
      <c r="A389" s="87" t="s">
        <v>46</v>
      </c>
      <c r="B389" s="28"/>
      <c r="C389" t="s">
        <v>37</v>
      </c>
      <c r="E389" t="s">
        <v>848</v>
      </c>
      <c r="F389" t="s">
        <v>849</v>
      </c>
      <c r="AH389" s="93"/>
    </row>
    <row r="390" spans="1:34" x14ac:dyDescent="0.25">
      <c r="A390" s="87" t="s">
        <v>44</v>
      </c>
      <c r="B390" s="28"/>
      <c r="C390" t="s">
        <v>45</v>
      </c>
      <c r="E390" t="s">
        <v>848</v>
      </c>
      <c r="F390" t="s">
        <v>849</v>
      </c>
      <c r="AH390" s="93"/>
    </row>
    <row r="391" spans="1:34" ht="15.75" thickBot="1" x14ac:dyDescent="0.3">
      <c r="A391" s="95" t="s">
        <v>46</v>
      </c>
      <c r="B391" s="50"/>
      <c r="C391" s="36" t="s">
        <v>37</v>
      </c>
      <c r="D391" s="36" t="s">
        <v>389</v>
      </c>
      <c r="E391" s="36" t="s">
        <v>848</v>
      </c>
      <c r="F391" s="36" t="s">
        <v>849</v>
      </c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94"/>
    </row>
    <row r="392" spans="1:34" ht="15.75" thickTop="1" x14ac:dyDescent="0.25">
      <c r="A392" s="84" t="s">
        <v>42</v>
      </c>
      <c r="B392" s="35"/>
      <c r="C392" s="49" t="s">
        <v>39</v>
      </c>
      <c r="D392" s="49" t="s">
        <v>388</v>
      </c>
      <c r="E392" s="49" t="s">
        <v>850</v>
      </c>
      <c r="F392" s="49" t="s">
        <v>851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96"/>
    </row>
    <row r="393" spans="1:34" x14ac:dyDescent="0.25">
      <c r="A393" s="87" t="s">
        <v>40</v>
      </c>
      <c r="B393" s="28"/>
      <c r="C393" t="s">
        <v>40</v>
      </c>
      <c r="E393" t="s">
        <v>850</v>
      </c>
      <c r="F393" t="s">
        <v>851</v>
      </c>
      <c r="AH393" s="93"/>
    </row>
    <row r="394" spans="1:34" x14ac:dyDescent="0.25">
      <c r="A394" s="87" t="s">
        <v>37</v>
      </c>
      <c r="B394" s="28"/>
      <c r="C394" t="s">
        <v>37</v>
      </c>
      <c r="E394" t="s">
        <v>850</v>
      </c>
      <c r="F394" t="s">
        <v>851</v>
      </c>
      <c r="AH394" s="93"/>
    </row>
    <row r="395" spans="1:34" x14ac:dyDescent="0.25">
      <c r="A395" s="87" t="s">
        <v>57</v>
      </c>
      <c r="B395" s="28"/>
      <c r="C395" t="s">
        <v>39</v>
      </c>
      <c r="E395" t="s">
        <v>850</v>
      </c>
      <c r="F395" t="s">
        <v>851</v>
      </c>
      <c r="AH395" s="93"/>
    </row>
    <row r="396" spans="1:34" x14ac:dyDescent="0.25">
      <c r="A396" s="87" t="s">
        <v>40</v>
      </c>
      <c r="B396" s="28"/>
      <c r="C396" t="s">
        <v>40</v>
      </c>
      <c r="E396" t="s">
        <v>850</v>
      </c>
      <c r="F396" t="s">
        <v>851</v>
      </c>
      <c r="AH396" s="93"/>
    </row>
    <row r="397" spans="1:34" x14ac:dyDescent="0.25">
      <c r="A397" s="87" t="s">
        <v>37</v>
      </c>
      <c r="B397" s="28"/>
      <c r="C397" t="s">
        <v>37</v>
      </c>
      <c r="E397" t="s">
        <v>850</v>
      </c>
      <c r="F397" t="s">
        <v>851</v>
      </c>
      <c r="AH397" s="93"/>
    </row>
    <row r="398" spans="1:34" x14ac:dyDescent="0.25">
      <c r="A398" s="87" t="s">
        <v>37</v>
      </c>
      <c r="B398" s="28"/>
      <c r="C398" t="s">
        <v>37</v>
      </c>
      <c r="E398" t="s">
        <v>850</v>
      </c>
      <c r="F398" t="s">
        <v>851</v>
      </c>
      <c r="AH398" s="93"/>
    </row>
    <row r="399" spans="1:34" x14ac:dyDescent="0.25">
      <c r="A399" s="87" t="s">
        <v>86</v>
      </c>
      <c r="B399" s="28"/>
      <c r="C399" t="s">
        <v>39</v>
      </c>
      <c r="E399" t="s">
        <v>850</v>
      </c>
      <c r="F399" t="s">
        <v>851</v>
      </c>
      <c r="AH399" s="93"/>
    </row>
    <row r="400" spans="1:34" x14ac:dyDescent="0.25">
      <c r="A400" s="87" t="s">
        <v>44</v>
      </c>
      <c r="B400" s="28"/>
      <c r="C400" t="s">
        <v>45</v>
      </c>
      <c r="E400" t="s">
        <v>850</v>
      </c>
      <c r="F400" t="s">
        <v>851</v>
      </c>
      <c r="AH400" s="93"/>
    </row>
    <row r="401" spans="1:34" ht="15.75" thickBot="1" x14ac:dyDescent="0.3">
      <c r="A401" s="95" t="s">
        <v>86</v>
      </c>
      <c r="B401" s="50"/>
      <c r="C401" s="36" t="s">
        <v>39</v>
      </c>
      <c r="D401" s="36" t="s">
        <v>389</v>
      </c>
      <c r="E401" s="36" t="s">
        <v>850</v>
      </c>
      <c r="F401" s="36" t="s">
        <v>851</v>
      </c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94"/>
    </row>
    <row r="402" spans="1:34" ht="15.75" thickTop="1" x14ac:dyDescent="0.25">
      <c r="A402" s="84" t="s">
        <v>44</v>
      </c>
      <c r="B402" s="35"/>
      <c r="C402" s="49" t="s">
        <v>45</v>
      </c>
      <c r="D402" s="49" t="s">
        <v>388</v>
      </c>
      <c r="E402" s="49" t="s">
        <v>852</v>
      </c>
      <c r="F402" s="49" t="s">
        <v>853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96"/>
    </row>
    <row r="403" spans="1:34" x14ac:dyDescent="0.25">
      <c r="A403" s="87" t="s">
        <v>57</v>
      </c>
      <c r="B403" s="28"/>
      <c r="C403" t="s">
        <v>39</v>
      </c>
      <c r="E403" t="s">
        <v>852</v>
      </c>
      <c r="F403" t="s">
        <v>853</v>
      </c>
      <c r="AH403" s="93"/>
    </row>
    <row r="404" spans="1:34" x14ac:dyDescent="0.25">
      <c r="A404" s="87" t="s">
        <v>40</v>
      </c>
      <c r="B404" s="28"/>
      <c r="C404" t="s">
        <v>40</v>
      </c>
      <c r="E404" t="s">
        <v>852</v>
      </c>
      <c r="F404" t="s">
        <v>853</v>
      </c>
      <c r="AH404" s="93"/>
    </row>
    <row r="405" spans="1:34" x14ac:dyDescent="0.25">
      <c r="A405" s="87" t="s">
        <v>40</v>
      </c>
      <c r="B405" s="28"/>
      <c r="C405" t="s">
        <v>40</v>
      </c>
      <c r="E405" t="s">
        <v>852</v>
      </c>
      <c r="F405" t="s">
        <v>853</v>
      </c>
      <c r="AH405" s="93"/>
    </row>
    <row r="406" spans="1:34" x14ac:dyDescent="0.25">
      <c r="A406" s="87" t="s">
        <v>37</v>
      </c>
      <c r="B406" s="28"/>
      <c r="C406" t="s">
        <v>37</v>
      </c>
      <c r="E406" t="s">
        <v>852</v>
      </c>
      <c r="F406" t="s">
        <v>853</v>
      </c>
      <c r="AH406" s="93"/>
    </row>
    <row r="407" spans="1:34" x14ac:dyDescent="0.25">
      <c r="A407" s="87" t="s">
        <v>37</v>
      </c>
      <c r="B407" s="28"/>
      <c r="C407" t="s">
        <v>37</v>
      </c>
      <c r="E407" t="s">
        <v>852</v>
      </c>
      <c r="F407" t="s">
        <v>853</v>
      </c>
      <c r="AH407" s="93"/>
    </row>
    <row r="408" spans="1:34" x14ac:dyDescent="0.25">
      <c r="A408" s="87" t="s">
        <v>40</v>
      </c>
      <c r="B408" s="28"/>
      <c r="C408" t="s">
        <v>40</v>
      </c>
      <c r="E408" t="s">
        <v>852</v>
      </c>
      <c r="F408" t="s">
        <v>853</v>
      </c>
      <c r="AH408" s="93"/>
    </row>
    <row r="409" spans="1:34" x14ac:dyDescent="0.25">
      <c r="A409" s="87" t="s">
        <v>37</v>
      </c>
      <c r="B409" s="28"/>
      <c r="C409" t="s">
        <v>37</v>
      </c>
      <c r="E409" t="s">
        <v>852</v>
      </c>
      <c r="F409" t="s">
        <v>853</v>
      </c>
      <c r="AH409" s="93"/>
    </row>
    <row r="410" spans="1:34" x14ac:dyDescent="0.25">
      <c r="A410" s="87" t="s">
        <v>37</v>
      </c>
      <c r="B410" s="28"/>
      <c r="C410" t="s">
        <v>37</v>
      </c>
      <c r="E410" t="s">
        <v>852</v>
      </c>
      <c r="F410" t="s">
        <v>853</v>
      </c>
      <c r="AH410" s="93"/>
    </row>
    <row r="411" spans="1:34" ht="15.75" thickBot="1" x14ac:dyDescent="0.3">
      <c r="A411" s="95" t="s">
        <v>40</v>
      </c>
      <c r="B411" s="50"/>
      <c r="C411" s="36" t="s">
        <v>40</v>
      </c>
      <c r="D411" s="36" t="s">
        <v>389</v>
      </c>
      <c r="E411" s="36" t="s">
        <v>852</v>
      </c>
      <c r="F411" s="36" t="s">
        <v>853</v>
      </c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94"/>
    </row>
    <row r="412" spans="1:34" ht="15.75" thickTop="1" x14ac:dyDescent="0.25">
      <c r="A412" s="84" t="s">
        <v>44</v>
      </c>
      <c r="B412" s="35"/>
      <c r="C412" s="49" t="s">
        <v>45</v>
      </c>
      <c r="D412" s="49" t="s">
        <v>388</v>
      </c>
      <c r="E412" s="49" t="s">
        <v>854</v>
      </c>
      <c r="F412" s="49" t="s">
        <v>855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96"/>
    </row>
    <row r="413" spans="1:34" x14ac:dyDescent="0.25">
      <c r="A413" s="87" t="s">
        <v>40</v>
      </c>
      <c r="B413" s="28"/>
      <c r="C413" t="s">
        <v>40</v>
      </c>
      <c r="E413" t="s">
        <v>854</v>
      </c>
      <c r="F413" t="s">
        <v>855</v>
      </c>
      <c r="AH413" s="93"/>
    </row>
    <row r="414" spans="1:34" x14ac:dyDescent="0.25">
      <c r="A414" s="87" t="s">
        <v>41</v>
      </c>
      <c r="B414" s="28"/>
      <c r="C414" t="s">
        <v>41</v>
      </c>
      <c r="E414" t="s">
        <v>854</v>
      </c>
      <c r="F414" t="s">
        <v>855</v>
      </c>
      <c r="AH414" s="93"/>
    </row>
    <row r="415" spans="1:34" x14ac:dyDescent="0.25">
      <c r="A415" s="87" t="s">
        <v>37</v>
      </c>
      <c r="B415" s="28"/>
      <c r="C415" t="s">
        <v>37</v>
      </c>
      <c r="E415" t="s">
        <v>854</v>
      </c>
      <c r="F415" t="s">
        <v>855</v>
      </c>
      <c r="AH415" s="93"/>
    </row>
    <row r="416" spans="1:34" x14ac:dyDescent="0.25">
      <c r="A416" s="87" t="s">
        <v>37</v>
      </c>
      <c r="B416" s="28"/>
      <c r="C416" t="s">
        <v>37</v>
      </c>
      <c r="E416" t="s">
        <v>854</v>
      </c>
      <c r="F416" t="s">
        <v>855</v>
      </c>
      <c r="AH416" s="93"/>
    </row>
    <row r="417" spans="1:34" x14ac:dyDescent="0.25">
      <c r="A417" s="87" t="s">
        <v>37</v>
      </c>
      <c r="B417" s="28"/>
      <c r="C417" t="s">
        <v>37</v>
      </c>
      <c r="E417" t="s">
        <v>854</v>
      </c>
      <c r="F417" t="s">
        <v>855</v>
      </c>
      <c r="AH417" s="93"/>
    </row>
    <row r="418" spans="1:34" x14ac:dyDescent="0.25">
      <c r="A418" s="87" t="s">
        <v>76</v>
      </c>
      <c r="B418" s="28"/>
      <c r="C418" t="s">
        <v>39</v>
      </c>
      <c r="E418" t="s">
        <v>854</v>
      </c>
      <c r="F418" t="s">
        <v>855</v>
      </c>
      <c r="AH418" s="93"/>
    </row>
    <row r="419" spans="1:34" x14ac:dyDescent="0.25">
      <c r="A419" s="87" t="s">
        <v>44</v>
      </c>
      <c r="B419" s="28"/>
      <c r="C419" t="s">
        <v>45</v>
      </c>
      <c r="E419" t="s">
        <v>854</v>
      </c>
      <c r="F419" t="s">
        <v>855</v>
      </c>
      <c r="AH419" s="93"/>
    </row>
    <row r="420" spans="1:34" x14ac:dyDescent="0.25">
      <c r="A420" s="87" t="s">
        <v>76</v>
      </c>
      <c r="B420" s="28"/>
      <c r="C420" t="s">
        <v>39</v>
      </c>
      <c r="E420" t="s">
        <v>854</v>
      </c>
      <c r="F420" t="s">
        <v>855</v>
      </c>
      <c r="AH420" s="93"/>
    </row>
    <row r="421" spans="1:34" ht="15.75" thickBot="1" x14ac:dyDescent="0.3">
      <c r="A421" s="95" t="s">
        <v>37</v>
      </c>
      <c r="B421" s="50"/>
      <c r="C421" s="36" t="s">
        <v>37</v>
      </c>
      <c r="D421" s="36" t="s">
        <v>389</v>
      </c>
      <c r="E421" s="36" t="s">
        <v>854</v>
      </c>
      <c r="F421" s="36" t="s">
        <v>855</v>
      </c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94"/>
    </row>
    <row r="422" spans="1:34" ht="15.75" thickTop="1" x14ac:dyDescent="0.25">
      <c r="A422" s="84" t="s">
        <v>37</v>
      </c>
      <c r="B422" s="35"/>
      <c r="C422" s="49" t="s">
        <v>37</v>
      </c>
      <c r="D422" s="49" t="s">
        <v>388</v>
      </c>
      <c r="E422" s="49" t="s">
        <v>856</v>
      </c>
      <c r="F422" s="49" t="s">
        <v>857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96"/>
    </row>
    <row r="423" spans="1:34" x14ac:dyDescent="0.25">
      <c r="A423" s="87" t="s">
        <v>37</v>
      </c>
      <c r="B423" s="28"/>
      <c r="C423" t="s">
        <v>37</v>
      </c>
      <c r="E423" t="s">
        <v>856</v>
      </c>
      <c r="F423" t="s">
        <v>857</v>
      </c>
      <c r="AH423" s="93"/>
    </row>
    <row r="424" spans="1:34" x14ac:dyDescent="0.25">
      <c r="A424" s="87" t="s">
        <v>40</v>
      </c>
      <c r="B424" s="28"/>
      <c r="C424" t="s">
        <v>40</v>
      </c>
      <c r="E424" t="s">
        <v>856</v>
      </c>
      <c r="F424" t="s">
        <v>857</v>
      </c>
      <c r="AH424" s="93"/>
    </row>
    <row r="425" spans="1:34" x14ac:dyDescent="0.25">
      <c r="A425" s="87" t="s">
        <v>144</v>
      </c>
      <c r="B425" s="28"/>
      <c r="C425" t="s">
        <v>39</v>
      </c>
      <c r="E425" t="s">
        <v>856</v>
      </c>
      <c r="F425" t="s">
        <v>857</v>
      </c>
      <c r="AH425" s="93"/>
    </row>
    <row r="426" spans="1:34" x14ac:dyDescent="0.25">
      <c r="A426" s="87" t="s">
        <v>41</v>
      </c>
      <c r="B426" s="28"/>
      <c r="C426" t="s">
        <v>41</v>
      </c>
      <c r="E426" t="s">
        <v>856</v>
      </c>
      <c r="F426" t="s">
        <v>857</v>
      </c>
      <c r="AH426" s="93"/>
    </row>
    <row r="427" spans="1:34" x14ac:dyDescent="0.25">
      <c r="A427" s="87" t="s">
        <v>46</v>
      </c>
      <c r="B427" s="28"/>
      <c r="C427" t="s">
        <v>37</v>
      </c>
      <c r="E427" t="s">
        <v>856</v>
      </c>
      <c r="F427" t="s">
        <v>857</v>
      </c>
      <c r="AH427" s="93"/>
    </row>
    <row r="428" spans="1:34" x14ac:dyDescent="0.25">
      <c r="A428" s="87" t="s">
        <v>37</v>
      </c>
      <c r="B428" s="28"/>
      <c r="C428" t="s">
        <v>37</v>
      </c>
      <c r="E428" t="s">
        <v>856</v>
      </c>
      <c r="F428" t="s">
        <v>857</v>
      </c>
      <c r="AH428" s="93"/>
    </row>
    <row r="429" spans="1:34" x14ac:dyDescent="0.25">
      <c r="A429" s="87" t="s">
        <v>37</v>
      </c>
      <c r="B429" s="28"/>
      <c r="C429" t="s">
        <v>37</v>
      </c>
      <c r="E429" t="s">
        <v>856</v>
      </c>
      <c r="F429" t="s">
        <v>857</v>
      </c>
      <c r="AH429" s="93"/>
    </row>
    <row r="430" spans="1:34" x14ac:dyDescent="0.25">
      <c r="A430" s="87" t="s">
        <v>40</v>
      </c>
      <c r="B430" s="28"/>
      <c r="C430" t="s">
        <v>40</v>
      </c>
      <c r="E430" t="s">
        <v>856</v>
      </c>
      <c r="F430" t="s">
        <v>857</v>
      </c>
      <c r="AH430" s="93"/>
    </row>
    <row r="431" spans="1:34" ht="15.75" thickBot="1" x14ac:dyDescent="0.3">
      <c r="A431" s="95" t="s">
        <v>37</v>
      </c>
      <c r="B431" s="50"/>
      <c r="C431" s="36" t="s">
        <v>37</v>
      </c>
      <c r="D431" s="36" t="s">
        <v>389</v>
      </c>
      <c r="E431" s="36" t="s">
        <v>856</v>
      </c>
      <c r="F431" s="36" t="s">
        <v>857</v>
      </c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94"/>
    </row>
    <row r="432" spans="1:34" ht="15.75" thickTop="1" x14ac:dyDescent="0.25">
      <c r="A432" s="84" t="s">
        <v>37</v>
      </c>
      <c r="B432" s="35"/>
      <c r="C432" s="49" t="s">
        <v>37</v>
      </c>
      <c r="D432" s="49" t="s">
        <v>388</v>
      </c>
      <c r="E432" s="49" t="s">
        <v>858</v>
      </c>
      <c r="F432" s="49" t="s">
        <v>859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96"/>
    </row>
    <row r="433" spans="1:34" x14ac:dyDescent="0.25">
      <c r="A433" s="87" t="s">
        <v>37</v>
      </c>
      <c r="B433" s="28"/>
      <c r="C433" t="s">
        <v>37</v>
      </c>
      <c r="E433" t="s">
        <v>858</v>
      </c>
      <c r="F433" t="s">
        <v>859</v>
      </c>
      <c r="AH433" s="93"/>
    </row>
    <row r="434" spans="1:34" x14ac:dyDescent="0.25">
      <c r="A434" s="87" t="s">
        <v>41</v>
      </c>
      <c r="B434" s="28"/>
      <c r="C434" t="s">
        <v>41</v>
      </c>
      <c r="E434" t="s">
        <v>858</v>
      </c>
      <c r="F434" t="s">
        <v>859</v>
      </c>
      <c r="AH434" s="93"/>
    </row>
    <row r="435" spans="1:34" x14ac:dyDescent="0.25">
      <c r="A435" s="87" t="s">
        <v>37</v>
      </c>
      <c r="B435" s="28"/>
      <c r="C435" t="s">
        <v>37</v>
      </c>
      <c r="E435" t="s">
        <v>858</v>
      </c>
      <c r="F435" t="s">
        <v>859</v>
      </c>
      <c r="AH435" s="93"/>
    </row>
    <row r="436" spans="1:34" x14ac:dyDescent="0.25">
      <c r="A436" s="87" t="s">
        <v>37</v>
      </c>
      <c r="B436" s="28"/>
      <c r="C436" t="s">
        <v>37</v>
      </c>
      <c r="E436" t="s">
        <v>858</v>
      </c>
      <c r="F436" t="s">
        <v>859</v>
      </c>
      <c r="AH436" s="93"/>
    </row>
    <row r="437" spans="1:34" x14ac:dyDescent="0.25">
      <c r="A437" s="87" t="s">
        <v>37</v>
      </c>
      <c r="B437" s="28"/>
      <c r="C437" t="s">
        <v>37</v>
      </c>
      <c r="E437" t="s">
        <v>858</v>
      </c>
      <c r="F437" t="s">
        <v>859</v>
      </c>
      <c r="AH437" s="93"/>
    </row>
    <row r="438" spans="1:34" x14ac:dyDescent="0.25">
      <c r="A438" s="87" t="s">
        <v>37</v>
      </c>
      <c r="B438" s="28"/>
      <c r="C438" t="s">
        <v>37</v>
      </c>
      <c r="E438" t="s">
        <v>858</v>
      </c>
      <c r="F438" t="s">
        <v>859</v>
      </c>
      <c r="AH438" s="93"/>
    </row>
    <row r="439" spans="1:34" x14ac:dyDescent="0.25">
      <c r="A439" s="87" t="s">
        <v>44</v>
      </c>
      <c r="B439" s="28"/>
      <c r="C439" t="s">
        <v>45</v>
      </c>
      <c r="E439" t="s">
        <v>858</v>
      </c>
      <c r="F439" t="s">
        <v>859</v>
      </c>
      <c r="AH439" s="93"/>
    </row>
    <row r="440" spans="1:34" x14ac:dyDescent="0.25">
      <c r="A440" s="87" t="s">
        <v>37</v>
      </c>
      <c r="B440" s="28"/>
      <c r="C440" t="s">
        <v>37</v>
      </c>
      <c r="E440" t="s">
        <v>858</v>
      </c>
      <c r="F440" t="s">
        <v>859</v>
      </c>
      <c r="AH440" s="93"/>
    </row>
    <row r="441" spans="1:34" ht="15.75" thickBot="1" x14ac:dyDescent="0.3">
      <c r="A441" s="95" t="s">
        <v>37</v>
      </c>
      <c r="B441" s="50"/>
      <c r="C441" s="36" t="s">
        <v>37</v>
      </c>
      <c r="D441" s="36" t="s">
        <v>389</v>
      </c>
      <c r="E441" s="36" t="s">
        <v>858</v>
      </c>
      <c r="F441" s="36" t="s">
        <v>859</v>
      </c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94"/>
    </row>
    <row r="442" spans="1:34" ht="15.75" thickTop="1" x14ac:dyDescent="0.25">
      <c r="A442" s="84" t="s">
        <v>46</v>
      </c>
      <c r="B442" s="35"/>
      <c r="C442" s="49" t="s">
        <v>37</v>
      </c>
      <c r="D442" s="49" t="s">
        <v>388</v>
      </c>
      <c r="E442" s="49" t="s">
        <v>860</v>
      </c>
      <c r="F442" s="49" t="s">
        <v>861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96"/>
    </row>
    <row r="443" spans="1:34" x14ac:dyDescent="0.25">
      <c r="A443" s="87" t="s">
        <v>65</v>
      </c>
      <c r="B443" s="28"/>
      <c r="C443" t="s">
        <v>39</v>
      </c>
      <c r="E443" t="s">
        <v>860</v>
      </c>
      <c r="F443" t="s">
        <v>861</v>
      </c>
      <c r="AH443" s="93"/>
    </row>
    <row r="444" spans="1:34" x14ac:dyDescent="0.25">
      <c r="A444" s="87" t="s">
        <v>44</v>
      </c>
      <c r="B444" s="28"/>
      <c r="C444" t="s">
        <v>45</v>
      </c>
      <c r="E444" t="s">
        <v>860</v>
      </c>
      <c r="F444" t="s">
        <v>861</v>
      </c>
      <c r="AH444" s="93"/>
    </row>
    <row r="445" spans="1:34" x14ac:dyDescent="0.25">
      <c r="A445" s="87" t="s">
        <v>41</v>
      </c>
      <c r="B445" s="28"/>
      <c r="C445" t="s">
        <v>41</v>
      </c>
      <c r="E445" t="s">
        <v>860</v>
      </c>
      <c r="F445" t="s">
        <v>861</v>
      </c>
      <c r="AH445" s="93"/>
    </row>
    <row r="446" spans="1:34" x14ac:dyDescent="0.25">
      <c r="A446" s="87" t="s">
        <v>44</v>
      </c>
      <c r="B446" s="28"/>
      <c r="C446" t="s">
        <v>45</v>
      </c>
      <c r="E446" t="s">
        <v>860</v>
      </c>
      <c r="F446" t="s">
        <v>861</v>
      </c>
      <c r="AH446" s="93"/>
    </row>
    <row r="447" spans="1:34" x14ac:dyDescent="0.25">
      <c r="A447" s="87" t="s">
        <v>44</v>
      </c>
      <c r="B447" s="28"/>
      <c r="C447" t="s">
        <v>45</v>
      </c>
      <c r="E447" t="s">
        <v>860</v>
      </c>
      <c r="F447" t="s">
        <v>861</v>
      </c>
      <c r="AH447" s="93"/>
    </row>
    <row r="448" spans="1:34" x14ac:dyDescent="0.25">
      <c r="A448" s="87" t="s">
        <v>44</v>
      </c>
      <c r="B448" s="28"/>
      <c r="C448" t="s">
        <v>45</v>
      </c>
      <c r="E448" t="s">
        <v>860</v>
      </c>
      <c r="F448" t="s">
        <v>861</v>
      </c>
      <c r="AH448" s="93"/>
    </row>
    <row r="449" spans="1:34" x14ac:dyDescent="0.25">
      <c r="A449" s="87" t="s">
        <v>46</v>
      </c>
      <c r="B449" s="28"/>
      <c r="C449" t="s">
        <v>37</v>
      </c>
      <c r="E449" t="s">
        <v>860</v>
      </c>
      <c r="F449" t="s">
        <v>861</v>
      </c>
      <c r="AH449" s="93"/>
    </row>
    <row r="450" spans="1:34" x14ac:dyDescent="0.25">
      <c r="A450" s="87" t="s">
        <v>37</v>
      </c>
      <c r="B450" s="28"/>
      <c r="C450" t="s">
        <v>37</v>
      </c>
      <c r="E450" t="s">
        <v>860</v>
      </c>
      <c r="F450" t="s">
        <v>861</v>
      </c>
      <c r="AH450" s="93"/>
    </row>
    <row r="451" spans="1:34" ht="15.75" thickBot="1" x14ac:dyDescent="0.3">
      <c r="A451" s="95" t="s">
        <v>40</v>
      </c>
      <c r="B451" s="50"/>
      <c r="C451" s="36" t="s">
        <v>40</v>
      </c>
      <c r="D451" s="36" t="s">
        <v>389</v>
      </c>
      <c r="E451" s="36" t="s">
        <v>860</v>
      </c>
      <c r="F451" s="36" t="s">
        <v>861</v>
      </c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94"/>
    </row>
    <row r="452" spans="1:34" ht="15.75" thickTop="1" x14ac:dyDescent="0.25">
      <c r="A452" s="84" t="s">
        <v>162</v>
      </c>
      <c r="B452" s="35"/>
      <c r="C452" s="49" t="s">
        <v>39</v>
      </c>
      <c r="D452" s="49" t="s">
        <v>388</v>
      </c>
      <c r="E452" s="49" t="s">
        <v>862</v>
      </c>
      <c r="F452" s="49" t="s">
        <v>863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96"/>
    </row>
    <row r="453" spans="1:34" x14ac:dyDescent="0.25">
      <c r="A453" s="87" t="s">
        <v>40</v>
      </c>
      <c r="B453" s="28"/>
      <c r="C453" t="s">
        <v>40</v>
      </c>
      <c r="E453" t="s">
        <v>862</v>
      </c>
      <c r="F453" t="s">
        <v>863</v>
      </c>
      <c r="AH453" s="93"/>
    </row>
    <row r="454" spans="1:34" x14ac:dyDescent="0.25">
      <c r="A454" s="87" t="s">
        <v>37</v>
      </c>
      <c r="B454" s="28"/>
      <c r="C454" t="s">
        <v>37</v>
      </c>
      <c r="E454" t="s">
        <v>862</v>
      </c>
      <c r="F454" t="s">
        <v>863</v>
      </c>
      <c r="AH454" s="93"/>
    </row>
    <row r="455" spans="1:34" x14ac:dyDescent="0.25">
      <c r="A455" s="87" t="s">
        <v>65</v>
      </c>
      <c r="B455" s="28"/>
      <c r="C455" t="s">
        <v>39</v>
      </c>
      <c r="E455" t="s">
        <v>862</v>
      </c>
      <c r="F455" t="s">
        <v>863</v>
      </c>
      <c r="AH455" s="93"/>
    </row>
    <row r="456" spans="1:34" x14ac:dyDescent="0.25">
      <c r="A456" s="87" t="s">
        <v>37</v>
      </c>
      <c r="B456" s="28"/>
      <c r="C456" t="s">
        <v>37</v>
      </c>
      <c r="E456" t="s">
        <v>862</v>
      </c>
      <c r="F456" t="s">
        <v>863</v>
      </c>
      <c r="AH456" s="93"/>
    </row>
    <row r="457" spans="1:34" x14ac:dyDescent="0.25">
      <c r="A457" s="87" t="s">
        <v>37</v>
      </c>
      <c r="B457" s="28"/>
      <c r="C457" t="s">
        <v>37</v>
      </c>
      <c r="E457" t="s">
        <v>862</v>
      </c>
      <c r="F457" t="s">
        <v>863</v>
      </c>
      <c r="AH457" s="93"/>
    </row>
    <row r="458" spans="1:34" x14ac:dyDescent="0.25">
      <c r="A458" s="87" t="s">
        <v>57</v>
      </c>
      <c r="B458" s="28"/>
      <c r="C458" t="s">
        <v>39</v>
      </c>
      <c r="E458" t="s">
        <v>862</v>
      </c>
      <c r="F458" t="s">
        <v>863</v>
      </c>
      <c r="AH458" s="93"/>
    </row>
    <row r="459" spans="1:34" x14ac:dyDescent="0.25">
      <c r="A459" s="87" t="s">
        <v>69</v>
      </c>
      <c r="B459" s="28"/>
      <c r="C459" t="s">
        <v>39</v>
      </c>
      <c r="E459" t="s">
        <v>862</v>
      </c>
      <c r="F459" t="s">
        <v>863</v>
      </c>
      <c r="AH459" s="93"/>
    </row>
    <row r="460" spans="1:34" x14ac:dyDescent="0.25">
      <c r="A460" s="87" t="s">
        <v>37</v>
      </c>
      <c r="B460" s="28"/>
      <c r="C460" t="s">
        <v>37</v>
      </c>
      <c r="E460" t="s">
        <v>862</v>
      </c>
      <c r="F460" t="s">
        <v>863</v>
      </c>
      <c r="AH460" s="93"/>
    </row>
    <row r="461" spans="1:34" ht="15.75" thickBot="1" x14ac:dyDescent="0.3">
      <c r="A461" s="95" t="s">
        <v>37</v>
      </c>
      <c r="B461" s="50"/>
      <c r="C461" s="36" t="s">
        <v>37</v>
      </c>
      <c r="D461" s="36" t="s">
        <v>389</v>
      </c>
      <c r="E461" s="36" t="s">
        <v>862</v>
      </c>
      <c r="F461" s="36" t="s">
        <v>863</v>
      </c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94"/>
    </row>
    <row r="462" spans="1:34" ht="15.75" thickTop="1" x14ac:dyDescent="0.25">
      <c r="A462" s="84" t="s">
        <v>40</v>
      </c>
      <c r="B462" s="35"/>
      <c r="C462" s="49" t="s">
        <v>40</v>
      </c>
      <c r="D462" s="49" t="s">
        <v>388</v>
      </c>
      <c r="E462" s="49" t="s">
        <v>864</v>
      </c>
      <c r="F462" s="49" t="s">
        <v>865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96"/>
    </row>
    <row r="463" spans="1:34" x14ac:dyDescent="0.25">
      <c r="A463" s="87" t="s">
        <v>41</v>
      </c>
      <c r="B463" s="28"/>
      <c r="C463" t="s">
        <v>41</v>
      </c>
      <c r="E463" t="s">
        <v>864</v>
      </c>
      <c r="F463" t="s">
        <v>865</v>
      </c>
      <c r="AH463" s="93"/>
    </row>
    <row r="464" spans="1:34" x14ac:dyDescent="0.25">
      <c r="A464" s="87" t="s">
        <v>132</v>
      </c>
      <c r="B464" s="28"/>
      <c r="C464" t="s">
        <v>39</v>
      </c>
      <c r="E464" t="s">
        <v>864</v>
      </c>
      <c r="F464" t="s">
        <v>865</v>
      </c>
      <c r="AH464" s="93"/>
    </row>
    <row r="465" spans="1:34" x14ac:dyDescent="0.25">
      <c r="A465" s="87" t="s">
        <v>37</v>
      </c>
      <c r="B465" s="28"/>
      <c r="C465" t="s">
        <v>37</v>
      </c>
      <c r="E465" t="s">
        <v>864</v>
      </c>
      <c r="F465" t="s">
        <v>865</v>
      </c>
      <c r="AH465" s="93"/>
    </row>
    <row r="466" spans="1:34" x14ac:dyDescent="0.25">
      <c r="A466" s="87" t="s">
        <v>67</v>
      </c>
      <c r="B466" s="28"/>
      <c r="C466" t="s">
        <v>39</v>
      </c>
      <c r="E466" t="s">
        <v>864</v>
      </c>
      <c r="F466" t="s">
        <v>865</v>
      </c>
      <c r="AH466" s="93"/>
    </row>
    <row r="467" spans="1:34" x14ac:dyDescent="0.25">
      <c r="A467" s="87" t="s">
        <v>132</v>
      </c>
      <c r="B467" s="28"/>
      <c r="C467" t="s">
        <v>39</v>
      </c>
      <c r="E467" t="s">
        <v>864</v>
      </c>
      <c r="F467" t="s">
        <v>865</v>
      </c>
      <c r="AH467" s="93"/>
    </row>
    <row r="468" spans="1:34" x14ac:dyDescent="0.25">
      <c r="A468" s="87" t="s">
        <v>40</v>
      </c>
      <c r="B468" s="28"/>
      <c r="C468" t="s">
        <v>40</v>
      </c>
      <c r="E468" t="s">
        <v>864</v>
      </c>
      <c r="F468" t="s">
        <v>865</v>
      </c>
      <c r="AH468" s="93"/>
    </row>
    <row r="469" spans="1:34" x14ac:dyDescent="0.25">
      <c r="A469" s="87" t="s">
        <v>67</v>
      </c>
      <c r="B469" s="28"/>
      <c r="C469" t="s">
        <v>39</v>
      </c>
      <c r="E469" t="s">
        <v>864</v>
      </c>
      <c r="F469" t="s">
        <v>865</v>
      </c>
      <c r="AH469" s="93"/>
    </row>
    <row r="470" spans="1:34" x14ac:dyDescent="0.25">
      <c r="A470" s="87" t="s">
        <v>40</v>
      </c>
      <c r="B470" s="28"/>
      <c r="C470" t="s">
        <v>40</v>
      </c>
      <c r="E470" t="s">
        <v>864</v>
      </c>
      <c r="F470" t="s">
        <v>865</v>
      </c>
      <c r="AH470" s="93"/>
    </row>
    <row r="471" spans="1:34" ht="15.75" thickBot="1" x14ac:dyDescent="0.3">
      <c r="A471" s="95" t="s">
        <v>37</v>
      </c>
      <c r="B471" s="50"/>
      <c r="C471" s="36" t="s">
        <v>37</v>
      </c>
      <c r="D471" s="36" t="s">
        <v>389</v>
      </c>
      <c r="E471" s="36" t="s">
        <v>864</v>
      </c>
      <c r="F471" s="36" t="s">
        <v>865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94"/>
    </row>
    <row r="472" spans="1:34" ht="15.75" thickTop="1" x14ac:dyDescent="0.25">
      <c r="A472" s="84" t="s">
        <v>37</v>
      </c>
      <c r="B472" s="35"/>
      <c r="C472" s="49" t="s">
        <v>37</v>
      </c>
      <c r="D472" s="49" t="s">
        <v>388</v>
      </c>
      <c r="E472" s="49" t="s">
        <v>866</v>
      </c>
      <c r="F472" s="49" t="s">
        <v>867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96"/>
    </row>
    <row r="473" spans="1:34" x14ac:dyDescent="0.25">
      <c r="A473" s="87" t="s">
        <v>37</v>
      </c>
      <c r="B473" s="28"/>
      <c r="C473" t="s">
        <v>37</v>
      </c>
      <c r="E473" t="s">
        <v>866</v>
      </c>
      <c r="F473" t="s">
        <v>867</v>
      </c>
      <c r="AH473" s="93"/>
    </row>
    <row r="474" spans="1:34" x14ac:dyDescent="0.25">
      <c r="A474" s="87" t="s">
        <v>65</v>
      </c>
      <c r="B474" s="28"/>
      <c r="C474" t="s">
        <v>39</v>
      </c>
      <c r="E474" t="s">
        <v>866</v>
      </c>
      <c r="F474" t="s">
        <v>867</v>
      </c>
      <c r="AH474" s="93"/>
    </row>
    <row r="475" spans="1:34" x14ac:dyDescent="0.25">
      <c r="A475" s="87" t="s">
        <v>44</v>
      </c>
      <c r="B475" s="28"/>
      <c r="C475" t="s">
        <v>45</v>
      </c>
      <c r="E475" t="s">
        <v>866</v>
      </c>
      <c r="F475" t="s">
        <v>867</v>
      </c>
      <c r="AH475" s="93"/>
    </row>
    <row r="476" spans="1:34" x14ac:dyDescent="0.25">
      <c r="A476" s="87" t="s">
        <v>71</v>
      </c>
      <c r="B476" s="28"/>
      <c r="C476" t="s">
        <v>37</v>
      </c>
      <c r="E476" t="s">
        <v>866</v>
      </c>
      <c r="F476" t="s">
        <v>867</v>
      </c>
      <c r="AH476" s="93"/>
    </row>
    <row r="477" spans="1:34" x14ac:dyDescent="0.25">
      <c r="A477" s="87" t="s">
        <v>76</v>
      </c>
      <c r="B477" s="28"/>
      <c r="C477" t="s">
        <v>39</v>
      </c>
      <c r="E477" t="s">
        <v>866</v>
      </c>
      <c r="F477" t="s">
        <v>867</v>
      </c>
      <c r="AH477" s="93"/>
    </row>
    <row r="478" spans="1:34" x14ac:dyDescent="0.25">
      <c r="A478" s="87" t="s">
        <v>40</v>
      </c>
      <c r="B478" s="28"/>
      <c r="C478" t="s">
        <v>40</v>
      </c>
      <c r="E478" t="s">
        <v>866</v>
      </c>
      <c r="F478" t="s">
        <v>867</v>
      </c>
      <c r="AH478" s="93"/>
    </row>
    <row r="479" spans="1:34" x14ac:dyDescent="0.25">
      <c r="A479" s="87" t="s">
        <v>37</v>
      </c>
      <c r="B479" s="28"/>
      <c r="C479" t="s">
        <v>37</v>
      </c>
      <c r="E479" t="s">
        <v>866</v>
      </c>
      <c r="F479" t="s">
        <v>867</v>
      </c>
      <c r="AH479" s="93"/>
    </row>
    <row r="480" spans="1:34" x14ac:dyDescent="0.25">
      <c r="A480" s="87" t="s">
        <v>44</v>
      </c>
      <c r="B480" s="28"/>
      <c r="C480" t="s">
        <v>45</v>
      </c>
      <c r="E480" t="s">
        <v>866</v>
      </c>
      <c r="F480" t="s">
        <v>867</v>
      </c>
      <c r="AH480" s="93"/>
    </row>
    <row r="481" spans="1:34" ht="15.75" thickBot="1" x14ac:dyDescent="0.3">
      <c r="A481" s="95" t="s">
        <v>40</v>
      </c>
      <c r="B481" s="50"/>
      <c r="C481" s="36" t="s">
        <v>40</v>
      </c>
      <c r="D481" s="36" t="s">
        <v>389</v>
      </c>
      <c r="E481" s="36" t="s">
        <v>866</v>
      </c>
      <c r="F481" s="36" t="s">
        <v>867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94"/>
    </row>
    <row r="482" spans="1:34" ht="15.75" thickTop="1" x14ac:dyDescent="0.25">
      <c r="A482" s="84" t="s">
        <v>37</v>
      </c>
      <c r="B482" s="35"/>
      <c r="C482" s="49" t="s">
        <v>37</v>
      </c>
      <c r="D482" s="49" t="s">
        <v>388</v>
      </c>
      <c r="E482" s="49" t="s">
        <v>868</v>
      </c>
      <c r="F482" s="49" t="s">
        <v>869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96"/>
    </row>
    <row r="483" spans="1:34" x14ac:dyDescent="0.25">
      <c r="A483" s="87" t="s">
        <v>44</v>
      </c>
      <c r="B483" s="28"/>
      <c r="C483" t="s">
        <v>45</v>
      </c>
      <c r="E483" t="s">
        <v>868</v>
      </c>
      <c r="F483" t="s">
        <v>869</v>
      </c>
      <c r="AH483" s="93"/>
    </row>
    <row r="484" spans="1:34" x14ac:dyDescent="0.25">
      <c r="A484" s="87" t="s">
        <v>37</v>
      </c>
      <c r="B484" s="28"/>
      <c r="C484" t="s">
        <v>37</v>
      </c>
      <c r="E484" t="s">
        <v>868</v>
      </c>
      <c r="F484" t="s">
        <v>869</v>
      </c>
      <c r="AH484" s="93"/>
    </row>
    <row r="485" spans="1:34" x14ac:dyDescent="0.25">
      <c r="A485" s="87" t="s">
        <v>211</v>
      </c>
      <c r="B485" s="28"/>
      <c r="C485" t="s">
        <v>39</v>
      </c>
      <c r="E485" t="s">
        <v>868</v>
      </c>
      <c r="F485" t="s">
        <v>869</v>
      </c>
      <c r="AH485" s="93"/>
    </row>
    <row r="486" spans="1:34" x14ac:dyDescent="0.25">
      <c r="A486" s="87" t="s">
        <v>37</v>
      </c>
      <c r="B486" s="28"/>
      <c r="C486" t="s">
        <v>37</v>
      </c>
      <c r="E486" t="s">
        <v>868</v>
      </c>
      <c r="F486" t="s">
        <v>869</v>
      </c>
      <c r="AH486" s="93"/>
    </row>
    <row r="487" spans="1:34" x14ac:dyDescent="0.25">
      <c r="A487" s="87" t="s">
        <v>40</v>
      </c>
      <c r="B487" s="28"/>
      <c r="C487" t="s">
        <v>40</v>
      </c>
      <c r="E487" t="s">
        <v>868</v>
      </c>
      <c r="F487" t="s">
        <v>869</v>
      </c>
      <c r="AH487" s="93"/>
    </row>
    <row r="488" spans="1:34" x14ac:dyDescent="0.25">
      <c r="A488" s="87" t="s">
        <v>46</v>
      </c>
      <c r="B488" s="28"/>
      <c r="C488" t="s">
        <v>37</v>
      </c>
      <c r="E488" t="s">
        <v>868</v>
      </c>
      <c r="F488" t="s">
        <v>869</v>
      </c>
      <c r="AH488" s="93"/>
    </row>
    <row r="489" spans="1:34" x14ac:dyDescent="0.25">
      <c r="A489" s="87" t="s">
        <v>37</v>
      </c>
      <c r="B489" s="28"/>
      <c r="C489" t="s">
        <v>37</v>
      </c>
      <c r="E489" t="s">
        <v>868</v>
      </c>
      <c r="F489" t="s">
        <v>869</v>
      </c>
      <c r="AH489" s="93"/>
    </row>
    <row r="490" spans="1:34" x14ac:dyDescent="0.25">
      <c r="A490" s="87" t="s">
        <v>41</v>
      </c>
      <c r="B490" s="28"/>
      <c r="C490" t="s">
        <v>41</v>
      </c>
      <c r="E490" t="s">
        <v>868</v>
      </c>
      <c r="F490" t="s">
        <v>869</v>
      </c>
      <c r="AH490" s="93"/>
    </row>
    <row r="491" spans="1:34" ht="15.75" thickBot="1" x14ac:dyDescent="0.3">
      <c r="A491" s="95" t="s">
        <v>41</v>
      </c>
      <c r="B491" s="50"/>
      <c r="C491" s="36" t="s">
        <v>41</v>
      </c>
      <c r="D491" s="36" t="s">
        <v>389</v>
      </c>
      <c r="E491" s="36" t="s">
        <v>868</v>
      </c>
      <c r="F491" s="36" t="s">
        <v>869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94"/>
    </row>
    <row r="492" spans="1:34" ht="15.75" thickTop="1" x14ac:dyDescent="0.25">
      <c r="A492" s="84" t="s">
        <v>86</v>
      </c>
      <c r="B492" s="35"/>
      <c r="C492" s="49" t="s">
        <v>39</v>
      </c>
      <c r="D492" s="49" t="s">
        <v>388</v>
      </c>
      <c r="E492" s="49" t="s">
        <v>870</v>
      </c>
      <c r="F492" s="49" t="s">
        <v>871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96"/>
    </row>
    <row r="493" spans="1:34" x14ac:dyDescent="0.25">
      <c r="A493" s="87" t="s">
        <v>46</v>
      </c>
      <c r="B493" s="28"/>
      <c r="C493" t="s">
        <v>37</v>
      </c>
      <c r="E493" t="s">
        <v>870</v>
      </c>
      <c r="F493" t="s">
        <v>871</v>
      </c>
      <c r="AH493" s="93"/>
    </row>
    <row r="494" spans="1:34" x14ac:dyDescent="0.25">
      <c r="A494" s="87" t="s">
        <v>67</v>
      </c>
      <c r="B494" s="28"/>
      <c r="C494" t="s">
        <v>39</v>
      </c>
      <c r="E494" t="s">
        <v>870</v>
      </c>
      <c r="F494" t="s">
        <v>871</v>
      </c>
      <c r="AH494" s="93"/>
    </row>
    <row r="495" spans="1:34" x14ac:dyDescent="0.25">
      <c r="A495" s="87" t="s">
        <v>178</v>
      </c>
      <c r="B495" s="28"/>
      <c r="C495" t="s">
        <v>39</v>
      </c>
      <c r="E495" t="s">
        <v>870</v>
      </c>
      <c r="F495" t="s">
        <v>871</v>
      </c>
      <c r="AH495" s="93"/>
    </row>
    <row r="496" spans="1:34" x14ac:dyDescent="0.25">
      <c r="A496" s="87" t="s">
        <v>37</v>
      </c>
      <c r="B496" s="28"/>
      <c r="C496" t="s">
        <v>37</v>
      </c>
      <c r="E496" t="s">
        <v>870</v>
      </c>
      <c r="F496" t="s">
        <v>871</v>
      </c>
      <c r="AH496" s="93"/>
    </row>
    <row r="497" spans="1:34" x14ac:dyDescent="0.25">
      <c r="A497" s="87" t="s">
        <v>37</v>
      </c>
      <c r="B497" s="28"/>
      <c r="C497" t="s">
        <v>37</v>
      </c>
      <c r="E497" t="s">
        <v>870</v>
      </c>
      <c r="F497" t="s">
        <v>871</v>
      </c>
      <c r="AH497" s="93"/>
    </row>
    <row r="498" spans="1:34" x14ac:dyDescent="0.25">
      <c r="A498" s="87" t="s">
        <v>37</v>
      </c>
      <c r="B498" s="28"/>
      <c r="C498" t="s">
        <v>37</v>
      </c>
      <c r="E498" t="s">
        <v>870</v>
      </c>
      <c r="F498" t="s">
        <v>871</v>
      </c>
      <c r="AH498" s="93"/>
    </row>
    <row r="499" spans="1:34" x14ac:dyDescent="0.25">
      <c r="A499" s="87" t="s">
        <v>37</v>
      </c>
      <c r="B499" s="28"/>
      <c r="C499" t="s">
        <v>37</v>
      </c>
      <c r="E499" t="s">
        <v>870</v>
      </c>
      <c r="F499" t="s">
        <v>871</v>
      </c>
      <c r="AH499" s="93"/>
    </row>
    <row r="500" spans="1:34" x14ac:dyDescent="0.25">
      <c r="A500" s="87" t="s">
        <v>37</v>
      </c>
      <c r="B500" s="28"/>
      <c r="C500" t="s">
        <v>37</v>
      </c>
      <c r="E500" t="s">
        <v>870</v>
      </c>
      <c r="F500" t="s">
        <v>871</v>
      </c>
      <c r="AH500" s="93"/>
    </row>
    <row r="501" spans="1:34" ht="15.75" thickBot="1" x14ac:dyDescent="0.3">
      <c r="A501" s="95" t="s">
        <v>41</v>
      </c>
      <c r="B501" s="50"/>
      <c r="C501" s="36" t="s">
        <v>41</v>
      </c>
      <c r="D501" s="36" t="s">
        <v>389</v>
      </c>
      <c r="E501" s="36" t="s">
        <v>870</v>
      </c>
      <c r="F501" s="36" t="s">
        <v>871</v>
      </c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94"/>
    </row>
    <row r="50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8.7109375" bestFit="1" customWidth="1"/>
    <col min="6" max="6" width="18.42578125" bestFit="1" customWidth="1"/>
  </cols>
  <sheetData>
    <row r="1" spans="1:34" ht="16.5" thickTop="1" thickBot="1" x14ac:dyDescent="0.3">
      <c r="A1" s="31" t="s">
        <v>342</v>
      </c>
      <c r="B1" s="31" t="s">
        <v>26</v>
      </c>
      <c r="C1" s="31" t="s">
        <v>343</v>
      </c>
      <c r="D1" s="31" t="s">
        <v>344</v>
      </c>
      <c r="E1" s="31" t="s">
        <v>345</v>
      </c>
      <c r="F1" s="31" t="s">
        <v>346</v>
      </c>
      <c r="G1" s="31" t="s">
        <v>347</v>
      </c>
      <c r="H1" s="31" t="s">
        <v>348</v>
      </c>
      <c r="I1" s="31" t="s">
        <v>349</v>
      </c>
      <c r="J1" s="31" t="s">
        <v>350</v>
      </c>
      <c r="K1" s="31" t="s">
        <v>351</v>
      </c>
      <c r="L1" s="31" t="s">
        <v>352</v>
      </c>
      <c r="M1" s="31" t="s">
        <v>353</v>
      </c>
      <c r="N1" s="31" t="s">
        <v>354</v>
      </c>
      <c r="O1" s="31" t="s">
        <v>355</v>
      </c>
      <c r="P1" s="31" t="s">
        <v>356</v>
      </c>
      <c r="Q1" s="31" t="s">
        <v>357</v>
      </c>
      <c r="R1" s="31" t="s">
        <v>358</v>
      </c>
      <c r="S1" s="31" t="s">
        <v>359</v>
      </c>
      <c r="T1" s="31" t="s">
        <v>360</v>
      </c>
      <c r="U1" s="31" t="s">
        <v>361</v>
      </c>
      <c r="V1" s="31" t="s">
        <v>362</v>
      </c>
      <c r="W1" s="31" t="s">
        <v>363</v>
      </c>
      <c r="X1" s="31" t="s">
        <v>364</v>
      </c>
      <c r="Y1" s="31" t="s">
        <v>365</v>
      </c>
      <c r="Z1" s="31" t="s">
        <v>366</v>
      </c>
      <c r="AA1" s="31" t="s">
        <v>367</v>
      </c>
      <c r="AB1" s="31" t="s">
        <v>368</v>
      </c>
      <c r="AC1" s="31" t="s">
        <v>369</v>
      </c>
      <c r="AD1" s="31" t="s">
        <v>370</v>
      </c>
      <c r="AE1" s="31" t="s">
        <v>371</v>
      </c>
      <c r="AF1" s="31" t="s">
        <v>372</v>
      </c>
      <c r="AG1" s="31" t="s">
        <v>373</v>
      </c>
      <c r="AH1" s="31" t="s">
        <v>374</v>
      </c>
    </row>
    <row r="2" spans="1:34" ht="15.75" thickTop="1" x14ac:dyDescent="0.25">
      <c r="A2" s="97" t="s">
        <v>41</v>
      </c>
      <c r="B2" s="35"/>
      <c r="C2" s="49" t="s">
        <v>41</v>
      </c>
      <c r="D2" s="49" t="s">
        <v>388</v>
      </c>
      <c r="E2" s="49" t="s">
        <v>924</v>
      </c>
      <c r="F2" s="49" t="s">
        <v>925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109"/>
    </row>
    <row r="3" spans="1:34" x14ac:dyDescent="0.25">
      <c r="A3" s="100" t="s">
        <v>37</v>
      </c>
      <c r="B3" s="28"/>
      <c r="C3" t="s">
        <v>37</v>
      </c>
      <c r="E3" t="s">
        <v>924</v>
      </c>
      <c r="F3" t="s">
        <v>925</v>
      </c>
      <c r="AH3" s="106"/>
    </row>
    <row r="4" spans="1:34" x14ac:dyDescent="0.25">
      <c r="A4" s="100" t="s">
        <v>37</v>
      </c>
      <c r="B4" s="28"/>
      <c r="C4" t="s">
        <v>37</v>
      </c>
      <c r="E4" t="s">
        <v>924</v>
      </c>
      <c r="F4" t="s">
        <v>925</v>
      </c>
      <c r="AH4" s="106"/>
    </row>
    <row r="5" spans="1:34" x14ac:dyDescent="0.25">
      <c r="A5" s="100" t="s">
        <v>37</v>
      </c>
      <c r="B5" s="28"/>
      <c r="C5" t="s">
        <v>37</v>
      </c>
      <c r="E5" t="s">
        <v>924</v>
      </c>
      <c r="F5" t="s">
        <v>925</v>
      </c>
      <c r="AH5" s="106"/>
    </row>
    <row r="6" spans="1:34" x14ac:dyDescent="0.25">
      <c r="A6" s="100" t="s">
        <v>37</v>
      </c>
      <c r="B6" s="28"/>
      <c r="C6" t="s">
        <v>37</v>
      </c>
      <c r="E6" t="s">
        <v>924</v>
      </c>
      <c r="F6" t="s">
        <v>925</v>
      </c>
      <c r="AH6" s="106"/>
    </row>
    <row r="7" spans="1:34" x14ac:dyDescent="0.25">
      <c r="A7" s="100" t="s">
        <v>37</v>
      </c>
      <c r="B7" s="28"/>
      <c r="C7" t="s">
        <v>37</v>
      </c>
      <c r="E7" t="s">
        <v>924</v>
      </c>
      <c r="F7" t="s">
        <v>925</v>
      </c>
      <c r="AH7" s="106"/>
    </row>
    <row r="8" spans="1:34" x14ac:dyDescent="0.25">
      <c r="A8" s="100" t="s">
        <v>37</v>
      </c>
      <c r="B8" s="28"/>
      <c r="C8" t="s">
        <v>37</v>
      </c>
      <c r="E8" t="s">
        <v>924</v>
      </c>
      <c r="F8" t="s">
        <v>925</v>
      </c>
      <c r="AH8" s="106"/>
    </row>
    <row r="9" spans="1:34" x14ac:dyDescent="0.25">
      <c r="A9" s="100" t="s">
        <v>37</v>
      </c>
      <c r="B9" s="28"/>
      <c r="C9" t="s">
        <v>37</v>
      </c>
      <c r="E9" t="s">
        <v>924</v>
      </c>
      <c r="F9" t="s">
        <v>925</v>
      </c>
      <c r="AH9" s="106"/>
    </row>
    <row r="10" spans="1:34" x14ac:dyDescent="0.25">
      <c r="A10" s="100" t="s">
        <v>37</v>
      </c>
      <c r="B10" s="28"/>
      <c r="C10" t="s">
        <v>37</v>
      </c>
      <c r="E10" t="s">
        <v>924</v>
      </c>
      <c r="F10" t="s">
        <v>925</v>
      </c>
      <c r="AH10" s="106"/>
    </row>
    <row r="11" spans="1:34" ht="15.75" thickBot="1" x14ac:dyDescent="0.3">
      <c r="A11" s="108" t="s">
        <v>37</v>
      </c>
      <c r="B11" s="50"/>
      <c r="C11" s="36" t="s">
        <v>37</v>
      </c>
      <c r="D11" s="36" t="s">
        <v>389</v>
      </c>
      <c r="E11" s="36" t="s">
        <v>924</v>
      </c>
      <c r="F11" s="36" t="s">
        <v>925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107"/>
    </row>
    <row r="12" spans="1:34" ht="15.75" thickTop="1" x14ac:dyDescent="0.25">
      <c r="A12" s="97" t="s">
        <v>46</v>
      </c>
      <c r="B12" s="35"/>
      <c r="C12" s="49" t="s">
        <v>37</v>
      </c>
      <c r="D12" s="49" t="s">
        <v>388</v>
      </c>
      <c r="E12" s="49" t="s">
        <v>926</v>
      </c>
      <c r="F12" s="49" t="s">
        <v>927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109"/>
    </row>
    <row r="13" spans="1:34" x14ac:dyDescent="0.25">
      <c r="A13" s="100" t="s">
        <v>37</v>
      </c>
      <c r="B13" s="28"/>
      <c r="C13" t="s">
        <v>37</v>
      </c>
      <c r="E13" t="s">
        <v>926</v>
      </c>
      <c r="F13" t="s">
        <v>927</v>
      </c>
      <c r="AH13" s="106"/>
    </row>
    <row r="14" spans="1:34" x14ac:dyDescent="0.25">
      <c r="A14" s="100" t="s">
        <v>46</v>
      </c>
      <c r="B14" s="28"/>
      <c r="C14" t="s">
        <v>37</v>
      </c>
      <c r="E14" t="s">
        <v>926</v>
      </c>
      <c r="F14" t="s">
        <v>927</v>
      </c>
      <c r="AH14" s="106"/>
    </row>
    <row r="15" spans="1:34" x14ac:dyDescent="0.25">
      <c r="A15" s="100" t="s">
        <v>37</v>
      </c>
      <c r="B15" s="28"/>
      <c r="C15" t="s">
        <v>37</v>
      </c>
      <c r="E15" t="s">
        <v>926</v>
      </c>
      <c r="F15" t="s">
        <v>927</v>
      </c>
      <c r="AH15" s="106"/>
    </row>
    <row r="16" spans="1:34" x14ac:dyDescent="0.25">
      <c r="A16" s="100" t="s">
        <v>41</v>
      </c>
      <c r="B16" s="28"/>
      <c r="C16" t="s">
        <v>41</v>
      </c>
      <c r="E16" t="s">
        <v>926</v>
      </c>
      <c r="F16" t="s">
        <v>927</v>
      </c>
      <c r="AH16" s="106"/>
    </row>
    <row r="17" spans="1:34" x14ac:dyDescent="0.25">
      <c r="A17" s="100" t="s">
        <v>37</v>
      </c>
      <c r="B17" s="28"/>
      <c r="C17" t="s">
        <v>37</v>
      </c>
      <c r="E17" t="s">
        <v>926</v>
      </c>
      <c r="F17" t="s">
        <v>927</v>
      </c>
      <c r="AH17" s="106"/>
    </row>
    <row r="18" spans="1:34" x14ac:dyDescent="0.25">
      <c r="A18" s="100" t="s">
        <v>41</v>
      </c>
      <c r="B18" s="28"/>
      <c r="C18" t="s">
        <v>41</v>
      </c>
      <c r="E18" t="s">
        <v>926</v>
      </c>
      <c r="F18" t="s">
        <v>927</v>
      </c>
      <c r="AH18" s="106"/>
    </row>
    <row r="19" spans="1:34" x14ac:dyDescent="0.25">
      <c r="A19" s="100" t="s">
        <v>41</v>
      </c>
      <c r="B19" s="28"/>
      <c r="C19" t="s">
        <v>41</v>
      </c>
      <c r="E19" t="s">
        <v>926</v>
      </c>
      <c r="F19" t="s">
        <v>927</v>
      </c>
      <c r="AH19" s="106"/>
    </row>
    <row r="20" spans="1:34" x14ac:dyDescent="0.25">
      <c r="A20" s="100" t="s">
        <v>41</v>
      </c>
      <c r="B20" s="28"/>
      <c r="C20" t="s">
        <v>41</v>
      </c>
      <c r="E20" t="s">
        <v>926</v>
      </c>
      <c r="F20" t="s">
        <v>927</v>
      </c>
      <c r="AH20" s="106"/>
    </row>
    <row r="21" spans="1:34" ht="15.75" thickBot="1" x14ac:dyDescent="0.3">
      <c r="A21" s="108" t="s">
        <v>37</v>
      </c>
      <c r="B21" s="50"/>
      <c r="C21" s="36" t="s">
        <v>37</v>
      </c>
      <c r="D21" s="36" t="s">
        <v>389</v>
      </c>
      <c r="E21" s="36" t="s">
        <v>926</v>
      </c>
      <c r="F21" s="36" t="s">
        <v>927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107"/>
    </row>
    <row r="22" spans="1:34" ht="15.75" thickTop="1" x14ac:dyDescent="0.25">
      <c r="A22" s="97" t="s">
        <v>37</v>
      </c>
      <c r="B22" s="35"/>
      <c r="C22" s="49" t="s">
        <v>37</v>
      </c>
      <c r="D22" s="49" t="s">
        <v>388</v>
      </c>
      <c r="E22" s="49" t="s">
        <v>928</v>
      </c>
      <c r="F22" s="49" t="s">
        <v>929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109"/>
    </row>
    <row r="23" spans="1:34" x14ac:dyDescent="0.25">
      <c r="A23" s="100" t="s">
        <v>40</v>
      </c>
      <c r="B23" s="28"/>
      <c r="C23" t="s">
        <v>40</v>
      </c>
      <c r="E23" t="s">
        <v>928</v>
      </c>
      <c r="F23" t="s">
        <v>929</v>
      </c>
      <c r="AH23" s="106"/>
    </row>
    <row r="24" spans="1:34" x14ac:dyDescent="0.25">
      <c r="A24" s="100" t="s">
        <v>37</v>
      </c>
      <c r="B24" s="28"/>
      <c r="C24" t="s">
        <v>37</v>
      </c>
      <c r="E24" t="s">
        <v>928</v>
      </c>
      <c r="F24" t="s">
        <v>929</v>
      </c>
      <c r="AH24" s="106"/>
    </row>
    <row r="25" spans="1:34" x14ac:dyDescent="0.25">
      <c r="A25" s="100" t="s">
        <v>37</v>
      </c>
      <c r="B25" s="28"/>
      <c r="C25" t="s">
        <v>37</v>
      </c>
      <c r="E25" t="s">
        <v>928</v>
      </c>
      <c r="F25" t="s">
        <v>929</v>
      </c>
      <c r="AH25" s="106"/>
    </row>
    <row r="26" spans="1:34" x14ac:dyDescent="0.25">
      <c r="A26" s="100" t="s">
        <v>37</v>
      </c>
      <c r="B26" s="28"/>
      <c r="C26" t="s">
        <v>37</v>
      </c>
      <c r="E26" t="s">
        <v>928</v>
      </c>
      <c r="F26" t="s">
        <v>929</v>
      </c>
      <c r="AH26" s="106"/>
    </row>
    <row r="27" spans="1:34" x14ac:dyDescent="0.25">
      <c r="A27" s="100" t="s">
        <v>40</v>
      </c>
      <c r="B27" s="28"/>
      <c r="C27" t="s">
        <v>40</v>
      </c>
      <c r="E27" t="s">
        <v>928</v>
      </c>
      <c r="F27" t="s">
        <v>929</v>
      </c>
      <c r="AH27" s="106"/>
    </row>
    <row r="28" spans="1:34" x14ac:dyDescent="0.25">
      <c r="A28" s="100" t="s">
        <v>37</v>
      </c>
      <c r="B28" s="28"/>
      <c r="C28" t="s">
        <v>37</v>
      </c>
      <c r="E28" t="s">
        <v>928</v>
      </c>
      <c r="F28" t="s">
        <v>929</v>
      </c>
      <c r="AH28" s="106"/>
    </row>
    <row r="29" spans="1:34" x14ac:dyDescent="0.25">
      <c r="A29" s="100" t="s">
        <v>37</v>
      </c>
      <c r="B29" s="28"/>
      <c r="C29" t="s">
        <v>37</v>
      </c>
      <c r="E29" t="s">
        <v>928</v>
      </c>
      <c r="F29" t="s">
        <v>929</v>
      </c>
      <c r="AH29" s="106"/>
    </row>
    <row r="30" spans="1:34" x14ac:dyDescent="0.25">
      <c r="A30" s="100" t="s">
        <v>37</v>
      </c>
      <c r="B30" s="28"/>
      <c r="C30" t="s">
        <v>37</v>
      </c>
      <c r="E30" t="s">
        <v>928</v>
      </c>
      <c r="F30" t="s">
        <v>929</v>
      </c>
      <c r="AH30" s="106"/>
    </row>
    <row r="31" spans="1:34" ht="15.75" thickBot="1" x14ac:dyDescent="0.3">
      <c r="A31" s="108" t="s">
        <v>44</v>
      </c>
      <c r="B31" s="50"/>
      <c r="C31" s="36" t="s">
        <v>45</v>
      </c>
      <c r="D31" s="36" t="s">
        <v>389</v>
      </c>
      <c r="E31" s="36" t="s">
        <v>928</v>
      </c>
      <c r="F31" s="36" t="s">
        <v>929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107"/>
    </row>
    <row r="32" spans="1:34" ht="15.75" thickTop="1" x14ac:dyDescent="0.25">
      <c r="A32" s="97" t="s">
        <v>42</v>
      </c>
      <c r="B32" s="35"/>
      <c r="C32" s="49" t="s">
        <v>39</v>
      </c>
      <c r="D32" s="49" t="s">
        <v>388</v>
      </c>
      <c r="E32" s="49" t="s">
        <v>930</v>
      </c>
      <c r="F32" s="49" t="s">
        <v>931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109"/>
    </row>
    <row r="33" spans="1:34" x14ac:dyDescent="0.25">
      <c r="A33" s="100" t="s">
        <v>46</v>
      </c>
      <c r="B33" s="28"/>
      <c r="C33" t="s">
        <v>37</v>
      </c>
      <c r="E33" t="s">
        <v>930</v>
      </c>
      <c r="F33" t="s">
        <v>931</v>
      </c>
      <c r="AH33" s="106"/>
    </row>
    <row r="34" spans="1:34" x14ac:dyDescent="0.25">
      <c r="A34" s="100" t="s">
        <v>40</v>
      </c>
      <c r="B34" s="28"/>
      <c r="C34" t="s">
        <v>40</v>
      </c>
      <c r="E34" t="s">
        <v>930</v>
      </c>
      <c r="F34" t="s">
        <v>931</v>
      </c>
      <c r="AH34" s="106"/>
    </row>
    <row r="35" spans="1:34" x14ac:dyDescent="0.25">
      <c r="A35" s="100" t="s">
        <v>41</v>
      </c>
      <c r="B35" s="28"/>
      <c r="C35" t="s">
        <v>41</v>
      </c>
      <c r="E35" t="s">
        <v>930</v>
      </c>
      <c r="F35" t="s">
        <v>931</v>
      </c>
      <c r="AH35" s="106"/>
    </row>
    <row r="36" spans="1:34" x14ac:dyDescent="0.25">
      <c r="A36" s="100" t="s">
        <v>37</v>
      </c>
      <c r="B36" s="28"/>
      <c r="C36" t="s">
        <v>37</v>
      </c>
      <c r="E36" t="s">
        <v>930</v>
      </c>
      <c r="F36" t="s">
        <v>931</v>
      </c>
      <c r="AH36" s="106"/>
    </row>
    <row r="37" spans="1:34" x14ac:dyDescent="0.25">
      <c r="A37" s="100" t="s">
        <v>67</v>
      </c>
      <c r="B37" s="28"/>
      <c r="C37" t="s">
        <v>39</v>
      </c>
      <c r="E37" t="s">
        <v>930</v>
      </c>
      <c r="F37" t="s">
        <v>931</v>
      </c>
      <c r="AH37" s="106"/>
    </row>
    <row r="38" spans="1:34" x14ac:dyDescent="0.25">
      <c r="A38" s="100" t="s">
        <v>37</v>
      </c>
      <c r="B38" s="28"/>
      <c r="C38" t="s">
        <v>37</v>
      </c>
      <c r="E38" t="s">
        <v>930</v>
      </c>
      <c r="F38" t="s">
        <v>931</v>
      </c>
      <c r="AH38" s="106"/>
    </row>
    <row r="39" spans="1:34" x14ac:dyDescent="0.25">
      <c r="A39" s="100" t="s">
        <v>44</v>
      </c>
      <c r="B39" s="28"/>
      <c r="C39" t="s">
        <v>45</v>
      </c>
      <c r="E39" t="s">
        <v>930</v>
      </c>
      <c r="F39" t="s">
        <v>931</v>
      </c>
      <c r="AH39" s="106"/>
    </row>
    <row r="40" spans="1:34" x14ac:dyDescent="0.25">
      <c r="A40" s="100" t="s">
        <v>37</v>
      </c>
      <c r="B40" s="28"/>
      <c r="C40" t="s">
        <v>37</v>
      </c>
      <c r="E40" t="s">
        <v>930</v>
      </c>
      <c r="F40" t="s">
        <v>931</v>
      </c>
      <c r="AH40" s="106"/>
    </row>
    <row r="41" spans="1:34" ht="15.75" thickBot="1" x14ac:dyDescent="0.3">
      <c r="A41" s="108" t="s">
        <v>41</v>
      </c>
      <c r="B41" s="50"/>
      <c r="C41" s="36" t="s">
        <v>41</v>
      </c>
      <c r="D41" s="36" t="s">
        <v>389</v>
      </c>
      <c r="E41" s="36" t="s">
        <v>930</v>
      </c>
      <c r="F41" s="36" t="s">
        <v>931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107"/>
    </row>
    <row r="42" spans="1:34" ht="15.75" thickTop="1" x14ac:dyDescent="0.25">
      <c r="A42" s="97" t="s">
        <v>37</v>
      </c>
      <c r="B42" s="35"/>
      <c r="C42" s="49" t="s">
        <v>37</v>
      </c>
      <c r="D42" s="49" t="s">
        <v>388</v>
      </c>
      <c r="E42" s="49" t="s">
        <v>932</v>
      </c>
      <c r="F42" s="49" t="s">
        <v>933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109"/>
    </row>
    <row r="43" spans="1:34" x14ac:dyDescent="0.25">
      <c r="A43" s="100" t="s">
        <v>40</v>
      </c>
      <c r="B43" s="28"/>
      <c r="C43" t="s">
        <v>40</v>
      </c>
      <c r="E43" t="s">
        <v>932</v>
      </c>
      <c r="F43" t="s">
        <v>933</v>
      </c>
      <c r="AH43" s="106"/>
    </row>
    <row r="44" spans="1:34" x14ac:dyDescent="0.25">
      <c r="A44" s="100" t="s">
        <v>40</v>
      </c>
      <c r="B44" s="28"/>
      <c r="C44" t="s">
        <v>40</v>
      </c>
      <c r="E44" t="s">
        <v>932</v>
      </c>
      <c r="F44" t="s">
        <v>933</v>
      </c>
      <c r="AH44" s="106"/>
    </row>
    <row r="45" spans="1:34" x14ac:dyDescent="0.25">
      <c r="A45" s="100" t="s">
        <v>37</v>
      </c>
      <c r="B45" s="28"/>
      <c r="C45" t="s">
        <v>37</v>
      </c>
      <c r="E45" t="s">
        <v>932</v>
      </c>
      <c r="F45" t="s">
        <v>933</v>
      </c>
      <c r="AH45" s="106"/>
    </row>
    <row r="46" spans="1:34" x14ac:dyDescent="0.25">
      <c r="A46" s="100" t="s">
        <v>40</v>
      </c>
      <c r="B46" s="28"/>
      <c r="C46" t="s">
        <v>40</v>
      </c>
      <c r="E46" t="s">
        <v>932</v>
      </c>
      <c r="F46" t="s">
        <v>933</v>
      </c>
      <c r="AH46" s="106"/>
    </row>
    <row r="47" spans="1:34" x14ac:dyDescent="0.25">
      <c r="A47" s="100" t="s">
        <v>37</v>
      </c>
      <c r="B47" s="28"/>
      <c r="C47" t="s">
        <v>37</v>
      </c>
      <c r="E47" t="s">
        <v>932</v>
      </c>
      <c r="F47" t="s">
        <v>933</v>
      </c>
      <c r="AH47" s="106"/>
    </row>
    <row r="48" spans="1:34" x14ac:dyDescent="0.25">
      <c r="A48" s="100" t="s">
        <v>44</v>
      </c>
      <c r="B48" s="28"/>
      <c r="C48" t="s">
        <v>45</v>
      </c>
      <c r="E48" t="s">
        <v>932</v>
      </c>
      <c r="F48" t="s">
        <v>933</v>
      </c>
      <c r="AH48" s="106"/>
    </row>
    <row r="49" spans="1:34" x14ac:dyDescent="0.25">
      <c r="A49" s="100" t="s">
        <v>37</v>
      </c>
      <c r="B49" s="28"/>
      <c r="C49" t="s">
        <v>37</v>
      </c>
      <c r="E49" t="s">
        <v>932</v>
      </c>
      <c r="F49" t="s">
        <v>933</v>
      </c>
      <c r="AH49" s="106"/>
    </row>
    <row r="50" spans="1:34" x14ac:dyDescent="0.25">
      <c r="A50" s="100" t="s">
        <v>40</v>
      </c>
      <c r="B50" s="28"/>
      <c r="C50" t="s">
        <v>40</v>
      </c>
      <c r="E50" t="s">
        <v>932</v>
      </c>
      <c r="F50" t="s">
        <v>933</v>
      </c>
      <c r="AH50" s="106"/>
    </row>
    <row r="51" spans="1:34" ht="15.75" thickBot="1" x14ac:dyDescent="0.3">
      <c r="A51" s="108" t="s">
        <v>40</v>
      </c>
      <c r="B51" s="50"/>
      <c r="C51" s="36" t="s">
        <v>40</v>
      </c>
      <c r="D51" s="36" t="s">
        <v>389</v>
      </c>
      <c r="E51" s="36" t="s">
        <v>932</v>
      </c>
      <c r="F51" s="36" t="s">
        <v>933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107"/>
    </row>
    <row r="52" spans="1:34" ht="15.75" thickTop="1" x14ac:dyDescent="0.25">
      <c r="A52" s="97" t="s">
        <v>37</v>
      </c>
      <c r="B52" s="35"/>
      <c r="C52" s="49" t="s">
        <v>37</v>
      </c>
      <c r="D52" s="49" t="s">
        <v>388</v>
      </c>
      <c r="E52" s="49" t="s">
        <v>934</v>
      </c>
      <c r="F52" s="49" t="s">
        <v>935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109"/>
    </row>
    <row r="53" spans="1:34" x14ac:dyDescent="0.25">
      <c r="A53" s="100" t="s">
        <v>40</v>
      </c>
      <c r="B53" s="28"/>
      <c r="C53" t="s">
        <v>40</v>
      </c>
      <c r="E53" t="s">
        <v>934</v>
      </c>
      <c r="F53" t="s">
        <v>935</v>
      </c>
      <c r="AH53" s="106"/>
    </row>
    <row r="54" spans="1:34" x14ac:dyDescent="0.25">
      <c r="A54" s="100" t="s">
        <v>37</v>
      </c>
      <c r="B54" s="28"/>
      <c r="C54" t="s">
        <v>37</v>
      </c>
      <c r="E54" t="s">
        <v>934</v>
      </c>
      <c r="F54" t="s">
        <v>935</v>
      </c>
      <c r="AH54" s="106"/>
    </row>
    <row r="55" spans="1:34" x14ac:dyDescent="0.25">
      <c r="A55" s="100" t="s">
        <v>44</v>
      </c>
      <c r="B55" s="28"/>
      <c r="C55" t="s">
        <v>45</v>
      </c>
      <c r="E55" t="s">
        <v>934</v>
      </c>
      <c r="F55" t="s">
        <v>935</v>
      </c>
      <c r="AH55" s="106"/>
    </row>
    <row r="56" spans="1:34" x14ac:dyDescent="0.25">
      <c r="A56" s="100" t="s">
        <v>41</v>
      </c>
      <c r="B56" s="28"/>
      <c r="C56" t="s">
        <v>41</v>
      </c>
      <c r="E56" t="s">
        <v>934</v>
      </c>
      <c r="F56" t="s">
        <v>935</v>
      </c>
      <c r="AH56" s="106"/>
    </row>
    <row r="57" spans="1:34" x14ac:dyDescent="0.25">
      <c r="A57" s="100" t="s">
        <v>40</v>
      </c>
      <c r="B57" s="28"/>
      <c r="C57" t="s">
        <v>40</v>
      </c>
      <c r="E57" t="s">
        <v>934</v>
      </c>
      <c r="F57" t="s">
        <v>935</v>
      </c>
      <c r="AH57" s="106"/>
    </row>
    <row r="58" spans="1:34" x14ac:dyDescent="0.25">
      <c r="A58" s="100" t="s">
        <v>37</v>
      </c>
      <c r="B58" s="28"/>
      <c r="C58" t="s">
        <v>37</v>
      </c>
      <c r="E58" t="s">
        <v>934</v>
      </c>
      <c r="F58" t="s">
        <v>935</v>
      </c>
      <c r="AH58" s="106"/>
    </row>
    <row r="59" spans="1:34" x14ac:dyDescent="0.25">
      <c r="A59" s="100" t="s">
        <v>41</v>
      </c>
      <c r="B59" s="28"/>
      <c r="C59" t="s">
        <v>41</v>
      </c>
      <c r="E59" t="s">
        <v>934</v>
      </c>
      <c r="F59" t="s">
        <v>935</v>
      </c>
      <c r="AH59" s="106"/>
    </row>
    <row r="60" spans="1:34" x14ac:dyDescent="0.25">
      <c r="A60" s="100" t="s">
        <v>37</v>
      </c>
      <c r="B60" s="28"/>
      <c r="C60" t="s">
        <v>37</v>
      </c>
      <c r="E60" t="s">
        <v>934</v>
      </c>
      <c r="F60" t="s">
        <v>935</v>
      </c>
      <c r="AH60" s="106"/>
    </row>
    <row r="61" spans="1:34" ht="15.75" thickBot="1" x14ac:dyDescent="0.3">
      <c r="A61" s="108" t="s">
        <v>37</v>
      </c>
      <c r="B61" s="50"/>
      <c r="C61" s="36" t="s">
        <v>37</v>
      </c>
      <c r="D61" s="36" t="s">
        <v>389</v>
      </c>
      <c r="E61" s="36" t="s">
        <v>934</v>
      </c>
      <c r="F61" s="36" t="s">
        <v>935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107"/>
    </row>
    <row r="62" spans="1:34" ht="15.75" thickTop="1" x14ac:dyDescent="0.25">
      <c r="A62" s="97" t="s">
        <v>42</v>
      </c>
      <c r="B62" s="35"/>
      <c r="C62" s="49" t="s">
        <v>39</v>
      </c>
      <c r="D62" s="49" t="s">
        <v>388</v>
      </c>
      <c r="E62" s="49" t="s">
        <v>936</v>
      </c>
      <c r="F62" s="49" t="s">
        <v>937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109"/>
    </row>
    <row r="63" spans="1:34" x14ac:dyDescent="0.25">
      <c r="A63" s="100" t="s">
        <v>37</v>
      </c>
      <c r="B63" s="28"/>
      <c r="C63" t="s">
        <v>37</v>
      </c>
      <c r="E63" t="s">
        <v>936</v>
      </c>
      <c r="F63" t="s">
        <v>937</v>
      </c>
      <c r="AH63" s="106"/>
    </row>
    <row r="64" spans="1:34" x14ac:dyDescent="0.25">
      <c r="A64" s="100" t="s">
        <v>37</v>
      </c>
      <c r="B64" s="28"/>
      <c r="C64" t="s">
        <v>37</v>
      </c>
      <c r="E64" t="s">
        <v>936</v>
      </c>
      <c r="F64" t="s">
        <v>937</v>
      </c>
      <c r="AH64" s="106"/>
    </row>
    <row r="65" spans="1:34" x14ac:dyDescent="0.25">
      <c r="A65" s="100" t="s">
        <v>37</v>
      </c>
      <c r="B65" s="28"/>
      <c r="C65" t="s">
        <v>37</v>
      </c>
      <c r="E65" t="s">
        <v>936</v>
      </c>
      <c r="F65" t="s">
        <v>937</v>
      </c>
      <c r="AH65" s="106"/>
    </row>
    <row r="66" spans="1:34" x14ac:dyDescent="0.25">
      <c r="A66" s="100" t="s">
        <v>41</v>
      </c>
      <c r="B66" s="28"/>
      <c r="C66" t="s">
        <v>41</v>
      </c>
      <c r="E66" t="s">
        <v>936</v>
      </c>
      <c r="F66" t="s">
        <v>937</v>
      </c>
      <c r="AH66" s="106"/>
    </row>
    <row r="67" spans="1:34" x14ac:dyDescent="0.25">
      <c r="A67" s="100" t="s">
        <v>41</v>
      </c>
      <c r="B67" s="28"/>
      <c r="C67" t="s">
        <v>41</v>
      </c>
      <c r="E67" t="s">
        <v>936</v>
      </c>
      <c r="F67" t="s">
        <v>937</v>
      </c>
      <c r="AH67" s="106"/>
    </row>
    <row r="68" spans="1:34" x14ac:dyDescent="0.25">
      <c r="A68" s="100" t="s">
        <v>41</v>
      </c>
      <c r="B68" s="28"/>
      <c r="C68" t="s">
        <v>41</v>
      </c>
      <c r="E68" t="s">
        <v>936</v>
      </c>
      <c r="F68" t="s">
        <v>937</v>
      </c>
      <c r="AH68" s="106"/>
    </row>
    <row r="69" spans="1:34" x14ac:dyDescent="0.25">
      <c r="A69" s="100" t="s">
        <v>44</v>
      </c>
      <c r="B69" s="28"/>
      <c r="C69" t="s">
        <v>45</v>
      </c>
      <c r="E69" t="s">
        <v>936</v>
      </c>
      <c r="F69" t="s">
        <v>937</v>
      </c>
      <c r="AH69" s="106"/>
    </row>
    <row r="70" spans="1:34" x14ac:dyDescent="0.25">
      <c r="A70" s="100" t="s">
        <v>41</v>
      </c>
      <c r="B70" s="28"/>
      <c r="C70" t="s">
        <v>41</v>
      </c>
      <c r="E70" t="s">
        <v>936</v>
      </c>
      <c r="F70" t="s">
        <v>937</v>
      </c>
      <c r="AH70" s="106"/>
    </row>
    <row r="71" spans="1:34" ht="15.75" thickBot="1" x14ac:dyDescent="0.3">
      <c r="A71" s="108" t="s">
        <v>41</v>
      </c>
      <c r="B71" s="50"/>
      <c r="C71" s="36" t="s">
        <v>41</v>
      </c>
      <c r="D71" s="36" t="s">
        <v>389</v>
      </c>
      <c r="E71" s="36" t="s">
        <v>936</v>
      </c>
      <c r="F71" s="36" t="s">
        <v>937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107"/>
    </row>
    <row r="72" spans="1:34" ht="15.75" thickTop="1" x14ac:dyDescent="0.25">
      <c r="A72" s="97" t="s">
        <v>42</v>
      </c>
      <c r="B72" s="35"/>
      <c r="C72" s="49" t="s">
        <v>39</v>
      </c>
      <c r="D72" s="49" t="s">
        <v>388</v>
      </c>
      <c r="E72" s="49" t="s">
        <v>938</v>
      </c>
      <c r="F72" s="49" t="s">
        <v>939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109"/>
    </row>
    <row r="73" spans="1:34" x14ac:dyDescent="0.25">
      <c r="A73" s="100" t="s">
        <v>37</v>
      </c>
      <c r="B73" s="28"/>
      <c r="C73" t="s">
        <v>37</v>
      </c>
      <c r="E73" t="s">
        <v>938</v>
      </c>
      <c r="F73" t="s">
        <v>939</v>
      </c>
      <c r="AH73" s="106"/>
    </row>
    <row r="74" spans="1:34" x14ac:dyDescent="0.25">
      <c r="A74" s="100" t="s">
        <v>37</v>
      </c>
      <c r="B74" s="28"/>
      <c r="C74" t="s">
        <v>37</v>
      </c>
      <c r="E74" t="s">
        <v>938</v>
      </c>
      <c r="F74" t="s">
        <v>939</v>
      </c>
      <c r="AH74" s="106"/>
    </row>
    <row r="75" spans="1:34" x14ac:dyDescent="0.25">
      <c r="A75" s="100" t="s">
        <v>37</v>
      </c>
      <c r="B75" s="28"/>
      <c r="C75" t="s">
        <v>37</v>
      </c>
      <c r="E75" t="s">
        <v>938</v>
      </c>
      <c r="F75" t="s">
        <v>939</v>
      </c>
      <c r="AH75" s="106"/>
    </row>
    <row r="76" spans="1:34" x14ac:dyDescent="0.25">
      <c r="A76" s="100" t="s">
        <v>37</v>
      </c>
      <c r="B76" s="28"/>
      <c r="C76" t="s">
        <v>37</v>
      </c>
      <c r="E76" t="s">
        <v>938</v>
      </c>
      <c r="F76" t="s">
        <v>939</v>
      </c>
      <c r="AH76" s="106"/>
    </row>
    <row r="77" spans="1:34" x14ac:dyDescent="0.25">
      <c r="A77" s="100" t="s">
        <v>37</v>
      </c>
      <c r="B77" s="28"/>
      <c r="C77" t="s">
        <v>37</v>
      </c>
      <c r="E77" t="s">
        <v>938</v>
      </c>
      <c r="F77" t="s">
        <v>939</v>
      </c>
      <c r="AH77" s="106"/>
    </row>
    <row r="78" spans="1:34" x14ac:dyDescent="0.25">
      <c r="A78" s="100" t="s">
        <v>37</v>
      </c>
      <c r="B78" s="28"/>
      <c r="C78" t="s">
        <v>37</v>
      </c>
      <c r="E78" t="s">
        <v>938</v>
      </c>
      <c r="F78" t="s">
        <v>939</v>
      </c>
      <c r="AH78" s="106"/>
    </row>
    <row r="79" spans="1:34" x14ac:dyDescent="0.25">
      <c r="A79" s="100" t="s">
        <v>41</v>
      </c>
      <c r="B79" s="28"/>
      <c r="C79" t="s">
        <v>41</v>
      </c>
      <c r="E79" t="s">
        <v>938</v>
      </c>
      <c r="F79" t="s">
        <v>939</v>
      </c>
      <c r="AH79" s="106"/>
    </row>
    <row r="80" spans="1:34" x14ac:dyDescent="0.25">
      <c r="A80" s="100" t="s">
        <v>67</v>
      </c>
      <c r="B80" s="28"/>
      <c r="C80" t="s">
        <v>39</v>
      </c>
      <c r="E80" t="s">
        <v>938</v>
      </c>
      <c r="F80" t="s">
        <v>939</v>
      </c>
      <c r="AH80" s="106"/>
    </row>
    <row r="81" spans="1:34" ht="15.75" thickBot="1" x14ac:dyDescent="0.3">
      <c r="A81" s="108" t="s">
        <v>37</v>
      </c>
      <c r="B81" s="50"/>
      <c r="C81" s="36" t="s">
        <v>37</v>
      </c>
      <c r="D81" s="36" t="s">
        <v>389</v>
      </c>
      <c r="E81" s="36" t="s">
        <v>938</v>
      </c>
      <c r="F81" s="36" t="s">
        <v>939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107"/>
    </row>
    <row r="82" spans="1:34" ht="15.75" thickTop="1" x14ac:dyDescent="0.25">
      <c r="A82" s="97" t="s">
        <v>40</v>
      </c>
      <c r="B82" s="35"/>
      <c r="C82" s="49" t="s">
        <v>40</v>
      </c>
      <c r="D82" s="49" t="s">
        <v>388</v>
      </c>
      <c r="E82" s="49" t="s">
        <v>940</v>
      </c>
      <c r="F82" s="49" t="s">
        <v>941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109"/>
    </row>
    <row r="83" spans="1:34" x14ac:dyDescent="0.25">
      <c r="A83" s="100" t="s">
        <v>37</v>
      </c>
      <c r="B83" s="28"/>
      <c r="C83" t="s">
        <v>37</v>
      </c>
      <c r="E83" t="s">
        <v>940</v>
      </c>
      <c r="F83" t="s">
        <v>941</v>
      </c>
      <c r="AH83" s="106"/>
    </row>
    <row r="84" spans="1:34" x14ac:dyDescent="0.25">
      <c r="A84" s="100" t="s">
        <v>37</v>
      </c>
      <c r="B84" s="28"/>
      <c r="C84" t="s">
        <v>37</v>
      </c>
      <c r="E84" t="s">
        <v>940</v>
      </c>
      <c r="F84" t="s">
        <v>941</v>
      </c>
      <c r="AH84" s="106"/>
    </row>
    <row r="85" spans="1:34" x14ac:dyDescent="0.25">
      <c r="A85" s="100" t="s">
        <v>37</v>
      </c>
      <c r="B85" s="28"/>
      <c r="C85" t="s">
        <v>37</v>
      </c>
      <c r="E85" t="s">
        <v>940</v>
      </c>
      <c r="F85" t="s">
        <v>941</v>
      </c>
      <c r="AH85" s="106"/>
    </row>
    <row r="86" spans="1:34" x14ac:dyDescent="0.25">
      <c r="A86" s="100" t="s">
        <v>41</v>
      </c>
      <c r="B86" s="28"/>
      <c r="C86" t="s">
        <v>41</v>
      </c>
      <c r="E86" t="s">
        <v>940</v>
      </c>
      <c r="F86" t="s">
        <v>941</v>
      </c>
      <c r="AH86" s="106"/>
    </row>
    <row r="87" spans="1:34" x14ac:dyDescent="0.25">
      <c r="A87" s="100" t="s">
        <v>46</v>
      </c>
      <c r="B87" s="28"/>
      <c r="C87" t="s">
        <v>37</v>
      </c>
      <c r="E87" t="s">
        <v>940</v>
      </c>
      <c r="F87" t="s">
        <v>941</v>
      </c>
      <c r="AH87" s="106"/>
    </row>
    <row r="88" spans="1:34" x14ac:dyDescent="0.25">
      <c r="A88" s="100" t="s">
        <v>46</v>
      </c>
      <c r="B88" s="28"/>
      <c r="C88" t="s">
        <v>37</v>
      </c>
      <c r="E88" t="s">
        <v>940</v>
      </c>
      <c r="F88" t="s">
        <v>941</v>
      </c>
      <c r="AH88" s="106"/>
    </row>
    <row r="89" spans="1:34" x14ac:dyDescent="0.25">
      <c r="A89" s="100" t="s">
        <v>37</v>
      </c>
      <c r="B89" s="28"/>
      <c r="C89" t="s">
        <v>37</v>
      </c>
      <c r="E89" t="s">
        <v>940</v>
      </c>
      <c r="F89" t="s">
        <v>941</v>
      </c>
      <c r="AH89" s="106"/>
    </row>
    <row r="90" spans="1:34" x14ac:dyDescent="0.25">
      <c r="A90" s="100" t="s">
        <v>44</v>
      </c>
      <c r="B90" s="28"/>
      <c r="C90" t="s">
        <v>45</v>
      </c>
      <c r="E90" t="s">
        <v>940</v>
      </c>
      <c r="F90" t="s">
        <v>941</v>
      </c>
      <c r="AH90" s="106"/>
    </row>
    <row r="91" spans="1:34" ht="15.75" thickBot="1" x14ac:dyDescent="0.3">
      <c r="A91" s="108" t="s">
        <v>40</v>
      </c>
      <c r="B91" s="50"/>
      <c r="C91" s="36" t="s">
        <v>40</v>
      </c>
      <c r="D91" s="36" t="s">
        <v>389</v>
      </c>
      <c r="E91" s="36" t="s">
        <v>940</v>
      </c>
      <c r="F91" s="36" t="s">
        <v>941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107"/>
    </row>
    <row r="92" spans="1:34" ht="15.75" thickTop="1" x14ac:dyDescent="0.25">
      <c r="A92" s="97" t="s">
        <v>37</v>
      </c>
      <c r="B92" s="35"/>
      <c r="C92" s="49" t="s">
        <v>37</v>
      </c>
      <c r="D92" s="49" t="s">
        <v>388</v>
      </c>
      <c r="E92" s="49" t="s">
        <v>942</v>
      </c>
      <c r="F92" s="49" t="s">
        <v>943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109"/>
    </row>
    <row r="93" spans="1:34" x14ac:dyDescent="0.25">
      <c r="A93" s="100" t="s">
        <v>37</v>
      </c>
      <c r="B93" s="28"/>
      <c r="C93" t="s">
        <v>37</v>
      </c>
      <c r="E93" t="s">
        <v>942</v>
      </c>
      <c r="F93" t="s">
        <v>943</v>
      </c>
      <c r="AH93" s="106"/>
    </row>
    <row r="94" spans="1:34" x14ac:dyDescent="0.25">
      <c r="A94" s="100" t="s">
        <v>44</v>
      </c>
      <c r="B94" s="28"/>
      <c r="C94" t="s">
        <v>45</v>
      </c>
      <c r="E94" t="s">
        <v>942</v>
      </c>
      <c r="F94" t="s">
        <v>943</v>
      </c>
      <c r="AH94" s="106"/>
    </row>
    <row r="95" spans="1:34" x14ac:dyDescent="0.25">
      <c r="A95" s="100" t="s">
        <v>40</v>
      </c>
      <c r="B95" s="28"/>
      <c r="C95" t="s">
        <v>40</v>
      </c>
      <c r="E95" t="s">
        <v>942</v>
      </c>
      <c r="F95" t="s">
        <v>943</v>
      </c>
      <c r="AH95" s="106"/>
    </row>
    <row r="96" spans="1:34" x14ac:dyDescent="0.25">
      <c r="A96" s="100" t="s">
        <v>132</v>
      </c>
      <c r="B96" s="28"/>
      <c r="C96" t="s">
        <v>39</v>
      </c>
      <c r="E96" t="s">
        <v>942</v>
      </c>
      <c r="F96" t="s">
        <v>943</v>
      </c>
      <c r="AH96" s="106"/>
    </row>
    <row r="97" spans="1:34" x14ac:dyDescent="0.25">
      <c r="A97" s="100" t="s">
        <v>37</v>
      </c>
      <c r="B97" s="28"/>
      <c r="C97" t="s">
        <v>37</v>
      </c>
      <c r="E97" t="s">
        <v>942</v>
      </c>
      <c r="F97" t="s">
        <v>943</v>
      </c>
      <c r="AH97" s="106"/>
    </row>
    <row r="98" spans="1:34" x14ac:dyDescent="0.25">
      <c r="A98" s="100" t="s">
        <v>37</v>
      </c>
      <c r="B98" s="28"/>
      <c r="C98" t="s">
        <v>37</v>
      </c>
      <c r="E98" t="s">
        <v>942</v>
      </c>
      <c r="F98" t="s">
        <v>943</v>
      </c>
      <c r="AH98" s="106"/>
    </row>
    <row r="99" spans="1:34" x14ac:dyDescent="0.25">
      <c r="A99" s="100" t="s">
        <v>76</v>
      </c>
      <c r="B99" s="28"/>
      <c r="C99" t="s">
        <v>39</v>
      </c>
      <c r="E99" t="s">
        <v>942</v>
      </c>
      <c r="F99" t="s">
        <v>943</v>
      </c>
      <c r="AH99" s="106"/>
    </row>
    <row r="100" spans="1:34" x14ac:dyDescent="0.25">
      <c r="A100" s="100" t="s">
        <v>57</v>
      </c>
      <c r="B100" s="28"/>
      <c r="C100" t="s">
        <v>39</v>
      </c>
      <c r="E100" t="s">
        <v>942</v>
      </c>
      <c r="F100" t="s">
        <v>943</v>
      </c>
      <c r="AH100" s="106"/>
    </row>
    <row r="101" spans="1:34" ht="15.75" thickBot="1" x14ac:dyDescent="0.3">
      <c r="A101" s="108" t="s">
        <v>76</v>
      </c>
      <c r="B101" s="50"/>
      <c r="C101" s="36" t="s">
        <v>39</v>
      </c>
      <c r="D101" s="36" t="s">
        <v>389</v>
      </c>
      <c r="E101" s="36" t="s">
        <v>942</v>
      </c>
      <c r="F101" s="36" t="s">
        <v>943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107"/>
    </row>
    <row r="102" spans="1:34" ht="15.75" thickTop="1" x14ac:dyDescent="0.25">
      <c r="A102" s="97" t="s">
        <v>40</v>
      </c>
      <c r="B102" s="35"/>
      <c r="C102" s="49" t="s">
        <v>40</v>
      </c>
      <c r="D102" s="49" t="s">
        <v>388</v>
      </c>
      <c r="E102" s="49" t="s">
        <v>944</v>
      </c>
      <c r="F102" s="49" t="s">
        <v>945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109"/>
    </row>
    <row r="103" spans="1:34" x14ac:dyDescent="0.25">
      <c r="A103" s="100" t="s">
        <v>37</v>
      </c>
      <c r="B103" s="28"/>
      <c r="C103" t="s">
        <v>37</v>
      </c>
      <c r="E103" t="s">
        <v>944</v>
      </c>
      <c r="F103" t="s">
        <v>945</v>
      </c>
      <c r="AH103" s="106"/>
    </row>
    <row r="104" spans="1:34" x14ac:dyDescent="0.25">
      <c r="A104" s="100" t="s">
        <v>41</v>
      </c>
      <c r="B104" s="28"/>
      <c r="C104" t="s">
        <v>41</v>
      </c>
      <c r="E104" t="s">
        <v>944</v>
      </c>
      <c r="F104" t="s">
        <v>945</v>
      </c>
      <c r="AH104" s="106"/>
    </row>
    <row r="105" spans="1:34" x14ac:dyDescent="0.25">
      <c r="A105" s="100" t="s">
        <v>40</v>
      </c>
      <c r="B105" s="28"/>
      <c r="C105" t="s">
        <v>40</v>
      </c>
      <c r="E105" t="s">
        <v>944</v>
      </c>
      <c r="F105" t="s">
        <v>945</v>
      </c>
      <c r="AH105" s="106"/>
    </row>
    <row r="106" spans="1:34" x14ac:dyDescent="0.25">
      <c r="A106" s="100" t="s">
        <v>37</v>
      </c>
      <c r="B106" s="28"/>
      <c r="C106" t="s">
        <v>37</v>
      </c>
      <c r="E106" t="s">
        <v>944</v>
      </c>
      <c r="F106" t="s">
        <v>945</v>
      </c>
      <c r="AH106" s="106"/>
    </row>
    <row r="107" spans="1:34" x14ac:dyDescent="0.25">
      <c r="A107" s="100" t="s">
        <v>37</v>
      </c>
      <c r="B107" s="28"/>
      <c r="C107" t="s">
        <v>37</v>
      </c>
      <c r="E107" t="s">
        <v>944</v>
      </c>
      <c r="F107" t="s">
        <v>945</v>
      </c>
      <c r="AH107" s="106"/>
    </row>
    <row r="108" spans="1:34" x14ac:dyDescent="0.25">
      <c r="A108" s="100" t="s">
        <v>41</v>
      </c>
      <c r="B108" s="28"/>
      <c r="C108" t="s">
        <v>41</v>
      </c>
      <c r="E108" t="s">
        <v>944</v>
      </c>
      <c r="F108" t="s">
        <v>945</v>
      </c>
      <c r="AH108" s="106"/>
    </row>
    <row r="109" spans="1:34" x14ac:dyDescent="0.25">
      <c r="A109" s="100" t="s">
        <v>37</v>
      </c>
      <c r="B109" s="28"/>
      <c r="C109" t="s">
        <v>37</v>
      </c>
      <c r="E109" t="s">
        <v>944</v>
      </c>
      <c r="F109" t="s">
        <v>945</v>
      </c>
      <c r="AH109" s="106"/>
    </row>
    <row r="110" spans="1:34" x14ac:dyDescent="0.25">
      <c r="A110" s="100" t="s">
        <v>93</v>
      </c>
      <c r="B110" s="28"/>
      <c r="C110" t="s">
        <v>45</v>
      </c>
      <c r="E110" t="s">
        <v>944</v>
      </c>
      <c r="F110" t="s">
        <v>945</v>
      </c>
      <c r="AH110" s="106"/>
    </row>
    <row r="111" spans="1:34" ht="15.75" thickBot="1" x14ac:dyDescent="0.3">
      <c r="A111" s="108" t="s">
        <v>41</v>
      </c>
      <c r="B111" s="50"/>
      <c r="C111" s="36" t="s">
        <v>41</v>
      </c>
      <c r="D111" s="36" t="s">
        <v>389</v>
      </c>
      <c r="E111" s="36" t="s">
        <v>944</v>
      </c>
      <c r="F111" s="36" t="s">
        <v>945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107"/>
    </row>
    <row r="112" spans="1:34" ht="15.75" thickTop="1" x14ac:dyDescent="0.25">
      <c r="A112" s="97" t="s">
        <v>40</v>
      </c>
      <c r="B112" s="35"/>
      <c r="C112" s="49" t="s">
        <v>40</v>
      </c>
      <c r="D112" s="49" t="s">
        <v>388</v>
      </c>
      <c r="E112" s="49" t="s">
        <v>946</v>
      </c>
      <c r="F112" s="49" t="s">
        <v>947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109"/>
    </row>
    <row r="113" spans="1:34" x14ac:dyDescent="0.25">
      <c r="A113" s="100" t="s">
        <v>37</v>
      </c>
      <c r="B113" s="28"/>
      <c r="C113" t="s">
        <v>37</v>
      </c>
      <c r="E113" t="s">
        <v>946</v>
      </c>
      <c r="F113" t="s">
        <v>947</v>
      </c>
      <c r="AH113" s="106"/>
    </row>
    <row r="114" spans="1:34" x14ac:dyDescent="0.25">
      <c r="A114" s="100" t="s">
        <v>40</v>
      </c>
      <c r="B114" s="28"/>
      <c r="C114" t="s">
        <v>40</v>
      </c>
      <c r="E114" t="s">
        <v>946</v>
      </c>
      <c r="F114" t="s">
        <v>947</v>
      </c>
      <c r="AH114" s="106"/>
    </row>
    <row r="115" spans="1:34" x14ac:dyDescent="0.25">
      <c r="A115" s="100" t="s">
        <v>37</v>
      </c>
      <c r="B115" s="28"/>
      <c r="C115" t="s">
        <v>37</v>
      </c>
      <c r="E115" t="s">
        <v>946</v>
      </c>
      <c r="F115" t="s">
        <v>947</v>
      </c>
      <c r="AH115" s="106"/>
    </row>
    <row r="116" spans="1:34" x14ac:dyDescent="0.25">
      <c r="A116" s="100" t="s">
        <v>37</v>
      </c>
      <c r="B116" s="28"/>
      <c r="C116" t="s">
        <v>37</v>
      </c>
      <c r="E116" t="s">
        <v>946</v>
      </c>
      <c r="F116" t="s">
        <v>947</v>
      </c>
      <c r="AH116" s="106"/>
    </row>
    <row r="117" spans="1:34" x14ac:dyDescent="0.25">
      <c r="A117" s="100" t="s">
        <v>40</v>
      </c>
      <c r="B117" s="28"/>
      <c r="C117" t="s">
        <v>40</v>
      </c>
      <c r="E117" t="s">
        <v>946</v>
      </c>
      <c r="F117" t="s">
        <v>947</v>
      </c>
      <c r="AH117" s="106"/>
    </row>
    <row r="118" spans="1:34" x14ac:dyDescent="0.25">
      <c r="A118" s="100" t="s">
        <v>37</v>
      </c>
      <c r="B118" s="28"/>
      <c r="C118" t="s">
        <v>37</v>
      </c>
      <c r="E118" t="s">
        <v>946</v>
      </c>
      <c r="F118" t="s">
        <v>947</v>
      </c>
      <c r="AH118" s="106"/>
    </row>
    <row r="119" spans="1:34" x14ac:dyDescent="0.25">
      <c r="A119" s="100" t="s">
        <v>40</v>
      </c>
      <c r="B119" s="28"/>
      <c r="C119" t="s">
        <v>40</v>
      </c>
      <c r="E119" t="s">
        <v>946</v>
      </c>
      <c r="F119" t="s">
        <v>947</v>
      </c>
      <c r="AH119" s="106"/>
    </row>
    <row r="120" spans="1:34" x14ac:dyDescent="0.25">
      <c r="A120" s="100" t="s">
        <v>37</v>
      </c>
      <c r="B120" s="28"/>
      <c r="C120" t="s">
        <v>37</v>
      </c>
      <c r="E120" t="s">
        <v>946</v>
      </c>
      <c r="F120" t="s">
        <v>947</v>
      </c>
      <c r="AH120" s="106"/>
    </row>
    <row r="121" spans="1:34" ht="15.75" thickBot="1" x14ac:dyDescent="0.3">
      <c r="A121" s="108" t="s">
        <v>37</v>
      </c>
      <c r="B121" s="50"/>
      <c r="C121" s="36" t="s">
        <v>37</v>
      </c>
      <c r="D121" s="36" t="s">
        <v>389</v>
      </c>
      <c r="E121" s="36" t="s">
        <v>946</v>
      </c>
      <c r="F121" s="36" t="s">
        <v>947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107"/>
    </row>
    <row r="122" spans="1:34" ht="15.75" thickTop="1" x14ac:dyDescent="0.25">
      <c r="A122" s="97" t="s">
        <v>37</v>
      </c>
      <c r="B122" s="35"/>
      <c r="C122" s="49" t="s">
        <v>37</v>
      </c>
      <c r="D122" s="49" t="s">
        <v>388</v>
      </c>
      <c r="E122" s="49" t="s">
        <v>948</v>
      </c>
      <c r="F122" s="49" t="s">
        <v>949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109"/>
    </row>
    <row r="123" spans="1:34" x14ac:dyDescent="0.25">
      <c r="A123" s="100" t="s">
        <v>41</v>
      </c>
      <c r="B123" s="28"/>
      <c r="C123" t="s">
        <v>41</v>
      </c>
      <c r="E123" t="s">
        <v>948</v>
      </c>
      <c r="F123" t="s">
        <v>949</v>
      </c>
      <c r="AH123" s="106"/>
    </row>
    <row r="124" spans="1:34" x14ac:dyDescent="0.25">
      <c r="A124" s="100" t="s">
        <v>160</v>
      </c>
      <c r="B124" s="28"/>
      <c r="C124" t="s">
        <v>39</v>
      </c>
      <c r="E124" t="s">
        <v>948</v>
      </c>
      <c r="F124" t="s">
        <v>949</v>
      </c>
      <c r="AH124" s="106"/>
    </row>
    <row r="125" spans="1:34" x14ac:dyDescent="0.25">
      <c r="A125" s="100" t="s">
        <v>224</v>
      </c>
      <c r="B125" s="28"/>
      <c r="C125" t="s">
        <v>39</v>
      </c>
      <c r="E125" t="s">
        <v>948</v>
      </c>
      <c r="F125" t="s">
        <v>949</v>
      </c>
      <c r="AH125" s="106"/>
    </row>
    <row r="126" spans="1:34" x14ac:dyDescent="0.25">
      <c r="A126" s="100" t="s">
        <v>41</v>
      </c>
      <c r="B126" s="28"/>
      <c r="C126" t="s">
        <v>41</v>
      </c>
      <c r="E126" t="s">
        <v>948</v>
      </c>
      <c r="F126" t="s">
        <v>949</v>
      </c>
      <c r="AH126" s="106"/>
    </row>
    <row r="127" spans="1:34" x14ac:dyDescent="0.25">
      <c r="A127" s="100" t="s">
        <v>37</v>
      </c>
      <c r="B127" s="28"/>
      <c r="C127" t="s">
        <v>37</v>
      </c>
      <c r="E127" t="s">
        <v>948</v>
      </c>
      <c r="F127" t="s">
        <v>949</v>
      </c>
      <c r="AH127" s="106"/>
    </row>
    <row r="128" spans="1:34" x14ac:dyDescent="0.25">
      <c r="A128" s="100" t="s">
        <v>37</v>
      </c>
      <c r="B128" s="28"/>
      <c r="C128" t="s">
        <v>37</v>
      </c>
      <c r="E128" t="s">
        <v>948</v>
      </c>
      <c r="F128" t="s">
        <v>949</v>
      </c>
      <c r="AH128" s="106"/>
    </row>
    <row r="129" spans="1:34" x14ac:dyDescent="0.25">
      <c r="A129" s="100" t="s">
        <v>41</v>
      </c>
      <c r="B129" s="28"/>
      <c r="C129" t="s">
        <v>41</v>
      </c>
      <c r="E129" t="s">
        <v>948</v>
      </c>
      <c r="F129" t="s">
        <v>949</v>
      </c>
      <c r="AH129" s="106"/>
    </row>
    <row r="130" spans="1:34" x14ac:dyDescent="0.25">
      <c r="A130" s="100" t="s">
        <v>37</v>
      </c>
      <c r="B130" s="28"/>
      <c r="C130" t="s">
        <v>37</v>
      </c>
      <c r="E130" t="s">
        <v>948</v>
      </c>
      <c r="F130" t="s">
        <v>949</v>
      </c>
      <c r="AH130" s="106"/>
    </row>
    <row r="131" spans="1:34" ht="15.75" thickBot="1" x14ac:dyDescent="0.3">
      <c r="A131" s="108" t="s">
        <v>37</v>
      </c>
      <c r="B131" s="50"/>
      <c r="C131" s="36" t="s">
        <v>37</v>
      </c>
      <c r="D131" s="36" t="s">
        <v>389</v>
      </c>
      <c r="E131" s="36" t="s">
        <v>948</v>
      </c>
      <c r="F131" s="36" t="s">
        <v>949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107"/>
    </row>
    <row r="132" spans="1:34" ht="15.75" thickTop="1" x14ac:dyDescent="0.25">
      <c r="A132" s="97" t="s">
        <v>79</v>
      </c>
      <c r="B132" s="35"/>
      <c r="C132" s="49" t="s">
        <v>39</v>
      </c>
      <c r="D132" s="49" t="s">
        <v>388</v>
      </c>
      <c r="E132" s="49" t="s">
        <v>952</v>
      </c>
      <c r="F132" s="49" t="s">
        <v>953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109"/>
    </row>
    <row r="133" spans="1:34" x14ac:dyDescent="0.25">
      <c r="A133" s="100" t="s">
        <v>37</v>
      </c>
      <c r="B133" s="28"/>
      <c r="C133" t="s">
        <v>37</v>
      </c>
      <c r="E133" t="s">
        <v>952</v>
      </c>
      <c r="F133" t="s">
        <v>953</v>
      </c>
      <c r="AH133" s="106"/>
    </row>
    <row r="134" spans="1:34" x14ac:dyDescent="0.25">
      <c r="A134" s="100" t="s">
        <v>67</v>
      </c>
      <c r="B134" s="28"/>
      <c r="C134" t="s">
        <v>39</v>
      </c>
      <c r="E134" t="s">
        <v>952</v>
      </c>
      <c r="F134" t="s">
        <v>953</v>
      </c>
      <c r="AH134" s="106"/>
    </row>
    <row r="135" spans="1:34" x14ac:dyDescent="0.25">
      <c r="A135" s="100" t="s">
        <v>40</v>
      </c>
      <c r="B135" s="28"/>
      <c r="C135" t="s">
        <v>40</v>
      </c>
      <c r="E135" t="s">
        <v>952</v>
      </c>
      <c r="F135" t="s">
        <v>953</v>
      </c>
      <c r="AH135" s="106"/>
    </row>
    <row r="136" spans="1:34" x14ac:dyDescent="0.25">
      <c r="A136" s="100" t="s">
        <v>37</v>
      </c>
      <c r="B136" s="28"/>
      <c r="C136" t="s">
        <v>37</v>
      </c>
      <c r="E136" t="s">
        <v>952</v>
      </c>
      <c r="F136" t="s">
        <v>953</v>
      </c>
      <c r="AH136" s="106"/>
    </row>
    <row r="137" spans="1:34" x14ac:dyDescent="0.25">
      <c r="A137" s="100" t="s">
        <v>81</v>
      </c>
      <c r="B137" s="28"/>
      <c r="C137" t="s">
        <v>45</v>
      </c>
      <c r="E137" t="s">
        <v>952</v>
      </c>
      <c r="F137" t="s">
        <v>953</v>
      </c>
      <c r="AH137" s="106"/>
    </row>
    <row r="138" spans="1:34" x14ac:dyDescent="0.25">
      <c r="A138" s="100" t="s">
        <v>37</v>
      </c>
      <c r="B138" s="28"/>
      <c r="C138" t="s">
        <v>37</v>
      </c>
      <c r="E138" t="s">
        <v>952</v>
      </c>
      <c r="F138" t="s">
        <v>953</v>
      </c>
      <c r="AH138" s="106"/>
    </row>
    <row r="139" spans="1:34" x14ac:dyDescent="0.25">
      <c r="A139" s="100" t="s">
        <v>37</v>
      </c>
      <c r="B139" s="28"/>
      <c r="C139" t="s">
        <v>37</v>
      </c>
      <c r="E139" t="s">
        <v>952</v>
      </c>
      <c r="F139" t="s">
        <v>953</v>
      </c>
      <c r="AH139" s="106"/>
    </row>
    <row r="140" spans="1:34" x14ac:dyDescent="0.25">
      <c r="A140" s="100" t="s">
        <v>46</v>
      </c>
      <c r="B140" s="28"/>
      <c r="C140" t="s">
        <v>37</v>
      </c>
      <c r="E140" t="s">
        <v>952</v>
      </c>
      <c r="F140" t="s">
        <v>953</v>
      </c>
      <c r="AH140" s="106"/>
    </row>
    <row r="141" spans="1:34" ht="15.75" thickBot="1" x14ac:dyDescent="0.3">
      <c r="A141" s="108" t="s">
        <v>40</v>
      </c>
      <c r="B141" s="50"/>
      <c r="C141" s="36" t="s">
        <v>40</v>
      </c>
      <c r="D141" s="36" t="s">
        <v>389</v>
      </c>
      <c r="E141" s="36" t="s">
        <v>952</v>
      </c>
      <c r="F141" s="36" t="s">
        <v>953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107"/>
    </row>
    <row r="142" spans="1:34" ht="15.75" thickTop="1" x14ac:dyDescent="0.25">
      <c r="A142" s="97" t="s">
        <v>37</v>
      </c>
      <c r="B142" s="35"/>
      <c r="C142" s="49" t="s">
        <v>37</v>
      </c>
      <c r="D142" s="49" t="s">
        <v>388</v>
      </c>
      <c r="E142" s="49" t="s">
        <v>954</v>
      </c>
      <c r="F142" s="49" t="s">
        <v>955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109"/>
    </row>
    <row r="143" spans="1:34" x14ac:dyDescent="0.25">
      <c r="A143" s="100" t="s">
        <v>37</v>
      </c>
      <c r="B143" s="28"/>
      <c r="C143" t="s">
        <v>37</v>
      </c>
      <c r="E143" t="s">
        <v>954</v>
      </c>
      <c r="F143" t="s">
        <v>955</v>
      </c>
      <c r="AH143" s="106"/>
    </row>
    <row r="144" spans="1:34" x14ac:dyDescent="0.25">
      <c r="A144" s="100" t="s">
        <v>37</v>
      </c>
      <c r="B144" s="28"/>
      <c r="C144" t="s">
        <v>37</v>
      </c>
      <c r="E144" t="s">
        <v>954</v>
      </c>
      <c r="F144" t="s">
        <v>955</v>
      </c>
      <c r="AH144" s="106"/>
    </row>
    <row r="145" spans="1:34" x14ac:dyDescent="0.25">
      <c r="A145" s="100" t="s">
        <v>37</v>
      </c>
      <c r="B145" s="28"/>
      <c r="C145" t="s">
        <v>37</v>
      </c>
      <c r="E145" t="s">
        <v>954</v>
      </c>
      <c r="F145" t="s">
        <v>955</v>
      </c>
      <c r="AH145" s="106"/>
    </row>
    <row r="146" spans="1:34" x14ac:dyDescent="0.25">
      <c r="A146" s="100" t="s">
        <v>37</v>
      </c>
      <c r="B146" s="28"/>
      <c r="C146" t="s">
        <v>37</v>
      </c>
      <c r="E146" t="s">
        <v>954</v>
      </c>
      <c r="F146" t="s">
        <v>955</v>
      </c>
      <c r="AH146" s="106"/>
    </row>
    <row r="147" spans="1:34" x14ac:dyDescent="0.25">
      <c r="A147" s="100" t="s">
        <v>44</v>
      </c>
      <c r="B147" s="28"/>
      <c r="C147" t="s">
        <v>45</v>
      </c>
      <c r="E147" t="s">
        <v>954</v>
      </c>
      <c r="F147" t="s">
        <v>955</v>
      </c>
      <c r="AH147" s="106"/>
    </row>
    <row r="148" spans="1:34" x14ac:dyDescent="0.25">
      <c r="A148" s="100" t="s">
        <v>37</v>
      </c>
      <c r="B148" s="28"/>
      <c r="C148" t="s">
        <v>37</v>
      </c>
      <c r="E148" t="s">
        <v>954</v>
      </c>
      <c r="F148" t="s">
        <v>955</v>
      </c>
      <c r="AH148" s="106"/>
    </row>
    <row r="149" spans="1:34" x14ac:dyDescent="0.25">
      <c r="A149" s="100" t="s">
        <v>37</v>
      </c>
      <c r="B149" s="28"/>
      <c r="C149" t="s">
        <v>37</v>
      </c>
      <c r="E149" t="s">
        <v>954</v>
      </c>
      <c r="F149" t="s">
        <v>955</v>
      </c>
      <c r="AH149" s="106"/>
    </row>
    <row r="150" spans="1:34" x14ac:dyDescent="0.25">
      <c r="A150" s="100" t="s">
        <v>38</v>
      </c>
      <c r="B150" s="28"/>
      <c r="C150" t="s">
        <v>39</v>
      </c>
      <c r="E150" t="s">
        <v>954</v>
      </c>
      <c r="F150" t="s">
        <v>955</v>
      </c>
      <c r="AH150" s="106"/>
    </row>
    <row r="151" spans="1:34" ht="15.75" thickBot="1" x14ac:dyDescent="0.3">
      <c r="A151" s="108" t="s">
        <v>37</v>
      </c>
      <c r="B151" s="50"/>
      <c r="C151" s="36" t="s">
        <v>37</v>
      </c>
      <c r="D151" s="36" t="s">
        <v>389</v>
      </c>
      <c r="E151" s="36" t="s">
        <v>954</v>
      </c>
      <c r="F151" s="36" t="s">
        <v>955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107"/>
    </row>
    <row r="152" spans="1:34" ht="15.75" thickTop="1" x14ac:dyDescent="0.25">
      <c r="A152" s="97" t="s">
        <v>46</v>
      </c>
      <c r="B152" s="35"/>
      <c r="C152" s="49" t="s">
        <v>37</v>
      </c>
      <c r="D152" s="49" t="s">
        <v>388</v>
      </c>
      <c r="E152" s="49" t="s">
        <v>956</v>
      </c>
      <c r="F152" s="49" t="s">
        <v>957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109"/>
    </row>
    <row r="153" spans="1:34" x14ac:dyDescent="0.25">
      <c r="A153" s="100" t="s">
        <v>37</v>
      </c>
      <c r="B153" s="28"/>
      <c r="C153" t="s">
        <v>37</v>
      </c>
      <c r="E153" t="s">
        <v>956</v>
      </c>
      <c r="F153" t="s">
        <v>957</v>
      </c>
      <c r="AH153" s="106"/>
    </row>
    <row r="154" spans="1:34" x14ac:dyDescent="0.25">
      <c r="A154" s="100" t="s">
        <v>37</v>
      </c>
      <c r="B154" s="28"/>
      <c r="C154" t="s">
        <v>37</v>
      </c>
      <c r="E154" t="s">
        <v>956</v>
      </c>
      <c r="F154" t="s">
        <v>957</v>
      </c>
      <c r="AH154" s="106"/>
    </row>
    <row r="155" spans="1:34" x14ac:dyDescent="0.25">
      <c r="A155" s="100" t="s">
        <v>37</v>
      </c>
      <c r="B155" s="28"/>
      <c r="C155" t="s">
        <v>37</v>
      </c>
      <c r="E155" t="s">
        <v>956</v>
      </c>
      <c r="F155" t="s">
        <v>957</v>
      </c>
      <c r="AH155" s="106"/>
    </row>
    <row r="156" spans="1:34" x14ac:dyDescent="0.25">
      <c r="A156" s="100" t="s">
        <v>41</v>
      </c>
      <c r="B156" s="28"/>
      <c r="C156" t="s">
        <v>41</v>
      </c>
      <c r="E156" t="s">
        <v>956</v>
      </c>
      <c r="F156" t="s">
        <v>957</v>
      </c>
      <c r="AH156" s="106"/>
    </row>
    <row r="157" spans="1:34" x14ac:dyDescent="0.25">
      <c r="A157" s="100" t="s">
        <v>37</v>
      </c>
      <c r="B157" s="28"/>
      <c r="C157" t="s">
        <v>37</v>
      </c>
      <c r="E157" t="s">
        <v>956</v>
      </c>
      <c r="F157" t="s">
        <v>957</v>
      </c>
      <c r="AH157" s="106"/>
    </row>
    <row r="158" spans="1:34" x14ac:dyDescent="0.25">
      <c r="A158" s="100" t="s">
        <v>40</v>
      </c>
      <c r="B158" s="28"/>
      <c r="C158" t="s">
        <v>40</v>
      </c>
      <c r="E158" t="s">
        <v>956</v>
      </c>
      <c r="F158" t="s">
        <v>957</v>
      </c>
      <c r="AH158" s="106"/>
    </row>
    <row r="159" spans="1:34" x14ac:dyDescent="0.25">
      <c r="A159" s="100" t="s">
        <v>41</v>
      </c>
      <c r="B159" s="28"/>
      <c r="C159" t="s">
        <v>41</v>
      </c>
      <c r="E159" t="s">
        <v>956</v>
      </c>
      <c r="F159" t="s">
        <v>957</v>
      </c>
      <c r="AH159" s="106"/>
    </row>
    <row r="160" spans="1:34" x14ac:dyDescent="0.25">
      <c r="A160" s="100" t="s">
        <v>46</v>
      </c>
      <c r="B160" s="28"/>
      <c r="C160" t="s">
        <v>37</v>
      </c>
      <c r="E160" t="s">
        <v>956</v>
      </c>
      <c r="F160" t="s">
        <v>957</v>
      </c>
      <c r="AH160" s="106"/>
    </row>
    <row r="161" spans="1:34" ht="15.75" thickBot="1" x14ac:dyDescent="0.3">
      <c r="A161" s="108" t="s">
        <v>44</v>
      </c>
      <c r="B161" s="50"/>
      <c r="C161" s="36" t="s">
        <v>45</v>
      </c>
      <c r="D161" s="36" t="s">
        <v>389</v>
      </c>
      <c r="E161" s="36" t="s">
        <v>956</v>
      </c>
      <c r="F161" s="36" t="s">
        <v>957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107"/>
    </row>
    <row r="162" spans="1:34" ht="15.75" thickTop="1" x14ac:dyDescent="0.25">
      <c r="A162" s="97" t="s">
        <v>37</v>
      </c>
      <c r="B162" s="35"/>
      <c r="C162" s="49" t="s">
        <v>37</v>
      </c>
      <c r="D162" s="49" t="s">
        <v>388</v>
      </c>
      <c r="E162" s="49" t="s">
        <v>958</v>
      </c>
      <c r="F162" s="49" t="s">
        <v>959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109"/>
    </row>
    <row r="163" spans="1:34" x14ac:dyDescent="0.25">
      <c r="A163" s="100" t="s">
        <v>37</v>
      </c>
      <c r="B163" s="28"/>
      <c r="C163" t="s">
        <v>37</v>
      </c>
      <c r="E163" t="s">
        <v>958</v>
      </c>
      <c r="F163" t="s">
        <v>959</v>
      </c>
      <c r="AH163" s="106"/>
    </row>
    <row r="164" spans="1:34" x14ac:dyDescent="0.25">
      <c r="A164" s="100" t="s">
        <v>37</v>
      </c>
      <c r="B164" s="28"/>
      <c r="C164" t="s">
        <v>37</v>
      </c>
      <c r="E164" t="s">
        <v>958</v>
      </c>
      <c r="F164" t="s">
        <v>959</v>
      </c>
      <c r="AH164" s="106"/>
    </row>
    <row r="165" spans="1:34" x14ac:dyDescent="0.25">
      <c r="A165" s="100" t="s">
        <v>40</v>
      </c>
      <c r="B165" s="28"/>
      <c r="C165" t="s">
        <v>40</v>
      </c>
      <c r="E165" t="s">
        <v>958</v>
      </c>
      <c r="F165" t="s">
        <v>959</v>
      </c>
      <c r="AH165" s="106"/>
    </row>
    <row r="166" spans="1:34" x14ac:dyDescent="0.25">
      <c r="A166" s="100" t="s">
        <v>37</v>
      </c>
      <c r="B166" s="28"/>
      <c r="C166" t="s">
        <v>37</v>
      </c>
      <c r="E166" t="s">
        <v>958</v>
      </c>
      <c r="F166" t="s">
        <v>959</v>
      </c>
      <c r="AH166" s="106"/>
    </row>
    <row r="167" spans="1:34" x14ac:dyDescent="0.25">
      <c r="A167" s="100" t="s">
        <v>37</v>
      </c>
      <c r="B167" s="28"/>
      <c r="C167" t="s">
        <v>37</v>
      </c>
      <c r="E167" t="s">
        <v>958</v>
      </c>
      <c r="F167" t="s">
        <v>959</v>
      </c>
      <c r="AH167" s="106"/>
    </row>
    <row r="168" spans="1:34" x14ac:dyDescent="0.25">
      <c r="A168" s="100" t="s">
        <v>40</v>
      </c>
      <c r="B168" s="28"/>
      <c r="C168" t="s">
        <v>40</v>
      </c>
      <c r="E168" t="s">
        <v>958</v>
      </c>
      <c r="F168" t="s">
        <v>959</v>
      </c>
      <c r="AH168" s="106"/>
    </row>
    <row r="169" spans="1:34" x14ac:dyDescent="0.25">
      <c r="A169" s="100" t="s">
        <v>44</v>
      </c>
      <c r="B169" s="28"/>
      <c r="C169" t="s">
        <v>45</v>
      </c>
      <c r="E169" t="s">
        <v>958</v>
      </c>
      <c r="F169" t="s">
        <v>959</v>
      </c>
      <c r="AH169" s="106"/>
    </row>
    <row r="170" spans="1:34" x14ac:dyDescent="0.25">
      <c r="A170" s="100" t="s">
        <v>67</v>
      </c>
      <c r="B170" s="28"/>
      <c r="C170" t="s">
        <v>39</v>
      </c>
      <c r="E170" t="s">
        <v>958</v>
      </c>
      <c r="F170" t="s">
        <v>959</v>
      </c>
      <c r="AH170" s="106"/>
    </row>
    <row r="171" spans="1:34" ht="15.75" thickBot="1" x14ac:dyDescent="0.3">
      <c r="A171" s="108" t="s">
        <v>40</v>
      </c>
      <c r="B171" s="50"/>
      <c r="C171" s="36" t="s">
        <v>40</v>
      </c>
      <c r="D171" s="36" t="s">
        <v>389</v>
      </c>
      <c r="E171" s="36" t="s">
        <v>958</v>
      </c>
      <c r="F171" s="36" t="s">
        <v>959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107"/>
    </row>
    <row r="172" spans="1:34" ht="15.75" thickTop="1" x14ac:dyDescent="0.25">
      <c r="A172" s="97" t="s">
        <v>41</v>
      </c>
      <c r="B172" s="35"/>
      <c r="C172" s="49" t="s">
        <v>41</v>
      </c>
      <c r="D172" s="49" t="s">
        <v>388</v>
      </c>
      <c r="E172" s="49" t="s">
        <v>960</v>
      </c>
      <c r="F172" s="49" t="s">
        <v>961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109"/>
    </row>
    <row r="173" spans="1:34" x14ac:dyDescent="0.25">
      <c r="A173" s="100" t="s">
        <v>44</v>
      </c>
      <c r="B173" s="28"/>
      <c r="C173" t="s">
        <v>45</v>
      </c>
      <c r="E173" t="s">
        <v>960</v>
      </c>
      <c r="F173" t="s">
        <v>961</v>
      </c>
      <c r="AH173" s="106"/>
    </row>
    <row r="174" spans="1:34" x14ac:dyDescent="0.25">
      <c r="A174" s="100" t="s">
        <v>37</v>
      </c>
      <c r="B174" s="28"/>
      <c r="C174" t="s">
        <v>37</v>
      </c>
      <c r="E174" t="s">
        <v>960</v>
      </c>
      <c r="F174" t="s">
        <v>961</v>
      </c>
      <c r="AH174" s="106"/>
    </row>
    <row r="175" spans="1:34" x14ac:dyDescent="0.25">
      <c r="A175" s="100" t="s">
        <v>44</v>
      </c>
      <c r="B175" s="28"/>
      <c r="C175" t="s">
        <v>45</v>
      </c>
      <c r="E175" t="s">
        <v>960</v>
      </c>
      <c r="F175" t="s">
        <v>961</v>
      </c>
      <c r="AH175" s="106"/>
    </row>
    <row r="176" spans="1:34" x14ac:dyDescent="0.25">
      <c r="A176" s="100" t="s">
        <v>37</v>
      </c>
      <c r="B176" s="28"/>
      <c r="C176" t="s">
        <v>37</v>
      </c>
      <c r="E176" t="s">
        <v>960</v>
      </c>
      <c r="F176" t="s">
        <v>961</v>
      </c>
      <c r="AH176" s="106"/>
    </row>
    <row r="177" spans="1:34" x14ac:dyDescent="0.25">
      <c r="A177" s="100" t="s">
        <v>37</v>
      </c>
      <c r="B177" s="28"/>
      <c r="C177" t="s">
        <v>37</v>
      </c>
      <c r="E177" t="s">
        <v>960</v>
      </c>
      <c r="F177" t="s">
        <v>961</v>
      </c>
      <c r="AH177" s="106"/>
    </row>
    <row r="178" spans="1:34" x14ac:dyDescent="0.25">
      <c r="A178" s="100" t="s">
        <v>37</v>
      </c>
      <c r="B178" s="28"/>
      <c r="C178" t="s">
        <v>37</v>
      </c>
      <c r="E178" t="s">
        <v>960</v>
      </c>
      <c r="F178" t="s">
        <v>961</v>
      </c>
      <c r="AH178" s="106"/>
    </row>
    <row r="179" spans="1:34" x14ac:dyDescent="0.25">
      <c r="A179" s="100" t="s">
        <v>41</v>
      </c>
      <c r="B179" s="28"/>
      <c r="C179" t="s">
        <v>41</v>
      </c>
      <c r="E179" t="s">
        <v>960</v>
      </c>
      <c r="F179" t="s">
        <v>961</v>
      </c>
      <c r="AH179" s="106"/>
    </row>
    <row r="180" spans="1:34" x14ac:dyDescent="0.25">
      <c r="A180" s="100" t="s">
        <v>41</v>
      </c>
      <c r="B180" s="28"/>
      <c r="C180" t="s">
        <v>41</v>
      </c>
      <c r="E180" t="s">
        <v>960</v>
      </c>
      <c r="F180" t="s">
        <v>961</v>
      </c>
      <c r="AH180" s="106"/>
    </row>
    <row r="181" spans="1:34" ht="15.75" thickBot="1" x14ac:dyDescent="0.3">
      <c r="A181" s="108" t="s">
        <v>37</v>
      </c>
      <c r="B181" s="50"/>
      <c r="C181" s="36" t="s">
        <v>37</v>
      </c>
      <c r="D181" s="36" t="s">
        <v>389</v>
      </c>
      <c r="E181" s="36" t="s">
        <v>960</v>
      </c>
      <c r="F181" s="36" t="s">
        <v>961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107"/>
    </row>
    <row r="182" spans="1:34" ht="15.75" thickTop="1" x14ac:dyDescent="0.25">
      <c r="A182" s="97" t="s">
        <v>262</v>
      </c>
      <c r="B182" s="35"/>
      <c r="C182" s="49" t="s">
        <v>117</v>
      </c>
      <c r="D182" s="49" t="s">
        <v>388</v>
      </c>
      <c r="E182" s="49" t="s">
        <v>962</v>
      </c>
      <c r="F182" s="49" t="s">
        <v>963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109"/>
    </row>
    <row r="183" spans="1:34" x14ac:dyDescent="0.25">
      <c r="A183" s="100" t="s">
        <v>37</v>
      </c>
      <c r="B183" s="28"/>
      <c r="C183" t="s">
        <v>37</v>
      </c>
      <c r="E183" t="s">
        <v>962</v>
      </c>
      <c r="F183" t="s">
        <v>963</v>
      </c>
      <c r="AH183" s="106"/>
    </row>
    <row r="184" spans="1:34" x14ac:dyDescent="0.25">
      <c r="A184" s="100" t="s">
        <v>37</v>
      </c>
      <c r="B184" s="28"/>
      <c r="C184" t="s">
        <v>37</v>
      </c>
      <c r="E184" t="s">
        <v>962</v>
      </c>
      <c r="F184" t="s">
        <v>963</v>
      </c>
      <c r="AH184" s="106"/>
    </row>
    <row r="185" spans="1:34" x14ac:dyDescent="0.25">
      <c r="A185" s="100" t="s">
        <v>42</v>
      </c>
      <c r="B185" s="28"/>
      <c r="C185" t="s">
        <v>39</v>
      </c>
      <c r="E185" t="s">
        <v>962</v>
      </c>
      <c r="F185" t="s">
        <v>963</v>
      </c>
      <c r="AH185" s="106"/>
    </row>
    <row r="186" spans="1:34" x14ac:dyDescent="0.25">
      <c r="A186" s="100" t="s">
        <v>37</v>
      </c>
      <c r="B186" s="28"/>
      <c r="C186" t="s">
        <v>37</v>
      </c>
      <c r="E186" t="s">
        <v>962</v>
      </c>
      <c r="F186" t="s">
        <v>963</v>
      </c>
      <c r="AH186" s="106"/>
    </row>
    <row r="187" spans="1:34" x14ac:dyDescent="0.25">
      <c r="A187" s="100" t="s">
        <v>37</v>
      </c>
      <c r="B187" s="28"/>
      <c r="C187" t="s">
        <v>37</v>
      </c>
      <c r="E187" t="s">
        <v>962</v>
      </c>
      <c r="F187" t="s">
        <v>963</v>
      </c>
      <c r="AH187" s="106"/>
    </row>
    <row r="188" spans="1:34" x14ac:dyDescent="0.25">
      <c r="A188" s="100" t="s">
        <v>37</v>
      </c>
      <c r="B188" s="28"/>
      <c r="C188" t="s">
        <v>37</v>
      </c>
      <c r="E188" t="s">
        <v>962</v>
      </c>
      <c r="F188" t="s">
        <v>963</v>
      </c>
      <c r="AH188" s="106"/>
    </row>
    <row r="189" spans="1:34" x14ac:dyDescent="0.25">
      <c r="A189" s="100" t="s">
        <v>37</v>
      </c>
      <c r="B189" s="28"/>
      <c r="C189" t="s">
        <v>37</v>
      </c>
      <c r="E189" t="s">
        <v>962</v>
      </c>
      <c r="F189" t="s">
        <v>963</v>
      </c>
      <c r="AH189" s="106"/>
    </row>
    <row r="190" spans="1:34" x14ac:dyDescent="0.25">
      <c r="A190" s="100" t="s">
        <v>57</v>
      </c>
      <c r="B190" s="28"/>
      <c r="C190" t="s">
        <v>39</v>
      </c>
      <c r="E190" t="s">
        <v>962</v>
      </c>
      <c r="F190" t="s">
        <v>963</v>
      </c>
      <c r="AH190" s="106"/>
    </row>
    <row r="191" spans="1:34" ht="15.75" thickBot="1" x14ac:dyDescent="0.3">
      <c r="A191" s="108" t="s">
        <v>40</v>
      </c>
      <c r="B191" s="50"/>
      <c r="C191" s="36" t="s">
        <v>40</v>
      </c>
      <c r="D191" s="36" t="s">
        <v>389</v>
      </c>
      <c r="E191" s="36" t="s">
        <v>962</v>
      </c>
      <c r="F191" s="36" t="s">
        <v>963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107"/>
    </row>
    <row r="192" spans="1:34" ht="15.75" thickTop="1" x14ac:dyDescent="0.25">
      <c r="A192" s="97" t="s">
        <v>37</v>
      </c>
      <c r="B192" s="35"/>
      <c r="C192" s="49" t="s">
        <v>37</v>
      </c>
      <c r="D192" s="49" t="s">
        <v>388</v>
      </c>
      <c r="E192" s="49" t="s">
        <v>964</v>
      </c>
      <c r="F192" s="49" t="s">
        <v>965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109"/>
    </row>
    <row r="193" spans="1:34" x14ac:dyDescent="0.25">
      <c r="A193" s="100" t="s">
        <v>41</v>
      </c>
      <c r="B193" s="28"/>
      <c r="C193" t="s">
        <v>41</v>
      </c>
      <c r="E193" t="s">
        <v>964</v>
      </c>
      <c r="F193" t="s">
        <v>965</v>
      </c>
      <c r="AH193" s="106"/>
    </row>
    <row r="194" spans="1:34" x14ac:dyDescent="0.25">
      <c r="A194" s="100" t="s">
        <v>41</v>
      </c>
      <c r="B194" s="28"/>
      <c r="C194" t="s">
        <v>41</v>
      </c>
      <c r="E194" t="s">
        <v>964</v>
      </c>
      <c r="F194" t="s">
        <v>965</v>
      </c>
      <c r="AH194" s="106"/>
    </row>
    <row r="195" spans="1:34" x14ac:dyDescent="0.25">
      <c r="A195" s="100" t="s">
        <v>44</v>
      </c>
      <c r="B195" s="28"/>
      <c r="C195" t="s">
        <v>45</v>
      </c>
      <c r="E195" t="s">
        <v>964</v>
      </c>
      <c r="F195" t="s">
        <v>965</v>
      </c>
      <c r="AH195" s="106"/>
    </row>
    <row r="196" spans="1:34" x14ac:dyDescent="0.25">
      <c r="A196" s="100" t="s">
        <v>41</v>
      </c>
      <c r="B196" s="28"/>
      <c r="C196" t="s">
        <v>41</v>
      </c>
      <c r="E196" t="s">
        <v>964</v>
      </c>
      <c r="F196" t="s">
        <v>965</v>
      </c>
      <c r="AH196" s="106"/>
    </row>
    <row r="197" spans="1:34" x14ac:dyDescent="0.25">
      <c r="A197" s="100" t="s">
        <v>37</v>
      </c>
      <c r="B197" s="28"/>
      <c r="C197" t="s">
        <v>37</v>
      </c>
      <c r="E197" t="s">
        <v>964</v>
      </c>
      <c r="F197" t="s">
        <v>965</v>
      </c>
      <c r="AH197" s="106"/>
    </row>
    <row r="198" spans="1:34" x14ac:dyDescent="0.25">
      <c r="A198" s="100" t="s">
        <v>37</v>
      </c>
      <c r="B198" s="28"/>
      <c r="C198" t="s">
        <v>37</v>
      </c>
      <c r="E198" t="s">
        <v>964</v>
      </c>
      <c r="F198" t="s">
        <v>965</v>
      </c>
      <c r="AH198" s="106"/>
    </row>
    <row r="199" spans="1:34" x14ac:dyDescent="0.25">
      <c r="A199" s="100" t="s">
        <v>46</v>
      </c>
      <c r="B199" s="28"/>
      <c r="C199" t="s">
        <v>37</v>
      </c>
      <c r="E199" t="s">
        <v>964</v>
      </c>
      <c r="F199" t="s">
        <v>965</v>
      </c>
      <c r="AH199" s="106"/>
    </row>
    <row r="200" spans="1:34" x14ac:dyDescent="0.25">
      <c r="A200" s="100" t="s">
        <v>44</v>
      </c>
      <c r="B200" s="28"/>
      <c r="C200" t="s">
        <v>45</v>
      </c>
      <c r="E200" t="s">
        <v>964</v>
      </c>
      <c r="F200" t="s">
        <v>965</v>
      </c>
      <c r="AH200" s="106"/>
    </row>
    <row r="201" spans="1:34" ht="15.75" thickBot="1" x14ac:dyDescent="0.3">
      <c r="A201" s="108" t="s">
        <v>46</v>
      </c>
      <c r="B201" s="50"/>
      <c r="C201" s="36" t="s">
        <v>37</v>
      </c>
      <c r="D201" s="36" t="s">
        <v>389</v>
      </c>
      <c r="E201" s="36" t="s">
        <v>964</v>
      </c>
      <c r="F201" s="36" t="s">
        <v>965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107"/>
    </row>
    <row r="202" spans="1:34" ht="15.75" thickTop="1" x14ac:dyDescent="0.25">
      <c r="A202" s="97" t="s">
        <v>41</v>
      </c>
      <c r="B202" s="35"/>
      <c r="C202" s="49" t="s">
        <v>41</v>
      </c>
      <c r="D202" s="49" t="s">
        <v>388</v>
      </c>
      <c r="E202" s="49" t="s">
        <v>966</v>
      </c>
      <c r="F202" s="49" t="s">
        <v>967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109"/>
    </row>
    <row r="203" spans="1:34" x14ac:dyDescent="0.25">
      <c r="A203" s="100" t="s">
        <v>40</v>
      </c>
      <c r="B203" s="28"/>
      <c r="C203" t="s">
        <v>40</v>
      </c>
      <c r="E203" t="s">
        <v>966</v>
      </c>
      <c r="F203" t="s">
        <v>967</v>
      </c>
      <c r="AH203" s="106"/>
    </row>
    <row r="204" spans="1:34" x14ac:dyDescent="0.25">
      <c r="A204" s="100" t="s">
        <v>44</v>
      </c>
      <c r="B204" s="28"/>
      <c r="C204" t="s">
        <v>45</v>
      </c>
      <c r="E204" t="s">
        <v>966</v>
      </c>
      <c r="F204" t="s">
        <v>967</v>
      </c>
      <c r="AH204" s="106"/>
    </row>
    <row r="205" spans="1:34" x14ac:dyDescent="0.25">
      <c r="A205" s="100" t="s">
        <v>46</v>
      </c>
      <c r="B205" s="28"/>
      <c r="C205" t="s">
        <v>37</v>
      </c>
      <c r="E205" t="s">
        <v>966</v>
      </c>
      <c r="F205" t="s">
        <v>967</v>
      </c>
      <c r="AH205" s="106"/>
    </row>
    <row r="206" spans="1:34" x14ac:dyDescent="0.25">
      <c r="A206" s="100" t="s">
        <v>40</v>
      </c>
      <c r="B206" s="28"/>
      <c r="C206" t="s">
        <v>40</v>
      </c>
      <c r="E206" t="s">
        <v>966</v>
      </c>
      <c r="F206" t="s">
        <v>967</v>
      </c>
      <c r="AH206" s="106"/>
    </row>
    <row r="207" spans="1:34" x14ac:dyDescent="0.25">
      <c r="A207" s="100" t="s">
        <v>37</v>
      </c>
      <c r="B207" s="28"/>
      <c r="C207" t="s">
        <v>37</v>
      </c>
      <c r="E207" t="s">
        <v>966</v>
      </c>
      <c r="F207" t="s">
        <v>967</v>
      </c>
      <c r="AH207" s="106"/>
    </row>
    <row r="208" spans="1:34" x14ac:dyDescent="0.25">
      <c r="A208" s="100" t="s">
        <v>40</v>
      </c>
      <c r="B208" s="28"/>
      <c r="C208" t="s">
        <v>40</v>
      </c>
      <c r="E208" t="s">
        <v>966</v>
      </c>
      <c r="F208" t="s">
        <v>967</v>
      </c>
      <c r="AH208" s="106"/>
    </row>
    <row r="209" spans="1:34" x14ac:dyDescent="0.25">
      <c r="A209" s="100" t="s">
        <v>37</v>
      </c>
      <c r="B209" s="28"/>
      <c r="C209" t="s">
        <v>37</v>
      </c>
      <c r="E209" t="s">
        <v>966</v>
      </c>
      <c r="F209" t="s">
        <v>967</v>
      </c>
      <c r="AH209" s="106"/>
    </row>
    <row r="210" spans="1:34" x14ac:dyDescent="0.25">
      <c r="A210" s="100" t="s">
        <v>37</v>
      </c>
      <c r="B210" s="28"/>
      <c r="C210" t="s">
        <v>37</v>
      </c>
      <c r="E210" t="s">
        <v>966</v>
      </c>
      <c r="F210" t="s">
        <v>967</v>
      </c>
      <c r="AH210" s="106"/>
    </row>
    <row r="211" spans="1:34" ht="15.75" thickBot="1" x14ac:dyDescent="0.3">
      <c r="A211" s="108" t="s">
        <v>37</v>
      </c>
      <c r="B211" s="50"/>
      <c r="C211" s="36" t="s">
        <v>37</v>
      </c>
      <c r="D211" s="36" t="s">
        <v>389</v>
      </c>
      <c r="E211" s="36" t="s">
        <v>966</v>
      </c>
      <c r="F211" s="36" t="s">
        <v>967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107"/>
    </row>
    <row r="212" spans="1:34" ht="15.75" thickTop="1" x14ac:dyDescent="0.25">
      <c r="A212" s="97" t="s">
        <v>37</v>
      </c>
      <c r="B212" s="35"/>
      <c r="C212" s="49" t="s">
        <v>37</v>
      </c>
      <c r="D212" s="49" t="s">
        <v>388</v>
      </c>
      <c r="E212" s="49" t="s">
        <v>968</v>
      </c>
      <c r="F212" s="49" t="s">
        <v>969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109"/>
    </row>
    <row r="213" spans="1:34" x14ac:dyDescent="0.25">
      <c r="A213" s="100" t="s">
        <v>37</v>
      </c>
      <c r="B213" s="28"/>
      <c r="C213" t="s">
        <v>37</v>
      </c>
      <c r="E213" t="s">
        <v>968</v>
      </c>
      <c r="F213" t="s">
        <v>969</v>
      </c>
      <c r="AH213" s="106"/>
    </row>
    <row r="214" spans="1:34" x14ac:dyDescent="0.25">
      <c r="A214" s="100" t="s">
        <v>37</v>
      </c>
      <c r="B214" s="28"/>
      <c r="C214" t="s">
        <v>37</v>
      </c>
      <c r="E214" t="s">
        <v>968</v>
      </c>
      <c r="F214" t="s">
        <v>969</v>
      </c>
      <c r="AH214" s="106"/>
    </row>
    <row r="215" spans="1:34" x14ac:dyDescent="0.25">
      <c r="A215" s="100" t="s">
        <v>37</v>
      </c>
      <c r="B215" s="28"/>
      <c r="C215" t="s">
        <v>37</v>
      </c>
      <c r="E215" t="s">
        <v>968</v>
      </c>
      <c r="F215" t="s">
        <v>969</v>
      </c>
      <c r="AH215" s="106"/>
    </row>
    <row r="216" spans="1:34" x14ac:dyDescent="0.25">
      <c r="A216" s="100" t="s">
        <v>41</v>
      </c>
      <c r="B216" s="28"/>
      <c r="C216" t="s">
        <v>41</v>
      </c>
      <c r="E216" t="s">
        <v>968</v>
      </c>
      <c r="F216" t="s">
        <v>969</v>
      </c>
      <c r="AH216" s="106"/>
    </row>
    <row r="217" spans="1:34" x14ac:dyDescent="0.25">
      <c r="A217" s="100" t="s">
        <v>37</v>
      </c>
      <c r="B217" s="28"/>
      <c r="C217" t="s">
        <v>37</v>
      </c>
      <c r="E217" t="s">
        <v>968</v>
      </c>
      <c r="F217" t="s">
        <v>969</v>
      </c>
      <c r="AH217" s="106"/>
    </row>
    <row r="218" spans="1:34" x14ac:dyDescent="0.25">
      <c r="A218" s="100" t="s">
        <v>37</v>
      </c>
      <c r="B218" s="28"/>
      <c r="C218" t="s">
        <v>37</v>
      </c>
      <c r="E218" t="s">
        <v>968</v>
      </c>
      <c r="F218" t="s">
        <v>969</v>
      </c>
      <c r="AH218" s="106"/>
    </row>
    <row r="219" spans="1:34" x14ac:dyDescent="0.25">
      <c r="A219" s="100" t="s">
        <v>37</v>
      </c>
      <c r="B219" s="28"/>
      <c r="C219" t="s">
        <v>37</v>
      </c>
      <c r="E219" t="s">
        <v>968</v>
      </c>
      <c r="F219" t="s">
        <v>969</v>
      </c>
      <c r="AH219" s="106"/>
    </row>
    <row r="220" spans="1:34" x14ac:dyDescent="0.25">
      <c r="A220" s="100" t="s">
        <v>37</v>
      </c>
      <c r="B220" s="28"/>
      <c r="C220" t="s">
        <v>37</v>
      </c>
      <c r="E220" t="s">
        <v>968</v>
      </c>
      <c r="F220" t="s">
        <v>969</v>
      </c>
      <c r="AH220" s="106"/>
    </row>
    <row r="221" spans="1:34" ht="15.75" thickBot="1" x14ac:dyDescent="0.3">
      <c r="A221" s="108" t="s">
        <v>41</v>
      </c>
      <c r="B221" s="50"/>
      <c r="C221" s="36" t="s">
        <v>41</v>
      </c>
      <c r="D221" s="36" t="s">
        <v>389</v>
      </c>
      <c r="E221" s="36" t="s">
        <v>968</v>
      </c>
      <c r="F221" s="36" t="s">
        <v>969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107"/>
    </row>
    <row r="222" spans="1:34" ht="15.75" thickTop="1" x14ac:dyDescent="0.25">
      <c r="A222" s="97" t="s">
        <v>40</v>
      </c>
      <c r="B222" s="35"/>
      <c r="C222" s="49" t="s">
        <v>40</v>
      </c>
      <c r="D222" s="49" t="s">
        <v>388</v>
      </c>
      <c r="E222" s="49" t="s">
        <v>970</v>
      </c>
      <c r="F222" s="49" t="s">
        <v>971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109"/>
    </row>
    <row r="223" spans="1:34" x14ac:dyDescent="0.25">
      <c r="A223" s="100" t="s">
        <v>40</v>
      </c>
      <c r="B223" s="28"/>
      <c r="C223" t="s">
        <v>40</v>
      </c>
      <c r="E223" t="s">
        <v>970</v>
      </c>
      <c r="F223" t="s">
        <v>971</v>
      </c>
      <c r="AH223" s="106"/>
    </row>
    <row r="224" spans="1:34" x14ac:dyDescent="0.25">
      <c r="A224" s="100" t="s">
        <v>40</v>
      </c>
      <c r="B224" s="28"/>
      <c r="C224" t="s">
        <v>40</v>
      </c>
      <c r="E224" t="s">
        <v>970</v>
      </c>
      <c r="F224" t="s">
        <v>971</v>
      </c>
      <c r="AH224" s="106"/>
    </row>
    <row r="225" spans="1:34" x14ac:dyDescent="0.25">
      <c r="A225" s="100" t="s">
        <v>37</v>
      </c>
      <c r="B225" s="28"/>
      <c r="C225" t="s">
        <v>37</v>
      </c>
      <c r="E225" t="s">
        <v>970</v>
      </c>
      <c r="F225" t="s">
        <v>971</v>
      </c>
      <c r="AH225" s="106"/>
    </row>
    <row r="226" spans="1:34" x14ac:dyDescent="0.25">
      <c r="A226" s="100" t="s">
        <v>37</v>
      </c>
      <c r="B226" s="28"/>
      <c r="C226" t="s">
        <v>37</v>
      </c>
      <c r="E226" t="s">
        <v>970</v>
      </c>
      <c r="F226" t="s">
        <v>971</v>
      </c>
      <c r="AH226" s="106"/>
    </row>
    <row r="227" spans="1:34" x14ac:dyDescent="0.25">
      <c r="A227" s="100" t="s">
        <v>40</v>
      </c>
      <c r="B227" s="28"/>
      <c r="C227" t="s">
        <v>40</v>
      </c>
      <c r="E227" t="s">
        <v>970</v>
      </c>
      <c r="F227" t="s">
        <v>971</v>
      </c>
      <c r="AH227" s="106"/>
    </row>
    <row r="228" spans="1:34" x14ac:dyDescent="0.25">
      <c r="A228" s="100" t="s">
        <v>37</v>
      </c>
      <c r="B228" s="28"/>
      <c r="C228" t="s">
        <v>37</v>
      </c>
      <c r="E228" t="s">
        <v>970</v>
      </c>
      <c r="F228" t="s">
        <v>971</v>
      </c>
      <c r="AH228" s="106"/>
    </row>
    <row r="229" spans="1:34" x14ac:dyDescent="0.25">
      <c r="A229" s="100" t="s">
        <v>37</v>
      </c>
      <c r="B229" s="28"/>
      <c r="C229" t="s">
        <v>37</v>
      </c>
      <c r="E229" t="s">
        <v>970</v>
      </c>
      <c r="F229" t="s">
        <v>971</v>
      </c>
      <c r="AH229" s="106"/>
    </row>
    <row r="230" spans="1:34" x14ac:dyDescent="0.25">
      <c r="A230" s="100" t="s">
        <v>37</v>
      </c>
      <c r="B230" s="28"/>
      <c r="C230" t="s">
        <v>37</v>
      </c>
      <c r="E230" t="s">
        <v>970</v>
      </c>
      <c r="F230" t="s">
        <v>971</v>
      </c>
      <c r="AH230" s="106"/>
    </row>
    <row r="231" spans="1:34" ht="15.75" thickBot="1" x14ac:dyDescent="0.3">
      <c r="A231" s="108" t="s">
        <v>37</v>
      </c>
      <c r="B231" s="50"/>
      <c r="C231" s="36" t="s">
        <v>37</v>
      </c>
      <c r="D231" s="36" t="s">
        <v>389</v>
      </c>
      <c r="E231" s="36" t="s">
        <v>970</v>
      </c>
      <c r="F231" s="36" t="s">
        <v>971</v>
      </c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107"/>
    </row>
    <row r="232" spans="1:34" ht="15.75" thickTop="1" x14ac:dyDescent="0.25">
      <c r="A232" s="97" t="s">
        <v>37</v>
      </c>
      <c r="B232" s="35"/>
      <c r="C232" s="49" t="s">
        <v>37</v>
      </c>
      <c r="D232" s="49" t="s">
        <v>388</v>
      </c>
      <c r="E232" s="49" t="s">
        <v>972</v>
      </c>
      <c r="F232" s="49" t="s">
        <v>973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109"/>
    </row>
    <row r="233" spans="1:34" x14ac:dyDescent="0.25">
      <c r="A233" s="100" t="s">
        <v>37</v>
      </c>
      <c r="B233" s="28"/>
      <c r="C233" t="s">
        <v>37</v>
      </c>
      <c r="E233" t="s">
        <v>972</v>
      </c>
      <c r="F233" t="s">
        <v>973</v>
      </c>
      <c r="AH233" s="106"/>
    </row>
    <row r="234" spans="1:34" x14ac:dyDescent="0.25">
      <c r="A234" s="100" t="s">
        <v>40</v>
      </c>
      <c r="B234" s="28"/>
      <c r="C234" t="s">
        <v>40</v>
      </c>
      <c r="E234" t="s">
        <v>972</v>
      </c>
      <c r="F234" t="s">
        <v>973</v>
      </c>
      <c r="AH234" s="106"/>
    </row>
    <row r="235" spans="1:34" x14ac:dyDescent="0.25">
      <c r="A235" s="100" t="s">
        <v>37</v>
      </c>
      <c r="B235" s="28"/>
      <c r="C235" t="s">
        <v>37</v>
      </c>
      <c r="E235" t="s">
        <v>972</v>
      </c>
      <c r="F235" t="s">
        <v>973</v>
      </c>
      <c r="AH235" s="106"/>
    </row>
    <row r="236" spans="1:34" x14ac:dyDescent="0.25">
      <c r="A236" s="100" t="s">
        <v>40</v>
      </c>
      <c r="B236" s="28"/>
      <c r="C236" t="s">
        <v>40</v>
      </c>
      <c r="E236" t="s">
        <v>972</v>
      </c>
      <c r="F236" t="s">
        <v>973</v>
      </c>
      <c r="AH236" s="106"/>
    </row>
    <row r="237" spans="1:34" x14ac:dyDescent="0.25">
      <c r="A237" s="100" t="s">
        <v>37</v>
      </c>
      <c r="B237" s="28"/>
      <c r="C237" t="s">
        <v>37</v>
      </c>
      <c r="E237" t="s">
        <v>972</v>
      </c>
      <c r="F237" t="s">
        <v>973</v>
      </c>
      <c r="AH237" s="106"/>
    </row>
    <row r="238" spans="1:34" x14ac:dyDescent="0.25">
      <c r="A238" s="100" t="s">
        <v>37</v>
      </c>
      <c r="B238" s="28"/>
      <c r="C238" t="s">
        <v>37</v>
      </c>
      <c r="E238" t="s">
        <v>972</v>
      </c>
      <c r="F238" t="s">
        <v>973</v>
      </c>
      <c r="AH238" s="106"/>
    </row>
    <row r="239" spans="1:34" x14ac:dyDescent="0.25">
      <c r="A239" s="100" t="s">
        <v>37</v>
      </c>
      <c r="B239" s="28"/>
      <c r="C239" t="s">
        <v>37</v>
      </c>
      <c r="E239" t="s">
        <v>972</v>
      </c>
      <c r="F239" t="s">
        <v>973</v>
      </c>
      <c r="AH239" s="106"/>
    </row>
    <row r="240" spans="1:34" x14ac:dyDescent="0.25">
      <c r="A240" s="100" t="s">
        <v>37</v>
      </c>
      <c r="B240" s="28"/>
      <c r="C240" t="s">
        <v>37</v>
      </c>
      <c r="E240" t="s">
        <v>972</v>
      </c>
      <c r="F240" t="s">
        <v>973</v>
      </c>
      <c r="AH240" s="106"/>
    </row>
    <row r="241" spans="1:34" ht="15.75" thickBot="1" x14ac:dyDescent="0.3">
      <c r="A241" s="108" t="s">
        <v>40</v>
      </c>
      <c r="B241" s="50"/>
      <c r="C241" s="36" t="s">
        <v>40</v>
      </c>
      <c r="D241" s="36" t="s">
        <v>389</v>
      </c>
      <c r="E241" s="36" t="s">
        <v>972</v>
      </c>
      <c r="F241" s="36" t="s">
        <v>973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107"/>
    </row>
    <row r="242" spans="1:34" ht="15.75" thickTop="1" x14ac:dyDescent="0.25">
      <c r="A242" s="97" t="s">
        <v>262</v>
      </c>
      <c r="B242" s="35"/>
      <c r="C242" s="49" t="s">
        <v>117</v>
      </c>
      <c r="D242" s="49" t="s">
        <v>388</v>
      </c>
      <c r="E242" s="49" t="s">
        <v>974</v>
      </c>
      <c r="F242" s="49" t="s">
        <v>975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109"/>
    </row>
    <row r="243" spans="1:34" x14ac:dyDescent="0.25">
      <c r="A243" s="100" t="s">
        <v>37</v>
      </c>
      <c r="B243" s="28"/>
      <c r="C243" t="s">
        <v>37</v>
      </c>
      <c r="E243" t="s">
        <v>974</v>
      </c>
      <c r="F243" t="s">
        <v>975</v>
      </c>
      <c r="AH243" s="106"/>
    </row>
    <row r="244" spans="1:34" x14ac:dyDescent="0.25">
      <c r="A244" s="100" t="s">
        <v>41</v>
      </c>
      <c r="B244" s="28"/>
      <c r="C244" t="s">
        <v>41</v>
      </c>
      <c r="E244" t="s">
        <v>974</v>
      </c>
      <c r="F244" t="s">
        <v>975</v>
      </c>
      <c r="AH244" s="106"/>
    </row>
    <row r="245" spans="1:34" x14ac:dyDescent="0.25">
      <c r="A245" s="100" t="s">
        <v>40</v>
      </c>
      <c r="B245" s="28"/>
      <c r="C245" t="s">
        <v>40</v>
      </c>
      <c r="E245" t="s">
        <v>974</v>
      </c>
      <c r="F245" t="s">
        <v>975</v>
      </c>
      <c r="AH245" s="106"/>
    </row>
    <row r="246" spans="1:34" x14ac:dyDescent="0.25">
      <c r="A246" s="100" t="s">
        <v>41</v>
      </c>
      <c r="B246" s="28"/>
      <c r="C246" t="s">
        <v>41</v>
      </c>
      <c r="E246" t="s">
        <v>974</v>
      </c>
      <c r="F246" t="s">
        <v>975</v>
      </c>
      <c r="AH246" s="106"/>
    </row>
    <row r="247" spans="1:34" x14ac:dyDescent="0.25">
      <c r="A247" s="100" t="s">
        <v>40</v>
      </c>
      <c r="B247" s="28"/>
      <c r="C247" t="s">
        <v>40</v>
      </c>
      <c r="E247" t="s">
        <v>974</v>
      </c>
      <c r="F247" t="s">
        <v>975</v>
      </c>
      <c r="AH247" s="106"/>
    </row>
    <row r="248" spans="1:34" x14ac:dyDescent="0.25">
      <c r="A248" s="100" t="s">
        <v>44</v>
      </c>
      <c r="B248" s="28"/>
      <c r="C248" t="s">
        <v>45</v>
      </c>
      <c r="E248" t="s">
        <v>974</v>
      </c>
      <c r="F248" t="s">
        <v>975</v>
      </c>
      <c r="AH248" s="106"/>
    </row>
    <row r="249" spans="1:34" x14ac:dyDescent="0.25">
      <c r="A249" s="100" t="s">
        <v>37</v>
      </c>
      <c r="B249" s="28"/>
      <c r="C249" t="s">
        <v>37</v>
      </c>
      <c r="E249" t="s">
        <v>974</v>
      </c>
      <c r="F249" t="s">
        <v>975</v>
      </c>
      <c r="AH249" s="106"/>
    </row>
    <row r="250" spans="1:34" x14ac:dyDescent="0.25">
      <c r="A250" s="100" t="s">
        <v>37</v>
      </c>
      <c r="B250" s="28"/>
      <c r="C250" t="s">
        <v>37</v>
      </c>
      <c r="E250" t="s">
        <v>974</v>
      </c>
      <c r="F250" t="s">
        <v>975</v>
      </c>
      <c r="AH250" s="106"/>
    </row>
    <row r="251" spans="1:34" ht="15.75" thickBot="1" x14ac:dyDescent="0.3">
      <c r="A251" s="108" t="s">
        <v>46</v>
      </c>
      <c r="B251" s="50"/>
      <c r="C251" s="36" t="s">
        <v>37</v>
      </c>
      <c r="D251" s="36" t="s">
        <v>389</v>
      </c>
      <c r="E251" s="36" t="s">
        <v>974</v>
      </c>
      <c r="F251" s="36" t="s">
        <v>975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107"/>
    </row>
    <row r="252" spans="1:34" ht="15.75" thickTop="1" x14ac:dyDescent="0.25">
      <c r="A252" s="97" t="s">
        <v>40</v>
      </c>
      <c r="B252" s="35"/>
      <c r="C252" s="49" t="s">
        <v>40</v>
      </c>
      <c r="D252" s="49" t="s">
        <v>388</v>
      </c>
      <c r="E252" s="49" t="s">
        <v>976</v>
      </c>
      <c r="F252" s="49" t="s">
        <v>977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109"/>
    </row>
    <row r="253" spans="1:34" x14ac:dyDescent="0.25">
      <c r="A253" s="100" t="s">
        <v>42</v>
      </c>
      <c r="B253" s="28"/>
      <c r="C253" t="s">
        <v>39</v>
      </c>
      <c r="E253" t="s">
        <v>976</v>
      </c>
      <c r="F253" t="s">
        <v>977</v>
      </c>
      <c r="AH253" s="106"/>
    </row>
    <row r="254" spans="1:34" x14ac:dyDescent="0.25">
      <c r="A254" s="100" t="s">
        <v>37</v>
      </c>
      <c r="B254" s="28"/>
      <c r="C254" t="s">
        <v>37</v>
      </c>
      <c r="E254" t="s">
        <v>976</v>
      </c>
      <c r="F254" t="s">
        <v>977</v>
      </c>
      <c r="AH254" s="106"/>
    </row>
    <row r="255" spans="1:34" x14ac:dyDescent="0.25">
      <c r="A255" s="100" t="s">
        <v>37</v>
      </c>
      <c r="B255" s="28"/>
      <c r="C255" t="s">
        <v>37</v>
      </c>
      <c r="E255" t="s">
        <v>976</v>
      </c>
      <c r="F255" t="s">
        <v>977</v>
      </c>
      <c r="AH255" s="106"/>
    </row>
    <row r="256" spans="1:34" x14ac:dyDescent="0.25">
      <c r="A256" s="100" t="s">
        <v>153</v>
      </c>
      <c r="B256" s="28"/>
      <c r="C256" t="s">
        <v>39</v>
      </c>
      <c r="E256" t="s">
        <v>976</v>
      </c>
      <c r="F256" t="s">
        <v>977</v>
      </c>
      <c r="AH256" s="106"/>
    </row>
    <row r="257" spans="1:34" x14ac:dyDescent="0.25">
      <c r="A257" s="100" t="s">
        <v>46</v>
      </c>
      <c r="B257" s="28"/>
      <c r="C257" t="s">
        <v>37</v>
      </c>
      <c r="E257" t="s">
        <v>976</v>
      </c>
      <c r="F257" t="s">
        <v>977</v>
      </c>
      <c r="AH257" s="106"/>
    </row>
    <row r="258" spans="1:34" x14ac:dyDescent="0.25">
      <c r="A258" s="100" t="s">
        <v>91</v>
      </c>
      <c r="B258" s="28"/>
      <c r="C258" t="s">
        <v>39</v>
      </c>
      <c r="E258" t="s">
        <v>976</v>
      </c>
      <c r="F258" t="s">
        <v>977</v>
      </c>
      <c r="AH258" s="106"/>
    </row>
    <row r="259" spans="1:34" x14ac:dyDescent="0.25">
      <c r="A259" s="100" t="s">
        <v>37</v>
      </c>
      <c r="B259" s="28"/>
      <c r="C259" t="s">
        <v>37</v>
      </c>
      <c r="E259" t="s">
        <v>976</v>
      </c>
      <c r="F259" t="s">
        <v>977</v>
      </c>
      <c r="AH259" s="106"/>
    </row>
    <row r="260" spans="1:34" x14ac:dyDescent="0.25">
      <c r="A260" s="100" t="s">
        <v>37</v>
      </c>
      <c r="B260" s="28"/>
      <c r="C260" t="s">
        <v>37</v>
      </c>
      <c r="E260" t="s">
        <v>976</v>
      </c>
      <c r="F260" t="s">
        <v>977</v>
      </c>
      <c r="AH260" s="106"/>
    </row>
    <row r="261" spans="1:34" ht="15.75" thickBot="1" x14ac:dyDescent="0.3">
      <c r="A261" s="108" t="s">
        <v>46</v>
      </c>
      <c r="B261" s="50"/>
      <c r="C261" s="36" t="s">
        <v>37</v>
      </c>
      <c r="D261" s="36" t="s">
        <v>389</v>
      </c>
      <c r="E261" s="36" t="s">
        <v>976</v>
      </c>
      <c r="F261" s="36" t="s">
        <v>977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107"/>
    </row>
    <row r="262" spans="1:34" ht="15.75" thickTop="1" x14ac:dyDescent="0.25">
      <c r="A262" s="97" t="s">
        <v>41</v>
      </c>
      <c r="B262" s="35"/>
      <c r="C262" s="49" t="s">
        <v>41</v>
      </c>
      <c r="D262" s="49" t="s">
        <v>388</v>
      </c>
      <c r="E262" s="49" t="s">
        <v>979</v>
      </c>
      <c r="F262" s="49" t="s">
        <v>980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109"/>
    </row>
    <row r="263" spans="1:34" x14ac:dyDescent="0.25">
      <c r="A263" s="100" t="s">
        <v>44</v>
      </c>
      <c r="B263" s="28"/>
      <c r="C263" t="s">
        <v>45</v>
      </c>
      <c r="E263" t="s">
        <v>979</v>
      </c>
      <c r="F263" t="s">
        <v>980</v>
      </c>
      <c r="AH263" s="106"/>
    </row>
    <row r="264" spans="1:34" x14ac:dyDescent="0.25">
      <c r="A264" s="100" t="s">
        <v>37</v>
      </c>
      <c r="B264" s="28"/>
      <c r="C264" t="s">
        <v>37</v>
      </c>
      <c r="E264" t="s">
        <v>979</v>
      </c>
      <c r="F264" t="s">
        <v>980</v>
      </c>
      <c r="AH264" s="106"/>
    </row>
    <row r="265" spans="1:34" x14ac:dyDescent="0.25">
      <c r="A265" s="100" t="s">
        <v>60</v>
      </c>
      <c r="B265" s="28"/>
      <c r="C265" t="s">
        <v>39</v>
      </c>
      <c r="E265" t="s">
        <v>979</v>
      </c>
      <c r="F265" t="s">
        <v>980</v>
      </c>
      <c r="AH265" s="106"/>
    </row>
    <row r="266" spans="1:34" x14ac:dyDescent="0.25">
      <c r="A266" s="100" t="s">
        <v>44</v>
      </c>
      <c r="B266" s="28"/>
      <c r="C266" t="s">
        <v>45</v>
      </c>
      <c r="E266" t="s">
        <v>979</v>
      </c>
      <c r="F266" t="s">
        <v>980</v>
      </c>
      <c r="AH266" s="106"/>
    </row>
    <row r="267" spans="1:34" x14ac:dyDescent="0.25">
      <c r="A267" s="100" t="s">
        <v>60</v>
      </c>
      <c r="B267" s="28"/>
      <c r="C267" t="s">
        <v>39</v>
      </c>
      <c r="E267" t="s">
        <v>979</v>
      </c>
      <c r="F267" t="s">
        <v>980</v>
      </c>
      <c r="AH267" s="106"/>
    </row>
    <row r="268" spans="1:34" x14ac:dyDescent="0.25">
      <c r="A268" s="100" t="s">
        <v>60</v>
      </c>
      <c r="B268" s="28"/>
      <c r="C268" t="s">
        <v>39</v>
      </c>
      <c r="E268" t="s">
        <v>979</v>
      </c>
      <c r="F268" t="s">
        <v>980</v>
      </c>
      <c r="AH268" s="106"/>
    </row>
    <row r="269" spans="1:34" x14ac:dyDescent="0.25">
      <c r="A269" s="100" t="s">
        <v>37</v>
      </c>
      <c r="B269" s="28"/>
      <c r="C269" t="s">
        <v>37</v>
      </c>
      <c r="E269" t="s">
        <v>979</v>
      </c>
      <c r="F269" t="s">
        <v>980</v>
      </c>
      <c r="AH269" s="106"/>
    </row>
    <row r="270" spans="1:34" x14ac:dyDescent="0.25">
      <c r="A270" s="100" t="s">
        <v>46</v>
      </c>
      <c r="B270" s="28"/>
      <c r="C270" t="s">
        <v>37</v>
      </c>
      <c r="E270" t="s">
        <v>979</v>
      </c>
      <c r="F270" t="s">
        <v>980</v>
      </c>
      <c r="AH270" s="106"/>
    </row>
    <row r="271" spans="1:34" ht="15.75" thickBot="1" x14ac:dyDescent="0.3">
      <c r="A271" s="108" t="s">
        <v>37</v>
      </c>
      <c r="B271" s="50"/>
      <c r="C271" s="36" t="s">
        <v>37</v>
      </c>
      <c r="D271" s="36" t="s">
        <v>389</v>
      </c>
      <c r="E271" s="36" t="s">
        <v>979</v>
      </c>
      <c r="F271" s="36" t="s">
        <v>980</v>
      </c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107"/>
    </row>
    <row r="272" spans="1:34" ht="15.75" thickTop="1" x14ac:dyDescent="0.25">
      <c r="A272" s="97" t="s">
        <v>40</v>
      </c>
      <c r="B272" s="35"/>
      <c r="C272" s="49" t="s">
        <v>40</v>
      </c>
      <c r="D272" s="49" t="s">
        <v>388</v>
      </c>
      <c r="E272" s="49" t="s">
        <v>981</v>
      </c>
      <c r="F272" s="49" t="s">
        <v>982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109"/>
    </row>
    <row r="273" spans="1:34" x14ac:dyDescent="0.25">
      <c r="A273" s="100" t="s">
        <v>46</v>
      </c>
      <c r="B273" s="28"/>
      <c r="C273" t="s">
        <v>37</v>
      </c>
      <c r="E273" t="s">
        <v>981</v>
      </c>
      <c r="F273" t="s">
        <v>982</v>
      </c>
      <c r="AH273" s="106"/>
    </row>
    <row r="274" spans="1:34" x14ac:dyDescent="0.25">
      <c r="A274" s="100" t="s">
        <v>37</v>
      </c>
      <c r="B274" s="28"/>
      <c r="C274" t="s">
        <v>37</v>
      </c>
      <c r="E274" t="s">
        <v>981</v>
      </c>
      <c r="F274" t="s">
        <v>982</v>
      </c>
      <c r="AH274" s="106"/>
    </row>
    <row r="275" spans="1:34" x14ac:dyDescent="0.25">
      <c r="A275" s="100" t="s">
        <v>37</v>
      </c>
      <c r="B275" s="28"/>
      <c r="C275" t="s">
        <v>37</v>
      </c>
      <c r="E275" t="s">
        <v>981</v>
      </c>
      <c r="F275" t="s">
        <v>982</v>
      </c>
      <c r="AH275" s="106"/>
    </row>
    <row r="276" spans="1:34" x14ac:dyDescent="0.25">
      <c r="A276" s="100" t="s">
        <v>162</v>
      </c>
      <c r="B276" s="28"/>
      <c r="C276" t="s">
        <v>39</v>
      </c>
      <c r="E276" t="s">
        <v>981</v>
      </c>
      <c r="F276" t="s">
        <v>982</v>
      </c>
      <c r="AH276" s="106"/>
    </row>
    <row r="277" spans="1:34" x14ac:dyDescent="0.25">
      <c r="A277" s="100" t="s">
        <v>37</v>
      </c>
      <c r="B277" s="28"/>
      <c r="C277" t="s">
        <v>37</v>
      </c>
      <c r="E277" t="s">
        <v>981</v>
      </c>
      <c r="F277" t="s">
        <v>982</v>
      </c>
      <c r="AH277" s="106"/>
    </row>
    <row r="278" spans="1:34" x14ac:dyDescent="0.25">
      <c r="A278" s="100" t="s">
        <v>41</v>
      </c>
      <c r="B278" s="28"/>
      <c r="C278" t="s">
        <v>41</v>
      </c>
      <c r="E278" t="s">
        <v>981</v>
      </c>
      <c r="F278" t="s">
        <v>982</v>
      </c>
      <c r="AH278" s="106"/>
    </row>
    <row r="279" spans="1:34" x14ac:dyDescent="0.25">
      <c r="A279" s="100" t="s">
        <v>40</v>
      </c>
      <c r="B279" s="28"/>
      <c r="C279" t="s">
        <v>40</v>
      </c>
      <c r="E279" t="s">
        <v>981</v>
      </c>
      <c r="F279" t="s">
        <v>982</v>
      </c>
      <c r="AH279" s="106"/>
    </row>
    <row r="280" spans="1:34" x14ac:dyDescent="0.25">
      <c r="A280" s="100" t="s">
        <v>40</v>
      </c>
      <c r="B280" s="28"/>
      <c r="C280" t="s">
        <v>40</v>
      </c>
      <c r="E280" t="s">
        <v>981</v>
      </c>
      <c r="F280" t="s">
        <v>982</v>
      </c>
      <c r="AH280" s="106"/>
    </row>
    <row r="281" spans="1:34" ht="15.75" thickBot="1" x14ac:dyDescent="0.3">
      <c r="A281" s="108" t="s">
        <v>37</v>
      </c>
      <c r="B281" s="50"/>
      <c r="C281" s="36" t="s">
        <v>37</v>
      </c>
      <c r="D281" s="36" t="s">
        <v>389</v>
      </c>
      <c r="E281" s="36" t="s">
        <v>981</v>
      </c>
      <c r="F281" s="36" t="s">
        <v>982</v>
      </c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107"/>
    </row>
    <row r="282" spans="1:34" ht="15.75" thickTop="1" x14ac:dyDescent="0.25">
      <c r="A282" s="97" t="s">
        <v>41</v>
      </c>
      <c r="B282" s="35"/>
      <c r="C282" s="49" t="s">
        <v>41</v>
      </c>
      <c r="D282" s="49" t="s">
        <v>388</v>
      </c>
      <c r="E282" s="49" t="s">
        <v>983</v>
      </c>
      <c r="F282" s="49" t="s">
        <v>984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109"/>
    </row>
    <row r="283" spans="1:34" x14ac:dyDescent="0.25">
      <c r="A283" s="100" t="s">
        <v>37</v>
      </c>
      <c r="B283" s="28"/>
      <c r="C283" t="s">
        <v>37</v>
      </c>
      <c r="E283" t="s">
        <v>983</v>
      </c>
      <c r="F283" t="s">
        <v>984</v>
      </c>
      <c r="AH283" s="106"/>
    </row>
    <row r="284" spans="1:34" x14ac:dyDescent="0.25">
      <c r="A284" s="100" t="s">
        <v>44</v>
      </c>
      <c r="B284" s="28"/>
      <c r="C284" t="s">
        <v>45</v>
      </c>
      <c r="E284" t="s">
        <v>983</v>
      </c>
      <c r="F284" t="s">
        <v>984</v>
      </c>
      <c r="AH284" s="106"/>
    </row>
    <row r="285" spans="1:34" x14ac:dyDescent="0.25">
      <c r="A285" s="100" t="s">
        <v>37</v>
      </c>
      <c r="B285" s="28"/>
      <c r="C285" t="s">
        <v>37</v>
      </c>
      <c r="E285" t="s">
        <v>983</v>
      </c>
      <c r="F285" t="s">
        <v>984</v>
      </c>
      <c r="AH285" s="106"/>
    </row>
    <row r="286" spans="1:34" x14ac:dyDescent="0.25">
      <c r="A286" s="100" t="s">
        <v>44</v>
      </c>
      <c r="B286" s="28"/>
      <c r="C286" t="s">
        <v>45</v>
      </c>
      <c r="E286" t="s">
        <v>983</v>
      </c>
      <c r="F286" t="s">
        <v>984</v>
      </c>
      <c r="AH286" s="106"/>
    </row>
    <row r="287" spans="1:34" x14ac:dyDescent="0.25">
      <c r="A287" s="100" t="s">
        <v>42</v>
      </c>
      <c r="B287" s="28"/>
      <c r="C287" t="s">
        <v>39</v>
      </c>
      <c r="E287" t="s">
        <v>983</v>
      </c>
      <c r="F287" t="s">
        <v>984</v>
      </c>
      <c r="AH287" s="106"/>
    </row>
    <row r="288" spans="1:34" x14ac:dyDescent="0.25">
      <c r="A288" s="100" t="s">
        <v>37</v>
      </c>
      <c r="B288" s="28"/>
      <c r="C288" t="s">
        <v>37</v>
      </c>
      <c r="E288" t="s">
        <v>983</v>
      </c>
      <c r="F288" t="s">
        <v>984</v>
      </c>
      <c r="AH288" s="106"/>
    </row>
    <row r="289" spans="1:34" x14ac:dyDescent="0.25">
      <c r="A289" s="100" t="s">
        <v>37</v>
      </c>
      <c r="B289" s="28"/>
      <c r="C289" t="s">
        <v>37</v>
      </c>
      <c r="E289" t="s">
        <v>983</v>
      </c>
      <c r="F289" t="s">
        <v>984</v>
      </c>
      <c r="AH289" s="106"/>
    </row>
    <row r="290" spans="1:34" x14ac:dyDescent="0.25">
      <c r="A290" s="100" t="s">
        <v>37</v>
      </c>
      <c r="B290" s="28"/>
      <c r="C290" t="s">
        <v>37</v>
      </c>
      <c r="E290" t="s">
        <v>983</v>
      </c>
      <c r="F290" t="s">
        <v>984</v>
      </c>
      <c r="AH290" s="106"/>
    </row>
    <row r="291" spans="1:34" ht="15.75" thickBot="1" x14ac:dyDescent="0.3">
      <c r="A291" s="108" t="s">
        <v>37</v>
      </c>
      <c r="B291" s="50"/>
      <c r="C291" s="36" t="s">
        <v>37</v>
      </c>
      <c r="D291" s="36" t="s">
        <v>389</v>
      </c>
      <c r="E291" s="36" t="s">
        <v>983</v>
      </c>
      <c r="F291" s="36" t="s">
        <v>984</v>
      </c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107"/>
    </row>
    <row r="292" spans="1:34" ht="15.75" thickTop="1" x14ac:dyDescent="0.25">
      <c r="A292" s="97" t="s">
        <v>37</v>
      </c>
      <c r="B292" s="35"/>
      <c r="C292" s="49" t="s">
        <v>37</v>
      </c>
      <c r="D292" s="49" t="s">
        <v>388</v>
      </c>
      <c r="E292" s="49" t="s">
        <v>985</v>
      </c>
      <c r="F292" s="49" t="s">
        <v>986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109"/>
    </row>
    <row r="293" spans="1:34" x14ac:dyDescent="0.25">
      <c r="A293" s="100" t="s">
        <v>40</v>
      </c>
      <c r="B293" s="28"/>
      <c r="C293" t="s">
        <v>40</v>
      </c>
      <c r="E293" t="s">
        <v>985</v>
      </c>
      <c r="F293" t="s">
        <v>986</v>
      </c>
      <c r="AH293" s="106"/>
    </row>
    <row r="294" spans="1:34" x14ac:dyDescent="0.25">
      <c r="A294" s="100" t="s">
        <v>37</v>
      </c>
      <c r="B294" s="28"/>
      <c r="C294" t="s">
        <v>37</v>
      </c>
      <c r="E294" t="s">
        <v>985</v>
      </c>
      <c r="F294" t="s">
        <v>986</v>
      </c>
      <c r="AH294" s="106"/>
    </row>
    <row r="295" spans="1:34" x14ac:dyDescent="0.25">
      <c r="A295" s="100" t="s">
        <v>37</v>
      </c>
      <c r="B295" s="28"/>
      <c r="C295" t="s">
        <v>37</v>
      </c>
      <c r="E295" t="s">
        <v>985</v>
      </c>
      <c r="F295" t="s">
        <v>986</v>
      </c>
      <c r="AH295" s="106"/>
    </row>
    <row r="296" spans="1:34" x14ac:dyDescent="0.25">
      <c r="A296" s="100" t="s">
        <v>46</v>
      </c>
      <c r="B296" s="28"/>
      <c r="C296" t="s">
        <v>37</v>
      </c>
      <c r="E296" t="s">
        <v>985</v>
      </c>
      <c r="F296" t="s">
        <v>986</v>
      </c>
      <c r="AH296" s="106"/>
    </row>
    <row r="297" spans="1:34" x14ac:dyDescent="0.25">
      <c r="A297" s="100" t="s">
        <v>46</v>
      </c>
      <c r="B297" s="28"/>
      <c r="C297" t="s">
        <v>37</v>
      </c>
      <c r="E297" t="s">
        <v>985</v>
      </c>
      <c r="F297" t="s">
        <v>986</v>
      </c>
      <c r="AH297" s="106"/>
    </row>
    <row r="298" spans="1:34" x14ac:dyDescent="0.25">
      <c r="A298" s="100" t="s">
        <v>37</v>
      </c>
      <c r="B298" s="28"/>
      <c r="C298" t="s">
        <v>37</v>
      </c>
      <c r="E298" t="s">
        <v>985</v>
      </c>
      <c r="F298" t="s">
        <v>986</v>
      </c>
      <c r="AH298" s="106"/>
    </row>
    <row r="299" spans="1:34" x14ac:dyDescent="0.25">
      <c r="A299" s="100" t="s">
        <v>46</v>
      </c>
      <c r="B299" s="28"/>
      <c r="C299" t="s">
        <v>37</v>
      </c>
      <c r="E299" t="s">
        <v>985</v>
      </c>
      <c r="F299" t="s">
        <v>986</v>
      </c>
      <c r="AH299" s="106"/>
    </row>
    <row r="300" spans="1:34" x14ac:dyDescent="0.25">
      <c r="A300" s="100" t="s">
        <v>67</v>
      </c>
      <c r="B300" s="28"/>
      <c r="C300" t="s">
        <v>39</v>
      </c>
      <c r="E300" t="s">
        <v>985</v>
      </c>
      <c r="F300" t="s">
        <v>986</v>
      </c>
      <c r="AH300" s="106"/>
    </row>
    <row r="301" spans="1:34" ht="15.75" thickBot="1" x14ac:dyDescent="0.3">
      <c r="A301" s="108" t="s">
        <v>37</v>
      </c>
      <c r="B301" s="50"/>
      <c r="C301" s="36" t="s">
        <v>37</v>
      </c>
      <c r="D301" s="36" t="s">
        <v>389</v>
      </c>
      <c r="E301" s="36" t="s">
        <v>985</v>
      </c>
      <c r="F301" s="36" t="s">
        <v>986</v>
      </c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107"/>
    </row>
    <row r="302" spans="1:34" ht="15.75" thickTop="1" x14ac:dyDescent="0.25">
      <c r="A302" s="97" t="s">
        <v>37</v>
      </c>
      <c r="B302" s="35"/>
      <c r="C302" s="49" t="s">
        <v>37</v>
      </c>
      <c r="D302" s="49" t="s">
        <v>388</v>
      </c>
      <c r="E302" s="49" t="s">
        <v>987</v>
      </c>
      <c r="F302" s="49" t="s">
        <v>988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109"/>
    </row>
    <row r="303" spans="1:34" x14ac:dyDescent="0.25">
      <c r="A303" s="100" t="s">
        <v>37</v>
      </c>
      <c r="B303" s="28"/>
      <c r="C303" t="s">
        <v>37</v>
      </c>
      <c r="E303" t="s">
        <v>987</v>
      </c>
      <c r="F303" t="s">
        <v>988</v>
      </c>
      <c r="AH303" s="106"/>
    </row>
    <row r="304" spans="1:34" x14ac:dyDescent="0.25">
      <c r="A304" s="100" t="s">
        <v>37</v>
      </c>
      <c r="B304" s="28"/>
      <c r="C304" t="s">
        <v>37</v>
      </c>
      <c r="E304" t="s">
        <v>987</v>
      </c>
      <c r="F304" t="s">
        <v>988</v>
      </c>
      <c r="AH304" s="106"/>
    </row>
    <row r="305" spans="1:34" x14ac:dyDescent="0.25">
      <c r="A305" s="100" t="s">
        <v>67</v>
      </c>
      <c r="B305" s="28"/>
      <c r="C305" t="s">
        <v>39</v>
      </c>
      <c r="E305" t="s">
        <v>987</v>
      </c>
      <c r="F305" t="s">
        <v>988</v>
      </c>
      <c r="AH305" s="106"/>
    </row>
    <row r="306" spans="1:34" x14ac:dyDescent="0.25">
      <c r="A306" s="100" t="s">
        <v>38</v>
      </c>
      <c r="B306" s="28"/>
      <c r="C306" t="s">
        <v>39</v>
      </c>
      <c r="E306" t="s">
        <v>987</v>
      </c>
      <c r="F306" t="s">
        <v>988</v>
      </c>
      <c r="AH306" s="106"/>
    </row>
    <row r="307" spans="1:34" x14ac:dyDescent="0.25">
      <c r="A307" s="100" t="s">
        <v>37</v>
      </c>
      <c r="B307" s="28"/>
      <c r="C307" t="s">
        <v>37</v>
      </c>
      <c r="E307" t="s">
        <v>987</v>
      </c>
      <c r="F307" t="s">
        <v>988</v>
      </c>
      <c r="AH307" s="106"/>
    </row>
    <row r="308" spans="1:34" x14ac:dyDescent="0.25">
      <c r="A308" s="100" t="s">
        <v>37</v>
      </c>
      <c r="B308" s="28"/>
      <c r="C308" t="s">
        <v>37</v>
      </c>
      <c r="E308" t="s">
        <v>987</v>
      </c>
      <c r="F308" t="s">
        <v>988</v>
      </c>
      <c r="AH308" s="106"/>
    </row>
    <row r="309" spans="1:34" x14ac:dyDescent="0.25">
      <c r="A309" s="100" t="s">
        <v>37</v>
      </c>
      <c r="B309" s="28"/>
      <c r="C309" t="s">
        <v>37</v>
      </c>
      <c r="E309" t="s">
        <v>987</v>
      </c>
      <c r="F309" t="s">
        <v>988</v>
      </c>
      <c r="AH309" s="106"/>
    </row>
    <row r="310" spans="1:34" x14ac:dyDescent="0.25">
      <c r="A310" s="100" t="s">
        <v>37</v>
      </c>
      <c r="B310" s="28"/>
      <c r="C310" t="s">
        <v>37</v>
      </c>
      <c r="E310" t="s">
        <v>987</v>
      </c>
      <c r="F310" t="s">
        <v>988</v>
      </c>
      <c r="AH310" s="106"/>
    </row>
    <row r="311" spans="1:34" ht="15.75" thickBot="1" x14ac:dyDescent="0.3">
      <c r="A311" s="108" t="s">
        <v>37</v>
      </c>
      <c r="B311" s="50"/>
      <c r="C311" s="36" t="s">
        <v>37</v>
      </c>
      <c r="D311" s="36" t="s">
        <v>389</v>
      </c>
      <c r="E311" s="36" t="s">
        <v>987</v>
      </c>
      <c r="F311" s="36" t="s">
        <v>988</v>
      </c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107"/>
    </row>
    <row r="312" spans="1:34" ht="15.75" thickTop="1" x14ac:dyDescent="0.25">
      <c r="A312" s="97" t="s">
        <v>37</v>
      </c>
      <c r="B312" s="35"/>
      <c r="C312" s="49" t="s">
        <v>37</v>
      </c>
      <c r="D312" s="49" t="s">
        <v>388</v>
      </c>
      <c r="E312" s="49" t="s">
        <v>989</v>
      </c>
      <c r="F312" s="49" t="s">
        <v>990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109"/>
    </row>
    <row r="313" spans="1:34" x14ac:dyDescent="0.25">
      <c r="A313" s="100" t="s">
        <v>42</v>
      </c>
      <c r="B313" s="28"/>
      <c r="C313" t="s">
        <v>39</v>
      </c>
      <c r="E313" t="s">
        <v>989</v>
      </c>
      <c r="F313" t="s">
        <v>990</v>
      </c>
      <c r="AH313" s="106"/>
    </row>
    <row r="314" spans="1:34" x14ac:dyDescent="0.25">
      <c r="A314" s="100" t="s">
        <v>37</v>
      </c>
      <c r="B314" s="28"/>
      <c r="C314" t="s">
        <v>37</v>
      </c>
      <c r="E314" t="s">
        <v>989</v>
      </c>
      <c r="F314" t="s">
        <v>990</v>
      </c>
      <c r="AH314" s="106"/>
    </row>
    <row r="315" spans="1:34" x14ac:dyDescent="0.25">
      <c r="A315" s="100" t="s">
        <v>46</v>
      </c>
      <c r="B315" s="28"/>
      <c r="C315" t="s">
        <v>37</v>
      </c>
      <c r="E315" t="s">
        <v>989</v>
      </c>
      <c r="F315" t="s">
        <v>990</v>
      </c>
      <c r="AH315" s="106"/>
    </row>
    <row r="316" spans="1:34" x14ac:dyDescent="0.25">
      <c r="A316" s="100" t="s">
        <v>41</v>
      </c>
      <c r="B316" s="28"/>
      <c r="C316" t="s">
        <v>41</v>
      </c>
      <c r="E316" t="s">
        <v>989</v>
      </c>
      <c r="F316" t="s">
        <v>990</v>
      </c>
      <c r="AH316" s="106"/>
    </row>
    <row r="317" spans="1:34" x14ac:dyDescent="0.25">
      <c r="A317" s="100" t="s">
        <v>37</v>
      </c>
      <c r="B317" s="28"/>
      <c r="C317" t="s">
        <v>37</v>
      </c>
      <c r="E317" t="s">
        <v>989</v>
      </c>
      <c r="F317" t="s">
        <v>990</v>
      </c>
      <c r="AH317" s="106"/>
    </row>
    <row r="318" spans="1:34" x14ac:dyDescent="0.25">
      <c r="A318" s="100" t="s">
        <v>46</v>
      </c>
      <c r="B318" s="28"/>
      <c r="C318" t="s">
        <v>37</v>
      </c>
      <c r="E318" t="s">
        <v>989</v>
      </c>
      <c r="F318" t="s">
        <v>990</v>
      </c>
      <c r="AH318" s="106"/>
    </row>
    <row r="319" spans="1:34" x14ac:dyDescent="0.25">
      <c r="A319" s="100" t="s">
        <v>40</v>
      </c>
      <c r="B319" s="28"/>
      <c r="C319" t="s">
        <v>40</v>
      </c>
      <c r="E319" t="s">
        <v>989</v>
      </c>
      <c r="F319" t="s">
        <v>990</v>
      </c>
      <c r="AH319" s="106"/>
    </row>
    <row r="320" spans="1:34" x14ac:dyDescent="0.25">
      <c r="A320" s="100" t="s">
        <v>42</v>
      </c>
      <c r="B320" s="28"/>
      <c r="C320" t="s">
        <v>39</v>
      </c>
      <c r="E320" t="s">
        <v>989</v>
      </c>
      <c r="F320" t="s">
        <v>990</v>
      </c>
      <c r="AH320" s="106"/>
    </row>
    <row r="321" spans="1:34" ht="15.75" thickBot="1" x14ac:dyDescent="0.3">
      <c r="A321" s="108" t="s">
        <v>37</v>
      </c>
      <c r="B321" s="50"/>
      <c r="C321" s="36" t="s">
        <v>37</v>
      </c>
      <c r="D321" s="36" t="s">
        <v>389</v>
      </c>
      <c r="E321" s="36" t="s">
        <v>989</v>
      </c>
      <c r="F321" s="36" t="s">
        <v>990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107"/>
    </row>
    <row r="322" spans="1:34" ht="15.75" thickTop="1" x14ac:dyDescent="0.25">
      <c r="A322" s="97" t="s">
        <v>41</v>
      </c>
      <c r="B322" s="35"/>
      <c r="C322" s="49" t="s">
        <v>41</v>
      </c>
      <c r="D322" s="49" t="s">
        <v>388</v>
      </c>
      <c r="E322" s="49" t="s">
        <v>991</v>
      </c>
      <c r="F322" s="49" t="s">
        <v>992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109"/>
    </row>
    <row r="323" spans="1:34" x14ac:dyDescent="0.25">
      <c r="A323" s="100" t="s">
        <v>37</v>
      </c>
      <c r="B323" s="28"/>
      <c r="C323" t="s">
        <v>37</v>
      </c>
      <c r="E323" t="s">
        <v>991</v>
      </c>
      <c r="F323" t="s">
        <v>992</v>
      </c>
      <c r="AH323" s="106"/>
    </row>
    <row r="324" spans="1:34" x14ac:dyDescent="0.25">
      <c r="A324" s="100" t="s">
        <v>40</v>
      </c>
      <c r="B324" s="28"/>
      <c r="C324" t="s">
        <v>40</v>
      </c>
      <c r="E324" t="s">
        <v>991</v>
      </c>
      <c r="F324" t="s">
        <v>992</v>
      </c>
      <c r="AH324" s="106"/>
    </row>
    <row r="325" spans="1:34" x14ac:dyDescent="0.25">
      <c r="A325" s="100" t="s">
        <v>44</v>
      </c>
      <c r="B325" s="28"/>
      <c r="C325" t="s">
        <v>45</v>
      </c>
      <c r="E325" t="s">
        <v>991</v>
      </c>
      <c r="F325" t="s">
        <v>992</v>
      </c>
      <c r="AH325" s="106"/>
    </row>
    <row r="326" spans="1:34" x14ac:dyDescent="0.25">
      <c r="A326" s="100" t="s">
        <v>37</v>
      </c>
      <c r="B326" s="28"/>
      <c r="C326" t="s">
        <v>37</v>
      </c>
      <c r="E326" t="s">
        <v>991</v>
      </c>
      <c r="F326" t="s">
        <v>992</v>
      </c>
      <c r="AH326" s="106"/>
    </row>
    <row r="327" spans="1:34" x14ac:dyDescent="0.25">
      <c r="A327" s="100" t="s">
        <v>46</v>
      </c>
      <c r="B327" s="28"/>
      <c r="C327" t="s">
        <v>37</v>
      </c>
      <c r="E327" t="s">
        <v>991</v>
      </c>
      <c r="F327" t="s">
        <v>992</v>
      </c>
      <c r="AH327" s="106"/>
    </row>
    <row r="328" spans="1:34" x14ac:dyDescent="0.25">
      <c r="A328" s="100" t="s">
        <v>46</v>
      </c>
      <c r="B328" s="28"/>
      <c r="C328" t="s">
        <v>37</v>
      </c>
      <c r="E328" t="s">
        <v>991</v>
      </c>
      <c r="F328" t="s">
        <v>992</v>
      </c>
      <c r="AH328" s="106"/>
    </row>
    <row r="329" spans="1:34" x14ac:dyDescent="0.25">
      <c r="A329" s="100" t="s">
        <v>40</v>
      </c>
      <c r="B329" s="28"/>
      <c r="C329" t="s">
        <v>40</v>
      </c>
      <c r="E329" t="s">
        <v>991</v>
      </c>
      <c r="F329" t="s">
        <v>992</v>
      </c>
      <c r="AH329" s="106"/>
    </row>
    <row r="330" spans="1:34" x14ac:dyDescent="0.25">
      <c r="A330" s="100" t="s">
        <v>44</v>
      </c>
      <c r="B330" s="28"/>
      <c r="C330" t="s">
        <v>45</v>
      </c>
      <c r="E330" t="s">
        <v>991</v>
      </c>
      <c r="F330" t="s">
        <v>992</v>
      </c>
      <c r="AH330" s="106"/>
    </row>
    <row r="331" spans="1:34" ht="15.75" thickBot="1" x14ac:dyDescent="0.3">
      <c r="A331" s="108" t="s">
        <v>37</v>
      </c>
      <c r="B331" s="50"/>
      <c r="C331" s="36" t="s">
        <v>37</v>
      </c>
      <c r="D331" s="36" t="s">
        <v>389</v>
      </c>
      <c r="E331" s="36" t="s">
        <v>991</v>
      </c>
      <c r="F331" s="36" t="s">
        <v>992</v>
      </c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107"/>
    </row>
    <row r="332" spans="1:34" ht="15.75" thickTop="1" x14ac:dyDescent="0.25">
      <c r="A332" s="97" t="s">
        <v>37</v>
      </c>
      <c r="B332" s="35"/>
      <c r="C332" s="49" t="s">
        <v>37</v>
      </c>
      <c r="D332" s="49" t="s">
        <v>388</v>
      </c>
      <c r="E332" s="49" t="s">
        <v>993</v>
      </c>
      <c r="F332" s="49" t="s">
        <v>994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109"/>
    </row>
    <row r="333" spans="1:34" x14ac:dyDescent="0.25">
      <c r="A333" s="100" t="s">
        <v>37</v>
      </c>
      <c r="B333" s="28"/>
      <c r="C333" t="s">
        <v>37</v>
      </c>
      <c r="E333" t="s">
        <v>993</v>
      </c>
      <c r="F333" t="s">
        <v>994</v>
      </c>
      <c r="AH333" s="106"/>
    </row>
    <row r="334" spans="1:34" x14ac:dyDescent="0.25">
      <c r="A334" s="100" t="s">
        <v>37</v>
      </c>
      <c r="B334" s="28"/>
      <c r="C334" t="s">
        <v>37</v>
      </c>
      <c r="E334" t="s">
        <v>993</v>
      </c>
      <c r="F334" t="s">
        <v>994</v>
      </c>
      <c r="AH334" s="106"/>
    </row>
    <row r="335" spans="1:34" x14ac:dyDescent="0.25">
      <c r="A335" s="100" t="s">
        <v>37</v>
      </c>
      <c r="B335" s="28"/>
      <c r="C335" t="s">
        <v>37</v>
      </c>
      <c r="E335" t="s">
        <v>993</v>
      </c>
      <c r="F335" t="s">
        <v>994</v>
      </c>
      <c r="AH335" s="106"/>
    </row>
    <row r="336" spans="1:34" x14ac:dyDescent="0.25">
      <c r="A336" s="100" t="s">
        <v>41</v>
      </c>
      <c r="B336" s="28"/>
      <c r="C336" t="s">
        <v>41</v>
      </c>
      <c r="E336" t="s">
        <v>993</v>
      </c>
      <c r="F336" t="s">
        <v>994</v>
      </c>
      <c r="AH336" s="106"/>
    </row>
    <row r="337" spans="1:34" x14ac:dyDescent="0.25">
      <c r="A337" s="100" t="s">
        <v>37</v>
      </c>
      <c r="B337" s="28"/>
      <c r="C337" t="s">
        <v>37</v>
      </c>
      <c r="E337" t="s">
        <v>993</v>
      </c>
      <c r="F337" t="s">
        <v>994</v>
      </c>
      <c r="AH337" s="106"/>
    </row>
    <row r="338" spans="1:34" x14ac:dyDescent="0.25">
      <c r="A338" s="100" t="s">
        <v>37</v>
      </c>
      <c r="B338" s="28"/>
      <c r="C338" t="s">
        <v>37</v>
      </c>
      <c r="E338" t="s">
        <v>993</v>
      </c>
      <c r="F338" t="s">
        <v>994</v>
      </c>
      <c r="AH338" s="106"/>
    </row>
    <row r="339" spans="1:34" x14ac:dyDescent="0.25">
      <c r="A339" s="100" t="s">
        <v>37</v>
      </c>
      <c r="B339" s="28"/>
      <c r="C339" t="s">
        <v>37</v>
      </c>
      <c r="E339" t="s">
        <v>993</v>
      </c>
      <c r="F339" t="s">
        <v>994</v>
      </c>
      <c r="AH339" s="106"/>
    </row>
    <row r="340" spans="1:34" x14ac:dyDescent="0.25">
      <c r="A340" s="100" t="s">
        <v>41</v>
      </c>
      <c r="B340" s="28"/>
      <c r="C340" t="s">
        <v>41</v>
      </c>
      <c r="E340" t="s">
        <v>993</v>
      </c>
      <c r="F340" t="s">
        <v>994</v>
      </c>
      <c r="AH340" s="106"/>
    </row>
    <row r="341" spans="1:34" ht="15.75" thickBot="1" x14ac:dyDescent="0.3">
      <c r="A341" s="108" t="s">
        <v>37</v>
      </c>
      <c r="B341" s="50"/>
      <c r="C341" s="36" t="s">
        <v>37</v>
      </c>
      <c r="D341" s="36" t="s">
        <v>389</v>
      </c>
      <c r="E341" s="36" t="s">
        <v>993</v>
      </c>
      <c r="F341" s="36" t="s">
        <v>994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107"/>
    </row>
    <row r="342" spans="1:34" ht="15.75" thickTop="1" x14ac:dyDescent="0.25">
      <c r="A342" s="97" t="s">
        <v>37</v>
      </c>
      <c r="B342" s="35"/>
      <c r="C342" s="49" t="s">
        <v>37</v>
      </c>
      <c r="D342" s="49" t="s">
        <v>388</v>
      </c>
      <c r="E342" s="49" t="s">
        <v>995</v>
      </c>
      <c r="F342" s="49" t="s">
        <v>996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109"/>
    </row>
    <row r="343" spans="1:34" x14ac:dyDescent="0.25">
      <c r="A343" s="100" t="s">
        <v>46</v>
      </c>
      <c r="B343" s="28"/>
      <c r="C343" t="s">
        <v>37</v>
      </c>
      <c r="E343" t="s">
        <v>995</v>
      </c>
      <c r="F343" t="s">
        <v>996</v>
      </c>
      <c r="AH343" s="106"/>
    </row>
    <row r="344" spans="1:34" x14ac:dyDescent="0.25">
      <c r="A344" s="100" t="s">
        <v>37</v>
      </c>
      <c r="B344" s="28"/>
      <c r="C344" t="s">
        <v>37</v>
      </c>
      <c r="E344" t="s">
        <v>995</v>
      </c>
      <c r="F344" t="s">
        <v>996</v>
      </c>
      <c r="AH344" s="106"/>
    </row>
    <row r="345" spans="1:34" x14ac:dyDescent="0.25">
      <c r="A345" s="100" t="s">
        <v>37</v>
      </c>
      <c r="B345" s="28"/>
      <c r="C345" t="s">
        <v>37</v>
      </c>
      <c r="E345" t="s">
        <v>995</v>
      </c>
      <c r="F345" t="s">
        <v>996</v>
      </c>
      <c r="AH345" s="106"/>
    </row>
    <row r="346" spans="1:34" x14ac:dyDescent="0.25">
      <c r="A346" s="100" t="s">
        <v>41</v>
      </c>
      <c r="B346" s="28"/>
      <c r="C346" t="s">
        <v>41</v>
      </c>
      <c r="E346" t="s">
        <v>995</v>
      </c>
      <c r="F346" t="s">
        <v>996</v>
      </c>
      <c r="AH346" s="106"/>
    </row>
    <row r="347" spans="1:34" x14ac:dyDescent="0.25">
      <c r="A347" s="100" t="s">
        <v>37</v>
      </c>
      <c r="B347" s="28"/>
      <c r="C347" t="s">
        <v>37</v>
      </c>
      <c r="E347" t="s">
        <v>995</v>
      </c>
      <c r="F347" t="s">
        <v>996</v>
      </c>
      <c r="AH347" s="106"/>
    </row>
    <row r="348" spans="1:34" x14ac:dyDescent="0.25">
      <c r="A348" s="100" t="s">
        <v>37</v>
      </c>
      <c r="B348" s="28"/>
      <c r="C348" t="s">
        <v>37</v>
      </c>
      <c r="E348" t="s">
        <v>995</v>
      </c>
      <c r="F348" t="s">
        <v>996</v>
      </c>
      <c r="AH348" s="106"/>
    </row>
    <row r="349" spans="1:34" x14ac:dyDescent="0.25">
      <c r="A349" s="100" t="s">
        <v>41</v>
      </c>
      <c r="B349" s="28"/>
      <c r="C349" t="s">
        <v>41</v>
      </c>
      <c r="E349" t="s">
        <v>995</v>
      </c>
      <c r="F349" t="s">
        <v>996</v>
      </c>
      <c r="AH349" s="106"/>
    </row>
    <row r="350" spans="1:34" x14ac:dyDescent="0.25">
      <c r="A350" s="100" t="s">
        <v>44</v>
      </c>
      <c r="B350" s="28"/>
      <c r="C350" t="s">
        <v>45</v>
      </c>
      <c r="E350" t="s">
        <v>995</v>
      </c>
      <c r="F350" t="s">
        <v>996</v>
      </c>
      <c r="AH350" s="106"/>
    </row>
    <row r="351" spans="1:34" ht="15.75" thickBot="1" x14ac:dyDescent="0.3">
      <c r="A351" s="108" t="s">
        <v>37</v>
      </c>
      <c r="B351" s="50"/>
      <c r="C351" s="36" t="s">
        <v>37</v>
      </c>
      <c r="D351" s="36" t="s">
        <v>389</v>
      </c>
      <c r="E351" s="36" t="s">
        <v>995</v>
      </c>
      <c r="F351" s="36" t="s">
        <v>996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107"/>
    </row>
    <row r="352" spans="1:34" ht="15.75" thickTop="1" x14ac:dyDescent="0.25">
      <c r="A352" s="97" t="s">
        <v>40</v>
      </c>
      <c r="B352" s="35"/>
      <c r="C352" s="49" t="s">
        <v>40</v>
      </c>
      <c r="D352" s="49" t="s">
        <v>388</v>
      </c>
      <c r="E352" s="49" t="s">
        <v>997</v>
      </c>
      <c r="F352" s="49" t="s">
        <v>998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109"/>
    </row>
    <row r="353" spans="1:34" x14ac:dyDescent="0.25">
      <c r="A353" s="100" t="s">
        <v>42</v>
      </c>
      <c r="B353" s="28"/>
      <c r="C353" t="s">
        <v>39</v>
      </c>
      <c r="E353" t="s">
        <v>997</v>
      </c>
      <c r="F353" t="s">
        <v>998</v>
      </c>
      <c r="AH353" s="106"/>
    </row>
    <row r="354" spans="1:34" x14ac:dyDescent="0.25">
      <c r="A354" s="100" t="s">
        <v>37</v>
      </c>
      <c r="B354" s="28"/>
      <c r="C354" t="s">
        <v>37</v>
      </c>
      <c r="E354" t="s">
        <v>997</v>
      </c>
      <c r="F354" t="s">
        <v>998</v>
      </c>
      <c r="AH354" s="106"/>
    </row>
    <row r="355" spans="1:34" x14ac:dyDescent="0.25">
      <c r="A355" s="100" t="s">
        <v>37</v>
      </c>
      <c r="B355" s="28"/>
      <c r="C355" t="s">
        <v>37</v>
      </c>
      <c r="E355" t="s">
        <v>997</v>
      </c>
      <c r="F355" t="s">
        <v>998</v>
      </c>
      <c r="AH355" s="106"/>
    </row>
    <row r="356" spans="1:34" x14ac:dyDescent="0.25">
      <c r="A356" s="100" t="s">
        <v>41</v>
      </c>
      <c r="B356" s="28"/>
      <c r="C356" t="s">
        <v>41</v>
      </c>
      <c r="E356" t="s">
        <v>997</v>
      </c>
      <c r="F356" t="s">
        <v>998</v>
      </c>
      <c r="AH356" s="106"/>
    </row>
    <row r="357" spans="1:34" x14ac:dyDescent="0.25">
      <c r="A357" s="100" t="s">
        <v>41</v>
      </c>
      <c r="B357" s="28"/>
      <c r="C357" t="s">
        <v>41</v>
      </c>
      <c r="E357" t="s">
        <v>997</v>
      </c>
      <c r="F357" t="s">
        <v>998</v>
      </c>
      <c r="AH357" s="106"/>
    </row>
    <row r="358" spans="1:34" x14ac:dyDescent="0.25">
      <c r="A358" s="100" t="s">
        <v>41</v>
      </c>
      <c r="B358" s="28"/>
      <c r="C358" t="s">
        <v>41</v>
      </c>
      <c r="E358" t="s">
        <v>997</v>
      </c>
      <c r="F358" t="s">
        <v>998</v>
      </c>
      <c r="AH358" s="106"/>
    </row>
    <row r="359" spans="1:34" x14ac:dyDescent="0.25">
      <c r="A359" s="100" t="s">
        <v>37</v>
      </c>
      <c r="B359" s="28"/>
      <c r="C359" t="s">
        <v>37</v>
      </c>
      <c r="E359" t="s">
        <v>997</v>
      </c>
      <c r="F359" t="s">
        <v>998</v>
      </c>
      <c r="AH359" s="106"/>
    </row>
    <row r="360" spans="1:34" x14ac:dyDescent="0.25">
      <c r="A360" s="100" t="s">
        <v>37</v>
      </c>
      <c r="B360" s="28"/>
      <c r="C360" t="s">
        <v>37</v>
      </c>
      <c r="E360" t="s">
        <v>997</v>
      </c>
      <c r="F360" t="s">
        <v>998</v>
      </c>
      <c r="AH360" s="106"/>
    </row>
    <row r="361" spans="1:34" ht="15.75" thickBot="1" x14ac:dyDescent="0.3">
      <c r="A361" s="108" t="s">
        <v>37</v>
      </c>
      <c r="B361" s="50"/>
      <c r="C361" s="36" t="s">
        <v>37</v>
      </c>
      <c r="D361" s="36" t="s">
        <v>389</v>
      </c>
      <c r="E361" s="36" t="s">
        <v>997</v>
      </c>
      <c r="F361" s="36" t="s">
        <v>998</v>
      </c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107"/>
    </row>
    <row r="362" spans="1:34" ht="15.75" thickTop="1" x14ac:dyDescent="0.25">
      <c r="A362" s="97" t="s">
        <v>67</v>
      </c>
      <c r="B362" s="35"/>
      <c r="C362" s="49" t="s">
        <v>39</v>
      </c>
      <c r="D362" s="49" t="s">
        <v>388</v>
      </c>
      <c r="E362" s="49" t="s">
        <v>999</v>
      </c>
      <c r="F362" s="49" t="s">
        <v>1000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109"/>
    </row>
    <row r="363" spans="1:34" x14ac:dyDescent="0.25">
      <c r="A363" s="100" t="s">
        <v>37</v>
      </c>
      <c r="B363" s="28"/>
      <c r="C363" t="s">
        <v>37</v>
      </c>
      <c r="E363" t="s">
        <v>999</v>
      </c>
      <c r="F363" t="s">
        <v>1000</v>
      </c>
      <c r="AH363" s="106"/>
    </row>
    <row r="364" spans="1:34" x14ac:dyDescent="0.25">
      <c r="A364" s="100" t="s">
        <v>37</v>
      </c>
      <c r="B364" s="28"/>
      <c r="C364" t="s">
        <v>37</v>
      </c>
      <c r="E364" t="s">
        <v>999</v>
      </c>
      <c r="F364" t="s">
        <v>1000</v>
      </c>
      <c r="AH364" s="106"/>
    </row>
    <row r="365" spans="1:34" x14ac:dyDescent="0.25">
      <c r="A365" s="100" t="s">
        <v>37</v>
      </c>
      <c r="B365" s="28"/>
      <c r="C365" t="s">
        <v>37</v>
      </c>
      <c r="E365" t="s">
        <v>999</v>
      </c>
      <c r="F365" t="s">
        <v>1000</v>
      </c>
      <c r="AH365" s="106"/>
    </row>
    <row r="366" spans="1:34" x14ac:dyDescent="0.25">
      <c r="A366" s="100" t="s">
        <v>37</v>
      </c>
      <c r="B366" s="28"/>
      <c r="C366" t="s">
        <v>37</v>
      </c>
      <c r="E366" t="s">
        <v>999</v>
      </c>
      <c r="F366" t="s">
        <v>1000</v>
      </c>
      <c r="AH366" s="106"/>
    </row>
    <row r="367" spans="1:34" x14ac:dyDescent="0.25">
      <c r="A367" s="100" t="s">
        <v>37</v>
      </c>
      <c r="B367" s="28"/>
      <c r="C367" t="s">
        <v>37</v>
      </c>
      <c r="E367" t="s">
        <v>999</v>
      </c>
      <c r="F367" t="s">
        <v>1000</v>
      </c>
      <c r="AH367" s="106"/>
    </row>
    <row r="368" spans="1:34" x14ac:dyDescent="0.25">
      <c r="A368" s="100" t="s">
        <v>44</v>
      </c>
      <c r="B368" s="28"/>
      <c r="C368" t="s">
        <v>45</v>
      </c>
      <c r="E368" t="s">
        <v>999</v>
      </c>
      <c r="F368" t="s">
        <v>1000</v>
      </c>
      <c r="AH368" s="106"/>
    </row>
    <row r="369" spans="1:34" x14ac:dyDescent="0.25">
      <c r="A369" s="100" t="s">
        <v>37</v>
      </c>
      <c r="B369" s="28"/>
      <c r="C369" t="s">
        <v>37</v>
      </c>
      <c r="E369" t="s">
        <v>999</v>
      </c>
      <c r="F369" t="s">
        <v>1000</v>
      </c>
      <c r="AH369" s="106"/>
    </row>
    <row r="370" spans="1:34" x14ac:dyDescent="0.25">
      <c r="A370" s="100" t="s">
        <v>40</v>
      </c>
      <c r="B370" s="28"/>
      <c r="C370" t="s">
        <v>40</v>
      </c>
      <c r="E370" t="s">
        <v>999</v>
      </c>
      <c r="F370" t="s">
        <v>1000</v>
      </c>
      <c r="AH370" s="106"/>
    </row>
    <row r="371" spans="1:34" ht="15.75" thickBot="1" x14ac:dyDescent="0.3">
      <c r="A371" s="108" t="s">
        <v>37</v>
      </c>
      <c r="B371" s="50"/>
      <c r="C371" s="36" t="s">
        <v>37</v>
      </c>
      <c r="D371" s="36" t="s">
        <v>389</v>
      </c>
      <c r="E371" s="36" t="s">
        <v>999</v>
      </c>
      <c r="F371" s="36" t="s">
        <v>1000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107"/>
    </row>
    <row r="372" spans="1:34" ht="15.75" thickTop="1" x14ac:dyDescent="0.25">
      <c r="A372" s="97" t="s">
        <v>44</v>
      </c>
      <c r="B372" s="35"/>
      <c r="C372" s="49" t="s">
        <v>45</v>
      </c>
      <c r="D372" s="49" t="s">
        <v>388</v>
      </c>
      <c r="E372" s="49" t="s">
        <v>1001</v>
      </c>
      <c r="F372" s="49" t="s">
        <v>1002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109"/>
    </row>
    <row r="373" spans="1:34" x14ac:dyDescent="0.25">
      <c r="A373" s="100" t="s">
        <v>37</v>
      </c>
      <c r="B373" s="28"/>
      <c r="C373" t="s">
        <v>37</v>
      </c>
      <c r="E373" t="s">
        <v>1001</v>
      </c>
      <c r="F373" t="s">
        <v>1002</v>
      </c>
      <c r="AH373" s="106"/>
    </row>
    <row r="374" spans="1:34" x14ac:dyDescent="0.25">
      <c r="A374" s="100" t="s">
        <v>37</v>
      </c>
      <c r="B374" s="28"/>
      <c r="C374" t="s">
        <v>37</v>
      </c>
      <c r="E374" t="s">
        <v>1001</v>
      </c>
      <c r="F374" t="s">
        <v>1002</v>
      </c>
      <c r="AH374" s="106"/>
    </row>
    <row r="375" spans="1:34" x14ac:dyDescent="0.25">
      <c r="A375" s="100" t="s">
        <v>37</v>
      </c>
      <c r="B375" s="28"/>
      <c r="C375" t="s">
        <v>37</v>
      </c>
      <c r="E375" t="s">
        <v>1001</v>
      </c>
      <c r="F375" t="s">
        <v>1002</v>
      </c>
      <c r="AH375" s="106"/>
    </row>
    <row r="376" spans="1:34" x14ac:dyDescent="0.25">
      <c r="A376" s="100" t="s">
        <v>40</v>
      </c>
      <c r="B376" s="28"/>
      <c r="C376" t="s">
        <v>40</v>
      </c>
      <c r="E376" t="s">
        <v>1001</v>
      </c>
      <c r="F376" t="s">
        <v>1002</v>
      </c>
      <c r="AH376" s="106"/>
    </row>
    <row r="377" spans="1:34" x14ac:dyDescent="0.25">
      <c r="A377" s="100" t="s">
        <v>37</v>
      </c>
      <c r="B377" s="28"/>
      <c r="C377" t="s">
        <v>37</v>
      </c>
      <c r="E377" t="s">
        <v>1001</v>
      </c>
      <c r="F377" t="s">
        <v>1002</v>
      </c>
      <c r="AH377" s="106"/>
    </row>
    <row r="378" spans="1:34" x14ac:dyDescent="0.25">
      <c r="A378" s="100" t="s">
        <v>37</v>
      </c>
      <c r="B378" s="28"/>
      <c r="C378" t="s">
        <v>37</v>
      </c>
      <c r="E378" t="s">
        <v>1001</v>
      </c>
      <c r="F378" t="s">
        <v>1002</v>
      </c>
      <c r="AH378" s="106"/>
    </row>
    <row r="379" spans="1:34" x14ac:dyDescent="0.25">
      <c r="A379" s="100" t="s">
        <v>46</v>
      </c>
      <c r="B379" s="28"/>
      <c r="C379" t="s">
        <v>37</v>
      </c>
      <c r="E379" t="s">
        <v>1001</v>
      </c>
      <c r="F379" t="s">
        <v>1002</v>
      </c>
      <c r="AH379" s="106"/>
    </row>
    <row r="380" spans="1:34" x14ac:dyDescent="0.25">
      <c r="A380" s="100" t="s">
        <v>46</v>
      </c>
      <c r="B380" s="28"/>
      <c r="C380" t="s">
        <v>37</v>
      </c>
      <c r="E380" t="s">
        <v>1001</v>
      </c>
      <c r="F380" t="s">
        <v>1002</v>
      </c>
      <c r="AH380" s="106"/>
    </row>
    <row r="381" spans="1:34" ht="15.75" thickBot="1" x14ac:dyDescent="0.3">
      <c r="A381" s="108" t="s">
        <v>37</v>
      </c>
      <c r="B381" s="50"/>
      <c r="C381" s="36" t="s">
        <v>37</v>
      </c>
      <c r="D381" s="36" t="s">
        <v>389</v>
      </c>
      <c r="E381" s="36" t="s">
        <v>1001</v>
      </c>
      <c r="F381" s="36" t="s">
        <v>1002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107"/>
    </row>
    <row r="382" spans="1:34" ht="15.75" thickTop="1" x14ac:dyDescent="0.25">
      <c r="A382" s="97" t="s">
        <v>40</v>
      </c>
      <c r="B382" s="35"/>
      <c r="C382" s="49" t="s">
        <v>40</v>
      </c>
      <c r="D382" s="49" t="s">
        <v>388</v>
      </c>
      <c r="E382" s="49" t="s">
        <v>1003</v>
      </c>
      <c r="F382" s="49" t="s">
        <v>1004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109"/>
    </row>
    <row r="383" spans="1:34" x14ac:dyDescent="0.25">
      <c r="A383" s="100" t="s">
        <v>40</v>
      </c>
      <c r="B383" s="28"/>
      <c r="C383" t="s">
        <v>40</v>
      </c>
      <c r="E383" t="s">
        <v>1003</v>
      </c>
      <c r="F383" t="s">
        <v>1004</v>
      </c>
      <c r="AH383" s="106"/>
    </row>
    <row r="384" spans="1:34" x14ac:dyDescent="0.25">
      <c r="A384" s="100" t="s">
        <v>37</v>
      </c>
      <c r="B384" s="28"/>
      <c r="C384" t="s">
        <v>37</v>
      </c>
      <c r="E384" t="s">
        <v>1003</v>
      </c>
      <c r="F384" t="s">
        <v>1004</v>
      </c>
      <c r="AH384" s="106"/>
    </row>
    <row r="385" spans="1:34" x14ac:dyDescent="0.25">
      <c r="A385" s="100" t="s">
        <v>37</v>
      </c>
      <c r="B385" s="28"/>
      <c r="C385" t="s">
        <v>37</v>
      </c>
      <c r="E385" t="s">
        <v>1003</v>
      </c>
      <c r="F385" t="s">
        <v>1004</v>
      </c>
      <c r="AH385" s="106"/>
    </row>
    <row r="386" spans="1:34" x14ac:dyDescent="0.25">
      <c r="A386" s="100" t="s">
        <v>37</v>
      </c>
      <c r="B386" s="28"/>
      <c r="C386" t="s">
        <v>37</v>
      </c>
      <c r="E386" t="s">
        <v>1003</v>
      </c>
      <c r="F386" t="s">
        <v>1004</v>
      </c>
      <c r="AH386" s="106"/>
    </row>
    <row r="387" spans="1:34" x14ac:dyDescent="0.25">
      <c r="A387" s="100" t="s">
        <v>37</v>
      </c>
      <c r="B387" s="28"/>
      <c r="C387" t="s">
        <v>37</v>
      </c>
      <c r="E387" t="s">
        <v>1003</v>
      </c>
      <c r="F387" t="s">
        <v>1004</v>
      </c>
      <c r="AH387" s="106"/>
    </row>
    <row r="388" spans="1:34" x14ac:dyDescent="0.25">
      <c r="A388" s="100" t="s">
        <v>44</v>
      </c>
      <c r="B388" s="28"/>
      <c r="C388" t="s">
        <v>45</v>
      </c>
      <c r="E388" t="s">
        <v>1003</v>
      </c>
      <c r="F388" t="s">
        <v>1004</v>
      </c>
      <c r="AH388" s="106"/>
    </row>
    <row r="389" spans="1:34" x14ac:dyDescent="0.25">
      <c r="A389" s="100" t="s">
        <v>37</v>
      </c>
      <c r="B389" s="28"/>
      <c r="C389" t="s">
        <v>37</v>
      </c>
      <c r="E389" t="s">
        <v>1003</v>
      </c>
      <c r="F389" t="s">
        <v>1004</v>
      </c>
      <c r="AH389" s="106"/>
    </row>
    <row r="390" spans="1:34" x14ac:dyDescent="0.25">
      <c r="A390" s="100" t="s">
        <v>40</v>
      </c>
      <c r="B390" s="28"/>
      <c r="C390" t="s">
        <v>40</v>
      </c>
      <c r="E390" t="s">
        <v>1003</v>
      </c>
      <c r="F390" t="s">
        <v>1004</v>
      </c>
      <c r="AH390" s="106"/>
    </row>
    <row r="391" spans="1:34" ht="15.75" thickBot="1" x14ac:dyDescent="0.3">
      <c r="A391" s="108" t="s">
        <v>57</v>
      </c>
      <c r="B391" s="50"/>
      <c r="C391" s="36" t="s">
        <v>39</v>
      </c>
      <c r="D391" s="36" t="s">
        <v>389</v>
      </c>
      <c r="E391" s="36" t="s">
        <v>1003</v>
      </c>
      <c r="F391" s="36" t="s">
        <v>1004</v>
      </c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107"/>
    </row>
    <row r="392" spans="1:34" ht="15.75" thickTop="1" x14ac:dyDescent="0.25">
      <c r="A392" s="97" t="s">
        <v>91</v>
      </c>
      <c r="B392" s="35"/>
      <c r="C392" s="49" t="s">
        <v>39</v>
      </c>
      <c r="D392" s="49" t="s">
        <v>388</v>
      </c>
      <c r="E392" s="49" t="s">
        <v>1005</v>
      </c>
      <c r="F392" s="49" t="s">
        <v>1006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109"/>
    </row>
    <row r="393" spans="1:34" x14ac:dyDescent="0.25">
      <c r="A393" s="100" t="s">
        <v>44</v>
      </c>
      <c r="B393" s="28"/>
      <c r="C393" t="s">
        <v>45</v>
      </c>
      <c r="E393" t="s">
        <v>1005</v>
      </c>
      <c r="F393" t="s">
        <v>1006</v>
      </c>
      <c r="AH393" s="106"/>
    </row>
    <row r="394" spans="1:34" x14ac:dyDescent="0.25">
      <c r="A394" s="100" t="s">
        <v>37</v>
      </c>
      <c r="B394" s="28"/>
      <c r="C394" t="s">
        <v>37</v>
      </c>
      <c r="E394" t="s">
        <v>1005</v>
      </c>
      <c r="F394" t="s">
        <v>1006</v>
      </c>
      <c r="AH394" s="106"/>
    </row>
    <row r="395" spans="1:34" x14ac:dyDescent="0.25">
      <c r="A395" s="100" t="s">
        <v>41</v>
      </c>
      <c r="B395" s="28"/>
      <c r="C395" t="s">
        <v>41</v>
      </c>
      <c r="E395" t="s">
        <v>1005</v>
      </c>
      <c r="F395" t="s">
        <v>1006</v>
      </c>
      <c r="AH395" s="106"/>
    </row>
    <row r="396" spans="1:34" x14ac:dyDescent="0.25">
      <c r="A396" s="100" t="s">
        <v>37</v>
      </c>
      <c r="B396" s="28"/>
      <c r="C396" t="s">
        <v>37</v>
      </c>
      <c r="E396" t="s">
        <v>1005</v>
      </c>
      <c r="F396" t="s">
        <v>1006</v>
      </c>
      <c r="AH396" s="106"/>
    </row>
    <row r="397" spans="1:34" x14ac:dyDescent="0.25">
      <c r="A397" s="100" t="s">
        <v>40</v>
      </c>
      <c r="B397" s="28"/>
      <c r="C397" t="s">
        <v>40</v>
      </c>
      <c r="E397" t="s">
        <v>1005</v>
      </c>
      <c r="F397" t="s">
        <v>1006</v>
      </c>
      <c r="AH397" s="106"/>
    </row>
    <row r="398" spans="1:34" x14ac:dyDescent="0.25">
      <c r="A398" s="100" t="s">
        <v>37</v>
      </c>
      <c r="B398" s="28"/>
      <c r="C398" t="s">
        <v>37</v>
      </c>
      <c r="E398" t="s">
        <v>1005</v>
      </c>
      <c r="F398" t="s">
        <v>1006</v>
      </c>
      <c r="AH398" s="106"/>
    </row>
    <row r="399" spans="1:34" x14ac:dyDescent="0.25">
      <c r="A399" s="100" t="s">
        <v>40</v>
      </c>
      <c r="B399" s="28"/>
      <c r="C399" t="s">
        <v>40</v>
      </c>
      <c r="E399" t="s">
        <v>1005</v>
      </c>
      <c r="F399" t="s">
        <v>1006</v>
      </c>
      <c r="AH399" s="106"/>
    </row>
    <row r="400" spans="1:34" x14ac:dyDescent="0.25">
      <c r="A400" s="100" t="s">
        <v>40</v>
      </c>
      <c r="B400" s="28"/>
      <c r="C400" t="s">
        <v>40</v>
      </c>
      <c r="E400" t="s">
        <v>1005</v>
      </c>
      <c r="F400" t="s">
        <v>1006</v>
      </c>
      <c r="AH400" s="106"/>
    </row>
    <row r="401" spans="1:34" ht="15.75" thickBot="1" x14ac:dyDescent="0.3">
      <c r="A401" s="108" t="s">
        <v>93</v>
      </c>
      <c r="B401" s="50"/>
      <c r="C401" s="36" t="s">
        <v>45</v>
      </c>
      <c r="D401" s="36" t="s">
        <v>389</v>
      </c>
      <c r="E401" s="36" t="s">
        <v>1005</v>
      </c>
      <c r="F401" s="36" t="s">
        <v>1006</v>
      </c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107"/>
    </row>
    <row r="402" spans="1:34" ht="15.75" thickTop="1" x14ac:dyDescent="0.25">
      <c r="A402" s="97" t="s">
        <v>37</v>
      </c>
      <c r="B402" s="35"/>
      <c r="C402" s="49" t="s">
        <v>37</v>
      </c>
      <c r="D402" s="49" t="s">
        <v>388</v>
      </c>
      <c r="E402" s="49" t="s">
        <v>1007</v>
      </c>
      <c r="F402" s="49" t="s">
        <v>1008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109"/>
    </row>
    <row r="403" spans="1:34" x14ac:dyDescent="0.25">
      <c r="A403" s="100" t="s">
        <v>37</v>
      </c>
      <c r="B403" s="28"/>
      <c r="C403" t="s">
        <v>37</v>
      </c>
      <c r="E403" t="s">
        <v>1007</v>
      </c>
      <c r="F403" t="s">
        <v>1008</v>
      </c>
      <c r="AH403" s="106"/>
    </row>
    <row r="404" spans="1:34" x14ac:dyDescent="0.25">
      <c r="A404" s="100" t="s">
        <v>37</v>
      </c>
      <c r="B404" s="28"/>
      <c r="C404" t="s">
        <v>37</v>
      </c>
      <c r="E404" t="s">
        <v>1007</v>
      </c>
      <c r="F404" t="s">
        <v>1008</v>
      </c>
      <c r="AH404" s="106"/>
    </row>
    <row r="405" spans="1:34" x14ac:dyDescent="0.25">
      <c r="A405" s="100" t="s">
        <v>65</v>
      </c>
      <c r="B405" s="28"/>
      <c r="C405" t="s">
        <v>39</v>
      </c>
      <c r="E405" t="s">
        <v>1007</v>
      </c>
      <c r="F405" t="s">
        <v>1008</v>
      </c>
      <c r="AH405" s="106"/>
    </row>
    <row r="406" spans="1:34" x14ac:dyDescent="0.25">
      <c r="A406" s="100" t="s">
        <v>40</v>
      </c>
      <c r="B406" s="28"/>
      <c r="C406" t="s">
        <v>40</v>
      </c>
      <c r="E406" t="s">
        <v>1007</v>
      </c>
      <c r="F406" t="s">
        <v>1008</v>
      </c>
      <c r="AH406" s="106"/>
    </row>
    <row r="407" spans="1:34" x14ac:dyDescent="0.25">
      <c r="A407" s="100" t="s">
        <v>37</v>
      </c>
      <c r="B407" s="28"/>
      <c r="C407" t="s">
        <v>37</v>
      </c>
      <c r="E407" t="s">
        <v>1007</v>
      </c>
      <c r="F407" t="s">
        <v>1008</v>
      </c>
      <c r="AH407" s="106"/>
    </row>
    <row r="408" spans="1:34" x14ac:dyDescent="0.25">
      <c r="A408" s="100" t="s">
        <v>37</v>
      </c>
      <c r="B408" s="28"/>
      <c r="C408" t="s">
        <v>37</v>
      </c>
      <c r="E408" t="s">
        <v>1007</v>
      </c>
      <c r="F408" t="s">
        <v>1008</v>
      </c>
      <c r="AH408" s="106"/>
    </row>
    <row r="409" spans="1:34" x14ac:dyDescent="0.25">
      <c r="A409" s="100" t="s">
        <v>37</v>
      </c>
      <c r="B409" s="28"/>
      <c r="C409" t="s">
        <v>37</v>
      </c>
      <c r="E409" t="s">
        <v>1007</v>
      </c>
      <c r="F409" t="s">
        <v>1008</v>
      </c>
      <c r="AH409" s="106"/>
    </row>
    <row r="410" spans="1:34" x14ac:dyDescent="0.25">
      <c r="A410" s="100" t="s">
        <v>37</v>
      </c>
      <c r="B410" s="28"/>
      <c r="C410" t="s">
        <v>37</v>
      </c>
      <c r="E410" t="s">
        <v>1007</v>
      </c>
      <c r="F410" t="s">
        <v>1008</v>
      </c>
      <c r="AH410" s="106"/>
    </row>
    <row r="411" spans="1:34" ht="15.75" thickBot="1" x14ac:dyDescent="0.3">
      <c r="A411" s="108" t="s">
        <v>37</v>
      </c>
      <c r="B411" s="50"/>
      <c r="C411" s="36" t="s">
        <v>37</v>
      </c>
      <c r="D411" s="36" t="s">
        <v>389</v>
      </c>
      <c r="E411" s="36" t="s">
        <v>1007</v>
      </c>
      <c r="F411" s="36" t="s">
        <v>1008</v>
      </c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107"/>
    </row>
    <row r="412" spans="1:34" ht="15.75" thickTop="1" x14ac:dyDescent="0.25">
      <c r="A412" s="97" t="s">
        <v>37</v>
      </c>
      <c r="B412" s="35"/>
      <c r="C412" s="49" t="s">
        <v>37</v>
      </c>
      <c r="D412" s="49" t="s">
        <v>388</v>
      </c>
      <c r="E412" s="49" t="s">
        <v>1009</v>
      </c>
      <c r="F412" s="49" t="s">
        <v>1010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109"/>
    </row>
    <row r="413" spans="1:34" x14ac:dyDescent="0.25">
      <c r="A413" s="100" t="s">
        <v>37</v>
      </c>
      <c r="B413" s="28"/>
      <c r="C413" t="s">
        <v>37</v>
      </c>
      <c r="E413" t="s">
        <v>1009</v>
      </c>
      <c r="F413" t="s">
        <v>1010</v>
      </c>
      <c r="AH413" s="106"/>
    </row>
    <row r="414" spans="1:34" x14ac:dyDescent="0.25">
      <c r="A414" s="100" t="s">
        <v>41</v>
      </c>
      <c r="B414" s="28"/>
      <c r="C414" t="s">
        <v>41</v>
      </c>
      <c r="E414" t="s">
        <v>1009</v>
      </c>
      <c r="F414" t="s">
        <v>1010</v>
      </c>
      <c r="AH414" s="106"/>
    </row>
    <row r="415" spans="1:34" x14ac:dyDescent="0.25">
      <c r="A415" s="100" t="s">
        <v>40</v>
      </c>
      <c r="B415" s="28"/>
      <c r="C415" t="s">
        <v>40</v>
      </c>
      <c r="E415" t="s">
        <v>1009</v>
      </c>
      <c r="F415" t="s">
        <v>1010</v>
      </c>
      <c r="AH415" s="106"/>
    </row>
    <row r="416" spans="1:34" x14ac:dyDescent="0.25">
      <c r="A416" s="100" t="s">
        <v>37</v>
      </c>
      <c r="B416" s="28"/>
      <c r="C416" t="s">
        <v>37</v>
      </c>
      <c r="E416" t="s">
        <v>1009</v>
      </c>
      <c r="F416" t="s">
        <v>1010</v>
      </c>
      <c r="AH416" s="106"/>
    </row>
    <row r="417" spans="1:34" x14ac:dyDescent="0.25">
      <c r="A417" s="100" t="s">
        <v>37</v>
      </c>
      <c r="B417" s="28"/>
      <c r="C417" t="s">
        <v>37</v>
      </c>
      <c r="E417" t="s">
        <v>1009</v>
      </c>
      <c r="F417" t="s">
        <v>1010</v>
      </c>
      <c r="AH417" s="106"/>
    </row>
    <row r="418" spans="1:34" x14ac:dyDescent="0.25">
      <c r="A418" s="100" t="s">
        <v>40</v>
      </c>
      <c r="B418" s="28"/>
      <c r="C418" t="s">
        <v>40</v>
      </c>
      <c r="E418" t="s">
        <v>1009</v>
      </c>
      <c r="F418" t="s">
        <v>1010</v>
      </c>
      <c r="AH418" s="106"/>
    </row>
    <row r="419" spans="1:34" x14ac:dyDescent="0.25">
      <c r="A419" s="100" t="s">
        <v>40</v>
      </c>
      <c r="B419" s="28"/>
      <c r="C419" t="s">
        <v>40</v>
      </c>
      <c r="E419" t="s">
        <v>1009</v>
      </c>
      <c r="F419" t="s">
        <v>1010</v>
      </c>
      <c r="AH419" s="106"/>
    </row>
    <row r="420" spans="1:34" x14ac:dyDescent="0.25">
      <c r="A420" s="100" t="s">
        <v>41</v>
      </c>
      <c r="B420" s="28"/>
      <c r="C420" t="s">
        <v>41</v>
      </c>
      <c r="E420" t="s">
        <v>1009</v>
      </c>
      <c r="F420" t="s">
        <v>1010</v>
      </c>
      <c r="AH420" s="106"/>
    </row>
    <row r="421" spans="1:34" ht="15.75" thickBot="1" x14ac:dyDescent="0.3">
      <c r="A421" s="108" t="s">
        <v>37</v>
      </c>
      <c r="B421" s="50"/>
      <c r="C421" s="36" t="s">
        <v>37</v>
      </c>
      <c r="D421" s="36" t="s">
        <v>389</v>
      </c>
      <c r="E421" s="36" t="s">
        <v>1009</v>
      </c>
      <c r="F421" s="36" t="s">
        <v>1010</v>
      </c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107"/>
    </row>
    <row r="422" spans="1:34" ht="15.75" thickTop="1" x14ac:dyDescent="0.25">
      <c r="A422" s="97" t="s">
        <v>37</v>
      </c>
      <c r="B422" s="35"/>
      <c r="C422" s="49" t="s">
        <v>37</v>
      </c>
      <c r="D422" s="49" t="s">
        <v>388</v>
      </c>
      <c r="E422" s="49" t="s">
        <v>1011</v>
      </c>
      <c r="F422" s="49" t="s">
        <v>1012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109"/>
    </row>
    <row r="423" spans="1:34" x14ac:dyDescent="0.25">
      <c r="A423" s="100" t="s">
        <v>37</v>
      </c>
      <c r="B423" s="28"/>
      <c r="C423" t="s">
        <v>37</v>
      </c>
      <c r="E423" t="s">
        <v>1011</v>
      </c>
      <c r="F423" t="s">
        <v>1012</v>
      </c>
      <c r="AH423" s="106"/>
    </row>
    <row r="424" spans="1:34" x14ac:dyDescent="0.25">
      <c r="A424" s="100" t="s">
        <v>37</v>
      </c>
      <c r="B424" s="28"/>
      <c r="C424" t="s">
        <v>37</v>
      </c>
      <c r="E424" t="s">
        <v>1011</v>
      </c>
      <c r="F424" t="s">
        <v>1012</v>
      </c>
      <c r="AH424" s="106"/>
    </row>
    <row r="425" spans="1:34" x14ac:dyDescent="0.25">
      <c r="A425" s="100" t="s">
        <v>37</v>
      </c>
      <c r="B425" s="28"/>
      <c r="C425" t="s">
        <v>37</v>
      </c>
      <c r="E425" t="s">
        <v>1011</v>
      </c>
      <c r="F425" t="s">
        <v>1012</v>
      </c>
      <c r="AH425" s="106"/>
    </row>
    <row r="426" spans="1:34" x14ac:dyDescent="0.25">
      <c r="A426" s="100" t="s">
        <v>37</v>
      </c>
      <c r="B426" s="28"/>
      <c r="C426" t="s">
        <v>37</v>
      </c>
      <c r="E426" t="s">
        <v>1011</v>
      </c>
      <c r="F426" t="s">
        <v>1012</v>
      </c>
      <c r="AH426" s="106"/>
    </row>
    <row r="427" spans="1:34" x14ac:dyDescent="0.25">
      <c r="A427" s="100" t="s">
        <v>37</v>
      </c>
      <c r="B427" s="28"/>
      <c r="C427" t="s">
        <v>37</v>
      </c>
      <c r="E427" t="s">
        <v>1011</v>
      </c>
      <c r="F427" t="s">
        <v>1012</v>
      </c>
      <c r="AH427" s="106"/>
    </row>
    <row r="428" spans="1:34" x14ac:dyDescent="0.25">
      <c r="A428" s="100" t="s">
        <v>40</v>
      </c>
      <c r="B428" s="28"/>
      <c r="C428" t="s">
        <v>40</v>
      </c>
      <c r="E428" t="s">
        <v>1011</v>
      </c>
      <c r="F428" t="s">
        <v>1012</v>
      </c>
      <c r="AH428" s="106"/>
    </row>
    <row r="429" spans="1:34" x14ac:dyDescent="0.25">
      <c r="A429" s="100" t="s">
        <v>41</v>
      </c>
      <c r="B429" s="28"/>
      <c r="C429" t="s">
        <v>41</v>
      </c>
      <c r="E429" t="s">
        <v>1011</v>
      </c>
      <c r="F429" t="s">
        <v>1012</v>
      </c>
      <c r="AH429" s="106"/>
    </row>
    <row r="430" spans="1:34" x14ac:dyDescent="0.25">
      <c r="A430" s="100" t="s">
        <v>42</v>
      </c>
      <c r="B430" s="28"/>
      <c r="C430" t="s">
        <v>39</v>
      </c>
      <c r="E430" t="s">
        <v>1011</v>
      </c>
      <c r="F430" t="s">
        <v>1012</v>
      </c>
      <c r="AH430" s="106"/>
    </row>
    <row r="431" spans="1:34" ht="15.75" thickBot="1" x14ac:dyDescent="0.3">
      <c r="A431" s="108" t="s">
        <v>37</v>
      </c>
      <c r="B431" s="50"/>
      <c r="C431" s="36" t="s">
        <v>37</v>
      </c>
      <c r="D431" s="36" t="s">
        <v>389</v>
      </c>
      <c r="E431" s="36" t="s">
        <v>1011</v>
      </c>
      <c r="F431" s="36" t="s">
        <v>1012</v>
      </c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107"/>
    </row>
    <row r="432" spans="1:34" ht="15.75" thickTop="1" x14ac:dyDescent="0.25">
      <c r="A432" s="97" t="s">
        <v>69</v>
      </c>
      <c r="B432" s="35"/>
      <c r="C432" s="49" t="s">
        <v>39</v>
      </c>
      <c r="D432" s="49" t="s">
        <v>388</v>
      </c>
      <c r="E432" s="49" t="s">
        <v>1013</v>
      </c>
      <c r="F432" s="49" t="s">
        <v>1014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109"/>
    </row>
    <row r="433" spans="1:34" x14ac:dyDescent="0.25">
      <c r="A433" s="100" t="s">
        <v>37</v>
      </c>
      <c r="B433" s="28"/>
      <c r="C433" t="s">
        <v>37</v>
      </c>
      <c r="E433" t="s">
        <v>1013</v>
      </c>
      <c r="F433" t="s">
        <v>1014</v>
      </c>
      <c r="AH433" s="106"/>
    </row>
    <row r="434" spans="1:34" x14ac:dyDescent="0.25">
      <c r="A434" s="100" t="s">
        <v>40</v>
      </c>
      <c r="B434" s="28"/>
      <c r="C434" t="s">
        <v>40</v>
      </c>
      <c r="E434" t="s">
        <v>1013</v>
      </c>
      <c r="F434" t="s">
        <v>1014</v>
      </c>
      <c r="AH434" s="106"/>
    </row>
    <row r="435" spans="1:34" x14ac:dyDescent="0.25">
      <c r="A435" s="100" t="s">
        <v>37</v>
      </c>
      <c r="B435" s="28"/>
      <c r="C435" t="s">
        <v>37</v>
      </c>
      <c r="E435" t="s">
        <v>1013</v>
      </c>
      <c r="F435" t="s">
        <v>1014</v>
      </c>
      <c r="AH435" s="106"/>
    </row>
    <row r="436" spans="1:34" x14ac:dyDescent="0.25">
      <c r="A436" s="100" t="s">
        <v>37</v>
      </c>
      <c r="B436" s="28"/>
      <c r="C436" t="s">
        <v>37</v>
      </c>
      <c r="E436" t="s">
        <v>1013</v>
      </c>
      <c r="F436" t="s">
        <v>1014</v>
      </c>
      <c r="AH436" s="106"/>
    </row>
    <row r="437" spans="1:34" x14ac:dyDescent="0.25">
      <c r="A437" s="100" t="s">
        <v>37</v>
      </c>
      <c r="B437" s="28"/>
      <c r="C437" t="s">
        <v>37</v>
      </c>
      <c r="E437" t="s">
        <v>1013</v>
      </c>
      <c r="F437" t="s">
        <v>1014</v>
      </c>
      <c r="AH437" s="106"/>
    </row>
    <row r="438" spans="1:34" x14ac:dyDescent="0.25">
      <c r="A438" s="100" t="s">
        <v>40</v>
      </c>
      <c r="B438" s="28"/>
      <c r="C438" t="s">
        <v>40</v>
      </c>
      <c r="E438" t="s">
        <v>1013</v>
      </c>
      <c r="F438" t="s">
        <v>1014</v>
      </c>
      <c r="AH438" s="106"/>
    </row>
    <row r="439" spans="1:34" x14ac:dyDescent="0.25">
      <c r="A439" s="100" t="s">
        <v>37</v>
      </c>
      <c r="B439" s="28"/>
      <c r="C439" t="s">
        <v>37</v>
      </c>
      <c r="E439" t="s">
        <v>1013</v>
      </c>
      <c r="F439" t="s">
        <v>1014</v>
      </c>
      <c r="AH439" s="106"/>
    </row>
    <row r="440" spans="1:34" x14ac:dyDescent="0.25">
      <c r="A440" s="100" t="s">
        <v>37</v>
      </c>
      <c r="B440" s="28"/>
      <c r="C440" t="s">
        <v>37</v>
      </c>
      <c r="E440" t="s">
        <v>1013</v>
      </c>
      <c r="F440" t="s">
        <v>1014</v>
      </c>
      <c r="AH440" s="106"/>
    </row>
    <row r="441" spans="1:34" ht="15.75" thickBot="1" x14ac:dyDescent="0.3">
      <c r="A441" s="108" t="s">
        <v>37</v>
      </c>
      <c r="B441" s="50"/>
      <c r="C441" s="36" t="s">
        <v>37</v>
      </c>
      <c r="D441" s="36" t="s">
        <v>389</v>
      </c>
      <c r="E441" s="36" t="s">
        <v>1013</v>
      </c>
      <c r="F441" s="36" t="s">
        <v>1014</v>
      </c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107"/>
    </row>
    <row r="442" spans="1:34" ht="15.75" thickTop="1" x14ac:dyDescent="0.25">
      <c r="A442" s="97" t="s">
        <v>37</v>
      </c>
      <c r="B442" s="35"/>
      <c r="C442" s="49" t="s">
        <v>37</v>
      </c>
      <c r="D442" s="49" t="s">
        <v>388</v>
      </c>
      <c r="E442" s="49" t="s">
        <v>1015</v>
      </c>
      <c r="F442" s="49" t="s">
        <v>1016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109"/>
    </row>
    <row r="443" spans="1:34" x14ac:dyDescent="0.25">
      <c r="A443" s="100" t="s">
        <v>38</v>
      </c>
      <c r="B443" s="28"/>
      <c r="C443" t="s">
        <v>39</v>
      </c>
      <c r="E443" t="s">
        <v>1015</v>
      </c>
      <c r="F443" t="s">
        <v>1016</v>
      </c>
      <c r="AH443" s="106"/>
    </row>
    <row r="444" spans="1:34" x14ac:dyDescent="0.25">
      <c r="A444" s="100" t="s">
        <v>41</v>
      </c>
      <c r="B444" s="28"/>
      <c r="C444" t="s">
        <v>41</v>
      </c>
      <c r="E444" t="s">
        <v>1015</v>
      </c>
      <c r="F444" t="s">
        <v>1016</v>
      </c>
      <c r="AH444" s="106"/>
    </row>
    <row r="445" spans="1:34" x14ac:dyDescent="0.25">
      <c r="A445" s="100" t="s">
        <v>60</v>
      </c>
      <c r="B445" s="28"/>
      <c r="C445" t="s">
        <v>39</v>
      </c>
      <c r="E445" t="s">
        <v>1015</v>
      </c>
      <c r="F445" t="s">
        <v>1016</v>
      </c>
      <c r="AH445" s="106"/>
    </row>
    <row r="446" spans="1:34" x14ac:dyDescent="0.25">
      <c r="A446" s="100" t="s">
        <v>37</v>
      </c>
      <c r="B446" s="28"/>
      <c r="C446" t="s">
        <v>37</v>
      </c>
      <c r="E446" t="s">
        <v>1015</v>
      </c>
      <c r="F446" t="s">
        <v>1016</v>
      </c>
      <c r="AH446" s="106"/>
    </row>
    <row r="447" spans="1:34" x14ac:dyDescent="0.25">
      <c r="A447" s="100" t="s">
        <v>44</v>
      </c>
      <c r="B447" s="28"/>
      <c r="C447" t="s">
        <v>45</v>
      </c>
      <c r="E447" t="s">
        <v>1015</v>
      </c>
      <c r="F447" t="s">
        <v>1016</v>
      </c>
      <c r="AH447" s="106"/>
    </row>
    <row r="448" spans="1:34" x14ac:dyDescent="0.25">
      <c r="A448" s="100" t="s">
        <v>37</v>
      </c>
      <c r="B448" s="28"/>
      <c r="C448" t="s">
        <v>37</v>
      </c>
      <c r="E448" t="s">
        <v>1015</v>
      </c>
      <c r="F448" t="s">
        <v>1016</v>
      </c>
      <c r="AH448" s="106"/>
    </row>
    <row r="449" spans="1:34" x14ac:dyDescent="0.25">
      <c r="A449" s="100" t="s">
        <v>37</v>
      </c>
      <c r="B449" s="28"/>
      <c r="C449" t="s">
        <v>37</v>
      </c>
      <c r="E449" t="s">
        <v>1015</v>
      </c>
      <c r="F449" t="s">
        <v>1016</v>
      </c>
      <c r="AH449" s="106"/>
    </row>
    <row r="450" spans="1:34" x14ac:dyDescent="0.25">
      <c r="A450" s="100" t="s">
        <v>37</v>
      </c>
      <c r="B450" s="28"/>
      <c r="C450" t="s">
        <v>37</v>
      </c>
      <c r="E450" t="s">
        <v>1015</v>
      </c>
      <c r="F450" t="s">
        <v>1016</v>
      </c>
      <c r="AH450" s="106"/>
    </row>
    <row r="451" spans="1:34" ht="15.75" thickBot="1" x14ac:dyDescent="0.3">
      <c r="A451" s="108" t="s">
        <v>37</v>
      </c>
      <c r="B451" s="50"/>
      <c r="C451" s="36" t="s">
        <v>37</v>
      </c>
      <c r="D451" s="36" t="s">
        <v>389</v>
      </c>
      <c r="E451" s="36" t="s">
        <v>1015</v>
      </c>
      <c r="F451" s="36" t="s">
        <v>1016</v>
      </c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107"/>
    </row>
    <row r="452" spans="1:34" ht="15.75" thickTop="1" x14ac:dyDescent="0.25">
      <c r="A452" s="97" t="s">
        <v>40</v>
      </c>
      <c r="B452" s="35"/>
      <c r="C452" s="49" t="s">
        <v>40</v>
      </c>
      <c r="D452" s="49" t="s">
        <v>388</v>
      </c>
      <c r="E452" s="49" t="s">
        <v>1017</v>
      </c>
      <c r="F452" s="49" t="s">
        <v>1018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109"/>
    </row>
    <row r="453" spans="1:34" x14ac:dyDescent="0.25">
      <c r="A453" s="100" t="s">
        <v>40</v>
      </c>
      <c r="B453" s="28"/>
      <c r="C453" t="s">
        <v>40</v>
      </c>
      <c r="E453" t="s">
        <v>1017</v>
      </c>
      <c r="F453" t="s">
        <v>1018</v>
      </c>
      <c r="AH453" s="106"/>
    </row>
    <row r="454" spans="1:34" x14ac:dyDescent="0.25">
      <c r="A454" s="100" t="s">
        <v>37</v>
      </c>
      <c r="B454" s="28"/>
      <c r="C454" t="s">
        <v>37</v>
      </c>
      <c r="E454" t="s">
        <v>1017</v>
      </c>
      <c r="F454" t="s">
        <v>1018</v>
      </c>
      <c r="AH454" s="106"/>
    </row>
    <row r="455" spans="1:34" x14ac:dyDescent="0.25">
      <c r="A455" s="100" t="s">
        <v>37</v>
      </c>
      <c r="B455" s="28"/>
      <c r="C455" t="s">
        <v>37</v>
      </c>
      <c r="E455" t="s">
        <v>1017</v>
      </c>
      <c r="F455" t="s">
        <v>1018</v>
      </c>
      <c r="AH455" s="106"/>
    </row>
    <row r="456" spans="1:34" x14ac:dyDescent="0.25">
      <c r="A456" s="100" t="s">
        <v>37</v>
      </c>
      <c r="B456" s="28"/>
      <c r="C456" t="s">
        <v>37</v>
      </c>
      <c r="E456" t="s">
        <v>1017</v>
      </c>
      <c r="F456" t="s">
        <v>1018</v>
      </c>
      <c r="AH456" s="106"/>
    </row>
    <row r="457" spans="1:34" x14ac:dyDescent="0.25">
      <c r="A457" s="100" t="s">
        <v>37</v>
      </c>
      <c r="B457" s="28"/>
      <c r="C457" t="s">
        <v>37</v>
      </c>
      <c r="E457" t="s">
        <v>1017</v>
      </c>
      <c r="F457" t="s">
        <v>1018</v>
      </c>
      <c r="AH457" s="106"/>
    </row>
    <row r="458" spans="1:34" x14ac:dyDescent="0.25">
      <c r="A458" s="100" t="s">
        <v>40</v>
      </c>
      <c r="B458" s="28"/>
      <c r="C458" t="s">
        <v>40</v>
      </c>
      <c r="E458" t="s">
        <v>1017</v>
      </c>
      <c r="F458" t="s">
        <v>1018</v>
      </c>
      <c r="AH458" s="106"/>
    </row>
    <row r="459" spans="1:34" x14ac:dyDescent="0.25">
      <c r="A459" s="100" t="s">
        <v>37</v>
      </c>
      <c r="B459" s="28"/>
      <c r="C459" t="s">
        <v>37</v>
      </c>
      <c r="E459" t="s">
        <v>1017</v>
      </c>
      <c r="F459" t="s">
        <v>1018</v>
      </c>
      <c r="AH459" s="106"/>
    </row>
    <row r="460" spans="1:34" x14ac:dyDescent="0.25">
      <c r="A460" s="100" t="s">
        <v>37</v>
      </c>
      <c r="B460" s="28"/>
      <c r="C460" t="s">
        <v>37</v>
      </c>
      <c r="E460" t="s">
        <v>1017</v>
      </c>
      <c r="F460" t="s">
        <v>1018</v>
      </c>
      <c r="AH460" s="106"/>
    </row>
    <row r="461" spans="1:34" ht="15.75" thickBot="1" x14ac:dyDescent="0.3">
      <c r="A461" s="108" t="s">
        <v>37</v>
      </c>
      <c r="B461" s="50"/>
      <c r="C461" s="36" t="s">
        <v>37</v>
      </c>
      <c r="D461" s="36" t="s">
        <v>389</v>
      </c>
      <c r="E461" s="36" t="s">
        <v>1017</v>
      </c>
      <c r="F461" s="36" t="s">
        <v>1018</v>
      </c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107"/>
    </row>
    <row r="462" spans="1:34" ht="15.75" thickTop="1" x14ac:dyDescent="0.25">
      <c r="A462" s="97" t="s">
        <v>41</v>
      </c>
      <c r="B462" s="35"/>
      <c r="C462" s="49" t="s">
        <v>41</v>
      </c>
      <c r="D462" s="49" t="s">
        <v>388</v>
      </c>
      <c r="E462" s="49" t="s">
        <v>1019</v>
      </c>
      <c r="F462" s="49" t="s">
        <v>1020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109"/>
    </row>
    <row r="463" spans="1:34" x14ac:dyDescent="0.25">
      <c r="A463" s="100" t="s">
        <v>37</v>
      </c>
      <c r="B463" s="28"/>
      <c r="C463" t="s">
        <v>37</v>
      </c>
      <c r="E463" t="s">
        <v>1019</v>
      </c>
      <c r="F463" t="s">
        <v>1020</v>
      </c>
      <c r="AH463" s="106"/>
    </row>
    <row r="464" spans="1:34" x14ac:dyDescent="0.25">
      <c r="A464" s="100" t="s">
        <v>37</v>
      </c>
      <c r="B464" s="28"/>
      <c r="C464" t="s">
        <v>37</v>
      </c>
      <c r="E464" t="s">
        <v>1019</v>
      </c>
      <c r="F464" t="s">
        <v>1020</v>
      </c>
      <c r="AH464" s="106"/>
    </row>
    <row r="465" spans="1:34" x14ac:dyDescent="0.25">
      <c r="A465" s="100" t="s">
        <v>37</v>
      </c>
      <c r="B465" s="28"/>
      <c r="C465" t="s">
        <v>37</v>
      </c>
      <c r="E465" t="s">
        <v>1019</v>
      </c>
      <c r="F465" t="s">
        <v>1020</v>
      </c>
      <c r="AH465" s="106"/>
    </row>
    <row r="466" spans="1:34" x14ac:dyDescent="0.25">
      <c r="A466" s="100" t="s">
        <v>41</v>
      </c>
      <c r="B466" s="28"/>
      <c r="C466" t="s">
        <v>41</v>
      </c>
      <c r="E466" t="s">
        <v>1019</v>
      </c>
      <c r="F466" t="s">
        <v>1020</v>
      </c>
      <c r="AH466" s="106"/>
    </row>
    <row r="467" spans="1:34" x14ac:dyDescent="0.25">
      <c r="A467" s="100" t="s">
        <v>46</v>
      </c>
      <c r="B467" s="28"/>
      <c r="C467" t="s">
        <v>37</v>
      </c>
      <c r="E467" t="s">
        <v>1019</v>
      </c>
      <c r="F467" t="s">
        <v>1020</v>
      </c>
      <c r="AH467" s="106"/>
    </row>
    <row r="468" spans="1:34" x14ac:dyDescent="0.25">
      <c r="A468" s="100" t="s">
        <v>37</v>
      </c>
      <c r="B468" s="28"/>
      <c r="C468" t="s">
        <v>37</v>
      </c>
      <c r="E468" t="s">
        <v>1019</v>
      </c>
      <c r="F468" t="s">
        <v>1020</v>
      </c>
      <c r="AH468" s="106"/>
    </row>
    <row r="469" spans="1:34" x14ac:dyDescent="0.25">
      <c r="A469" s="100" t="s">
        <v>46</v>
      </c>
      <c r="B469" s="28"/>
      <c r="C469" t="s">
        <v>37</v>
      </c>
      <c r="E469" t="s">
        <v>1019</v>
      </c>
      <c r="F469" t="s">
        <v>1020</v>
      </c>
      <c r="AH469" s="106"/>
    </row>
    <row r="470" spans="1:34" x14ac:dyDescent="0.25">
      <c r="A470" s="100" t="s">
        <v>42</v>
      </c>
      <c r="B470" s="28"/>
      <c r="C470" t="s">
        <v>39</v>
      </c>
      <c r="E470" t="s">
        <v>1019</v>
      </c>
      <c r="F470" t="s">
        <v>1020</v>
      </c>
      <c r="AH470" s="106"/>
    </row>
    <row r="471" spans="1:34" ht="15.75" thickBot="1" x14ac:dyDescent="0.3">
      <c r="A471" s="108" t="s">
        <v>37</v>
      </c>
      <c r="B471" s="50"/>
      <c r="C471" s="36" t="s">
        <v>37</v>
      </c>
      <c r="D471" s="36" t="s">
        <v>389</v>
      </c>
      <c r="E471" s="36" t="s">
        <v>1019</v>
      </c>
      <c r="F471" s="36" t="s">
        <v>1020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107"/>
    </row>
    <row r="472" spans="1:34" ht="15.75" thickTop="1" x14ac:dyDescent="0.25">
      <c r="A472" s="97" t="s">
        <v>44</v>
      </c>
      <c r="B472" s="35"/>
      <c r="C472" s="49" t="s">
        <v>45</v>
      </c>
      <c r="D472" s="49" t="s">
        <v>388</v>
      </c>
      <c r="E472" s="49" t="s">
        <v>1021</v>
      </c>
      <c r="F472" s="49" t="s">
        <v>1022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109"/>
    </row>
    <row r="473" spans="1:34" x14ac:dyDescent="0.25">
      <c r="A473" s="100" t="s">
        <v>41</v>
      </c>
      <c r="B473" s="28"/>
      <c r="C473" t="s">
        <v>41</v>
      </c>
      <c r="E473" t="s">
        <v>1021</v>
      </c>
      <c r="F473" t="s">
        <v>1022</v>
      </c>
      <c r="AH473" s="106"/>
    </row>
    <row r="474" spans="1:34" x14ac:dyDescent="0.25">
      <c r="A474" s="100" t="s">
        <v>44</v>
      </c>
      <c r="B474" s="28"/>
      <c r="C474" t="s">
        <v>45</v>
      </c>
      <c r="E474" t="s">
        <v>1021</v>
      </c>
      <c r="F474" t="s">
        <v>1022</v>
      </c>
      <c r="AH474" s="106"/>
    </row>
    <row r="475" spans="1:34" x14ac:dyDescent="0.25">
      <c r="A475" s="100" t="s">
        <v>37</v>
      </c>
      <c r="B475" s="28"/>
      <c r="C475" t="s">
        <v>37</v>
      </c>
      <c r="E475" t="s">
        <v>1021</v>
      </c>
      <c r="F475" t="s">
        <v>1022</v>
      </c>
      <c r="AH475" s="106"/>
    </row>
    <row r="476" spans="1:34" x14ac:dyDescent="0.25">
      <c r="A476" s="100" t="s">
        <v>37</v>
      </c>
      <c r="B476" s="28"/>
      <c r="C476" t="s">
        <v>37</v>
      </c>
      <c r="E476" t="s">
        <v>1021</v>
      </c>
      <c r="F476" t="s">
        <v>1022</v>
      </c>
      <c r="AH476" s="106"/>
    </row>
    <row r="477" spans="1:34" x14ac:dyDescent="0.25">
      <c r="A477" s="100" t="s">
        <v>37</v>
      </c>
      <c r="B477" s="28"/>
      <c r="C477" t="s">
        <v>37</v>
      </c>
      <c r="E477" t="s">
        <v>1021</v>
      </c>
      <c r="F477" t="s">
        <v>1022</v>
      </c>
      <c r="AH477" s="106"/>
    </row>
    <row r="478" spans="1:34" x14ac:dyDescent="0.25">
      <c r="A478" s="100" t="s">
        <v>37</v>
      </c>
      <c r="B478" s="28"/>
      <c r="C478" t="s">
        <v>37</v>
      </c>
      <c r="E478" t="s">
        <v>1021</v>
      </c>
      <c r="F478" t="s">
        <v>1022</v>
      </c>
      <c r="AH478" s="106"/>
    </row>
    <row r="479" spans="1:34" x14ac:dyDescent="0.25">
      <c r="A479" s="100" t="s">
        <v>37</v>
      </c>
      <c r="B479" s="28"/>
      <c r="C479" t="s">
        <v>37</v>
      </c>
      <c r="E479" t="s">
        <v>1021</v>
      </c>
      <c r="F479" t="s">
        <v>1022</v>
      </c>
      <c r="AH479" s="106"/>
    </row>
    <row r="480" spans="1:34" x14ac:dyDescent="0.25">
      <c r="A480" s="100" t="s">
        <v>37</v>
      </c>
      <c r="B480" s="28"/>
      <c r="C480" t="s">
        <v>37</v>
      </c>
      <c r="E480" t="s">
        <v>1021</v>
      </c>
      <c r="F480" t="s">
        <v>1022</v>
      </c>
      <c r="AH480" s="106"/>
    </row>
    <row r="481" spans="1:34" ht="15.75" thickBot="1" x14ac:dyDescent="0.3">
      <c r="A481" s="108" t="s">
        <v>37</v>
      </c>
      <c r="B481" s="50"/>
      <c r="C481" s="36" t="s">
        <v>37</v>
      </c>
      <c r="D481" s="36" t="s">
        <v>389</v>
      </c>
      <c r="E481" s="36" t="s">
        <v>1021</v>
      </c>
      <c r="F481" s="36" t="s">
        <v>1022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107"/>
    </row>
    <row r="482" spans="1:34" ht="15.75" thickTop="1" x14ac:dyDescent="0.25">
      <c r="A482" s="97" t="s">
        <v>40</v>
      </c>
      <c r="B482" s="35"/>
      <c r="C482" s="49" t="s">
        <v>40</v>
      </c>
      <c r="D482" s="49" t="s">
        <v>388</v>
      </c>
      <c r="E482" s="49" t="s">
        <v>1023</v>
      </c>
      <c r="F482" s="49" t="s">
        <v>1024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109"/>
    </row>
    <row r="483" spans="1:34" x14ac:dyDescent="0.25">
      <c r="A483" s="100" t="s">
        <v>86</v>
      </c>
      <c r="B483" s="28"/>
      <c r="C483" t="s">
        <v>39</v>
      </c>
      <c r="E483" t="s">
        <v>1023</v>
      </c>
      <c r="F483" t="s">
        <v>1024</v>
      </c>
      <c r="AH483" s="106"/>
    </row>
    <row r="484" spans="1:34" x14ac:dyDescent="0.25">
      <c r="A484" s="100" t="s">
        <v>37</v>
      </c>
      <c r="B484" s="28"/>
      <c r="C484" t="s">
        <v>37</v>
      </c>
      <c r="E484" t="s">
        <v>1023</v>
      </c>
      <c r="F484" t="s">
        <v>1024</v>
      </c>
      <c r="AH484" s="106"/>
    </row>
    <row r="485" spans="1:34" x14ac:dyDescent="0.25">
      <c r="A485" s="100" t="s">
        <v>37</v>
      </c>
      <c r="B485" s="28"/>
      <c r="C485" t="s">
        <v>37</v>
      </c>
      <c r="E485" t="s">
        <v>1023</v>
      </c>
      <c r="F485" t="s">
        <v>1024</v>
      </c>
      <c r="AH485" s="106"/>
    </row>
    <row r="486" spans="1:34" x14ac:dyDescent="0.25">
      <c r="A486" s="100" t="s">
        <v>40</v>
      </c>
      <c r="B486" s="28"/>
      <c r="C486" t="s">
        <v>40</v>
      </c>
      <c r="E486" t="s">
        <v>1023</v>
      </c>
      <c r="F486" t="s">
        <v>1024</v>
      </c>
      <c r="AH486" s="106"/>
    </row>
    <row r="487" spans="1:34" x14ac:dyDescent="0.25">
      <c r="A487" s="100" t="s">
        <v>86</v>
      </c>
      <c r="B487" s="28"/>
      <c r="C487" t="s">
        <v>39</v>
      </c>
      <c r="E487" t="s">
        <v>1023</v>
      </c>
      <c r="F487" t="s">
        <v>1024</v>
      </c>
      <c r="AH487" s="106"/>
    </row>
    <row r="488" spans="1:34" x14ac:dyDescent="0.25">
      <c r="A488" s="100" t="s">
        <v>37</v>
      </c>
      <c r="B488" s="28"/>
      <c r="C488" t="s">
        <v>37</v>
      </c>
      <c r="E488" t="s">
        <v>1023</v>
      </c>
      <c r="F488" t="s">
        <v>1024</v>
      </c>
      <c r="AH488" s="106"/>
    </row>
    <row r="489" spans="1:34" x14ac:dyDescent="0.25">
      <c r="A489" s="100" t="s">
        <v>37</v>
      </c>
      <c r="B489" s="28"/>
      <c r="C489" t="s">
        <v>37</v>
      </c>
      <c r="E489" t="s">
        <v>1023</v>
      </c>
      <c r="F489" t="s">
        <v>1024</v>
      </c>
      <c r="AH489" s="106"/>
    </row>
    <row r="490" spans="1:34" x14ac:dyDescent="0.25">
      <c r="A490" s="100" t="s">
        <v>40</v>
      </c>
      <c r="B490" s="28"/>
      <c r="C490" t="s">
        <v>40</v>
      </c>
      <c r="E490" t="s">
        <v>1023</v>
      </c>
      <c r="F490" t="s">
        <v>1024</v>
      </c>
      <c r="AH490" s="106"/>
    </row>
    <row r="491" spans="1:34" ht="15.75" thickBot="1" x14ac:dyDescent="0.3">
      <c r="A491" s="108" t="s">
        <v>46</v>
      </c>
      <c r="B491" s="50"/>
      <c r="C491" s="36" t="s">
        <v>37</v>
      </c>
      <c r="D491" s="36" t="s">
        <v>389</v>
      </c>
      <c r="E491" s="36" t="s">
        <v>1023</v>
      </c>
      <c r="F491" s="36" t="s">
        <v>1024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107"/>
    </row>
    <row r="492" spans="1:34" ht="15.75" thickTop="1" x14ac:dyDescent="0.25">
      <c r="A492" s="97" t="s">
        <v>46</v>
      </c>
      <c r="B492" s="35"/>
      <c r="C492" s="49" t="s">
        <v>37</v>
      </c>
      <c r="D492" s="49" t="s">
        <v>388</v>
      </c>
      <c r="E492" s="49" t="s">
        <v>1025</v>
      </c>
      <c r="F492" s="49" t="s">
        <v>1026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109"/>
    </row>
    <row r="493" spans="1:34" x14ac:dyDescent="0.25">
      <c r="A493" s="100" t="s">
        <v>40</v>
      </c>
      <c r="B493" s="28"/>
      <c r="C493" t="s">
        <v>40</v>
      </c>
      <c r="E493" t="s">
        <v>1025</v>
      </c>
      <c r="F493" t="s">
        <v>1026</v>
      </c>
      <c r="AH493" s="106"/>
    </row>
    <row r="494" spans="1:34" x14ac:dyDescent="0.25">
      <c r="A494" s="100" t="s">
        <v>37</v>
      </c>
      <c r="B494" s="28"/>
      <c r="C494" t="s">
        <v>37</v>
      </c>
      <c r="E494" t="s">
        <v>1025</v>
      </c>
      <c r="F494" t="s">
        <v>1026</v>
      </c>
      <c r="AH494" s="106"/>
    </row>
    <row r="495" spans="1:34" x14ac:dyDescent="0.25">
      <c r="A495" s="100" t="s">
        <v>37</v>
      </c>
      <c r="B495" s="28"/>
      <c r="C495" t="s">
        <v>37</v>
      </c>
      <c r="E495" t="s">
        <v>1025</v>
      </c>
      <c r="F495" t="s">
        <v>1026</v>
      </c>
      <c r="AH495" s="106"/>
    </row>
    <row r="496" spans="1:34" x14ac:dyDescent="0.25">
      <c r="A496" s="100" t="s">
        <v>65</v>
      </c>
      <c r="B496" s="28"/>
      <c r="C496" t="s">
        <v>39</v>
      </c>
      <c r="E496" t="s">
        <v>1025</v>
      </c>
      <c r="F496" t="s">
        <v>1026</v>
      </c>
      <c r="AH496" s="106"/>
    </row>
    <row r="497" spans="1:34" x14ac:dyDescent="0.25">
      <c r="A497" s="100" t="s">
        <v>37</v>
      </c>
      <c r="B497" s="28"/>
      <c r="C497" t="s">
        <v>37</v>
      </c>
      <c r="E497" t="s">
        <v>1025</v>
      </c>
      <c r="F497" t="s">
        <v>1026</v>
      </c>
      <c r="AH497" s="106"/>
    </row>
    <row r="498" spans="1:34" x14ac:dyDescent="0.25">
      <c r="A498" s="100" t="s">
        <v>40</v>
      </c>
      <c r="B498" s="28"/>
      <c r="C498" t="s">
        <v>40</v>
      </c>
      <c r="E498" t="s">
        <v>1025</v>
      </c>
      <c r="F498" t="s">
        <v>1026</v>
      </c>
      <c r="AH498" s="106"/>
    </row>
    <row r="499" spans="1:34" x14ac:dyDescent="0.25">
      <c r="A499" s="100" t="s">
        <v>65</v>
      </c>
      <c r="B499" s="28"/>
      <c r="C499" t="s">
        <v>39</v>
      </c>
      <c r="E499" t="s">
        <v>1025</v>
      </c>
      <c r="F499" t="s">
        <v>1026</v>
      </c>
      <c r="AH499" s="106"/>
    </row>
    <row r="500" spans="1:34" x14ac:dyDescent="0.25">
      <c r="A500" s="100" t="s">
        <v>41</v>
      </c>
      <c r="B500" s="28"/>
      <c r="C500" t="s">
        <v>41</v>
      </c>
      <c r="E500" t="s">
        <v>1025</v>
      </c>
      <c r="F500" t="s">
        <v>1026</v>
      </c>
      <c r="AH500" s="106"/>
    </row>
    <row r="501" spans="1:34" ht="15.75" thickBot="1" x14ac:dyDescent="0.3">
      <c r="A501" s="108" t="s">
        <v>37</v>
      </c>
      <c r="B501" s="50"/>
      <c r="C501" s="36" t="s">
        <v>37</v>
      </c>
      <c r="D501" s="36" t="s">
        <v>389</v>
      </c>
      <c r="E501" s="36" t="s">
        <v>1025</v>
      </c>
      <c r="F501" s="36" t="s">
        <v>1026</v>
      </c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107"/>
    </row>
    <row r="50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8.7109375" bestFit="1" customWidth="1"/>
    <col min="6" max="6" width="18.42578125" bestFit="1" customWidth="1"/>
  </cols>
  <sheetData>
    <row r="1" spans="1:34" ht="16.5" thickTop="1" thickBot="1" x14ac:dyDescent="0.3">
      <c r="A1" s="31" t="s">
        <v>342</v>
      </c>
      <c r="B1" s="31" t="s">
        <v>26</v>
      </c>
      <c r="C1" s="31" t="s">
        <v>343</v>
      </c>
      <c r="D1" s="31" t="s">
        <v>344</v>
      </c>
      <c r="E1" s="31" t="s">
        <v>345</v>
      </c>
      <c r="F1" s="31" t="s">
        <v>346</v>
      </c>
      <c r="G1" s="31" t="s">
        <v>347</v>
      </c>
      <c r="H1" s="31" t="s">
        <v>348</v>
      </c>
      <c r="I1" s="31" t="s">
        <v>349</v>
      </c>
      <c r="J1" s="31" t="s">
        <v>350</v>
      </c>
      <c r="K1" s="31" t="s">
        <v>351</v>
      </c>
      <c r="L1" s="31" t="s">
        <v>352</v>
      </c>
      <c r="M1" s="31" t="s">
        <v>353</v>
      </c>
      <c r="N1" s="31" t="s">
        <v>354</v>
      </c>
      <c r="O1" s="31" t="s">
        <v>355</v>
      </c>
      <c r="P1" s="31" t="s">
        <v>356</v>
      </c>
      <c r="Q1" s="31" t="s">
        <v>357</v>
      </c>
      <c r="R1" s="31" t="s">
        <v>358</v>
      </c>
      <c r="S1" s="31" t="s">
        <v>359</v>
      </c>
      <c r="T1" s="31" t="s">
        <v>360</v>
      </c>
      <c r="U1" s="31" t="s">
        <v>361</v>
      </c>
      <c r="V1" s="31" t="s">
        <v>362</v>
      </c>
      <c r="W1" s="31" t="s">
        <v>363</v>
      </c>
      <c r="X1" s="31" t="s">
        <v>364</v>
      </c>
      <c r="Y1" s="31" t="s">
        <v>365</v>
      </c>
      <c r="Z1" s="31" t="s">
        <v>366</v>
      </c>
      <c r="AA1" s="31" t="s">
        <v>367</v>
      </c>
      <c r="AB1" s="31" t="s">
        <v>368</v>
      </c>
      <c r="AC1" s="31" t="s">
        <v>369</v>
      </c>
      <c r="AD1" s="31" t="s">
        <v>370</v>
      </c>
      <c r="AE1" s="31" t="s">
        <v>371</v>
      </c>
      <c r="AF1" s="31" t="s">
        <v>372</v>
      </c>
      <c r="AG1" s="31" t="s">
        <v>373</v>
      </c>
      <c r="AH1" s="31" t="s">
        <v>374</v>
      </c>
    </row>
    <row r="2" spans="1:34" ht="15.75" thickTop="1" x14ac:dyDescent="0.25">
      <c r="A2" s="110" t="s">
        <v>67</v>
      </c>
      <c r="B2" s="35"/>
      <c r="C2" s="49" t="s">
        <v>39</v>
      </c>
      <c r="D2" s="49" t="s">
        <v>388</v>
      </c>
      <c r="E2" s="49" t="s">
        <v>1079</v>
      </c>
      <c r="F2" s="49" t="s">
        <v>1080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122"/>
    </row>
    <row r="3" spans="1:34" x14ac:dyDescent="0.25">
      <c r="A3" s="113" t="s">
        <v>40</v>
      </c>
      <c r="B3" s="28"/>
      <c r="C3" t="s">
        <v>40</v>
      </c>
      <c r="E3" t="s">
        <v>1079</v>
      </c>
      <c r="F3" t="s">
        <v>1080</v>
      </c>
      <c r="AH3" s="119"/>
    </row>
    <row r="4" spans="1:34" x14ac:dyDescent="0.25">
      <c r="A4" s="113" t="s">
        <v>37</v>
      </c>
      <c r="B4" s="28"/>
      <c r="C4" t="s">
        <v>37</v>
      </c>
      <c r="E4" t="s">
        <v>1079</v>
      </c>
      <c r="F4" t="s">
        <v>1080</v>
      </c>
      <c r="AH4" s="119"/>
    </row>
    <row r="5" spans="1:34" x14ac:dyDescent="0.25">
      <c r="A5" s="113" t="s">
        <v>41</v>
      </c>
      <c r="B5" s="28"/>
      <c r="C5" t="s">
        <v>41</v>
      </c>
      <c r="E5" t="s">
        <v>1079</v>
      </c>
      <c r="F5" t="s">
        <v>1080</v>
      </c>
      <c r="AH5" s="119"/>
    </row>
    <row r="6" spans="1:34" x14ac:dyDescent="0.25">
      <c r="A6" s="113" t="s">
        <v>37</v>
      </c>
      <c r="B6" s="28"/>
      <c r="C6" t="s">
        <v>37</v>
      </c>
      <c r="E6" t="s">
        <v>1079</v>
      </c>
      <c r="F6" t="s">
        <v>1080</v>
      </c>
      <c r="AH6" s="119"/>
    </row>
    <row r="7" spans="1:34" x14ac:dyDescent="0.25">
      <c r="A7" s="113" t="s">
        <v>37</v>
      </c>
      <c r="B7" s="28"/>
      <c r="C7" t="s">
        <v>37</v>
      </c>
      <c r="E7" t="s">
        <v>1079</v>
      </c>
      <c r="F7" t="s">
        <v>1080</v>
      </c>
      <c r="AH7" s="119"/>
    </row>
    <row r="8" spans="1:34" x14ac:dyDescent="0.25">
      <c r="A8" s="113" t="s">
        <v>37</v>
      </c>
      <c r="B8" s="28"/>
      <c r="C8" t="s">
        <v>37</v>
      </c>
      <c r="E8" t="s">
        <v>1079</v>
      </c>
      <c r="F8" t="s">
        <v>1080</v>
      </c>
      <c r="AH8" s="119"/>
    </row>
    <row r="9" spans="1:34" x14ac:dyDescent="0.25">
      <c r="A9" s="113" t="s">
        <v>41</v>
      </c>
      <c r="B9" s="28"/>
      <c r="C9" t="s">
        <v>41</v>
      </c>
      <c r="E9" t="s">
        <v>1079</v>
      </c>
      <c r="F9" t="s">
        <v>1080</v>
      </c>
      <c r="AH9" s="119"/>
    </row>
    <row r="10" spans="1:34" x14ac:dyDescent="0.25">
      <c r="A10" s="113" t="s">
        <v>37</v>
      </c>
      <c r="B10" s="28"/>
      <c r="C10" t="s">
        <v>37</v>
      </c>
      <c r="E10" t="s">
        <v>1079</v>
      </c>
      <c r="F10" t="s">
        <v>1080</v>
      </c>
      <c r="AH10" s="119"/>
    </row>
    <row r="11" spans="1:34" ht="15.75" thickBot="1" x14ac:dyDescent="0.3">
      <c r="A11" s="121" t="s">
        <v>40</v>
      </c>
      <c r="B11" s="50"/>
      <c r="C11" s="36" t="s">
        <v>40</v>
      </c>
      <c r="D11" s="36" t="s">
        <v>389</v>
      </c>
      <c r="E11" s="36" t="s">
        <v>1079</v>
      </c>
      <c r="F11" s="36" t="s">
        <v>1080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120"/>
    </row>
    <row r="12" spans="1:34" ht="15.75" thickTop="1" x14ac:dyDescent="0.25">
      <c r="A12" s="110" t="s">
        <v>37</v>
      </c>
      <c r="B12" s="35"/>
      <c r="C12" s="49" t="s">
        <v>37</v>
      </c>
      <c r="D12" s="49" t="s">
        <v>388</v>
      </c>
      <c r="E12" s="49" t="s">
        <v>1081</v>
      </c>
      <c r="F12" s="49" t="s">
        <v>1082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122"/>
    </row>
    <row r="13" spans="1:34" x14ac:dyDescent="0.25">
      <c r="A13" s="113" t="s">
        <v>37</v>
      </c>
      <c r="B13" s="28"/>
      <c r="C13" t="s">
        <v>37</v>
      </c>
      <c r="E13" t="s">
        <v>1081</v>
      </c>
      <c r="F13" t="s">
        <v>1082</v>
      </c>
      <c r="AH13" s="119"/>
    </row>
    <row r="14" spans="1:34" x14ac:dyDescent="0.25">
      <c r="A14" s="113" t="s">
        <v>37</v>
      </c>
      <c r="B14" s="28"/>
      <c r="C14" t="s">
        <v>37</v>
      </c>
      <c r="E14" t="s">
        <v>1081</v>
      </c>
      <c r="F14" t="s">
        <v>1082</v>
      </c>
      <c r="AH14" s="119"/>
    </row>
    <row r="15" spans="1:34" x14ac:dyDescent="0.25">
      <c r="A15" s="113" t="s">
        <v>44</v>
      </c>
      <c r="B15" s="28"/>
      <c r="C15" t="s">
        <v>45</v>
      </c>
      <c r="E15" t="s">
        <v>1081</v>
      </c>
      <c r="F15" t="s">
        <v>1082</v>
      </c>
      <c r="AH15" s="119"/>
    </row>
    <row r="16" spans="1:34" x14ac:dyDescent="0.25">
      <c r="A16" s="113" t="s">
        <v>37</v>
      </c>
      <c r="B16" s="28"/>
      <c r="C16" t="s">
        <v>37</v>
      </c>
      <c r="E16" t="s">
        <v>1081</v>
      </c>
      <c r="F16" t="s">
        <v>1082</v>
      </c>
      <c r="AH16" s="119"/>
    </row>
    <row r="17" spans="1:34" x14ac:dyDescent="0.25">
      <c r="A17" s="113" t="s">
        <v>40</v>
      </c>
      <c r="B17" s="28"/>
      <c r="C17" t="s">
        <v>40</v>
      </c>
      <c r="E17" t="s">
        <v>1081</v>
      </c>
      <c r="F17" t="s">
        <v>1082</v>
      </c>
      <c r="AH17" s="119"/>
    </row>
    <row r="18" spans="1:34" x14ac:dyDescent="0.25">
      <c r="A18" s="113" t="s">
        <v>44</v>
      </c>
      <c r="B18" s="28"/>
      <c r="C18" t="s">
        <v>45</v>
      </c>
      <c r="E18" t="s">
        <v>1081</v>
      </c>
      <c r="F18" t="s">
        <v>1082</v>
      </c>
      <c r="AH18" s="119"/>
    </row>
    <row r="19" spans="1:34" x14ac:dyDescent="0.25">
      <c r="A19" s="113" t="s">
        <v>37</v>
      </c>
      <c r="B19" s="28"/>
      <c r="C19" t="s">
        <v>37</v>
      </c>
      <c r="E19" t="s">
        <v>1081</v>
      </c>
      <c r="F19" t="s">
        <v>1082</v>
      </c>
      <c r="AH19" s="119"/>
    </row>
    <row r="20" spans="1:34" x14ac:dyDescent="0.25">
      <c r="A20" s="113" t="s">
        <v>37</v>
      </c>
      <c r="B20" s="28"/>
      <c r="C20" t="s">
        <v>37</v>
      </c>
      <c r="E20" t="s">
        <v>1081</v>
      </c>
      <c r="F20" t="s">
        <v>1082</v>
      </c>
      <c r="AH20" s="119"/>
    </row>
    <row r="21" spans="1:34" ht="15.75" thickBot="1" x14ac:dyDescent="0.3">
      <c r="A21" s="121" t="s">
        <v>40</v>
      </c>
      <c r="B21" s="50"/>
      <c r="C21" s="36" t="s">
        <v>40</v>
      </c>
      <c r="D21" s="36" t="s">
        <v>389</v>
      </c>
      <c r="E21" s="36" t="s">
        <v>1081</v>
      </c>
      <c r="F21" s="36" t="s">
        <v>1082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120"/>
    </row>
    <row r="22" spans="1:34" ht="15.75" thickTop="1" x14ac:dyDescent="0.25">
      <c r="A22" s="110" t="s">
        <v>44</v>
      </c>
      <c r="B22" s="35"/>
      <c r="C22" s="49" t="s">
        <v>45</v>
      </c>
      <c r="D22" s="49" t="s">
        <v>388</v>
      </c>
      <c r="E22" s="49" t="s">
        <v>1083</v>
      </c>
      <c r="F22" s="49" t="s">
        <v>1084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122"/>
    </row>
    <row r="23" spans="1:34" x14ac:dyDescent="0.25">
      <c r="A23" s="113" t="s">
        <v>157</v>
      </c>
      <c r="B23" s="28"/>
      <c r="C23" t="s">
        <v>39</v>
      </c>
      <c r="E23" t="s">
        <v>1083</v>
      </c>
      <c r="F23" t="s">
        <v>1084</v>
      </c>
      <c r="AH23" s="119"/>
    </row>
    <row r="24" spans="1:34" x14ac:dyDescent="0.25">
      <c r="A24" s="113" t="s">
        <v>37</v>
      </c>
      <c r="B24" s="28"/>
      <c r="C24" t="s">
        <v>37</v>
      </c>
      <c r="E24" t="s">
        <v>1083</v>
      </c>
      <c r="F24" t="s">
        <v>1084</v>
      </c>
      <c r="AH24" s="119"/>
    </row>
    <row r="25" spans="1:34" x14ac:dyDescent="0.25">
      <c r="A25" s="113" t="s">
        <v>37</v>
      </c>
      <c r="B25" s="28"/>
      <c r="C25" t="s">
        <v>37</v>
      </c>
      <c r="E25" t="s">
        <v>1083</v>
      </c>
      <c r="F25" t="s">
        <v>1084</v>
      </c>
      <c r="AH25" s="119"/>
    </row>
    <row r="26" spans="1:34" x14ac:dyDescent="0.25">
      <c r="A26" s="113" t="s">
        <v>42</v>
      </c>
      <c r="B26" s="28"/>
      <c r="C26" t="s">
        <v>39</v>
      </c>
      <c r="E26" t="s">
        <v>1083</v>
      </c>
      <c r="F26" t="s">
        <v>1084</v>
      </c>
      <c r="AH26" s="119"/>
    </row>
    <row r="27" spans="1:34" x14ac:dyDescent="0.25">
      <c r="A27" s="113" t="s">
        <v>132</v>
      </c>
      <c r="B27" s="28"/>
      <c r="C27" t="s">
        <v>39</v>
      </c>
      <c r="E27" t="s">
        <v>1083</v>
      </c>
      <c r="F27" t="s">
        <v>1084</v>
      </c>
      <c r="AH27" s="119"/>
    </row>
    <row r="28" spans="1:34" x14ac:dyDescent="0.25">
      <c r="A28" s="113" t="s">
        <v>41</v>
      </c>
      <c r="B28" s="28"/>
      <c r="C28" t="s">
        <v>41</v>
      </c>
      <c r="E28" t="s">
        <v>1083</v>
      </c>
      <c r="F28" t="s">
        <v>1084</v>
      </c>
      <c r="AH28" s="119"/>
    </row>
    <row r="29" spans="1:34" x14ac:dyDescent="0.25">
      <c r="A29" s="113" t="s">
        <v>37</v>
      </c>
      <c r="B29" s="28"/>
      <c r="C29" t="s">
        <v>37</v>
      </c>
      <c r="E29" t="s">
        <v>1083</v>
      </c>
      <c r="F29" t="s">
        <v>1084</v>
      </c>
      <c r="AH29" s="119"/>
    </row>
    <row r="30" spans="1:34" x14ac:dyDescent="0.25">
      <c r="A30" s="113" t="s">
        <v>37</v>
      </c>
      <c r="B30" s="28"/>
      <c r="C30" t="s">
        <v>37</v>
      </c>
      <c r="E30" t="s">
        <v>1083</v>
      </c>
      <c r="F30" t="s">
        <v>1084</v>
      </c>
      <c r="AH30" s="119"/>
    </row>
    <row r="31" spans="1:34" ht="15.75" thickBot="1" x14ac:dyDescent="0.3">
      <c r="A31" s="121" t="s">
        <v>37</v>
      </c>
      <c r="B31" s="50"/>
      <c r="C31" s="36" t="s">
        <v>37</v>
      </c>
      <c r="D31" s="36" t="s">
        <v>389</v>
      </c>
      <c r="E31" s="36" t="s">
        <v>1083</v>
      </c>
      <c r="F31" s="36" t="s">
        <v>1084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120"/>
    </row>
    <row r="32" spans="1:34" ht="15.75" thickTop="1" x14ac:dyDescent="0.25">
      <c r="A32" s="110" t="s">
        <v>37</v>
      </c>
      <c r="B32" s="35"/>
      <c r="C32" s="49" t="s">
        <v>37</v>
      </c>
      <c r="D32" s="49" t="s">
        <v>388</v>
      </c>
      <c r="E32" s="49" t="s">
        <v>1085</v>
      </c>
      <c r="F32" s="49" t="s">
        <v>1086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122"/>
    </row>
    <row r="33" spans="1:34" x14ac:dyDescent="0.25">
      <c r="A33" s="113" t="s">
        <v>37</v>
      </c>
      <c r="B33" s="28"/>
      <c r="C33" t="s">
        <v>37</v>
      </c>
      <c r="E33" t="s">
        <v>1085</v>
      </c>
      <c r="F33" t="s">
        <v>1086</v>
      </c>
      <c r="AH33" s="119"/>
    </row>
    <row r="34" spans="1:34" x14ac:dyDescent="0.25">
      <c r="A34" s="113" t="s">
        <v>37</v>
      </c>
      <c r="B34" s="28"/>
      <c r="C34" t="s">
        <v>37</v>
      </c>
      <c r="E34" t="s">
        <v>1085</v>
      </c>
      <c r="F34" t="s">
        <v>1086</v>
      </c>
      <c r="AH34" s="119"/>
    </row>
    <row r="35" spans="1:34" x14ac:dyDescent="0.25">
      <c r="A35" s="113" t="s">
        <v>41</v>
      </c>
      <c r="B35" s="28"/>
      <c r="C35" t="s">
        <v>41</v>
      </c>
      <c r="E35" t="s">
        <v>1085</v>
      </c>
      <c r="F35" t="s">
        <v>1086</v>
      </c>
      <c r="AH35" s="119"/>
    </row>
    <row r="36" spans="1:34" x14ac:dyDescent="0.25">
      <c r="A36" s="113" t="s">
        <v>40</v>
      </c>
      <c r="B36" s="28"/>
      <c r="C36" t="s">
        <v>40</v>
      </c>
      <c r="E36" t="s">
        <v>1085</v>
      </c>
      <c r="F36" t="s">
        <v>1086</v>
      </c>
      <c r="AH36" s="119"/>
    </row>
    <row r="37" spans="1:34" x14ac:dyDescent="0.25">
      <c r="A37" s="113" t="s">
        <v>37</v>
      </c>
      <c r="B37" s="28"/>
      <c r="C37" t="s">
        <v>37</v>
      </c>
      <c r="E37" t="s">
        <v>1085</v>
      </c>
      <c r="F37" t="s">
        <v>1086</v>
      </c>
      <c r="AH37" s="119"/>
    </row>
    <row r="38" spans="1:34" x14ac:dyDescent="0.25">
      <c r="A38" s="113" t="s">
        <v>37</v>
      </c>
      <c r="B38" s="28"/>
      <c r="C38" t="s">
        <v>37</v>
      </c>
      <c r="E38" t="s">
        <v>1085</v>
      </c>
      <c r="F38" t="s">
        <v>1086</v>
      </c>
      <c r="AH38" s="119"/>
    </row>
    <row r="39" spans="1:34" x14ac:dyDescent="0.25">
      <c r="A39" s="113" t="s">
        <v>37</v>
      </c>
      <c r="B39" s="28"/>
      <c r="C39" t="s">
        <v>37</v>
      </c>
      <c r="E39" t="s">
        <v>1085</v>
      </c>
      <c r="F39" t="s">
        <v>1086</v>
      </c>
      <c r="AH39" s="119"/>
    </row>
    <row r="40" spans="1:34" x14ac:dyDescent="0.25">
      <c r="A40" s="113" t="s">
        <v>37</v>
      </c>
      <c r="B40" s="28"/>
      <c r="C40" t="s">
        <v>37</v>
      </c>
      <c r="E40" t="s">
        <v>1085</v>
      </c>
      <c r="F40" t="s">
        <v>1086</v>
      </c>
      <c r="AH40" s="119"/>
    </row>
    <row r="41" spans="1:34" ht="15.75" thickBot="1" x14ac:dyDescent="0.3">
      <c r="A41" s="121" t="s">
        <v>40</v>
      </c>
      <c r="B41" s="50"/>
      <c r="C41" s="36" t="s">
        <v>40</v>
      </c>
      <c r="D41" s="36" t="s">
        <v>389</v>
      </c>
      <c r="E41" s="36" t="s">
        <v>1085</v>
      </c>
      <c r="F41" s="36" t="s">
        <v>1086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120"/>
    </row>
    <row r="42" spans="1:34" ht="15.75" thickTop="1" x14ac:dyDescent="0.25">
      <c r="A42" s="110" t="s">
        <v>40</v>
      </c>
      <c r="B42" s="35"/>
      <c r="C42" s="49" t="s">
        <v>40</v>
      </c>
      <c r="D42" s="49" t="s">
        <v>388</v>
      </c>
      <c r="E42" s="49" t="s">
        <v>1087</v>
      </c>
      <c r="F42" s="49" t="s">
        <v>1088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122"/>
    </row>
    <row r="43" spans="1:34" x14ac:dyDescent="0.25">
      <c r="A43" s="113" t="s">
        <v>57</v>
      </c>
      <c r="B43" s="28"/>
      <c r="C43" t="s">
        <v>39</v>
      </c>
      <c r="E43" t="s">
        <v>1087</v>
      </c>
      <c r="F43" t="s">
        <v>1088</v>
      </c>
      <c r="AH43" s="119"/>
    </row>
    <row r="44" spans="1:34" x14ac:dyDescent="0.25">
      <c r="A44" s="113" t="s">
        <v>37</v>
      </c>
      <c r="B44" s="28"/>
      <c r="C44" t="s">
        <v>37</v>
      </c>
      <c r="E44" t="s">
        <v>1087</v>
      </c>
      <c r="F44" t="s">
        <v>1088</v>
      </c>
      <c r="AH44" s="119"/>
    </row>
    <row r="45" spans="1:34" x14ac:dyDescent="0.25">
      <c r="A45" s="113" t="s">
        <v>40</v>
      </c>
      <c r="B45" s="28"/>
      <c r="C45" t="s">
        <v>40</v>
      </c>
      <c r="E45" t="s">
        <v>1087</v>
      </c>
      <c r="F45" t="s">
        <v>1088</v>
      </c>
      <c r="AH45" s="119"/>
    </row>
    <row r="46" spans="1:34" x14ac:dyDescent="0.25">
      <c r="A46" s="113" t="s">
        <v>157</v>
      </c>
      <c r="B46" s="28"/>
      <c r="C46" t="s">
        <v>39</v>
      </c>
      <c r="E46" t="s">
        <v>1087</v>
      </c>
      <c r="F46" t="s">
        <v>1088</v>
      </c>
      <c r="AH46" s="119"/>
    </row>
    <row r="47" spans="1:34" x14ac:dyDescent="0.25">
      <c r="A47" s="113" t="s">
        <v>37</v>
      </c>
      <c r="B47" s="28"/>
      <c r="C47" t="s">
        <v>37</v>
      </c>
      <c r="E47" t="s">
        <v>1087</v>
      </c>
      <c r="F47" t="s">
        <v>1088</v>
      </c>
      <c r="AH47" s="119"/>
    </row>
    <row r="48" spans="1:34" x14ac:dyDescent="0.25">
      <c r="A48" s="113" t="s">
        <v>40</v>
      </c>
      <c r="B48" s="28"/>
      <c r="C48" t="s">
        <v>40</v>
      </c>
      <c r="E48" t="s">
        <v>1087</v>
      </c>
      <c r="F48" t="s">
        <v>1088</v>
      </c>
      <c r="AH48" s="119"/>
    </row>
    <row r="49" spans="1:34" x14ac:dyDescent="0.25">
      <c r="A49" s="113" t="s">
        <v>37</v>
      </c>
      <c r="B49" s="28"/>
      <c r="C49" t="s">
        <v>37</v>
      </c>
      <c r="E49" t="s">
        <v>1087</v>
      </c>
      <c r="F49" t="s">
        <v>1088</v>
      </c>
      <c r="AH49" s="119"/>
    </row>
    <row r="50" spans="1:34" x14ac:dyDescent="0.25">
      <c r="A50" s="113" t="s">
        <v>37</v>
      </c>
      <c r="B50" s="28"/>
      <c r="C50" t="s">
        <v>37</v>
      </c>
      <c r="E50" t="s">
        <v>1087</v>
      </c>
      <c r="F50" t="s">
        <v>1088</v>
      </c>
      <c r="AH50" s="119"/>
    </row>
    <row r="51" spans="1:34" ht="15.75" thickBot="1" x14ac:dyDescent="0.3">
      <c r="A51" s="121" t="s">
        <v>40</v>
      </c>
      <c r="B51" s="50"/>
      <c r="C51" s="36" t="s">
        <v>40</v>
      </c>
      <c r="D51" s="36" t="s">
        <v>389</v>
      </c>
      <c r="E51" s="36" t="s">
        <v>1087</v>
      </c>
      <c r="F51" s="36" t="s">
        <v>1088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120"/>
    </row>
    <row r="52" spans="1:34" ht="15.75" thickTop="1" x14ac:dyDescent="0.25">
      <c r="A52" s="110" t="s">
        <v>41</v>
      </c>
      <c r="B52" s="35"/>
      <c r="C52" s="49" t="s">
        <v>41</v>
      </c>
      <c r="D52" s="49" t="s">
        <v>388</v>
      </c>
      <c r="E52" s="49" t="s">
        <v>1089</v>
      </c>
      <c r="F52" s="49" t="s">
        <v>1090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122"/>
    </row>
    <row r="53" spans="1:34" x14ac:dyDescent="0.25">
      <c r="A53" s="113" t="s">
        <v>37</v>
      </c>
      <c r="B53" s="28"/>
      <c r="C53" t="s">
        <v>37</v>
      </c>
      <c r="E53" t="s">
        <v>1089</v>
      </c>
      <c r="F53" t="s">
        <v>1090</v>
      </c>
      <c r="AH53" s="119"/>
    </row>
    <row r="54" spans="1:34" x14ac:dyDescent="0.25">
      <c r="A54" s="113" t="s">
        <v>37</v>
      </c>
      <c r="B54" s="28"/>
      <c r="C54" t="s">
        <v>37</v>
      </c>
      <c r="E54" t="s">
        <v>1089</v>
      </c>
      <c r="F54" t="s">
        <v>1090</v>
      </c>
      <c r="AH54" s="119"/>
    </row>
    <row r="55" spans="1:34" x14ac:dyDescent="0.25">
      <c r="A55" s="113" t="s">
        <v>37</v>
      </c>
      <c r="B55" s="28"/>
      <c r="C55" t="s">
        <v>37</v>
      </c>
      <c r="E55" t="s">
        <v>1089</v>
      </c>
      <c r="F55" t="s">
        <v>1090</v>
      </c>
      <c r="AH55" s="119"/>
    </row>
    <row r="56" spans="1:34" x14ac:dyDescent="0.25">
      <c r="A56" s="113" t="s">
        <v>46</v>
      </c>
      <c r="B56" s="28"/>
      <c r="C56" t="s">
        <v>37</v>
      </c>
      <c r="E56" t="s">
        <v>1089</v>
      </c>
      <c r="F56" t="s">
        <v>1090</v>
      </c>
      <c r="AH56" s="119"/>
    </row>
    <row r="57" spans="1:34" x14ac:dyDescent="0.25">
      <c r="A57" s="113" t="s">
        <v>46</v>
      </c>
      <c r="B57" s="28"/>
      <c r="C57" t="s">
        <v>37</v>
      </c>
      <c r="E57" t="s">
        <v>1089</v>
      </c>
      <c r="F57" t="s">
        <v>1090</v>
      </c>
      <c r="AH57" s="119"/>
    </row>
    <row r="58" spans="1:34" x14ac:dyDescent="0.25">
      <c r="A58" s="113" t="s">
        <v>42</v>
      </c>
      <c r="B58" s="28"/>
      <c r="C58" t="s">
        <v>39</v>
      </c>
      <c r="E58" t="s">
        <v>1089</v>
      </c>
      <c r="F58" t="s">
        <v>1090</v>
      </c>
      <c r="AH58" s="119"/>
    </row>
    <row r="59" spans="1:34" x14ac:dyDescent="0.25">
      <c r="A59" s="113" t="s">
        <v>41</v>
      </c>
      <c r="B59" s="28"/>
      <c r="C59" t="s">
        <v>41</v>
      </c>
      <c r="E59" t="s">
        <v>1089</v>
      </c>
      <c r="F59" t="s">
        <v>1090</v>
      </c>
      <c r="AH59" s="119"/>
    </row>
    <row r="60" spans="1:34" x14ac:dyDescent="0.25">
      <c r="A60" s="113" t="s">
        <v>44</v>
      </c>
      <c r="B60" s="28"/>
      <c r="C60" t="s">
        <v>45</v>
      </c>
      <c r="E60" t="s">
        <v>1089</v>
      </c>
      <c r="F60" t="s">
        <v>1090</v>
      </c>
      <c r="AH60" s="119"/>
    </row>
    <row r="61" spans="1:34" ht="15.75" thickBot="1" x14ac:dyDescent="0.3">
      <c r="A61" s="121" t="s">
        <v>37</v>
      </c>
      <c r="B61" s="50"/>
      <c r="C61" s="36" t="s">
        <v>37</v>
      </c>
      <c r="D61" s="36" t="s">
        <v>389</v>
      </c>
      <c r="E61" s="36" t="s">
        <v>1089</v>
      </c>
      <c r="F61" s="36" t="s">
        <v>1090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120"/>
    </row>
    <row r="62" spans="1:34" ht="15.75" thickTop="1" x14ac:dyDescent="0.25">
      <c r="A62" s="110" t="s">
        <v>37</v>
      </c>
      <c r="B62" s="35"/>
      <c r="C62" s="49" t="s">
        <v>37</v>
      </c>
      <c r="D62" s="49" t="s">
        <v>388</v>
      </c>
      <c r="E62" s="49" t="s">
        <v>1091</v>
      </c>
      <c r="F62" s="49" t="s">
        <v>1092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122"/>
    </row>
    <row r="63" spans="1:34" x14ac:dyDescent="0.25">
      <c r="A63" s="113" t="s">
        <v>67</v>
      </c>
      <c r="B63" s="28"/>
      <c r="C63" t="s">
        <v>39</v>
      </c>
      <c r="E63" t="s">
        <v>1091</v>
      </c>
      <c r="F63" t="s">
        <v>1092</v>
      </c>
      <c r="AH63" s="119"/>
    </row>
    <row r="64" spans="1:34" x14ac:dyDescent="0.25">
      <c r="A64" s="113" t="s">
        <v>41</v>
      </c>
      <c r="B64" s="28"/>
      <c r="C64" t="s">
        <v>41</v>
      </c>
      <c r="E64" t="s">
        <v>1091</v>
      </c>
      <c r="F64" t="s">
        <v>1092</v>
      </c>
      <c r="AH64" s="119"/>
    </row>
    <row r="65" spans="1:34" x14ac:dyDescent="0.25">
      <c r="A65" s="113" t="s">
        <v>41</v>
      </c>
      <c r="B65" s="28"/>
      <c r="C65" t="s">
        <v>41</v>
      </c>
      <c r="E65" t="s">
        <v>1091</v>
      </c>
      <c r="F65" t="s">
        <v>1092</v>
      </c>
      <c r="AH65" s="119"/>
    </row>
    <row r="66" spans="1:34" x14ac:dyDescent="0.25">
      <c r="A66" s="113" t="s">
        <v>40</v>
      </c>
      <c r="B66" s="28"/>
      <c r="C66" t="s">
        <v>40</v>
      </c>
      <c r="E66" t="s">
        <v>1091</v>
      </c>
      <c r="F66" t="s">
        <v>1092</v>
      </c>
      <c r="AH66" s="119"/>
    </row>
    <row r="67" spans="1:34" x14ac:dyDescent="0.25">
      <c r="A67" s="113" t="s">
        <v>37</v>
      </c>
      <c r="B67" s="28"/>
      <c r="C67" t="s">
        <v>37</v>
      </c>
      <c r="E67" t="s">
        <v>1091</v>
      </c>
      <c r="F67" t="s">
        <v>1092</v>
      </c>
      <c r="AH67" s="119"/>
    </row>
    <row r="68" spans="1:34" x14ac:dyDescent="0.25">
      <c r="A68" s="113" t="s">
        <v>37</v>
      </c>
      <c r="B68" s="28"/>
      <c r="C68" t="s">
        <v>37</v>
      </c>
      <c r="E68" t="s">
        <v>1091</v>
      </c>
      <c r="F68" t="s">
        <v>1092</v>
      </c>
      <c r="AH68" s="119"/>
    </row>
    <row r="69" spans="1:34" x14ac:dyDescent="0.25">
      <c r="A69" s="113" t="s">
        <v>37</v>
      </c>
      <c r="B69" s="28"/>
      <c r="C69" t="s">
        <v>37</v>
      </c>
      <c r="E69" t="s">
        <v>1091</v>
      </c>
      <c r="F69" t="s">
        <v>1092</v>
      </c>
      <c r="AH69" s="119"/>
    </row>
    <row r="70" spans="1:34" x14ac:dyDescent="0.25">
      <c r="A70" s="113" t="s">
        <v>37</v>
      </c>
      <c r="B70" s="28"/>
      <c r="C70" t="s">
        <v>37</v>
      </c>
      <c r="E70" t="s">
        <v>1091</v>
      </c>
      <c r="F70" t="s">
        <v>1092</v>
      </c>
      <c r="AH70" s="119"/>
    </row>
    <row r="71" spans="1:34" ht="15.75" thickBot="1" x14ac:dyDescent="0.3">
      <c r="A71" s="121" t="s">
        <v>41</v>
      </c>
      <c r="B71" s="50"/>
      <c r="C71" s="36" t="s">
        <v>41</v>
      </c>
      <c r="D71" s="36" t="s">
        <v>389</v>
      </c>
      <c r="E71" s="36" t="s">
        <v>1091</v>
      </c>
      <c r="F71" s="36" t="s">
        <v>1092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120"/>
    </row>
    <row r="72" spans="1:34" ht="15.75" thickTop="1" x14ac:dyDescent="0.25">
      <c r="A72" s="110" t="s">
        <v>41</v>
      </c>
      <c r="B72" s="35"/>
      <c r="C72" s="49" t="s">
        <v>41</v>
      </c>
      <c r="D72" s="49" t="s">
        <v>388</v>
      </c>
      <c r="E72" s="49" t="s">
        <v>1093</v>
      </c>
      <c r="F72" s="49" t="s">
        <v>1094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122"/>
    </row>
    <row r="73" spans="1:34" x14ac:dyDescent="0.25">
      <c r="A73" s="113" t="s">
        <v>41</v>
      </c>
      <c r="B73" s="28"/>
      <c r="C73" t="s">
        <v>41</v>
      </c>
      <c r="E73" t="s">
        <v>1093</v>
      </c>
      <c r="F73" t="s">
        <v>1094</v>
      </c>
      <c r="AH73" s="119"/>
    </row>
    <row r="74" spans="1:34" x14ac:dyDescent="0.25">
      <c r="A74" s="113" t="s">
        <v>46</v>
      </c>
      <c r="B74" s="28"/>
      <c r="C74" t="s">
        <v>37</v>
      </c>
      <c r="E74" t="s">
        <v>1093</v>
      </c>
      <c r="F74" t="s">
        <v>1094</v>
      </c>
      <c r="AH74" s="119"/>
    </row>
    <row r="75" spans="1:34" x14ac:dyDescent="0.25">
      <c r="A75" s="113" t="s">
        <v>37</v>
      </c>
      <c r="B75" s="28"/>
      <c r="C75" t="s">
        <v>37</v>
      </c>
      <c r="E75" t="s">
        <v>1093</v>
      </c>
      <c r="F75" t="s">
        <v>1094</v>
      </c>
      <c r="AH75" s="119"/>
    </row>
    <row r="76" spans="1:34" x14ac:dyDescent="0.25">
      <c r="A76" s="113" t="s">
        <v>37</v>
      </c>
      <c r="B76" s="28"/>
      <c r="C76" t="s">
        <v>37</v>
      </c>
      <c r="E76" t="s">
        <v>1093</v>
      </c>
      <c r="F76" t="s">
        <v>1094</v>
      </c>
      <c r="AH76" s="119"/>
    </row>
    <row r="77" spans="1:34" x14ac:dyDescent="0.25">
      <c r="A77" s="113" t="s">
        <v>40</v>
      </c>
      <c r="B77" s="28"/>
      <c r="C77" t="s">
        <v>40</v>
      </c>
      <c r="E77" t="s">
        <v>1093</v>
      </c>
      <c r="F77" t="s">
        <v>1094</v>
      </c>
      <c r="AH77" s="119"/>
    </row>
    <row r="78" spans="1:34" x14ac:dyDescent="0.25">
      <c r="A78" s="113" t="s">
        <v>37</v>
      </c>
      <c r="B78" s="28"/>
      <c r="C78" t="s">
        <v>37</v>
      </c>
      <c r="E78" t="s">
        <v>1093</v>
      </c>
      <c r="F78" t="s">
        <v>1094</v>
      </c>
      <c r="AH78" s="119"/>
    </row>
    <row r="79" spans="1:34" x14ac:dyDescent="0.25">
      <c r="A79" s="113" t="s">
        <v>37</v>
      </c>
      <c r="B79" s="28"/>
      <c r="C79" t="s">
        <v>37</v>
      </c>
      <c r="E79" t="s">
        <v>1093</v>
      </c>
      <c r="F79" t="s">
        <v>1094</v>
      </c>
      <c r="AH79" s="119"/>
    </row>
    <row r="80" spans="1:34" x14ac:dyDescent="0.25">
      <c r="A80" s="113" t="s">
        <v>41</v>
      </c>
      <c r="B80" s="28"/>
      <c r="C80" t="s">
        <v>41</v>
      </c>
      <c r="E80" t="s">
        <v>1093</v>
      </c>
      <c r="F80" t="s">
        <v>1094</v>
      </c>
      <c r="AH80" s="119"/>
    </row>
    <row r="81" spans="1:34" ht="15.75" thickBot="1" x14ac:dyDescent="0.3">
      <c r="A81" s="121" t="s">
        <v>37</v>
      </c>
      <c r="B81" s="50"/>
      <c r="C81" s="36" t="s">
        <v>37</v>
      </c>
      <c r="D81" s="36" t="s">
        <v>389</v>
      </c>
      <c r="E81" s="36" t="s">
        <v>1093</v>
      </c>
      <c r="F81" s="36" t="s">
        <v>1094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120"/>
    </row>
    <row r="82" spans="1:34" ht="15.75" thickTop="1" x14ac:dyDescent="0.25">
      <c r="A82" s="110" t="s">
        <v>67</v>
      </c>
      <c r="B82" s="35"/>
      <c r="C82" s="49" t="s">
        <v>39</v>
      </c>
      <c r="D82" s="49" t="s">
        <v>388</v>
      </c>
      <c r="E82" s="49" t="s">
        <v>1095</v>
      </c>
      <c r="F82" s="49" t="s">
        <v>1096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122"/>
    </row>
    <row r="83" spans="1:34" x14ac:dyDescent="0.25">
      <c r="A83" s="113" t="s">
        <v>40</v>
      </c>
      <c r="B83" s="28"/>
      <c r="C83" t="s">
        <v>40</v>
      </c>
      <c r="E83" t="s">
        <v>1095</v>
      </c>
      <c r="F83" t="s">
        <v>1096</v>
      </c>
      <c r="AH83" s="119"/>
    </row>
    <row r="84" spans="1:34" x14ac:dyDescent="0.25">
      <c r="A84" s="113" t="s">
        <v>41</v>
      </c>
      <c r="B84" s="28"/>
      <c r="C84" t="s">
        <v>41</v>
      </c>
      <c r="E84" t="s">
        <v>1095</v>
      </c>
      <c r="F84" t="s">
        <v>1096</v>
      </c>
      <c r="AH84" s="119"/>
    </row>
    <row r="85" spans="1:34" x14ac:dyDescent="0.25">
      <c r="A85" s="113" t="s">
        <v>37</v>
      </c>
      <c r="B85" s="28"/>
      <c r="C85" t="s">
        <v>37</v>
      </c>
      <c r="E85" t="s">
        <v>1095</v>
      </c>
      <c r="F85" t="s">
        <v>1096</v>
      </c>
      <c r="AH85" s="119"/>
    </row>
    <row r="86" spans="1:34" x14ac:dyDescent="0.25">
      <c r="A86" s="113" t="s">
        <v>37</v>
      </c>
      <c r="B86" s="28"/>
      <c r="C86" t="s">
        <v>37</v>
      </c>
      <c r="E86" t="s">
        <v>1095</v>
      </c>
      <c r="F86" t="s">
        <v>1096</v>
      </c>
      <c r="AH86" s="119"/>
    </row>
    <row r="87" spans="1:34" x14ac:dyDescent="0.25">
      <c r="A87" s="113" t="s">
        <v>67</v>
      </c>
      <c r="B87" s="28"/>
      <c r="C87" t="s">
        <v>39</v>
      </c>
      <c r="E87" t="s">
        <v>1095</v>
      </c>
      <c r="F87" t="s">
        <v>1096</v>
      </c>
      <c r="AH87" s="119"/>
    </row>
    <row r="88" spans="1:34" x14ac:dyDescent="0.25">
      <c r="A88" s="113" t="s">
        <v>42</v>
      </c>
      <c r="B88" s="28"/>
      <c r="C88" t="s">
        <v>39</v>
      </c>
      <c r="E88" t="s">
        <v>1095</v>
      </c>
      <c r="F88" t="s">
        <v>1096</v>
      </c>
      <c r="AH88" s="119"/>
    </row>
    <row r="89" spans="1:34" x14ac:dyDescent="0.25">
      <c r="A89" s="113" t="s">
        <v>37</v>
      </c>
      <c r="B89" s="28"/>
      <c r="C89" t="s">
        <v>37</v>
      </c>
      <c r="E89" t="s">
        <v>1095</v>
      </c>
      <c r="F89" t="s">
        <v>1096</v>
      </c>
      <c r="AH89" s="119"/>
    </row>
    <row r="90" spans="1:34" x14ac:dyDescent="0.25">
      <c r="A90" s="113" t="s">
        <v>67</v>
      </c>
      <c r="B90" s="28"/>
      <c r="C90" t="s">
        <v>39</v>
      </c>
      <c r="E90" t="s">
        <v>1095</v>
      </c>
      <c r="F90" t="s">
        <v>1096</v>
      </c>
      <c r="AH90" s="119"/>
    </row>
    <row r="91" spans="1:34" ht="15.75" thickBot="1" x14ac:dyDescent="0.3">
      <c r="A91" s="121" t="s">
        <v>37</v>
      </c>
      <c r="B91" s="50"/>
      <c r="C91" s="36" t="s">
        <v>37</v>
      </c>
      <c r="D91" s="36" t="s">
        <v>389</v>
      </c>
      <c r="E91" s="36" t="s">
        <v>1095</v>
      </c>
      <c r="F91" s="36" t="s">
        <v>1096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120"/>
    </row>
    <row r="92" spans="1:34" ht="15.75" thickTop="1" x14ac:dyDescent="0.25">
      <c r="A92" s="110" t="s">
        <v>37</v>
      </c>
      <c r="B92" s="35"/>
      <c r="C92" s="49" t="s">
        <v>37</v>
      </c>
      <c r="D92" s="49" t="s">
        <v>388</v>
      </c>
      <c r="E92" s="49" t="s">
        <v>1097</v>
      </c>
      <c r="F92" s="49" t="s">
        <v>1098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122"/>
    </row>
    <row r="93" spans="1:34" x14ac:dyDescent="0.25">
      <c r="A93" s="113" t="s">
        <v>37</v>
      </c>
      <c r="B93" s="28"/>
      <c r="C93" t="s">
        <v>37</v>
      </c>
      <c r="E93" t="s">
        <v>1097</v>
      </c>
      <c r="F93" t="s">
        <v>1098</v>
      </c>
      <c r="AH93" s="119"/>
    </row>
    <row r="94" spans="1:34" x14ac:dyDescent="0.25">
      <c r="A94" s="113" t="s">
        <v>67</v>
      </c>
      <c r="B94" s="28"/>
      <c r="C94" t="s">
        <v>39</v>
      </c>
      <c r="E94" t="s">
        <v>1097</v>
      </c>
      <c r="F94" t="s">
        <v>1098</v>
      </c>
      <c r="AH94" s="119"/>
    </row>
    <row r="95" spans="1:34" x14ac:dyDescent="0.25">
      <c r="A95" s="113" t="s">
        <v>44</v>
      </c>
      <c r="B95" s="28"/>
      <c r="C95" t="s">
        <v>45</v>
      </c>
      <c r="E95" t="s">
        <v>1097</v>
      </c>
      <c r="F95" t="s">
        <v>1098</v>
      </c>
      <c r="AH95" s="119"/>
    </row>
    <row r="96" spans="1:34" x14ac:dyDescent="0.25">
      <c r="A96" s="113" t="s">
        <v>41</v>
      </c>
      <c r="B96" s="28"/>
      <c r="C96" t="s">
        <v>41</v>
      </c>
      <c r="E96" t="s">
        <v>1097</v>
      </c>
      <c r="F96" t="s">
        <v>1098</v>
      </c>
      <c r="AH96" s="119"/>
    </row>
    <row r="97" spans="1:34" x14ac:dyDescent="0.25">
      <c r="A97" s="113" t="s">
        <v>44</v>
      </c>
      <c r="B97" s="28"/>
      <c r="C97" t="s">
        <v>45</v>
      </c>
      <c r="E97" t="s">
        <v>1097</v>
      </c>
      <c r="F97" t="s">
        <v>1098</v>
      </c>
      <c r="AH97" s="119"/>
    </row>
    <row r="98" spans="1:34" x14ac:dyDescent="0.25">
      <c r="A98" s="113" t="s">
        <v>93</v>
      </c>
      <c r="B98" s="28"/>
      <c r="C98" t="s">
        <v>45</v>
      </c>
      <c r="E98" t="s">
        <v>1097</v>
      </c>
      <c r="F98" t="s">
        <v>1098</v>
      </c>
      <c r="AH98" s="119"/>
    </row>
    <row r="99" spans="1:34" x14ac:dyDescent="0.25">
      <c r="A99" s="113" t="s">
        <v>37</v>
      </c>
      <c r="B99" s="28"/>
      <c r="C99" t="s">
        <v>37</v>
      </c>
      <c r="E99" t="s">
        <v>1097</v>
      </c>
      <c r="F99" t="s">
        <v>1098</v>
      </c>
      <c r="AH99" s="119"/>
    </row>
    <row r="100" spans="1:34" x14ac:dyDescent="0.25">
      <c r="A100" s="113" t="s">
        <v>37</v>
      </c>
      <c r="B100" s="28"/>
      <c r="C100" t="s">
        <v>37</v>
      </c>
      <c r="E100" t="s">
        <v>1097</v>
      </c>
      <c r="F100" t="s">
        <v>1098</v>
      </c>
      <c r="AH100" s="119"/>
    </row>
    <row r="101" spans="1:34" ht="15.75" thickBot="1" x14ac:dyDescent="0.3">
      <c r="A101" s="121" t="s">
        <v>46</v>
      </c>
      <c r="B101" s="50"/>
      <c r="C101" s="36" t="s">
        <v>37</v>
      </c>
      <c r="D101" s="36" t="s">
        <v>389</v>
      </c>
      <c r="E101" s="36" t="s">
        <v>1097</v>
      </c>
      <c r="F101" s="36" t="s">
        <v>1098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120"/>
    </row>
    <row r="102" spans="1:34" ht="15.75" thickTop="1" x14ac:dyDescent="0.25">
      <c r="A102" s="110" t="s">
        <v>37</v>
      </c>
      <c r="B102" s="35"/>
      <c r="C102" s="49" t="s">
        <v>37</v>
      </c>
      <c r="D102" s="49" t="s">
        <v>388</v>
      </c>
      <c r="E102" s="49" t="s">
        <v>1099</v>
      </c>
      <c r="F102" s="49" t="s">
        <v>1100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122"/>
    </row>
    <row r="103" spans="1:34" x14ac:dyDescent="0.25">
      <c r="A103" s="113" t="s">
        <v>37</v>
      </c>
      <c r="B103" s="28"/>
      <c r="C103" t="s">
        <v>37</v>
      </c>
      <c r="E103" t="s">
        <v>1099</v>
      </c>
      <c r="F103" t="s">
        <v>1100</v>
      </c>
      <c r="AH103" s="119"/>
    </row>
    <row r="104" spans="1:34" x14ac:dyDescent="0.25">
      <c r="A104" s="113" t="s">
        <v>37</v>
      </c>
      <c r="B104" s="28"/>
      <c r="C104" t="s">
        <v>37</v>
      </c>
      <c r="E104" t="s">
        <v>1099</v>
      </c>
      <c r="F104" t="s">
        <v>1100</v>
      </c>
      <c r="AH104" s="119"/>
    </row>
    <row r="105" spans="1:34" x14ac:dyDescent="0.25">
      <c r="A105" s="113" t="s">
        <v>37</v>
      </c>
      <c r="B105" s="28"/>
      <c r="C105" t="s">
        <v>37</v>
      </c>
      <c r="E105" t="s">
        <v>1099</v>
      </c>
      <c r="F105" t="s">
        <v>1100</v>
      </c>
      <c r="AH105" s="119"/>
    </row>
    <row r="106" spans="1:34" x14ac:dyDescent="0.25">
      <c r="A106" s="113" t="s">
        <v>37</v>
      </c>
      <c r="B106" s="28"/>
      <c r="C106" t="s">
        <v>37</v>
      </c>
      <c r="E106" t="s">
        <v>1099</v>
      </c>
      <c r="F106" t="s">
        <v>1100</v>
      </c>
      <c r="AH106" s="119"/>
    </row>
    <row r="107" spans="1:34" x14ac:dyDescent="0.25">
      <c r="A107" s="113" t="s">
        <v>37</v>
      </c>
      <c r="B107" s="28"/>
      <c r="C107" t="s">
        <v>37</v>
      </c>
      <c r="E107" t="s">
        <v>1099</v>
      </c>
      <c r="F107" t="s">
        <v>1100</v>
      </c>
      <c r="AH107" s="119"/>
    </row>
    <row r="108" spans="1:34" x14ac:dyDescent="0.25">
      <c r="A108" s="113" t="s">
        <v>37</v>
      </c>
      <c r="B108" s="28"/>
      <c r="C108" t="s">
        <v>37</v>
      </c>
      <c r="E108" t="s">
        <v>1099</v>
      </c>
      <c r="F108" t="s">
        <v>1100</v>
      </c>
      <c r="AH108" s="119"/>
    </row>
    <row r="109" spans="1:34" x14ac:dyDescent="0.25">
      <c r="A109" s="113" t="s">
        <v>37</v>
      </c>
      <c r="B109" s="28"/>
      <c r="C109" t="s">
        <v>37</v>
      </c>
      <c r="E109" t="s">
        <v>1099</v>
      </c>
      <c r="F109" t="s">
        <v>1100</v>
      </c>
      <c r="AH109" s="119"/>
    </row>
    <row r="110" spans="1:34" x14ac:dyDescent="0.25">
      <c r="A110" s="113" t="s">
        <v>71</v>
      </c>
      <c r="B110" s="28"/>
      <c r="C110" t="s">
        <v>37</v>
      </c>
      <c r="E110" t="s">
        <v>1099</v>
      </c>
      <c r="F110" t="s">
        <v>1100</v>
      </c>
      <c r="AH110" s="119"/>
    </row>
    <row r="111" spans="1:34" ht="15.75" thickBot="1" x14ac:dyDescent="0.3">
      <c r="A111" s="121" t="s">
        <v>41</v>
      </c>
      <c r="B111" s="50"/>
      <c r="C111" s="36" t="s">
        <v>41</v>
      </c>
      <c r="D111" s="36" t="s">
        <v>389</v>
      </c>
      <c r="E111" s="36" t="s">
        <v>1099</v>
      </c>
      <c r="F111" s="36" t="s">
        <v>1100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120"/>
    </row>
    <row r="112" spans="1:34" ht="15.75" thickTop="1" x14ac:dyDescent="0.25">
      <c r="A112" s="110" t="s">
        <v>37</v>
      </c>
      <c r="B112" s="35"/>
      <c r="C112" s="49" t="s">
        <v>37</v>
      </c>
      <c r="D112" s="49" t="s">
        <v>388</v>
      </c>
      <c r="E112" s="49" t="s">
        <v>1101</v>
      </c>
      <c r="F112" s="49" t="s">
        <v>1102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122"/>
    </row>
    <row r="113" spans="1:34" x14ac:dyDescent="0.25">
      <c r="A113" s="113" t="s">
        <v>40</v>
      </c>
      <c r="B113" s="28"/>
      <c r="C113" t="s">
        <v>40</v>
      </c>
      <c r="E113" t="s">
        <v>1101</v>
      </c>
      <c r="F113" t="s">
        <v>1102</v>
      </c>
      <c r="AH113" s="119"/>
    </row>
    <row r="114" spans="1:34" x14ac:dyDescent="0.25">
      <c r="A114" s="113" t="s">
        <v>37</v>
      </c>
      <c r="B114" s="28"/>
      <c r="C114" t="s">
        <v>37</v>
      </c>
      <c r="E114" t="s">
        <v>1101</v>
      </c>
      <c r="F114" t="s">
        <v>1102</v>
      </c>
      <c r="AH114" s="119"/>
    </row>
    <row r="115" spans="1:34" x14ac:dyDescent="0.25">
      <c r="A115" s="113" t="s">
        <v>37</v>
      </c>
      <c r="B115" s="28"/>
      <c r="C115" t="s">
        <v>37</v>
      </c>
      <c r="E115" t="s">
        <v>1101</v>
      </c>
      <c r="F115" t="s">
        <v>1102</v>
      </c>
      <c r="AH115" s="119"/>
    </row>
    <row r="116" spans="1:34" x14ac:dyDescent="0.25">
      <c r="A116" s="113" t="s">
        <v>41</v>
      </c>
      <c r="B116" s="28"/>
      <c r="C116" t="s">
        <v>41</v>
      </c>
      <c r="E116" t="s">
        <v>1101</v>
      </c>
      <c r="F116" t="s">
        <v>1102</v>
      </c>
      <c r="AH116" s="119"/>
    </row>
    <row r="117" spans="1:34" x14ac:dyDescent="0.25">
      <c r="A117" s="113" t="s">
        <v>37</v>
      </c>
      <c r="B117" s="28"/>
      <c r="C117" t="s">
        <v>37</v>
      </c>
      <c r="E117" t="s">
        <v>1101</v>
      </c>
      <c r="F117" t="s">
        <v>1102</v>
      </c>
      <c r="AH117" s="119"/>
    </row>
    <row r="118" spans="1:34" x14ac:dyDescent="0.25">
      <c r="A118" s="113" t="s">
        <v>40</v>
      </c>
      <c r="B118" s="28"/>
      <c r="C118" t="s">
        <v>40</v>
      </c>
      <c r="E118" t="s">
        <v>1101</v>
      </c>
      <c r="F118" t="s">
        <v>1102</v>
      </c>
      <c r="AH118" s="119"/>
    </row>
    <row r="119" spans="1:34" x14ac:dyDescent="0.25">
      <c r="A119" s="113" t="s">
        <v>41</v>
      </c>
      <c r="B119" s="28"/>
      <c r="C119" t="s">
        <v>41</v>
      </c>
      <c r="E119" t="s">
        <v>1101</v>
      </c>
      <c r="F119" t="s">
        <v>1102</v>
      </c>
      <c r="AH119" s="119"/>
    </row>
    <row r="120" spans="1:34" x14ac:dyDescent="0.25">
      <c r="A120" s="113" t="s">
        <v>46</v>
      </c>
      <c r="B120" s="28"/>
      <c r="C120" t="s">
        <v>37</v>
      </c>
      <c r="E120" t="s">
        <v>1101</v>
      </c>
      <c r="F120" t="s">
        <v>1102</v>
      </c>
      <c r="AH120" s="119"/>
    </row>
    <row r="121" spans="1:34" ht="15.75" thickBot="1" x14ac:dyDescent="0.3">
      <c r="A121" s="121" t="s">
        <v>37</v>
      </c>
      <c r="B121" s="50"/>
      <c r="C121" s="36" t="s">
        <v>37</v>
      </c>
      <c r="D121" s="36" t="s">
        <v>389</v>
      </c>
      <c r="E121" s="36" t="s">
        <v>1101</v>
      </c>
      <c r="F121" s="36" t="s">
        <v>1102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120"/>
    </row>
    <row r="122" spans="1:34" ht="15.75" thickTop="1" x14ac:dyDescent="0.25">
      <c r="A122" s="110" t="s">
        <v>37</v>
      </c>
      <c r="B122" s="35"/>
      <c r="C122" s="49" t="s">
        <v>37</v>
      </c>
      <c r="D122" s="49" t="s">
        <v>388</v>
      </c>
      <c r="E122" s="49" t="s">
        <v>1103</v>
      </c>
      <c r="F122" s="49" t="s">
        <v>1104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122"/>
    </row>
    <row r="123" spans="1:34" x14ac:dyDescent="0.25">
      <c r="A123" s="113" t="s">
        <v>37</v>
      </c>
      <c r="B123" s="28"/>
      <c r="C123" t="s">
        <v>37</v>
      </c>
      <c r="E123" t="s">
        <v>1103</v>
      </c>
      <c r="F123" t="s">
        <v>1104</v>
      </c>
      <c r="AH123" s="119"/>
    </row>
    <row r="124" spans="1:34" x14ac:dyDescent="0.25">
      <c r="A124" s="113" t="s">
        <v>37</v>
      </c>
      <c r="B124" s="28"/>
      <c r="C124" t="s">
        <v>37</v>
      </c>
      <c r="E124" t="s">
        <v>1103</v>
      </c>
      <c r="F124" t="s">
        <v>1104</v>
      </c>
      <c r="AH124" s="119"/>
    </row>
    <row r="125" spans="1:34" x14ac:dyDescent="0.25">
      <c r="A125" s="113" t="s">
        <v>40</v>
      </c>
      <c r="B125" s="28"/>
      <c r="C125" t="s">
        <v>40</v>
      </c>
      <c r="E125" t="s">
        <v>1103</v>
      </c>
      <c r="F125" t="s">
        <v>1104</v>
      </c>
      <c r="AH125" s="119"/>
    </row>
    <row r="126" spans="1:34" x14ac:dyDescent="0.25">
      <c r="A126" s="113" t="s">
        <v>37</v>
      </c>
      <c r="B126" s="28"/>
      <c r="C126" t="s">
        <v>37</v>
      </c>
      <c r="E126" t="s">
        <v>1103</v>
      </c>
      <c r="F126" t="s">
        <v>1104</v>
      </c>
      <c r="AH126" s="119"/>
    </row>
    <row r="127" spans="1:34" x14ac:dyDescent="0.25">
      <c r="A127" s="113" t="s">
        <v>37</v>
      </c>
      <c r="B127" s="28"/>
      <c r="C127" t="s">
        <v>37</v>
      </c>
      <c r="E127" t="s">
        <v>1103</v>
      </c>
      <c r="F127" t="s">
        <v>1104</v>
      </c>
      <c r="AH127" s="119"/>
    </row>
    <row r="128" spans="1:34" x14ac:dyDescent="0.25">
      <c r="A128" s="113" t="s">
        <v>37</v>
      </c>
      <c r="B128" s="28"/>
      <c r="C128" t="s">
        <v>37</v>
      </c>
      <c r="E128" t="s">
        <v>1103</v>
      </c>
      <c r="F128" t="s">
        <v>1104</v>
      </c>
      <c r="AH128" s="119"/>
    </row>
    <row r="129" spans="1:34" x14ac:dyDescent="0.25">
      <c r="A129" s="113" t="s">
        <v>40</v>
      </c>
      <c r="B129" s="28"/>
      <c r="C129" t="s">
        <v>40</v>
      </c>
      <c r="E129" t="s">
        <v>1103</v>
      </c>
      <c r="F129" t="s">
        <v>1104</v>
      </c>
      <c r="AH129" s="119"/>
    </row>
    <row r="130" spans="1:34" x14ac:dyDescent="0.25">
      <c r="A130" s="113" t="s">
        <v>37</v>
      </c>
      <c r="B130" s="28"/>
      <c r="C130" t="s">
        <v>37</v>
      </c>
      <c r="E130" t="s">
        <v>1103</v>
      </c>
      <c r="F130" t="s">
        <v>1104</v>
      </c>
      <c r="AH130" s="119"/>
    </row>
    <row r="131" spans="1:34" ht="15.75" thickBot="1" x14ac:dyDescent="0.3">
      <c r="A131" s="121" t="s">
        <v>37</v>
      </c>
      <c r="B131" s="50"/>
      <c r="C131" s="36" t="s">
        <v>37</v>
      </c>
      <c r="D131" s="36" t="s">
        <v>389</v>
      </c>
      <c r="E131" s="36" t="s">
        <v>1103</v>
      </c>
      <c r="F131" s="36" t="s">
        <v>1104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120"/>
    </row>
    <row r="132" spans="1:34" ht="15.75" thickTop="1" x14ac:dyDescent="0.25">
      <c r="A132" s="110" t="s">
        <v>37</v>
      </c>
      <c r="B132" s="35"/>
      <c r="C132" s="49" t="s">
        <v>37</v>
      </c>
      <c r="D132" s="49" t="s">
        <v>388</v>
      </c>
      <c r="E132" s="49" t="s">
        <v>1105</v>
      </c>
      <c r="F132" s="49" t="s">
        <v>1106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122"/>
    </row>
    <row r="133" spans="1:34" x14ac:dyDescent="0.25">
      <c r="A133" s="113" t="s">
        <v>37</v>
      </c>
      <c r="B133" s="28"/>
      <c r="C133" t="s">
        <v>37</v>
      </c>
      <c r="E133" t="s">
        <v>1105</v>
      </c>
      <c r="F133" t="s">
        <v>1106</v>
      </c>
      <c r="AH133" s="119"/>
    </row>
    <row r="134" spans="1:34" x14ac:dyDescent="0.25">
      <c r="A134" s="113" t="s">
        <v>37</v>
      </c>
      <c r="B134" s="28"/>
      <c r="C134" t="s">
        <v>37</v>
      </c>
      <c r="E134" t="s">
        <v>1105</v>
      </c>
      <c r="F134" t="s">
        <v>1106</v>
      </c>
      <c r="AH134" s="119"/>
    </row>
    <row r="135" spans="1:34" x14ac:dyDescent="0.25">
      <c r="A135" s="113" t="s">
        <v>37</v>
      </c>
      <c r="B135" s="28"/>
      <c r="C135" t="s">
        <v>37</v>
      </c>
      <c r="E135" t="s">
        <v>1105</v>
      </c>
      <c r="F135" t="s">
        <v>1106</v>
      </c>
      <c r="AH135" s="119"/>
    </row>
    <row r="136" spans="1:34" x14ac:dyDescent="0.25">
      <c r="A136" s="113" t="s">
        <v>37</v>
      </c>
      <c r="B136" s="28"/>
      <c r="C136" t="s">
        <v>37</v>
      </c>
      <c r="E136" t="s">
        <v>1105</v>
      </c>
      <c r="F136" t="s">
        <v>1106</v>
      </c>
      <c r="AH136" s="119"/>
    </row>
    <row r="137" spans="1:34" x14ac:dyDescent="0.25">
      <c r="A137" s="113" t="s">
        <v>37</v>
      </c>
      <c r="B137" s="28"/>
      <c r="C137" t="s">
        <v>37</v>
      </c>
      <c r="E137" t="s">
        <v>1105</v>
      </c>
      <c r="F137" t="s">
        <v>1106</v>
      </c>
      <c r="AH137" s="119"/>
    </row>
    <row r="138" spans="1:34" x14ac:dyDescent="0.25">
      <c r="A138" s="113" t="s">
        <v>40</v>
      </c>
      <c r="B138" s="28"/>
      <c r="C138" t="s">
        <v>40</v>
      </c>
      <c r="E138" t="s">
        <v>1105</v>
      </c>
      <c r="F138" t="s">
        <v>1106</v>
      </c>
      <c r="AH138" s="119"/>
    </row>
    <row r="139" spans="1:34" x14ac:dyDescent="0.25">
      <c r="A139" s="113" t="s">
        <v>37</v>
      </c>
      <c r="B139" s="28"/>
      <c r="C139" t="s">
        <v>37</v>
      </c>
      <c r="E139" t="s">
        <v>1105</v>
      </c>
      <c r="F139" t="s">
        <v>1106</v>
      </c>
      <c r="AH139" s="119"/>
    </row>
    <row r="140" spans="1:34" x14ac:dyDescent="0.25">
      <c r="A140" s="113" t="s">
        <v>44</v>
      </c>
      <c r="B140" s="28"/>
      <c r="C140" t="s">
        <v>45</v>
      </c>
      <c r="E140" t="s">
        <v>1105</v>
      </c>
      <c r="F140" t="s">
        <v>1106</v>
      </c>
      <c r="AH140" s="119"/>
    </row>
    <row r="141" spans="1:34" ht="15.75" thickBot="1" x14ac:dyDescent="0.3">
      <c r="A141" s="121" t="s">
        <v>40</v>
      </c>
      <c r="B141" s="50"/>
      <c r="C141" s="36" t="s">
        <v>40</v>
      </c>
      <c r="D141" s="36" t="s">
        <v>389</v>
      </c>
      <c r="E141" s="36" t="s">
        <v>1105</v>
      </c>
      <c r="F141" s="36" t="s">
        <v>1106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120"/>
    </row>
    <row r="142" spans="1:34" ht="15.75" thickTop="1" x14ac:dyDescent="0.25">
      <c r="A142" s="110" t="s">
        <v>46</v>
      </c>
      <c r="B142" s="35"/>
      <c r="C142" s="49" t="s">
        <v>37</v>
      </c>
      <c r="D142" s="49" t="s">
        <v>388</v>
      </c>
      <c r="E142" s="49" t="s">
        <v>1107</v>
      </c>
      <c r="F142" s="49" t="s">
        <v>1108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122"/>
    </row>
    <row r="143" spans="1:34" x14ac:dyDescent="0.25">
      <c r="A143" s="113" t="s">
        <v>37</v>
      </c>
      <c r="B143" s="28"/>
      <c r="C143" t="s">
        <v>37</v>
      </c>
      <c r="E143" t="s">
        <v>1107</v>
      </c>
      <c r="F143" t="s">
        <v>1108</v>
      </c>
      <c r="AH143" s="119"/>
    </row>
    <row r="144" spans="1:34" x14ac:dyDescent="0.25">
      <c r="A144" s="113" t="s">
        <v>37</v>
      </c>
      <c r="B144" s="28"/>
      <c r="C144" t="s">
        <v>37</v>
      </c>
      <c r="E144" t="s">
        <v>1107</v>
      </c>
      <c r="F144" t="s">
        <v>1108</v>
      </c>
      <c r="AH144" s="119"/>
    </row>
    <row r="145" spans="1:34" x14ac:dyDescent="0.25">
      <c r="A145" s="113" t="s">
        <v>37</v>
      </c>
      <c r="B145" s="28"/>
      <c r="C145" t="s">
        <v>37</v>
      </c>
      <c r="E145" t="s">
        <v>1107</v>
      </c>
      <c r="F145" t="s">
        <v>1108</v>
      </c>
      <c r="AH145" s="119"/>
    </row>
    <row r="146" spans="1:34" x14ac:dyDescent="0.25">
      <c r="A146" s="113" t="s">
        <v>37</v>
      </c>
      <c r="B146" s="28"/>
      <c r="C146" t="s">
        <v>37</v>
      </c>
      <c r="E146" t="s">
        <v>1107</v>
      </c>
      <c r="F146" t="s">
        <v>1108</v>
      </c>
      <c r="AH146" s="119"/>
    </row>
    <row r="147" spans="1:34" x14ac:dyDescent="0.25">
      <c r="A147" s="113" t="s">
        <v>37</v>
      </c>
      <c r="B147" s="28"/>
      <c r="C147" t="s">
        <v>37</v>
      </c>
      <c r="E147" t="s">
        <v>1107</v>
      </c>
      <c r="F147" t="s">
        <v>1108</v>
      </c>
      <c r="AH147" s="119"/>
    </row>
    <row r="148" spans="1:34" x14ac:dyDescent="0.25">
      <c r="A148" s="113" t="s">
        <v>37</v>
      </c>
      <c r="B148" s="28"/>
      <c r="C148" t="s">
        <v>37</v>
      </c>
      <c r="E148" t="s">
        <v>1107</v>
      </c>
      <c r="F148" t="s">
        <v>1108</v>
      </c>
      <c r="AH148" s="119"/>
    </row>
    <row r="149" spans="1:34" x14ac:dyDescent="0.25">
      <c r="A149" s="113" t="s">
        <v>262</v>
      </c>
      <c r="B149" s="28"/>
      <c r="C149" t="s">
        <v>117</v>
      </c>
      <c r="E149" t="s">
        <v>1107</v>
      </c>
      <c r="F149" t="s">
        <v>1108</v>
      </c>
      <c r="AH149" s="119"/>
    </row>
    <row r="150" spans="1:34" x14ac:dyDescent="0.25">
      <c r="A150" s="113" t="s">
        <v>37</v>
      </c>
      <c r="B150" s="28"/>
      <c r="C150" t="s">
        <v>37</v>
      </c>
      <c r="E150" t="s">
        <v>1107</v>
      </c>
      <c r="F150" t="s">
        <v>1108</v>
      </c>
      <c r="AH150" s="119"/>
    </row>
    <row r="151" spans="1:34" ht="15.75" thickBot="1" x14ac:dyDescent="0.3">
      <c r="A151" s="121" t="s">
        <v>37</v>
      </c>
      <c r="B151" s="50"/>
      <c r="C151" s="36" t="s">
        <v>37</v>
      </c>
      <c r="D151" s="36" t="s">
        <v>389</v>
      </c>
      <c r="E151" s="36" t="s">
        <v>1107</v>
      </c>
      <c r="F151" s="36" t="s">
        <v>1108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120"/>
    </row>
    <row r="152" spans="1:34" ht="15.75" thickTop="1" x14ac:dyDescent="0.25">
      <c r="A152" s="110" t="s">
        <v>44</v>
      </c>
      <c r="B152" s="35"/>
      <c r="C152" s="49" t="s">
        <v>45</v>
      </c>
      <c r="D152" s="49" t="s">
        <v>388</v>
      </c>
      <c r="E152" s="49" t="s">
        <v>1109</v>
      </c>
      <c r="F152" s="49" t="s">
        <v>1110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122"/>
    </row>
    <row r="153" spans="1:34" x14ac:dyDescent="0.25">
      <c r="A153" s="113" t="s">
        <v>41</v>
      </c>
      <c r="B153" s="28"/>
      <c r="C153" t="s">
        <v>41</v>
      </c>
      <c r="E153" t="s">
        <v>1109</v>
      </c>
      <c r="F153" t="s">
        <v>1110</v>
      </c>
      <c r="AH153" s="119"/>
    </row>
    <row r="154" spans="1:34" x14ac:dyDescent="0.25">
      <c r="A154" s="113" t="s">
        <v>41</v>
      </c>
      <c r="B154" s="28"/>
      <c r="C154" t="s">
        <v>41</v>
      </c>
      <c r="E154" t="s">
        <v>1109</v>
      </c>
      <c r="F154" t="s">
        <v>1110</v>
      </c>
      <c r="AH154" s="119"/>
    </row>
    <row r="155" spans="1:34" x14ac:dyDescent="0.25">
      <c r="A155" s="113" t="s">
        <v>37</v>
      </c>
      <c r="B155" s="28"/>
      <c r="C155" t="s">
        <v>37</v>
      </c>
      <c r="E155" t="s">
        <v>1109</v>
      </c>
      <c r="F155" t="s">
        <v>1110</v>
      </c>
      <c r="AH155" s="119"/>
    </row>
    <row r="156" spans="1:34" x14ac:dyDescent="0.25">
      <c r="A156" s="113" t="s">
        <v>76</v>
      </c>
      <c r="B156" s="28"/>
      <c r="C156" t="s">
        <v>39</v>
      </c>
      <c r="E156" t="s">
        <v>1109</v>
      </c>
      <c r="F156" t="s">
        <v>1110</v>
      </c>
      <c r="AH156" s="119"/>
    </row>
    <row r="157" spans="1:34" x14ac:dyDescent="0.25">
      <c r="A157" s="113" t="s">
        <v>37</v>
      </c>
      <c r="B157" s="28"/>
      <c r="C157" t="s">
        <v>37</v>
      </c>
      <c r="E157" t="s">
        <v>1109</v>
      </c>
      <c r="F157" t="s">
        <v>1110</v>
      </c>
      <c r="AH157" s="119"/>
    </row>
    <row r="158" spans="1:34" x14ac:dyDescent="0.25">
      <c r="A158" s="113" t="s">
        <v>40</v>
      </c>
      <c r="B158" s="28"/>
      <c r="C158" t="s">
        <v>40</v>
      </c>
      <c r="E158" t="s">
        <v>1109</v>
      </c>
      <c r="F158" t="s">
        <v>1110</v>
      </c>
      <c r="AH158" s="119"/>
    </row>
    <row r="159" spans="1:34" x14ac:dyDescent="0.25">
      <c r="A159" s="113" t="s">
        <v>37</v>
      </c>
      <c r="B159" s="28"/>
      <c r="C159" t="s">
        <v>37</v>
      </c>
      <c r="E159" t="s">
        <v>1109</v>
      </c>
      <c r="F159" t="s">
        <v>1110</v>
      </c>
      <c r="AH159" s="119"/>
    </row>
    <row r="160" spans="1:34" x14ac:dyDescent="0.25">
      <c r="A160" s="113" t="s">
        <v>40</v>
      </c>
      <c r="B160" s="28"/>
      <c r="C160" t="s">
        <v>40</v>
      </c>
      <c r="E160" t="s">
        <v>1109</v>
      </c>
      <c r="F160" t="s">
        <v>1110</v>
      </c>
      <c r="AH160" s="119"/>
    </row>
    <row r="161" spans="1:34" ht="15.75" thickBot="1" x14ac:dyDescent="0.3">
      <c r="A161" s="121" t="s">
        <v>37</v>
      </c>
      <c r="B161" s="50"/>
      <c r="C161" s="36" t="s">
        <v>37</v>
      </c>
      <c r="D161" s="36" t="s">
        <v>389</v>
      </c>
      <c r="E161" s="36" t="s">
        <v>1109</v>
      </c>
      <c r="F161" s="36" t="s">
        <v>1110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120"/>
    </row>
    <row r="162" spans="1:34" ht="15.75" thickTop="1" x14ac:dyDescent="0.25">
      <c r="A162" s="110" t="s">
        <v>44</v>
      </c>
      <c r="B162" s="35"/>
      <c r="C162" s="49" t="s">
        <v>45</v>
      </c>
      <c r="D162" s="49" t="s">
        <v>388</v>
      </c>
      <c r="E162" s="49" t="s">
        <v>1111</v>
      </c>
      <c r="F162" s="49" t="s">
        <v>1112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122"/>
    </row>
    <row r="163" spans="1:34" x14ac:dyDescent="0.25">
      <c r="A163" s="113" t="s">
        <v>74</v>
      </c>
      <c r="B163" s="28"/>
      <c r="C163" t="s">
        <v>39</v>
      </c>
      <c r="E163" t="s">
        <v>1111</v>
      </c>
      <c r="F163" t="s">
        <v>1112</v>
      </c>
      <c r="AH163" s="119"/>
    </row>
    <row r="164" spans="1:34" x14ac:dyDescent="0.25">
      <c r="A164" s="113" t="s">
        <v>40</v>
      </c>
      <c r="B164" s="28"/>
      <c r="C164" t="s">
        <v>40</v>
      </c>
      <c r="E164" t="s">
        <v>1111</v>
      </c>
      <c r="F164" t="s">
        <v>1112</v>
      </c>
      <c r="AH164" s="119"/>
    </row>
    <row r="165" spans="1:34" x14ac:dyDescent="0.25">
      <c r="A165" s="113" t="s">
        <v>37</v>
      </c>
      <c r="B165" s="28"/>
      <c r="C165" t="s">
        <v>37</v>
      </c>
      <c r="E165" t="s">
        <v>1111</v>
      </c>
      <c r="F165" t="s">
        <v>1112</v>
      </c>
      <c r="AH165" s="119"/>
    </row>
    <row r="166" spans="1:34" x14ac:dyDescent="0.25">
      <c r="A166" s="113" t="s">
        <v>42</v>
      </c>
      <c r="B166" s="28"/>
      <c r="C166" t="s">
        <v>39</v>
      </c>
      <c r="E166" t="s">
        <v>1111</v>
      </c>
      <c r="F166" t="s">
        <v>1112</v>
      </c>
      <c r="AH166" s="119"/>
    </row>
    <row r="167" spans="1:34" x14ac:dyDescent="0.25">
      <c r="A167" s="113" t="s">
        <v>56</v>
      </c>
      <c r="B167" s="28"/>
      <c r="C167" t="s">
        <v>39</v>
      </c>
      <c r="E167" t="s">
        <v>1111</v>
      </c>
      <c r="F167" t="s">
        <v>1112</v>
      </c>
      <c r="AH167" s="119"/>
    </row>
    <row r="168" spans="1:34" x14ac:dyDescent="0.25">
      <c r="A168" s="113" t="s">
        <v>40</v>
      </c>
      <c r="B168" s="28"/>
      <c r="C168" t="s">
        <v>40</v>
      </c>
      <c r="E168" t="s">
        <v>1111</v>
      </c>
      <c r="F168" t="s">
        <v>1112</v>
      </c>
      <c r="AH168" s="119"/>
    </row>
    <row r="169" spans="1:34" x14ac:dyDescent="0.25">
      <c r="A169" s="113" t="s">
        <v>76</v>
      </c>
      <c r="B169" s="28"/>
      <c r="C169" t="s">
        <v>39</v>
      </c>
      <c r="E169" t="s">
        <v>1111</v>
      </c>
      <c r="F169" t="s">
        <v>1112</v>
      </c>
      <c r="AH169" s="119"/>
    </row>
    <row r="170" spans="1:34" x14ac:dyDescent="0.25">
      <c r="A170" s="113" t="s">
        <v>153</v>
      </c>
      <c r="B170" s="28"/>
      <c r="C170" t="s">
        <v>39</v>
      </c>
      <c r="E170" t="s">
        <v>1111</v>
      </c>
      <c r="F170" t="s">
        <v>1112</v>
      </c>
      <c r="AH170" s="119"/>
    </row>
    <row r="171" spans="1:34" ht="15.75" thickBot="1" x14ac:dyDescent="0.3">
      <c r="A171" s="121" t="s">
        <v>37</v>
      </c>
      <c r="B171" s="50"/>
      <c r="C171" s="36" t="s">
        <v>37</v>
      </c>
      <c r="D171" s="36" t="s">
        <v>389</v>
      </c>
      <c r="E171" s="36" t="s">
        <v>1111</v>
      </c>
      <c r="F171" s="36" t="s">
        <v>1112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120"/>
    </row>
    <row r="172" spans="1:34" ht="15.75" thickTop="1" x14ac:dyDescent="0.25">
      <c r="A172" s="110" t="s">
        <v>46</v>
      </c>
      <c r="B172" s="35"/>
      <c r="C172" s="49" t="s">
        <v>37</v>
      </c>
      <c r="D172" s="49" t="s">
        <v>388</v>
      </c>
      <c r="E172" s="49" t="s">
        <v>1113</v>
      </c>
      <c r="F172" s="49" t="s">
        <v>1114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122"/>
    </row>
    <row r="173" spans="1:34" x14ac:dyDescent="0.25">
      <c r="A173" s="113" t="s">
        <v>37</v>
      </c>
      <c r="B173" s="28"/>
      <c r="C173" t="s">
        <v>37</v>
      </c>
      <c r="E173" t="s">
        <v>1113</v>
      </c>
      <c r="F173" t="s">
        <v>1114</v>
      </c>
      <c r="AH173" s="119"/>
    </row>
    <row r="174" spans="1:34" x14ac:dyDescent="0.25">
      <c r="A174" s="113" t="s">
        <v>86</v>
      </c>
      <c r="B174" s="28"/>
      <c r="C174" t="s">
        <v>39</v>
      </c>
      <c r="E174" t="s">
        <v>1113</v>
      </c>
      <c r="F174" t="s">
        <v>1114</v>
      </c>
      <c r="AH174" s="119"/>
    </row>
    <row r="175" spans="1:34" x14ac:dyDescent="0.25">
      <c r="A175" s="113" t="s">
        <v>40</v>
      </c>
      <c r="B175" s="28"/>
      <c r="C175" t="s">
        <v>40</v>
      </c>
      <c r="E175" t="s">
        <v>1113</v>
      </c>
      <c r="F175" t="s">
        <v>1114</v>
      </c>
      <c r="AH175" s="119"/>
    </row>
    <row r="176" spans="1:34" x14ac:dyDescent="0.25">
      <c r="A176" s="113" t="s">
        <v>37</v>
      </c>
      <c r="B176" s="28"/>
      <c r="C176" t="s">
        <v>37</v>
      </c>
      <c r="E176" t="s">
        <v>1113</v>
      </c>
      <c r="F176" t="s">
        <v>1114</v>
      </c>
      <c r="AH176" s="119"/>
    </row>
    <row r="177" spans="1:34" x14ac:dyDescent="0.25">
      <c r="A177" s="113" t="s">
        <v>65</v>
      </c>
      <c r="B177" s="28"/>
      <c r="C177" t="s">
        <v>39</v>
      </c>
      <c r="E177" t="s">
        <v>1113</v>
      </c>
      <c r="F177" t="s">
        <v>1114</v>
      </c>
      <c r="AH177" s="119"/>
    </row>
    <row r="178" spans="1:34" x14ac:dyDescent="0.25">
      <c r="A178" s="113" t="s">
        <v>37</v>
      </c>
      <c r="B178" s="28"/>
      <c r="C178" t="s">
        <v>37</v>
      </c>
      <c r="E178" t="s">
        <v>1113</v>
      </c>
      <c r="F178" t="s">
        <v>1114</v>
      </c>
      <c r="AH178" s="119"/>
    </row>
    <row r="179" spans="1:34" x14ac:dyDescent="0.25">
      <c r="A179" s="113" t="s">
        <v>86</v>
      </c>
      <c r="B179" s="28"/>
      <c r="C179" t="s">
        <v>39</v>
      </c>
      <c r="E179" t="s">
        <v>1113</v>
      </c>
      <c r="F179" t="s">
        <v>1114</v>
      </c>
      <c r="AH179" s="119"/>
    </row>
    <row r="180" spans="1:34" x14ac:dyDescent="0.25">
      <c r="A180" s="113" t="s">
        <v>44</v>
      </c>
      <c r="B180" s="28"/>
      <c r="C180" t="s">
        <v>45</v>
      </c>
      <c r="E180" t="s">
        <v>1113</v>
      </c>
      <c r="F180" t="s">
        <v>1114</v>
      </c>
      <c r="AH180" s="119"/>
    </row>
    <row r="181" spans="1:34" ht="15.75" thickBot="1" x14ac:dyDescent="0.3">
      <c r="A181" s="121" t="s">
        <v>42</v>
      </c>
      <c r="B181" s="50"/>
      <c r="C181" s="36" t="s">
        <v>39</v>
      </c>
      <c r="D181" s="36" t="s">
        <v>389</v>
      </c>
      <c r="E181" s="36" t="s">
        <v>1113</v>
      </c>
      <c r="F181" s="36" t="s">
        <v>1114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120"/>
    </row>
    <row r="182" spans="1:34" ht="15.75" thickTop="1" x14ac:dyDescent="0.25">
      <c r="A182" s="110" t="s">
        <v>37</v>
      </c>
      <c r="B182" s="35"/>
      <c r="C182" s="49" t="s">
        <v>37</v>
      </c>
      <c r="D182" s="49" t="s">
        <v>388</v>
      </c>
      <c r="E182" s="49" t="s">
        <v>1115</v>
      </c>
      <c r="F182" s="49" t="s">
        <v>1116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122"/>
    </row>
    <row r="183" spans="1:34" x14ac:dyDescent="0.25">
      <c r="A183" s="113" t="s">
        <v>44</v>
      </c>
      <c r="B183" s="28"/>
      <c r="C183" t="s">
        <v>45</v>
      </c>
      <c r="E183" t="s">
        <v>1115</v>
      </c>
      <c r="F183" t="s">
        <v>1116</v>
      </c>
      <c r="AH183" s="119"/>
    </row>
    <row r="184" spans="1:34" x14ac:dyDescent="0.25">
      <c r="A184" s="113" t="s">
        <v>44</v>
      </c>
      <c r="B184" s="28"/>
      <c r="C184" t="s">
        <v>45</v>
      </c>
      <c r="E184" t="s">
        <v>1115</v>
      </c>
      <c r="F184" t="s">
        <v>1116</v>
      </c>
      <c r="AH184" s="119"/>
    </row>
    <row r="185" spans="1:34" x14ac:dyDescent="0.25">
      <c r="A185" s="113" t="s">
        <v>40</v>
      </c>
      <c r="B185" s="28"/>
      <c r="C185" t="s">
        <v>40</v>
      </c>
      <c r="E185" t="s">
        <v>1115</v>
      </c>
      <c r="F185" t="s">
        <v>1116</v>
      </c>
      <c r="AH185" s="119"/>
    </row>
    <row r="186" spans="1:34" x14ac:dyDescent="0.25">
      <c r="A186" s="113" t="s">
        <v>37</v>
      </c>
      <c r="B186" s="28"/>
      <c r="C186" t="s">
        <v>37</v>
      </c>
      <c r="E186" t="s">
        <v>1115</v>
      </c>
      <c r="F186" t="s">
        <v>1116</v>
      </c>
      <c r="AH186" s="119"/>
    </row>
    <row r="187" spans="1:34" x14ac:dyDescent="0.25">
      <c r="A187" s="113" t="s">
        <v>37</v>
      </c>
      <c r="B187" s="28"/>
      <c r="C187" t="s">
        <v>37</v>
      </c>
      <c r="E187" t="s">
        <v>1115</v>
      </c>
      <c r="F187" t="s">
        <v>1116</v>
      </c>
      <c r="AH187" s="119"/>
    </row>
    <row r="188" spans="1:34" x14ac:dyDescent="0.25">
      <c r="A188" s="113" t="s">
        <v>41</v>
      </c>
      <c r="B188" s="28"/>
      <c r="C188" t="s">
        <v>41</v>
      </c>
      <c r="E188" t="s">
        <v>1115</v>
      </c>
      <c r="F188" t="s">
        <v>1116</v>
      </c>
      <c r="AH188" s="119"/>
    </row>
    <row r="189" spans="1:34" x14ac:dyDescent="0.25">
      <c r="A189" s="113" t="s">
        <v>37</v>
      </c>
      <c r="B189" s="28"/>
      <c r="C189" t="s">
        <v>37</v>
      </c>
      <c r="E189" t="s">
        <v>1115</v>
      </c>
      <c r="F189" t="s">
        <v>1116</v>
      </c>
      <c r="AH189" s="119"/>
    </row>
    <row r="190" spans="1:34" x14ac:dyDescent="0.25">
      <c r="A190" s="113" t="s">
        <v>37</v>
      </c>
      <c r="B190" s="28"/>
      <c r="C190" t="s">
        <v>37</v>
      </c>
      <c r="E190" t="s">
        <v>1115</v>
      </c>
      <c r="F190" t="s">
        <v>1116</v>
      </c>
      <c r="AH190" s="119"/>
    </row>
    <row r="191" spans="1:34" ht="15.75" thickBot="1" x14ac:dyDescent="0.3">
      <c r="A191" s="121" t="s">
        <v>40</v>
      </c>
      <c r="B191" s="50"/>
      <c r="C191" s="36" t="s">
        <v>40</v>
      </c>
      <c r="D191" s="36" t="s">
        <v>389</v>
      </c>
      <c r="E191" s="36" t="s">
        <v>1115</v>
      </c>
      <c r="F191" s="36" t="s">
        <v>1116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120"/>
    </row>
    <row r="192" spans="1:34" ht="15.75" thickTop="1" x14ac:dyDescent="0.25">
      <c r="A192" s="110" t="s">
        <v>41</v>
      </c>
      <c r="B192" s="35"/>
      <c r="C192" s="49" t="s">
        <v>41</v>
      </c>
      <c r="D192" s="49" t="s">
        <v>388</v>
      </c>
      <c r="E192" s="49" t="s">
        <v>1117</v>
      </c>
      <c r="F192" s="49" t="s">
        <v>1118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122"/>
    </row>
    <row r="193" spans="1:34" x14ac:dyDescent="0.25">
      <c r="A193" s="113" t="s">
        <v>44</v>
      </c>
      <c r="B193" s="28"/>
      <c r="C193" t="s">
        <v>45</v>
      </c>
      <c r="E193" t="s">
        <v>1117</v>
      </c>
      <c r="F193" t="s">
        <v>1118</v>
      </c>
      <c r="AH193" s="119"/>
    </row>
    <row r="194" spans="1:34" x14ac:dyDescent="0.25">
      <c r="A194" s="113" t="s">
        <v>157</v>
      </c>
      <c r="B194" s="28"/>
      <c r="C194" t="s">
        <v>39</v>
      </c>
      <c r="E194" t="s">
        <v>1117</v>
      </c>
      <c r="F194" t="s">
        <v>1118</v>
      </c>
      <c r="AH194" s="119"/>
    </row>
    <row r="195" spans="1:34" x14ac:dyDescent="0.25">
      <c r="A195" s="113" t="s">
        <v>40</v>
      </c>
      <c r="B195" s="28"/>
      <c r="C195" t="s">
        <v>40</v>
      </c>
      <c r="E195" t="s">
        <v>1117</v>
      </c>
      <c r="F195" t="s">
        <v>1118</v>
      </c>
      <c r="AH195" s="119"/>
    </row>
    <row r="196" spans="1:34" x14ac:dyDescent="0.25">
      <c r="A196" s="113" t="s">
        <v>44</v>
      </c>
      <c r="B196" s="28"/>
      <c r="C196" t="s">
        <v>45</v>
      </c>
      <c r="E196" t="s">
        <v>1117</v>
      </c>
      <c r="F196" t="s">
        <v>1118</v>
      </c>
      <c r="AH196" s="119"/>
    </row>
    <row r="197" spans="1:34" x14ac:dyDescent="0.25">
      <c r="A197" s="113" t="s">
        <v>37</v>
      </c>
      <c r="B197" s="28"/>
      <c r="C197" t="s">
        <v>37</v>
      </c>
      <c r="E197" t="s">
        <v>1117</v>
      </c>
      <c r="F197" t="s">
        <v>1118</v>
      </c>
      <c r="AH197" s="119"/>
    </row>
    <row r="198" spans="1:34" x14ac:dyDescent="0.25">
      <c r="A198" s="113" t="s">
        <v>44</v>
      </c>
      <c r="B198" s="28"/>
      <c r="C198" t="s">
        <v>45</v>
      </c>
      <c r="E198" t="s">
        <v>1117</v>
      </c>
      <c r="F198" t="s">
        <v>1118</v>
      </c>
      <c r="AH198" s="119"/>
    </row>
    <row r="199" spans="1:34" x14ac:dyDescent="0.25">
      <c r="A199" s="113" t="s">
        <v>46</v>
      </c>
      <c r="B199" s="28"/>
      <c r="C199" t="s">
        <v>37</v>
      </c>
      <c r="E199" t="s">
        <v>1117</v>
      </c>
      <c r="F199" t="s">
        <v>1118</v>
      </c>
      <c r="AH199" s="119"/>
    </row>
    <row r="200" spans="1:34" x14ac:dyDescent="0.25">
      <c r="A200" s="113" t="s">
        <v>37</v>
      </c>
      <c r="B200" s="28"/>
      <c r="C200" t="s">
        <v>37</v>
      </c>
      <c r="E200" t="s">
        <v>1117</v>
      </c>
      <c r="F200" t="s">
        <v>1118</v>
      </c>
      <c r="AH200" s="119"/>
    </row>
    <row r="201" spans="1:34" ht="15.75" thickBot="1" x14ac:dyDescent="0.3">
      <c r="A201" s="121" t="s">
        <v>44</v>
      </c>
      <c r="B201" s="50"/>
      <c r="C201" s="36" t="s">
        <v>45</v>
      </c>
      <c r="D201" s="36" t="s">
        <v>389</v>
      </c>
      <c r="E201" s="36" t="s">
        <v>1117</v>
      </c>
      <c r="F201" s="36" t="s">
        <v>1118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120"/>
    </row>
    <row r="202" spans="1:34" ht="15.75" thickTop="1" x14ac:dyDescent="0.25">
      <c r="A202" s="110" t="s">
        <v>44</v>
      </c>
      <c r="B202" s="35"/>
      <c r="C202" s="49" t="s">
        <v>45</v>
      </c>
      <c r="D202" s="49" t="s">
        <v>388</v>
      </c>
      <c r="E202" s="49" t="s">
        <v>1119</v>
      </c>
      <c r="F202" s="49" t="s">
        <v>1120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122"/>
    </row>
    <row r="203" spans="1:34" x14ac:dyDescent="0.25">
      <c r="A203" s="113" t="s">
        <v>44</v>
      </c>
      <c r="B203" s="28"/>
      <c r="C203" t="s">
        <v>45</v>
      </c>
      <c r="E203" t="s">
        <v>1119</v>
      </c>
      <c r="F203" t="s">
        <v>1120</v>
      </c>
      <c r="AH203" s="119"/>
    </row>
    <row r="204" spans="1:34" x14ac:dyDescent="0.25">
      <c r="A204" s="113" t="s">
        <v>37</v>
      </c>
      <c r="B204" s="28"/>
      <c r="C204" t="s">
        <v>37</v>
      </c>
      <c r="E204" t="s">
        <v>1119</v>
      </c>
      <c r="F204" t="s">
        <v>1120</v>
      </c>
      <c r="AH204" s="119"/>
    </row>
    <row r="205" spans="1:34" x14ac:dyDescent="0.25">
      <c r="A205" s="113" t="s">
        <v>37</v>
      </c>
      <c r="B205" s="28"/>
      <c r="C205" t="s">
        <v>37</v>
      </c>
      <c r="E205" t="s">
        <v>1119</v>
      </c>
      <c r="F205" t="s">
        <v>1120</v>
      </c>
      <c r="AH205" s="119"/>
    </row>
    <row r="206" spans="1:34" x14ac:dyDescent="0.25">
      <c r="A206" s="113" t="s">
        <v>40</v>
      </c>
      <c r="B206" s="28"/>
      <c r="C206" t="s">
        <v>40</v>
      </c>
      <c r="E206" t="s">
        <v>1119</v>
      </c>
      <c r="F206" t="s">
        <v>1120</v>
      </c>
      <c r="AH206" s="119"/>
    </row>
    <row r="207" spans="1:34" x14ac:dyDescent="0.25">
      <c r="A207" s="113" t="s">
        <v>37</v>
      </c>
      <c r="B207" s="28"/>
      <c r="C207" t="s">
        <v>37</v>
      </c>
      <c r="E207" t="s">
        <v>1119</v>
      </c>
      <c r="F207" t="s">
        <v>1120</v>
      </c>
      <c r="AH207" s="119"/>
    </row>
    <row r="208" spans="1:34" x14ac:dyDescent="0.25">
      <c r="A208" s="113" t="s">
        <v>37</v>
      </c>
      <c r="B208" s="28"/>
      <c r="C208" t="s">
        <v>37</v>
      </c>
      <c r="E208" t="s">
        <v>1119</v>
      </c>
      <c r="F208" t="s">
        <v>1120</v>
      </c>
      <c r="AH208" s="119"/>
    </row>
    <row r="209" spans="1:34" x14ac:dyDescent="0.25">
      <c r="A209" s="113" t="s">
        <v>37</v>
      </c>
      <c r="B209" s="28"/>
      <c r="C209" t="s">
        <v>37</v>
      </c>
      <c r="E209" t="s">
        <v>1119</v>
      </c>
      <c r="F209" t="s">
        <v>1120</v>
      </c>
      <c r="AH209" s="119"/>
    </row>
    <row r="210" spans="1:34" x14ac:dyDescent="0.25">
      <c r="A210" s="113" t="s">
        <v>44</v>
      </c>
      <c r="B210" s="28"/>
      <c r="C210" t="s">
        <v>45</v>
      </c>
      <c r="E210" t="s">
        <v>1119</v>
      </c>
      <c r="F210" t="s">
        <v>1120</v>
      </c>
      <c r="AH210" s="119"/>
    </row>
    <row r="211" spans="1:34" ht="15.75" thickBot="1" x14ac:dyDescent="0.3">
      <c r="A211" s="121" t="s">
        <v>37</v>
      </c>
      <c r="B211" s="50"/>
      <c r="C211" s="36" t="s">
        <v>37</v>
      </c>
      <c r="D211" s="36" t="s">
        <v>389</v>
      </c>
      <c r="E211" s="36" t="s">
        <v>1119</v>
      </c>
      <c r="F211" s="36" t="s">
        <v>1120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120"/>
    </row>
    <row r="212" spans="1:34" ht="15.75" thickTop="1" x14ac:dyDescent="0.25">
      <c r="A212" s="110" t="s">
        <v>37</v>
      </c>
      <c r="B212" s="35"/>
      <c r="C212" s="49" t="s">
        <v>37</v>
      </c>
      <c r="D212" s="49" t="s">
        <v>388</v>
      </c>
      <c r="E212" s="49" t="s">
        <v>1121</v>
      </c>
      <c r="F212" s="49" t="s">
        <v>1122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122"/>
    </row>
    <row r="213" spans="1:34" x14ac:dyDescent="0.25">
      <c r="A213" s="113" t="s">
        <v>37</v>
      </c>
      <c r="B213" s="28"/>
      <c r="C213" t="s">
        <v>37</v>
      </c>
      <c r="E213" t="s">
        <v>1121</v>
      </c>
      <c r="F213" t="s">
        <v>1122</v>
      </c>
      <c r="AH213" s="119"/>
    </row>
    <row r="214" spans="1:34" x14ac:dyDescent="0.25">
      <c r="A214" s="113" t="s">
        <v>37</v>
      </c>
      <c r="B214" s="28"/>
      <c r="C214" t="s">
        <v>37</v>
      </c>
      <c r="E214" t="s">
        <v>1121</v>
      </c>
      <c r="F214" t="s">
        <v>1122</v>
      </c>
      <c r="AH214" s="119"/>
    </row>
    <row r="215" spans="1:34" x14ac:dyDescent="0.25">
      <c r="A215" s="113" t="s">
        <v>37</v>
      </c>
      <c r="B215" s="28"/>
      <c r="C215" t="s">
        <v>37</v>
      </c>
      <c r="E215" t="s">
        <v>1121</v>
      </c>
      <c r="F215" t="s">
        <v>1122</v>
      </c>
      <c r="AH215" s="119"/>
    </row>
    <row r="216" spans="1:34" x14ac:dyDescent="0.25">
      <c r="A216" s="113" t="s">
        <v>40</v>
      </c>
      <c r="B216" s="28"/>
      <c r="C216" t="s">
        <v>40</v>
      </c>
      <c r="E216" t="s">
        <v>1121</v>
      </c>
      <c r="F216" t="s">
        <v>1122</v>
      </c>
      <c r="AH216" s="119"/>
    </row>
    <row r="217" spans="1:34" x14ac:dyDescent="0.25">
      <c r="A217" s="113" t="s">
        <v>37</v>
      </c>
      <c r="B217" s="28"/>
      <c r="C217" t="s">
        <v>37</v>
      </c>
      <c r="E217" t="s">
        <v>1121</v>
      </c>
      <c r="F217" t="s">
        <v>1122</v>
      </c>
      <c r="AH217" s="119"/>
    </row>
    <row r="218" spans="1:34" x14ac:dyDescent="0.25">
      <c r="A218" s="113" t="s">
        <v>67</v>
      </c>
      <c r="B218" s="28"/>
      <c r="C218" t="s">
        <v>39</v>
      </c>
      <c r="E218" t="s">
        <v>1121</v>
      </c>
      <c r="F218" t="s">
        <v>1122</v>
      </c>
      <c r="AH218" s="119"/>
    </row>
    <row r="219" spans="1:34" x14ac:dyDescent="0.25">
      <c r="A219" s="113" t="s">
        <v>37</v>
      </c>
      <c r="B219" s="28"/>
      <c r="C219" t="s">
        <v>37</v>
      </c>
      <c r="E219" t="s">
        <v>1121</v>
      </c>
      <c r="F219" t="s">
        <v>1122</v>
      </c>
      <c r="AH219" s="119"/>
    </row>
    <row r="220" spans="1:34" x14ac:dyDescent="0.25">
      <c r="A220" s="113" t="s">
        <v>41</v>
      </c>
      <c r="B220" s="28"/>
      <c r="C220" t="s">
        <v>41</v>
      </c>
      <c r="E220" t="s">
        <v>1121</v>
      </c>
      <c r="F220" t="s">
        <v>1122</v>
      </c>
      <c r="AH220" s="119"/>
    </row>
    <row r="221" spans="1:34" ht="15.75" thickBot="1" x14ac:dyDescent="0.3">
      <c r="A221" s="121" t="s">
        <v>37</v>
      </c>
      <c r="B221" s="50"/>
      <c r="C221" s="36" t="s">
        <v>37</v>
      </c>
      <c r="D221" s="36" t="s">
        <v>389</v>
      </c>
      <c r="E221" s="36" t="s">
        <v>1121</v>
      </c>
      <c r="F221" s="36" t="s">
        <v>1122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120"/>
    </row>
    <row r="222" spans="1:34" ht="15.75" thickTop="1" x14ac:dyDescent="0.25">
      <c r="A222" s="110" t="s">
        <v>37</v>
      </c>
      <c r="B222" s="35"/>
      <c r="C222" s="49" t="s">
        <v>37</v>
      </c>
      <c r="D222" s="49" t="s">
        <v>388</v>
      </c>
      <c r="E222" s="49" t="s">
        <v>1123</v>
      </c>
      <c r="F222" s="49" t="s">
        <v>1124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122"/>
    </row>
    <row r="223" spans="1:34" x14ac:dyDescent="0.25">
      <c r="A223" s="113" t="s">
        <v>37</v>
      </c>
      <c r="B223" s="28"/>
      <c r="C223" t="s">
        <v>37</v>
      </c>
      <c r="E223" t="s">
        <v>1123</v>
      </c>
      <c r="F223" t="s">
        <v>1124</v>
      </c>
      <c r="AH223" s="119"/>
    </row>
    <row r="224" spans="1:34" x14ac:dyDescent="0.25">
      <c r="A224" s="113" t="s">
        <v>37</v>
      </c>
      <c r="B224" s="28"/>
      <c r="C224" t="s">
        <v>37</v>
      </c>
      <c r="E224" t="s">
        <v>1123</v>
      </c>
      <c r="F224" t="s">
        <v>1124</v>
      </c>
      <c r="AH224" s="119"/>
    </row>
    <row r="225" spans="1:34" x14ac:dyDescent="0.25">
      <c r="A225" s="113" t="s">
        <v>37</v>
      </c>
      <c r="B225" s="28"/>
      <c r="C225" t="s">
        <v>37</v>
      </c>
      <c r="E225" t="s">
        <v>1123</v>
      </c>
      <c r="F225" t="s">
        <v>1124</v>
      </c>
      <c r="AH225" s="119"/>
    </row>
    <row r="226" spans="1:34" x14ac:dyDescent="0.25">
      <c r="A226" s="113" t="s">
        <v>37</v>
      </c>
      <c r="B226" s="28"/>
      <c r="C226" t="s">
        <v>37</v>
      </c>
      <c r="E226" t="s">
        <v>1123</v>
      </c>
      <c r="F226" t="s">
        <v>1124</v>
      </c>
      <c r="AH226" s="119"/>
    </row>
    <row r="227" spans="1:34" x14ac:dyDescent="0.25">
      <c r="A227" s="113" t="s">
        <v>40</v>
      </c>
      <c r="B227" s="28"/>
      <c r="C227" t="s">
        <v>40</v>
      </c>
      <c r="E227" t="s">
        <v>1123</v>
      </c>
      <c r="F227" t="s">
        <v>1124</v>
      </c>
      <c r="AH227" s="119"/>
    </row>
    <row r="228" spans="1:34" x14ac:dyDescent="0.25">
      <c r="A228" s="113" t="s">
        <v>37</v>
      </c>
      <c r="B228" s="28"/>
      <c r="C228" t="s">
        <v>37</v>
      </c>
      <c r="E228" t="s">
        <v>1123</v>
      </c>
      <c r="F228" t="s">
        <v>1124</v>
      </c>
      <c r="AH228" s="119"/>
    </row>
    <row r="229" spans="1:34" x14ac:dyDescent="0.25">
      <c r="A229" s="113" t="s">
        <v>41</v>
      </c>
      <c r="B229" s="28"/>
      <c r="C229" t="s">
        <v>41</v>
      </c>
      <c r="E229" t="s">
        <v>1123</v>
      </c>
      <c r="F229" t="s">
        <v>1124</v>
      </c>
      <c r="AH229" s="119"/>
    </row>
    <row r="230" spans="1:34" x14ac:dyDescent="0.25">
      <c r="A230" s="113" t="s">
        <v>37</v>
      </c>
      <c r="B230" s="28"/>
      <c r="C230" t="s">
        <v>37</v>
      </c>
      <c r="E230" t="s">
        <v>1123</v>
      </c>
      <c r="F230" t="s">
        <v>1124</v>
      </c>
      <c r="AH230" s="119"/>
    </row>
    <row r="231" spans="1:34" ht="15.75" thickBot="1" x14ac:dyDescent="0.3">
      <c r="A231" s="121" t="s">
        <v>37</v>
      </c>
      <c r="B231" s="50"/>
      <c r="C231" s="36" t="s">
        <v>37</v>
      </c>
      <c r="D231" s="36" t="s">
        <v>389</v>
      </c>
      <c r="E231" s="36" t="s">
        <v>1123</v>
      </c>
      <c r="F231" s="36" t="s">
        <v>1124</v>
      </c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120"/>
    </row>
    <row r="232" spans="1:34" ht="15.75" thickTop="1" x14ac:dyDescent="0.25">
      <c r="A232" s="110" t="s">
        <v>262</v>
      </c>
      <c r="B232" s="35"/>
      <c r="C232" s="49" t="s">
        <v>117</v>
      </c>
      <c r="D232" s="49" t="s">
        <v>388</v>
      </c>
      <c r="E232" s="49" t="s">
        <v>1125</v>
      </c>
      <c r="F232" s="49" t="s">
        <v>1126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122"/>
    </row>
    <row r="233" spans="1:34" x14ac:dyDescent="0.25">
      <c r="A233" s="113" t="s">
        <v>37</v>
      </c>
      <c r="B233" s="28"/>
      <c r="C233" t="s">
        <v>37</v>
      </c>
      <c r="E233" t="s">
        <v>1125</v>
      </c>
      <c r="F233" t="s">
        <v>1126</v>
      </c>
      <c r="AH233" s="119"/>
    </row>
    <row r="234" spans="1:34" x14ac:dyDescent="0.25">
      <c r="A234" s="113" t="s">
        <v>44</v>
      </c>
      <c r="B234" s="28"/>
      <c r="C234" t="s">
        <v>45</v>
      </c>
      <c r="E234" t="s">
        <v>1125</v>
      </c>
      <c r="F234" t="s">
        <v>1126</v>
      </c>
      <c r="AH234" s="119"/>
    </row>
    <row r="235" spans="1:34" x14ac:dyDescent="0.25">
      <c r="A235" s="113" t="s">
        <v>37</v>
      </c>
      <c r="B235" s="28"/>
      <c r="C235" t="s">
        <v>37</v>
      </c>
      <c r="E235" t="s">
        <v>1125</v>
      </c>
      <c r="F235" t="s">
        <v>1126</v>
      </c>
      <c r="AH235" s="119"/>
    </row>
    <row r="236" spans="1:34" x14ac:dyDescent="0.25">
      <c r="A236" s="113" t="s">
        <v>37</v>
      </c>
      <c r="B236" s="28"/>
      <c r="C236" t="s">
        <v>37</v>
      </c>
      <c r="E236" t="s">
        <v>1125</v>
      </c>
      <c r="F236" t="s">
        <v>1126</v>
      </c>
      <c r="AH236" s="119"/>
    </row>
    <row r="237" spans="1:34" x14ac:dyDescent="0.25">
      <c r="A237" s="113" t="s">
        <v>37</v>
      </c>
      <c r="B237" s="28"/>
      <c r="C237" t="s">
        <v>37</v>
      </c>
      <c r="E237" t="s">
        <v>1125</v>
      </c>
      <c r="F237" t="s">
        <v>1126</v>
      </c>
      <c r="AH237" s="119"/>
    </row>
    <row r="238" spans="1:34" x14ac:dyDescent="0.25">
      <c r="A238" s="113" t="s">
        <v>37</v>
      </c>
      <c r="B238" s="28"/>
      <c r="C238" t="s">
        <v>37</v>
      </c>
      <c r="E238" t="s">
        <v>1125</v>
      </c>
      <c r="F238" t="s">
        <v>1126</v>
      </c>
      <c r="AH238" s="119"/>
    </row>
    <row r="239" spans="1:34" x14ac:dyDescent="0.25">
      <c r="A239" s="113" t="s">
        <v>91</v>
      </c>
      <c r="B239" s="28"/>
      <c r="C239" t="s">
        <v>39</v>
      </c>
      <c r="E239" t="s">
        <v>1125</v>
      </c>
      <c r="F239" t="s">
        <v>1126</v>
      </c>
      <c r="AH239" s="119"/>
    </row>
    <row r="240" spans="1:34" x14ac:dyDescent="0.25">
      <c r="A240" s="113" t="s">
        <v>37</v>
      </c>
      <c r="B240" s="28"/>
      <c r="C240" t="s">
        <v>37</v>
      </c>
      <c r="E240" t="s">
        <v>1125</v>
      </c>
      <c r="F240" t="s">
        <v>1126</v>
      </c>
      <c r="AH240" s="119"/>
    </row>
    <row r="241" spans="1:34" ht="15.75" thickBot="1" x14ac:dyDescent="0.3">
      <c r="A241" s="121" t="s">
        <v>37</v>
      </c>
      <c r="B241" s="50"/>
      <c r="C241" s="36" t="s">
        <v>37</v>
      </c>
      <c r="D241" s="36" t="s">
        <v>389</v>
      </c>
      <c r="E241" s="36" t="s">
        <v>1125</v>
      </c>
      <c r="F241" s="36" t="s">
        <v>1126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120"/>
    </row>
    <row r="242" spans="1:34" ht="15.75" thickTop="1" x14ac:dyDescent="0.25">
      <c r="A242" s="110" t="s">
        <v>37</v>
      </c>
      <c r="B242" s="35"/>
      <c r="C242" s="49" t="s">
        <v>37</v>
      </c>
      <c r="D242" s="49" t="s">
        <v>388</v>
      </c>
      <c r="E242" s="49" t="s">
        <v>1127</v>
      </c>
      <c r="F242" s="49" t="s">
        <v>1128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122"/>
    </row>
    <row r="243" spans="1:34" x14ac:dyDescent="0.25">
      <c r="A243" s="113" t="s">
        <v>37</v>
      </c>
      <c r="B243" s="28"/>
      <c r="C243" t="s">
        <v>37</v>
      </c>
      <c r="E243" t="s">
        <v>1127</v>
      </c>
      <c r="F243" t="s">
        <v>1128</v>
      </c>
      <c r="AH243" s="119"/>
    </row>
    <row r="244" spans="1:34" x14ac:dyDescent="0.25">
      <c r="A244" s="113" t="s">
        <v>41</v>
      </c>
      <c r="B244" s="28"/>
      <c r="C244" t="s">
        <v>41</v>
      </c>
      <c r="E244" t="s">
        <v>1127</v>
      </c>
      <c r="F244" t="s">
        <v>1128</v>
      </c>
      <c r="AH244" s="119"/>
    </row>
    <row r="245" spans="1:34" x14ac:dyDescent="0.25">
      <c r="A245" s="113" t="s">
        <v>37</v>
      </c>
      <c r="B245" s="28"/>
      <c r="C245" t="s">
        <v>37</v>
      </c>
      <c r="E245" t="s">
        <v>1127</v>
      </c>
      <c r="F245" t="s">
        <v>1128</v>
      </c>
      <c r="AH245" s="119"/>
    </row>
    <row r="246" spans="1:34" x14ac:dyDescent="0.25">
      <c r="A246" s="113" t="s">
        <v>37</v>
      </c>
      <c r="B246" s="28"/>
      <c r="C246" t="s">
        <v>37</v>
      </c>
      <c r="E246" t="s">
        <v>1127</v>
      </c>
      <c r="F246" t="s">
        <v>1128</v>
      </c>
      <c r="AH246" s="119"/>
    </row>
    <row r="247" spans="1:34" x14ac:dyDescent="0.25">
      <c r="A247" s="113" t="s">
        <v>37</v>
      </c>
      <c r="B247" s="28"/>
      <c r="C247" t="s">
        <v>37</v>
      </c>
      <c r="E247" t="s">
        <v>1127</v>
      </c>
      <c r="F247" t="s">
        <v>1128</v>
      </c>
      <c r="AH247" s="119"/>
    </row>
    <row r="248" spans="1:34" x14ac:dyDescent="0.25">
      <c r="A248" s="113" t="s">
        <v>37</v>
      </c>
      <c r="B248" s="28"/>
      <c r="C248" t="s">
        <v>37</v>
      </c>
      <c r="E248" t="s">
        <v>1127</v>
      </c>
      <c r="F248" t="s">
        <v>1128</v>
      </c>
      <c r="AH248" s="119"/>
    </row>
    <row r="249" spans="1:34" x14ac:dyDescent="0.25">
      <c r="A249" s="113" t="s">
        <v>37</v>
      </c>
      <c r="B249" s="28"/>
      <c r="C249" t="s">
        <v>37</v>
      </c>
      <c r="E249" t="s">
        <v>1127</v>
      </c>
      <c r="F249" t="s">
        <v>1128</v>
      </c>
      <c r="AH249" s="119"/>
    </row>
    <row r="250" spans="1:34" x14ac:dyDescent="0.25">
      <c r="A250" s="113" t="s">
        <v>37</v>
      </c>
      <c r="B250" s="28"/>
      <c r="C250" t="s">
        <v>37</v>
      </c>
      <c r="E250" t="s">
        <v>1127</v>
      </c>
      <c r="F250" t="s">
        <v>1128</v>
      </c>
      <c r="AH250" s="119"/>
    </row>
    <row r="251" spans="1:34" ht="15.75" thickBot="1" x14ac:dyDescent="0.3">
      <c r="A251" s="121" t="s">
        <v>37</v>
      </c>
      <c r="B251" s="50"/>
      <c r="C251" s="36" t="s">
        <v>37</v>
      </c>
      <c r="D251" s="36" t="s">
        <v>389</v>
      </c>
      <c r="E251" s="36" t="s">
        <v>1127</v>
      </c>
      <c r="F251" s="36" t="s">
        <v>1128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120"/>
    </row>
    <row r="252" spans="1:34" ht="15.75" thickTop="1" x14ac:dyDescent="0.25">
      <c r="A252" s="110" t="s">
        <v>37</v>
      </c>
      <c r="B252" s="35"/>
      <c r="C252" s="49" t="s">
        <v>37</v>
      </c>
      <c r="D252" s="49" t="s">
        <v>388</v>
      </c>
      <c r="E252" s="49" t="s">
        <v>1129</v>
      </c>
      <c r="F252" s="49" t="s">
        <v>1130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122"/>
    </row>
    <row r="253" spans="1:34" x14ac:dyDescent="0.25">
      <c r="A253" s="113" t="s">
        <v>37</v>
      </c>
      <c r="B253" s="28"/>
      <c r="C253" t="s">
        <v>37</v>
      </c>
      <c r="E253" t="s">
        <v>1129</v>
      </c>
      <c r="F253" t="s">
        <v>1130</v>
      </c>
      <c r="AH253" s="119"/>
    </row>
    <row r="254" spans="1:34" x14ac:dyDescent="0.25">
      <c r="A254" s="113" t="s">
        <v>37</v>
      </c>
      <c r="B254" s="28"/>
      <c r="C254" t="s">
        <v>37</v>
      </c>
      <c r="E254" t="s">
        <v>1129</v>
      </c>
      <c r="F254" t="s">
        <v>1130</v>
      </c>
      <c r="AH254" s="119"/>
    </row>
    <row r="255" spans="1:34" x14ac:dyDescent="0.25">
      <c r="A255" s="113" t="s">
        <v>67</v>
      </c>
      <c r="B255" s="28"/>
      <c r="C255" t="s">
        <v>39</v>
      </c>
      <c r="E255" t="s">
        <v>1129</v>
      </c>
      <c r="F255" t="s">
        <v>1130</v>
      </c>
      <c r="AH255" s="119"/>
    </row>
    <row r="256" spans="1:34" x14ac:dyDescent="0.25">
      <c r="A256" s="113" t="s">
        <v>67</v>
      </c>
      <c r="B256" s="28"/>
      <c r="C256" t="s">
        <v>39</v>
      </c>
      <c r="E256" t="s">
        <v>1129</v>
      </c>
      <c r="F256" t="s">
        <v>1130</v>
      </c>
      <c r="AH256" s="119"/>
    </row>
    <row r="257" spans="1:34" x14ac:dyDescent="0.25">
      <c r="A257" s="113" t="s">
        <v>57</v>
      </c>
      <c r="B257" s="28"/>
      <c r="C257" t="s">
        <v>39</v>
      </c>
      <c r="E257" t="s">
        <v>1129</v>
      </c>
      <c r="F257" t="s">
        <v>1130</v>
      </c>
      <c r="AH257" s="119"/>
    </row>
    <row r="258" spans="1:34" x14ac:dyDescent="0.25">
      <c r="A258" s="113" t="s">
        <v>67</v>
      </c>
      <c r="B258" s="28"/>
      <c r="C258" t="s">
        <v>39</v>
      </c>
      <c r="E258" t="s">
        <v>1129</v>
      </c>
      <c r="F258" t="s">
        <v>1130</v>
      </c>
      <c r="AH258" s="119"/>
    </row>
    <row r="259" spans="1:34" x14ac:dyDescent="0.25">
      <c r="A259" s="113" t="s">
        <v>40</v>
      </c>
      <c r="B259" s="28"/>
      <c r="C259" t="s">
        <v>40</v>
      </c>
      <c r="E259" t="s">
        <v>1129</v>
      </c>
      <c r="F259" t="s">
        <v>1130</v>
      </c>
      <c r="AH259" s="119"/>
    </row>
    <row r="260" spans="1:34" x14ac:dyDescent="0.25">
      <c r="A260" s="113" t="s">
        <v>40</v>
      </c>
      <c r="B260" s="28"/>
      <c r="C260" t="s">
        <v>40</v>
      </c>
      <c r="E260" t="s">
        <v>1129</v>
      </c>
      <c r="F260" t="s">
        <v>1130</v>
      </c>
      <c r="AH260" s="119"/>
    </row>
    <row r="261" spans="1:34" ht="15.75" thickBot="1" x14ac:dyDescent="0.3">
      <c r="A261" s="121" t="s">
        <v>67</v>
      </c>
      <c r="B261" s="50"/>
      <c r="C261" s="36" t="s">
        <v>39</v>
      </c>
      <c r="D261" s="36" t="s">
        <v>389</v>
      </c>
      <c r="E261" s="36" t="s">
        <v>1129</v>
      </c>
      <c r="F261" s="36" t="s">
        <v>1130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120"/>
    </row>
    <row r="262" spans="1:34" ht="15.75" thickTop="1" x14ac:dyDescent="0.25">
      <c r="A262" s="110" t="s">
        <v>37</v>
      </c>
      <c r="B262" s="35"/>
      <c r="C262" s="49" t="s">
        <v>37</v>
      </c>
      <c r="D262" s="49" t="s">
        <v>388</v>
      </c>
      <c r="E262" s="49" t="s">
        <v>1131</v>
      </c>
      <c r="F262" s="49" t="s">
        <v>1132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122"/>
    </row>
    <row r="263" spans="1:34" x14ac:dyDescent="0.25">
      <c r="A263" s="113" t="s">
        <v>40</v>
      </c>
      <c r="B263" s="28"/>
      <c r="C263" t="s">
        <v>40</v>
      </c>
      <c r="E263" t="s">
        <v>1131</v>
      </c>
      <c r="F263" t="s">
        <v>1132</v>
      </c>
      <c r="AH263" s="119"/>
    </row>
    <row r="264" spans="1:34" x14ac:dyDescent="0.25">
      <c r="A264" s="113" t="s">
        <v>40</v>
      </c>
      <c r="B264" s="28"/>
      <c r="C264" t="s">
        <v>40</v>
      </c>
      <c r="E264" t="s">
        <v>1131</v>
      </c>
      <c r="F264" t="s">
        <v>1132</v>
      </c>
      <c r="AH264" s="119"/>
    </row>
    <row r="265" spans="1:34" x14ac:dyDescent="0.25">
      <c r="A265" s="113" t="s">
        <v>37</v>
      </c>
      <c r="B265" s="28"/>
      <c r="C265" t="s">
        <v>37</v>
      </c>
      <c r="E265" t="s">
        <v>1131</v>
      </c>
      <c r="F265" t="s">
        <v>1132</v>
      </c>
      <c r="AH265" s="119"/>
    </row>
    <row r="266" spans="1:34" x14ac:dyDescent="0.25">
      <c r="A266" s="113" t="s">
        <v>44</v>
      </c>
      <c r="B266" s="28"/>
      <c r="C266" t="s">
        <v>45</v>
      </c>
      <c r="E266" t="s">
        <v>1131</v>
      </c>
      <c r="F266" t="s">
        <v>1132</v>
      </c>
      <c r="AH266" s="119"/>
    </row>
    <row r="267" spans="1:34" x14ac:dyDescent="0.25">
      <c r="A267" s="113" t="s">
        <v>224</v>
      </c>
      <c r="B267" s="28"/>
      <c r="C267" t="s">
        <v>39</v>
      </c>
      <c r="E267" t="s">
        <v>1131</v>
      </c>
      <c r="F267" t="s">
        <v>1132</v>
      </c>
      <c r="AH267" s="119"/>
    </row>
    <row r="268" spans="1:34" x14ac:dyDescent="0.25">
      <c r="A268" s="113" t="s">
        <v>37</v>
      </c>
      <c r="B268" s="28"/>
      <c r="C268" t="s">
        <v>37</v>
      </c>
      <c r="E268" t="s">
        <v>1131</v>
      </c>
      <c r="F268" t="s">
        <v>1132</v>
      </c>
      <c r="AH268" s="119"/>
    </row>
    <row r="269" spans="1:34" x14ac:dyDescent="0.25">
      <c r="A269" s="113" t="s">
        <v>57</v>
      </c>
      <c r="B269" s="28"/>
      <c r="C269" t="s">
        <v>39</v>
      </c>
      <c r="E269" t="s">
        <v>1131</v>
      </c>
      <c r="F269" t="s">
        <v>1132</v>
      </c>
      <c r="AH269" s="119"/>
    </row>
    <row r="270" spans="1:34" x14ac:dyDescent="0.25">
      <c r="A270" s="113" t="s">
        <v>41</v>
      </c>
      <c r="B270" s="28"/>
      <c r="C270" t="s">
        <v>41</v>
      </c>
      <c r="E270" t="s">
        <v>1131</v>
      </c>
      <c r="F270" t="s">
        <v>1132</v>
      </c>
      <c r="AH270" s="119"/>
    </row>
    <row r="271" spans="1:34" ht="15.75" thickBot="1" x14ac:dyDescent="0.3">
      <c r="A271" s="121" t="s">
        <v>37</v>
      </c>
      <c r="B271" s="50"/>
      <c r="C271" s="36" t="s">
        <v>37</v>
      </c>
      <c r="D271" s="36" t="s">
        <v>389</v>
      </c>
      <c r="E271" s="36" t="s">
        <v>1131</v>
      </c>
      <c r="F271" s="36" t="s">
        <v>1132</v>
      </c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120"/>
    </row>
    <row r="272" spans="1:34" ht="15.75" thickTop="1" x14ac:dyDescent="0.25">
      <c r="A272" s="110" t="s">
        <v>37</v>
      </c>
      <c r="B272" s="35"/>
      <c r="C272" s="49" t="s">
        <v>37</v>
      </c>
      <c r="D272" s="49" t="s">
        <v>388</v>
      </c>
      <c r="E272" s="49" t="s">
        <v>1133</v>
      </c>
      <c r="F272" s="49" t="s">
        <v>1134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122"/>
    </row>
    <row r="273" spans="1:34" x14ac:dyDescent="0.25">
      <c r="A273" s="113" t="s">
        <v>37</v>
      </c>
      <c r="B273" s="28"/>
      <c r="C273" t="s">
        <v>37</v>
      </c>
      <c r="E273" t="s">
        <v>1133</v>
      </c>
      <c r="F273" t="s">
        <v>1134</v>
      </c>
      <c r="AH273" s="119"/>
    </row>
    <row r="274" spans="1:34" x14ac:dyDescent="0.25">
      <c r="A274" s="113" t="s">
        <v>37</v>
      </c>
      <c r="B274" s="28"/>
      <c r="C274" t="s">
        <v>37</v>
      </c>
      <c r="E274" t="s">
        <v>1133</v>
      </c>
      <c r="F274" t="s">
        <v>1134</v>
      </c>
      <c r="AH274" s="119"/>
    </row>
    <row r="275" spans="1:34" x14ac:dyDescent="0.25">
      <c r="A275" s="113" t="s">
        <v>37</v>
      </c>
      <c r="B275" s="28"/>
      <c r="C275" t="s">
        <v>37</v>
      </c>
      <c r="E275" t="s">
        <v>1133</v>
      </c>
      <c r="F275" t="s">
        <v>1134</v>
      </c>
      <c r="AH275" s="119"/>
    </row>
    <row r="276" spans="1:34" x14ac:dyDescent="0.25">
      <c r="A276" s="113" t="s">
        <v>41</v>
      </c>
      <c r="B276" s="28"/>
      <c r="C276" t="s">
        <v>41</v>
      </c>
      <c r="E276" t="s">
        <v>1133</v>
      </c>
      <c r="F276" t="s">
        <v>1134</v>
      </c>
      <c r="AH276" s="119"/>
    </row>
    <row r="277" spans="1:34" x14ac:dyDescent="0.25">
      <c r="A277" s="113" t="s">
        <v>41</v>
      </c>
      <c r="B277" s="28"/>
      <c r="C277" t="s">
        <v>41</v>
      </c>
      <c r="E277" t="s">
        <v>1133</v>
      </c>
      <c r="F277" t="s">
        <v>1134</v>
      </c>
      <c r="AH277" s="119"/>
    </row>
    <row r="278" spans="1:34" x14ac:dyDescent="0.25">
      <c r="A278" s="113" t="s">
        <v>37</v>
      </c>
      <c r="B278" s="28"/>
      <c r="C278" t="s">
        <v>37</v>
      </c>
      <c r="E278" t="s">
        <v>1133</v>
      </c>
      <c r="F278" t="s">
        <v>1134</v>
      </c>
      <c r="AH278" s="119"/>
    </row>
    <row r="279" spans="1:34" x14ac:dyDescent="0.25">
      <c r="A279" s="113" t="s">
        <v>37</v>
      </c>
      <c r="B279" s="28"/>
      <c r="C279" t="s">
        <v>37</v>
      </c>
      <c r="E279" t="s">
        <v>1133</v>
      </c>
      <c r="F279" t="s">
        <v>1134</v>
      </c>
      <c r="AH279" s="119"/>
    </row>
    <row r="280" spans="1:34" x14ac:dyDescent="0.25">
      <c r="A280" s="113" t="s">
        <v>40</v>
      </c>
      <c r="B280" s="28"/>
      <c r="C280" t="s">
        <v>40</v>
      </c>
      <c r="E280" t="s">
        <v>1133</v>
      </c>
      <c r="F280" t="s">
        <v>1134</v>
      </c>
      <c r="AH280" s="119"/>
    </row>
    <row r="281" spans="1:34" ht="15.75" thickBot="1" x14ac:dyDescent="0.3">
      <c r="A281" s="121" t="s">
        <v>40</v>
      </c>
      <c r="B281" s="50"/>
      <c r="C281" s="36" t="s">
        <v>40</v>
      </c>
      <c r="D281" s="36" t="s">
        <v>389</v>
      </c>
      <c r="E281" s="36" t="s">
        <v>1133</v>
      </c>
      <c r="F281" s="36" t="s">
        <v>1134</v>
      </c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120"/>
    </row>
    <row r="282" spans="1:34" ht="15.75" thickTop="1" x14ac:dyDescent="0.25">
      <c r="A282" s="110" t="s">
        <v>40</v>
      </c>
      <c r="B282" s="35"/>
      <c r="C282" s="49" t="s">
        <v>40</v>
      </c>
      <c r="D282" s="49" t="s">
        <v>388</v>
      </c>
      <c r="E282" s="49" t="s">
        <v>1135</v>
      </c>
      <c r="F282" s="49" t="s">
        <v>1136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122"/>
    </row>
    <row r="283" spans="1:34" x14ac:dyDescent="0.25">
      <c r="A283" s="113" t="s">
        <v>40</v>
      </c>
      <c r="B283" s="28"/>
      <c r="C283" t="s">
        <v>40</v>
      </c>
      <c r="E283" t="s">
        <v>1135</v>
      </c>
      <c r="F283" t="s">
        <v>1136</v>
      </c>
      <c r="AH283" s="119"/>
    </row>
    <row r="284" spans="1:34" x14ac:dyDescent="0.25">
      <c r="A284" s="113" t="s">
        <v>37</v>
      </c>
      <c r="B284" s="28"/>
      <c r="C284" t="s">
        <v>37</v>
      </c>
      <c r="E284" t="s">
        <v>1135</v>
      </c>
      <c r="F284" t="s">
        <v>1136</v>
      </c>
      <c r="AH284" s="119"/>
    </row>
    <row r="285" spans="1:34" x14ac:dyDescent="0.25">
      <c r="A285" s="113" t="s">
        <v>37</v>
      </c>
      <c r="B285" s="28"/>
      <c r="C285" t="s">
        <v>37</v>
      </c>
      <c r="E285" t="s">
        <v>1135</v>
      </c>
      <c r="F285" t="s">
        <v>1136</v>
      </c>
      <c r="AH285" s="119"/>
    </row>
    <row r="286" spans="1:34" x14ac:dyDescent="0.25">
      <c r="A286" s="113" t="s">
        <v>37</v>
      </c>
      <c r="B286" s="28"/>
      <c r="C286" t="s">
        <v>37</v>
      </c>
      <c r="E286" t="s">
        <v>1135</v>
      </c>
      <c r="F286" t="s">
        <v>1136</v>
      </c>
      <c r="AH286" s="119"/>
    </row>
    <row r="287" spans="1:34" x14ac:dyDescent="0.25">
      <c r="A287" s="113" t="s">
        <v>37</v>
      </c>
      <c r="B287" s="28"/>
      <c r="C287" t="s">
        <v>37</v>
      </c>
      <c r="E287" t="s">
        <v>1135</v>
      </c>
      <c r="F287" t="s">
        <v>1136</v>
      </c>
      <c r="AH287" s="119"/>
    </row>
    <row r="288" spans="1:34" x14ac:dyDescent="0.25">
      <c r="A288" s="113" t="s">
        <v>37</v>
      </c>
      <c r="B288" s="28"/>
      <c r="C288" t="s">
        <v>37</v>
      </c>
      <c r="E288" t="s">
        <v>1135</v>
      </c>
      <c r="F288" t="s">
        <v>1136</v>
      </c>
      <c r="AH288" s="119"/>
    </row>
    <row r="289" spans="1:34" x14ac:dyDescent="0.25">
      <c r="A289" s="113" t="s">
        <v>37</v>
      </c>
      <c r="B289" s="28"/>
      <c r="C289" t="s">
        <v>37</v>
      </c>
      <c r="E289" t="s">
        <v>1135</v>
      </c>
      <c r="F289" t="s">
        <v>1136</v>
      </c>
      <c r="AH289" s="119"/>
    </row>
    <row r="290" spans="1:34" x14ac:dyDescent="0.25">
      <c r="A290" s="113" t="s">
        <v>40</v>
      </c>
      <c r="B290" s="28"/>
      <c r="C290" t="s">
        <v>40</v>
      </c>
      <c r="E290" t="s">
        <v>1135</v>
      </c>
      <c r="F290" t="s">
        <v>1136</v>
      </c>
      <c r="AH290" s="119"/>
    </row>
    <row r="291" spans="1:34" ht="15.75" thickBot="1" x14ac:dyDescent="0.3">
      <c r="A291" s="121" t="s">
        <v>37</v>
      </c>
      <c r="B291" s="50"/>
      <c r="C291" s="36" t="s">
        <v>37</v>
      </c>
      <c r="D291" s="36" t="s">
        <v>389</v>
      </c>
      <c r="E291" s="36" t="s">
        <v>1135</v>
      </c>
      <c r="F291" s="36" t="s">
        <v>1136</v>
      </c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120"/>
    </row>
    <row r="292" spans="1:34" ht="15.75" thickTop="1" x14ac:dyDescent="0.25">
      <c r="A292" s="110" t="s">
        <v>37</v>
      </c>
      <c r="B292" s="35"/>
      <c r="C292" s="49" t="s">
        <v>37</v>
      </c>
      <c r="D292" s="49" t="s">
        <v>388</v>
      </c>
      <c r="E292" s="49" t="s">
        <v>1137</v>
      </c>
      <c r="F292" s="49" t="s">
        <v>1138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122"/>
    </row>
    <row r="293" spans="1:34" x14ac:dyDescent="0.25">
      <c r="A293" s="113" t="s">
        <v>40</v>
      </c>
      <c r="B293" s="28"/>
      <c r="C293" t="s">
        <v>40</v>
      </c>
      <c r="E293" t="s">
        <v>1137</v>
      </c>
      <c r="F293" t="s">
        <v>1138</v>
      </c>
      <c r="AH293" s="119"/>
    </row>
    <row r="294" spans="1:34" x14ac:dyDescent="0.25">
      <c r="A294" s="113" t="s">
        <v>37</v>
      </c>
      <c r="B294" s="28"/>
      <c r="C294" t="s">
        <v>37</v>
      </c>
      <c r="E294" t="s">
        <v>1137</v>
      </c>
      <c r="F294" t="s">
        <v>1138</v>
      </c>
      <c r="AH294" s="119"/>
    </row>
    <row r="295" spans="1:34" x14ac:dyDescent="0.25">
      <c r="A295" s="113" t="s">
        <v>37</v>
      </c>
      <c r="B295" s="28"/>
      <c r="C295" t="s">
        <v>37</v>
      </c>
      <c r="E295" t="s">
        <v>1137</v>
      </c>
      <c r="F295" t="s">
        <v>1138</v>
      </c>
      <c r="AH295" s="119"/>
    </row>
    <row r="296" spans="1:34" x14ac:dyDescent="0.25">
      <c r="A296" s="113" t="s">
        <v>37</v>
      </c>
      <c r="B296" s="28"/>
      <c r="C296" t="s">
        <v>37</v>
      </c>
      <c r="E296" t="s">
        <v>1137</v>
      </c>
      <c r="F296" t="s">
        <v>1138</v>
      </c>
      <c r="AH296" s="119"/>
    </row>
    <row r="297" spans="1:34" x14ac:dyDescent="0.25">
      <c r="A297" s="113" t="s">
        <v>37</v>
      </c>
      <c r="B297" s="28"/>
      <c r="C297" t="s">
        <v>37</v>
      </c>
      <c r="E297" t="s">
        <v>1137</v>
      </c>
      <c r="F297" t="s">
        <v>1138</v>
      </c>
      <c r="AH297" s="119"/>
    </row>
    <row r="298" spans="1:34" x14ac:dyDescent="0.25">
      <c r="A298" s="113" t="s">
        <v>37</v>
      </c>
      <c r="B298" s="28"/>
      <c r="C298" t="s">
        <v>37</v>
      </c>
      <c r="E298" t="s">
        <v>1137</v>
      </c>
      <c r="F298" t="s">
        <v>1138</v>
      </c>
      <c r="AH298" s="119"/>
    </row>
    <row r="299" spans="1:34" x14ac:dyDescent="0.25">
      <c r="A299" s="113" t="s">
        <v>262</v>
      </c>
      <c r="B299" s="28"/>
      <c r="C299" t="s">
        <v>117</v>
      </c>
      <c r="E299" t="s">
        <v>1137</v>
      </c>
      <c r="F299" t="s">
        <v>1138</v>
      </c>
      <c r="AH299" s="119"/>
    </row>
    <row r="300" spans="1:34" x14ac:dyDescent="0.25">
      <c r="A300" s="113" t="s">
        <v>37</v>
      </c>
      <c r="B300" s="28"/>
      <c r="C300" t="s">
        <v>37</v>
      </c>
      <c r="E300" t="s">
        <v>1137</v>
      </c>
      <c r="F300" t="s">
        <v>1138</v>
      </c>
      <c r="AH300" s="119"/>
    </row>
    <row r="301" spans="1:34" ht="15.75" thickBot="1" x14ac:dyDescent="0.3">
      <c r="A301" s="121" t="s">
        <v>37</v>
      </c>
      <c r="B301" s="50"/>
      <c r="C301" s="36" t="s">
        <v>37</v>
      </c>
      <c r="D301" s="36" t="s">
        <v>389</v>
      </c>
      <c r="E301" s="36" t="s">
        <v>1137</v>
      </c>
      <c r="F301" s="36" t="s">
        <v>1138</v>
      </c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120"/>
    </row>
    <row r="302" spans="1:34" ht="15.75" thickTop="1" x14ac:dyDescent="0.25">
      <c r="A302" s="110" t="s">
        <v>37</v>
      </c>
      <c r="B302" s="35"/>
      <c r="C302" s="49" t="s">
        <v>37</v>
      </c>
      <c r="D302" s="49" t="s">
        <v>388</v>
      </c>
      <c r="E302" s="49" t="s">
        <v>1139</v>
      </c>
      <c r="F302" s="49" t="s">
        <v>1140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122"/>
    </row>
    <row r="303" spans="1:34" x14ac:dyDescent="0.25">
      <c r="A303" s="113" t="s">
        <v>37</v>
      </c>
      <c r="B303" s="28"/>
      <c r="C303" t="s">
        <v>37</v>
      </c>
      <c r="E303" t="s">
        <v>1139</v>
      </c>
      <c r="F303" t="s">
        <v>1140</v>
      </c>
      <c r="AH303" s="119"/>
    </row>
    <row r="304" spans="1:34" x14ac:dyDescent="0.25">
      <c r="A304" s="113" t="s">
        <v>37</v>
      </c>
      <c r="B304" s="28"/>
      <c r="C304" t="s">
        <v>37</v>
      </c>
      <c r="E304" t="s">
        <v>1139</v>
      </c>
      <c r="F304" t="s">
        <v>1140</v>
      </c>
      <c r="AH304" s="119"/>
    </row>
    <row r="305" spans="1:34" x14ac:dyDescent="0.25">
      <c r="A305" s="113" t="s">
        <v>101</v>
      </c>
      <c r="B305" s="28"/>
      <c r="C305" t="s">
        <v>39</v>
      </c>
      <c r="E305" t="s">
        <v>1139</v>
      </c>
      <c r="F305" t="s">
        <v>1140</v>
      </c>
      <c r="AH305" s="119"/>
    </row>
    <row r="306" spans="1:34" x14ac:dyDescent="0.25">
      <c r="A306" s="113" t="s">
        <v>37</v>
      </c>
      <c r="B306" s="28"/>
      <c r="C306" t="s">
        <v>37</v>
      </c>
      <c r="E306" t="s">
        <v>1139</v>
      </c>
      <c r="F306" t="s">
        <v>1140</v>
      </c>
      <c r="AH306" s="119"/>
    </row>
    <row r="307" spans="1:34" x14ac:dyDescent="0.25">
      <c r="A307" s="113" t="s">
        <v>41</v>
      </c>
      <c r="B307" s="28"/>
      <c r="C307" t="s">
        <v>41</v>
      </c>
      <c r="E307" t="s">
        <v>1139</v>
      </c>
      <c r="F307" t="s">
        <v>1140</v>
      </c>
      <c r="AH307" s="119"/>
    </row>
    <row r="308" spans="1:34" x14ac:dyDescent="0.25">
      <c r="A308" s="113" t="s">
        <v>37</v>
      </c>
      <c r="B308" s="28"/>
      <c r="C308" t="s">
        <v>37</v>
      </c>
      <c r="E308" t="s">
        <v>1139</v>
      </c>
      <c r="F308" t="s">
        <v>1140</v>
      </c>
      <c r="AH308" s="119"/>
    </row>
    <row r="309" spans="1:34" x14ac:dyDescent="0.25">
      <c r="A309" s="113" t="s">
        <v>41</v>
      </c>
      <c r="B309" s="28"/>
      <c r="C309" t="s">
        <v>41</v>
      </c>
      <c r="E309" t="s">
        <v>1139</v>
      </c>
      <c r="F309" t="s">
        <v>1140</v>
      </c>
      <c r="AH309" s="119"/>
    </row>
    <row r="310" spans="1:34" x14ac:dyDescent="0.25">
      <c r="A310" s="113" t="s">
        <v>37</v>
      </c>
      <c r="B310" s="28"/>
      <c r="C310" t="s">
        <v>37</v>
      </c>
      <c r="E310" t="s">
        <v>1139</v>
      </c>
      <c r="F310" t="s">
        <v>1140</v>
      </c>
      <c r="AH310" s="119"/>
    </row>
    <row r="311" spans="1:34" ht="15.75" thickBot="1" x14ac:dyDescent="0.3">
      <c r="A311" s="121" t="s">
        <v>46</v>
      </c>
      <c r="B311" s="50"/>
      <c r="C311" s="36" t="s">
        <v>37</v>
      </c>
      <c r="D311" s="36" t="s">
        <v>389</v>
      </c>
      <c r="E311" s="36" t="s">
        <v>1139</v>
      </c>
      <c r="F311" s="36" t="s">
        <v>1140</v>
      </c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120"/>
    </row>
    <row r="312" spans="1:34" ht="15.75" thickTop="1" x14ac:dyDescent="0.25">
      <c r="A312" s="110" t="s">
        <v>40</v>
      </c>
      <c r="B312" s="35"/>
      <c r="C312" s="49" t="s">
        <v>40</v>
      </c>
      <c r="D312" s="49" t="s">
        <v>388</v>
      </c>
      <c r="E312" s="49" t="s">
        <v>1141</v>
      </c>
      <c r="F312" s="49" t="s">
        <v>1142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122"/>
    </row>
    <row r="313" spans="1:34" x14ac:dyDescent="0.25">
      <c r="A313" s="113" t="s">
        <v>37</v>
      </c>
      <c r="B313" s="28"/>
      <c r="C313" t="s">
        <v>37</v>
      </c>
      <c r="E313" t="s">
        <v>1141</v>
      </c>
      <c r="F313" t="s">
        <v>1142</v>
      </c>
      <c r="AH313" s="119"/>
    </row>
    <row r="314" spans="1:34" x14ac:dyDescent="0.25">
      <c r="A314" s="113" t="s">
        <v>41</v>
      </c>
      <c r="B314" s="28"/>
      <c r="C314" t="s">
        <v>41</v>
      </c>
      <c r="E314" t="s">
        <v>1141</v>
      </c>
      <c r="F314" t="s">
        <v>1142</v>
      </c>
      <c r="AH314" s="119"/>
    </row>
    <row r="315" spans="1:34" x14ac:dyDescent="0.25">
      <c r="A315" s="113" t="s">
        <v>37</v>
      </c>
      <c r="B315" s="28"/>
      <c r="C315" t="s">
        <v>37</v>
      </c>
      <c r="E315" t="s">
        <v>1141</v>
      </c>
      <c r="F315" t="s">
        <v>1142</v>
      </c>
      <c r="AH315" s="119"/>
    </row>
    <row r="316" spans="1:34" x14ac:dyDescent="0.25">
      <c r="A316" s="113" t="s">
        <v>37</v>
      </c>
      <c r="B316" s="28"/>
      <c r="C316" t="s">
        <v>37</v>
      </c>
      <c r="E316" t="s">
        <v>1141</v>
      </c>
      <c r="F316" t="s">
        <v>1142</v>
      </c>
      <c r="AH316" s="119"/>
    </row>
    <row r="317" spans="1:34" x14ac:dyDescent="0.25">
      <c r="A317" s="113" t="s">
        <v>37</v>
      </c>
      <c r="B317" s="28"/>
      <c r="C317" t="s">
        <v>37</v>
      </c>
      <c r="E317" t="s">
        <v>1141</v>
      </c>
      <c r="F317" t="s">
        <v>1142</v>
      </c>
      <c r="AH317" s="119"/>
    </row>
    <row r="318" spans="1:34" x14ac:dyDescent="0.25">
      <c r="A318" s="113" t="s">
        <v>37</v>
      </c>
      <c r="B318" s="28"/>
      <c r="C318" t="s">
        <v>37</v>
      </c>
      <c r="E318" t="s">
        <v>1141</v>
      </c>
      <c r="F318" t="s">
        <v>1142</v>
      </c>
      <c r="AH318" s="119"/>
    </row>
    <row r="319" spans="1:34" x14ac:dyDescent="0.25">
      <c r="A319" s="113" t="s">
        <v>37</v>
      </c>
      <c r="B319" s="28"/>
      <c r="C319" t="s">
        <v>37</v>
      </c>
      <c r="E319" t="s">
        <v>1141</v>
      </c>
      <c r="F319" t="s">
        <v>1142</v>
      </c>
      <c r="AH319" s="119"/>
    </row>
    <row r="320" spans="1:34" x14ac:dyDescent="0.25">
      <c r="A320" s="113" t="s">
        <v>41</v>
      </c>
      <c r="B320" s="28"/>
      <c r="C320" t="s">
        <v>41</v>
      </c>
      <c r="E320" t="s">
        <v>1141</v>
      </c>
      <c r="F320" t="s">
        <v>1142</v>
      </c>
      <c r="AH320" s="119"/>
    </row>
    <row r="321" spans="1:34" ht="15.75" thickBot="1" x14ac:dyDescent="0.3">
      <c r="A321" s="121" t="s">
        <v>69</v>
      </c>
      <c r="B321" s="50"/>
      <c r="C321" s="36" t="s">
        <v>39</v>
      </c>
      <c r="D321" s="36" t="s">
        <v>389</v>
      </c>
      <c r="E321" s="36" t="s">
        <v>1141</v>
      </c>
      <c r="F321" s="36" t="s">
        <v>1142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120"/>
    </row>
    <row r="322" spans="1:34" ht="15.75" thickTop="1" x14ac:dyDescent="0.25">
      <c r="A322" s="110" t="s">
        <v>37</v>
      </c>
      <c r="B322" s="35"/>
      <c r="C322" s="49" t="s">
        <v>37</v>
      </c>
      <c r="D322" s="49" t="s">
        <v>388</v>
      </c>
      <c r="E322" s="49" t="s">
        <v>1143</v>
      </c>
      <c r="F322" s="49" t="s">
        <v>1144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122"/>
    </row>
    <row r="323" spans="1:34" x14ac:dyDescent="0.25">
      <c r="A323" s="113" t="s">
        <v>37</v>
      </c>
      <c r="B323" s="28"/>
      <c r="C323" t="s">
        <v>37</v>
      </c>
      <c r="E323" t="s">
        <v>1143</v>
      </c>
      <c r="F323" t="s">
        <v>1144</v>
      </c>
      <c r="AH323" s="119"/>
    </row>
    <row r="324" spans="1:34" x14ac:dyDescent="0.25">
      <c r="A324" s="113" t="s">
        <v>37</v>
      </c>
      <c r="B324" s="28"/>
      <c r="C324" t="s">
        <v>37</v>
      </c>
      <c r="E324" t="s">
        <v>1143</v>
      </c>
      <c r="F324" t="s">
        <v>1144</v>
      </c>
      <c r="AH324" s="119"/>
    </row>
    <row r="325" spans="1:34" x14ac:dyDescent="0.25">
      <c r="A325" s="113" t="s">
        <v>37</v>
      </c>
      <c r="B325" s="28"/>
      <c r="C325" t="s">
        <v>37</v>
      </c>
      <c r="E325" t="s">
        <v>1143</v>
      </c>
      <c r="F325" t="s">
        <v>1144</v>
      </c>
      <c r="AH325" s="119"/>
    </row>
    <row r="326" spans="1:34" x14ac:dyDescent="0.25">
      <c r="A326" s="113" t="s">
        <v>37</v>
      </c>
      <c r="B326" s="28"/>
      <c r="C326" t="s">
        <v>37</v>
      </c>
      <c r="E326" t="s">
        <v>1143</v>
      </c>
      <c r="F326" t="s">
        <v>1144</v>
      </c>
      <c r="AH326" s="119"/>
    </row>
    <row r="327" spans="1:34" x14ac:dyDescent="0.25">
      <c r="A327" s="113" t="s">
        <v>40</v>
      </c>
      <c r="B327" s="28"/>
      <c r="C327" t="s">
        <v>40</v>
      </c>
      <c r="E327" t="s">
        <v>1143</v>
      </c>
      <c r="F327" t="s">
        <v>1144</v>
      </c>
      <c r="AH327" s="119"/>
    </row>
    <row r="328" spans="1:34" x14ac:dyDescent="0.25">
      <c r="A328" s="113" t="s">
        <v>37</v>
      </c>
      <c r="B328" s="28"/>
      <c r="C328" t="s">
        <v>37</v>
      </c>
      <c r="E328" t="s">
        <v>1143</v>
      </c>
      <c r="F328" t="s">
        <v>1144</v>
      </c>
      <c r="AH328" s="119"/>
    </row>
    <row r="329" spans="1:34" x14ac:dyDescent="0.25">
      <c r="A329" s="113" t="s">
        <v>37</v>
      </c>
      <c r="B329" s="28"/>
      <c r="C329" t="s">
        <v>37</v>
      </c>
      <c r="E329" t="s">
        <v>1143</v>
      </c>
      <c r="F329" t="s">
        <v>1144</v>
      </c>
      <c r="AH329" s="119"/>
    </row>
    <row r="330" spans="1:34" x14ac:dyDescent="0.25">
      <c r="A330" s="113" t="s">
        <v>37</v>
      </c>
      <c r="B330" s="28"/>
      <c r="C330" t="s">
        <v>37</v>
      </c>
      <c r="E330" t="s">
        <v>1143</v>
      </c>
      <c r="F330" t="s">
        <v>1144</v>
      </c>
      <c r="AH330" s="119"/>
    </row>
    <row r="331" spans="1:34" ht="15.75" thickBot="1" x14ac:dyDescent="0.3">
      <c r="A331" s="121" t="s">
        <v>262</v>
      </c>
      <c r="B331" s="50"/>
      <c r="C331" s="36" t="s">
        <v>117</v>
      </c>
      <c r="D331" s="36" t="s">
        <v>389</v>
      </c>
      <c r="E331" s="36" t="s">
        <v>1143</v>
      </c>
      <c r="F331" s="36" t="s">
        <v>1144</v>
      </c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120"/>
    </row>
    <row r="332" spans="1:34" ht="15.75" thickTop="1" x14ac:dyDescent="0.25">
      <c r="A332" s="110" t="s">
        <v>178</v>
      </c>
      <c r="B332" s="35"/>
      <c r="C332" s="49" t="s">
        <v>39</v>
      </c>
      <c r="D332" s="49" t="s">
        <v>388</v>
      </c>
      <c r="E332" s="49" t="s">
        <v>1145</v>
      </c>
      <c r="F332" s="49" t="s">
        <v>1146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122"/>
    </row>
    <row r="333" spans="1:34" x14ac:dyDescent="0.25">
      <c r="A333" s="113" t="s">
        <v>91</v>
      </c>
      <c r="B333" s="28"/>
      <c r="C333" t="s">
        <v>39</v>
      </c>
      <c r="E333" t="s">
        <v>1145</v>
      </c>
      <c r="F333" t="s">
        <v>1146</v>
      </c>
      <c r="AH333" s="119"/>
    </row>
    <row r="334" spans="1:34" x14ac:dyDescent="0.25">
      <c r="A334" s="113" t="s">
        <v>40</v>
      </c>
      <c r="B334" s="28"/>
      <c r="C334" t="s">
        <v>40</v>
      </c>
      <c r="E334" t="s">
        <v>1145</v>
      </c>
      <c r="F334" t="s">
        <v>1146</v>
      </c>
      <c r="AH334" s="119"/>
    </row>
    <row r="335" spans="1:34" x14ac:dyDescent="0.25">
      <c r="A335" s="113" t="s">
        <v>44</v>
      </c>
      <c r="B335" s="28"/>
      <c r="C335" t="s">
        <v>45</v>
      </c>
      <c r="E335" t="s">
        <v>1145</v>
      </c>
      <c r="F335" t="s">
        <v>1146</v>
      </c>
      <c r="AH335" s="119"/>
    </row>
    <row r="336" spans="1:34" x14ac:dyDescent="0.25">
      <c r="A336" s="113" t="s">
        <v>91</v>
      </c>
      <c r="B336" s="28"/>
      <c r="C336" t="s">
        <v>39</v>
      </c>
      <c r="E336" t="s">
        <v>1145</v>
      </c>
      <c r="F336" t="s">
        <v>1146</v>
      </c>
      <c r="AH336" s="119"/>
    </row>
    <row r="337" spans="1:34" x14ac:dyDescent="0.25">
      <c r="A337" s="113" t="s">
        <v>46</v>
      </c>
      <c r="B337" s="28"/>
      <c r="C337" t="s">
        <v>37</v>
      </c>
      <c r="E337" t="s">
        <v>1145</v>
      </c>
      <c r="F337" t="s">
        <v>1146</v>
      </c>
      <c r="AH337" s="119"/>
    </row>
    <row r="338" spans="1:34" x14ac:dyDescent="0.25">
      <c r="A338" s="113" t="s">
        <v>46</v>
      </c>
      <c r="B338" s="28"/>
      <c r="C338" t="s">
        <v>37</v>
      </c>
      <c r="E338" t="s">
        <v>1145</v>
      </c>
      <c r="F338" t="s">
        <v>1146</v>
      </c>
      <c r="AH338" s="119"/>
    </row>
    <row r="339" spans="1:34" x14ac:dyDescent="0.25">
      <c r="A339" s="113" t="s">
        <v>46</v>
      </c>
      <c r="B339" s="28"/>
      <c r="C339" t="s">
        <v>37</v>
      </c>
      <c r="E339" t="s">
        <v>1145</v>
      </c>
      <c r="F339" t="s">
        <v>1146</v>
      </c>
      <c r="AH339" s="119"/>
    </row>
    <row r="340" spans="1:34" x14ac:dyDescent="0.25">
      <c r="A340" s="113" t="s">
        <v>67</v>
      </c>
      <c r="B340" s="28"/>
      <c r="C340" t="s">
        <v>39</v>
      </c>
      <c r="E340" t="s">
        <v>1145</v>
      </c>
      <c r="F340" t="s">
        <v>1146</v>
      </c>
      <c r="AH340" s="119"/>
    </row>
    <row r="341" spans="1:34" ht="15.75" thickBot="1" x14ac:dyDescent="0.3">
      <c r="A341" s="121" t="s">
        <v>37</v>
      </c>
      <c r="B341" s="50"/>
      <c r="C341" s="36" t="s">
        <v>37</v>
      </c>
      <c r="D341" s="36" t="s">
        <v>389</v>
      </c>
      <c r="E341" s="36" t="s">
        <v>1145</v>
      </c>
      <c r="F341" s="36" t="s">
        <v>1146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120"/>
    </row>
    <row r="342" spans="1:34" ht="15.75" thickTop="1" x14ac:dyDescent="0.25">
      <c r="A342" s="110" t="s">
        <v>37</v>
      </c>
      <c r="B342" s="35"/>
      <c r="C342" s="49" t="s">
        <v>37</v>
      </c>
      <c r="D342" s="49" t="s">
        <v>388</v>
      </c>
      <c r="E342" s="49" t="s">
        <v>1147</v>
      </c>
      <c r="F342" s="49" t="s">
        <v>1148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122"/>
    </row>
    <row r="343" spans="1:34" x14ac:dyDescent="0.25">
      <c r="A343" s="113" t="s">
        <v>37</v>
      </c>
      <c r="B343" s="28"/>
      <c r="C343" t="s">
        <v>37</v>
      </c>
      <c r="E343" t="s">
        <v>1147</v>
      </c>
      <c r="F343" t="s">
        <v>1148</v>
      </c>
      <c r="AH343" s="119"/>
    </row>
    <row r="344" spans="1:34" x14ac:dyDescent="0.25">
      <c r="A344" s="113" t="s">
        <v>41</v>
      </c>
      <c r="B344" s="28"/>
      <c r="C344" t="s">
        <v>41</v>
      </c>
      <c r="E344" t="s">
        <v>1147</v>
      </c>
      <c r="F344" t="s">
        <v>1148</v>
      </c>
      <c r="AH344" s="119"/>
    </row>
    <row r="345" spans="1:34" x14ac:dyDescent="0.25">
      <c r="A345" s="113" t="s">
        <v>37</v>
      </c>
      <c r="B345" s="28"/>
      <c r="C345" t="s">
        <v>37</v>
      </c>
      <c r="E345" t="s">
        <v>1147</v>
      </c>
      <c r="F345" t="s">
        <v>1148</v>
      </c>
      <c r="AH345" s="119"/>
    </row>
    <row r="346" spans="1:34" x14ac:dyDescent="0.25">
      <c r="A346" s="113" t="s">
        <v>37</v>
      </c>
      <c r="B346" s="28"/>
      <c r="C346" t="s">
        <v>37</v>
      </c>
      <c r="E346" t="s">
        <v>1147</v>
      </c>
      <c r="F346" t="s">
        <v>1148</v>
      </c>
      <c r="AH346" s="119"/>
    </row>
    <row r="347" spans="1:34" x14ac:dyDescent="0.25">
      <c r="A347" s="113" t="s">
        <v>40</v>
      </c>
      <c r="B347" s="28"/>
      <c r="C347" t="s">
        <v>40</v>
      </c>
      <c r="E347" t="s">
        <v>1147</v>
      </c>
      <c r="F347" t="s">
        <v>1148</v>
      </c>
      <c r="AH347" s="119"/>
    </row>
    <row r="348" spans="1:34" x14ac:dyDescent="0.25">
      <c r="A348" s="113" t="s">
        <v>41</v>
      </c>
      <c r="B348" s="28"/>
      <c r="C348" t="s">
        <v>41</v>
      </c>
      <c r="E348" t="s">
        <v>1147</v>
      </c>
      <c r="F348" t="s">
        <v>1148</v>
      </c>
      <c r="AH348" s="119"/>
    </row>
    <row r="349" spans="1:34" x14ac:dyDescent="0.25">
      <c r="A349" s="113" t="s">
        <v>37</v>
      </c>
      <c r="B349" s="28"/>
      <c r="C349" t="s">
        <v>37</v>
      </c>
      <c r="E349" t="s">
        <v>1147</v>
      </c>
      <c r="F349" t="s">
        <v>1148</v>
      </c>
      <c r="AH349" s="119"/>
    </row>
    <row r="350" spans="1:34" x14ac:dyDescent="0.25">
      <c r="A350" s="113" t="s">
        <v>41</v>
      </c>
      <c r="B350" s="28"/>
      <c r="C350" t="s">
        <v>41</v>
      </c>
      <c r="E350" t="s">
        <v>1147</v>
      </c>
      <c r="F350" t="s">
        <v>1148</v>
      </c>
      <c r="AH350" s="119"/>
    </row>
    <row r="351" spans="1:34" ht="15.75" thickBot="1" x14ac:dyDescent="0.3">
      <c r="A351" s="121" t="s">
        <v>37</v>
      </c>
      <c r="B351" s="50"/>
      <c r="C351" s="36" t="s">
        <v>37</v>
      </c>
      <c r="D351" s="36" t="s">
        <v>389</v>
      </c>
      <c r="E351" s="36" t="s">
        <v>1147</v>
      </c>
      <c r="F351" s="36" t="s">
        <v>1148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120"/>
    </row>
    <row r="352" spans="1:34" ht="15.75" thickTop="1" x14ac:dyDescent="0.25">
      <c r="A352" s="110" t="s">
        <v>40</v>
      </c>
      <c r="B352" s="35"/>
      <c r="C352" s="49" t="s">
        <v>40</v>
      </c>
      <c r="D352" s="49" t="s">
        <v>388</v>
      </c>
      <c r="E352" s="49" t="s">
        <v>1149</v>
      </c>
      <c r="F352" s="49" t="s">
        <v>1150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122"/>
    </row>
    <row r="353" spans="1:34" x14ac:dyDescent="0.25">
      <c r="A353" s="113" t="s">
        <v>37</v>
      </c>
      <c r="B353" s="28"/>
      <c r="C353" t="s">
        <v>37</v>
      </c>
      <c r="E353" t="s">
        <v>1149</v>
      </c>
      <c r="F353" t="s">
        <v>1150</v>
      </c>
      <c r="AH353" s="119"/>
    </row>
    <row r="354" spans="1:34" x14ac:dyDescent="0.25">
      <c r="A354" s="113" t="s">
        <v>42</v>
      </c>
      <c r="B354" s="28"/>
      <c r="C354" t="s">
        <v>39</v>
      </c>
      <c r="E354" t="s">
        <v>1149</v>
      </c>
      <c r="F354" t="s">
        <v>1150</v>
      </c>
      <c r="AH354" s="119"/>
    </row>
    <row r="355" spans="1:34" x14ac:dyDescent="0.25">
      <c r="A355" s="113" t="s">
        <v>40</v>
      </c>
      <c r="B355" s="28"/>
      <c r="C355" t="s">
        <v>40</v>
      </c>
      <c r="E355" t="s">
        <v>1149</v>
      </c>
      <c r="F355" t="s">
        <v>1150</v>
      </c>
      <c r="AH355" s="119"/>
    </row>
    <row r="356" spans="1:34" x14ac:dyDescent="0.25">
      <c r="A356" s="113" t="s">
        <v>41</v>
      </c>
      <c r="B356" s="28"/>
      <c r="C356" t="s">
        <v>41</v>
      </c>
      <c r="E356" t="s">
        <v>1149</v>
      </c>
      <c r="F356" t="s">
        <v>1150</v>
      </c>
      <c r="AH356" s="119"/>
    </row>
    <row r="357" spans="1:34" x14ac:dyDescent="0.25">
      <c r="A357" s="113" t="s">
        <v>44</v>
      </c>
      <c r="B357" s="28"/>
      <c r="C357" t="s">
        <v>45</v>
      </c>
      <c r="E357" t="s">
        <v>1149</v>
      </c>
      <c r="F357" t="s">
        <v>1150</v>
      </c>
      <c r="AH357" s="119"/>
    </row>
    <row r="358" spans="1:34" x14ac:dyDescent="0.25">
      <c r="A358" s="113" t="s">
        <v>44</v>
      </c>
      <c r="B358" s="28"/>
      <c r="C358" t="s">
        <v>45</v>
      </c>
      <c r="E358" t="s">
        <v>1149</v>
      </c>
      <c r="F358" t="s">
        <v>1150</v>
      </c>
      <c r="AH358" s="119"/>
    </row>
    <row r="359" spans="1:34" x14ac:dyDescent="0.25">
      <c r="A359" s="113" t="s">
        <v>40</v>
      </c>
      <c r="B359" s="28"/>
      <c r="C359" t="s">
        <v>40</v>
      </c>
      <c r="E359" t="s">
        <v>1149</v>
      </c>
      <c r="F359" t="s">
        <v>1150</v>
      </c>
      <c r="AH359" s="119"/>
    </row>
    <row r="360" spans="1:34" x14ac:dyDescent="0.25">
      <c r="A360" s="113" t="s">
        <v>41</v>
      </c>
      <c r="B360" s="28"/>
      <c r="C360" t="s">
        <v>41</v>
      </c>
      <c r="E360" t="s">
        <v>1149</v>
      </c>
      <c r="F360" t="s">
        <v>1150</v>
      </c>
      <c r="AH360" s="119"/>
    </row>
    <row r="361" spans="1:34" ht="15.75" thickBot="1" x14ac:dyDescent="0.3">
      <c r="A361" s="121" t="s">
        <v>46</v>
      </c>
      <c r="B361" s="50"/>
      <c r="C361" s="36" t="s">
        <v>37</v>
      </c>
      <c r="D361" s="36" t="s">
        <v>389</v>
      </c>
      <c r="E361" s="36" t="s">
        <v>1149</v>
      </c>
      <c r="F361" s="36" t="s">
        <v>1150</v>
      </c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120"/>
    </row>
    <row r="362" spans="1:34" ht="15.75" thickTop="1" x14ac:dyDescent="0.25">
      <c r="A362" s="110" t="s">
        <v>40</v>
      </c>
      <c r="B362" s="35"/>
      <c r="C362" s="49" t="s">
        <v>40</v>
      </c>
      <c r="D362" s="49" t="s">
        <v>388</v>
      </c>
      <c r="E362" s="49" t="s">
        <v>1151</v>
      </c>
      <c r="F362" s="49" t="s">
        <v>1152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122"/>
    </row>
    <row r="363" spans="1:34" x14ac:dyDescent="0.25">
      <c r="A363" s="113" t="s">
        <v>41</v>
      </c>
      <c r="B363" s="28"/>
      <c r="C363" t="s">
        <v>41</v>
      </c>
      <c r="E363" t="s">
        <v>1151</v>
      </c>
      <c r="F363" t="s">
        <v>1152</v>
      </c>
      <c r="AH363" s="119"/>
    </row>
    <row r="364" spans="1:34" x14ac:dyDescent="0.25">
      <c r="A364" s="113" t="s">
        <v>41</v>
      </c>
      <c r="B364" s="28"/>
      <c r="C364" t="s">
        <v>41</v>
      </c>
      <c r="E364" t="s">
        <v>1151</v>
      </c>
      <c r="F364" t="s">
        <v>1152</v>
      </c>
      <c r="AH364" s="119"/>
    </row>
    <row r="365" spans="1:34" x14ac:dyDescent="0.25">
      <c r="A365" s="113" t="s">
        <v>37</v>
      </c>
      <c r="B365" s="28"/>
      <c r="C365" t="s">
        <v>37</v>
      </c>
      <c r="E365" t="s">
        <v>1151</v>
      </c>
      <c r="F365" t="s">
        <v>1152</v>
      </c>
      <c r="AH365" s="119"/>
    </row>
    <row r="366" spans="1:34" x14ac:dyDescent="0.25">
      <c r="A366" s="113" t="s">
        <v>41</v>
      </c>
      <c r="B366" s="28"/>
      <c r="C366" t="s">
        <v>41</v>
      </c>
      <c r="E366" t="s">
        <v>1151</v>
      </c>
      <c r="F366" t="s">
        <v>1152</v>
      </c>
      <c r="AH366" s="119"/>
    </row>
    <row r="367" spans="1:34" x14ac:dyDescent="0.25">
      <c r="A367" s="113" t="s">
        <v>37</v>
      </c>
      <c r="B367" s="28"/>
      <c r="C367" t="s">
        <v>37</v>
      </c>
      <c r="E367" t="s">
        <v>1151</v>
      </c>
      <c r="F367" t="s">
        <v>1152</v>
      </c>
      <c r="AH367" s="119"/>
    </row>
    <row r="368" spans="1:34" x14ac:dyDescent="0.25">
      <c r="A368" s="113" t="s">
        <v>40</v>
      </c>
      <c r="B368" s="28"/>
      <c r="C368" t="s">
        <v>40</v>
      </c>
      <c r="E368" t="s">
        <v>1151</v>
      </c>
      <c r="F368" t="s">
        <v>1152</v>
      </c>
      <c r="AH368" s="119"/>
    </row>
    <row r="369" spans="1:34" x14ac:dyDescent="0.25">
      <c r="A369" s="113" t="s">
        <v>37</v>
      </c>
      <c r="B369" s="28"/>
      <c r="C369" t="s">
        <v>37</v>
      </c>
      <c r="E369" t="s">
        <v>1151</v>
      </c>
      <c r="F369" t="s">
        <v>1152</v>
      </c>
      <c r="AH369" s="119"/>
    </row>
    <row r="370" spans="1:34" x14ac:dyDescent="0.25">
      <c r="A370" s="113" t="s">
        <v>46</v>
      </c>
      <c r="B370" s="28"/>
      <c r="C370" t="s">
        <v>37</v>
      </c>
      <c r="E370" t="s">
        <v>1151</v>
      </c>
      <c r="F370" t="s">
        <v>1152</v>
      </c>
      <c r="AH370" s="119"/>
    </row>
    <row r="371" spans="1:34" ht="15.75" thickBot="1" x14ac:dyDescent="0.3">
      <c r="A371" s="121" t="s">
        <v>40</v>
      </c>
      <c r="B371" s="50"/>
      <c r="C371" s="36" t="s">
        <v>40</v>
      </c>
      <c r="D371" s="36" t="s">
        <v>389</v>
      </c>
      <c r="E371" s="36" t="s">
        <v>1151</v>
      </c>
      <c r="F371" s="36" t="s">
        <v>1152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120"/>
    </row>
    <row r="372" spans="1:34" ht="15.75" thickTop="1" x14ac:dyDescent="0.25">
      <c r="A372" s="110" t="s">
        <v>37</v>
      </c>
      <c r="B372" s="35"/>
      <c r="C372" s="49" t="s">
        <v>37</v>
      </c>
      <c r="D372" s="49" t="s">
        <v>388</v>
      </c>
      <c r="E372" s="49" t="s">
        <v>1153</v>
      </c>
      <c r="F372" s="49" t="s">
        <v>1154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122"/>
    </row>
    <row r="373" spans="1:34" x14ac:dyDescent="0.25">
      <c r="A373" s="113" t="s">
        <v>41</v>
      </c>
      <c r="B373" s="28"/>
      <c r="C373" t="s">
        <v>41</v>
      </c>
      <c r="E373" t="s">
        <v>1153</v>
      </c>
      <c r="F373" t="s">
        <v>1154</v>
      </c>
      <c r="AH373" s="119"/>
    </row>
    <row r="374" spans="1:34" x14ac:dyDescent="0.25">
      <c r="A374" s="113" t="s">
        <v>40</v>
      </c>
      <c r="B374" s="28"/>
      <c r="C374" t="s">
        <v>40</v>
      </c>
      <c r="E374" t="s">
        <v>1153</v>
      </c>
      <c r="F374" t="s">
        <v>1154</v>
      </c>
      <c r="AH374" s="119"/>
    </row>
    <row r="375" spans="1:34" x14ac:dyDescent="0.25">
      <c r="A375" s="113" t="s">
        <v>37</v>
      </c>
      <c r="B375" s="28"/>
      <c r="C375" t="s">
        <v>37</v>
      </c>
      <c r="E375" t="s">
        <v>1153</v>
      </c>
      <c r="F375" t="s">
        <v>1154</v>
      </c>
      <c r="AH375" s="119"/>
    </row>
    <row r="376" spans="1:34" x14ac:dyDescent="0.25">
      <c r="A376" s="113" t="s">
        <v>37</v>
      </c>
      <c r="B376" s="28"/>
      <c r="C376" t="s">
        <v>37</v>
      </c>
      <c r="E376" t="s">
        <v>1153</v>
      </c>
      <c r="F376" t="s">
        <v>1154</v>
      </c>
      <c r="AH376" s="119"/>
    </row>
    <row r="377" spans="1:34" x14ac:dyDescent="0.25">
      <c r="A377" s="113" t="s">
        <v>37</v>
      </c>
      <c r="B377" s="28"/>
      <c r="C377" t="s">
        <v>37</v>
      </c>
      <c r="E377" t="s">
        <v>1153</v>
      </c>
      <c r="F377" t="s">
        <v>1154</v>
      </c>
      <c r="AH377" s="119"/>
    </row>
    <row r="378" spans="1:34" x14ac:dyDescent="0.25">
      <c r="A378" s="113" t="s">
        <v>37</v>
      </c>
      <c r="B378" s="28"/>
      <c r="C378" t="s">
        <v>37</v>
      </c>
      <c r="E378" t="s">
        <v>1153</v>
      </c>
      <c r="F378" t="s">
        <v>1154</v>
      </c>
      <c r="AH378" s="119"/>
    </row>
    <row r="379" spans="1:34" x14ac:dyDescent="0.25">
      <c r="A379" s="113" t="s">
        <v>37</v>
      </c>
      <c r="B379" s="28"/>
      <c r="C379" t="s">
        <v>37</v>
      </c>
      <c r="E379" t="s">
        <v>1153</v>
      </c>
      <c r="F379" t="s">
        <v>1154</v>
      </c>
      <c r="AH379" s="119"/>
    </row>
    <row r="380" spans="1:34" x14ac:dyDescent="0.25">
      <c r="A380" s="113" t="s">
        <v>37</v>
      </c>
      <c r="B380" s="28"/>
      <c r="C380" t="s">
        <v>37</v>
      </c>
      <c r="E380" t="s">
        <v>1153</v>
      </c>
      <c r="F380" t="s">
        <v>1154</v>
      </c>
      <c r="AH380" s="119"/>
    </row>
    <row r="381" spans="1:34" ht="15.75" thickBot="1" x14ac:dyDescent="0.3">
      <c r="A381" s="121" t="s">
        <v>37</v>
      </c>
      <c r="B381" s="50"/>
      <c r="C381" s="36" t="s">
        <v>37</v>
      </c>
      <c r="D381" s="36" t="s">
        <v>389</v>
      </c>
      <c r="E381" s="36" t="s">
        <v>1153</v>
      </c>
      <c r="F381" s="36" t="s">
        <v>1154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120"/>
    </row>
    <row r="382" spans="1:34" ht="15.75" thickTop="1" x14ac:dyDescent="0.25">
      <c r="A382" s="110" t="s">
        <v>41</v>
      </c>
      <c r="B382" s="35"/>
      <c r="C382" s="49" t="s">
        <v>41</v>
      </c>
      <c r="D382" s="49" t="s">
        <v>388</v>
      </c>
      <c r="E382" s="49" t="s">
        <v>1155</v>
      </c>
      <c r="F382" s="49" t="s">
        <v>1156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122"/>
    </row>
    <row r="383" spans="1:34" x14ac:dyDescent="0.25">
      <c r="A383" s="113" t="s">
        <v>40</v>
      </c>
      <c r="B383" s="28"/>
      <c r="C383" t="s">
        <v>40</v>
      </c>
      <c r="E383" t="s">
        <v>1155</v>
      </c>
      <c r="F383" t="s">
        <v>1156</v>
      </c>
      <c r="AH383" s="119"/>
    </row>
    <row r="384" spans="1:34" x14ac:dyDescent="0.25">
      <c r="A384" s="113" t="s">
        <v>40</v>
      </c>
      <c r="B384" s="28"/>
      <c r="C384" t="s">
        <v>40</v>
      </c>
      <c r="E384" t="s">
        <v>1155</v>
      </c>
      <c r="F384" t="s">
        <v>1156</v>
      </c>
      <c r="AH384" s="119"/>
    </row>
    <row r="385" spans="1:34" x14ac:dyDescent="0.25">
      <c r="A385" s="113" t="s">
        <v>40</v>
      </c>
      <c r="B385" s="28"/>
      <c r="C385" t="s">
        <v>40</v>
      </c>
      <c r="E385" t="s">
        <v>1155</v>
      </c>
      <c r="F385" t="s">
        <v>1156</v>
      </c>
      <c r="AH385" s="119"/>
    </row>
    <row r="386" spans="1:34" x14ac:dyDescent="0.25">
      <c r="A386" s="113" t="s">
        <v>40</v>
      </c>
      <c r="B386" s="28"/>
      <c r="C386" t="s">
        <v>40</v>
      </c>
      <c r="E386" t="s">
        <v>1155</v>
      </c>
      <c r="F386" t="s">
        <v>1156</v>
      </c>
      <c r="AH386" s="119"/>
    </row>
    <row r="387" spans="1:34" x14ac:dyDescent="0.25">
      <c r="A387" s="113" t="s">
        <v>37</v>
      </c>
      <c r="B387" s="28"/>
      <c r="C387" t="s">
        <v>37</v>
      </c>
      <c r="E387" t="s">
        <v>1155</v>
      </c>
      <c r="F387" t="s">
        <v>1156</v>
      </c>
      <c r="AH387" s="119"/>
    </row>
    <row r="388" spans="1:34" x14ac:dyDescent="0.25">
      <c r="A388" s="113" t="s">
        <v>40</v>
      </c>
      <c r="B388" s="28"/>
      <c r="C388" t="s">
        <v>40</v>
      </c>
      <c r="E388" t="s">
        <v>1155</v>
      </c>
      <c r="F388" t="s">
        <v>1156</v>
      </c>
      <c r="AH388" s="119"/>
    </row>
    <row r="389" spans="1:34" x14ac:dyDescent="0.25">
      <c r="A389" s="113" t="s">
        <v>37</v>
      </c>
      <c r="B389" s="28"/>
      <c r="C389" t="s">
        <v>37</v>
      </c>
      <c r="E389" t="s">
        <v>1155</v>
      </c>
      <c r="F389" t="s">
        <v>1156</v>
      </c>
      <c r="AH389" s="119"/>
    </row>
    <row r="390" spans="1:34" x14ac:dyDescent="0.25">
      <c r="A390" s="113" t="s">
        <v>37</v>
      </c>
      <c r="B390" s="28"/>
      <c r="C390" t="s">
        <v>37</v>
      </c>
      <c r="E390" t="s">
        <v>1155</v>
      </c>
      <c r="F390" t="s">
        <v>1156</v>
      </c>
      <c r="AH390" s="119"/>
    </row>
    <row r="391" spans="1:34" ht="15.75" thickBot="1" x14ac:dyDescent="0.3">
      <c r="A391" s="121" t="s">
        <v>37</v>
      </c>
      <c r="B391" s="50"/>
      <c r="C391" s="36" t="s">
        <v>37</v>
      </c>
      <c r="D391" s="36" t="s">
        <v>389</v>
      </c>
      <c r="E391" s="36" t="s">
        <v>1155</v>
      </c>
      <c r="F391" s="36" t="s">
        <v>1156</v>
      </c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120"/>
    </row>
    <row r="392" spans="1:34" ht="15.75" thickTop="1" x14ac:dyDescent="0.25">
      <c r="A392" s="110" t="s">
        <v>37</v>
      </c>
      <c r="B392" s="35"/>
      <c r="C392" s="49" t="s">
        <v>37</v>
      </c>
      <c r="D392" s="49" t="s">
        <v>388</v>
      </c>
      <c r="E392" s="49" t="s">
        <v>1157</v>
      </c>
      <c r="F392" s="49" t="s">
        <v>1158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122"/>
    </row>
    <row r="393" spans="1:34" x14ac:dyDescent="0.25">
      <c r="A393" s="113" t="s">
        <v>37</v>
      </c>
      <c r="B393" s="28"/>
      <c r="C393" t="s">
        <v>37</v>
      </c>
      <c r="E393" t="s">
        <v>1157</v>
      </c>
      <c r="F393" t="s">
        <v>1158</v>
      </c>
      <c r="AH393" s="119"/>
    </row>
    <row r="394" spans="1:34" x14ac:dyDescent="0.25">
      <c r="A394" s="113" t="s">
        <v>37</v>
      </c>
      <c r="B394" s="28"/>
      <c r="C394" t="s">
        <v>37</v>
      </c>
      <c r="E394" t="s">
        <v>1157</v>
      </c>
      <c r="F394" t="s">
        <v>1158</v>
      </c>
      <c r="AH394" s="119"/>
    </row>
    <row r="395" spans="1:34" x14ac:dyDescent="0.25">
      <c r="A395" s="113" t="s">
        <v>37</v>
      </c>
      <c r="B395" s="28"/>
      <c r="C395" t="s">
        <v>37</v>
      </c>
      <c r="E395" t="s">
        <v>1157</v>
      </c>
      <c r="F395" t="s">
        <v>1158</v>
      </c>
      <c r="AH395" s="119"/>
    </row>
    <row r="396" spans="1:34" x14ac:dyDescent="0.25">
      <c r="A396" s="113" t="s">
        <v>37</v>
      </c>
      <c r="B396" s="28"/>
      <c r="C396" t="s">
        <v>37</v>
      </c>
      <c r="E396" t="s">
        <v>1157</v>
      </c>
      <c r="F396" t="s">
        <v>1158</v>
      </c>
      <c r="AH396" s="119"/>
    </row>
    <row r="397" spans="1:34" x14ac:dyDescent="0.25">
      <c r="A397" s="113" t="s">
        <v>41</v>
      </c>
      <c r="B397" s="28"/>
      <c r="C397" t="s">
        <v>41</v>
      </c>
      <c r="E397" t="s">
        <v>1157</v>
      </c>
      <c r="F397" t="s">
        <v>1158</v>
      </c>
      <c r="AH397" s="119"/>
    </row>
    <row r="398" spans="1:34" x14ac:dyDescent="0.25">
      <c r="A398" s="113" t="s">
        <v>37</v>
      </c>
      <c r="B398" s="28"/>
      <c r="C398" t="s">
        <v>37</v>
      </c>
      <c r="E398" t="s">
        <v>1157</v>
      </c>
      <c r="F398" t="s">
        <v>1158</v>
      </c>
      <c r="AH398" s="119"/>
    </row>
    <row r="399" spans="1:34" x14ac:dyDescent="0.25">
      <c r="A399" s="113" t="s">
        <v>37</v>
      </c>
      <c r="B399" s="28"/>
      <c r="C399" t="s">
        <v>37</v>
      </c>
      <c r="E399" t="s">
        <v>1157</v>
      </c>
      <c r="F399" t="s">
        <v>1158</v>
      </c>
      <c r="AH399" s="119"/>
    </row>
    <row r="400" spans="1:34" x14ac:dyDescent="0.25">
      <c r="A400" s="113" t="s">
        <v>37</v>
      </c>
      <c r="B400" s="28"/>
      <c r="C400" t="s">
        <v>37</v>
      </c>
      <c r="E400" t="s">
        <v>1157</v>
      </c>
      <c r="F400" t="s">
        <v>1158</v>
      </c>
      <c r="AH400" s="119"/>
    </row>
    <row r="401" spans="1:34" ht="15.75" thickBot="1" x14ac:dyDescent="0.3">
      <c r="A401" s="121" t="s">
        <v>37</v>
      </c>
      <c r="B401" s="50"/>
      <c r="C401" s="36" t="s">
        <v>37</v>
      </c>
      <c r="D401" s="36" t="s">
        <v>389</v>
      </c>
      <c r="E401" s="36" t="s">
        <v>1157</v>
      </c>
      <c r="F401" s="36" t="s">
        <v>1158</v>
      </c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120"/>
    </row>
    <row r="402" spans="1:34" ht="15.75" thickTop="1" x14ac:dyDescent="0.25">
      <c r="A402" s="110" t="s">
        <v>40</v>
      </c>
      <c r="B402" s="35"/>
      <c r="C402" s="49" t="s">
        <v>40</v>
      </c>
      <c r="D402" s="49" t="s">
        <v>388</v>
      </c>
      <c r="E402" s="49" t="s">
        <v>1159</v>
      </c>
      <c r="F402" s="49" t="s">
        <v>1160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122"/>
    </row>
    <row r="403" spans="1:34" x14ac:dyDescent="0.25">
      <c r="A403" s="113" t="s">
        <v>37</v>
      </c>
      <c r="B403" s="28"/>
      <c r="C403" t="s">
        <v>37</v>
      </c>
      <c r="E403" t="s">
        <v>1159</v>
      </c>
      <c r="F403" t="s">
        <v>1160</v>
      </c>
      <c r="AH403" s="119"/>
    </row>
    <row r="404" spans="1:34" x14ac:dyDescent="0.25">
      <c r="A404" s="113" t="s">
        <v>40</v>
      </c>
      <c r="B404" s="28"/>
      <c r="C404" t="s">
        <v>40</v>
      </c>
      <c r="E404" t="s">
        <v>1159</v>
      </c>
      <c r="F404" t="s">
        <v>1160</v>
      </c>
      <c r="AH404" s="119"/>
    </row>
    <row r="405" spans="1:34" x14ac:dyDescent="0.25">
      <c r="A405" s="113" t="s">
        <v>37</v>
      </c>
      <c r="B405" s="28"/>
      <c r="C405" t="s">
        <v>37</v>
      </c>
      <c r="E405" t="s">
        <v>1159</v>
      </c>
      <c r="F405" t="s">
        <v>1160</v>
      </c>
      <c r="AH405" s="119"/>
    </row>
    <row r="406" spans="1:34" x14ac:dyDescent="0.25">
      <c r="A406" s="113" t="s">
        <v>40</v>
      </c>
      <c r="B406" s="28"/>
      <c r="C406" t="s">
        <v>40</v>
      </c>
      <c r="E406" t="s">
        <v>1159</v>
      </c>
      <c r="F406" t="s">
        <v>1160</v>
      </c>
      <c r="AH406" s="119"/>
    </row>
    <row r="407" spans="1:34" x14ac:dyDescent="0.25">
      <c r="A407" s="113" t="s">
        <v>37</v>
      </c>
      <c r="B407" s="28"/>
      <c r="C407" t="s">
        <v>37</v>
      </c>
      <c r="E407" t="s">
        <v>1159</v>
      </c>
      <c r="F407" t="s">
        <v>1160</v>
      </c>
      <c r="AH407" s="119"/>
    </row>
    <row r="408" spans="1:34" x14ac:dyDescent="0.25">
      <c r="A408" s="113" t="s">
        <v>37</v>
      </c>
      <c r="B408" s="28"/>
      <c r="C408" t="s">
        <v>37</v>
      </c>
      <c r="E408" t="s">
        <v>1159</v>
      </c>
      <c r="F408" t="s">
        <v>1160</v>
      </c>
      <c r="AH408" s="119"/>
    </row>
    <row r="409" spans="1:34" x14ac:dyDescent="0.25">
      <c r="A409" s="113" t="s">
        <v>37</v>
      </c>
      <c r="B409" s="28"/>
      <c r="C409" t="s">
        <v>37</v>
      </c>
      <c r="E409" t="s">
        <v>1159</v>
      </c>
      <c r="F409" t="s">
        <v>1160</v>
      </c>
      <c r="AH409" s="119"/>
    </row>
    <row r="410" spans="1:34" x14ac:dyDescent="0.25">
      <c r="A410" s="113" t="s">
        <v>37</v>
      </c>
      <c r="B410" s="28"/>
      <c r="C410" t="s">
        <v>37</v>
      </c>
      <c r="E410" t="s">
        <v>1159</v>
      </c>
      <c r="F410" t="s">
        <v>1160</v>
      </c>
      <c r="AH410" s="119"/>
    </row>
    <row r="411" spans="1:34" ht="15.75" thickBot="1" x14ac:dyDescent="0.3">
      <c r="A411" s="121" t="s">
        <v>37</v>
      </c>
      <c r="B411" s="50"/>
      <c r="C411" s="36" t="s">
        <v>37</v>
      </c>
      <c r="D411" s="36" t="s">
        <v>389</v>
      </c>
      <c r="E411" s="36" t="s">
        <v>1159</v>
      </c>
      <c r="F411" s="36" t="s">
        <v>1160</v>
      </c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120"/>
    </row>
    <row r="412" spans="1:34" ht="15.75" thickTop="1" x14ac:dyDescent="0.25">
      <c r="A412" s="110" t="s">
        <v>37</v>
      </c>
      <c r="B412" s="35"/>
      <c r="C412" s="49" t="s">
        <v>37</v>
      </c>
      <c r="D412" s="49" t="s">
        <v>388</v>
      </c>
      <c r="E412" s="49" t="s">
        <v>1161</v>
      </c>
      <c r="F412" s="49" t="s">
        <v>1162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122"/>
    </row>
    <row r="413" spans="1:34" x14ac:dyDescent="0.25">
      <c r="A413" s="113" t="s">
        <v>37</v>
      </c>
      <c r="B413" s="28"/>
      <c r="C413" t="s">
        <v>37</v>
      </c>
      <c r="E413" t="s">
        <v>1161</v>
      </c>
      <c r="F413" t="s">
        <v>1162</v>
      </c>
      <c r="AH413" s="119"/>
    </row>
    <row r="414" spans="1:34" x14ac:dyDescent="0.25">
      <c r="A414" s="113" t="s">
        <v>37</v>
      </c>
      <c r="B414" s="28"/>
      <c r="C414" t="s">
        <v>37</v>
      </c>
      <c r="E414" t="s">
        <v>1161</v>
      </c>
      <c r="F414" t="s">
        <v>1162</v>
      </c>
      <c r="AH414" s="119"/>
    </row>
    <row r="415" spans="1:34" x14ac:dyDescent="0.25">
      <c r="A415" s="113" t="s">
        <v>37</v>
      </c>
      <c r="B415" s="28"/>
      <c r="C415" t="s">
        <v>37</v>
      </c>
      <c r="E415" t="s">
        <v>1161</v>
      </c>
      <c r="F415" t="s">
        <v>1162</v>
      </c>
      <c r="AH415" s="119"/>
    </row>
    <row r="416" spans="1:34" x14ac:dyDescent="0.25">
      <c r="A416" s="113" t="s">
        <v>37</v>
      </c>
      <c r="B416" s="28"/>
      <c r="C416" t="s">
        <v>37</v>
      </c>
      <c r="E416" t="s">
        <v>1161</v>
      </c>
      <c r="F416" t="s">
        <v>1162</v>
      </c>
      <c r="AH416" s="119"/>
    </row>
    <row r="417" spans="1:34" x14ac:dyDescent="0.25">
      <c r="A417" s="113" t="s">
        <v>37</v>
      </c>
      <c r="B417" s="28"/>
      <c r="C417" t="s">
        <v>37</v>
      </c>
      <c r="E417" t="s">
        <v>1161</v>
      </c>
      <c r="F417" t="s">
        <v>1162</v>
      </c>
      <c r="AH417" s="119"/>
    </row>
    <row r="418" spans="1:34" x14ac:dyDescent="0.25">
      <c r="A418" s="113" t="s">
        <v>37</v>
      </c>
      <c r="B418" s="28"/>
      <c r="C418" t="s">
        <v>37</v>
      </c>
      <c r="E418" t="s">
        <v>1161</v>
      </c>
      <c r="F418" t="s">
        <v>1162</v>
      </c>
      <c r="AH418" s="119"/>
    </row>
    <row r="419" spans="1:34" x14ac:dyDescent="0.25">
      <c r="A419" s="113" t="s">
        <v>37</v>
      </c>
      <c r="B419" s="28"/>
      <c r="C419" t="s">
        <v>37</v>
      </c>
      <c r="E419" t="s">
        <v>1161</v>
      </c>
      <c r="F419" t="s">
        <v>1162</v>
      </c>
      <c r="AH419" s="119"/>
    </row>
    <row r="420" spans="1:34" x14ac:dyDescent="0.25">
      <c r="A420" s="113" t="s">
        <v>41</v>
      </c>
      <c r="B420" s="28"/>
      <c r="C420" t="s">
        <v>41</v>
      </c>
      <c r="E420" t="s">
        <v>1161</v>
      </c>
      <c r="F420" t="s">
        <v>1162</v>
      </c>
      <c r="AH420" s="119"/>
    </row>
    <row r="421" spans="1:34" ht="15.75" thickBot="1" x14ac:dyDescent="0.3">
      <c r="A421" s="121" t="s">
        <v>37</v>
      </c>
      <c r="B421" s="50"/>
      <c r="C421" s="36" t="s">
        <v>37</v>
      </c>
      <c r="D421" s="36" t="s">
        <v>389</v>
      </c>
      <c r="E421" s="36" t="s">
        <v>1161</v>
      </c>
      <c r="F421" s="36" t="s">
        <v>1162</v>
      </c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120"/>
    </row>
    <row r="422" spans="1:34" ht="15.75" thickTop="1" x14ac:dyDescent="0.25">
      <c r="A422" s="110" t="s">
        <v>37</v>
      </c>
      <c r="B422" s="35"/>
      <c r="C422" s="49" t="s">
        <v>37</v>
      </c>
      <c r="D422" s="49" t="s">
        <v>388</v>
      </c>
      <c r="E422" s="49" t="s">
        <v>1163</v>
      </c>
      <c r="F422" s="49" t="s">
        <v>1164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122"/>
    </row>
    <row r="423" spans="1:34" x14ac:dyDescent="0.25">
      <c r="A423" s="113" t="s">
        <v>37</v>
      </c>
      <c r="B423" s="28"/>
      <c r="C423" t="s">
        <v>37</v>
      </c>
      <c r="E423" t="s">
        <v>1163</v>
      </c>
      <c r="F423" t="s">
        <v>1164</v>
      </c>
      <c r="AH423" s="119"/>
    </row>
    <row r="424" spans="1:34" x14ac:dyDescent="0.25">
      <c r="A424" s="113" t="s">
        <v>37</v>
      </c>
      <c r="B424" s="28"/>
      <c r="C424" t="s">
        <v>37</v>
      </c>
      <c r="E424" t="s">
        <v>1163</v>
      </c>
      <c r="F424" t="s">
        <v>1164</v>
      </c>
      <c r="AH424" s="119"/>
    </row>
    <row r="425" spans="1:34" x14ac:dyDescent="0.25">
      <c r="A425" s="113" t="s">
        <v>37</v>
      </c>
      <c r="B425" s="28"/>
      <c r="C425" t="s">
        <v>37</v>
      </c>
      <c r="E425" t="s">
        <v>1163</v>
      </c>
      <c r="F425" t="s">
        <v>1164</v>
      </c>
      <c r="AH425" s="119"/>
    </row>
    <row r="426" spans="1:34" x14ac:dyDescent="0.25">
      <c r="A426" s="113" t="s">
        <v>37</v>
      </c>
      <c r="B426" s="28"/>
      <c r="C426" t="s">
        <v>37</v>
      </c>
      <c r="E426" t="s">
        <v>1163</v>
      </c>
      <c r="F426" t="s">
        <v>1164</v>
      </c>
      <c r="AH426" s="119"/>
    </row>
    <row r="427" spans="1:34" x14ac:dyDescent="0.25">
      <c r="A427" s="113" t="s">
        <v>37</v>
      </c>
      <c r="B427" s="28"/>
      <c r="C427" t="s">
        <v>37</v>
      </c>
      <c r="E427" t="s">
        <v>1163</v>
      </c>
      <c r="F427" t="s">
        <v>1164</v>
      </c>
      <c r="AH427" s="119"/>
    </row>
    <row r="428" spans="1:34" x14ac:dyDescent="0.25">
      <c r="A428" s="113" t="s">
        <v>37</v>
      </c>
      <c r="B428" s="28"/>
      <c r="C428" t="s">
        <v>37</v>
      </c>
      <c r="E428" t="s">
        <v>1163</v>
      </c>
      <c r="F428" t="s">
        <v>1164</v>
      </c>
      <c r="AH428" s="119"/>
    </row>
    <row r="429" spans="1:34" x14ac:dyDescent="0.25">
      <c r="A429" s="113" t="s">
        <v>37</v>
      </c>
      <c r="B429" s="28"/>
      <c r="C429" t="s">
        <v>37</v>
      </c>
      <c r="E429" t="s">
        <v>1163</v>
      </c>
      <c r="F429" t="s">
        <v>1164</v>
      </c>
      <c r="AH429" s="119"/>
    </row>
    <row r="430" spans="1:34" x14ac:dyDescent="0.25">
      <c r="A430" s="113" t="s">
        <v>128</v>
      </c>
      <c r="B430" s="28"/>
      <c r="C430" t="s">
        <v>39</v>
      </c>
      <c r="E430" t="s">
        <v>1163</v>
      </c>
      <c r="F430" t="s">
        <v>1164</v>
      </c>
      <c r="AH430" s="119"/>
    </row>
    <row r="431" spans="1:34" ht="15.75" thickBot="1" x14ac:dyDescent="0.3">
      <c r="A431" s="121" t="s">
        <v>37</v>
      </c>
      <c r="B431" s="50"/>
      <c r="C431" s="36" t="s">
        <v>37</v>
      </c>
      <c r="D431" s="36" t="s">
        <v>389</v>
      </c>
      <c r="E431" s="36" t="s">
        <v>1163</v>
      </c>
      <c r="F431" s="36" t="s">
        <v>1164</v>
      </c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120"/>
    </row>
    <row r="432" spans="1:34" ht="15.75" thickTop="1" x14ac:dyDescent="0.25">
      <c r="A432" s="110" t="s">
        <v>37</v>
      </c>
      <c r="B432" s="35"/>
      <c r="C432" s="49" t="s">
        <v>37</v>
      </c>
      <c r="D432" s="49" t="s">
        <v>388</v>
      </c>
      <c r="E432" s="49" t="s">
        <v>1165</v>
      </c>
      <c r="F432" s="49" t="s">
        <v>1166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122"/>
    </row>
    <row r="433" spans="1:34" x14ac:dyDescent="0.25">
      <c r="A433" s="113" t="s">
        <v>37</v>
      </c>
      <c r="B433" s="28"/>
      <c r="C433" t="s">
        <v>37</v>
      </c>
      <c r="E433" t="s">
        <v>1165</v>
      </c>
      <c r="F433" t="s">
        <v>1166</v>
      </c>
      <c r="AH433" s="119"/>
    </row>
    <row r="434" spans="1:34" x14ac:dyDescent="0.25">
      <c r="A434" s="113" t="s">
        <v>37</v>
      </c>
      <c r="B434" s="28"/>
      <c r="C434" t="s">
        <v>37</v>
      </c>
      <c r="E434" t="s">
        <v>1165</v>
      </c>
      <c r="F434" t="s">
        <v>1166</v>
      </c>
      <c r="AH434" s="119"/>
    </row>
    <row r="435" spans="1:34" x14ac:dyDescent="0.25">
      <c r="A435" s="113" t="s">
        <v>41</v>
      </c>
      <c r="B435" s="28"/>
      <c r="C435" t="s">
        <v>41</v>
      </c>
      <c r="E435" t="s">
        <v>1165</v>
      </c>
      <c r="F435" t="s">
        <v>1166</v>
      </c>
      <c r="AH435" s="119"/>
    </row>
    <row r="436" spans="1:34" x14ac:dyDescent="0.25">
      <c r="A436" s="113" t="s">
        <v>40</v>
      </c>
      <c r="B436" s="28"/>
      <c r="C436" t="s">
        <v>40</v>
      </c>
      <c r="E436" t="s">
        <v>1165</v>
      </c>
      <c r="F436" t="s">
        <v>1166</v>
      </c>
      <c r="AH436" s="119"/>
    </row>
    <row r="437" spans="1:34" x14ac:dyDescent="0.25">
      <c r="A437" s="113" t="s">
        <v>40</v>
      </c>
      <c r="B437" s="28"/>
      <c r="C437" t="s">
        <v>40</v>
      </c>
      <c r="E437" t="s">
        <v>1165</v>
      </c>
      <c r="F437" t="s">
        <v>1166</v>
      </c>
      <c r="AH437" s="119"/>
    </row>
    <row r="438" spans="1:34" x14ac:dyDescent="0.25">
      <c r="A438" s="113" t="s">
        <v>37</v>
      </c>
      <c r="B438" s="28"/>
      <c r="C438" t="s">
        <v>37</v>
      </c>
      <c r="E438" t="s">
        <v>1165</v>
      </c>
      <c r="F438" t="s">
        <v>1166</v>
      </c>
      <c r="AH438" s="119"/>
    </row>
    <row r="439" spans="1:34" x14ac:dyDescent="0.25">
      <c r="A439" s="113" t="s">
        <v>57</v>
      </c>
      <c r="B439" s="28"/>
      <c r="C439" t="s">
        <v>39</v>
      </c>
      <c r="E439" t="s">
        <v>1165</v>
      </c>
      <c r="F439" t="s">
        <v>1166</v>
      </c>
      <c r="AH439" s="119"/>
    </row>
    <row r="440" spans="1:34" x14ac:dyDescent="0.25">
      <c r="A440" s="113" t="s">
        <v>37</v>
      </c>
      <c r="B440" s="28"/>
      <c r="C440" t="s">
        <v>37</v>
      </c>
      <c r="E440" t="s">
        <v>1165</v>
      </c>
      <c r="F440" t="s">
        <v>1166</v>
      </c>
      <c r="AH440" s="119"/>
    </row>
    <row r="441" spans="1:34" ht="15.75" thickBot="1" x14ac:dyDescent="0.3">
      <c r="A441" s="121" t="s">
        <v>37</v>
      </c>
      <c r="B441" s="50"/>
      <c r="C441" s="36" t="s">
        <v>37</v>
      </c>
      <c r="D441" s="36" t="s">
        <v>389</v>
      </c>
      <c r="E441" s="36" t="s">
        <v>1165</v>
      </c>
      <c r="F441" s="36" t="s">
        <v>1166</v>
      </c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120"/>
    </row>
    <row r="442" spans="1:34" ht="15.75" thickTop="1" x14ac:dyDescent="0.25">
      <c r="A442" s="110" t="s">
        <v>44</v>
      </c>
      <c r="B442" s="35"/>
      <c r="C442" s="49" t="s">
        <v>45</v>
      </c>
      <c r="D442" s="49" t="s">
        <v>388</v>
      </c>
      <c r="E442" s="49" t="s">
        <v>1167</v>
      </c>
      <c r="F442" s="49" t="s">
        <v>1168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122"/>
    </row>
    <row r="443" spans="1:34" x14ac:dyDescent="0.25">
      <c r="A443" s="113" t="s">
        <v>40</v>
      </c>
      <c r="B443" s="28"/>
      <c r="C443" t="s">
        <v>40</v>
      </c>
      <c r="E443" t="s">
        <v>1167</v>
      </c>
      <c r="F443" t="s">
        <v>1168</v>
      </c>
      <c r="AH443" s="119"/>
    </row>
    <row r="444" spans="1:34" x14ac:dyDescent="0.25">
      <c r="A444" s="113" t="s">
        <v>46</v>
      </c>
      <c r="B444" s="28"/>
      <c r="C444" t="s">
        <v>37</v>
      </c>
      <c r="E444" t="s">
        <v>1167</v>
      </c>
      <c r="F444" t="s">
        <v>1168</v>
      </c>
      <c r="AH444" s="119"/>
    </row>
    <row r="445" spans="1:34" x14ac:dyDescent="0.25">
      <c r="A445" s="113" t="s">
        <v>37</v>
      </c>
      <c r="B445" s="28"/>
      <c r="C445" t="s">
        <v>37</v>
      </c>
      <c r="E445" t="s">
        <v>1167</v>
      </c>
      <c r="F445" t="s">
        <v>1168</v>
      </c>
      <c r="AH445" s="119"/>
    </row>
    <row r="446" spans="1:34" x14ac:dyDescent="0.25">
      <c r="A446" s="113" t="s">
        <v>40</v>
      </c>
      <c r="B446" s="28"/>
      <c r="C446" t="s">
        <v>40</v>
      </c>
      <c r="E446" t="s">
        <v>1167</v>
      </c>
      <c r="F446" t="s">
        <v>1168</v>
      </c>
      <c r="AH446" s="119"/>
    </row>
    <row r="447" spans="1:34" x14ac:dyDescent="0.25">
      <c r="A447" s="113" t="s">
        <v>37</v>
      </c>
      <c r="B447" s="28"/>
      <c r="C447" t="s">
        <v>37</v>
      </c>
      <c r="E447" t="s">
        <v>1167</v>
      </c>
      <c r="F447" t="s">
        <v>1168</v>
      </c>
      <c r="AH447" s="119"/>
    </row>
    <row r="448" spans="1:34" x14ac:dyDescent="0.25">
      <c r="A448" s="113" t="s">
        <v>37</v>
      </c>
      <c r="B448" s="28"/>
      <c r="C448" t="s">
        <v>37</v>
      </c>
      <c r="E448" t="s">
        <v>1167</v>
      </c>
      <c r="F448" t="s">
        <v>1168</v>
      </c>
      <c r="AH448" s="119"/>
    </row>
    <row r="449" spans="1:34" x14ac:dyDescent="0.25">
      <c r="A449" s="113" t="s">
        <v>40</v>
      </c>
      <c r="B449" s="28"/>
      <c r="C449" t="s">
        <v>40</v>
      </c>
      <c r="E449" t="s">
        <v>1167</v>
      </c>
      <c r="F449" t="s">
        <v>1168</v>
      </c>
      <c r="AH449" s="119"/>
    </row>
    <row r="450" spans="1:34" x14ac:dyDescent="0.25">
      <c r="A450" s="113" t="s">
        <v>37</v>
      </c>
      <c r="B450" s="28"/>
      <c r="C450" t="s">
        <v>37</v>
      </c>
      <c r="E450" t="s">
        <v>1167</v>
      </c>
      <c r="F450" t="s">
        <v>1168</v>
      </c>
      <c r="AH450" s="119"/>
    </row>
    <row r="451" spans="1:34" ht="15.75" thickBot="1" x14ac:dyDescent="0.3">
      <c r="A451" s="121" t="s">
        <v>37</v>
      </c>
      <c r="B451" s="50"/>
      <c r="C451" s="36" t="s">
        <v>37</v>
      </c>
      <c r="D451" s="36" t="s">
        <v>389</v>
      </c>
      <c r="E451" s="36" t="s">
        <v>1167</v>
      </c>
      <c r="F451" s="36" t="s">
        <v>1168</v>
      </c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120"/>
    </row>
    <row r="452" spans="1:34" ht="15.75" thickTop="1" x14ac:dyDescent="0.25">
      <c r="A452" s="110" t="s">
        <v>37</v>
      </c>
      <c r="B452" s="35"/>
      <c r="C452" s="49" t="s">
        <v>37</v>
      </c>
      <c r="D452" s="49" t="s">
        <v>388</v>
      </c>
      <c r="E452" s="49" t="s">
        <v>1169</v>
      </c>
      <c r="F452" s="49" t="s">
        <v>1170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122"/>
    </row>
    <row r="453" spans="1:34" x14ac:dyDescent="0.25">
      <c r="A453" s="113" t="s">
        <v>37</v>
      </c>
      <c r="B453" s="28"/>
      <c r="C453" t="s">
        <v>37</v>
      </c>
      <c r="E453" t="s">
        <v>1169</v>
      </c>
      <c r="F453" t="s">
        <v>1170</v>
      </c>
      <c r="AH453" s="119"/>
    </row>
    <row r="454" spans="1:34" x14ac:dyDescent="0.25">
      <c r="A454" s="113" t="s">
        <v>37</v>
      </c>
      <c r="B454" s="28"/>
      <c r="C454" t="s">
        <v>37</v>
      </c>
      <c r="E454" t="s">
        <v>1169</v>
      </c>
      <c r="F454" t="s">
        <v>1170</v>
      </c>
      <c r="AH454" s="119"/>
    </row>
    <row r="455" spans="1:34" x14ac:dyDescent="0.25">
      <c r="A455" s="113" t="s">
        <v>40</v>
      </c>
      <c r="B455" s="28"/>
      <c r="C455" t="s">
        <v>40</v>
      </c>
      <c r="E455" t="s">
        <v>1169</v>
      </c>
      <c r="F455" t="s">
        <v>1170</v>
      </c>
      <c r="AH455" s="119"/>
    </row>
    <row r="456" spans="1:34" x14ac:dyDescent="0.25">
      <c r="A456" s="113" t="s">
        <v>67</v>
      </c>
      <c r="B456" s="28"/>
      <c r="C456" t="s">
        <v>39</v>
      </c>
      <c r="E456" t="s">
        <v>1169</v>
      </c>
      <c r="F456" t="s">
        <v>1170</v>
      </c>
      <c r="AH456" s="119"/>
    </row>
    <row r="457" spans="1:34" x14ac:dyDescent="0.25">
      <c r="A457" s="113" t="s">
        <v>67</v>
      </c>
      <c r="B457" s="28"/>
      <c r="C457" t="s">
        <v>39</v>
      </c>
      <c r="E457" t="s">
        <v>1169</v>
      </c>
      <c r="F457" t="s">
        <v>1170</v>
      </c>
      <c r="AH457" s="119"/>
    </row>
    <row r="458" spans="1:34" x14ac:dyDescent="0.25">
      <c r="A458" s="113" t="s">
        <v>40</v>
      </c>
      <c r="B458" s="28"/>
      <c r="C458" t="s">
        <v>40</v>
      </c>
      <c r="E458" t="s">
        <v>1169</v>
      </c>
      <c r="F458" t="s">
        <v>1170</v>
      </c>
      <c r="AH458" s="119"/>
    </row>
    <row r="459" spans="1:34" x14ac:dyDescent="0.25">
      <c r="A459" s="113" t="s">
        <v>40</v>
      </c>
      <c r="B459" s="28"/>
      <c r="C459" t="s">
        <v>40</v>
      </c>
      <c r="E459" t="s">
        <v>1169</v>
      </c>
      <c r="F459" t="s">
        <v>1170</v>
      </c>
      <c r="AH459" s="119"/>
    </row>
    <row r="460" spans="1:34" x14ac:dyDescent="0.25">
      <c r="A460" s="113" t="s">
        <v>37</v>
      </c>
      <c r="B460" s="28"/>
      <c r="C460" t="s">
        <v>37</v>
      </c>
      <c r="E460" t="s">
        <v>1169</v>
      </c>
      <c r="F460" t="s">
        <v>1170</v>
      </c>
      <c r="AH460" s="119"/>
    </row>
    <row r="461" spans="1:34" ht="15.75" thickBot="1" x14ac:dyDescent="0.3">
      <c r="A461" s="121" t="s">
        <v>37</v>
      </c>
      <c r="B461" s="50"/>
      <c r="C461" s="36" t="s">
        <v>37</v>
      </c>
      <c r="D461" s="36" t="s">
        <v>389</v>
      </c>
      <c r="E461" s="36" t="s">
        <v>1169</v>
      </c>
      <c r="F461" s="36" t="s">
        <v>1170</v>
      </c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120"/>
    </row>
    <row r="462" spans="1:34" ht="15.75" thickTop="1" x14ac:dyDescent="0.25">
      <c r="A462" s="110" t="s">
        <v>44</v>
      </c>
      <c r="B462" s="35"/>
      <c r="C462" s="49" t="s">
        <v>45</v>
      </c>
      <c r="D462" s="49" t="s">
        <v>388</v>
      </c>
      <c r="E462" s="49" t="s">
        <v>1171</v>
      </c>
      <c r="F462" s="49" t="s">
        <v>1172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122"/>
    </row>
    <row r="463" spans="1:34" x14ac:dyDescent="0.25">
      <c r="A463" s="113" t="s">
        <v>37</v>
      </c>
      <c r="B463" s="28"/>
      <c r="C463" t="s">
        <v>37</v>
      </c>
      <c r="E463" t="s">
        <v>1171</v>
      </c>
      <c r="F463" t="s">
        <v>1172</v>
      </c>
      <c r="AH463" s="119"/>
    </row>
    <row r="464" spans="1:34" x14ac:dyDescent="0.25">
      <c r="A464" s="113" t="s">
        <v>37</v>
      </c>
      <c r="B464" s="28"/>
      <c r="C464" t="s">
        <v>37</v>
      </c>
      <c r="E464" t="s">
        <v>1171</v>
      </c>
      <c r="F464" t="s">
        <v>1172</v>
      </c>
      <c r="AH464" s="119"/>
    </row>
    <row r="465" spans="1:34" x14ac:dyDescent="0.25">
      <c r="A465" s="113" t="s">
        <v>41</v>
      </c>
      <c r="B465" s="28"/>
      <c r="C465" t="s">
        <v>41</v>
      </c>
      <c r="E465" t="s">
        <v>1171</v>
      </c>
      <c r="F465" t="s">
        <v>1172</v>
      </c>
      <c r="AH465" s="119"/>
    </row>
    <row r="466" spans="1:34" x14ac:dyDescent="0.25">
      <c r="A466" s="113" t="s">
        <v>44</v>
      </c>
      <c r="B466" s="28"/>
      <c r="C466" t="s">
        <v>45</v>
      </c>
      <c r="E466" t="s">
        <v>1171</v>
      </c>
      <c r="F466" t="s">
        <v>1172</v>
      </c>
      <c r="AH466" s="119"/>
    </row>
    <row r="467" spans="1:34" x14ac:dyDescent="0.25">
      <c r="A467" s="113" t="s">
        <v>37</v>
      </c>
      <c r="B467" s="28"/>
      <c r="C467" t="s">
        <v>37</v>
      </c>
      <c r="E467" t="s">
        <v>1171</v>
      </c>
      <c r="F467" t="s">
        <v>1172</v>
      </c>
      <c r="AH467" s="119"/>
    </row>
    <row r="468" spans="1:34" x14ac:dyDescent="0.25">
      <c r="A468" s="113" t="s">
        <v>41</v>
      </c>
      <c r="B468" s="28"/>
      <c r="C468" t="s">
        <v>41</v>
      </c>
      <c r="E468" t="s">
        <v>1171</v>
      </c>
      <c r="F468" t="s">
        <v>1172</v>
      </c>
      <c r="AH468" s="119"/>
    </row>
    <row r="469" spans="1:34" x14ac:dyDescent="0.25">
      <c r="A469" s="113" t="s">
        <v>41</v>
      </c>
      <c r="B469" s="28"/>
      <c r="C469" t="s">
        <v>41</v>
      </c>
      <c r="E469" t="s">
        <v>1171</v>
      </c>
      <c r="F469" t="s">
        <v>1172</v>
      </c>
      <c r="AH469" s="119"/>
    </row>
    <row r="470" spans="1:34" x14ac:dyDescent="0.25">
      <c r="A470" s="113" t="s">
        <v>37</v>
      </c>
      <c r="B470" s="28"/>
      <c r="C470" t="s">
        <v>37</v>
      </c>
      <c r="E470" t="s">
        <v>1171</v>
      </c>
      <c r="F470" t="s">
        <v>1172</v>
      </c>
      <c r="AH470" s="119"/>
    </row>
    <row r="471" spans="1:34" ht="15.75" thickBot="1" x14ac:dyDescent="0.3">
      <c r="A471" s="121" t="s">
        <v>37</v>
      </c>
      <c r="B471" s="50"/>
      <c r="C471" s="36" t="s">
        <v>37</v>
      </c>
      <c r="D471" s="36" t="s">
        <v>389</v>
      </c>
      <c r="E471" s="36" t="s">
        <v>1171</v>
      </c>
      <c r="F471" s="36" t="s">
        <v>1172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120"/>
    </row>
    <row r="472" spans="1:34" ht="15.75" thickTop="1" x14ac:dyDescent="0.25">
      <c r="A472" s="110" t="s">
        <v>91</v>
      </c>
      <c r="B472" s="35"/>
      <c r="C472" s="49" t="s">
        <v>39</v>
      </c>
      <c r="D472" s="49" t="s">
        <v>388</v>
      </c>
      <c r="E472" s="49" t="s">
        <v>1173</v>
      </c>
      <c r="F472" s="49" t="s">
        <v>1174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122"/>
    </row>
    <row r="473" spans="1:34" x14ac:dyDescent="0.25">
      <c r="A473" s="113" t="s">
        <v>37</v>
      </c>
      <c r="B473" s="28"/>
      <c r="C473" t="s">
        <v>37</v>
      </c>
      <c r="E473" t="s">
        <v>1173</v>
      </c>
      <c r="F473" t="s">
        <v>1174</v>
      </c>
      <c r="AH473" s="119"/>
    </row>
    <row r="474" spans="1:34" x14ac:dyDescent="0.25">
      <c r="A474" s="113" t="s">
        <v>37</v>
      </c>
      <c r="B474" s="28"/>
      <c r="C474" t="s">
        <v>37</v>
      </c>
      <c r="E474" t="s">
        <v>1173</v>
      </c>
      <c r="F474" t="s">
        <v>1174</v>
      </c>
      <c r="AH474" s="119"/>
    </row>
    <row r="475" spans="1:34" x14ac:dyDescent="0.25">
      <c r="A475" s="113" t="s">
        <v>37</v>
      </c>
      <c r="B475" s="28"/>
      <c r="C475" t="s">
        <v>37</v>
      </c>
      <c r="E475" t="s">
        <v>1173</v>
      </c>
      <c r="F475" t="s">
        <v>1174</v>
      </c>
      <c r="AH475" s="119"/>
    </row>
    <row r="476" spans="1:34" x14ac:dyDescent="0.25">
      <c r="A476" s="113" t="s">
        <v>37</v>
      </c>
      <c r="B476" s="28"/>
      <c r="C476" t="s">
        <v>37</v>
      </c>
      <c r="E476" t="s">
        <v>1173</v>
      </c>
      <c r="F476" t="s">
        <v>1174</v>
      </c>
      <c r="AH476" s="119"/>
    </row>
    <row r="477" spans="1:34" x14ac:dyDescent="0.25">
      <c r="A477" s="113" t="s">
        <v>37</v>
      </c>
      <c r="B477" s="28"/>
      <c r="C477" t="s">
        <v>37</v>
      </c>
      <c r="E477" t="s">
        <v>1173</v>
      </c>
      <c r="F477" t="s">
        <v>1174</v>
      </c>
      <c r="AH477" s="119"/>
    </row>
    <row r="478" spans="1:34" x14ac:dyDescent="0.25">
      <c r="A478" s="113" t="s">
        <v>41</v>
      </c>
      <c r="B478" s="28"/>
      <c r="C478" t="s">
        <v>41</v>
      </c>
      <c r="E478" t="s">
        <v>1173</v>
      </c>
      <c r="F478" t="s">
        <v>1174</v>
      </c>
      <c r="AH478" s="119"/>
    </row>
    <row r="479" spans="1:34" x14ac:dyDescent="0.25">
      <c r="A479" s="113" t="s">
        <v>37</v>
      </c>
      <c r="B479" s="28"/>
      <c r="C479" t="s">
        <v>37</v>
      </c>
      <c r="E479" t="s">
        <v>1173</v>
      </c>
      <c r="F479" t="s">
        <v>1174</v>
      </c>
      <c r="AH479" s="119"/>
    </row>
    <row r="480" spans="1:34" x14ac:dyDescent="0.25">
      <c r="A480" s="113" t="s">
        <v>41</v>
      </c>
      <c r="B480" s="28"/>
      <c r="C480" t="s">
        <v>41</v>
      </c>
      <c r="E480" t="s">
        <v>1173</v>
      </c>
      <c r="F480" t="s">
        <v>1174</v>
      </c>
      <c r="AH480" s="119"/>
    </row>
    <row r="481" spans="1:34" ht="15.75" thickBot="1" x14ac:dyDescent="0.3">
      <c r="A481" s="121" t="s">
        <v>40</v>
      </c>
      <c r="B481" s="50"/>
      <c r="C481" s="36" t="s">
        <v>40</v>
      </c>
      <c r="D481" s="36" t="s">
        <v>389</v>
      </c>
      <c r="E481" s="36" t="s">
        <v>1173</v>
      </c>
      <c r="F481" s="36" t="s">
        <v>1174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120"/>
    </row>
    <row r="482" spans="1:34" ht="15.75" thickTop="1" x14ac:dyDescent="0.25">
      <c r="A482" s="110" t="s">
        <v>37</v>
      </c>
      <c r="B482" s="35"/>
      <c r="C482" s="49" t="s">
        <v>37</v>
      </c>
      <c r="D482" s="49" t="s">
        <v>388</v>
      </c>
      <c r="E482" s="49" t="s">
        <v>1175</v>
      </c>
      <c r="F482" s="49" t="s">
        <v>1176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122"/>
    </row>
    <row r="483" spans="1:34" x14ac:dyDescent="0.25">
      <c r="A483" s="113" t="s">
        <v>41</v>
      </c>
      <c r="B483" s="28"/>
      <c r="C483" t="s">
        <v>41</v>
      </c>
      <c r="E483" t="s">
        <v>1175</v>
      </c>
      <c r="F483" t="s">
        <v>1176</v>
      </c>
      <c r="AH483" s="119"/>
    </row>
    <row r="484" spans="1:34" x14ac:dyDescent="0.25">
      <c r="A484" s="113" t="s">
        <v>37</v>
      </c>
      <c r="B484" s="28"/>
      <c r="C484" t="s">
        <v>37</v>
      </c>
      <c r="E484" t="s">
        <v>1175</v>
      </c>
      <c r="F484" t="s">
        <v>1176</v>
      </c>
      <c r="AH484" s="119"/>
    </row>
    <row r="485" spans="1:34" x14ac:dyDescent="0.25">
      <c r="A485" s="113" t="s">
        <v>37</v>
      </c>
      <c r="B485" s="28"/>
      <c r="C485" t="s">
        <v>37</v>
      </c>
      <c r="E485" t="s">
        <v>1175</v>
      </c>
      <c r="F485" t="s">
        <v>1176</v>
      </c>
      <c r="AH485" s="119"/>
    </row>
    <row r="486" spans="1:34" x14ac:dyDescent="0.25">
      <c r="A486" s="113" t="s">
        <v>37</v>
      </c>
      <c r="B486" s="28"/>
      <c r="C486" t="s">
        <v>37</v>
      </c>
      <c r="E486" t="s">
        <v>1175</v>
      </c>
      <c r="F486" t="s">
        <v>1176</v>
      </c>
      <c r="AH486" s="119"/>
    </row>
    <row r="487" spans="1:34" x14ac:dyDescent="0.25">
      <c r="A487" s="113" t="s">
        <v>40</v>
      </c>
      <c r="B487" s="28"/>
      <c r="C487" t="s">
        <v>40</v>
      </c>
      <c r="E487" t="s">
        <v>1175</v>
      </c>
      <c r="F487" t="s">
        <v>1176</v>
      </c>
      <c r="AH487" s="119"/>
    </row>
    <row r="488" spans="1:34" x14ac:dyDescent="0.25">
      <c r="A488" s="113" t="s">
        <v>37</v>
      </c>
      <c r="B488" s="28"/>
      <c r="C488" t="s">
        <v>37</v>
      </c>
      <c r="E488" t="s">
        <v>1175</v>
      </c>
      <c r="F488" t="s">
        <v>1176</v>
      </c>
      <c r="AH488" s="119"/>
    </row>
    <row r="489" spans="1:34" x14ac:dyDescent="0.25">
      <c r="A489" s="113" t="s">
        <v>37</v>
      </c>
      <c r="B489" s="28"/>
      <c r="C489" t="s">
        <v>37</v>
      </c>
      <c r="E489" t="s">
        <v>1175</v>
      </c>
      <c r="F489" t="s">
        <v>1176</v>
      </c>
      <c r="AH489" s="119"/>
    </row>
    <row r="490" spans="1:34" x14ac:dyDescent="0.25">
      <c r="A490" s="113" t="s">
        <v>40</v>
      </c>
      <c r="B490" s="28"/>
      <c r="C490" t="s">
        <v>40</v>
      </c>
      <c r="E490" t="s">
        <v>1175</v>
      </c>
      <c r="F490" t="s">
        <v>1176</v>
      </c>
      <c r="AH490" s="119"/>
    </row>
    <row r="491" spans="1:34" ht="15.75" thickBot="1" x14ac:dyDescent="0.3">
      <c r="A491" s="121" t="s">
        <v>40</v>
      </c>
      <c r="B491" s="50"/>
      <c r="C491" s="36" t="s">
        <v>40</v>
      </c>
      <c r="D491" s="36" t="s">
        <v>389</v>
      </c>
      <c r="E491" s="36" t="s">
        <v>1175</v>
      </c>
      <c r="F491" s="36" t="s">
        <v>1176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120"/>
    </row>
    <row r="492" spans="1:34" ht="15.75" thickTop="1" x14ac:dyDescent="0.25">
      <c r="A492" s="110" t="s">
        <v>37</v>
      </c>
      <c r="B492" s="35"/>
      <c r="C492" s="49" t="s">
        <v>37</v>
      </c>
      <c r="D492" s="49" t="s">
        <v>388</v>
      </c>
      <c r="E492" s="49" t="s">
        <v>1177</v>
      </c>
      <c r="F492" s="49" t="s">
        <v>1178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122"/>
    </row>
    <row r="493" spans="1:34" x14ac:dyDescent="0.25">
      <c r="A493" s="113" t="s">
        <v>40</v>
      </c>
      <c r="B493" s="28"/>
      <c r="C493" t="s">
        <v>40</v>
      </c>
      <c r="E493" t="s">
        <v>1177</v>
      </c>
      <c r="F493" t="s">
        <v>1178</v>
      </c>
      <c r="AH493" s="119"/>
    </row>
    <row r="494" spans="1:34" x14ac:dyDescent="0.25">
      <c r="A494" s="113" t="s">
        <v>37</v>
      </c>
      <c r="B494" s="28"/>
      <c r="C494" t="s">
        <v>37</v>
      </c>
      <c r="E494" t="s">
        <v>1177</v>
      </c>
      <c r="F494" t="s">
        <v>1178</v>
      </c>
      <c r="AH494" s="119"/>
    </row>
    <row r="495" spans="1:34" x14ac:dyDescent="0.25">
      <c r="A495" s="113" t="s">
        <v>37</v>
      </c>
      <c r="B495" s="28"/>
      <c r="C495" t="s">
        <v>37</v>
      </c>
      <c r="E495" t="s">
        <v>1177</v>
      </c>
      <c r="F495" t="s">
        <v>1178</v>
      </c>
      <c r="AH495" s="119"/>
    </row>
    <row r="496" spans="1:34" x14ac:dyDescent="0.25">
      <c r="A496" s="113" t="s">
        <v>40</v>
      </c>
      <c r="B496" s="28"/>
      <c r="C496" t="s">
        <v>40</v>
      </c>
      <c r="E496" t="s">
        <v>1177</v>
      </c>
      <c r="F496" t="s">
        <v>1178</v>
      </c>
      <c r="AH496" s="119"/>
    </row>
    <row r="497" spans="1:34" x14ac:dyDescent="0.25">
      <c r="A497" s="113" t="s">
        <v>37</v>
      </c>
      <c r="B497" s="28"/>
      <c r="C497" t="s">
        <v>37</v>
      </c>
      <c r="E497" t="s">
        <v>1177</v>
      </c>
      <c r="F497" t="s">
        <v>1178</v>
      </c>
      <c r="AH497" s="119"/>
    </row>
    <row r="498" spans="1:34" x14ac:dyDescent="0.25">
      <c r="A498" s="113" t="s">
        <v>37</v>
      </c>
      <c r="B498" s="28"/>
      <c r="C498" t="s">
        <v>37</v>
      </c>
      <c r="E498" t="s">
        <v>1177</v>
      </c>
      <c r="F498" t="s">
        <v>1178</v>
      </c>
      <c r="AH498" s="119"/>
    </row>
    <row r="499" spans="1:34" x14ac:dyDescent="0.25">
      <c r="A499" s="113" t="s">
        <v>40</v>
      </c>
      <c r="B499" s="28"/>
      <c r="C499" t="s">
        <v>40</v>
      </c>
      <c r="E499" t="s">
        <v>1177</v>
      </c>
      <c r="F499" t="s">
        <v>1178</v>
      </c>
      <c r="AH499" s="119"/>
    </row>
    <row r="500" spans="1:34" x14ac:dyDescent="0.25">
      <c r="A500" s="113" t="s">
        <v>37</v>
      </c>
      <c r="B500" s="28"/>
      <c r="C500" t="s">
        <v>37</v>
      </c>
      <c r="E500" t="s">
        <v>1177</v>
      </c>
      <c r="F500" t="s">
        <v>1178</v>
      </c>
      <c r="AH500" s="119"/>
    </row>
    <row r="501" spans="1:34" ht="15.75" thickBot="1" x14ac:dyDescent="0.3">
      <c r="A501" s="121" t="s">
        <v>40</v>
      </c>
      <c r="B501" s="50"/>
      <c r="C501" s="36" t="s">
        <v>40</v>
      </c>
      <c r="D501" s="36" t="s">
        <v>389</v>
      </c>
      <c r="E501" s="36" t="s">
        <v>1177</v>
      </c>
      <c r="F501" s="36" t="s">
        <v>1178</v>
      </c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120"/>
    </row>
    <row r="50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/>
  </sheetViews>
  <sheetFormatPr defaultRowHeight="15" x14ac:dyDescent="0.25"/>
  <cols>
    <col min="1" max="1" width="3" style="2" customWidth="1"/>
    <col min="2" max="2" width="13.28515625" style="2" bestFit="1" customWidth="1"/>
    <col min="3" max="4" width="2.140625" style="4" customWidth="1"/>
    <col min="5" max="5" width="7" style="7" customWidth="1"/>
    <col min="6" max="7" width="5.7109375" style="7" customWidth="1"/>
    <col min="8" max="8" width="7" style="7" customWidth="1"/>
    <col min="9" max="9" width="6.42578125" style="7" customWidth="1"/>
    <col min="10" max="10" width="7" style="7" customWidth="1"/>
    <col min="11" max="12" width="5.7109375" style="7" customWidth="1"/>
    <col min="13" max="13" width="7" style="7" customWidth="1"/>
    <col min="14" max="14" width="6.7109375" style="7" customWidth="1"/>
    <col min="15" max="23" width="6.5703125" style="10" customWidth="1"/>
    <col min="24" max="24" width="7.5703125" style="10" customWidth="1"/>
    <col min="25" max="33" width="6" style="13" customWidth="1"/>
    <col min="34" max="34" width="7" style="13" customWidth="1"/>
  </cols>
  <sheetData>
    <row r="1" spans="1:34" x14ac:dyDescent="0.25">
      <c r="E1" s="6" t="s">
        <v>4</v>
      </c>
      <c r="O1" s="9" t="s">
        <v>15</v>
      </c>
      <c r="Y1" s="12" t="s">
        <v>26</v>
      </c>
    </row>
    <row r="2" spans="1:34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25">
      <c r="A3" s="2">
        <v>1</v>
      </c>
      <c r="B3" s="2" t="s">
        <v>36</v>
      </c>
      <c r="E3" s="7" t="s">
        <v>37</v>
      </c>
      <c r="F3" s="7" t="s">
        <v>37</v>
      </c>
      <c r="G3" s="7" t="s">
        <v>38</v>
      </c>
      <c r="H3" s="7" t="s">
        <v>40</v>
      </c>
      <c r="I3" s="7" t="s">
        <v>37</v>
      </c>
      <c r="J3" s="7" t="s">
        <v>41</v>
      </c>
      <c r="K3" s="7" t="s">
        <v>37</v>
      </c>
      <c r="L3" s="7" t="s">
        <v>42</v>
      </c>
      <c r="M3" s="7" t="s">
        <v>38</v>
      </c>
      <c r="N3" s="7" t="s">
        <v>38</v>
      </c>
      <c r="O3" s="10" t="s">
        <v>37</v>
      </c>
      <c r="P3" s="10" t="s">
        <v>37</v>
      </c>
      <c r="Q3" s="10" t="s">
        <v>39</v>
      </c>
      <c r="R3" s="10" t="s">
        <v>40</v>
      </c>
      <c r="S3" s="10" t="s">
        <v>37</v>
      </c>
      <c r="T3" s="10" t="s">
        <v>41</v>
      </c>
      <c r="U3" s="10" t="s">
        <v>37</v>
      </c>
      <c r="V3" s="10" t="s">
        <v>39</v>
      </c>
      <c r="W3" s="10" t="s">
        <v>39</v>
      </c>
      <c r="X3" s="10" t="s">
        <v>39</v>
      </c>
    </row>
    <row r="4" spans="1:34" x14ac:dyDescent="0.25">
      <c r="A4" s="2">
        <v>2</v>
      </c>
      <c r="B4" s="2" t="s">
        <v>43</v>
      </c>
      <c r="E4" s="7" t="s">
        <v>37</v>
      </c>
      <c r="F4" s="7" t="s">
        <v>44</v>
      </c>
      <c r="G4" s="7" t="s">
        <v>44</v>
      </c>
      <c r="H4" s="7" t="s">
        <v>37</v>
      </c>
      <c r="I4" s="7" t="s">
        <v>46</v>
      </c>
      <c r="J4" s="7" t="s">
        <v>37</v>
      </c>
      <c r="K4" s="7" t="s">
        <v>46</v>
      </c>
      <c r="L4" s="7" t="s">
        <v>37</v>
      </c>
      <c r="M4" s="7" t="s">
        <v>41</v>
      </c>
      <c r="N4" s="7" t="s">
        <v>37</v>
      </c>
      <c r="O4" s="10" t="s">
        <v>37</v>
      </c>
      <c r="P4" s="10" t="s">
        <v>45</v>
      </c>
      <c r="Q4" s="10" t="s">
        <v>45</v>
      </c>
      <c r="R4" s="10" t="s">
        <v>37</v>
      </c>
      <c r="S4" s="10" t="s">
        <v>37</v>
      </c>
      <c r="T4" s="10" t="s">
        <v>37</v>
      </c>
      <c r="U4" s="10" t="s">
        <v>37</v>
      </c>
      <c r="V4" s="10" t="s">
        <v>37</v>
      </c>
      <c r="W4" s="10" t="s">
        <v>41</v>
      </c>
      <c r="X4" s="10" t="s">
        <v>37</v>
      </c>
    </row>
    <row r="5" spans="1:34" x14ac:dyDescent="0.25">
      <c r="A5" s="2">
        <v>3</v>
      </c>
      <c r="B5" s="2" t="s">
        <v>47</v>
      </c>
      <c r="E5" s="7" t="s">
        <v>40</v>
      </c>
      <c r="F5" s="7" t="s">
        <v>37</v>
      </c>
      <c r="G5" s="7" t="s">
        <v>46</v>
      </c>
      <c r="H5" s="7" t="s">
        <v>37</v>
      </c>
      <c r="I5" s="7" t="s">
        <v>37</v>
      </c>
      <c r="J5" s="7" t="s">
        <v>37</v>
      </c>
      <c r="K5" s="7" t="s">
        <v>40</v>
      </c>
      <c r="L5" s="7" t="s">
        <v>41</v>
      </c>
      <c r="M5" s="7" t="s">
        <v>37</v>
      </c>
      <c r="N5" s="7" t="s">
        <v>41</v>
      </c>
      <c r="O5" s="10" t="s">
        <v>40</v>
      </c>
      <c r="P5" s="10" t="s">
        <v>37</v>
      </c>
      <c r="Q5" s="10" t="s">
        <v>37</v>
      </c>
      <c r="R5" s="10" t="s">
        <v>37</v>
      </c>
      <c r="S5" s="10" t="s">
        <v>37</v>
      </c>
      <c r="T5" s="10" t="s">
        <v>37</v>
      </c>
      <c r="U5" s="10" t="s">
        <v>40</v>
      </c>
      <c r="V5" s="10" t="s">
        <v>41</v>
      </c>
      <c r="W5" s="10" t="s">
        <v>37</v>
      </c>
      <c r="X5" s="10" t="s">
        <v>41</v>
      </c>
    </row>
    <row r="6" spans="1:34" x14ac:dyDescent="0.25">
      <c r="A6" s="2">
        <v>4</v>
      </c>
      <c r="B6" s="2" t="s">
        <v>48</v>
      </c>
      <c r="E6" s="7" t="s">
        <v>37</v>
      </c>
      <c r="F6" s="7" t="s">
        <v>41</v>
      </c>
      <c r="G6" s="7" t="s">
        <v>41</v>
      </c>
      <c r="H6" s="7" t="s">
        <v>41</v>
      </c>
      <c r="I6" s="7" t="s">
        <v>37</v>
      </c>
      <c r="J6" s="7" t="s">
        <v>41</v>
      </c>
      <c r="K6" s="7" t="s">
        <v>41</v>
      </c>
      <c r="L6" s="7" t="s">
        <v>37</v>
      </c>
      <c r="M6" s="7" t="s">
        <v>38</v>
      </c>
      <c r="N6" s="7" t="s">
        <v>37</v>
      </c>
      <c r="O6" s="10" t="s">
        <v>37</v>
      </c>
      <c r="P6" s="10" t="s">
        <v>41</v>
      </c>
      <c r="Q6" s="10" t="s">
        <v>41</v>
      </c>
      <c r="R6" s="10" t="s">
        <v>41</v>
      </c>
      <c r="S6" s="10" t="s">
        <v>37</v>
      </c>
      <c r="T6" s="10" t="s">
        <v>41</v>
      </c>
      <c r="U6" s="10" t="s">
        <v>41</v>
      </c>
      <c r="V6" s="10" t="s">
        <v>37</v>
      </c>
      <c r="W6" s="10" t="s">
        <v>39</v>
      </c>
      <c r="X6" s="10" t="s">
        <v>37</v>
      </c>
    </row>
    <row r="7" spans="1:34" x14ac:dyDescent="0.25">
      <c r="A7" s="2">
        <v>5</v>
      </c>
      <c r="B7" s="2" t="s">
        <v>49</v>
      </c>
      <c r="E7" s="7" t="s">
        <v>37</v>
      </c>
      <c r="F7" s="7" t="s">
        <v>41</v>
      </c>
      <c r="G7" s="7" t="s">
        <v>40</v>
      </c>
      <c r="H7" s="7" t="s">
        <v>37</v>
      </c>
      <c r="I7" s="7" t="s">
        <v>40</v>
      </c>
      <c r="J7" s="7" t="s">
        <v>41</v>
      </c>
      <c r="K7" s="7" t="s">
        <v>41</v>
      </c>
      <c r="L7" s="7" t="s">
        <v>37</v>
      </c>
      <c r="M7" s="7" t="s">
        <v>37</v>
      </c>
      <c r="N7" s="7" t="s">
        <v>37</v>
      </c>
      <c r="O7" s="10" t="s">
        <v>37</v>
      </c>
      <c r="P7" s="10" t="s">
        <v>41</v>
      </c>
      <c r="Q7" s="10" t="s">
        <v>40</v>
      </c>
      <c r="R7" s="10" t="s">
        <v>37</v>
      </c>
      <c r="S7" s="10" t="s">
        <v>40</v>
      </c>
      <c r="T7" s="10" t="s">
        <v>41</v>
      </c>
      <c r="U7" s="10" t="s">
        <v>41</v>
      </c>
      <c r="V7" s="10" t="s">
        <v>37</v>
      </c>
      <c r="W7" s="10" t="s">
        <v>37</v>
      </c>
      <c r="X7" s="10" t="s">
        <v>37</v>
      </c>
    </row>
    <row r="8" spans="1:34" x14ac:dyDescent="0.25">
      <c r="A8" s="2">
        <v>6</v>
      </c>
      <c r="B8" s="2" t="s">
        <v>50</v>
      </c>
      <c r="E8" s="7" t="s">
        <v>51</v>
      </c>
      <c r="F8" s="7" t="s">
        <v>41</v>
      </c>
      <c r="G8" s="7" t="s">
        <v>44</v>
      </c>
      <c r="H8" s="7" t="s">
        <v>41</v>
      </c>
      <c r="I8" s="7" t="s">
        <v>37</v>
      </c>
      <c r="J8" s="7" t="s">
        <v>37</v>
      </c>
      <c r="K8" s="7" t="s">
        <v>37</v>
      </c>
      <c r="L8" s="7" t="s">
        <v>41</v>
      </c>
      <c r="M8" s="7" t="s">
        <v>46</v>
      </c>
      <c r="N8" s="7" t="s">
        <v>37</v>
      </c>
      <c r="O8" s="10" t="s">
        <v>37</v>
      </c>
      <c r="P8" s="10" t="s">
        <v>41</v>
      </c>
      <c r="Q8" s="10" t="s">
        <v>45</v>
      </c>
      <c r="R8" s="10" t="s">
        <v>41</v>
      </c>
      <c r="S8" s="10" t="s">
        <v>37</v>
      </c>
      <c r="T8" s="10" t="s">
        <v>37</v>
      </c>
      <c r="U8" s="10" t="s">
        <v>37</v>
      </c>
      <c r="V8" s="10" t="s">
        <v>41</v>
      </c>
      <c r="W8" s="10" t="s">
        <v>37</v>
      </c>
      <c r="X8" s="10" t="s">
        <v>37</v>
      </c>
    </row>
    <row r="9" spans="1:34" x14ac:dyDescent="0.25">
      <c r="A9" s="2">
        <v>7</v>
      </c>
      <c r="B9" s="2" t="s">
        <v>52</v>
      </c>
      <c r="E9" s="7" t="s">
        <v>46</v>
      </c>
      <c r="F9" s="7" t="s">
        <v>41</v>
      </c>
      <c r="G9" s="7" t="s">
        <v>41</v>
      </c>
      <c r="H9" s="7" t="s">
        <v>37</v>
      </c>
      <c r="I9" s="7" t="s">
        <v>41</v>
      </c>
      <c r="J9" s="7" t="s">
        <v>41</v>
      </c>
      <c r="K9" s="7" t="s">
        <v>38</v>
      </c>
      <c r="L9" s="7" t="s">
        <v>37</v>
      </c>
      <c r="M9" s="7" t="s">
        <v>41</v>
      </c>
      <c r="N9" s="7" t="s">
        <v>41</v>
      </c>
      <c r="O9" s="10" t="s">
        <v>37</v>
      </c>
      <c r="P9" s="10" t="s">
        <v>41</v>
      </c>
      <c r="Q9" s="10" t="s">
        <v>41</v>
      </c>
      <c r="R9" s="10" t="s">
        <v>37</v>
      </c>
      <c r="S9" s="10" t="s">
        <v>41</v>
      </c>
      <c r="T9" s="10" t="s">
        <v>41</v>
      </c>
      <c r="U9" s="10" t="s">
        <v>39</v>
      </c>
      <c r="V9" s="10" t="s">
        <v>37</v>
      </c>
      <c r="W9" s="10" t="s">
        <v>41</v>
      </c>
      <c r="X9" s="10" t="s">
        <v>41</v>
      </c>
    </row>
    <row r="10" spans="1:34" x14ac:dyDescent="0.25">
      <c r="A10" s="2">
        <v>8</v>
      </c>
      <c r="B10" s="2" t="s">
        <v>53</v>
      </c>
      <c r="E10" s="7" t="s">
        <v>41</v>
      </c>
      <c r="F10" s="7" t="s">
        <v>37</v>
      </c>
      <c r="G10" s="7" t="s">
        <v>41</v>
      </c>
      <c r="H10" s="7" t="s">
        <v>46</v>
      </c>
      <c r="I10" s="7" t="s">
        <v>44</v>
      </c>
      <c r="J10" s="7" t="s">
        <v>37</v>
      </c>
      <c r="K10" s="7" t="s">
        <v>37</v>
      </c>
      <c r="L10" s="7" t="s">
        <v>46</v>
      </c>
      <c r="M10" s="7" t="s">
        <v>37</v>
      </c>
      <c r="N10" s="7" t="s">
        <v>40</v>
      </c>
      <c r="O10" s="10" t="s">
        <v>41</v>
      </c>
      <c r="P10" s="10" t="s">
        <v>37</v>
      </c>
      <c r="Q10" s="10" t="s">
        <v>41</v>
      </c>
      <c r="R10" s="10" t="s">
        <v>37</v>
      </c>
      <c r="S10" s="10" t="s">
        <v>45</v>
      </c>
      <c r="T10" s="10" t="s">
        <v>37</v>
      </c>
      <c r="U10" s="10" t="s">
        <v>37</v>
      </c>
      <c r="V10" s="10" t="s">
        <v>37</v>
      </c>
      <c r="W10" s="10" t="s">
        <v>37</v>
      </c>
      <c r="X10" s="10" t="s">
        <v>40</v>
      </c>
    </row>
    <row r="11" spans="1:34" x14ac:dyDescent="0.25">
      <c r="A11" s="2">
        <v>9</v>
      </c>
      <c r="B11" s="2" t="s">
        <v>54</v>
      </c>
      <c r="E11" s="7" t="s">
        <v>37</v>
      </c>
      <c r="F11" s="7" t="s">
        <v>40</v>
      </c>
      <c r="G11" s="7" t="s">
        <v>37</v>
      </c>
      <c r="H11" s="7" t="s">
        <v>37</v>
      </c>
      <c r="I11" s="7" t="s">
        <v>37</v>
      </c>
      <c r="J11" s="7" t="s">
        <v>41</v>
      </c>
      <c r="K11" s="7" t="s">
        <v>40</v>
      </c>
      <c r="L11" s="7" t="s">
        <v>37</v>
      </c>
      <c r="M11" s="7" t="s">
        <v>40</v>
      </c>
      <c r="N11" s="7" t="s">
        <v>37</v>
      </c>
      <c r="O11" s="10" t="s">
        <v>37</v>
      </c>
      <c r="P11" s="10" t="s">
        <v>40</v>
      </c>
      <c r="Q11" s="10" t="s">
        <v>37</v>
      </c>
      <c r="R11" s="10" t="s">
        <v>37</v>
      </c>
      <c r="S11" s="10" t="s">
        <v>37</v>
      </c>
      <c r="T11" s="10" t="s">
        <v>41</v>
      </c>
      <c r="U11" s="10" t="s">
        <v>40</v>
      </c>
      <c r="V11" s="10" t="s">
        <v>37</v>
      </c>
      <c r="W11" s="10" t="s">
        <v>40</v>
      </c>
      <c r="X11" s="10" t="s">
        <v>37</v>
      </c>
    </row>
    <row r="12" spans="1:34" x14ac:dyDescent="0.25">
      <c r="A12" s="2">
        <v>10</v>
      </c>
      <c r="B12" s="2" t="s">
        <v>55</v>
      </c>
      <c r="E12" s="7" t="s">
        <v>37</v>
      </c>
      <c r="F12" s="7" t="s">
        <v>40</v>
      </c>
      <c r="G12" s="7" t="s">
        <v>56</v>
      </c>
      <c r="H12" s="7" t="s">
        <v>40</v>
      </c>
      <c r="I12" s="7" t="s">
        <v>56</v>
      </c>
      <c r="J12" s="7" t="s">
        <v>37</v>
      </c>
      <c r="K12" s="7" t="s">
        <v>40</v>
      </c>
      <c r="L12" s="7" t="s">
        <v>57</v>
      </c>
      <c r="M12" s="7" t="s">
        <v>37</v>
      </c>
      <c r="N12" s="7" t="s">
        <v>40</v>
      </c>
      <c r="O12" s="10" t="s">
        <v>37</v>
      </c>
      <c r="P12" s="10" t="s">
        <v>40</v>
      </c>
      <c r="Q12" s="10" t="s">
        <v>39</v>
      </c>
      <c r="R12" s="10" t="s">
        <v>40</v>
      </c>
      <c r="S12" s="10" t="s">
        <v>39</v>
      </c>
      <c r="T12" s="10" t="s">
        <v>37</v>
      </c>
      <c r="U12" s="10" t="s">
        <v>40</v>
      </c>
      <c r="V12" s="10" t="s">
        <v>39</v>
      </c>
      <c r="W12" s="10" t="s">
        <v>37</v>
      </c>
      <c r="X12" s="10" t="s">
        <v>40</v>
      </c>
    </row>
    <row r="13" spans="1:34" x14ac:dyDescent="0.25">
      <c r="A13" s="2">
        <v>11</v>
      </c>
      <c r="B13" s="2" t="s">
        <v>58</v>
      </c>
      <c r="E13" s="7" t="s">
        <v>59</v>
      </c>
      <c r="F13" s="7" t="s">
        <v>44</v>
      </c>
      <c r="G13" s="7" t="s">
        <v>37</v>
      </c>
      <c r="H13" s="7" t="s">
        <v>41</v>
      </c>
      <c r="I13" s="7" t="s">
        <v>37</v>
      </c>
      <c r="J13" s="7" t="s">
        <v>40</v>
      </c>
      <c r="K13" s="7" t="s">
        <v>40</v>
      </c>
      <c r="L13" s="7" t="s">
        <v>60</v>
      </c>
      <c r="M13" s="7" t="s">
        <v>41</v>
      </c>
      <c r="N13" s="7" t="s">
        <v>37</v>
      </c>
      <c r="O13" s="10" t="s">
        <v>39</v>
      </c>
      <c r="P13" s="10" t="s">
        <v>45</v>
      </c>
      <c r="Q13" s="10" t="s">
        <v>37</v>
      </c>
      <c r="R13" s="10" t="s">
        <v>41</v>
      </c>
      <c r="S13" s="10" t="s">
        <v>37</v>
      </c>
      <c r="T13" s="10" t="s">
        <v>40</v>
      </c>
      <c r="U13" s="10" t="s">
        <v>40</v>
      </c>
      <c r="V13" s="10" t="s">
        <v>39</v>
      </c>
      <c r="W13" s="10" t="s">
        <v>41</v>
      </c>
      <c r="X13" s="10" t="s">
        <v>37</v>
      </c>
    </row>
    <row r="14" spans="1:34" x14ac:dyDescent="0.25">
      <c r="A14" s="2">
        <v>12</v>
      </c>
      <c r="B14" s="2" t="s">
        <v>61</v>
      </c>
      <c r="E14" s="7" t="s">
        <v>37</v>
      </c>
      <c r="F14" s="7" t="s">
        <v>41</v>
      </c>
      <c r="G14" s="7" t="s">
        <v>40</v>
      </c>
      <c r="H14" s="7" t="s">
        <v>41</v>
      </c>
      <c r="I14" s="7" t="s">
        <v>37</v>
      </c>
      <c r="J14" s="7" t="s">
        <v>40</v>
      </c>
      <c r="K14" s="7" t="s">
        <v>44</v>
      </c>
      <c r="L14" s="7" t="s">
        <v>41</v>
      </c>
      <c r="M14" s="7" t="s">
        <v>37</v>
      </c>
      <c r="N14" s="7" t="s">
        <v>41</v>
      </c>
      <c r="O14" s="10" t="s">
        <v>37</v>
      </c>
      <c r="P14" s="10" t="s">
        <v>41</v>
      </c>
      <c r="Q14" s="10" t="s">
        <v>40</v>
      </c>
      <c r="R14" s="10" t="s">
        <v>41</v>
      </c>
      <c r="S14" s="10" t="s">
        <v>37</v>
      </c>
      <c r="T14" s="10" t="s">
        <v>40</v>
      </c>
      <c r="U14" s="10" t="s">
        <v>45</v>
      </c>
      <c r="V14" s="10" t="s">
        <v>41</v>
      </c>
      <c r="W14" s="10" t="s">
        <v>37</v>
      </c>
      <c r="X14" s="10" t="s">
        <v>41</v>
      </c>
    </row>
    <row r="15" spans="1:34" x14ac:dyDescent="0.25">
      <c r="A15" s="2">
        <v>13</v>
      </c>
      <c r="B15" s="2" t="s">
        <v>62</v>
      </c>
      <c r="E15" s="7" t="s">
        <v>37</v>
      </c>
      <c r="F15" s="7" t="s">
        <v>41</v>
      </c>
      <c r="G15" s="7" t="s">
        <v>40</v>
      </c>
      <c r="H15" s="7" t="s">
        <v>63</v>
      </c>
      <c r="I15" s="7" t="s">
        <v>46</v>
      </c>
      <c r="J15" s="7" t="s">
        <v>44</v>
      </c>
      <c r="K15" s="7" t="s">
        <v>37</v>
      </c>
      <c r="L15" s="7" t="s">
        <v>41</v>
      </c>
      <c r="M15" s="7" t="s">
        <v>40</v>
      </c>
      <c r="N15" s="7" t="s">
        <v>41</v>
      </c>
      <c r="O15" s="10" t="s">
        <v>37</v>
      </c>
      <c r="P15" s="10" t="s">
        <v>41</v>
      </c>
      <c r="Q15" s="10" t="s">
        <v>40</v>
      </c>
      <c r="R15" s="10" t="s">
        <v>39</v>
      </c>
      <c r="S15" s="10" t="s">
        <v>37</v>
      </c>
      <c r="T15" s="10" t="s">
        <v>45</v>
      </c>
      <c r="U15" s="10" t="s">
        <v>37</v>
      </c>
      <c r="V15" s="10" t="s">
        <v>41</v>
      </c>
      <c r="W15" s="10" t="s">
        <v>40</v>
      </c>
      <c r="X15" s="10" t="s">
        <v>41</v>
      </c>
    </row>
    <row r="16" spans="1:34" x14ac:dyDescent="0.25">
      <c r="A16" s="2">
        <v>14</v>
      </c>
      <c r="B16" s="2" t="s">
        <v>64</v>
      </c>
      <c r="E16" s="7" t="s">
        <v>37</v>
      </c>
      <c r="F16" s="7" t="s">
        <v>40</v>
      </c>
      <c r="G16" s="7" t="s">
        <v>44</v>
      </c>
      <c r="H16" s="7" t="s">
        <v>37</v>
      </c>
      <c r="I16" s="7" t="s">
        <v>44</v>
      </c>
      <c r="J16" s="7" t="s">
        <v>40</v>
      </c>
      <c r="K16" s="7" t="s">
        <v>41</v>
      </c>
      <c r="L16" s="7" t="s">
        <v>65</v>
      </c>
      <c r="M16" s="7" t="s">
        <v>37</v>
      </c>
      <c r="N16" s="7" t="s">
        <v>41</v>
      </c>
      <c r="O16" s="10" t="s">
        <v>37</v>
      </c>
      <c r="P16" s="10" t="s">
        <v>40</v>
      </c>
      <c r="Q16" s="10" t="s">
        <v>45</v>
      </c>
      <c r="R16" s="10" t="s">
        <v>37</v>
      </c>
      <c r="S16" s="10" t="s">
        <v>45</v>
      </c>
      <c r="T16" s="10" t="s">
        <v>40</v>
      </c>
      <c r="U16" s="10" t="s">
        <v>41</v>
      </c>
      <c r="V16" s="10" t="s">
        <v>39</v>
      </c>
      <c r="W16" s="10" t="s">
        <v>37</v>
      </c>
      <c r="X16" s="10" t="s">
        <v>41</v>
      </c>
    </row>
    <row r="17" spans="1:24" x14ac:dyDescent="0.25">
      <c r="A17" s="2">
        <v>15</v>
      </c>
      <c r="B17" s="2" t="s">
        <v>66</v>
      </c>
      <c r="E17" s="7" t="s">
        <v>37</v>
      </c>
      <c r="F17" s="7" t="s">
        <v>40</v>
      </c>
      <c r="G17" s="7" t="s">
        <v>40</v>
      </c>
      <c r="H17" s="7" t="s">
        <v>37</v>
      </c>
      <c r="I17" s="7" t="s">
        <v>37</v>
      </c>
      <c r="J17" s="7" t="s">
        <v>41</v>
      </c>
      <c r="K17" s="7" t="s">
        <v>37</v>
      </c>
      <c r="L17" s="7" t="s">
        <v>41</v>
      </c>
      <c r="M17" s="7" t="s">
        <v>41</v>
      </c>
      <c r="N17" s="7" t="s">
        <v>67</v>
      </c>
      <c r="O17" s="10" t="s">
        <v>37</v>
      </c>
      <c r="P17" s="10" t="s">
        <v>40</v>
      </c>
      <c r="Q17" s="10" t="s">
        <v>40</v>
      </c>
      <c r="R17" s="10" t="s">
        <v>37</v>
      </c>
      <c r="S17" s="10" t="s">
        <v>37</v>
      </c>
      <c r="T17" s="10" t="s">
        <v>41</v>
      </c>
      <c r="U17" s="10" t="s">
        <v>37</v>
      </c>
      <c r="V17" s="10" t="s">
        <v>41</v>
      </c>
      <c r="W17" s="10" t="s">
        <v>41</v>
      </c>
      <c r="X17" s="10" t="s">
        <v>39</v>
      </c>
    </row>
    <row r="18" spans="1:24" x14ac:dyDescent="0.25">
      <c r="A18" s="2">
        <v>16</v>
      </c>
      <c r="B18" s="2" t="s">
        <v>68</v>
      </c>
      <c r="E18" s="7" t="s">
        <v>41</v>
      </c>
      <c r="F18" s="7" t="s">
        <v>41</v>
      </c>
      <c r="G18" s="7" t="s">
        <v>69</v>
      </c>
      <c r="H18" s="7" t="s">
        <v>41</v>
      </c>
      <c r="I18" s="7" t="s">
        <v>40</v>
      </c>
      <c r="J18" s="7" t="s">
        <v>37</v>
      </c>
      <c r="K18" s="7" t="s">
        <v>37</v>
      </c>
      <c r="L18" s="7" t="s">
        <v>46</v>
      </c>
      <c r="M18" s="7" t="s">
        <v>41</v>
      </c>
      <c r="N18" s="7" t="s">
        <v>38</v>
      </c>
      <c r="O18" s="10" t="s">
        <v>41</v>
      </c>
      <c r="P18" s="10" t="s">
        <v>41</v>
      </c>
      <c r="Q18" s="10" t="s">
        <v>39</v>
      </c>
      <c r="R18" s="10" t="s">
        <v>41</v>
      </c>
      <c r="S18" s="10" t="s">
        <v>40</v>
      </c>
      <c r="T18" s="10" t="s">
        <v>37</v>
      </c>
      <c r="U18" s="10" t="s">
        <v>37</v>
      </c>
      <c r="V18" s="10" t="s">
        <v>37</v>
      </c>
      <c r="W18" s="10" t="s">
        <v>41</v>
      </c>
      <c r="X18" s="10" t="s">
        <v>39</v>
      </c>
    </row>
    <row r="19" spans="1:24" x14ac:dyDescent="0.25">
      <c r="A19" s="2">
        <v>17</v>
      </c>
      <c r="B19" s="2" t="s">
        <v>70</v>
      </c>
      <c r="E19" s="7" t="s">
        <v>41</v>
      </c>
      <c r="F19" s="7" t="s">
        <v>40</v>
      </c>
      <c r="G19" s="7" t="s">
        <v>40</v>
      </c>
      <c r="H19" s="7" t="s">
        <v>41</v>
      </c>
      <c r="I19" s="7" t="s">
        <v>37</v>
      </c>
      <c r="J19" s="7" t="s">
        <v>40</v>
      </c>
      <c r="K19" s="7" t="s">
        <v>37</v>
      </c>
      <c r="L19" s="7" t="s">
        <v>41</v>
      </c>
      <c r="M19" s="7" t="s">
        <v>71</v>
      </c>
      <c r="N19" s="7" t="s">
        <v>37</v>
      </c>
      <c r="O19" s="10" t="s">
        <v>41</v>
      </c>
      <c r="P19" s="10" t="s">
        <v>40</v>
      </c>
      <c r="Q19" s="10" t="s">
        <v>40</v>
      </c>
      <c r="R19" s="10" t="s">
        <v>41</v>
      </c>
      <c r="S19" s="10" t="s">
        <v>37</v>
      </c>
      <c r="T19" s="10" t="s">
        <v>40</v>
      </c>
      <c r="U19" s="10" t="s">
        <v>37</v>
      </c>
      <c r="V19" s="10" t="s">
        <v>41</v>
      </c>
      <c r="W19" s="10" t="s">
        <v>37</v>
      </c>
      <c r="X19" s="10" t="s">
        <v>37</v>
      </c>
    </row>
    <row r="20" spans="1:24" x14ac:dyDescent="0.25">
      <c r="A20" s="2">
        <v>18</v>
      </c>
      <c r="B20" s="2" t="s">
        <v>72</v>
      </c>
      <c r="E20" s="7" t="s">
        <v>40</v>
      </c>
      <c r="F20" s="7" t="s">
        <v>37</v>
      </c>
      <c r="G20" s="7" t="s">
        <v>37</v>
      </c>
      <c r="H20" s="7" t="s">
        <v>46</v>
      </c>
      <c r="I20" s="7" t="s">
        <v>37</v>
      </c>
      <c r="J20" s="7" t="s">
        <v>46</v>
      </c>
      <c r="K20" s="7" t="s">
        <v>41</v>
      </c>
      <c r="L20" s="7" t="s">
        <v>37</v>
      </c>
      <c r="M20" s="7" t="s">
        <v>41</v>
      </c>
      <c r="N20" s="7" t="s">
        <v>37</v>
      </c>
      <c r="O20" s="10" t="s">
        <v>40</v>
      </c>
      <c r="P20" s="10" t="s">
        <v>37</v>
      </c>
      <c r="Q20" s="10" t="s">
        <v>37</v>
      </c>
      <c r="R20" s="10" t="s">
        <v>37</v>
      </c>
      <c r="S20" s="10" t="s">
        <v>37</v>
      </c>
      <c r="T20" s="10" t="s">
        <v>37</v>
      </c>
      <c r="U20" s="10" t="s">
        <v>41</v>
      </c>
      <c r="V20" s="10" t="s">
        <v>37</v>
      </c>
      <c r="W20" s="10" t="s">
        <v>41</v>
      </c>
      <c r="X20" s="10" t="s">
        <v>37</v>
      </c>
    </row>
    <row r="21" spans="1:24" x14ac:dyDescent="0.25">
      <c r="A21" s="2">
        <v>19</v>
      </c>
      <c r="B21" s="2" t="s">
        <v>73</v>
      </c>
      <c r="E21" s="7" t="s">
        <v>41</v>
      </c>
      <c r="F21" s="7" t="s">
        <v>41</v>
      </c>
      <c r="G21" s="7" t="s">
        <v>37</v>
      </c>
      <c r="H21" s="7" t="s">
        <v>40</v>
      </c>
      <c r="I21" s="7" t="s">
        <v>44</v>
      </c>
      <c r="J21" s="7" t="s">
        <v>37</v>
      </c>
      <c r="K21" s="7" t="s">
        <v>74</v>
      </c>
      <c r="L21" s="7" t="s">
        <v>37</v>
      </c>
      <c r="M21" s="7" t="s">
        <v>41</v>
      </c>
      <c r="N21" s="7" t="s">
        <v>37</v>
      </c>
      <c r="O21" s="10" t="s">
        <v>41</v>
      </c>
      <c r="P21" s="10" t="s">
        <v>41</v>
      </c>
      <c r="Q21" s="10" t="s">
        <v>37</v>
      </c>
      <c r="R21" s="10" t="s">
        <v>40</v>
      </c>
      <c r="S21" s="10" t="s">
        <v>45</v>
      </c>
      <c r="T21" s="10" t="s">
        <v>37</v>
      </c>
      <c r="U21" s="10" t="s">
        <v>39</v>
      </c>
      <c r="V21" s="10" t="s">
        <v>37</v>
      </c>
      <c r="W21" s="10" t="s">
        <v>41</v>
      </c>
      <c r="X21" s="10" t="s">
        <v>37</v>
      </c>
    </row>
    <row r="22" spans="1:24" x14ac:dyDescent="0.25">
      <c r="A22" s="2">
        <v>20</v>
      </c>
      <c r="B22" s="2" t="s">
        <v>75</v>
      </c>
      <c r="E22" s="7" t="s">
        <v>37</v>
      </c>
      <c r="F22" s="7" t="s">
        <v>60</v>
      </c>
      <c r="G22" s="7" t="s">
        <v>37</v>
      </c>
      <c r="H22" s="7" t="s">
        <v>76</v>
      </c>
      <c r="I22" s="7" t="s">
        <v>37</v>
      </c>
      <c r="J22" s="7" t="s">
        <v>37</v>
      </c>
      <c r="K22" s="7" t="s">
        <v>37</v>
      </c>
      <c r="L22" s="7" t="s">
        <v>71</v>
      </c>
      <c r="M22" s="7" t="s">
        <v>37</v>
      </c>
      <c r="N22" s="7" t="s">
        <v>37</v>
      </c>
      <c r="O22" s="10" t="s">
        <v>37</v>
      </c>
      <c r="P22" s="10" t="s">
        <v>39</v>
      </c>
      <c r="Q22" s="10" t="s">
        <v>37</v>
      </c>
      <c r="R22" s="10" t="s">
        <v>39</v>
      </c>
      <c r="S22" s="10" t="s">
        <v>37</v>
      </c>
      <c r="T22" s="10" t="s">
        <v>37</v>
      </c>
      <c r="U22" s="10" t="s">
        <v>37</v>
      </c>
      <c r="V22" s="10" t="s">
        <v>37</v>
      </c>
      <c r="W22" s="10" t="s">
        <v>37</v>
      </c>
      <c r="X22" s="10" t="s">
        <v>37</v>
      </c>
    </row>
    <row r="23" spans="1:24" x14ac:dyDescent="0.25">
      <c r="A23" s="2">
        <v>21</v>
      </c>
      <c r="B23" s="2" t="s">
        <v>77</v>
      </c>
      <c r="E23" s="7" t="s">
        <v>46</v>
      </c>
      <c r="F23" s="7" t="s">
        <v>37</v>
      </c>
      <c r="G23" s="7" t="s">
        <v>38</v>
      </c>
      <c r="H23" s="7" t="s">
        <v>37</v>
      </c>
      <c r="I23" s="7" t="s">
        <v>67</v>
      </c>
      <c r="J23" s="7" t="s">
        <v>37</v>
      </c>
      <c r="K23" s="7" t="s">
        <v>37</v>
      </c>
      <c r="L23" s="7" t="s">
        <v>69</v>
      </c>
      <c r="M23" s="7" t="s">
        <v>37</v>
      </c>
      <c r="N23" s="7" t="s">
        <v>37</v>
      </c>
      <c r="O23" s="10" t="s">
        <v>37</v>
      </c>
      <c r="P23" s="10" t="s">
        <v>37</v>
      </c>
      <c r="Q23" s="10" t="s">
        <v>39</v>
      </c>
      <c r="R23" s="10" t="s">
        <v>37</v>
      </c>
      <c r="S23" s="10" t="s">
        <v>39</v>
      </c>
      <c r="T23" s="10" t="s">
        <v>37</v>
      </c>
      <c r="U23" s="10" t="s">
        <v>37</v>
      </c>
      <c r="V23" s="10" t="s">
        <v>39</v>
      </c>
      <c r="W23" s="10" t="s">
        <v>37</v>
      </c>
      <c r="X23" s="10" t="s">
        <v>37</v>
      </c>
    </row>
    <row r="24" spans="1:24" x14ac:dyDescent="0.25">
      <c r="A24" s="2">
        <v>22</v>
      </c>
      <c r="B24" s="2" t="s">
        <v>78</v>
      </c>
      <c r="E24" s="7" t="s">
        <v>76</v>
      </c>
      <c r="F24" s="7" t="s">
        <v>38</v>
      </c>
      <c r="G24" s="7" t="s">
        <v>79</v>
      </c>
      <c r="H24" s="7" t="s">
        <v>41</v>
      </c>
      <c r="I24" s="7" t="s">
        <v>38</v>
      </c>
      <c r="J24" s="7" t="s">
        <v>41</v>
      </c>
      <c r="K24" s="7" t="s">
        <v>37</v>
      </c>
      <c r="L24" s="7" t="s">
        <v>40</v>
      </c>
      <c r="M24" s="7" t="s">
        <v>37</v>
      </c>
      <c r="N24" s="7" t="s">
        <v>37</v>
      </c>
      <c r="O24" s="10" t="s">
        <v>39</v>
      </c>
      <c r="P24" s="10" t="s">
        <v>39</v>
      </c>
      <c r="Q24" s="10" t="s">
        <v>39</v>
      </c>
      <c r="R24" s="10" t="s">
        <v>41</v>
      </c>
      <c r="S24" s="10" t="s">
        <v>39</v>
      </c>
      <c r="T24" s="10" t="s">
        <v>41</v>
      </c>
      <c r="U24" s="10" t="s">
        <v>37</v>
      </c>
      <c r="V24" s="10" t="s">
        <v>40</v>
      </c>
      <c r="W24" s="10" t="s">
        <v>37</v>
      </c>
      <c r="X24" s="10" t="s">
        <v>37</v>
      </c>
    </row>
    <row r="25" spans="1:24" x14ac:dyDescent="0.25">
      <c r="A25" s="2">
        <v>23</v>
      </c>
      <c r="B25" s="2" t="s">
        <v>80</v>
      </c>
      <c r="E25" s="7" t="s">
        <v>40</v>
      </c>
      <c r="F25" s="7" t="s">
        <v>37</v>
      </c>
      <c r="G25" s="7" t="s">
        <v>37</v>
      </c>
      <c r="H25" s="7" t="s">
        <v>41</v>
      </c>
      <c r="I25" s="7" t="s">
        <v>40</v>
      </c>
      <c r="J25" s="7" t="s">
        <v>81</v>
      </c>
      <c r="K25" s="7" t="s">
        <v>40</v>
      </c>
      <c r="L25" s="7" t="s">
        <v>37</v>
      </c>
      <c r="M25" s="7" t="s">
        <v>37</v>
      </c>
      <c r="N25" s="7" t="s">
        <v>46</v>
      </c>
      <c r="O25" s="10" t="s">
        <v>40</v>
      </c>
      <c r="P25" s="10" t="s">
        <v>37</v>
      </c>
      <c r="Q25" s="10" t="s">
        <v>37</v>
      </c>
      <c r="R25" s="10" t="s">
        <v>41</v>
      </c>
      <c r="S25" s="10" t="s">
        <v>40</v>
      </c>
      <c r="T25" s="10" t="s">
        <v>45</v>
      </c>
      <c r="U25" s="10" t="s">
        <v>40</v>
      </c>
      <c r="V25" s="10" t="s">
        <v>37</v>
      </c>
      <c r="W25" s="10" t="s">
        <v>37</v>
      </c>
      <c r="X25" s="10" t="s">
        <v>37</v>
      </c>
    </row>
    <row r="26" spans="1:24" x14ac:dyDescent="0.25">
      <c r="A26" s="2">
        <v>24</v>
      </c>
      <c r="B26" s="2" t="s">
        <v>82</v>
      </c>
      <c r="E26" s="7" t="s">
        <v>37</v>
      </c>
      <c r="F26" s="7" t="s">
        <v>44</v>
      </c>
      <c r="G26" s="7" t="s">
        <v>37</v>
      </c>
      <c r="H26" s="7" t="s">
        <v>56</v>
      </c>
      <c r="I26" s="7" t="s">
        <v>41</v>
      </c>
      <c r="J26" s="7" t="s">
        <v>44</v>
      </c>
      <c r="K26" s="7" t="s">
        <v>41</v>
      </c>
      <c r="L26" s="7" t="s">
        <v>44</v>
      </c>
      <c r="M26" s="7" t="s">
        <v>44</v>
      </c>
      <c r="N26" s="7" t="s">
        <v>44</v>
      </c>
      <c r="O26" s="10" t="s">
        <v>37</v>
      </c>
      <c r="P26" s="10" t="s">
        <v>45</v>
      </c>
      <c r="Q26" s="10" t="s">
        <v>37</v>
      </c>
      <c r="R26" s="10" t="s">
        <v>39</v>
      </c>
      <c r="S26" s="10" t="s">
        <v>41</v>
      </c>
      <c r="T26" s="10" t="s">
        <v>45</v>
      </c>
      <c r="U26" s="10" t="s">
        <v>41</v>
      </c>
      <c r="V26" s="10" t="s">
        <v>45</v>
      </c>
      <c r="W26" s="10" t="s">
        <v>45</v>
      </c>
      <c r="X26" s="10" t="s">
        <v>45</v>
      </c>
    </row>
    <row r="27" spans="1:24" x14ac:dyDescent="0.25">
      <c r="A27" s="2">
        <v>25</v>
      </c>
      <c r="B27" s="2" t="s">
        <v>83</v>
      </c>
      <c r="E27" s="7" t="s">
        <v>76</v>
      </c>
      <c r="F27" s="7" t="s">
        <v>37</v>
      </c>
      <c r="G27" s="7" t="s">
        <v>46</v>
      </c>
      <c r="H27" s="7" t="s">
        <v>37</v>
      </c>
      <c r="I27" s="7" t="s">
        <v>37</v>
      </c>
      <c r="J27" s="7" t="s">
        <v>37</v>
      </c>
      <c r="K27" s="7" t="s">
        <v>37</v>
      </c>
      <c r="L27" s="7" t="s">
        <v>37</v>
      </c>
      <c r="M27" s="7" t="s">
        <v>41</v>
      </c>
      <c r="N27" s="7" t="s">
        <v>41</v>
      </c>
      <c r="O27" s="10" t="s">
        <v>39</v>
      </c>
      <c r="P27" s="10" t="s">
        <v>37</v>
      </c>
      <c r="Q27" s="10" t="s">
        <v>37</v>
      </c>
      <c r="R27" s="10" t="s">
        <v>37</v>
      </c>
      <c r="S27" s="10" t="s">
        <v>37</v>
      </c>
      <c r="T27" s="10" t="s">
        <v>37</v>
      </c>
      <c r="U27" s="10" t="s">
        <v>37</v>
      </c>
      <c r="V27" s="10" t="s">
        <v>37</v>
      </c>
      <c r="W27" s="10" t="s">
        <v>41</v>
      </c>
      <c r="X27" s="10" t="s">
        <v>41</v>
      </c>
    </row>
    <row r="28" spans="1:24" x14ac:dyDescent="0.25">
      <c r="A28" s="2">
        <v>26</v>
      </c>
      <c r="B28" s="2" t="s">
        <v>84</v>
      </c>
      <c r="E28" s="7" t="s">
        <v>41</v>
      </c>
      <c r="F28" s="7" t="s">
        <v>41</v>
      </c>
      <c r="G28" s="7" t="s">
        <v>71</v>
      </c>
      <c r="H28" s="7" t="s">
        <v>41</v>
      </c>
      <c r="I28" s="7" t="s">
        <v>41</v>
      </c>
      <c r="J28" s="7" t="s">
        <v>37</v>
      </c>
      <c r="K28" s="7" t="s">
        <v>37</v>
      </c>
      <c r="L28" s="7" t="s">
        <v>41</v>
      </c>
      <c r="M28" s="7" t="s">
        <v>41</v>
      </c>
      <c r="N28" s="7" t="s">
        <v>37</v>
      </c>
      <c r="O28" s="10" t="s">
        <v>41</v>
      </c>
      <c r="P28" s="10" t="s">
        <v>41</v>
      </c>
      <c r="Q28" s="10" t="s">
        <v>37</v>
      </c>
      <c r="R28" s="10" t="s">
        <v>41</v>
      </c>
      <c r="S28" s="10" t="s">
        <v>41</v>
      </c>
      <c r="T28" s="10" t="s">
        <v>37</v>
      </c>
      <c r="U28" s="10" t="s">
        <v>37</v>
      </c>
      <c r="V28" s="10" t="s">
        <v>41</v>
      </c>
      <c r="W28" s="10" t="s">
        <v>41</v>
      </c>
      <c r="X28" s="10" t="s">
        <v>37</v>
      </c>
    </row>
    <row r="29" spans="1:24" x14ac:dyDescent="0.25">
      <c r="A29" s="2">
        <v>27</v>
      </c>
      <c r="B29" s="2" t="s">
        <v>85</v>
      </c>
      <c r="E29" s="7" t="s">
        <v>60</v>
      </c>
      <c r="F29" s="7" t="s">
        <v>37</v>
      </c>
      <c r="G29" s="7" t="s">
        <v>37</v>
      </c>
      <c r="H29" s="7" t="s">
        <v>86</v>
      </c>
      <c r="I29" s="7" t="s">
        <v>41</v>
      </c>
      <c r="J29" s="7" t="s">
        <v>37</v>
      </c>
      <c r="K29" s="7" t="s">
        <v>37</v>
      </c>
      <c r="L29" s="7" t="s">
        <v>44</v>
      </c>
      <c r="M29" s="7" t="s">
        <v>41</v>
      </c>
      <c r="N29" s="7" t="s">
        <v>41</v>
      </c>
      <c r="O29" s="10" t="s">
        <v>39</v>
      </c>
      <c r="P29" s="10" t="s">
        <v>37</v>
      </c>
      <c r="Q29" s="10" t="s">
        <v>37</v>
      </c>
      <c r="R29" s="10" t="s">
        <v>39</v>
      </c>
      <c r="S29" s="10" t="s">
        <v>41</v>
      </c>
      <c r="T29" s="10" t="s">
        <v>37</v>
      </c>
      <c r="U29" s="10" t="s">
        <v>37</v>
      </c>
      <c r="V29" s="10" t="s">
        <v>45</v>
      </c>
      <c r="W29" s="10" t="s">
        <v>41</v>
      </c>
      <c r="X29" s="10" t="s">
        <v>41</v>
      </c>
    </row>
    <row r="30" spans="1:24" x14ac:dyDescent="0.25">
      <c r="A30" s="2">
        <v>28</v>
      </c>
      <c r="B30" s="2" t="s">
        <v>87</v>
      </c>
      <c r="E30" s="7" t="s">
        <v>44</v>
      </c>
      <c r="F30" s="7" t="s">
        <v>41</v>
      </c>
      <c r="G30" s="7" t="s">
        <v>40</v>
      </c>
      <c r="H30" s="7" t="s">
        <v>37</v>
      </c>
      <c r="I30" s="7" t="s">
        <v>37</v>
      </c>
      <c r="J30" s="7" t="s">
        <v>37</v>
      </c>
      <c r="K30" s="7" t="s">
        <v>40</v>
      </c>
      <c r="L30" s="7" t="s">
        <v>37</v>
      </c>
      <c r="M30" s="7" t="s">
        <v>69</v>
      </c>
      <c r="N30" s="7" t="s">
        <v>65</v>
      </c>
      <c r="O30" s="10" t="s">
        <v>45</v>
      </c>
      <c r="P30" s="10" t="s">
        <v>41</v>
      </c>
      <c r="Q30" s="10" t="s">
        <v>40</v>
      </c>
      <c r="R30" s="10" t="s">
        <v>37</v>
      </c>
      <c r="S30" s="10" t="s">
        <v>37</v>
      </c>
      <c r="T30" s="10" t="s">
        <v>37</v>
      </c>
      <c r="U30" s="10" t="s">
        <v>40</v>
      </c>
      <c r="V30" s="10" t="s">
        <v>37</v>
      </c>
      <c r="W30" s="10" t="s">
        <v>39</v>
      </c>
      <c r="X30" s="10" t="s">
        <v>39</v>
      </c>
    </row>
    <row r="31" spans="1:24" x14ac:dyDescent="0.25">
      <c r="A31" s="2">
        <v>29</v>
      </c>
      <c r="B31" s="2" t="s">
        <v>88</v>
      </c>
      <c r="E31" s="7" t="s">
        <v>40</v>
      </c>
      <c r="F31" s="7" t="s">
        <v>37</v>
      </c>
      <c r="G31" s="7" t="s">
        <v>37</v>
      </c>
      <c r="H31" s="7" t="s">
        <v>44</v>
      </c>
      <c r="I31" s="7" t="s">
        <v>41</v>
      </c>
      <c r="J31" s="7" t="s">
        <v>37</v>
      </c>
      <c r="K31" s="7" t="s">
        <v>37</v>
      </c>
      <c r="L31" s="7" t="s">
        <v>44</v>
      </c>
      <c r="M31" s="7" t="s">
        <v>76</v>
      </c>
      <c r="N31" s="7" t="s">
        <v>41</v>
      </c>
      <c r="O31" s="10" t="s">
        <v>40</v>
      </c>
      <c r="P31" s="10" t="s">
        <v>37</v>
      </c>
      <c r="Q31" s="10" t="s">
        <v>37</v>
      </c>
      <c r="R31" s="10" t="s">
        <v>45</v>
      </c>
      <c r="S31" s="10" t="s">
        <v>41</v>
      </c>
      <c r="T31" s="10" t="s">
        <v>37</v>
      </c>
      <c r="U31" s="10" t="s">
        <v>37</v>
      </c>
      <c r="V31" s="10" t="s">
        <v>45</v>
      </c>
      <c r="W31" s="10" t="s">
        <v>39</v>
      </c>
      <c r="X31" s="10" t="s">
        <v>41</v>
      </c>
    </row>
    <row r="32" spans="1:24" x14ac:dyDescent="0.25">
      <c r="A32" s="2">
        <v>30</v>
      </c>
      <c r="B32" s="2" t="s">
        <v>89</v>
      </c>
      <c r="E32" s="7" t="s">
        <v>44</v>
      </c>
      <c r="F32" s="7" t="s">
        <v>44</v>
      </c>
      <c r="G32" s="7" t="s">
        <v>44</v>
      </c>
      <c r="H32" s="7" t="s">
        <v>37</v>
      </c>
      <c r="I32" s="7" t="s">
        <v>37</v>
      </c>
      <c r="J32" s="7" t="s">
        <v>44</v>
      </c>
      <c r="K32" s="7" t="s">
        <v>40</v>
      </c>
      <c r="L32" s="7" t="s">
        <v>37</v>
      </c>
      <c r="M32" s="7" t="s">
        <v>37</v>
      </c>
      <c r="N32" s="7" t="s">
        <v>41</v>
      </c>
      <c r="O32" s="10" t="s">
        <v>45</v>
      </c>
      <c r="P32" s="10" t="s">
        <v>45</v>
      </c>
      <c r="Q32" s="10" t="s">
        <v>45</v>
      </c>
      <c r="R32" s="10" t="s">
        <v>37</v>
      </c>
      <c r="S32" s="10" t="s">
        <v>37</v>
      </c>
      <c r="T32" s="10" t="s">
        <v>45</v>
      </c>
      <c r="U32" s="10" t="s">
        <v>40</v>
      </c>
      <c r="V32" s="10" t="s">
        <v>37</v>
      </c>
      <c r="W32" s="10" t="s">
        <v>37</v>
      </c>
      <c r="X32" s="10" t="s">
        <v>41</v>
      </c>
    </row>
    <row r="33" spans="1:24" x14ac:dyDescent="0.25">
      <c r="A33" s="2">
        <v>31</v>
      </c>
      <c r="B33" s="2" t="s">
        <v>90</v>
      </c>
      <c r="E33" s="7" t="s">
        <v>86</v>
      </c>
      <c r="F33" s="7" t="s">
        <v>40</v>
      </c>
      <c r="G33" s="7" t="s">
        <v>37</v>
      </c>
      <c r="H33" s="7" t="s">
        <v>37</v>
      </c>
      <c r="I33" s="7" t="s">
        <v>37</v>
      </c>
      <c r="J33" s="7" t="s">
        <v>37</v>
      </c>
      <c r="K33" s="7" t="s">
        <v>91</v>
      </c>
      <c r="L33" s="7" t="s">
        <v>37</v>
      </c>
      <c r="M33" s="7" t="s">
        <v>37</v>
      </c>
      <c r="N33" s="7" t="s">
        <v>37</v>
      </c>
      <c r="O33" s="10" t="s">
        <v>39</v>
      </c>
      <c r="P33" s="10" t="s">
        <v>40</v>
      </c>
      <c r="Q33" s="10" t="s">
        <v>37</v>
      </c>
      <c r="R33" s="10" t="s">
        <v>37</v>
      </c>
      <c r="S33" s="10" t="s">
        <v>37</v>
      </c>
      <c r="T33" s="10" t="s">
        <v>37</v>
      </c>
      <c r="U33" s="10" t="s">
        <v>39</v>
      </c>
      <c r="V33" s="10" t="s">
        <v>37</v>
      </c>
      <c r="W33" s="10" t="s">
        <v>37</v>
      </c>
      <c r="X33" s="10" t="s">
        <v>37</v>
      </c>
    </row>
    <row r="34" spans="1:24" x14ac:dyDescent="0.25">
      <c r="A34" s="2">
        <v>32</v>
      </c>
      <c r="B34" s="2" t="s">
        <v>92</v>
      </c>
      <c r="E34" s="7" t="s">
        <v>37</v>
      </c>
      <c r="F34" s="7" t="s">
        <v>41</v>
      </c>
      <c r="G34" s="7" t="s">
        <v>37</v>
      </c>
      <c r="H34" s="7" t="s">
        <v>40</v>
      </c>
      <c r="I34" s="7" t="s">
        <v>46</v>
      </c>
      <c r="J34" s="7" t="s">
        <v>67</v>
      </c>
      <c r="K34" s="7" t="s">
        <v>37</v>
      </c>
      <c r="L34" s="7" t="s">
        <v>37</v>
      </c>
      <c r="M34" s="7" t="s">
        <v>37</v>
      </c>
      <c r="N34" s="7" t="s">
        <v>93</v>
      </c>
      <c r="O34" s="10" t="s">
        <v>37</v>
      </c>
      <c r="P34" s="10" t="s">
        <v>41</v>
      </c>
      <c r="Q34" s="10" t="s">
        <v>37</v>
      </c>
      <c r="R34" s="10" t="s">
        <v>40</v>
      </c>
      <c r="S34" s="10" t="s">
        <v>37</v>
      </c>
      <c r="T34" s="10" t="s">
        <v>39</v>
      </c>
      <c r="U34" s="10" t="s">
        <v>37</v>
      </c>
      <c r="V34" s="10" t="s">
        <v>37</v>
      </c>
      <c r="W34" s="10" t="s">
        <v>37</v>
      </c>
      <c r="X34" s="10" t="s">
        <v>45</v>
      </c>
    </row>
    <row r="35" spans="1:24" x14ac:dyDescent="0.25">
      <c r="A35" s="2">
        <v>33</v>
      </c>
      <c r="B35" s="2" t="s">
        <v>94</v>
      </c>
      <c r="E35" s="7" t="s">
        <v>38</v>
      </c>
      <c r="F35" s="7" t="s">
        <v>46</v>
      </c>
      <c r="G35" s="7" t="s">
        <v>37</v>
      </c>
      <c r="H35" s="7" t="s">
        <v>65</v>
      </c>
      <c r="I35" s="7" t="s">
        <v>41</v>
      </c>
      <c r="J35" s="7" t="s">
        <v>76</v>
      </c>
      <c r="K35" s="7" t="s">
        <v>41</v>
      </c>
      <c r="L35" s="7" t="s">
        <v>38</v>
      </c>
      <c r="M35" s="7" t="s">
        <v>41</v>
      </c>
      <c r="N35" s="7" t="s">
        <v>40</v>
      </c>
      <c r="O35" s="10" t="s">
        <v>39</v>
      </c>
      <c r="P35" s="10" t="s">
        <v>37</v>
      </c>
      <c r="Q35" s="10" t="s">
        <v>37</v>
      </c>
      <c r="R35" s="10" t="s">
        <v>39</v>
      </c>
      <c r="S35" s="10" t="s">
        <v>41</v>
      </c>
      <c r="T35" s="10" t="s">
        <v>39</v>
      </c>
      <c r="U35" s="10" t="s">
        <v>41</v>
      </c>
      <c r="V35" s="10" t="s">
        <v>39</v>
      </c>
      <c r="W35" s="10" t="s">
        <v>41</v>
      </c>
      <c r="X35" s="10" t="s">
        <v>40</v>
      </c>
    </row>
    <row r="36" spans="1:24" x14ac:dyDescent="0.25">
      <c r="A36" s="2">
        <v>34</v>
      </c>
      <c r="B36" s="2" t="s">
        <v>95</v>
      </c>
      <c r="E36" s="7" t="s">
        <v>46</v>
      </c>
      <c r="F36" s="7" t="s">
        <v>40</v>
      </c>
      <c r="G36" s="7" t="s">
        <v>41</v>
      </c>
      <c r="H36" s="7" t="s">
        <v>37</v>
      </c>
      <c r="I36" s="7" t="s">
        <v>37</v>
      </c>
      <c r="J36" s="7" t="s">
        <v>37</v>
      </c>
      <c r="K36" s="7" t="s">
        <v>37</v>
      </c>
      <c r="L36" s="7" t="s">
        <v>37</v>
      </c>
      <c r="M36" s="7" t="s">
        <v>44</v>
      </c>
      <c r="N36" s="7" t="s">
        <v>37</v>
      </c>
      <c r="O36" s="10" t="s">
        <v>37</v>
      </c>
      <c r="P36" s="10" t="s">
        <v>40</v>
      </c>
      <c r="Q36" s="10" t="s">
        <v>41</v>
      </c>
      <c r="R36" s="10" t="s">
        <v>37</v>
      </c>
      <c r="S36" s="10" t="s">
        <v>37</v>
      </c>
      <c r="T36" s="10" t="s">
        <v>37</v>
      </c>
      <c r="U36" s="10" t="s">
        <v>37</v>
      </c>
      <c r="V36" s="10" t="s">
        <v>37</v>
      </c>
      <c r="W36" s="10" t="s">
        <v>45</v>
      </c>
      <c r="X36" s="10" t="s">
        <v>37</v>
      </c>
    </row>
    <row r="37" spans="1:24" x14ac:dyDescent="0.25">
      <c r="A37" s="2">
        <v>35</v>
      </c>
      <c r="B37" s="2" t="s">
        <v>96</v>
      </c>
      <c r="E37" s="7" t="s">
        <v>40</v>
      </c>
      <c r="F37" s="7" t="s">
        <v>38</v>
      </c>
      <c r="G37" s="7" t="s">
        <v>41</v>
      </c>
      <c r="H37" s="7" t="s">
        <v>46</v>
      </c>
      <c r="I37" s="7" t="s">
        <v>37</v>
      </c>
      <c r="J37" s="7" t="s">
        <v>37</v>
      </c>
      <c r="K37" s="7" t="s">
        <v>37</v>
      </c>
      <c r="L37" s="7" t="s">
        <v>44</v>
      </c>
      <c r="M37" s="7" t="s">
        <v>44</v>
      </c>
      <c r="N37" s="7" t="s">
        <v>40</v>
      </c>
      <c r="O37" s="10" t="s">
        <v>40</v>
      </c>
      <c r="P37" s="10" t="s">
        <v>39</v>
      </c>
      <c r="Q37" s="10" t="s">
        <v>41</v>
      </c>
      <c r="R37" s="10" t="s">
        <v>37</v>
      </c>
      <c r="S37" s="10" t="s">
        <v>37</v>
      </c>
      <c r="T37" s="10" t="s">
        <v>37</v>
      </c>
      <c r="U37" s="10" t="s">
        <v>37</v>
      </c>
      <c r="V37" s="10" t="s">
        <v>45</v>
      </c>
      <c r="W37" s="10" t="s">
        <v>45</v>
      </c>
      <c r="X37" s="10" t="s">
        <v>40</v>
      </c>
    </row>
    <row r="38" spans="1:24" x14ac:dyDescent="0.25">
      <c r="A38" s="2">
        <v>36</v>
      </c>
      <c r="B38" s="2" t="s">
        <v>97</v>
      </c>
      <c r="E38" s="7" t="s">
        <v>37</v>
      </c>
      <c r="F38" s="7" t="s">
        <v>41</v>
      </c>
      <c r="G38" s="7" t="s">
        <v>37</v>
      </c>
      <c r="H38" s="7" t="s">
        <v>67</v>
      </c>
      <c r="I38" s="7" t="s">
        <v>37</v>
      </c>
      <c r="J38" s="7" t="s">
        <v>37</v>
      </c>
      <c r="K38" s="7" t="s">
        <v>37</v>
      </c>
      <c r="L38" s="7" t="s">
        <v>37</v>
      </c>
      <c r="M38" s="7" t="s">
        <v>41</v>
      </c>
      <c r="N38" s="7" t="s">
        <v>37</v>
      </c>
      <c r="O38" s="10" t="s">
        <v>37</v>
      </c>
      <c r="P38" s="10" t="s">
        <v>41</v>
      </c>
      <c r="Q38" s="10" t="s">
        <v>37</v>
      </c>
      <c r="R38" s="10" t="s">
        <v>39</v>
      </c>
      <c r="S38" s="10" t="s">
        <v>37</v>
      </c>
      <c r="T38" s="10" t="s">
        <v>37</v>
      </c>
      <c r="U38" s="10" t="s">
        <v>37</v>
      </c>
      <c r="V38" s="10" t="s">
        <v>37</v>
      </c>
      <c r="W38" s="10" t="s">
        <v>41</v>
      </c>
      <c r="X38" s="10" t="s">
        <v>37</v>
      </c>
    </row>
    <row r="39" spans="1:24" x14ac:dyDescent="0.25">
      <c r="A39" s="2">
        <v>37</v>
      </c>
      <c r="B39" s="2" t="s">
        <v>98</v>
      </c>
      <c r="E39" s="7" t="s">
        <v>37</v>
      </c>
      <c r="F39" s="7" t="s">
        <v>37</v>
      </c>
      <c r="G39" s="7" t="s">
        <v>37</v>
      </c>
      <c r="H39" s="7" t="s">
        <v>37</v>
      </c>
      <c r="I39" s="7" t="s">
        <v>40</v>
      </c>
      <c r="J39" s="7" t="s">
        <v>37</v>
      </c>
      <c r="K39" s="7" t="s">
        <v>41</v>
      </c>
      <c r="L39" s="7" t="s">
        <v>40</v>
      </c>
      <c r="M39" s="7" t="s">
        <v>37</v>
      </c>
      <c r="N39" s="7" t="s">
        <v>37</v>
      </c>
      <c r="O39" s="10" t="s">
        <v>37</v>
      </c>
      <c r="P39" s="10" t="s">
        <v>37</v>
      </c>
      <c r="Q39" s="10" t="s">
        <v>37</v>
      </c>
      <c r="R39" s="10" t="s">
        <v>37</v>
      </c>
      <c r="S39" s="10" t="s">
        <v>40</v>
      </c>
      <c r="T39" s="10" t="s">
        <v>37</v>
      </c>
      <c r="U39" s="10" t="s">
        <v>41</v>
      </c>
      <c r="V39" s="10" t="s">
        <v>40</v>
      </c>
      <c r="W39" s="10" t="s">
        <v>37</v>
      </c>
      <c r="X39" s="10" t="s">
        <v>37</v>
      </c>
    </row>
    <row r="40" spans="1:24" x14ac:dyDescent="0.25">
      <c r="A40" s="2">
        <v>38</v>
      </c>
      <c r="B40" s="2" t="s">
        <v>99</v>
      </c>
      <c r="E40" s="7" t="s">
        <v>67</v>
      </c>
      <c r="F40" s="7" t="s">
        <v>44</v>
      </c>
      <c r="G40" s="7" t="s">
        <v>37</v>
      </c>
      <c r="H40" s="7" t="s">
        <v>38</v>
      </c>
      <c r="I40" s="7" t="s">
        <v>37</v>
      </c>
      <c r="J40" s="7" t="s">
        <v>37</v>
      </c>
      <c r="K40" s="7" t="s">
        <v>37</v>
      </c>
      <c r="L40" s="7" t="s">
        <v>37</v>
      </c>
      <c r="M40" s="7" t="s">
        <v>44</v>
      </c>
      <c r="N40" s="7" t="s">
        <v>44</v>
      </c>
      <c r="O40" s="10" t="s">
        <v>39</v>
      </c>
      <c r="P40" s="10" t="s">
        <v>45</v>
      </c>
      <c r="Q40" s="10" t="s">
        <v>37</v>
      </c>
      <c r="R40" s="10" t="s">
        <v>39</v>
      </c>
      <c r="S40" s="10" t="s">
        <v>37</v>
      </c>
      <c r="T40" s="10" t="s">
        <v>37</v>
      </c>
      <c r="U40" s="10" t="s">
        <v>37</v>
      </c>
      <c r="V40" s="10" t="s">
        <v>37</v>
      </c>
      <c r="W40" s="10" t="s">
        <v>45</v>
      </c>
      <c r="X40" s="10" t="s">
        <v>45</v>
      </c>
    </row>
    <row r="41" spans="1:24" x14ac:dyDescent="0.25">
      <c r="A41" s="2">
        <v>39</v>
      </c>
      <c r="B41" s="2" t="s">
        <v>100</v>
      </c>
      <c r="E41" s="7" t="s">
        <v>69</v>
      </c>
      <c r="F41" s="7" t="s">
        <v>38</v>
      </c>
      <c r="G41" s="7" t="s">
        <v>37</v>
      </c>
      <c r="H41" s="7" t="s">
        <v>38</v>
      </c>
      <c r="I41" s="7" t="s">
        <v>40</v>
      </c>
      <c r="J41" s="7" t="s">
        <v>37</v>
      </c>
      <c r="K41" s="7" t="s">
        <v>41</v>
      </c>
      <c r="L41" s="7" t="s">
        <v>40</v>
      </c>
      <c r="M41" s="7" t="s">
        <v>101</v>
      </c>
      <c r="N41" s="7" t="s">
        <v>69</v>
      </c>
      <c r="O41" s="10" t="s">
        <v>39</v>
      </c>
      <c r="P41" s="10" t="s">
        <v>39</v>
      </c>
      <c r="Q41" s="10" t="s">
        <v>37</v>
      </c>
      <c r="R41" s="10" t="s">
        <v>39</v>
      </c>
      <c r="S41" s="10" t="s">
        <v>40</v>
      </c>
      <c r="T41" s="10" t="s">
        <v>37</v>
      </c>
      <c r="U41" s="10" t="s">
        <v>41</v>
      </c>
      <c r="V41" s="10" t="s">
        <v>40</v>
      </c>
      <c r="W41" s="10" t="s">
        <v>39</v>
      </c>
      <c r="X41" s="10" t="s">
        <v>39</v>
      </c>
    </row>
    <row r="42" spans="1:24" x14ac:dyDescent="0.25">
      <c r="A42" s="2">
        <v>40</v>
      </c>
      <c r="B42" s="2" t="s">
        <v>102</v>
      </c>
      <c r="E42" s="7" t="s">
        <v>44</v>
      </c>
      <c r="F42" s="7" t="s">
        <v>37</v>
      </c>
      <c r="G42" s="7" t="s">
        <v>57</v>
      </c>
      <c r="H42" s="7" t="s">
        <v>37</v>
      </c>
      <c r="I42" s="7" t="s">
        <v>46</v>
      </c>
      <c r="J42" s="7" t="s">
        <v>93</v>
      </c>
      <c r="K42" s="7" t="s">
        <v>37</v>
      </c>
      <c r="L42" s="7" t="s">
        <v>37</v>
      </c>
      <c r="M42" s="7" t="s">
        <v>44</v>
      </c>
      <c r="N42" s="7" t="s">
        <v>40</v>
      </c>
      <c r="O42" s="10" t="s">
        <v>45</v>
      </c>
      <c r="P42" s="10" t="s">
        <v>37</v>
      </c>
      <c r="Q42" s="10" t="s">
        <v>39</v>
      </c>
      <c r="R42" s="10" t="s">
        <v>37</v>
      </c>
      <c r="S42" s="10" t="s">
        <v>37</v>
      </c>
      <c r="T42" s="10" t="s">
        <v>45</v>
      </c>
      <c r="U42" s="10" t="s">
        <v>37</v>
      </c>
      <c r="V42" s="10" t="s">
        <v>37</v>
      </c>
      <c r="W42" s="10" t="s">
        <v>45</v>
      </c>
      <c r="X42" s="10" t="s">
        <v>40</v>
      </c>
    </row>
    <row r="43" spans="1:24" x14ac:dyDescent="0.25">
      <c r="A43" s="2">
        <v>41</v>
      </c>
      <c r="B43" s="2" t="s">
        <v>103</v>
      </c>
      <c r="E43" s="7" t="s">
        <v>37</v>
      </c>
      <c r="F43" s="7" t="s">
        <v>37</v>
      </c>
      <c r="G43" s="7" t="s">
        <v>93</v>
      </c>
      <c r="H43" s="7" t="s">
        <v>37</v>
      </c>
      <c r="I43" s="7" t="s">
        <v>41</v>
      </c>
      <c r="J43" s="7" t="s">
        <v>41</v>
      </c>
      <c r="K43" s="7" t="s">
        <v>40</v>
      </c>
      <c r="L43" s="7" t="s">
        <v>37</v>
      </c>
      <c r="M43" s="7" t="s">
        <v>40</v>
      </c>
      <c r="N43" s="7" t="s">
        <v>37</v>
      </c>
      <c r="O43" s="10" t="s">
        <v>37</v>
      </c>
      <c r="P43" s="10" t="s">
        <v>37</v>
      </c>
      <c r="Q43" s="10" t="s">
        <v>45</v>
      </c>
      <c r="R43" s="10" t="s">
        <v>37</v>
      </c>
      <c r="S43" s="10" t="s">
        <v>41</v>
      </c>
      <c r="T43" s="10" t="s">
        <v>41</v>
      </c>
      <c r="U43" s="10" t="s">
        <v>40</v>
      </c>
      <c r="V43" s="10" t="s">
        <v>37</v>
      </c>
      <c r="W43" s="10" t="s">
        <v>40</v>
      </c>
      <c r="X43" s="10" t="s">
        <v>37</v>
      </c>
    </row>
    <row r="44" spans="1:24" x14ac:dyDescent="0.25">
      <c r="A44" s="2">
        <v>42</v>
      </c>
      <c r="B44" s="2" t="s">
        <v>104</v>
      </c>
      <c r="E44" s="7" t="s">
        <v>37</v>
      </c>
      <c r="F44" s="7" t="s">
        <v>37</v>
      </c>
      <c r="G44" s="7" t="s">
        <v>37</v>
      </c>
      <c r="H44" s="7" t="s">
        <v>93</v>
      </c>
      <c r="I44" s="7" t="s">
        <v>40</v>
      </c>
      <c r="J44" s="7" t="s">
        <v>37</v>
      </c>
      <c r="K44" s="7" t="s">
        <v>37</v>
      </c>
      <c r="L44" s="7" t="s">
        <v>38</v>
      </c>
      <c r="M44" s="7" t="s">
        <v>41</v>
      </c>
      <c r="N44" s="7" t="s">
        <v>40</v>
      </c>
      <c r="O44" s="10" t="s">
        <v>37</v>
      </c>
      <c r="P44" s="10" t="s">
        <v>37</v>
      </c>
      <c r="Q44" s="10" t="s">
        <v>37</v>
      </c>
      <c r="R44" s="10" t="s">
        <v>45</v>
      </c>
      <c r="S44" s="10" t="s">
        <v>40</v>
      </c>
      <c r="T44" s="10" t="s">
        <v>37</v>
      </c>
      <c r="U44" s="10" t="s">
        <v>37</v>
      </c>
      <c r="V44" s="10" t="s">
        <v>39</v>
      </c>
      <c r="W44" s="10" t="s">
        <v>41</v>
      </c>
      <c r="X44" s="10" t="s">
        <v>40</v>
      </c>
    </row>
    <row r="45" spans="1:24" x14ac:dyDescent="0.25">
      <c r="A45" s="2">
        <v>43</v>
      </c>
      <c r="B45" s="2" t="s">
        <v>105</v>
      </c>
      <c r="E45" s="7" t="s">
        <v>37</v>
      </c>
      <c r="F45" s="7" t="s">
        <v>42</v>
      </c>
      <c r="G45" s="7" t="s">
        <v>41</v>
      </c>
      <c r="H45" s="7" t="s">
        <v>42</v>
      </c>
      <c r="I45" s="7" t="s">
        <v>40</v>
      </c>
      <c r="J45" s="7" t="s">
        <v>44</v>
      </c>
      <c r="K45" s="7" t="s">
        <v>37</v>
      </c>
      <c r="L45" s="7" t="s">
        <v>44</v>
      </c>
      <c r="M45" s="7" t="s">
        <v>41</v>
      </c>
      <c r="N45" s="7" t="s">
        <v>41</v>
      </c>
      <c r="O45" s="10" t="s">
        <v>37</v>
      </c>
      <c r="P45" s="10" t="s">
        <v>39</v>
      </c>
      <c r="Q45" s="10" t="s">
        <v>41</v>
      </c>
      <c r="R45" s="10" t="s">
        <v>39</v>
      </c>
      <c r="S45" s="10" t="s">
        <v>40</v>
      </c>
      <c r="T45" s="10" t="s">
        <v>45</v>
      </c>
      <c r="U45" s="10" t="s">
        <v>37</v>
      </c>
      <c r="V45" s="10" t="s">
        <v>45</v>
      </c>
      <c r="W45" s="10" t="s">
        <v>41</v>
      </c>
      <c r="X45" s="10" t="s">
        <v>41</v>
      </c>
    </row>
    <row r="46" spans="1:24" x14ac:dyDescent="0.25">
      <c r="A46" s="2">
        <v>44</v>
      </c>
      <c r="B46" s="2" t="s">
        <v>106</v>
      </c>
      <c r="E46" s="7" t="s">
        <v>37</v>
      </c>
      <c r="F46" s="7" t="s">
        <v>41</v>
      </c>
      <c r="G46" s="7" t="s">
        <v>37</v>
      </c>
      <c r="H46" s="7" t="s">
        <v>40</v>
      </c>
      <c r="I46" s="7" t="s">
        <v>37</v>
      </c>
      <c r="J46" s="7" t="s">
        <v>40</v>
      </c>
      <c r="K46" s="7" t="s">
        <v>42</v>
      </c>
      <c r="L46" s="7" t="s">
        <v>44</v>
      </c>
      <c r="M46" s="7" t="s">
        <v>40</v>
      </c>
      <c r="N46" s="7" t="s">
        <v>40</v>
      </c>
      <c r="O46" s="10" t="s">
        <v>37</v>
      </c>
      <c r="P46" s="10" t="s">
        <v>41</v>
      </c>
      <c r="Q46" s="10" t="s">
        <v>37</v>
      </c>
      <c r="R46" s="10" t="s">
        <v>40</v>
      </c>
      <c r="S46" s="10" t="s">
        <v>37</v>
      </c>
      <c r="T46" s="10" t="s">
        <v>40</v>
      </c>
      <c r="U46" s="10" t="s">
        <v>39</v>
      </c>
      <c r="V46" s="10" t="s">
        <v>45</v>
      </c>
      <c r="W46" s="10" t="s">
        <v>40</v>
      </c>
      <c r="X46" s="10" t="s">
        <v>40</v>
      </c>
    </row>
    <row r="47" spans="1:24" x14ac:dyDescent="0.25">
      <c r="A47" s="2">
        <v>45</v>
      </c>
      <c r="B47" s="2" t="s">
        <v>107</v>
      </c>
      <c r="E47" s="7" t="s">
        <v>37</v>
      </c>
      <c r="F47" s="7" t="s">
        <v>40</v>
      </c>
      <c r="G47" s="7" t="s">
        <v>40</v>
      </c>
      <c r="H47" s="7" t="s">
        <v>41</v>
      </c>
      <c r="I47" s="7" t="s">
        <v>40</v>
      </c>
      <c r="J47" s="7" t="s">
        <v>91</v>
      </c>
      <c r="K47" s="7" t="s">
        <v>40</v>
      </c>
      <c r="L47" s="7" t="s">
        <v>40</v>
      </c>
      <c r="M47" s="7" t="s">
        <v>46</v>
      </c>
      <c r="N47" s="7" t="s">
        <v>37</v>
      </c>
      <c r="O47" s="10" t="s">
        <v>37</v>
      </c>
      <c r="P47" s="10" t="s">
        <v>40</v>
      </c>
      <c r="Q47" s="10" t="s">
        <v>40</v>
      </c>
      <c r="R47" s="10" t="s">
        <v>41</v>
      </c>
      <c r="S47" s="10" t="s">
        <v>40</v>
      </c>
      <c r="T47" s="10" t="s">
        <v>39</v>
      </c>
      <c r="U47" s="10" t="s">
        <v>40</v>
      </c>
      <c r="V47" s="10" t="s">
        <v>40</v>
      </c>
      <c r="W47" s="10" t="s">
        <v>37</v>
      </c>
      <c r="X47" s="10" t="s">
        <v>37</v>
      </c>
    </row>
    <row r="48" spans="1:24" x14ac:dyDescent="0.25">
      <c r="A48" s="2">
        <v>46</v>
      </c>
      <c r="B48" s="2" t="s">
        <v>108</v>
      </c>
      <c r="E48" s="7" t="s">
        <v>37</v>
      </c>
      <c r="F48" s="7" t="s">
        <v>37</v>
      </c>
      <c r="G48" s="7" t="s">
        <v>37</v>
      </c>
      <c r="H48" s="7" t="s">
        <v>37</v>
      </c>
      <c r="I48" s="7" t="s">
        <v>37</v>
      </c>
      <c r="J48" s="7" t="s">
        <v>41</v>
      </c>
      <c r="K48" s="7" t="s">
        <v>41</v>
      </c>
      <c r="L48" s="7" t="s">
        <v>41</v>
      </c>
      <c r="M48" s="7" t="s">
        <v>40</v>
      </c>
      <c r="N48" s="7" t="s">
        <v>44</v>
      </c>
      <c r="O48" s="10" t="s">
        <v>37</v>
      </c>
      <c r="P48" s="10" t="s">
        <v>37</v>
      </c>
      <c r="Q48" s="10" t="s">
        <v>37</v>
      </c>
      <c r="R48" s="10" t="s">
        <v>37</v>
      </c>
      <c r="S48" s="10" t="s">
        <v>37</v>
      </c>
      <c r="T48" s="10" t="s">
        <v>41</v>
      </c>
      <c r="U48" s="10" t="s">
        <v>41</v>
      </c>
      <c r="V48" s="10" t="s">
        <v>41</v>
      </c>
      <c r="W48" s="10" t="s">
        <v>40</v>
      </c>
      <c r="X48" s="10" t="s">
        <v>45</v>
      </c>
    </row>
    <row r="49" spans="1:24" x14ac:dyDescent="0.25">
      <c r="A49" s="2">
        <v>47</v>
      </c>
      <c r="B49" s="2" t="s">
        <v>109</v>
      </c>
      <c r="E49" s="7" t="s">
        <v>41</v>
      </c>
      <c r="F49" s="7" t="s">
        <v>37</v>
      </c>
      <c r="G49" s="7" t="s">
        <v>37</v>
      </c>
      <c r="H49" s="7" t="s">
        <v>40</v>
      </c>
      <c r="I49" s="7" t="s">
        <v>41</v>
      </c>
      <c r="J49" s="7" t="s">
        <v>41</v>
      </c>
      <c r="K49" s="7" t="s">
        <v>37</v>
      </c>
      <c r="L49" s="7" t="s">
        <v>37</v>
      </c>
      <c r="M49" s="7" t="s">
        <v>37</v>
      </c>
      <c r="N49" s="7" t="s">
        <v>44</v>
      </c>
      <c r="O49" s="10" t="s">
        <v>41</v>
      </c>
      <c r="P49" s="10" t="s">
        <v>37</v>
      </c>
      <c r="Q49" s="10" t="s">
        <v>37</v>
      </c>
      <c r="R49" s="10" t="s">
        <v>40</v>
      </c>
      <c r="S49" s="10" t="s">
        <v>41</v>
      </c>
      <c r="T49" s="10" t="s">
        <v>41</v>
      </c>
      <c r="U49" s="10" t="s">
        <v>37</v>
      </c>
      <c r="V49" s="10" t="s">
        <v>37</v>
      </c>
      <c r="W49" s="10" t="s">
        <v>37</v>
      </c>
      <c r="X49" s="10" t="s">
        <v>45</v>
      </c>
    </row>
    <row r="50" spans="1:24" x14ac:dyDescent="0.25">
      <c r="A50" s="2">
        <v>48</v>
      </c>
      <c r="B50" s="2" t="s">
        <v>110</v>
      </c>
      <c r="E50" s="7" t="s">
        <v>41</v>
      </c>
      <c r="F50" s="7" t="s">
        <v>42</v>
      </c>
      <c r="G50" s="7" t="s">
        <v>44</v>
      </c>
      <c r="H50" s="7" t="s">
        <v>37</v>
      </c>
      <c r="I50" s="7" t="s">
        <v>44</v>
      </c>
      <c r="J50" s="7" t="s">
        <v>44</v>
      </c>
      <c r="K50" s="7" t="s">
        <v>69</v>
      </c>
      <c r="L50" s="7" t="s">
        <v>37</v>
      </c>
      <c r="M50" s="7" t="s">
        <v>57</v>
      </c>
      <c r="N50" s="7" t="s">
        <v>91</v>
      </c>
      <c r="O50" s="10" t="s">
        <v>41</v>
      </c>
      <c r="P50" s="10" t="s">
        <v>39</v>
      </c>
      <c r="Q50" s="10" t="s">
        <v>45</v>
      </c>
      <c r="R50" s="10" t="s">
        <v>37</v>
      </c>
      <c r="S50" s="10" t="s">
        <v>45</v>
      </c>
      <c r="T50" s="10" t="s">
        <v>45</v>
      </c>
      <c r="U50" s="10" t="s">
        <v>39</v>
      </c>
      <c r="V50" s="10" t="s">
        <v>37</v>
      </c>
      <c r="W50" s="10" t="s">
        <v>39</v>
      </c>
      <c r="X50" s="10" t="s">
        <v>39</v>
      </c>
    </row>
    <row r="51" spans="1:24" x14ac:dyDescent="0.25">
      <c r="A51" s="2">
        <v>49</v>
      </c>
      <c r="B51" s="2" t="s">
        <v>111</v>
      </c>
      <c r="E51" s="7" t="s">
        <v>37</v>
      </c>
      <c r="F51" s="7" t="s">
        <v>37</v>
      </c>
      <c r="G51" s="7" t="s">
        <v>41</v>
      </c>
      <c r="H51" s="7" t="s">
        <v>41</v>
      </c>
      <c r="I51" s="7" t="s">
        <v>37</v>
      </c>
      <c r="J51" s="7" t="s">
        <v>37</v>
      </c>
      <c r="K51" s="7" t="s">
        <v>41</v>
      </c>
      <c r="L51" s="7" t="s">
        <v>41</v>
      </c>
      <c r="M51" s="7" t="s">
        <v>46</v>
      </c>
      <c r="N51" s="7" t="s">
        <v>41</v>
      </c>
      <c r="O51" s="10" t="s">
        <v>37</v>
      </c>
      <c r="P51" s="10" t="s">
        <v>37</v>
      </c>
      <c r="Q51" s="10" t="s">
        <v>41</v>
      </c>
      <c r="R51" s="10" t="s">
        <v>41</v>
      </c>
      <c r="S51" s="10" t="s">
        <v>37</v>
      </c>
      <c r="T51" s="10" t="s">
        <v>37</v>
      </c>
      <c r="U51" s="10" t="s">
        <v>41</v>
      </c>
      <c r="V51" s="10" t="s">
        <v>41</v>
      </c>
      <c r="W51" s="10" t="s">
        <v>37</v>
      </c>
      <c r="X51" s="10" t="s">
        <v>41</v>
      </c>
    </row>
    <row r="52" spans="1:24" x14ac:dyDescent="0.25">
      <c r="A52" s="2">
        <v>50</v>
      </c>
      <c r="B52" s="2" t="s">
        <v>112</v>
      </c>
      <c r="E52" s="7" t="s">
        <v>37</v>
      </c>
      <c r="F52" s="7" t="s">
        <v>41</v>
      </c>
      <c r="G52" s="7" t="s">
        <v>41</v>
      </c>
      <c r="H52" s="7" t="s">
        <v>67</v>
      </c>
      <c r="I52" s="7" t="s">
        <v>37</v>
      </c>
      <c r="J52" s="7" t="s">
        <v>41</v>
      </c>
      <c r="K52" s="7" t="s">
        <v>41</v>
      </c>
      <c r="L52" s="7" t="s">
        <v>38</v>
      </c>
      <c r="M52" s="7" t="s">
        <v>42</v>
      </c>
      <c r="N52" s="7" t="s">
        <v>42</v>
      </c>
      <c r="O52" s="10" t="s">
        <v>37</v>
      </c>
      <c r="P52" s="10" t="s">
        <v>41</v>
      </c>
      <c r="Q52" s="10" t="s">
        <v>41</v>
      </c>
      <c r="R52" s="10" t="s">
        <v>39</v>
      </c>
      <c r="S52" s="10" t="s">
        <v>37</v>
      </c>
      <c r="T52" s="10" t="s">
        <v>41</v>
      </c>
      <c r="U52" s="10" t="s">
        <v>41</v>
      </c>
      <c r="V52" s="10" t="s">
        <v>39</v>
      </c>
      <c r="W52" s="10" t="s">
        <v>39</v>
      </c>
      <c r="X52" s="10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/>
  </sheetViews>
  <sheetFormatPr defaultRowHeight="15" x14ac:dyDescent="0.25"/>
  <cols>
    <col min="1" max="1" width="3" style="2" customWidth="1"/>
    <col min="2" max="2" width="13.28515625" style="2" bestFit="1" customWidth="1"/>
    <col min="3" max="4" width="2.140625" style="4" customWidth="1"/>
    <col min="5" max="5" width="7" style="7" customWidth="1"/>
    <col min="6" max="8" width="6.42578125" style="7" customWidth="1"/>
    <col min="9" max="10" width="5.7109375" style="7" customWidth="1"/>
    <col min="11" max="12" width="6.42578125" style="7" customWidth="1"/>
    <col min="13" max="13" width="7" style="7" customWidth="1"/>
    <col min="14" max="14" width="6.7109375" style="7" customWidth="1"/>
    <col min="15" max="23" width="6.5703125" style="10" customWidth="1"/>
    <col min="24" max="24" width="7.5703125" style="10" customWidth="1"/>
    <col min="25" max="33" width="6" style="13" customWidth="1"/>
    <col min="34" max="34" width="7" style="13" customWidth="1"/>
  </cols>
  <sheetData>
    <row r="1" spans="1:34" x14ac:dyDescent="0.25">
      <c r="E1" s="6" t="s">
        <v>4</v>
      </c>
      <c r="O1" s="9" t="s">
        <v>15</v>
      </c>
      <c r="Y1" s="12" t="s">
        <v>26</v>
      </c>
    </row>
    <row r="2" spans="1:34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25">
      <c r="A3" s="2">
        <v>1</v>
      </c>
      <c r="B3" s="2" t="s">
        <v>556</v>
      </c>
      <c r="E3" s="7" t="s">
        <v>40</v>
      </c>
      <c r="F3" s="7" t="s">
        <v>37</v>
      </c>
      <c r="G3" s="7" t="s">
        <v>40</v>
      </c>
      <c r="H3" s="7" t="s">
        <v>200</v>
      </c>
      <c r="I3" s="7" t="s">
        <v>37</v>
      </c>
      <c r="J3" s="7" t="s">
        <v>40</v>
      </c>
      <c r="K3" s="7" t="s">
        <v>37</v>
      </c>
      <c r="L3" s="7" t="s">
        <v>38</v>
      </c>
      <c r="M3" s="7" t="s">
        <v>37</v>
      </c>
      <c r="N3" s="7" t="s">
        <v>262</v>
      </c>
      <c r="O3" s="10" t="s">
        <v>40</v>
      </c>
      <c r="P3" s="10" t="s">
        <v>37</v>
      </c>
      <c r="Q3" s="10" t="s">
        <v>40</v>
      </c>
      <c r="R3" s="10" t="s">
        <v>39</v>
      </c>
      <c r="S3" s="10" t="s">
        <v>37</v>
      </c>
      <c r="T3" s="10" t="s">
        <v>40</v>
      </c>
      <c r="U3" s="10" t="s">
        <v>37</v>
      </c>
      <c r="V3" s="10" t="s">
        <v>39</v>
      </c>
      <c r="W3" s="10" t="s">
        <v>37</v>
      </c>
      <c r="X3" s="10" t="s">
        <v>117</v>
      </c>
    </row>
    <row r="4" spans="1:34" x14ac:dyDescent="0.25">
      <c r="A4" s="2">
        <v>2</v>
      </c>
      <c r="B4" s="2" t="s">
        <v>557</v>
      </c>
      <c r="E4" s="7" t="s">
        <v>46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40</v>
      </c>
      <c r="K4" s="7" t="s">
        <v>46</v>
      </c>
      <c r="L4" s="7" t="s">
        <v>46</v>
      </c>
      <c r="M4" s="7" t="s">
        <v>37</v>
      </c>
      <c r="N4" s="7" t="s">
        <v>46</v>
      </c>
      <c r="O4" s="10" t="s">
        <v>37</v>
      </c>
      <c r="P4" s="10" t="s">
        <v>37</v>
      </c>
      <c r="Q4" s="10" t="s">
        <v>37</v>
      </c>
      <c r="R4" s="10" t="s">
        <v>37</v>
      </c>
      <c r="S4" s="10" t="s">
        <v>37</v>
      </c>
      <c r="T4" s="10" t="s">
        <v>40</v>
      </c>
      <c r="U4" s="10" t="s">
        <v>37</v>
      </c>
      <c r="V4" s="10" t="s">
        <v>37</v>
      </c>
      <c r="W4" s="10" t="s">
        <v>37</v>
      </c>
      <c r="X4" s="10" t="s">
        <v>37</v>
      </c>
    </row>
    <row r="5" spans="1:34" x14ac:dyDescent="0.25">
      <c r="A5" s="2">
        <v>3</v>
      </c>
      <c r="B5" s="2" t="s">
        <v>558</v>
      </c>
      <c r="E5" s="7" t="s">
        <v>37</v>
      </c>
      <c r="F5" s="7" t="s">
        <v>37</v>
      </c>
      <c r="G5" s="7" t="s">
        <v>37</v>
      </c>
      <c r="H5" s="7" t="s">
        <v>44</v>
      </c>
      <c r="I5" s="7" t="s">
        <v>37</v>
      </c>
      <c r="J5" s="7" t="s">
        <v>46</v>
      </c>
      <c r="K5" s="7" t="s">
        <v>37</v>
      </c>
      <c r="L5" s="7" t="s">
        <v>46</v>
      </c>
      <c r="M5" s="7" t="s">
        <v>76</v>
      </c>
      <c r="N5" s="7" t="s">
        <v>37</v>
      </c>
      <c r="O5" s="10" t="s">
        <v>37</v>
      </c>
      <c r="P5" s="10" t="s">
        <v>37</v>
      </c>
      <c r="Q5" s="10" t="s">
        <v>37</v>
      </c>
      <c r="R5" s="10" t="s">
        <v>45</v>
      </c>
      <c r="S5" s="10" t="s">
        <v>37</v>
      </c>
      <c r="T5" s="10" t="s">
        <v>37</v>
      </c>
      <c r="U5" s="10" t="s">
        <v>37</v>
      </c>
      <c r="V5" s="10" t="s">
        <v>37</v>
      </c>
      <c r="W5" s="10" t="s">
        <v>39</v>
      </c>
      <c r="X5" s="10" t="s">
        <v>37</v>
      </c>
    </row>
    <row r="6" spans="1:34" x14ac:dyDescent="0.25">
      <c r="A6" s="2">
        <v>4</v>
      </c>
      <c r="B6" s="2" t="s">
        <v>559</v>
      </c>
      <c r="E6" s="7" t="s">
        <v>67</v>
      </c>
      <c r="F6" s="7" t="s">
        <v>38</v>
      </c>
      <c r="G6" s="7" t="s">
        <v>40</v>
      </c>
      <c r="H6" s="7" t="s">
        <v>38</v>
      </c>
      <c r="I6" s="7" t="s">
        <v>37</v>
      </c>
      <c r="J6" s="7" t="s">
        <v>44</v>
      </c>
      <c r="K6" s="7" t="s">
        <v>56</v>
      </c>
      <c r="L6" s="7" t="s">
        <v>40</v>
      </c>
      <c r="M6" s="7" t="s">
        <v>37</v>
      </c>
      <c r="N6" s="7" t="s">
        <v>37</v>
      </c>
      <c r="O6" s="10" t="s">
        <v>39</v>
      </c>
      <c r="P6" s="10" t="s">
        <v>39</v>
      </c>
      <c r="Q6" s="10" t="s">
        <v>40</v>
      </c>
      <c r="R6" s="10" t="s">
        <v>39</v>
      </c>
      <c r="S6" s="10" t="s">
        <v>37</v>
      </c>
      <c r="T6" s="10" t="s">
        <v>45</v>
      </c>
      <c r="U6" s="10" t="s">
        <v>39</v>
      </c>
      <c r="V6" s="10" t="s">
        <v>40</v>
      </c>
      <c r="W6" s="10" t="s">
        <v>37</v>
      </c>
      <c r="X6" s="10" t="s">
        <v>37</v>
      </c>
    </row>
    <row r="7" spans="1:34" x14ac:dyDescent="0.25">
      <c r="A7" s="2">
        <v>5</v>
      </c>
      <c r="B7" s="2" t="s">
        <v>560</v>
      </c>
      <c r="E7" s="7" t="s">
        <v>41</v>
      </c>
      <c r="F7" s="7" t="s">
        <v>41</v>
      </c>
      <c r="G7" s="7" t="s">
        <v>41</v>
      </c>
      <c r="H7" s="7" t="s">
        <v>41</v>
      </c>
      <c r="I7" s="7" t="s">
        <v>46</v>
      </c>
      <c r="J7" s="7" t="s">
        <v>37</v>
      </c>
      <c r="K7" s="7" t="s">
        <v>40</v>
      </c>
      <c r="L7" s="7" t="s">
        <v>37</v>
      </c>
      <c r="M7" s="7" t="s">
        <v>37</v>
      </c>
      <c r="N7" s="7" t="s">
        <v>40</v>
      </c>
      <c r="O7" s="10" t="s">
        <v>41</v>
      </c>
      <c r="P7" s="10" t="s">
        <v>41</v>
      </c>
      <c r="Q7" s="10" t="s">
        <v>41</v>
      </c>
      <c r="R7" s="10" t="s">
        <v>41</v>
      </c>
      <c r="S7" s="10" t="s">
        <v>37</v>
      </c>
      <c r="T7" s="10" t="s">
        <v>37</v>
      </c>
      <c r="U7" s="10" t="s">
        <v>40</v>
      </c>
      <c r="V7" s="10" t="s">
        <v>37</v>
      </c>
      <c r="W7" s="10" t="s">
        <v>37</v>
      </c>
      <c r="X7" s="10" t="s">
        <v>40</v>
      </c>
    </row>
    <row r="8" spans="1:34" x14ac:dyDescent="0.25">
      <c r="A8" s="2">
        <v>6</v>
      </c>
      <c r="B8" s="2" t="s">
        <v>561</v>
      </c>
      <c r="E8" s="7" t="s">
        <v>178</v>
      </c>
      <c r="F8" s="7" t="s">
        <v>157</v>
      </c>
      <c r="G8" s="7" t="s">
        <v>44</v>
      </c>
      <c r="H8" s="7" t="s">
        <v>37</v>
      </c>
      <c r="I8" s="7" t="s">
        <v>144</v>
      </c>
      <c r="J8" s="7" t="s">
        <v>37</v>
      </c>
      <c r="K8" s="7" t="s">
        <v>37</v>
      </c>
      <c r="L8" s="7" t="s">
        <v>37</v>
      </c>
      <c r="M8" s="7" t="s">
        <v>40</v>
      </c>
      <c r="N8" s="7" t="s">
        <v>37</v>
      </c>
      <c r="O8" s="10" t="s">
        <v>39</v>
      </c>
      <c r="P8" s="10" t="s">
        <v>39</v>
      </c>
      <c r="Q8" s="10" t="s">
        <v>45</v>
      </c>
      <c r="R8" s="10" t="s">
        <v>37</v>
      </c>
      <c r="S8" s="10" t="s">
        <v>39</v>
      </c>
      <c r="T8" s="10" t="s">
        <v>37</v>
      </c>
      <c r="U8" s="10" t="s">
        <v>37</v>
      </c>
      <c r="V8" s="10" t="s">
        <v>37</v>
      </c>
      <c r="W8" s="10" t="s">
        <v>40</v>
      </c>
      <c r="X8" s="10" t="s">
        <v>37</v>
      </c>
    </row>
    <row r="9" spans="1:34" x14ac:dyDescent="0.25">
      <c r="A9" s="2">
        <v>7</v>
      </c>
      <c r="B9" s="2" t="s">
        <v>562</v>
      </c>
      <c r="E9" s="7" t="s">
        <v>44</v>
      </c>
      <c r="F9" s="7" t="s">
        <v>37</v>
      </c>
      <c r="G9" s="7" t="s">
        <v>37</v>
      </c>
      <c r="H9" s="7" t="s">
        <v>37</v>
      </c>
      <c r="I9" s="7" t="s">
        <v>91</v>
      </c>
      <c r="J9" s="7" t="s">
        <v>37</v>
      </c>
      <c r="K9" s="7" t="s">
        <v>44</v>
      </c>
      <c r="L9" s="7" t="s">
        <v>40</v>
      </c>
      <c r="M9" s="7" t="s">
        <v>44</v>
      </c>
      <c r="N9" s="7" t="s">
        <v>38</v>
      </c>
      <c r="O9" s="10" t="s">
        <v>45</v>
      </c>
      <c r="P9" s="10" t="s">
        <v>37</v>
      </c>
      <c r="Q9" s="10" t="s">
        <v>37</v>
      </c>
      <c r="R9" s="10" t="s">
        <v>37</v>
      </c>
      <c r="S9" s="10" t="s">
        <v>39</v>
      </c>
      <c r="T9" s="10" t="s">
        <v>37</v>
      </c>
      <c r="U9" s="10" t="s">
        <v>45</v>
      </c>
      <c r="V9" s="10" t="s">
        <v>40</v>
      </c>
      <c r="W9" s="10" t="s">
        <v>45</v>
      </c>
      <c r="X9" s="10" t="s">
        <v>39</v>
      </c>
    </row>
    <row r="10" spans="1:34" x14ac:dyDescent="0.25">
      <c r="A10" s="2">
        <v>8</v>
      </c>
      <c r="B10" s="2" t="s">
        <v>563</v>
      </c>
      <c r="E10" s="7" t="s">
        <v>37</v>
      </c>
      <c r="F10" s="7" t="s">
        <v>37</v>
      </c>
      <c r="G10" s="7" t="s">
        <v>40</v>
      </c>
      <c r="H10" s="7" t="s">
        <v>56</v>
      </c>
      <c r="I10" s="7" t="s">
        <v>37</v>
      </c>
      <c r="J10" s="7" t="s">
        <v>41</v>
      </c>
      <c r="K10" s="7" t="s">
        <v>40</v>
      </c>
      <c r="L10" s="7" t="s">
        <v>37</v>
      </c>
      <c r="M10" s="7" t="s">
        <v>41</v>
      </c>
      <c r="N10" s="7" t="s">
        <v>86</v>
      </c>
      <c r="O10" s="10" t="s">
        <v>37</v>
      </c>
      <c r="P10" s="10" t="s">
        <v>37</v>
      </c>
      <c r="Q10" s="10" t="s">
        <v>40</v>
      </c>
      <c r="R10" s="10" t="s">
        <v>39</v>
      </c>
      <c r="S10" s="10" t="s">
        <v>37</v>
      </c>
      <c r="T10" s="10" t="s">
        <v>41</v>
      </c>
      <c r="U10" s="10" t="s">
        <v>40</v>
      </c>
      <c r="V10" s="10" t="s">
        <v>37</v>
      </c>
      <c r="W10" s="10" t="s">
        <v>41</v>
      </c>
      <c r="X10" s="10" t="s">
        <v>39</v>
      </c>
    </row>
    <row r="11" spans="1:34" x14ac:dyDescent="0.25">
      <c r="A11" s="2">
        <v>9</v>
      </c>
      <c r="B11" s="2" t="s">
        <v>564</v>
      </c>
      <c r="E11" s="7" t="s">
        <v>44</v>
      </c>
      <c r="F11" s="7" t="s">
        <v>37</v>
      </c>
      <c r="G11" s="7" t="s">
        <v>132</v>
      </c>
      <c r="H11" s="7" t="s">
        <v>37</v>
      </c>
      <c r="I11" s="7" t="s">
        <v>37</v>
      </c>
      <c r="J11" s="7" t="s">
        <v>37</v>
      </c>
      <c r="K11" s="7" t="s">
        <v>44</v>
      </c>
      <c r="L11" s="7" t="s">
        <v>40</v>
      </c>
      <c r="M11" s="7" t="s">
        <v>41</v>
      </c>
      <c r="N11" s="7" t="s">
        <v>40</v>
      </c>
      <c r="O11" s="10" t="s">
        <v>45</v>
      </c>
      <c r="P11" s="10" t="s">
        <v>37</v>
      </c>
      <c r="Q11" s="10" t="s">
        <v>39</v>
      </c>
      <c r="R11" s="10" t="s">
        <v>37</v>
      </c>
      <c r="S11" s="10" t="s">
        <v>37</v>
      </c>
      <c r="T11" s="10" t="s">
        <v>37</v>
      </c>
      <c r="U11" s="10" t="s">
        <v>45</v>
      </c>
      <c r="V11" s="10" t="s">
        <v>40</v>
      </c>
      <c r="W11" s="10" t="s">
        <v>41</v>
      </c>
      <c r="X11" s="10" t="s">
        <v>40</v>
      </c>
    </row>
    <row r="12" spans="1:34" x14ac:dyDescent="0.25">
      <c r="A12" s="2">
        <v>10</v>
      </c>
      <c r="B12" s="2" t="s">
        <v>565</v>
      </c>
      <c r="E12" s="7" t="s">
        <v>40</v>
      </c>
      <c r="F12" s="7" t="s">
        <v>40</v>
      </c>
      <c r="G12" s="7" t="s">
        <v>37</v>
      </c>
      <c r="H12" s="7" t="s">
        <v>40</v>
      </c>
      <c r="I12" s="7" t="s">
        <v>57</v>
      </c>
      <c r="J12" s="7" t="s">
        <v>40</v>
      </c>
      <c r="K12" s="7" t="s">
        <v>40</v>
      </c>
      <c r="L12" s="7" t="s">
        <v>37</v>
      </c>
      <c r="M12" s="7" t="s">
        <v>40</v>
      </c>
      <c r="N12" s="7" t="s">
        <v>44</v>
      </c>
      <c r="O12" s="10" t="s">
        <v>40</v>
      </c>
      <c r="P12" s="10" t="s">
        <v>40</v>
      </c>
      <c r="Q12" s="10" t="s">
        <v>37</v>
      </c>
      <c r="R12" s="10" t="s">
        <v>40</v>
      </c>
      <c r="S12" s="10" t="s">
        <v>39</v>
      </c>
      <c r="T12" s="10" t="s">
        <v>40</v>
      </c>
      <c r="U12" s="10" t="s">
        <v>40</v>
      </c>
      <c r="V12" s="10" t="s">
        <v>37</v>
      </c>
      <c r="W12" s="10" t="s">
        <v>40</v>
      </c>
      <c r="X12" s="10" t="s">
        <v>45</v>
      </c>
    </row>
    <row r="13" spans="1:34" x14ac:dyDescent="0.25">
      <c r="A13" s="2">
        <v>11</v>
      </c>
      <c r="B13" s="2" t="s">
        <v>566</v>
      </c>
      <c r="E13" s="7" t="s">
        <v>37</v>
      </c>
      <c r="F13" s="7" t="s">
        <v>178</v>
      </c>
      <c r="G13" s="7" t="s">
        <v>41</v>
      </c>
      <c r="H13" s="7" t="s">
        <v>40</v>
      </c>
      <c r="I13" s="7" t="s">
        <v>91</v>
      </c>
      <c r="J13" s="7" t="s">
        <v>40</v>
      </c>
      <c r="K13" s="7" t="s">
        <v>38</v>
      </c>
      <c r="L13" s="7" t="s">
        <v>37</v>
      </c>
      <c r="M13" s="7" t="s">
        <v>38</v>
      </c>
      <c r="N13" s="7" t="s">
        <v>44</v>
      </c>
      <c r="O13" s="10" t="s">
        <v>37</v>
      </c>
      <c r="P13" s="10" t="s">
        <v>39</v>
      </c>
      <c r="Q13" s="10" t="s">
        <v>41</v>
      </c>
      <c r="R13" s="10" t="s">
        <v>40</v>
      </c>
      <c r="S13" s="10" t="s">
        <v>39</v>
      </c>
      <c r="T13" s="10" t="s">
        <v>40</v>
      </c>
      <c r="U13" s="10" t="s">
        <v>39</v>
      </c>
      <c r="V13" s="10" t="s">
        <v>37</v>
      </c>
      <c r="W13" s="10" t="s">
        <v>39</v>
      </c>
      <c r="X13" s="10" t="s">
        <v>45</v>
      </c>
    </row>
    <row r="14" spans="1:34" x14ac:dyDescent="0.25">
      <c r="A14" s="2">
        <v>12</v>
      </c>
      <c r="B14" s="2" t="s">
        <v>567</v>
      </c>
      <c r="E14" s="7" t="s">
        <v>93</v>
      </c>
      <c r="F14" s="7" t="s">
        <v>37</v>
      </c>
      <c r="G14" s="7" t="s">
        <v>44</v>
      </c>
      <c r="H14" s="7" t="s">
        <v>44</v>
      </c>
      <c r="I14" s="7" t="s">
        <v>44</v>
      </c>
      <c r="J14" s="7" t="s">
        <v>37</v>
      </c>
      <c r="K14" s="7" t="s">
        <v>41</v>
      </c>
      <c r="L14" s="7" t="s">
        <v>37</v>
      </c>
      <c r="M14" s="7" t="s">
        <v>41</v>
      </c>
      <c r="N14" s="7" t="s">
        <v>41</v>
      </c>
      <c r="O14" s="10" t="s">
        <v>45</v>
      </c>
      <c r="P14" s="10" t="s">
        <v>37</v>
      </c>
      <c r="Q14" s="10" t="s">
        <v>45</v>
      </c>
      <c r="R14" s="10" t="s">
        <v>45</v>
      </c>
      <c r="S14" s="10" t="s">
        <v>45</v>
      </c>
      <c r="T14" s="10" t="s">
        <v>37</v>
      </c>
      <c r="U14" s="10" t="s">
        <v>41</v>
      </c>
      <c r="V14" s="10" t="s">
        <v>37</v>
      </c>
      <c r="W14" s="10" t="s">
        <v>41</v>
      </c>
      <c r="X14" s="10" t="s">
        <v>41</v>
      </c>
    </row>
    <row r="15" spans="1:34" x14ac:dyDescent="0.25">
      <c r="A15" s="2">
        <v>13</v>
      </c>
      <c r="B15" s="2" t="s">
        <v>568</v>
      </c>
      <c r="E15" s="7" t="s">
        <v>42</v>
      </c>
      <c r="F15" s="7" t="s">
        <v>42</v>
      </c>
      <c r="G15" s="7" t="s">
        <v>41</v>
      </c>
      <c r="H15" s="7" t="s">
        <v>40</v>
      </c>
      <c r="I15" s="7" t="s">
        <v>37</v>
      </c>
      <c r="J15" s="7" t="s">
        <v>46</v>
      </c>
      <c r="K15" s="7" t="s">
        <v>37</v>
      </c>
      <c r="L15" s="7" t="s">
        <v>67</v>
      </c>
      <c r="M15" s="7" t="s">
        <v>41</v>
      </c>
      <c r="N15" s="7" t="s">
        <v>37</v>
      </c>
      <c r="O15" s="10" t="s">
        <v>39</v>
      </c>
      <c r="P15" s="10" t="s">
        <v>39</v>
      </c>
      <c r="Q15" s="10" t="s">
        <v>41</v>
      </c>
      <c r="R15" s="10" t="s">
        <v>40</v>
      </c>
      <c r="S15" s="10" t="s">
        <v>37</v>
      </c>
      <c r="T15" s="10" t="s">
        <v>37</v>
      </c>
      <c r="U15" s="10" t="s">
        <v>37</v>
      </c>
      <c r="V15" s="10" t="s">
        <v>39</v>
      </c>
      <c r="W15" s="10" t="s">
        <v>41</v>
      </c>
      <c r="X15" s="10" t="s">
        <v>37</v>
      </c>
    </row>
    <row r="16" spans="1:34" x14ac:dyDescent="0.25">
      <c r="A16" s="2">
        <v>14</v>
      </c>
      <c r="B16" s="2" t="s">
        <v>569</v>
      </c>
      <c r="E16" s="7" t="s">
        <v>40</v>
      </c>
      <c r="F16" s="7" t="s">
        <v>37</v>
      </c>
      <c r="G16" s="7" t="s">
        <v>37</v>
      </c>
      <c r="H16" s="7" t="s">
        <v>40</v>
      </c>
      <c r="I16" s="7" t="s">
        <v>211</v>
      </c>
      <c r="J16" s="7" t="s">
        <v>37</v>
      </c>
      <c r="K16" s="7" t="s">
        <v>44</v>
      </c>
      <c r="L16" s="7" t="s">
        <v>37</v>
      </c>
      <c r="M16" s="7" t="s">
        <v>37</v>
      </c>
      <c r="N16" s="7" t="s">
        <v>41</v>
      </c>
      <c r="O16" s="10" t="s">
        <v>40</v>
      </c>
      <c r="P16" s="10" t="s">
        <v>37</v>
      </c>
      <c r="Q16" s="10" t="s">
        <v>37</v>
      </c>
      <c r="R16" s="10" t="s">
        <v>40</v>
      </c>
      <c r="S16" s="10" t="s">
        <v>39</v>
      </c>
      <c r="T16" s="10" t="s">
        <v>37</v>
      </c>
      <c r="U16" s="10" t="s">
        <v>45</v>
      </c>
      <c r="V16" s="10" t="s">
        <v>37</v>
      </c>
      <c r="W16" s="10" t="s">
        <v>37</v>
      </c>
      <c r="X16" s="10" t="s">
        <v>41</v>
      </c>
    </row>
    <row r="17" spans="1:24" x14ac:dyDescent="0.25">
      <c r="A17" s="2">
        <v>15</v>
      </c>
      <c r="B17" s="2" t="s">
        <v>570</v>
      </c>
      <c r="E17" s="7" t="s">
        <v>40</v>
      </c>
      <c r="F17" s="7" t="s">
        <v>44</v>
      </c>
      <c r="G17" s="7" t="s">
        <v>37</v>
      </c>
      <c r="H17" s="7" t="s">
        <v>46</v>
      </c>
      <c r="I17" s="7" t="s">
        <v>132</v>
      </c>
      <c r="J17" s="7" t="s">
        <v>44</v>
      </c>
      <c r="K17" s="7" t="s">
        <v>38</v>
      </c>
      <c r="L17" s="7" t="s">
        <v>40</v>
      </c>
      <c r="M17" s="7" t="s">
        <v>37</v>
      </c>
      <c r="N17" s="7" t="s">
        <v>37</v>
      </c>
      <c r="O17" s="10" t="s">
        <v>40</v>
      </c>
      <c r="P17" s="10" t="s">
        <v>45</v>
      </c>
      <c r="Q17" s="10" t="s">
        <v>37</v>
      </c>
      <c r="R17" s="10" t="s">
        <v>37</v>
      </c>
      <c r="S17" s="10" t="s">
        <v>39</v>
      </c>
      <c r="T17" s="10" t="s">
        <v>45</v>
      </c>
      <c r="U17" s="10" t="s">
        <v>39</v>
      </c>
      <c r="V17" s="10" t="s">
        <v>40</v>
      </c>
      <c r="W17" s="10" t="s">
        <v>37</v>
      </c>
      <c r="X17" s="10" t="s">
        <v>37</v>
      </c>
    </row>
    <row r="18" spans="1:24" x14ac:dyDescent="0.25">
      <c r="A18" s="2">
        <v>16</v>
      </c>
      <c r="B18" s="2" t="s">
        <v>571</v>
      </c>
      <c r="E18" s="7" t="s">
        <v>41</v>
      </c>
      <c r="F18" s="7" t="s">
        <v>37</v>
      </c>
      <c r="G18" s="7" t="s">
        <v>37</v>
      </c>
      <c r="H18" s="7" t="s">
        <v>41</v>
      </c>
      <c r="I18" s="7" t="s">
        <v>37</v>
      </c>
      <c r="J18" s="7" t="s">
        <v>40</v>
      </c>
      <c r="K18" s="7" t="s">
        <v>41</v>
      </c>
      <c r="L18" s="7" t="s">
        <v>37</v>
      </c>
      <c r="M18" s="7" t="s">
        <v>37</v>
      </c>
      <c r="N18" s="7" t="s">
        <v>37</v>
      </c>
      <c r="O18" s="10" t="s">
        <v>41</v>
      </c>
      <c r="P18" s="10" t="s">
        <v>37</v>
      </c>
      <c r="Q18" s="10" t="s">
        <v>37</v>
      </c>
      <c r="R18" s="10" t="s">
        <v>41</v>
      </c>
      <c r="S18" s="10" t="s">
        <v>37</v>
      </c>
      <c r="T18" s="10" t="s">
        <v>40</v>
      </c>
      <c r="U18" s="10" t="s">
        <v>41</v>
      </c>
      <c r="V18" s="10" t="s">
        <v>37</v>
      </c>
      <c r="W18" s="10" t="s">
        <v>37</v>
      </c>
      <c r="X18" s="10" t="s">
        <v>37</v>
      </c>
    </row>
    <row r="19" spans="1:24" x14ac:dyDescent="0.25">
      <c r="A19" s="2">
        <v>17</v>
      </c>
      <c r="B19" s="2" t="s">
        <v>572</v>
      </c>
      <c r="E19" s="7" t="s">
        <v>37</v>
      </c>
      <c r="F19" s="7" t="s">
        <v>37</v>
      </c>
      <c r="G19" s="7" t="s">
        <v>37</v>
      </c>
      <c r="H19" s="7" t="s">
        <v>40</v>
      </c>
      <c r="I19" s="7" t="s">
        <v>37</v>
      </c>
      <c r="J19" s="7" t="s">
        <v>37</v>
      </c>
      <c r="K19" s="7" t="s">
        <v>37</v>
      </c>
      <c r="L19" s="7" t="s">
        <v>37</v>
      </c>
      <c r="M19" s="7" t="s">
        <v>37</v>
      </c>
      <c r="N19" s="7" t="s">
        <v>37</v>
      </c>
      <c r="O19" s="10" t="s">
        <v>37</v>
      </c>
      <c r="P19" s="10" t="s">
        <v>37</v>
      </c>
      <c r="Q19" s="10" t="s">
        <v>37</v>
      </c>
      <c r="R19" s="10" t="s">
        <v>40</v>
      </c>
      <c r="S19" s="10" t="s">
        <v>37</v>
      </c>
      <c r="T19" s="10" t="s">
        <v>37</v>
      </c>
      <c r="U19" s="10" t="s">
        <v>37</v>
      </c>
      <c r="V19" s="10" t="s">
        <v>37</v>
      </c>
      <c r="W19" s="10" t="s">
        <v>37</v>
      </c>
      <c r="X19" s="10" t="s">
        <v>37</v>
      </c>
    </row>
    <row r="20" spans="1:24" x14ac:dyDescent="0.25">
      <c r="A20" s="2">
        <v>18</v>
      </c>
      <c r="B20" s="2" t="s">
        <v>573</v>
      </c>
      <c r="E20" s="7" t="s">
        <v>44</v>
      </c>
      <c r="F20" s="7" t="s">
        <v>44</v>
      </c>
      <c r="G20" s="7" t="s">
        <v>38</v>
      </c>
      <c r="H20" s="7" t="s">
        <v>37</v>
      </c>
      <c r="I20" s="7" t="s">
        <v>37</v>
      </c>
      <c r="J20" s="7" t="s">
        <v>40</v>
      </c>
      <c r="K20" s="7" t="s">
        <v>41</v>
      </c>
      <c r="L20" s="7" t="s">
        <v>37</v>
      </c>
      <c r="M20" s="7" t="s">
        <v>42</v>
      </c>
      <c r="N20" s="7" t="s">
        <v>46</v>
      </c>
      <c r="O20" s="10" t="s">
        <v>45</v>
      </c>
      <c r="P20" s="10" t="s">
        <v>45</v>
      </c>
      <c r="Q20" s="10" t="s">
        <v>39</v>
      </c>
      <c r="R20" s="10" t="s">
        <v>37</v>
      </c>
      <c r="S20" s="10" t="s">
        <v>37</v>
      </c>
      <c r="T20" s="10" t="s">
        <v>40</v>
      </c>
      <c r="U20" s="10" t="s">
        <v>41</v>
      </c>
      <c r="V20" s="10" t="s">
        <v>37</v>
      </c>
      <c r="W20" s="10" t="s">
        <v>39</v>
      </c>
      <c r="X20" s="10" t="s">
        <v>37</v>
      </c>
    </row>
    <row r="21" spans="1:24" x14ac:dyDescent="0.25">
      <c r="A21" s="2">
        <v>19</v>
      </c>
      <c r="B21" s="2" t="s">
        <v>574</v>
      </c>
      <c r="E21" s="7" t="s">
        <v>40</v>
      </c>
      <c r="F21" s="7" t="s">
        <v>37</v>
      </c>
      <c r="G21" s="7" t="s">
        <v>41</v>
      </c>
      <c r="H21" s="7" t="s">
        <v>41</v>
      </c>
      <c r="I21" s="7" t="s">
        <v>37</v>
      </c>
      <c r="J21" s="7" t="s">
        <v>37</v>
      </c>
      <c r="K21" s="7" t="s">
        <v>57</v>
      </c>
      <c r="L21" s="7" t="s">
        <v>40</v>
      </c>
      <c r="M21" s="7" t="s">
        <v>41</v>
      </c>
      <c r="N21" s="7" t="s">
        <v>46</v>
      </c>
      <c r="O21" s="10" t="s">
        <v>40</v>
      </c>
      <c r="P21" s="10" t="s">
        <v>37</v>
      </c>
      <c r="Q21" s="10" t="s">
        <v>41</v>
      </c>
      <c r="R21" s="10" t="s">
        <v>41</v>
      </c>
      <c r="S21" s="10" t="s">
        <v>37</v>
      </c>
      <c r="T21" s="10" t="s">
        <v>37</v>
      </c>
      <c r="U21" s="10" t="s">
        <v>39</v>
      </c>
      <c r="V21" s="10" t="s">
        <v>40</v>
      </c>
      <c r="W21" s="10" t="s">
        <v>41</v>
      </c>
      <c r="X21" s="10" t="s">
        <v>37</v>
      </c>
    </row>
    <row r="22" spans="1:24" x14ac:dyDescent="0.25">
      <c r="A22" s="2">
        <v>20</v>
      </c>
      <c r="B22" s="2" t="s">
        <v>575</v>
      </c>
      <c r="E22" s="7" t="s">
        <v>44</v>
      </c>
      <c r="F22" s="7" t="s">
        <v>37</v>
      </c>
      <c r="G22" s="7" t="s">
        <v>37</v>
      </c>
      <c r="H22" s="7" t="s">
        <v>37</v>
      </c>
      <c r="I22" s="7" t="s">
        <v>37</v>
      </c>
      <c r="J22" s="7" t="s">
        <v>37</v>
      </c>
      <c r="K22" s="7" t="s">
        <v>37</v>
      </c>
      <c r="L22" s="7" t="s">
        <v>37</v>
      </c>
      <c r="M22" s="7" t="s">
        <v>37</v>
      </c>
      <c r="N22" s="7" t="s">
        <v>46</v>
      </c>
      <c r="O22" s="10" t="s">
        <v>45</v>
      </c>
      <c r="P22" s="10" t="s">
        <v>37</v>
      </c>
      <c r="Q22" s="10" t="s">
        <v>37</v>
      </c>
      <c r="R22" s="10" t="s">
        <v>37</v>
      </c>
      <c r="S22" s="10" t="s">
        <v>37</v>
      </c>
      <c r="T22" s="10" t="s">
        <v>37</v>
      </c>
      <c r="U22" s="10" t="s">
        <v>37</v>
      </c>
      <c r="V22" s="10" t="s">
        <v>37</v>
      </c>
      <c r="W22" s="10" t="s">
        <v>37</v>
      </c>
      <c r="X22" s="10" t="s">
        <v>37</v>
      </c>
    </row>
    <row r="23" spans="1:24" x14ac:dyDescent="0.25">
      <c r="A23" s="2">
        <v>21</v>
      </c>
      <c r="B23" s="2" t="s">
        <v>576</v>
      </c>
      <c r="E23" s="7" t="s">
        <v>44</v>
      </c>
      <c r="F23" s="7" t="s">
        <v>40</v>
      </c>
      <c r="G23" s="7" t="s">
        <v>46</v>
      </c>
      <c r="H23" s="7" t="s">
        <v>37</v>
      </c>
      <c r="I23" s="7" t="s">
        <v>44</v>
      </c>
      <c r="J23" s="7" t="s">
        <v>41</v>
      </c>
      <c r="K23" s="7" t="s">
        <v>41</v>
      </c>
      <c r="L23" s="7" t="s">
        <v>37</v>
      </c>
      <c r="M23" s="7" t="s">
        <v>46</v>
      </c>
      <c r="N23" s="7" t="s">
        <v>44</v>
      </c>
      <c r="O23" s="10" t="s">
        <v>45</v>
      </c>
      <c r="P23" s="10" t="s">
        <v>40</v>
      </c>
      <c r="Q23" s="10" t="s">
        <v>37</v>
      </c>
      <c r="R23" s="10" t="s">
        <v>37</v>
      </c>
      <c r="S23" s="10" t="s">
        <v>45</v>
      </c>
      <c r="T23" s="10" t="s">
        <v>41</v>
      </c>
      <c r="U23" s="10" t="s">
        <v>41</v>
      </c>
      <c r="V23" s="10" t="s">
        <v>37</v>
      </c>
      <c r="W23" s="10" t="s">
        <v>37</v>
      </c>
      <c r="X23" s="10" t="s">
        <v>45</v>
      </c>
    </row>
    <row r="24" spans="1:24" x14ac:dyDescent="0.25">
      <c r="A24" s="2">
        <v>22</v>
      </c>
      <c r="B24" s="2" t="s">
        <v>577</v>
      </c>
      <c r="E24" s="7" t="s">
        <v>76</v>
      </c>
      <c r="F24" s="7" t="s">
        <v>37</v>
      </c>
      <c r="G24" s="7" t="s">
        <v>37</v>
      </c>
      <c r="H24" s="7" t="s">
        <v>40</v>
      </c>
      <c r="I24" s="7" t="s">
        <v>37</v>
      </c>
      <c r="J24" s="7" t="s">
        <v>37</v>
      </c>
      <c r="K24" s="7" t="s">
        <v>67</v>
      </c>
      <c r="L24" s="7" t="s">
        <v>40</v>
      </c>
      <c r="M24" s="7" t="s">
        <v>37</v>
      </c>
      <c r="N24" s="7" t="s">
        <v>46</v>
      </c>
      <c r="O24" s="10" t="s">
        <v>39</v>
      </c>
      <c r="P24" s="10" t="s">
        <v>37</v>
      </c>
      <c r="Q24" s="10" t="s">
        <v>37</v>
      </c>
      <c r="R24" s="10" t="s">
        <v>40</v>
      </c>
      <c r="S24" s="10" t="s">
        <v>37</v>
      </c>
      <c r="T24" s="10" t="s">
        <v>37</v>
      </c>
      <c r="U24" s="10" t="s">
        <v>39</v>
      </c>
      <c r="V24" s="10" t="s">
        <v>40</v>
      </c>
      <c r="W24" s="10" t="s">
        <v>37</v>
      </c>
      <c r="X24" s="10" t="s">
        <v>37</v>
      </c>
    </row>
    <row r="25" spans="1:24" x14ac:dyDescent="0.25">
      <c r="A25" s="2">
        <v>23</v>
      </c>
      <c r="B25" s="2" t="s">
        <v>578</v>
      </c>
      <c r="E25" s="7" t="s">
        <v>67</v>
      </c>
      <c r="F25" s="7" t="s">
        <v>41</v>
      </c>
      <c r="G25" s="7" t="s">
        <v>41</v>
      </c>
      <c r="H25" s="7" t="s">
        <v>67</v>
      </c>
      <c r="I25" s="7" t="s">
        <v>40</v>
      </c>
      <c r="J25" s="7" t="s">
        <v>44</v>
      </c>
      <c r="K25" s="7" t="s">
        <v>41</v>
      </c>
      <c r="L25" s="7" t="s">
        <v>37</v>
      </c>
      <c r="M25" s="7" t="s">
        <v>37</v>
      </c>
      <c r="N25" s="7" t="s">
        <v>41</v>
      </c>
      <c r="O25" s="10" t="s">
        <v>39</v>
      </c>
      <c r="P25" s="10" t="s">
        <v>41</v>
      </c>
      <c r="Q25" s="10" t="s">
        <v>41</v>
      </c>
      <c r="R25" s="10" t="s">
        <v>39</v>
      </c>
      <c r="S25" s="10" t="s">
        <v>40</v>
      </c>
      <c r="T25" s="10" t="s">
        <v>45</v>
      </c>
      <c r="U25" s="10" t="s">
        <v>41</v>
      </c>
      <c r="V25" s="10" t="s">
        <v>37</v>
      </c>
      <c r="W25" s="10" t="s">
        <v>37</v>
      </c>
      <c r="X25" s="10" t="s">
        <v>41</v>
      </c>
    </row>
    <row r="26" spans="1:24" x14ac:dyDescent="0.25">
      <c r="A26" s="2">
        <v>24</v>
      </c>
      <c r="B26" s="2" t="s">
        <v>579</v>
      </c>
      <c r="E26" s="7" t="s">
        <v>37</v>
      </c>
      <c r="F26" s="7" t="s">
        <v>67</v>
      </c>
      <c r="G26" s="7" t="s">
        <v>65</v>
      </c>
      <c r="H26" s="7" t="s">
        <v>37</v>
      </c>
      <c r="I26" s="7" t="s">
        <v>37</v>
      </c>
      <c r="J26" s="7" t="s">
        <v>37</v>
      </c>
      <c r="K26" s="7" t="s">
        <v>40</v>
      </c>
      <c r="L26" s="7" t="s">
        <v>37</v>
      </c>
      <c r="M26" s="7" t="s">
        <v>69</v>
      </c>
      <c r="N26" s="7" t="s">
        <v>162</v>
      </c>
      <c r="O26" s="10" t="s">
        <v>37</v>
      </c>
      <c r="P26" s="10" t="s">
        <v>39</v>
      </c>
      <c r="Q26" s="10" t="s">
        <v>39</v>
      </c>
      <c r="R26" s="10" t="s">
        <v>37</v>
      </c>
      <c r="S26" s="10" t="s">
        <v>37</v>
      </c>
      <c r="T26" s="10" t="s">
        <v>37</v>
      </c>
      <c r="U26" s="10" t="s">
        <v>40</v>
      </c>
      <c r="V26" s="10" t="s">
        <v>37</v>
      </c>
      <c r="W26" s="10" t="s">
        <v>39</v>
      </c>
      <c r="X26" s="10" t="s">
        <v>39</v>
      </c>
    </row>
    <row r="27" spans="1:24" x14ac:dyDescent="0.25">
      <c r="A27" s="2">
        <v>25</v>
      </c>
      <c r="B27" s="2" t="s">
        <v>580</v>
      </c>
      <c r="E27" s="7" t="s">
        <v>41</v>
      </c>
      <c r="F27" s="7" t="s">
        <v>41</v>
      </c>
      <c r="G27" s="7" t="s">
        <v>67</v>
      </c>
      <c r="H27" s="7" t="s">
        <v>41</v>
      </c>
      <c r="I27" s="7" t="s">
        <v>37</v>
      </c>
      <c r="J27" s="7" t="s">
        <v>37</v>
      </c>
      <c r="K27" s="7" t="s">
        <v>37</v>
      </c>
      <c r="L27" s="7" t="s">
        <v>37</v>
      </c>
      <c r="M27" s="7" t="s">
        <v>41</v>
      </c>
      <c r="N27" s="7" t="s">
        <v>41</v>
      </c>
      <c r="O27" s="10" t="s">
        <v>41</v>
      </c>
      <c r="P27" s="10" t="s">
        <v>41</v>
      </c>
      <c r="Q27" s="10" t="s">
        <v>39</v>
      </c>
      <c r="R27" s="10" t="s">
        <v>41</v>
      </c>
      <c r="S27" s="10" t="s">
        <v>37</v>
      </c>
      <c r="T27" s="10" t="s">
        <v>37</v>
      </c>
      <c r="U27" s="10" t="s">
        <v>37</v>
      </c>
      <c r="V27" s="10" t="s">
        <v>37</v>
      </c>
      <c r="W27" s="10" t="s">
        <v>41</v>
      </c>
      <c r="X27" s="10" t="s">
        <v>41</v>
      </c>
    </row>
    <row r="28" spans="1:24" x14ac:dyDescent="0.25">
      <c r="A28" s="2">
        <v>26</v>
      </c>
      <c r="B28" s="2" t="s">
        <v>581</v>
      </c>
      <c r="E28" s="7" t="s">
        <v>40</v>
      </c>
      <c r="F28" s="7" t="s">
        <v>40</v>
      </c>
      <c r="G28" s="7" t="s">
        <v>37</v>
      </c>
      <c r="H28" s="7" t="s">
        <v>40</v>
      </c>
      <c r="I28" s="7" t="s">
        <v>37</v>
      </c>
      <c r="J28" s="7" t="s">
        <v>37</v>
      </c>
      <c r="K28" s="7" t="s">
        <v>41</v>
      </c>
      <c r="L28" s="7" t="s">
        <v>37</v>
      </c>
      <c r="M28" s="7" t="s">
        <v>40</v>
      </c>
      <c r="N28" s="7" t="s">
        <v>38</v>
      </c>
      <c r="O28" s="10" t="s">
        <v>40</v>
      </c>
      <c r="P28" s="10" t="s">
        <v>40</v>
      </c>
      <c r="Q28" s="10" t="s">
        <v>37</v>
      </c>
      <c r="R28" s="10" t="s">
        <v>40</v>
      </c>
      <c r="S28" s="10" t="s">
        <v>37</v>
      </c>
      <c r="T28" s="10" t="s">
        <v>37</v>
      </c>
      <c r="U28" s="10" t="s">
        <v>41</v>
      </c>
      <c r="V28" s="10" t="s">
        <v>37</v>
      </c>
      <c r="W28" s="10" t="s">
        <v>40</v>
      </c>
      <c r="X28" s="10" t="s">
        <v>39</v>
      </c>
    </row>
    <row r="29" spans="1:24" x14ac:dyDescent="0.25">
      <c r="A29" s="2">
        <v>27</v>
      </c>
      <c r="B29" s="2" t="s">
        <v>582</v>
      </c>
      <c r="E29" s="7" t="s">
        <v>40</v>
      </c>
      <c r="F29" s="7" t="s">
        <v>40</v>
      </c>
      <c r="G29" s="7" t="s">
        <v>37</v>
      </c>
      <c r="H29" s="7" t="s">
        <v>176</v>
      </c>
      <c r="I29" s="7" t="s">
        <v>144</v>
      </c>
      <c r="J29" s="7" t="s">
        <v>40</v>
      </c>
      <c r="K29" s="7" t="s">
        <v>41</v>
      </c>
      <c r="L29" s="7" t="s">
        <v>37</v>
      </c>
      <c r="M29" s="7" t="s">
        <v>37</v>
      </c>
      <c r="N29" s="7" t="s">
        <v>38</v>
      </c>
      <c r="O29" s="10" t="s">
        <v>40</v>
      </c>
      <c r="P29" s="10" t="s">
        <v>40</v>
      </c>
      <c r="Q29" s="10" t="s">
        <v>37</v>
      </c>
      <c r="R29" s="10" t="s">
        <v>39</v>
      </c>
      <c r="S29" s="10" t="s">
        <v>39</v>
      </c>
      <c r="T29" s="10" t="s">
        <v>40</v>
      </c>
      <c r="U29" s="10" t="s">
        <v>41</v>
      </c>
      <c r="V29" s="10" t="s">
        <v>37</v>
      </c>
      <c r="W29" s="10" t="s">
        <v>37</v>
      </c>
      <c r="X29" s="10" t="s">
        <v>39</v>
      </c>
    </row>
    <row r="30" spans="1:24" x14ac:dyDescent="0.25">
      <c r="A30" s="2">
        <v>28</v>
      </c>
      <c r="B30" s="2" t="s">
        <v>583</v>
      </c>
      <c r="E30" s="7" t="s">
        <v>41</v>
      </c>
      <c r="F30" s="7" t="s">
        <v>37</v>
      </c>
      <c r="G30" s="7" t="s">
        <v>37</v>
      </c>
      <c r="H30" s="7" t="s">
        <v>37</v>
      </c>
      <c r="I30" s="7" t="s">
        <v>37</v>
      </c>
      <c r="J30" s="7" t="s">
        <v>46</v>
      </c>
      <c r="K30" s="7" t="s">
        <v>40</v>
      </c>
      <c r="L30" s="7" t="s">
        <v>38</v>
      </c>
      <c r="M30" s="7" t="s">
        <v>37</v>
      </c>
      <c r="N30" s="7" t="s">
        <v>41</v>
      </c>
      <c r="O30" s="10" t="s">
        <v>41</v>
      </c>
      <c r="P30" s="10" t="s">
        <v>37</v>
      </c>
      <c r="Q30" s="10" t="s">
        <v>37</v>
      </c>
      <c r="R30" s="10" t="s">
        <v>37</v>
      </c>
      <c r="S30" s="10" t="s">
        <v>37</v>
      </c>
      <c r="T30" s="10" t="s">
        <v>37</v>
      </c>
      <c r="U30" s="10" t="s">
        <v>40</v>
      </c>
      <c r="V30" s="10" t="s">
        <v>39</v>
      </c>
      <c r="W30" s="10" t="s">
        <v>37</v>
      </c>
      <c r="X30" s="10" t="s">
        <v>41</v>
      </c>
    </row>
    <row r="31" spans="1:24" x14ac:dyDescent="0.25">
      <c r="A31" s="2">
        <v>29</v>
      </c>
      <c r="B31" s="2" t="s">
        <v>584</v>
      </c>
      <c r="E31" s="7" t="s">
        <v>67</v>
      </c>
      <c r="F31" s="7" t="s">
        <v>37</v>
      </c>
      <c r="G31" s="7" t="s">
        <v>67</v>
      </c>
      <c r="H31" s="7" t="s">
        <v>37</v>
      </c>
      <c r="I31" s="7" t="s">
        <v>37</v>
      </c>
      <c r="J31" s="7" t="s">
        <v>41</v>
      </c>
      <c r="K31" s="7" t="s">
        <v>126</v>
      </c>
      <c r="L31" s="7" t="s">
        <v>126</v>
      </c>
      <c r="M31" s="7" t="s">
        <v>69</v>
      </c>
      <c r="N31" s="7" t="s">
        <v>37</v>
      </c>
      <c r="O31" s="10" t="s">
        <v>39</v>
      </c>
      <c r="P31" s="10" t="s">
        <v>37</v>
      </c>
      <c r="Q31" s="10" t="s">
        <v>39</v>
      </c>
      <c r="R31" s="10" t="s">
        <v>37</v>
      </c>
      <c r="S31" s="10" t="s">
        <v>37</v>
      </c>
      <c r="T31" s="10" t="s">
        <v>41</v>
      </c>
      <c r="U31" s="10" t="s">
        <v>39</v>
      </c>
      <c r="V31" s="10" t="s">
        <v>39</v>
      </c>
      <c r="W31" s="10" t="s">
        <v>39</v>
      </c>
      <c r="X31" s="10" t="s">
        <v>37</v>
      </c>
    </row>
    <row r="32" spans="1:24" x14ac:dyDescent="0.25">
      <c r="A32" s="2">
        <v>30</v>
      </c>
      <c r="B32" s="2" t="s">
        <v>585</v>
      </c>
      <c r="E32" s="7" t="s">
        <v>67</v>
      </c>
      <c r="F32" s="7" t="s">
        <v>37</v>
      </c>
      <c r="G32" s="7" t="s">
        <v>37</v>
      </c>
      <c r="H32" s="7" t="s">
        <v>38</v>
      </c>
      <c r="I32" s="7" t="s">
        <v>37</v>
      </c>
      <c r="J32" s="7" t="s">
        <v>37</v>
      </c>
      <c r="K32" s="7" t="s">
        <v>37</v>
      </c>
      <c r="L32" s="7" t="s">
        <v>44</v>
      </c>
      <c r="M32" s="7" t="s">
        <v>44</v>
      </c>
      <c r="N32" s="7" t="s">
        <v>38</v>
      </c>
      <c r="O32" s="10" t="s">
        <v>39</v>
      </c>
      <c r="P32" s="10" t="s">
        <v>37</v>
      </c>
      <c r="Q32" s="10" t="s">
        <v>37</v>
      </c>
      <c r="R32" s="10" t="s">
        <v>39</v>
      </c>
      <c r="S32" s="10" t="s">
        <v>37</v>
      </c>
      <c r="T32" s="10" t="s">
        <v>37</v>
      </c>
      <c r="U32" s="10" t="s">
        <v>37</v>
      </c>
      <c r="V32" s="10" t="s">
        <v>45</v>
      </c>
      <c r="W32" s="10" t="s">
        <v>45</v>
      </c>
      <c r="X32" s="10" t="s">
        <v>39</v>
      </c>
    </row>
    <row r="33" spans="1:24" x14ac:dyDescent="0.25">
      <c r="A33" s="2">
        <v>31</v>
      </c>
      <c r="B33" s="2" t="s">
        <v>586</v>
      </c>
      <c r="E33" s="7" t="s">
        <v>41</v>
      </c>
      <c r="F33" s="7" t="s">
        <v>40</v>
      </c>
      <c r="G33" s="7" t="s">
        <v>37</v>
      </c>
      <c r="H33" s="7" t="s">
        <v>37</v>
      </c>
      <c r="I33" s="7" t="s">
        <v>37</v>
      </c>
      <c r="J33" s="7" t="s">
        <v>37</v>
      </c>
      <c r="K33" s="7" t="s">
        <v>44</v>
      </c>
      <c r="L33" s="7" t="s">
        <v>37</v>
      </c>
      <c r="M33" s="7" t="s">
        <v>40</v>
      </c>
      <c r="N33" s="7" t="s">
        <v>41</v>
      </c>
      <c r="O33" s="10" t="s">
        <v>41</v>
      </c>
      <c r="P33" s="10" t="s">
        <v>40</v>
      </c>
      <c r="Q33" s="10" t="s">
        <v>37</v>
      </c>
      <c r="R33" s="10" t="s">
        <v>37</v>
      </c>
      <c r="S33" s="10" t="s">
        <v>37</v>
      </c>
      <c r="T33" s="10" t="s">
        <v>37</v>
      </c>
      <c r="U33" s="10" t="s">
        <v>45</v>
      </c>
      <c r="V33" s="10" t="s">
        <v>37</v>
      </c>
      <c r="W33" s="10" t="s">
        <v>40</v>
      </c>
      <c r="X33" s="10" t="s">
        <v>41</v>
      </c>
    </row>
    <row r="34" spans="1:24" x14ac:dyDescent="0.25">
      <c r="A34" s="2">
        <v>32</v>
      </c>
      <c r="B34" s="2" t="s">
        <v>587</v>
      </c>
      <c r="E34" s="7" t="s">
        <v>178</v>
      </c>
      <c r="F34" s="7" t="s">
        <v>40</v>
      </c>
      <c r="G34" s="7" t="s">
        <v>93</v>
      </c>
      <c r="H34" s="7" t="s">
        <v>41</v>
      </c>
      <c r="I34" s="7" t="s">
        <v>37</v>
      </c>
      <c r="J34" s="7" t="s">
        <v>37</v>
      </c>
      <c r="K34" s="7" t="s">
        <v>37</v>
      </c>
      <c r="L34" s="7" t="s">
        <v>40</v>
      </c>
      <c r="M34" s="7" t="s">
        <v>157</v>
      </c>
      <c r="N34" s="7" t="s">
        <v>40</v>
      </c>
      <c r="O34" s="10" t="s">
        <v>39</v>
      </c>
      <c r="P34" s="10" t="s">
        <v>40</v>
      </c>
      <c r="Q34" s="10" t="s">
        <v>45</v>
      </c>
      <c r="R34" s="10" t="s">
        <v>41</v>
      </c>
      <c r="S34" s="10" t="s">
        <v>37</v>
      </c>
      <c r="T34" s="10" t="s">
        <v>37</v>
      </c>
      <c r="U34" s="10" t="s">
        <v>37</v>
      </c>
      <c r="V34" s="10" t="s">
        <v>40</v>
      </c>
      <c r="W34" s="10" t="s">
        <v>39</v>
      </c>
      <c r="X34" s="10" t="s">
        <v>40</v>
      </c>
    </row>
    <row r="35" spans="1:24" x14ac:dyDescent="0.25">
      <c r="A35" s="2">
        <v>33</v>
      </c>
      <c r="B35" s="2" t="s">
        <v>588</v>
      </c>
      <c r="E35" s="7" t="s">
        <v>37</v>
      </c>
      <c r="F35" s="7" t="s">
        <v>44</v>
      </c>
      <c r="G35" s="7" t="s">
        <v>37</v>
      </c>
      <c r="H35" s="7" t="s">
        <v>40</v>
      </c>
      <c r="I35" s="7" t="s">
        <v>41</v>
      </c>
      <c r="J35" s="7" t="s">
        <v>44</v>
      </c>
      <c r="K35" s="7" t="s">
        <v>37</v>
      </c>
      <c r="L35" s="7" t="s">
        <v>57</v>
      </c>
      <c r="M35" s="7" t="s">
        <v>37</v>
      </c>
      <c r="N35" s="7" t="s">
        <v>37</v>
      </c>
      <c r="O35" s="10" t="s">
        <v>37</v>
      </c>
      <c r="P35" s="10" t="s">
        <v>45</v>
      </c>
      <c r="Q35" s="10" t="s">
        <v>37</v>
      </c>
      <c r="R35" s="10" t="s">
        <v>40</v>
      </c>
      <c r="S35" s="10" t="s">
        <v>41</v>
      </c>
      <c r="T35" s="10" t="s">
        <v>45</v>
      </c>
      <c r="U35" s="10" t="s">
        <v>37</v>
      </c>
      <c r="V35" s="10" t="s">
        <v>39</v>
      </c>
      <c r="W35" s="10" t="s">
        <v>37</v>
      </c>
      <c r="X35" s="10" t="s">
        <v>37</v>
      </c>
    </row>
    <row r="36" spans="1:24" x14ac:dyDescent="0.25">
      <c r="A36" s="2">
        <v>34</v>
      </c>
      <c r="B36" s="2" t="s">
        <v>589</v>
      </c>
      <c r="E36" s="7" t="s">
        <v>40</v>
      </c>
      <c r="F36" s="7" t="s">
        <v>37</v>
      </c>
      <c r="G36" s="7" t="s">
        <v>40</v>
      </c>
      <c r="H36" s="7" t="s">
        <v>41</v>
      </c>
      <c r="I36" s="7" t="s">
        <v>41</v>
      </c>
      <c r="J36" s="7" t="s">
        <v>37</v>
      </c>
      <c r="K36" s="7" t="s">
        <v>38</v>
      </c>
      <c r="L36" s="7" t="s">
        <v>44</v>
      </c>
      <c r="M36" s="7" t="s">
        <v>37</v>
      </c>
      <c r="N36" s="7" t="s">
        <v>37</v>
      </c>
      <c r="O36" s="10" t="s">
        <v>40</v>
      </c>
      <c r="P36" s="10" t="s">
        <v>37</v>
      </c>
      <c r="Q36" s="10" t="s">
        <v>40</v>
      </c>
      <c r="R36" s="10" t="s">
        <v>41</v>
      </c>
      <c r="S36" s="10" t="s">
        <v>41</v>
      </c>
      <c r="T36" s="10" t="s">
        <v>37</v>
      </c>
      <c r="U36" s="10" t="s">
        <v>39</v>
      </c>
      <c r="V36" s="10" t="s">
        <v>45</v>
      </c>
      <c r="W36" s="10" t="s">
        <v>37</v>
      </c>
      <c r="X36" s="10" t="s">
        <v>37</v>
      </c>
    </row>
    <row r="37" spans="1:24" x14ac:dyDescent="0.25">
      <c r="A37" s="2">
        <v>35</v>
      </c>
      <c r="B37" s="2" t="s">
        <v>590</v>
      </c>
      <c r="E37" s="7" t="s">
        <v>40</v>
      </c>
      <c r="F37" s="7" t="s">
        <v>41</v>
      </c>
      <c r="G37" s="7" t="s">
        <v>37</v>
      </c>
      <c r="H37" s="7" t="s">
        <v>40</v>
      </c>
      <c r="I37" s="7" t="s">
        <v>41</v>
      </c>
      <c r="J37" s="7" t="s">
        <v>37</v>
      </c>
      <c r="K37" s="7" t="s">
        <v>91</v>
      </c>
      <c r="L37" s="7" t="s">
        <v>37</v>
      </c>
      <c r="M37" s="7" t="s">
        <v>40</v>
      </c>
      <c r="N37" s="7" t="s">
        <v>37</v>
      </c>
      <c r="O37" s="10" t="s">
        <v>40</v>
      </c>
      <c r="P37" s="10" t="s">
        <v>41</v>
      </c>
      <c r="Q37" s="10" t="s">
        <v>37</v>
      </c>
      <c r="R37" s="10" t="s">
        <v>40</v>
      </c>
      <c r="S37" s="10" t="s">
        <v>41</v>
      </c>
      <c r="T37" s="10" t="s">
        <v>37</v>
      </c>
      <c r="U37" s="10" t="s">
        <v>39</v>
      </c>
      <c r="V37" s="10" t="s">
        <v>37</v>
      </c>
      <c r="W37" s="10" t="s">
        <v>40</v>
      </c>
      <c r="X37" s="10" t="s">
        <v>37</v>
      </c>
    </row>
    <row r="38" spans="1:24" x14ac:dyDescent="0.25">
      <c r="A38" s="2">
        <v>36</v>
      </c>
      <c r="B38" s="2" t="s">
        <v>591</v>
      </c>
      <c r="E38" s="7" t="s">
        <v>37</v>
      </c>
      <c r="F38" s="7" t="s">
        <v>44</v>
      </c>
      <c r="G38" s="7" t="s">
        <v>37</v>
      </c>
      <c r="H38" s="7" t="s">
        <v>41</v>
      </c>
      <c r="I38" s="7" t="s">
        <v>37</v>
      </c>
      <c r="J38" s="7" t="s">
        <v>37</v>
      </c>
      <c r="K38" s="7" t="s">
        <v>46</v>
      </c>
      <c r="L38" s="7" t="s">
        <v>41</v>
      </c>
      <c r="M38" s="7" t="s">
        <v>37</v>
      </c>
      <c r="N38" s="7" t="s">
        <v>37</v>
      </c>
      <c r="O38" s="10" t="s">
        <v>37</v>
      </c>
      <c r="P38" s="10" t="s">
        <v>45</v>
      </c>
      <c r="Q38" s="10" t="s">
        <v>37</v>
      </c>
      <c r="R38" s="10" t="s">
        <v>41</v>
      </c>
      <c r="S38" s="10" t="s">
        <v>37</v>
      </c>
      <c r="T38" s="10" t="s">
        <v>37</v>
      </c>
      <c r="U38" s="10" t="s">
        <v>37</v>
      </c>
      <c r="V38" s="10" t="s">
        <v>41</v>
      </c>
      <c r="W38" s="10" t="s">
        <v>37</v>
      </c>
      <c r="X38" s="10" t="s">
        <v>37</v>
      </c>
    </row>
    <row r="39" spans="1:24" x14ac:dyDescent="0.25">
      <c r="A39" s="2">
        <v>37</v>
      </c>
      <c r="B39" s="2" t="s">
        <v>592</v>
      </c>
      <c r="E39" s="7" t="s">
        <v>40</v>
      </c>
      <c r="F39" s="7" t="s">
        <v>37</v>
      </c>
      <c r="G39" s="7" t="s">
        <v>59</v>
      </c>
      <c r="H39" s="7" t="s">
        <v>37</v>
      </c>
      <c r="I39" s="7" t="s">
        <v>41</v>
      </c>
      <c r="J39" s="7" t="s">
        <v>40</v>
      </c>
      <c r="K39" s="7" t="s">
        <v>37</v>
      </c>
      <c r="L39" s="7" t="s">
        <v>40</v>
      </c>
      <c r="M39" s="7" t="s">
        <v>44</v>
      </c>
      <c r="N39" s="7" t="s">
        <v>132</v>
      </c>
      <c r="O39" s="10" t="s">
        <v>40</v>
      </c>
      <c r="P39" s="10" t="s">
        <v>37</v>
      </c>
      <c r="Q39" s="10" t="s">
        <v>39</v>
      </c>
      <c r="R39" s="10" t="s">
        <v>37</v>
      </c>
      <c r="S39" s="10" t="s">
        <v>41</v>
      </c>
      <c r="T39" s="10" t="s">
        <v>40</v>
      </c>
      <c r="U39" s="10" t="s">
        <v>37</v>
      </c>
      <c r="V39" s="10" t="s">
        <v>40</v>
      </c>
      <c r="W39" s="10" t="s">
        <v>45</v>
      </c>
      <c r="X39" s="10" t="s">
        <v>39</v>
      </c>
    </row>
    <row r="40" spans="1:24" x14ac:dyDescent="0.25">
      <c r="A40" s="2">
        <v>38</v>
      </c>
      <c r="B40" s="2" t="s">
        <v>593</v>
      </c>
      <c r="E40" s="7" t="s">
        <v>46</v>
      </c>
      <c r="F40" s="7" t="s">
        <v>40</v>
      </c>
      <c r="G40" s="7" t="s">
        <v>37</v>
      </c>
      <c r="H40" s="7" t="s">
        <v>37</v>
      </c>
      <c r="I40" s="7" t="s">
        <v>41</v>
      </c>
      <c r="J40" s="7" t="s">
        <v>40</v>
      </c>
      <c r="K40" s="7" t="s">
        <v>37</v>
      </c>
      <c r="L40" s="7" t="s">
        <v>37</v>
      </c>
      <c r="M40" s="7" t="s">
        <v>40</v>
      </c>
      <c r="N40" s="7" t="s">
        <v>37</v>
      </c>
      <c r="O40" s="10" t="s">
        <v>37</v>
      </c>
      <c r="P40" s="10" t="s">
        <v>40</v>
      </c>
      <c r="Q40" s="10" t="s">
        <v>37</v>
      </c>
      <c r="R40" s="10" t="s">
        <v>37</v>
      </c>
      <c r="S40" s="10" t="s">
        <v>41</v>
      </c>
      <c r="T40" s="10" t="s">
        <v>40</v>
      </c>
      <c r="U40" s="10" t="s">
        <v>37</v>
      </c>
      <c r="V40" s="10" t="s">
        <v>37</v>
      </c>
      <c r="W40" s="10" t="s">
        <v>40</v>
      </c>
      <c r="X40" s="10" t="s">
        <v>37</v>
      </c>
    </row>
    <row r="41" spans="1:24" x14ac:dyDescent="0.25">
      <c r="A41" s="2">
        <v>39</v>
      </c>
      <c r="B41" s="2" t="s">
        <v>594</v>
      </c>
      <c r="E41" s="7" t="s">
        <v>44</v>
      </c>
      <c r="F41" s="7" t="s">
        <v>37</v>
      </c>
      <c r="G41" s="7" t="s">
        <v>37</v>
      </c>
      <c r="H41" s="7" t="s">
        <v>37</v>
      </c>
      <c r="I41" s="7" t="s">
        <v>40</v>
      </c>
      <c r="J41" s="7" t="s">
        <v>69</v>
      </c>
      <c r="K41" s="7" t="s">
        <v>37</v>
      </c>
      <c r="L41" s="7" t="s">
        <v>37</v>
      </c>
      <c r="M41" s="7" t="s">
        <v>37</v>
      </c>
      <c r="N41" s="7" t="s">
        <v>37</v>
      </c>
      <c r="O41" s="10" t="s">
        <v>45</v>
      </c>
      <c r="P41" s="10" t="s">
        <v>37</v>
      </c>
      <c r="Q41" s="10" t="s">
        <v>37</v>
      </c>
      <c r="R41" s="10" t="s">
        <v>37</v>
      </c>
      <c r="S41" s="10" t="s">
        <v>40</v>
      </c>
      <c r="T41" s="10" t="s">
        <v>39</v>
      </c>
      <c r="U41" s="10" t="s">
        <v>37</v>
      </c>
      <c r="V41" s="10" t="s">
        <v>37</v>
      </c>
      <c r="W41" s="10" t="s">
        <v>37</v>
      </c>
      <c r="X41" s="10" t="s">
        <v>37</v>
      </c>
    </row>
    <row r="42" spans="1:24" x14ac:dyDescent="0.25">
      <c r="A42" s="2">
        <v>40</v>
      </c>
      <c r="B42" s="2" t="s">
        <v>595</v>
      </c>
      <c r="E42" s="7" t="s">
        <v>67</v>
      </c>
      <c r="F42" s="7" t="s">
        <v>37</v>
      </c>
      <c r="G42" s="7" t="s">
        <v>86</v>
      </c>
      <c r="H42" s="7" t="s">
        <v>74</v>
      </c>
      <c r="I42" s="7" t="s">
        <v>41</v>
      </c>
      <c r="J42" s="7" t="s">
        <v>44</v>
      </c>
      <c r="K42" s="7" t="s">
        <v>40</v>
      </c>
      <c r="L42" s="7" t="s">
        <v>40</v>
      </c>
      <c r="M42" s="7" t="s">
        <v>37</v>
      </c>
      <c r="N42" s="7" t="s">
        <v>37</v>
      </c>
      <c r="O42" s="10" t="s">
        <v>39</v>
      </c>
      <c r="P42" s="10" t="s">
        <v>37</v>
      </c>
      <c r="Q42" s="10" t="s">
        <v>39</v>
      </c>
      <c r="R42" s="10" t="s">
        <v>39</v>
      </c>
      <c r="S42" s="10" t="s">
        <v>41</v>
      </c>
      <c r="T42" s="10" t="s">
        <v>45</v>
      </c>
      <c r="U42" s="10" t="s">
        <v>40</v>
      </c>
      <c r="V42" s="10" t="s">
        <v>40</v>
      </c>
      <c r="W42" s="10" t="s">
        <v>37</v>
      </c>
      <c r="X42" s="10" t="s">
        <v>37</v>
      </c>
    </row>
    <row r="43" spans="1:24" x14ac:dyDescent="0.25">
      <c r="A43" s="2">
        <v>41</v>
      </c>
      <c r="B43" s="2" t="s">
        <v>596</v>
      </c>
      <c r="E43" s="7" t="s">
        <v>42</v>
      </c>
      <c r="F43" s="7" t="s">
        <v>44</v>
      </c>
      <c r="G43" s="7" t="s">
        <v>40</v>
      </c>
      <c r="H43" s="7" t="s">
        <v>40</v>
      </c>
      <c r="I43" s="7" t="s">
        <v>40</v>
      </c>
      <c r="J43" s="7" t="s">
        <v>37</v>
      </c>
      <c r="K43" s="7" t="s">
        <v>37</v>
      </c>
      <c r="L43" s="7" t="s">
        <v>40</v>
      </c>
      <c r="M43" s="7" t="s">
        <v>42</v>
      </c>
      <c r="N43" s="7" t="s">
        <v>40</v>
      </c>
      <c r="O43" s="10" t="s">
        <v>39</v>
      </c>
      <c r="P43" s="10" t="s">
        <v>45</v>
      </c>
      <c r="Q43" s="10" t="s">
        <v>40</v>
      </c>
      <c r="R43" s="10" t="s">
        <v>40</v>
      </c>
      <c r="S43" s="10" t="s">
        <v>40</v>
      </c>
      <c r="T43" s="10" t="s">
        <v>37</v>
      </c>
      <c r="U43" s="10" t="s">
        <v>37</v>
      </c>
      <c r="V43" s="10" t="s">
        <v>40</v>
      </c>
      <c r="W43" s="10" t="s">
        <v>39</v>
      </c>
      <c r="X43" s="10" t="s">
        <v>40</v>
      </c>
    </row>
    <row r="44" spans="1:24" x14ac:dyDescent="0.25">
      <c r="A44" s="2">
        <v>42</v>
      </c>
      <c r="B44" s="2" t="s">
        <v>597</v>
      </c>
      <c r="E44" s="7" t="s">
        <v>86</v>
      </c>
      <c r="F44" s="7" t="s">
        <v>41</v>
      </c>
      <c r="G44" s="7" t="s">
        <v>41</v>
      </c>
      <c r="H44" s="7" t="s">
        <v>40</v>
      </c>
      <c r="I44" s="7" t="s">
        <v>37</v>
      </c>
      <c r="J44" s="7" t="s">
        <v>37</v>
      </c>
      <c r="K44" s="7" t="s">
        <v>37</v>
      </c>
      <c r="L44" s="7" t="s">
        <v>41</v>
      </c>
      <c r="M44" s="7" t="s">
        <v>37</v>
      </c>
      <c r="N44" s="7" t="s">
        <v>44</v>
      </c>
      <c r="O44" s="10" t="s">
        <v>39</v>
      </c>
      <c r="P44" s="10" t="s">
        <v>41</v>
      </c>
      <c r="Q44" s="10" t="s">
        <v>41</v>
      </c>
      <c r="R44" s="10" t="s">
        <v>40</v>
      </c>
      <c r="S44" s="10" t="s">
        <v>37</v>
      </c>
      <c r="T44" s="10" t="s">
        <v>37</v>
      </c>
      <c r="U44" s="10" t="s">
        <v>37</v>
      </c>
      <c r="V44" s="10" t="s">
        <v>41</v>
      </c>
      <c r="W44" s="10" t="s">
        <v>37</v>
      </c>
      <c r="X44" s="10" t="s">
        <v>45</v>
      </c>
    </row>
    <row r="45" spans="1:24" x14ac:dyDescent="0.25">
      <c r="A45" s="2">
        <v>43</v>
      </c>
      <c r="B45" s="2" t="s">
        <v>598</v>
      </c>
      <c r="E45" s="7" t="s">
        <v>46</v>
      </c>
      <c r="F45" s="7" t="s">
        <v>40</v>
      </c>
      <c r="G45" s="7" t="s">
        <v>37</v>
      </c>
      <c r="H45" s="7" t="s">
        <v>37</v>
      </c>
      <c r="I45" s="7" t="s">
        <v>46</v>
      </c>
      <c r="J45" s="7" t="s">
        <v>44</v>
      </c>
      <c r="K45" s="7" t="s">
        <v>37</v>
      </c>
      <c r="L45" s="7" t="s">
        <v>40</v>
      </c>
      <c r="M45" s="7" t="s">
        <v>38</v>
      </c>
      <c r="N45" s="7" t="s">
        <v>42</v>
      </c>
      <c r="O45" s="10" t="s">
        <v>37</v>
      </c>
      <c r="P45" s="10" t="s">
        <v>40</v>
      </c>
      <c r="Q45" s="10" t="s">
        <v>37</v>
      </c>
      <c r="R45" s="10" t="s">
        <v>37</v>
      </c>
      <c r="S45" s="10" t="s">
        <v>37</v>
      </c>
      <c r="T45" s="10" t="s">
        <v>45</v>
      </c>
      <c r="U45" s="10" t="s">
        <v>37</v>
      </c>
      <c r="V45" s="10" t="s">
        <v>40</v>
      </c>
      <c r="W45" s="10" t="s">
        <v>39</v>
      </c>
      <c r="X45" s="10" t="s">
        <v>39</v>
      </c>
    </row>
    <row r="46" spans="1:24" x14ac:dyDescent="0.25">
      <c r="A46" s="2">
        <v>44</v>
      </c>
      <c r="B46" s="2" t="s">
        <v>599</v>
      </c>
      <c r="E46" s="7" t="s">
        <v>44</v>
      </c>
      <c r="F46" s="7" t="s">
        <v>37</v>
      </c>
      <c r="G46" s="7" t="s">
        <v>41</v>
      </c>
      <c r="H46" s="7" t="s">
        <v>40</v>
      </c>
      <c r="I46" s="7" t="s">
        <v>37</v>
      </c>
      <c r="J46" s="7" t="s">
        <v>37</v>
      </c>
      <c r="K46" s="7" t="s">
        <v>41</v>
      </c>
      <c r="L46" s="7" t="s">
        <v>37</v>
      </c>
      <c r="M46" s="7" t="s">
        <v>46</v>
      </c>
      <c r="N46" s="7" t="s">
        <v>46</v>
      </c>
      <c r="O46" s="10" t="s">
        <v>45</v>
      </c>
      <c r="P46" s="10" t="s">
        <v>37</v>
      </c>
      <c r="Q46" s="10" t="s">
        <v>41</v>
      </c>
      <c r="R46" s="10" t="s">
        <v>40</v>
      </c>
      <c r="S46" s="10" t="s">
        <v>37</v>
      </c>
      <c r="T46" s="10" t="s">
        <v>37</v>
      </c>
      <c r="U46" s="10" t="s">
        <v>41</v>
      </c>
      <c r="V46" s="10" t="s">
        <v>37</v>
      </c>
      <c r="W46" s="10" t="s">
        <v>37</v>
      </c>
      <c r="X46" s="10" t="s">
        <v>37</v>
      </c>
    </row>
    <row r="47" spans="1:24" x14ac:dyDescent="0.25">
      <c r="A47" s="2">
        <v>45</v>
      </c>
      <c r="B47" s="2" t="s">
        <v>600</v>
      </c>
      <c r="E47" s="7" t="s">
        <v>40</v>
      </c>
      <c r="F47" s="7" t="s">
        <v>41</v>
      </c>
      <c r="G47" s="7" t="s">
        <v>41</v>
      </c>
      <c r="H47" s="7" t="s">
        <v>41</v>
      </c>
      <c r="I47" s="7" t="s">
        <v>37</v>
      </c>
      <c r="J47" s="7" t="s">
        <v>37</v>
      </c>
      <c r="K47" s="7" t="s">
        <v>41</v>
      </c>
      <c r="L47" s="7" t="s">
        <v>41</v>
      </c>
      <c r="M47" s="7" t="s">
        <v>86</v>
      </c>
      <c r="N47" s="7" t="s">
        <v>37</v>
      </c>
      <c r="O47" s="10" t="s">
        <v>40</v>
      </c>
      <c r="P47" s="10" t="s">
        <v>41</v>
      </c>
      <c r="Q47" s="10" t="s">
        <v>41</v>
      </c>
      <c r="R47" s="10" t="s">
        <v>41</v>
      </c>
      <c r="S47" s="10" t="s">
        <v>37</v>
      </c>
      <c r="T47" s="10" t="s">
        <v>37</v>
      </c>
      <c r="U47" s="10" t="s">
        <v>41</v>
      </c>
      <c r="V47" s="10" t="s">
        <v>41</v>
      </c>
      <c r="W47" s="10" t="s">
        <v>39</v>
      </c>
      <c r="X47" s="10" t="s">
        <v>37</v>
      </c>
    </row>
    <row r="48" spans="1:24" x14ac:dyDescent="0.25">
      <c r="A48" s="2">
        <v>46</v>
      </c>
      <c r="B48" s="2" t="s">
        <v>601</v>
      </c>
      <c r="E48" s="7" t="s">
        <v>37</v>
      </c>
      <c r="F48" s="7" t="s">
        <v>37</v>
      </c>
      <c r="G48" s="7" t="s">
        <v>157</v>
      </c>
      <c r="H48" s="7" t="s">
        <v>67</v>
      </c>
      <c r="I48" s="7" t="s">
        <v>40</v>
      </c>
      <c r="J48" s="7" t="s">
        <v>37</v>
      </c>
      <c r="K48" s="7" t="s">
        <v>59</v>
      </c>
      <c r="L48" s="7" t="s">
        <v>40</v>
      </c>
      <c r="M48" s="7" t="s">
        <v>40</v>
      </c>
      <c r="N48" s="7" t="s">
        <v>93</v>
      </c>
      <c r="O48" s="10" t="s">
        <v>37</v>
      </c>
      <c r="P48" s="10" t="s">
        <v>37</v>
      </c>
      <c r="Q48" s="10" t="s">
        <v>39</v>
      </c>
      <c r="R48" s="10" t="s">
        <v>39</v>
      </c>
      <c r="S48" s="10" t="s">
        <v>40</v>
      </c>
      <c r="T48" s="10" t="s">
        <v>37</v>
      </c>
      <c r="U48" s="10" t="s">
        <v>39</v>
      </c>
      <c r="V48" s="10" t="s">
        <v>40</v>
      </c>
      <c r="W48" s="10" t="s">
        <v>40</v>
      </c>
      <c r="X48" s="10" t="s">
        <v>45</v>
      </c>
    </row>
    <row r="49" spans="1:24" x14ac:dyDescent="0.25">
      <c r="A49" s="2">
        <v>47</v>
      </c>
      <c r="B49" s="2" t="s">
        <v>602</v>
      </c>
      <c r="E49" s="7" t="s">
        <v>44</v>
      </c>
      <c r="F49" s="7" t="s">
        <v>41</v>
      </c>
      <c r="G49" s="7" t="s">
        <v>37</v>
      </c>
      <c r="H49" s="7" t="s">
        <v>67</v>
      </c>
      <c r="I49" s="7" t="s">
        <v>37</v>
      </c>
      <c r="J49" s="7" t="s">
        <v>38</v>
      </c>
      <c r="K49" s="7" t="s">
        <v>37</v>
      </c>
      <c r="L49" s="7" t="s">
        <v>37</v>
      </c>
      <c r="M49" s="7" t="s">
        <v>37</v>
      </c>
      <c r="N49" s="7" t="s">
        <v>46</v>
      </c>
      <c r="O49" s="10" t="s">
        <v>45</v>
      </c>
      <c r="P49" s="10" t="s">
        <v>41</v>
      </c>
      <c r="Q49" s="10" t="s">
        <v>37</v>
      </c>
      <c r="R49" s="10" t="s">
        <v>39</v>
      </c>
      <c r="S49" s="10" t="s">
        <v>37</v>
      </c>
      <c r="T49" s="10" t="s">
        <v>39</v>
      </c>
      <c r="U49" s="10" t="s">
        <v>37</v>
      </c>
      <c r="V49" s="10" t="s">
        <v>37</v>
      </c>
      <c r="W49" s="10" t="s">
        <v>37</v>
      </c>
      <c r="X49" s="10" t="s">
        <v>37</v>
      </c>
    </row>
    <row r="50" spans="1:24" x14ac:dyDescent="0.25">
      <c r="A50" s="2">
        <v>48</v>
      </c>
      <c r="B50" s="2" t="s">
        <v>603</v>
      </c>
      <c r="E50" s="7" t="s">
        <v>37</v>
      </c>
      <c r="F50" s="7" t="s">
        <v>41</v>
      </c>
      <c r="G50" s="7" t="s">
        <v>37</v>
      </c>
      <c r="H50" s="7" t="s">
        <v>40</v>
      </c>
      <c r="I50" s="7" t="s">
        <v>37</v>
      </c>
      <c r="J50" s="7" t="s">
        <v>65</v>
      </c>
      <c r="K50" s="7" t="s">
        <v>264</v>
      </c>
      <c r="L50" s="7" t="s">
        <v>40</v>
      </c>
      <c r="M50" s="7" t="s">
        <v>37</v>
      </c>
      <c r="N50" s="7" t="s">
        <v>128</v>
      </c>
      <c r="O50" s="10" t="s">
        <v>37</v>
      </c>
      <c r="P50" s="10" t="s">
        <v>41</v>
      </c>
      <c r="Q50" s="10" t="s">
        <v>37</v>
      </c>
      <c r="R50" s="10" t="s">
        <v>40</v>
      </c>
      <c r="S50" s="10" t="s">
        <v>37</v>
      </c>
      <c r="T50" s="10" t="s">
        <v>39</v>
      </c>
      <c r="U50" s="10" t="s">
        <v>117</v>
      </c>
      <c r="V50" s="10" t="s">
        <v>40</v>
      </c>
      <c r="W50" s="10" t="s">
        <v>37</v>
      </c>
      <c r="X50" s="10" t="s">
        <v>39</v>
      </c>
    </row>
    <row r="51" spans="1:24" x14ac:dyDescent="0.25">
      <c r="A51" s="2">
        <v>49</v>
      </c>
      <c r="B51" s="2" t="s">
        <v>604</v>
      </c>
      <c r="E51" s="7" t="s">
        <v>41</v>
      </c>
      <c r="F51" s="7" t="s">
        <v>46</v>
      </c>
      <c r="G51" s="7" t="s">
        <v>44</v>
      </c>
      <c r="H51" s="7" t="s">
        <v>44</v>
      </c>
      <c r="I51" s="7" t="s">
        <v>37</v>
      </c>
      <c r="J51" s="7" t="s">
        <v>200</v>
      </c>
      <c r="K51" s="7" t="s">
        <v>37</v>
      </c>
      <c r="L51" s="7" t="s">
        <v>42</v>
      </c>
      <c r="M51" s="7" t="s">
        <v>67</v>
      </c>
      <c r="N51" s="7" t="s">
        <v>37</v>
      </c>
      <c r="O51" s="10" t="s">
        <v>41</v>
      </c>
      <c r="P51" s="10" t="s">
        <v>37</v>
      </c>
      <c r="Q51" s="10" t="s">
        <v>45</v>
      </c>
      <c r="R51" s="10" t="s">
        <v>45</v>
      </c>
      <c r="S51" s="10" t="s">
        <v>37</v>
      </c>
      <c r="T51" s="10" t="s">
        <v>39</v>
      </c>
      <c r="U51" s="10" t="s">
        <v>37</v>
      </c>
      <c r="V51" s="10" t="s">
        <v>39</v>
      </c>
      <c r="W51" s="10" t="s">
        <v>39</v>
      </c>
      <c r="X51" s="10" t="s">
        <v>37</v>
      </c>
    </row>
    <row r="52" spans="1:24" x14ac:dyDescent="0.25">
      <c r="A52" s="2">
        <v>50</v>
      </c>
      <c r="B52" s="2" t="s">
        <v>605</v>
      </c>
      <c r="E52" s="7" t="s">
        <v>40</v>
      </c>
      <c r="F52" s="7" t="s">
        <v>40</v>
      </c>
      <c r="G52" s="7" t="s">
        <v>37</v>
      </c>
      <c r="H52" s="7" t="s">
        <v>37</v>
      </c>
      <c r="I52" s="7" t="s">
        <v>44</v>
      </c>
      <c r="J52" s="7" t="s">
        <v>41</v>
      </c>
      <c r="K52" s="7" t="s">
        <v>146</v>
      </c>
      <c r="L52" s="7" t="s">
        <v>40</v>
      </c>
      <c r="M52" s="7" t="s">
        <v>37</v>
      </c>
      <c r="N52" s="7" t="s">
        <v>200</v>
      </c>
      <c r="O52" s="10" t="s">
        <v>40</v>
      </c>
      <c r="P52" s="10" t="s">
        <v>40</v>
      </c>
      <c r="Q52" s="10" t="s">
        <v>37</v>
      </c>
      <c r="R52" s="10" t="s">
        <v>37</v>
      </c>
      <c r="S52" s="10" t="s">
        <v>45</v>
      </c>
      <c r="T52" s="10" t="s">
        <v>41</v>
      </c>
      <c r="U52" s="10" t="s">
        <v>39</v>
      </c>
      <c r="V52" s="10" t="s">
        <v>40</v>
      </c>
      <c r="W52" s="10" t="s">
        <v>37</v>
      </c>
      <c r="X52" s="10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/>
  </sheetViews>
  <sheetFormatPr defaultRowHeight="15" x14ac:dyDescent="0.25"/>
  <cols>
    <col min="1" max="1" width="3" style="2" customWidth="1"/>
    <col min="2" max="2" width="13.28515625" style="2" bestFit="1" customWidth="1"/>
    <col min="3" max="4" width="2.140625" style="4" customWidth="1"/>
    <col min="5" max="5" width="7" style="7" customWidth="1"/>
    <col min="6" max="6" width="5.7109375" style="7" customWidth="1"/>
    <col min="7" max="8" width="6.42578125" style="7" customWidth="1"/>
    <col min="9" max="12" width="7" style="7" customWidth="1"/>
    <col min="13" max="13" width="7.5703125" style="7" customWidth="1"/>
    <col min="14" max="14" width="7" style="7" customWidth="1"/>
    <col min="15" max="23" width="6.5703125" style="10" customWidth="1"/>
    <col min="24" max="24" width="7.5703125" style="10" customWidth="1"/>
    <col min="25" max="33" width="6" style="13" customWidth="1"/>
    <col min="34" max="34" width="7" style="13" customWidth="1"/>
  </cols>
  <sheetData>
    <row r="1" spans="1:34" x14ac:dyDescent="0.25">
      <c r="E1" s="6" t="s">
        <v>4</v>
      </c>
      <c r="O1" s="9" t="s">
        <v>15</v>
      </c>
      <c r="Y1" s="12" t="s">
        <v>26</v>
      </c>
    </row>
    <row r="2" spans="1:34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25">
      <c r="A3" s="2">
        <v>1</v>
      </c>
      <c r="B3" s="2" t="s">
        <v>721</v>
      </c>
      <c r="E3" s="7" t="s">
        <v>37</v>
      </c>
      <c r="F3" s="7" t="s">
        <v>37</v>
      </c>
      <c r="G3" s="7" t="s">
        <v>93</v>
      </c>
      <c r="H3" s="7" t="s">
        <v>37</v>
      </c>
      <c r="I3" s="7" t="s">
        <v>37</v>
      </c>
      <c r="J3" s="7" t="s">
        <v>37</v>
      </c>
      <c r="K3" s="7" t="s">
        <v>40</v>
      </c>
      <c r="L3" s="7" t="s">
        <v>41</v>
      </c>
      <c r="M3" s="7" t="s">
        <v>42</v>
      </c>
      <c r="N3" s="7" t="s">
        <v>37</v>
      </c>
      <c r="O3" s="10" t="s">
        <v>37</v>
      </c>
      <c r="P3" s="10" t="s">
        <v>37</v>
      </c>
      <c r="Q3" s="10" t="s">
        <v>45</v>
      </c>
      <c r="R3" s="10" t="s">
        <v>37</v>
      </c>
      <c r="S3" s="10" t="s">
        <v>37</v>
      </c>
      <c r="T3" s="10" t="s">
        <v>37</v>
      </c>
      <c r="U3" s="10" t="s">
        <v>40</v>
      </c>
      <c r="V3" s="10" t="s">
        <v>41</v>
      </c>
      <c r="W3" s="10" t="s">
        <v>39</v>
      </c>
      <c r="X3" s="10" t="s">
        <v>37</v>
      </c>
    </row>
    <row r="4" spans="1:34" x14ac:dyDescent="0.25">
      <c r="A4" s="2">
        <v>2</v>
      </c>
      <c r="B4" s="2" t="s">
        <v>722</v>
      </c>
      <c r="E4" s="7" t="s">
        <v>41</v>
      </c>
      <c r="F4" s="7" t="s">
        <v>37</v>
      </c>
      <c r="G4" s="7" t="s">
        <v>40</v>
      </c>
      <c r="H4" s="7" t="s">
        <v>37</v>
      </c>
      <c r="I4" s="7" t="s">
        <v>40</v>
      </c>
      <c r="J4" s="7" t="s">
        <v>37</v>
      </c>
      <c r="K4" s="7" t="s">
        <v>37</v>
      </c>
      <c r="L4" s="7" t="s">
        <v>40</v>
      </c>
      <c r="M4" s="7" t="s">
        <v>46</v>
      </c>
      <c r="N4" s="7" t="s">
        <v>37</v>
      </c>
      <c r="O4" s="10" t="s">
        <v>41</v>
      </c>
      <c r="P4" s="10" t="s">
        <v>37</v>
      </c>
      <c r="Q4" s="10" t="s">
        <v>40</v>
      </c>
      <c r="R4" s="10" t="s">
        <v>37</v>
      </c>
      <c r="S4" s="10" t="s">
        <v>40</v>
      </c>
      <c r="T4" s="10" t="s">
        <v>37</v>
      </c>
      <c r="U4" s="10" t="s">
        <v>37</v>
      </c>
      <c r="V4" s="10" t="s">
        <v>40</v>
      </c>
      <c r="W4" s="10" t="s">
        <v>37</v>
      </c>
      <c r="X4" s="10" t="s">
        <v>37</v>
      </c>
    </row>
    <row r="5" spans="1:34" x14ac:dyDescent="0.25">
      <c r="A5" s="2">
        <v>3</v>
      </c>
      <c r="B5" s="2" t="s">
        <v>723</v>
      </c>
      <c r="E5" s="7" t="s">
        <v>40</v>
      </c>
      <c r="F5" s="7" t="s">
        <v>44</v>
      </c>
      <c r="G5" s="7" t="s">
        <v>37</v>
      </c>
      <c r="H5" s="7" t="s">
        <v>37</v>
      </c>
      <c r="I5" s="7" t="s">
        <v>37</v>
      </c>
      <c r="J5" s="7" t="s">
        <v>44</v>
      </c>
      <c r="K5" s="7" t="s">
        <v>67</v>
      </c>
      <c r="L5" s="7" t="s">
        <v>37</v>
      </c>
      <c r="M5" s="7" t="s">
        <v>40</v>
      </c>
      <c r="N5" s="7" t="s">
        <v>76</v>
      </c>
      <c r="O5" s="10" t="s">
        <v>40</v>
      </c>
      <c r="P5" s="10" t="s">
        <v>45</v>
      </c>
      <c r="Q5" s="10" t="s">
        <v>37</v>
      </c>
      <c r="R5" s="10" t="s">
        <v>37</v>
      </c>
      <c r="S5" s="10" t="s">
        <v>37</v>
      </c>
      <c r="T5" s="10" t="s">
        <v>45</v>
      </c>
      <c r="U5" s="10" t="s">
        <v>39</v>
      </c>
      <c r="V5" s="10" t="s">
        <v>37</v>
      </c>
      <c r="W5" s="10" t="s">
        <v>40</v>
      </c>
      <c r="X5" s="10" t="s">
        <v>39</v>
      </c>
    </row>
    <row r="6" spans="1:34" x14ac:dyDescent="0.25">
      <c r="A6" s="2">
        <v>4</v>
      </c>
      <c r="B6" s="2" t="s">
        <v>724</v>
      </c>
      <c r="E6" s="7" t="s">
        <v>37</v>
      </c>
      <c r="F6" s="7" t="s">
        <v>41</v>
      </c>
      <c r="G6" s="7" t="s">
        <v>37</v>
      </c>
      <c r="H6" s="7" t="s">
        <v>37</v>
      </c>
      <c r="I6" s="7" t="s">
        <v>40</v>
      </c>
      <c r="J6" s="7" t="s">
        <v>37</v>
      </c>
      <c r="K6" s="7" t="s">
        <v>41</v>
      </c>
      <c r="L6" s="7" t="s">
        <v>40</v>
      </c>
      <c r="M6" s="7" t="s">
        <v>44</v>
      </c>
      <c r="N6" s="7" t="s">
        <v>37</v>
      </c>
      <c r="O6" s="10" t="s">
        <v>37</v>
      </c>
      <c r="P6" s="10" t="s">
        <v>41</v>
      </c>
      <c r="Q6" s="10" t="s">
        <v>37</v>
      </c>
      <c r="R6" s="10" t="s">
        <v>37</v>
      </c>
      <c r="S6" s="10" t="s">
        <v>40</v>
      </c>
      <c r="T6" s="10" t="s">
        <v>37</v>
      </c>
      <c r="U6" s="10" t="s">
        <v>41</v>
      </c>
      <c r="V6" s="10" t="s">
        <v>40</v>
      </c>
      <c r="W6" s="10" t="s">
        <v>45</v>
      </c>
      <c r="X6" s="10" t="s">
        <v>37</v>
      </c>
    </row>
    <row r="7" spans="1:34" x14ac:dyDescent="0.25">
      <c r="A7" s="2">
        <v>5</v>
      </c>
      <c r="B7" s="2" t="s">
        <v>725</v>
      </c>
      <c r="E7" s="7" t="s">
        <v>41</v>
      </c>
      <c r="F7" s="7" t="s">
        <v>40</v>
      </c>
      <c r="G7" s="7" t="s">
        <v>40</v>
      </c>
      <c r="H7" s="7" t="s">
        <v>37</v>
      </c>
      <c r="I7" s="7" t="s">
        <v>37</v>
      </c>
      <c r="J7" s="7" t="s">
        <v>44</v>
      </c>
      <c r="K7" s="7" t="s">
        <v>37</v>
      </c>
      <c r="L7" s="7" t="s">
        <v>41</v>
      </c>
      <c r="M7" s="7" t="s">
        <v>40</v>
      </c>
      <c r="N7" s="7" t="s">
        <v>46</v>
      </c>
      <c r="O7" s="10" t="s">
        <v>41</v>
      </c>
      <c r="P7" s="10" t="s">
        <v>40</v>
      </c>
      <c r="Q7" s="10" t="s">
        <v>40</v>
      </c>
      <c r="R7" s="10" t="s">
        <v>37</v>
      </c>
      <c r="S7" s="10" t="s">
        <v>37</v>
      </c>
      <c r="T7" s="10" t="s">
        <v>45</v>
      </c>
      <c r="U7" s="10" t="s">
        <v>37</v>
      </c>
      <c r="V7" s="10" t="s">
        <v>41</v>
      </c>
      <c r="W7" s="10" t="s">
        <v>40</v>
      </c>
      <c r="X7" s="10" t="s">
        <v>37</v>
      </c>
    </row>
    <row r="8" spans="1:34" x14ac:dyDescent="0.25">
      <c r="A8" s="2">
        <v>6</v>
      </c>
      <c r="B8" s="2" t="s">
        <v>726</v>
      </c>
      <c r="E8" s="7" t="s">
        <v>37</v>
      </c>
      <c r="F8" s="7" t="s">
        <v>37</v>
      </c>
      <c r="G8" s="7" t="s">
        <v>40</v>
      </c>
      <c r="H8" s="7" t="s">
        <v>37</v>
      </c>
      <c r="I8" s="7" t="s">
        <v>37</v>
      </c>
      <c r="J8" s="7" t="s">
        <v>37</v>
      </c>
      <c r="K8" s="7" t="s">
        <v>162</v>
      </c>
      <c r="L8" s="7" t="s">
        <v>40</v>
      </c>
      <c r="M8" s="7" t="s">
        <v>37</v>
      </c>
      <c r="N8" s="7" t="s">
        <v>37</v>
      </c>
      <c r="O8" s="10" t="s">
        <v>37</v>
      </c>
      <c r="P8" s="10" t="s">
        <v>37</v>
      </c>
      <c r="Q8" s="10" t="s">
        <v>40</v>
      </c>
      <c r="R8" s="10" t="s">
        <v>37</v>
      </c>
      <c r="S8" s="10" t="s">
        <v>37</v>
      </c>
      <c r="T8" s="10" t="s">
        <v>37</v>
      </c>
      <c r="U8" s="10" t="s">
        <v>39</v>
      </c>
      <c r="V8" s="10" t="s">
        <v>40</v>
      </c>
      <c r="W8" s="10" t="s">
        <v>37</v>
      </c>
      <c r="X8" s="10" t="s">
        <v>37</v>
      </c>
    </row>
    <row r="9" spans="1:34" x14ac:dyDescent="0.25">
      <c r="A9" s="2">
        <v>7</v>
      </c>
      <c r="B9" s="2" t="s">
        <v>727</v>
      </c>
      <c r="E9" s="7" t="s">
        <v>37</v>
      </c>
      <c r="F9" s="7" t="s">
        <v>40</v>
      </c>
      <c r="G9" s="7" t="s">
        <v>37</v>
      </c>
      <c r="H9" s="7" t="s">
        <v>37</v>
      </c>
      <c r="I9" s="7" t="s">
        <v>76</v>
      </c>
      <c r="J9" s="7" t="s">
        <v>37</v>
      </c>
      <c r="K9" s="7" t="s">
        <v>37</v>
      </c>
      <c r="L9" s="7" t="s">
        <v>37</v>
      </c>
      <c r="M9" s="7" t="s">
        <v>37</v>
      </c>
      <c r="N9" s="7" t="s">
        <v>46</v>
      </c>
      <c r="O9" s="10" t="s">
        <v>37</v>
      </c>
      <c r="P9" s="10" t="s">
        <v>40</v>
      </c>
      <c r="Q9" s="10" t="s">
        <v>37</v>
      </c>
      <c r="R9" s="10" t="s">
        <v>37</v>
      </c>
      <c r="S9" s="10" t="s">
        <v>39</v>
      </c>
      <c r="T9" s="10" t="s">
        <v>37</v>
      </c>
      <c r="U9" s="10" t="s">
        <v>37</v>
      </c>
      <c r="V9" s="10" t="s">
        <v>37</v>
      </c>
      <c r="W9" s="10" t="s">
        <v>37</v>
      </c>
      <c r="X9" s="10" t="s">
        <v>37</v>
      </c>
    </row>
    <row r="10" spans="1:34" x14ac:dyDescent="0.25">
      <c r="A10" s="2">
        <v>8</v>
      </c>
      <c r="B10" s="2" t="s">
        <v>728</v>
      </c>
      <c r="E10" s="7" t="s">
        <v>46</v>
      </c>
      <c r="F10" s="7" t="s">
        <v>37</v>
      </c>
      <c r="G10" s="7" t="s">
        <v>41</v>
      </c>
      <c r="H10" s="7" t="s">
        <v>41</v>
      </c>
      <c r="I10" s="7" t="s">
        <v>46</v>
      </c>
      <c r="J10" s="7" t="s">
        <v>37</v>
      </c>
      <c r="K10" s="7" t="s">
        <v>37</v>
      </c>
      <c r="L10" s="7" t="s">
        <v>37</v>
      </c>
      <c r="M10" s="7" t="s">
        <v>37</v>
      </c>
      <c r="N10" s="7" t="s">
        <v>41</v>
      </c>
      <c r="O10" s="10" t="s">
        <v>37</v>
      </c>
      <c r="P10" s="10" t="s">
        <v>37</v>
      </c>
      <c r="Q10" s="10" t="s">
        <v>41</v>
      </c>
      <c r="R10" s="10" t="s">
        <v>41</v>
      </c>
      <c r="S10" s="10" t="s">
        <v>37</v>
      </c>
      <c r="T10" s="10" t="s">
        <v>37</v>
      </c>
      <c r="U10" s="10" t="s">
        <v>37</v>
      </c>
      <c r="V10" s="10" t="s">
        <v>37</v>
      </c>
      <c r="W10" s="10" t="s">
        <v>37</v>
      </c>
      <c r="X10" s="10" t="s">
        <v>41</v>
      </c>
    </row>
    <row r="11" spans="1:34" x14ac:dyDescent="0.25">
      <c r="A11" s="2">
        <v>9</v>
      </c>
      <c r="B11" s="2" t="s">
        <v>729</v>
      </c>
      <c r="E11" s="7" t="s">
        <v>37</v>
      </c>
      <c r="F11" s="7" t="s">
        <v>37</v>
      </c>
      <c r="G11" s="7" t="s">
        <v>91</v>
      </c>
      <c r="H11" s="7" t="s">
        <v>37</v>
      </c>
      <c r="I11" s="7" t="s">
        <v>41</v>
      </c>
      <c r="J11" s="7" t="s">
        <v>37</v>
      </c>
      <c r="K11" s="7" t="s">
        <v>41</v>
      </c>
      <c r="L11" s="7" t="s">
        <v>41</v>
      </c>
      <c r="M11" s="7" t="s">
        <v>185</v>
      </c>
      <c r="N11" s="7" t="s">
        <v>37</v>
      </c>
      <c r="O11" s="10" t="s">
        <v>37</v>
      </c>
      <c r="P11" s="10" t="s">
        <v>37</v>
      </c>
      <c r="Q11" s="10" t="s">
        <v>39</v>
      </c>
      <c r="R11" s="10" t="s">
        <v>37</v>
      </c>
      <c r="S11" s="10" t="s">
        <v>41</v>
      </c>
      <c r="T11" s="10" t="s">
        <v>37</v>
      </c>
      <c r="U11" s="10" t="s">
        <v>41</v>
      </c>
      <c r="V11" s="10" t="s">
        <v>41</v>
      </c>
      <c r="W11" s="10" t="s">
        <v>39</v>
      </c>
      <c r="X11" s="10" t="s">
        <v>37</v>
      </c>
    </row>
    <row r="12" spans="1:34" x14ac:dyDescent="0.25">
      <c r="A12" s="2">
        <v>10</v>
      </c>
      <c r="B12" s="2" t="s">
        <v>730</v>
      </c>
      <c r="E12" s="7" t="s">
        <v>37</v>
      </c>
      <c r="F12" s="7" t="s">
        <v>37</v>
      </c>
      <c r="G12" s="7" t="s">
        <v>37</v>
      </c>
      <c r="H12" s="7" t="s">
        <v>162</v>
      </c>
      <c r="I12" s="7" t="s">
        <v>37</v>
      </c>
      <c r="J12" s="7" t="s">
        <v>37</v>
      </c>
      <c r="K12" s="7" t="s">
        <v>37</v>
      </c>
      <c r="L12" s="7" t="s">
        <v>37</v>
      </c>
      <c r="M12" s="7" t="s">
        <v>40</v>
      </c>
      <c r="N12" s="7" t="s">
        <v>37</v>
      </c>
      <c r="O12" s="10" t="s">
        <v>37</v>
      </c>
      <c r="P12" s="10" t="s">
        <v>37</v>
      </c>
      <c r="Q12" s="10" t="s">
        <v>37</v>
      </c>
      <c r="R12" s="10" t="s">
        <v>39</v>
      </c>
      <c r="S12" s="10" t="s">
        <v>37</v>
      </c>
      <c r="T12" s="10" t="s">
        <v>37</v>
      </c>
      <c r="U12" s="10" t="s">
        <v>37</v>
      </c>
      <c r="V12" s="10" t="s">
        <v>37</v>
      </c>
      <c r="W12" s="10" t="s">
        <v>40</v>
      </c>
      <c r="X12" s="10" t="s">
        <v>37</v>
      </c>
    </row>
    <row r="13" spans="1:34" x14ac:dyDescent="0.25">
      <c r="A13" s="2">
        <v>11</v>
      </c>
      <c r="B13" s="2" t="s">
        <v>731</v>
      </c>
      <c r="E13" s="7" t="s">
        <v>40</v>
      </c>
      <c r="F13" s="7" t="s">
        <v>41</v>
      </c>
      <c r="G13" s="7" t="s">
        <v>40</v>
      </c>
      <c r="H13" s="7" t="s">
        <v>37</v>
      </c>
      <c r="I13" s="7" t="s">
        <v>37</v>
      </c>
      <c r="J13" s="7" t="s">
        <v>40</v>
      </c>
      <c r="K13" s="7" t="s">
        <v>40</v>
      </c>
      <c r="L13" s="7" t="s">
        <v>37</v>
      </c>
      <c r="M13" s="7" t="s">
        <v>41</v>
      </c>
      <c r="N13" s="7" t="s">
        <v>44</v>
      </c>
      <c r="O13" s="10" t="s">
        <v>40</v>
      </c>
      <c r="P13" s="10" t="s">
        <v>41</v>
      </c>
      <c r="Q13" s="10" t="s">
        <v>40</v>
      </c>
      <c r="R13" s="10" t="s">
        <v>37</v>
      </c>
      <c r="S13" s="10" t="s">
        <v>37</v>
      </c>
      <c r="T13" s="10" t="s">
        <v>40</v>
      </c>
      <c r="U13" s="10" t="s">
        <v>40</v>
      </c>
      <c r="V13" s="10" t="s">
        <v>37</v>
      </c>
      <c r="W13" s="10" t="s">
        <v>41</v>
      </c>
      <c r="X13" s="10" t="s">
        <v>45</v>
      </c>
    </row>
    <row r="14" spans="1:34" x14ac:dyDescent="0.25">
      <c r="A14" s="2">
        <v>12</v>
      </c>
      <c r="B14" s="2" t="s">
        <v>732</v>
      </c>
      <c r="E14" s="7" t="s">
        <v>37</v>
      </c>
      <c r="F14" s="7" t="s">
        <v>178</v>
      </c>
      <c r="G14" s="7" t="s">
        <v>37</v>
      </c>
      <c r="H14" s="7" t="s">
        <v>41</v>
      </c>
      <c r="I14" s="7" t="s">
        <v>57</v>
      </c>
      <c r="J14" s="7" t="s">
        <v>37</v>
      </c>
      <c r="K14" s="7" t="s">
        <v>37</v>
      </c>
      <c r="L14" s="7" t="s">
        <v>37</v>
      </c>
      <c r="M14" s="7" t="s">
        <v>37</v>
      </c>
      <c r="N14" s="7" t="s">
        <v>37</v>
      </c>
      <c r="O14" s="10" t="s">
        <v>37</v>
      </c>
      <c r="P14" s="10" t="s">
        <v>39</v>
      </c>
      <c r="Q14" s="10" t="s">
        <v>37</v>
      </c>
      <c r="R14" s="10" t="s">
        <v>41</v>
      </c>
      <c r="S14" s="10" t="s">
        <v>39</v>
      </c>
      <c r="T14" s="10" t="s">
        <v>37</v>
      </c>
      <c r="U14" s="10" t="s">
        <v>37</v>
      </c>
      <c r="V14" s="10" t="s">
        <v>37</v>
      </c>
      <c r="W14" s="10" t="s">
        <v>37</v>
      </c>
      <c r="X14" s="10" t="s">
        <v>37</v>
      </c>
    </row>
    <row r="15" spans="1:34" x14ac:dyDescent="0.25">
      <c r="A15" s="2">
        <v>13</v>
      </c>
      <c r="B15" s="2" t="s">
        <v>733</v>
      </c>
      <c r="E15" s="7" t="s">
        <v>37</v>
      </c>
      <c r="F15" s="7" t="s">
        <v>40</v>
      </c>
      <c r="G15" s="7" t="s">
        <v>37</v>
      </c>
      <c r="H15" s="7" t="s">
        <v>41</v>
      </c>
      <c r="I15" s="7" t="s">
        <v>40</v>
      </c>
      <c r="J15" s="7" t="s">
        <v>40</v>
      </c>
      <c r="K15" s="7" t="s">
        <v>40</v>
      </c>
      <c r="L15" s="7" t="s">
        <v>37</v>
      </c>
      <c r="M15" s="7" t="s">
        <v>37</v>
      </c>
      <c r="N15" s="7" t="s">
        <v>41</v>
      </c>
      <c r="O15" s="10" t="s">
        <v>37</v>
      </c>
      <c r="P15" s="10" t="s">
        <v>40</v>
      </c>
      <c r="Q15" s="10" t="s">
        <v>37</v>
      </c>
      <c r="R15" s="10" t="s">
        <v>41</v>
      </c>
      <c r="S15" s="10" t="s">
        <v>40</v>
      </c>
      <c r="T15" s="10" t="s">
        <v>40</v>
      </c>
      <c r="U15" s="10" t="s">
        <v>40</v>
      </c>
      <c r="V15" s="10" t="s">
        <v>37</v>
      </c>
      <c r="W15" s="10" t="s">
        <v>37</v>
      </c>
      <c r="X15" s="10" t="s">
        <v>41</v>
      </c>
    </row>
    <row r="16" spans="1:34" x14ac:dyDescent="0.25">
      <c r="A16" s="2">
        <v>14</v>
      </c>
      <c r="B16" s="2" t="s">
        <v>734</v>
      </c>
      <c r="E16" s="7" t="s">
        <v>40</v>
      </c>
      <c r="F16" s="7" t="s">
        <v>40</v>
      </c>
      <c r="G16" s="7" t="s">
        <v>69</v>
      </c>
      <c r="H16" s="7" t="s">
        <v>41</v>
      </c>
      <c r="I16" s="7" t="s">
        <v>37</v>
      </c>
      <c r="J16" s="7" t="s">
        <v>37</v>
      </c>
      <c r="K16" s="7" t="s">
        <v>37</v>
      </c>
      <c r="L16" s="7" t="s">
        <v>37</v>
      </c>
      <c r="M16" s="7" t="s">
        <v>46</v>
      </c>
      <c r="N16" s="7" t="s">
        <v>37</v>
      </c>
      <c r="O16" s="10" t="s">
        <v>40</v>
      </c>
      <c r="P16" s="10" t="s">
        <v>40</v>
      </c>
      <c r="Q16" s="10" t="s">
        <v>39</v>
      </c>
      <c r="R16" s="10" t="s">
        <v>41</v>
      </c>
      <c r="S16" s="10" t="s">
        <v>37</v>
      </c>
      <c r="T16" s="10" t="s">
        <v>37</v>
      </c>
      <c r="U16" s="10" t="s">
        <v>37</v>
      </c>
      <c r="V16" s="10" t="s">
        <v>37</v>
      </c>
      <c r="W16" s="10" t="s">
        <v>37</v>
      </c>
      <c r="X16" s="10" t="s">
        <v>37</v>
      </c>
    </row>
    <row r="17" spans="1:24" x14ac:dyDescent="0.25">
      <c r="A17" s="2">
        <v>15</v>
      </c>
      <c r="B17" s="2" t="s">
        <v>735</v>
      </c>
      <c r="E17" s="7" t="s">
        <v>41</v>
      </c>
      <c r="F17" s="7" t="s">
        <v>37</v>
      </c>
      <c r="G17" s="7" t="s">
        <v>44</v>
      </c>
      <c r="H17" s="7" t="s">
        <v>40</v>
      </c>
      <c r="I17" s="7" t="s">
        <v>37</v>
      </c>
      <c r="J17" s="7" t="s">
        <v>37</v>
      </c>
      <c r="K17" s="7" t="s">
        <v>65</v>
      </c>
      <c r="L17" s="7" t="s">
        <v>41</v>
      </c>
      <c r="M17" s="7" t="s">
        <v>44</v>
      </c>
      <c r="N17" s="7" t="s">
        <v>37</v>
      </c>
      <c r="O17" s="10" t="s">
        <v>41</v>
      </c>
      <c r="P17" s="10" t="s">
        <v>37</v>
      </c>
      <c r="Q17" s="10" t="s">
        <v>45</v>
      </c>
      <c r="R17" s="10" t="s">
        <v>40</v>
      </c>
      <c r="S17" s="10" t="s">
        <v>37</v>
      </c>
      <c r="T17" s="10" t="s">
        <v>37</v>
      </c>
      <c r="U17" s="10" t="s">
        <v>39</v>
      </c>
      <c r="V17" s="10" t="s">
        <v>41</v>
      </c>
      <c r="W17" s="10" t="s">
        <v>45</v>
      </c>
      <c r="X17" s="10" t="s">
        <v>37</v>
      </c>
    </row>
    <row r="18" spans="1:24" x14ac:dyDescent="0.25">
      <c r="A18" s="2">
        <v>16</v>
      </c>
      <c r="B18" s="2" t="s">
        <v>736</v>
      </c>
      <c r="E18" s="7" t="s">
        <v>37</v>
      </c>
      <c r="F18" s="7" t="s">
        <v>37</v>
      </c>
      <c r="G18" s="7" t="s">
        <v>40</v>
      </c>
      <c r="H18" s="7" t="s">
        <v>40</v>
      </c>
      <c r="I18" s="7" t="s">
        <v>37</v>
      </c>
      <c r="J18" s="7" t="s">
        <v>40</v>
      </c>
      <c r="K18" s="7" t="s">
        <v>37</v>
      </c>
      <c r="L18" s="7" t="s">
        <v>37</v>
      </c>
      <c r="M18" s="7" t="s">
        <v>46</v>
      </c>
      <c r="N18" s="7" t="s">
        <v>37</v>
      </c>
      <c r="O18" s="10" t="s">
        <v>37</v>
      </c>
      <c r="P18" s="10" t="s">
        <v>37</v>
      </c>
      <c r="Q18" s="10" t="s">
        <v>40</v>
      </c>
      <c r="R18" s="10" t="s">
        <v>40</v>
      </c>
      <c r="S18" s="10" t="s">
        <v>37</v>
      </c>
      <c r="T18" s="10" t="s">
        <v>40</v>
      </c>
      <c r="U18" s="10" t="s">
        <v>37</v>
      </c>
      <c r="V18" s="10" t="s">
        <v>37</v>
      </c>
      <c r="W18" s="10" t="s">
        <v>37</v>
      </c>
      <c r="X18" s="10" t="s">
        <v>37</v>
      </c>
    </row>
    <row r="19" spans="1:24" x14ac:dyDescent="0.25">
      <c r="A19" s="2">
        <v>17</v>
      </c>
      <c r="B19" s="2" t="s">
        <v>737</v>
      </c>
      <c r="E19" s="7" t="s">
        <v>40</v>
      </c>
      <c r="F19" s="7" t="s">
        <v>37</v>
      </c>
      <c r="G19" s="7" t="s">
        <v>40</v>
      </c>
      <c r="H19" s="7" t="s">
        <v>37</v>
      </c>
      <c r="I19" s="7" t="s">
        <v>40</v>
      </c>
      <c r="J19" s="7" t="s">
        <v>37</v>
      </c>
      <c r="K19" s="7" t="s">
        <v>40</v>
      </c>
      <c r="L19" s="7" t="s">
        <v>37</v>
      </c>
      <c r="M19" s="7" t="s">
        <v>41</v>
      </c>
      <c r="N19" s="7" t="s">
        <v>37</v>
      </c>
      <c r="O19" s="10" t="s">
        <v>40</v>
      </c>
      <c r="P19" s="10" t="s">
        <v>37</v>
      </c>
      <c r="Q19" s="10" t="s">
        <v>40</v>
      </c>
      <c r="R19" s="10" t="s">
        <v>37</v>
      </c>
      <c r="S19" s="10" t="s">
        <v>40</v>
      </c>
      <c r="T19" s="10" t="s">
        <v>37</v>
      </c>
      <c r="U19" s="10" t="s">
        <v>40</v>
      </c>
      <c r="V19" s="10" t="s">
        <v>37</v>
      </c>
      <c r="W19" s="10" t="s">
        <v>41</v>
      </c>
      <c r="X19" s="10" t="s">
        <v>37</v>
      </c>
    </row>
    <row r="20" spans="1:24" x14ac:dyDescent="0.25">
      <c r="A20" s="2">
        <v>18</v>
      </c>
      <c r="B20" s="2" t="s">
        <v>738</v>
      </c>
      <c r="E20" s="7" t="s">
        <v>37</v>
      </c>
      <c r="F20" s="7" t="s">
        <v>42</v>
      </c>
      <c r="G20" s="7" t="s">
        <v>37</v>
      </c>
      <c r="H20" s="7" t="s">
        <v>37</v>
      </c>
      <c r="I20" s="7" t="s">
        <v>42</v>
      </c>
      <c r="J20" s="7" t="s">
        <v>37</v>
      </c>
      <c r="K20" s="7" t="s">
        <v>42</v>
      </c>
      <c r="L20" s="7" t="s">
        <v>44</v>
      </c>
      <c r="M20" s="7" t="s">
        <v>44</v>
      </c>
      <c r="N20" s="7" t="s">
        <v>41</v>
      </c>
      <c r="O20" s="10" t="s">
        <v>37</v>
      </c>
      <c r="P20" s="10" t="s">
        <v>39</v>
      </c>
      <c r="Q20" s="10" t="s">
        <v>37</v>
      </c>
      <c r="R20" s="10" t="s">
        <v>37</v>
      </c>
      <c r="S20" s="10" t="s">
        <v>39</v>
      </c>
      <c r="T20" s="10" t="s">
        <v>37</v>
      </c>
      <c r="U20" s="10" t="s">
        <v>39</v>
      </c>
      <c r="V20" s="10" t="s">
        <v>45</v>
      </c>
      <c r="W20" s="10" t="s">
        <v>45</v>
      </c>
      <c r="X20" s="10" t="s">
        <v>41</v>
      </c>
    </row>
    <row r="21" spans="1:24" x14ac:dyDescent="0.25">
      <c r="A21" s="2">
        <v>19</v>
      </c>
      <c r="B21" s="2" t="s">
        <v>739</v>
      </c>
      <c r="E21" s="7" t="s">
        <v>46</v>
      </c>
      <c r="F21" s="7" t="s">
        <v>37</v>
      </c>
      <c r="G21" s="7" t="s">
        <v>40</v>
      </c>
      <c r="H21" s="7" t="s">
        <v>37</v>
      </c>
      <c r="I21" s="7" t="s">
        <v>40</v>
      </c>
      <c r="J21" s="7" t="s">
        <v>40</v>
      </c>
      <c r="K21" s="7" t="s">
        <v>40</v>
      </c>
      <c r="L21" s="7" t="s">
        <v>37</v>
      </c>
      <c r="M21" s="7" t="s">
        <v>93</v>
      </c>
      <c r="N21" s="7" t="s">
        <v>65</v>
      </c>
      <c r="O21" s="10" t="s">
        <v>37</v>
      </c>
      <c r="P21" s="10" t="s">
        <v>37</v>
      </c>
      <c r="Q21" s="10" t="s">
        <v>40</v>
      </c>
      <c r="R21" s="10" t="s">
        <v>37</v>
      </c>
      <c r="S21" s="10" t="s">
        <v>40</v>
      </c>
      <c r="T21" s="10" t="s">
        <v>40</v>
      </c>
      <c r="U21" s="10" t="s">
        <v>40</v>
      </c>
      <c r="V21" s="10" t="s">
        <v>37</v>
      </c>
      <c r="W21" s="10" t="s">
        <v>45</v>
      </c>
      <c r="X21" s="10" t="s">
        <v>39</v>
      </c>
    </row>
    <row r="22" spans="1:24" x14ac:dyDescent="0.25">
      <c r="A22" s="2">
        <v>20</v>
      </c>
      <c r="B22" s="2" t="s">
        <v>740</v>
      </c>
      <c r="E22" s="7" t="s">
        <v>67</v>
      </c>
      <c r="F22" s="7" t="s">
        <v>37</v>
      </c>
      <c r="G22" s="7" t="s">
        <v>37</v>
      </c>
      <c r="H22" s="7" t="s">
        <v>37</v>
      </c>
      <c r="I22" s="7" t="s">
        <v>41</v>
      </c>
      <c r="J22" s="7" t="s">
        <v>38</v>
      </c>
      <c r="K22" s="7" t="s">
        <v>40</v>
      </c>
      <c r="L22" s="7" t="s">
        <v>40</v>
      </c>
      <c r="M22" s="7" t="s">
        <v>38</v>
      </c>
      <c r="N22" s="7" t="s">
        <v>46</v>
      </c>
      <c r="O22" s="10" t="s">
        <v>39</v>
      </c>
      <c r="P22" s="10" t="s">
        <v>37</v>
      </c>
      <c r="Q22" s="10" t="s">
        <v>37</v>
      </c>
      <c r="R22" s="10" t="s">
        <v>37</v>
      </c>
      <c r="S22" s="10" t="s">
        <v>41</v>
      </c>
      <c r="T22" s="10" t="s">
        <v>39</v>
      </c>
      <c r="U22" s="10" t="s">
        <v>40</v>
      </c>
      <c r="V22" s="10" t="s">
        <v>40</v>
      </c>
      <c r="W22" s="10" t="s">
        <v>39</v>
      </c>
      <c r="X22" s="10" t="s">
        <v>37</v>
      </c>
    </row>
    <row r="23" spans="1:24" x14ac:dyDescent="0.25">
      <c r="A23" s="2">
        <v>21</v>
      </c>
      <c r="B23" s="2" t="s">
        <v>741</v>
      </c>
      <c r="E23" s="7" t="s">
        <v>40</v>
      </c>
      <c r="F23" s="7" t="s">
        <v>44</v>
      </c>
      <c r="G23" s="7" t="s">
        <v>41</v>
      </c>
      <c r="H23" s="7" t="s">
        <v>37</v>
      </c>
      <c r="I23" s="7" t="s">
        <v>37</v>
      </c>
      <c r="J23" s="7" t="s">
        <v>56</v>
      </c>
      <c r="K23" s="7" t="s">
        <v>46</v>
      </c>
      <c r="L23" s="7" t="s">
        <v>41</v>
      </c>
      <c r="M23" s="7" t="s">
        <v>37</v>
      </c>
      <c r="N23" s="7" t="s">
        <v>162</v>
      </c>
      <c r="O23" s="10" t="s">
        <v>40</v>
      </c>
      <c r="P23" s="10" t="s">
        <v>45</v>
      </c>
      <c r="Q23" s="10" t="s">
        <v>41</v>
      </c>
      <c r="R23" s="10" t="s">
        <v>37</v>
      </c>
      <c r="S23" s="10" t="s">
        <v>37</v>
      </c>
      <c r="T23" s="10" t="s">
        <v>39</v>
      </c>
      <c r="U23" s="10" t="s">
        <v>37</v>
      </c>
      <c r="V23" s="10" t="s">
        <v>41</v>
      </c>
      <c r="W23" s="10" t="s">
        <v>37</v>
      </c>
      <c r="X23" s="10" t="s">
        <v>39</v>
      </c>
    </row>
    <row r="24" spans="1:24" x14ac:dyDescent="0.25">
      <c r="A24" s="2">
        <v>22</v>
      </c>
      <c r="B24" s="2" t="s">
        <v>742</v>
      </c>
      <c r="E24" s="7" t="s">
        <v>37</v>
      </c>
      <c r="F24" s="7" t="s">
        <v>37</v>
      </c>
      <c r="G24" s="7" t="s">
        <v>42</v>
      </c>
      <c r="H24" s="7" t="s">
        <v>37</v>
      </c>
      <c r="I24" s="7" t="s">
        <v>37</v>
      </c>
      <c r="J24" s="7" t="s">
        <v>37</v>
      </c>
      <c r="K24" s="7" t="s">
        <v>37</v>
      </c>
      <c r="L24" s="7" t="s">
        <v>40</v>
      </c>
      <c r="M24" s="7" t="s">
        <v>37</v>
      </c>
      <c r="N24" s="7" t="s">
        <v>37</v>
      </c>
      <c r="O24" s="10" t="s">
        <v>37</v>
      </c>
      <c r="P24" s="10" t="s">
        <v>37</v>
      </c>
      <c r="Q24" s="10" t="s">
        <v>39</v>
      </c>
      <c r="R24" s="10" t="s">
        <v>37</v>
      </c>
      <c r="S24" s="10" t="s">
        <v>37</v>
      </c>
      <c r="T24" s="10" t="s">
        <v>37</v>
      </c>
      <c r="U24" s="10" t="s">
        <v>37</v>
      </c>
      <c r="V24" s="10" t="s">
        <v>40</v>
      </c>
      <c r="W24" s="10" t="s">
        <v>37</v>
      </c>
      <c r="X24" s="10" t="s">
        <v>37</v>
      </c>
    </row>
    <row r="25" spans="1:24" x14ac:dyDescent="0.25">
      <c r="A25" s="2">
        <v>23</v>
      </c>
      <c r="B25" s="2" t="s">
        <v>743</v>
      </c>
      <c r="E25" s="7" t="s">
        <v>37</v>
      </c>
      <c r="F25" s="7" t="s">
        <v>37</v>
      </c>
      <c r="G25" s="7" t="s">
        <v>37</v>
      </c>
      <c r="H25" s="7" t="s">
        <v>37</v>
      </c>
      <c r="I25" s="7" t="s">
        <v>46</v>
      </c>
      <c r="J25" s="7" t="s">
        <v>37</v>
      </c>
      <c r="K25" s="7" t="s">
        <v>37</v>
      </c>
      <c r="L25" s="7" t="s">
        <v>37</v>
      </c>
      <c r="M25" s="7" t="s">
        <v>37</v>
      </c>
      <c r="N25" s="7" t="s">
        <v>46</v>
      </c>
      <c r="O25" s="10" t="s">
        <v>37</v>
      </c>
      <c r="P25" s="10" t="s">
        <v>37</v>
      </c>
      <c r="Q25" s="10" t="s">
        <v>37</v>
      </c>
      <c r="R25" s="10" t="s">
        <v>37</v>
      </c>
      <c r="S25" s="10" t="s">
        <v>37</v>
      </c>
      <c r="T25" s="10" t="s">
        <v>37</v>
      </c>
      <c r="U25" s="10" t="s">
        <v>37</v>
      </c>
      <c r="V25" s="10" t="s">
        <v>37</v>
      </c>
      <c r="W25" s="10" t="s">
        <v>37</v>
      </c>
      <c r="X25" s="10" t="s">
        <v>37</v>
      </c>
    </row>
    <row r="26" spans="1:24" x14ac:dyDescent="0.25">
      <c r="A26" s="2">
        <v>24</v>
      </c>
      <c r="B26" s="2" t="s">
        <v>744</v>
      </c>
      <c r="E26" s="7" t="s">
        <v>41</v>
      </c>
      <c r="F26" s="7" t="s">
        <v>37</v>
      </c>
      <c r="G26" s="7" t="s">
        <v>41</v>
      </c>
      <c r="H26" s="7" t="s">
        <v>44</v>
      </c>
      <c r="I26" s="7" t="s">
        <v>41</v>
      </c>
      <c r="J26" s="7" t="s">
        <v>44</v>
      </c>
      <c r="K26" s="7" t="s">
        <v>37</v>
      </c>
      <c r="L26" s="7" t="s">
        <v>46</v>
      </c>
      <c r="M26" s="7" t="s">
        <v>37</v>
      </c>
      <c r="N26" s="7" t="s">
        <v>37</v>
      </c>
      <c r="O26" s="10" t="s">
        <v>41</v>
      </c>
      <c r="P26" s="10" t="s">
        <v>37</v>
      </c>
      <c r="Q26" s="10" t="s">
        <v>41</v>
      </c>
      <c r="R26" s="10" t="s">
        <v>45</v>
      </c>
      <c r="S26" s="10" t="s">
        <v>41</v>
      </c>
      <c r="T26" s="10" t="s">
        <v>45</v>
      </c>
      <c r="U26" s="10" t="s">
        <v>37</v>
      </c>
      <c r="V26" s="10" t="s">
        <v>37</v>
      </c>
      <c r="W26" s="10" t="s">
        <v>37</v>
      </c>
      <c r="X26" s="10" t="s">
        <v>37</v>
      </c>
    </row>
    <row r="27" spans="1:24" x14ac:dyDescent="0.25">
      <c r="A27" s="2">
        <v>25</v>
      </c>
      <c r="B27" s="2" t="s">
        <v>745</v>
      </c>
      <c r="E27" s="7" t="s">
        <v>128</v>
      </c>
      <c r="F27" s="7" t="s">
        <v>37</v>
      </c>
      <c r="G27" s="7" t="s">
        <v>37</v>
      </c>
      <c r="H27" s="7" t="s">
        <v>46</v>
      </c>
      <c r="I27" s="7" t="s">
        <v>40</v>
      </c>
      <c r="J27" s="7" t="s">
        <v>65</v>
      </c>
      <c r="K27" s="7" t="s">
        <v>40</v>
      </c>
      <c r="L27" s="7" t="s">
        <v>37</v>
      </c>
      <c r="M27" s="7" t="s">
        <v>41</v>
      </c>
      <c r="N27" s="7" t="s">
        <v>44</v>
      </c>
      <c r="O27" s="10" t="s">
        <v>39</v>
      </c>
      <c r="P27" s="10" t="s">
        <v>37</v>
      </c>
      <c r="Q27" s="10" t="s">
        <v>37</v>
      </c>
      <c r="R27" s="10" t="s">
        <v>37</v>
      </c>
      <c r="S27" s="10" t="s">
        <v>40</v>
      </c>
      <c r="T27" s="10" t="s">
        <v>39</v>
      </c>
      <c r="U27" s="10" t="s">
        <v>40</v>
      </c>
      <c r="V27" s="10" t="s">
        <v>37</v>
      </c>
      <c r="W27" s="10" t="s">
        <v>41</v>
      </c>
      <c r="X27" s="10" t="s">
        <v>45</v>
      </c>
    </row>
    <row r="28" spans="1:24" x14ac:dyDescent="0.25">
      <c r="A28" s="2">
        <v>26</v>
      </c>
      <c r="B28" s="2" t="s">
        <v>746</v>
      </c>
      <c r="E28" s="7" t="s">
        <v>44</v>
      </c>
      <c r="F28" s="7" t="s">
        <v>40</v>
      </c>
      <c r="G28" s="7" t="s">
        <v>40</v>
      </c>
      <c r="H28" s="7" t="s">
        <v>37</v>
      </c>
      <c r="I28" s="7" t="s">
        <v>37</v>
      </c>
      <c r="J28" s="7" t="s">
        <v>81</v>
      </c>
      <c r="K28" s="7" t="s">
        <v>46</v>
      </c>
      <c r="L28" s="7" t="s">
        <v>81</v>
      </c>
      <c r="M28" s="7" t="s">
        <v>81</v>
      </c>
      <c r="N28" s="7" t="s">
        <v>40</v>
      </c>
      <c r="O28" s="10" t="s">
        <v>45</v>
      </c>
      <c r="P28" s="10" t="s">
        <v>40</v>
      </c>
      <c r="Q28" s="10" t="s">
        <v>40</v>
      </c>
      <c r="R28" s="10" t="s">
        <v>37</v>
      </c>
      <c r="S28" s="10" t="s">
        <v>37</v>
      </c>
      <c r="T28" s="10" t="s">
        <v>45</v>
      </c>
      <c r="U28" s="10" t="s">
        <v>37</v>
      </c>
      <c r="V28" s="10" t="s">
        <v>45</v>
      </c>
      <c r="W28" s="10" t="s">
        <v>45</v>
      </c>
      <c r="X28" s="10" t="s">
        <v>40</v>
      </c>
    </row>
    <row r="29" spans="1:24" x14ac:dyDescent="0.25">
      <c r="A29" s="2">
        <v>27</v>
      </c>
      <c r="B29" s="2" t="s">
        <v>747</v>
      </c>
      <c r="E29" s="7" t="s">
        <v>40</v>
      </c>
      <c r="F29" s="7" t="s">
        <v>44</v>
      </c>
      <c r="G29" s="7" t="s">
        <v>41</v>
      </c>
      <c r="H29" s="7" t="s">
        <v>37</v>
      </c>
      <c r="I29" s="7" t="s">
        <v>37</v>
      </c>
      <c r="J29" s="7" t="s">
        <v>56</v>
      </c>
      <c r="K29" s="7" t="s">
        <v>57</v>
      </c>
      <c r="L29" s="7" t="s">
        <v>37</v>
      </c>
      <c r="M29" s="7" t="s">
        <v>37</v>
      </c>
      <c r="N29" s="7" t="s">
        <v>40</v>
      </c>
      <c r="O29" s="10" t="s">
        <v>40</v>
      </c>
      <c r="P29" s="10" t="s">
        <v>45</v>
      </c>
      <c r="Q29" s="10" t="s">
        <v>41</v>
      </c>
      <c r="R29" s="10" t="s">
        <v>37</v>
      </c>
      <c r="S29" s="10" t="s">
        <v>37</v>
      </c>
      <c r="T29" s="10" t="s">
        <v>39</v>
      </c>
      <c r="U29" s="10" t="s">
        <v>39</v>
      </c>
      <c r="V29" s="10" t="s">
        <v>37</v>
      </c>
      <c r="W29" s="10" t="s">
        <v>37</v>
      </c>
      <c r="X29" s="10" t="s">
        <v>40</v>
      </c>
    </row>
    <row r="30" spans="1:24" x14ac:dyDescent="0.25">
      <c r="A30" s="2">
        <v>28</v>
      </c>
      <c r="B30" s="2" t="s">
        <v>748</v>
      </c>
      <c r="E30" s="7" t="s">
        <v>41</v>
      </c>
      <c r="F30" s="7" t="s">
        <v>37</v>
      </c>
      <c r="G30" s="7" t="s">
        <v>37</v>
      </c>
      <c r="H30" s="7" t="s">
        <v>41</v>
      </c>
      <c r="I30" s="7" t="s">
        <v>41</v>
      </c>
      <c r="J30" s="7" t="s">
        <v>37</v>
      </c>
      <c r="K30" s="7" t="s">
        <v>37</v>
      </c>
      <c r="L30" s="7" t="s">
        <v>37</v>
      </c>
      <c r="M30" s="7" t="s">
        <v>37</v>
      </c>
      <c r="N30" s="7" t="s">
        <v>41</v>
      </c>
      <c r="O30" s="10" t="s">
        <v>41</v>
      </c>
      <c r="P30" s="10" t="s">
        <v>37</v>
      </c>
      <c r="Q30" s="10" t="s">
        <v>37</v>
      </c>
      <c r="R30" s="10" t="s">
        <v>41</v>
      </c>
      <c r="S30" s="10" t="s">
        <v>41</v>
      </c>
      <c r="T30" s="10" t="s">
        <v>37</v>
      </c>
      <c r="U30" s="10" t="s">
        <v>37</v>
      </c>
      <c r="V30" s="10" t="s">
        <v>37</v>
      </c>
      <c r="W30" s="10" t="s">
        <v>37</v>
      </c>
      <c r="X30" s="10" t="s">
        <v>41</v>
      </c>
    </row>
    <row r="31" spans="1:24" x14ac:dyDescent="0.25">
      <c r="A31" s="2">
        <v>29</v>
      </c>
      <c r="B31" s="2" t="s">
        <v>749</v>
      </c>
      <c r="E31" s="7" t="s">
        <v>42</v>
      </c>
      <c r="F31" s="7" t="s">
        <v>37</v>
      </c>
      <c r="G31" s="7" t="s">
        <v>40</v>
      </c>
      <c r="H31" s="7" t="s">
        <v>37</v>
      </c>
      <c r="I31" s="7" t="s">
        <v>41</v>
      </c>
      <c r="J31" s="7" t="s">
        <v>37</v>
      </c>
      <c r="K31" s="7" t="s">
        <v>37</v>
      </c>
      <c r="L31" s="7" t="s">
        <v>44</v>
      </c>
      <c r="M31" s="7" t="s">
        <v>37</v>
      </c>
      <c r="N31" s="7" t="s">
        <v>41</v>
      </c>
      <c r="O31" s="10" t="s">
        <v>39</v>
      </c>
      <c r="P31" s="10" t="s">
        <v>37</v>
      </c>
      <c r="Q31" s="10" t="s">
        <v>40</v>
      </c>
      <c r="R31" s="10" t="s">
        <v>37</v>
      </c>
      <c r="S31" s="10" t="s">
        <v>41</v>
      </c>
      <c r="T31" s="10" t="s">
        <v>37</v>
      </c>
      <c r="U31" s="10" t="s">
        <v>37</v>
      </c>
      <c r="V31" s="10" t="s">
        <v>45</v>
      </c>
      <c r="W31" s="10" t="s">
        <v>37</v>
      </c>
      <c r="X31" s="10" t="s">
        <v>41</v>
      </c>
    </row>
    <row r="32" spans="1:24" x14ac:dyDescent="0.25">
      <c r="A32" s="2">
        <v>30</v>
      </c>
      <c r="B32" s="2" t="s">
        <v>750</v>
      </c>
      <c r="E32" s="7" t="s">
        <v>76</v>
      </c>
      <c r="F32" s="7" t="s">
        <v>40</v>
      </c>
      <c r="G32" s="7" t="s">
        <v>37</v>
      </c>
      <c r="H32" s="7" t="s">
        <v>37</v>
      </c>
      <c r="I32" s="7" t="s">
        <v>67</v>
      </c>
      <c r="J32" s="7" t="s">
        <v>41</v>
      </c>
      <c r="K32" s="7" t="s">
        <v>37</v>
      </c>
      <c r="L32" s="7" t="s">
        <v>41</v>
      </c>
      <c r="M32" s="7" t="s">
        <v>37</v>
      </c>
      <c r="N32" s="7" t="s">
        <v>46</v>
      </c>
      <c r="O32" s="10" t="s">
        <v>39</v>
      </c>
      <c r="P32" s="10" t="s">
        <v>40</v>
      </c>
      <c r="Q32" s="10" t="s">
        <v>37</v>
      </c>
      <c r="R32" s="10" t="s">
        <v>37</v>
      </c>
      <c r="S32" s="10" t="s">
        <v>39</v>
      </c>
      <c r="T32" s="10" t="s">
        <v>41</v>
      </c>
      <c r="U32" s="10" t="s">
        <v>37</v>
      </c>
      <c r="V32" s="10" t="s">
        <v>41</v>
      </c>
      <c r="W32" s="10" t="s">
        <v>37</v>
      </c>
      <c r="X32" s="10" t="s">
        <v>37</v>
      </c>
    </row>
    <row r="33" spans="1:25" x14ac:dyDescent="0.25">
      <c r="A33" s="2">
        <v>31</v>
      </c>
      <c r="B33" s="2" t="s">
        <v>751</v>
      </c>
      <c r="E33" s="7" t="s">
        <v>37</v>
      </c>
      <c r="F33" s="7" t="s">
        <v>40</v>
      </c>
      <c r="G33" s="7" t="s">
        <v>40</v>
      </c>
      <c r="H33" s="7" t="s">
        <v>67</v>
      </c>
      <c r="I33" s="7" t="s">
        <v>46</v>
      </c>
      <c r="J33" s="7" t="s">
        <v>37</v>
      </c>
      <c r="K33" s="7" t="s">
        <v>40</v>
      </c>
      <c r="L33" s="7" t="s">
        <v>41</v>
      </c>
      <c r="M33" s="7" t="s">
        <v>37</v>
      </c>
      <c r="N33" s="7" t="s">
        <v>37</v>
      </c>
      <c r="O33" s="10" t="s">
        <v>37</v>
      </c>
      <c r="P33" s="10" t="s">
        <v>40</v>
      </c>
      <c r="Q33" s="10" t="s">
        <v>40</v>
      </c>
      <c r="R33" s="10" t="s">
        <v>39</v>
      </c>
      <c r="S33" s="10" t="s">
        <v>37</v>
      </c>
      <c r="T33" s="10" t="s">
        <v>37</v>
      </c>
      <c r="U33" s="10" t="s">
        <v>40</v>
      </c>
      <c r="V33" s="10" t="s">
        <v>41</v>
      </c>
      <c r="W33" s="10" t="s">
        <v>37</v>
      </c>
      <c r="X33" s="10" t="s">
        <v>37</v>
      </c>
    </row>
    <row r="34" spans="1:25" x14ac:dyDescent="0.25">
      <c r="A34" s="2">
        <v>32</v>
      </c>
      <c r="B34" s="2" t="s">
        <v>752</v>
      </c>
      <c r="E34" s="7" t="s">
        <v>41</v>
      </c>
      <c r="F34" s="7" t="s">
        <v>146</v>
      </c>
      <c r="G34" s="7" t="s">
        <v>262</v>
      </c>
      <c r="H34" s="7" t="s">
        <v>37</v>
      </c>
      <c r="I34" s="7" t="s">
        <v>41</v>
      </c>
      <c r="J34" s="7" t="s">
        <v>37</v>
      </c>
      <c r="K34" s="7" t="s">
        <v>41</v>
      </c>
      <c r="L34" s="7" t="s">
        <v>37</v>
      </c>
      <c r="M34" s="7" t="s">
        <v>37</v>
      </c>
      <c r="N34" s="7" t="s">
        <v>40</v>
      </c>
      <c r="O34" s="10" t="s">
        <v>41</v>
      </c>
      <c r="P34" s="10" t="s">
        <v>39</v>
      </c>
      <c r="Q34" s="10" t="s">
        <v>117</v>
      </c>
      <c r="R34" s="10" t="s">
        <v>37</v>
      </c>
      <c r="S34" s="10" t="s">
        <v>41</v>
      </c>
      <c r="T34" s="10" t="s">
        <v>37</v>
      </c>
      <c r="U34" s="10" t="s">
        <v>41</v>
      </c>
      <c r="V34" s="10" t="s">
        <v>37</v>
      </c>
      <c r="W34" s="10" t="s">
        <v>37</v>
      </c>
      <c r="X34" s="10" t="s">
        <v>40</v>
      </c>
    </row>
    <row r="35" spans="1:25" x14ac:dyDescent="0.25">
      <c r="A35" s="2">
        <v>33</v>
      </c>
      <c r="B35" s="2" t="s">
        <v>753</v>
      </c>
      <c r="E35" s="7" t="s">
        <v>44</v>
      </c>
      <c r="F35" s="7" t="s">
        <v>41</v>
      </c>
      <c r="G35" s="7" t="s">
        <v>44</v>
      </c>
      <c r="H35" s="7" t="s">
        <v>44</v>
      </c>
      <c r="I35" s="7" t="s">
        <v>44</v>
      </c>
      <c r="J35" s="7" t="s">
        <v>41</v>
      </c>
      <c r="K35" s="7" t="s">
        <v>41</v>
      </c>
      <c r="L35" s="7" t="s">
        <v>76</v>
      </c>
      <c r="M35" s="7" t="s">
        <v>41</v>
      </c>
      <c r="N35" s="7" t="s">
        <v>40</v>
      </c>
      <c r="O35" s="10" t="s">
        <v>45</v>
      </c>
      <c r="P35" s="10" t="s">
        <v>41</v>
      </c>
      <c r="Q35" s="10" t="s">
        <v>45</v>
      </c>
      <c r="R35" s="10" t="s">
        <v>45</v>
      </c>
      <c r="S35" s="10" t="s">
        <v>45</v>
      </c>
      <c r="T35" s="10" t="s">
        <v>41</v>
      </c>
      <c r="U35" s="10" t="s">
        <v>41</v>
      </c>
      <c r="V35" s="10" t="s">
        <v>39</v>
      </c>
      <c r="W35" s="10" t="s">
        <v>41</v>
      </c>
      <c r="X35" s="10" t="s">
        <v>40</v>
      </c>
    </row>
    <row r="36" spans="1:25" x14ac:dyDescent="0.25">
      <c r="A36" s="2">
        <v>34</v>
      </c>
      <c r="B36" s="2" t="s">
        <v>754</v>
      </c>
      <c r="E36" s="7" t="s">
        <v>37</v>
      </c>
      <c r="F36" s="7" t="s">
        <v>37</v>
      </c>
      <c r="G36" s="7" t="s">
        <v>37</v>
      </c>
      <c r="H36" s="7" t="s">
        <v>37</v>
      </c>
      <c r="I36" s="7" t="s">
        <v>40</v>
      </c>
      <c r="J36" s="7" t="s">
        <v>37</v>
      </c>
      <c r="K36" s="7" t="s">
        <v>37</v>
      </c>
      <c r="L36" s="7" t="s">
        <v>46</v>
      </c>
      <c r="M36" s="7" t="s">
        <v>41</v>
      </c>
      <c r="N36" s="7" t="s">
        <v>79</v>
      </c>
      <c r="O36" s="10" t="s">
        <v>37</v>
      </c>
      <c r="P36" s="10" t="s">
        <v>37</v>
      </c>
      <c r="Q36" s="10" t="s">
        <v>37</v>
      </c>
      <c r="R36" s="10" t="s">
        <v>37</v>
      </c>
      <c r="S36" s="10" t="s">
        <v>40</v>
      </c>
      <c r="T36" s="10" t="s">
        <v>37</v>
      </c>
      <c r="U36" s="10" t="s">
        <v>37</v>
      </c>
      <c r="V36" s="10" t="s">
        <v>37</v>
      </c>
      <c r="W36" s="10" t="s">
        <v>41</v>
      </c>
      <c r="X36" s="10" t="s">
        <v>39</v>
      </c>
    </row>
    <row r="37" spans="1:25" x14ac:dyDescent="0.25">
      <c r="A37" s="2">
        <v>35</v>
      </c>
      <c r="B37" s="2" t="s">
        <v>755</v>
      </c>
      <c r="E37" s="7" t="s">
        <v>42</v>
      </c>
      <c r="F37" s="7" t="s">
        <v>40</v>
      </c>
      <c r="G37" s="7" t="s">
        <v>41</v>
      </c>
      <c r="H37" s="7" t="s">
        <v>40</v>
      </c>
      <c r="I37" s="7" t="s">
        <v>40</v>
      </c>
      <c r="J37" s="7" t="s">
        <v>51</v>
      </c>
      <c r="K37" s="7" t="s">
        <v>51</v>
      </c>
      <c r="L37" s="7" t="s">
        <v>38</v>
      </c>
      <c r="M37" s="7" t="s">
        <v>44</v>
      </c>
      <c r="N37" s="7" t="s">
        <v>37</v>
      </c>
      <c r="O37" s="10" t="s">
        <v>39</v>
      </c>
      <c r="P37" s="10" t="s">
        <v>40</v>
      </c>
      <c r="Q37" s="10" t="s">
        <v>41</v>
      </c>
      <c r="R37" s="10" t="s">
        <v>40</v>
      </c>
      <c r="S37" s="10" t="s">
        <v>40</v>
      </c>
      <c r="T37" s="10" t="s">
        <v>37</v>
      </c>
      <c r="U37" s="10" t="s">
        <v>37</v>
      </c>
      <c r="V37" s="10" t="s">
        <v>39</v>
      </c>
      <c r="W37" s="10" t="s">
        <v>45</v>
      </c>
      <c r="X37" s="10" t="s">
        <v>37</v>
      </c>
      <c r="Y37" s="13" t="s">
        <v>142</v>
      </c>
    </row>
    <row r="38" spans="1:25" x14ac:dyDescent="0.25">
      <c r="A38" s="2">
        <v>36</v>
      </c>
      <c r="B38" s="2" t="s">
        <v>756</v>
      </c>
      <c r="E38" s="7" t="s">
        <v>41</v>
      </c>
      <c r="F38" s="7" t="s">
        <v>38</v>
      </c>
      <c r="G38" s="7" t="s">
        <v>37</v>
      </c>
      <c r="H38" s="7" t="s">
        <v>41</v>
      </c>
      <c r="I38" s="7" t="s">
        <v>37</v>
      </c>
      <c r="J38" s="7" t="s">
        <v>40</v>
      </c>
      <c r="K38" s="7" t="s">
        <v>40</v>
      </c>
      <c r="L38" s="7" t="s">
        <v>37</v>
      </c>
      <c r="M38" s="7" t="s">
        <v>37</v>
      </c>
      <c r="N38" s="7" t="s">
        <v>46</v>
      </c>
      <c r="O38" s="10" t="s">
        <v>41</v>
      </c>
      <c r="P38" s="10" t="s">
        <v>39</v>
      </c>
      <c r="Q38" s="10" t="s">
        <v>37</v>
      </c>
      <c r="R38" s="10" t="s">
        <v>41</v>
      </c>
      <c r="S38" s="10" t="s">
        <v>37</v>
      </c>
      <c r="T38" s="10" t="s">
        <v>40</v>
      </c>
      <c r="U38" s="10" t="s">
        <v>40</v>
      </c>
      <c r="V38" s="10" t="s">
        <v>37</v>
      </c>
      <c r="W38" s="10" t="s">
        <v>37</v>
      </c>
      <c r="X38" s="10" t="s">
        <v>37</v>
      </c>
    </row>
    <row r="39" spans="1:25" x14ac:dyDescent="0.25">
      <c r="A39" s="2">
        <v>37</v>
      </c>
      <c r="B39" s="2" t="s">
        <v>757</v>
      </c>
      <c r="E39" s="7" t="s">
        <v>46</v>
      </c>
      <c r="F39" s="7" t="s">
        <v>37</v>
      </c>
      <c r="G39" s="7" t="s">
        <v>41</v>
      </c>
      <c r="H39" s="7" t="s">
        <v>37</v>
      </c>
      <c r="I39" s="7" t="s">
        <v>37</v>
      </c>
      <c r="J39" s="7" t="s">
        <v>37</v>
      </c>
      <c r="K39" s="7" t="s">
        <v>40</v>
      </c>
      <c r="L39" s="7" t="s">
        <v>44</v>
      </c>
      <c r="M39" s="7" t="s">
        <v>37</v>
      </c>
      <c r="N39" s="7" t="s">
        <v>37</v>
      </c>
      <c r="O39" s="10" t="s">
        <v>37</v>
      </c>
      <c r="P39" s="10" t="s">
        <v>37</v>
      </c>
      <c r="Q39" s="10" t="s">
        <v>41</v>
      </c>
      <c r="R39" s="10" t="s">
        <v>37</v>
      </c>
      <c r="S39" s="10" t="s">
        <v>37</v>
      </c>
      <c r="T39" s="10" t="s">
        <v>37</v>
      </c>
      <c r="U39" s="10" t="s">
        <v>40</v>
      </c>
      <c r="V39" s="10" t="s">
        <v>45</v>
      </c>
      <c r="W39" s="10" t="s">
        <v>37</v>
      </c>
      <c r="X39" s="10" t="s">
        <v>37</v>
      </c>
    </row>
    <row r="40" spans="1:25" x14ac:dyDescent="0.25">
      <c r="A40" s="2">
        <v>38</v>
      </c>
      <c r="B40" s="2" t="s">
        <v>758</v>
      </c>
      <c r="E40" s="7" t="s">
        <v>37</v>
      </c>
      <c r="F40" s="7" t="s">
        <v>37</v>
      </c>
      <c r="G40" s="7" t="s">
        <v>91</v>
      </c>
      <c r="H40" s="7" t="s">
        <v>81</v>
      </c>
      <c r="I40" s="7" t="s">
        <v>37</v>
      </c>
      <c r="J40" s="7" t="s">
        <v>41</v>
      </c>
      <c r="K40" s="7" t="s">
        <v>40</v>
      </c>
      <c r="L40" s="7" t="s">
        <v>46</v>
      </c>
      <c r="M40" s="7" t="s">
        <v>37</v>
      </c>
      <c r="N40" s="7" t="s">
        <v>38</v>
      </c>
      <c r="O40" s="10" t="s">
        <v>37</v>
      </c>
      <c r="P40" s="10" t="s">
        <v>37</v>
      </c>
      <c r="Q40" s="10" t="s">
        <v>39</v>
      </c>
      <c r="R40" s="10" t="s">
        <v>45</v>
      </c>
      <c r="S40" s="10" t="s">
        <v>37</v>
      </c>
      <c r="T40" s="10" t="s">
        <v>41</v>
      </c>
      <c r="U40" s="10" t="s">
        <v>40</v>
      </c>
      <c r="V40" s="10" t="s">
        <v>37</v>
      </c>
      <c r="W40" s="10" t="s">
        <v>37</v>
      </c>
      <c r="X40" s="10" t="s">
        <v>39</v>
      </c>
    </row>
    <row r="41" spans="1:25" x14ac:dyDescent="0.25">
      <c r="A41" s="2">
        <v>39</v>
      </c>
      <c r="B41" s="2" t="s">
        <v>759</v>
      </c>
      <c r="E41" s="7" t="s">
        <v>44</v>
      </c>
      <c r="F41" s="7" t="s">
        <v>37</v>
      </c>
      <c r="G41" s="7" t="s">
        <v>37</v>
      </c>
      <c r="H41" s="7" t="s">
        <v>65</v>
      </c>
      <c r="I41" s="7" t="s">
        <v>37</v>
      </c>
      <c r="J41" s="7" t="s">
        <v>41</v>
      </c>
      <c r="K41" s="7" t="s">
        <v>37</v>
      </c>
      <c r="L41" s="7" t="s">
        <v>46</v>
      </c>
      <c r="M41" s="7" t="s">
        <v>44</v>
      </c>
      <c r="N41" s="7" t="s">
        <v>46</v>
      </c>
      <c r="O41" s="10" t="s">
        <v>45</v>
      </c>
      <c r="P41" s="10" t="s">
        <v>37</v>
      </c>
      <c r="Q41" s="10" t="s">
        <v>37</v>
      </c>
      <c r="R41" s="10" t="s">
        <v>39</v>
      </c>
      <c r="S41" s="10" t="s">
        <v>37</v>
      </c>
      <c r="T41" s="10" t="s">
        <v>41</v>
      </c>
      <c r="U41" s="10" t="s">
        <v>37</v>
      </c>
      <c r="V41" s="10" t="s">
        <v>37</v>
      </c>
      <c r="W41" s="10" t="s">
        <v>45</v>
      </c>
      <c r="X41" s="10" t="s">
        <v>37</v>
      </c>
    </row>
    <row r="42" spans="1:25" x14ac:dyDescent="0.25">
      <c r="A42" s="2">
        <v>40</v>
      </c>
      <c r="B42" s="2" t="s">
        <v>760</v>
      </c>
      <c r="E42" s="7" t="s">
        <v>42</v>
      </c>
      <c r="F42" s="7" t="s">
        <v>40</v>
      </c>
      <c r="G42" s="7" t="s">
        <v>37</v>
      </c>
      <c r="H42" s="7" t="s">
        <v>57</v>
      </c>
      <c r="I42" s="7" t="s">
        <v>40</v>
      </c>
      <c r="J42" s="7" t="s">
        <v>37</v>
      </c>
      <c r="K42" s="7" t="s">
        <v>37</v>
      </c>
      <c r="L42" s="7" t="s">
        <v>86</v>
      </c>
      <c r="M42" s="7" t="s">
        <v>44</v>
      </c>
      <c r="N42" s="7" t="s">
        <v>86</v>
      </c>
      <c r="O42" s="10" t="s">
        <v>39</v>
      </c>
      <c r="P42" s="10" t="s">
        <v>40</v>
      </c>
      <c r="Q42" s="10" t="s">
        <v>37</v>
      </c>
      <c r="R42" s="10" t="s">
        <v>39</v>
      </c>
      <c r="S42" s="10" t="s">
        <v>40</v>
      </c>
      <c r="T42" s="10" t="s">
        <v>37</v>
      </c>
      <c r="U42" s="10" t="s">
        <v>37</v>
      </c>
      <c r="V42" s="10" t="s">
        <v>39</v>
      </c>
      <c r="W42" s="10" t="s">
        <v>45</v>
      </c>
      <c r="X42" s="10" t="s">
        <v>39</v>
      </c>
    </row>
    <row r="43" spans="1:25" x14ac:dyDescent="0.25">
      <c r="A43" s="2">
        <v>41</v>
      </c>
      <c r="B43" s="2" t="s">
        <v>761</v>
      </c>
      <c r="E43" s="7" t="s">
        <v>44</v>
      </c>
      <c r="F43" s="7" t="s">
        <v>57</v>
      </c>
      <c r="G43" s="7" t="s">
        <v>40</v>
      </c>
      <c r="H43" s="7" t="s">
        <v>40</v>
      </c>
      <c r="I43" s="7" t="s">
        <v>37</v>
      </c>
      <c r="J43" s="7" t="s">
        <v>37</v>
      </c>
      <c r="K43" s="7" t="s">
        <v>40</v>
      </c>
      <c r="L43" s="7" t="s">
        <v>37</v>
      </c>
      <c r="M43" s="7" t="s">
        <v>37</v>
      </c>
      <c r="N43" s="7" t="s">
        <v>40</v>
      </c>
      <c r="O43" s="10" t="s">
        <v>45</v>
      </c>
      <c r="P43" s="10" t="s">
        <v>39</v>
      </c>
      <c r="Q43" s="10" t="s">
        <v>40</v>
      </c>
      <c r="R43" s="10" t="s">
        <v>40</v>
      </c>
      <c r="S43" s="10" t="s">
        <v>37</v>
      </c>
      <c r="T43" s="10" t="s">
        <v>37</v>
      </c>
      <c r="U43" s="10" t="s">
        <v>40</v>
      </c>
      <c r="V43" s="10" t="s">
        <v>37</v>
      </c>
      <c r="W43" s="10" t="s">
        <v>37</v>
      </c>
      <c r="X43" s="10" t="s">
        <v>40</v>
      </c>
    </row>
    <row r="44" spans="1:25" x14ac:dyDescent="0.25">
      <c r="A44" s="2">
        <v>42</v>
      </c>
      <c r="B44" s="2" t="s">
        <v>762</v>
      </c>
      <c r="E44" s="7" t="s">
        <v>44</v>
      </c>
      <c r="F44" s="7" t="s">
        <v>40</v>
      </c>
      <c r="G44" s="7" t="s">
        <v>41</v>
      </c>
      <c r="H44" s="7" t="s">
        <v>37</v>
      </c>
      <c r="I44" s="7" t="s">
        <v>37</v>
      </c>
      <c r="J44" s="7" t="s">
        <v>37</v>
      </c>
      <c r="K44" s="7" t="s">
        <v>76</v>
      </c>
      <c r="L44" s="7" t="s">
        <v>44</v>
      </c>
      <c r="M44" s="7" t="s">
        <v>76</v>
      </c>
      <c r="N44" s="7" t="s">
        <v>37</v>
      </c>
      <c r="O44" s="10" t="s">
        <v>45</v>
      </c>
      <c r="P44" s="10" t="s">
        <v>40</v>
      </c>
      <c r="Q44" s="10" t="s">
        <v>41</v>
      </c>
      <c r="R44" s="10" t="s">
        <v>37</v>
      </c>
      <c r="S44" s="10" t="s">
        <v>37</v>
      </c>
      <c r="T44" s="10" t="s">
        <v>37</v>
      </c>
      <c r="U44" s="10" t="s">
        <v>39</v>
      </c>
      <c r="V44" s="10" t="s">
        <v>45</v>
      </c>
      <c r="W44" s="10" t="s">
        <v>39</v>
      </c>
      <c r="X44" s="10" t="s">
        <v>37</v>
      </c>
    </row>
    <row r="45" spans="1:25" x14ac:dyDescent="0.25">
      <c r="A45" s="2">
        <v>43</v>
      </c>
      <c r="B45" s="2" t="s">
        <v>763</v>
      </c>
      <c r="E45" s="7" t="s">
        <v>37</v>
      </c>
      <c r="F45" s="7" t="s">
        <v>37</v>
      </c>
      <c r="G45" s="7" t="s">
        <v>40</v>
      </c>
      <c r="H45" s="7" t="s">
        <v>144</v>
      </c>
      <c r="I45" s="7" t="s">
        <v>41</v>
      </c>
      <c r="J45" s="7" t="s">
        <v>46</v>
      </c>
      <c r="K45" s="7" t="s">
        <v>37</v>
      </c>
      <c r="L45" s="7" t="s">
        <v>37</v>
      </c>
      <c r="M45" s="7" t="s">
        <v>40</v>
      </c>
      <c r="N45" s="7" t="s">
        <v>37</v>
      </c>
      <c r="O45" s="10" t="s">
        <v>37</v>
      </c>
      <c r="P45" s="10" t="s">
        <v>37</v>
      </c>
      <c r="Q45" s="10" t="s">
        <v>40</v>
      </c>
      <c r="R45" s="10" t="s">
        <v>39</v>
      </c>
      <c r="S45" s="10" t="s">
        <v>41</v>
      </c>
      <c r="T45" s="10" t="s">
        <v>37</v>
      </c>
      <c r="U45" s="10" t="s">
        <v>37</v>
      </c>
      <c r="V45" s="10" t="s">
        <v>37</v>
      </c>
      <c r="W45" s="10" t="s">
        <v>40</v>
      </c>
      <c r="X45" s="10" t="s">
        <v>37</v>
      </c>
    </row>
    <row r="46" spans="1:25" x14ac:dyDescent="0.25">
      <c r="A46" s="2">
        <v>44</v>
      </c>
      <c r="B46" s="2" t="s">
        <v>764</v>
      </c>
      <c r="E46" s="7" t="s">
        <v>37</v>
      </c>
      <c r="F46" s="7" t="s">
        <v>37</v>
      </c>
      <c r="G46" s="7" t="s">
        <v>41</v>
      </c>
      <c r="H46" s="7" t="s">
        <v>37</v>
      </c>
      <c r="I46" s="7" t="s">
        <v>37</v>
      </c>
      <c r="J46" s="7" t="s">
        <v>37</v>
      </c>
      <c r="K46" s="7" t="s">
        <v>37</v>
      </c>
      <c r="L46" s="7" t="s">
        <v>44</v>
      </c>
      <c r="M46" s="7" t="s">
        <v>37</v>
      </c>
      <c r="N46" s="7" t="s">
        <v>37</v>
      </c>
      <c r="O46" s="10" t="s">
        <v>37</v>
      </c>
      <c r="P46" s="10" t="s">
        <v>37</v>
      </c>
      <c r="Q46" s="10" t="s">
        <v>41</v>
      </c>
      <c r="R46" s="10" t="s">
        <v>37</v>
      </c>
      <c r="S46" s="10" t="s">
        <v>37</v>
      </c>
      <c r="T46" s="10" t="s">
        <v>37</v>
      </c>
      <c r="U46" s="10" t="s">
        <v>37</v>
      </c>
      <c r="V46" s="10" t="s">
        <v>45</v>
      </c>
      <c r="W46" s="10" t="s">
        <v>37</v>
      </c>
      <c r="X46" s="10" t="s">
        <v>37</v>
      </c>
    </row>
    <row r="47" spans="1:25" x14ac:dyDescent="0.25">
      <c r="A47" s="2">
        <v>45</v>
      </c>
      <c r="B47" s="2" t="s">
        <v>765</v>
      </c>
      <c r="E47" s="7" t="s">
        <v>46</v>
      </c>
      <c r="F47" s="7" t="s">
        <v>65</v>
      </c>
      <c r="G47" s="7" t="s">
        <v>44</v>
      </c>
      <c r="H47" s="7" t="s">
        <v>41</v>
      </c>
      <c r="I47" s="7" t="s">
        <v>44</v>
      </c>
      <c r="J47" s="7" t="s">
        <v>44</v>
      </c>
      <c r="K47" s="7" t="s">
        <v>44</v>
      </c>
      <c r="L47" s="7" t="s">
        <v>46</v>
      </c>
      <c r="M47" s="7" t="s">
        <v>37</v>
      </c>
      <c r="N47" s="7" t="s">
        <v>40</v>
      </c>
      <c r="O47" s="10" t="s">
        <v>37</v>
      </c>
      <c r="P47" s="10" t="s">
        <v>39</v>
      </c>
      <c r="Q47" s="10" t="s">
        <v>45</v>
      </c>
      <c r="R47" s="10" t="s">
        <v>41</v>
      </c>
      <c r="S47" s="10" t="s">
        <v>45</v>
      </c>
      <c r="T47" s="10" t="s">
        <v>45</v>
      </c>
      <c r="U47" s="10" t="s">
        <v>45</v>
      </c>
      <c r="V47" s="10" t="s">
        <v>37</v>
      </c>
      <c r="W47" s="10" t="s">
        <v>37</v>
      </c>
      <c r="X47" s="10" t="s">
        <v>40</v>
      </c>
    </row>
    <row r="48" spans="1:25" x14ac:dyDescent="0.25">
      <c r="A48" s="2">
        <v>46</v>
      </c>
      <c r="B48" s="2" t="s">
        <v>766</v>
      </c>
      <c r="E48" s="7" t="s">
        <v>162</v>
      </c>
      <c r="F48" s="7" t="s">
        <v>40</v>
      </c>
      <c r="G48" s="7" t="s">
        <v>37</v>
      </c>
      <c r="H48" s="7" t="s">
        <v>65</v>
      </c>
      <c r="I48" s="7" t="s">
        <v>37</v>
      </c>
      <c r="J48" s="7" t="s">
        <v>37</v>
      </c>
      <c r="K48" s="7" t="s">
        <v>57</v>
      </c>
      <c r="L48" s="7" t="s">
        <v>69</v>
      </c>
      <c r="M48" s="7" t="s">
        <v>37</v>
      </c>
      <c r="N48" s="7" t="s">
        <v>37</v>
      </c>
      <c r="O48" s="10" t="s">
        <v>39</v>
      </c>
      <c r="P48" s="10" t="s">
        <v>40</v>
      </c>
      <c r="Q48" s="10" t="s">
        <v>37</v>
      </c>
      <c r="R48" s="10" t="s">
        <v>39</v>
      </c>
      <c r="S48" s="10" t="s">
        <v>37</v>
      </c>
      <c r="T48" s="10" t="s">
        <v>37</v>
      </c>
      <c r="U48" s="10" t="s">
        <v>39</v>
      </c>
      <c r="V48" s="10" t="s">
        <v>39</v>
      </c>
      <c r="W48" s="10" t="s">
        <v>37</v>
      </c>
      <c r="X48" s="10" t="s">
        <v>37</v>
      </c>
    </row>
    <row r="49" spans="1:24" x14ac:dyDescent="0.25">
      <c r="A49" s="2">
        <v>47</v>
      </c>
      <c r="B49" s="2" t="s">
        <v>767</v>
      </c>
      <c r="E49" s="7" t="s">
        <v>40</v>
      </c>
      <c r="F49" s="7" t="s">
        <v>41</v>
      </c>
      <c r="G49" s="7" t="s">
        <v>132</v>
      </c>
      <c r="H49" s="7" t="s">
        <v>37</v>
      </c>
      <c r="I49" s="7" t="s">
        <v>67</v>
      </c>
      <c r="J49" s="7" t="s">
        <v>132</v>
      </c>
      <c r="K49" s="7" t="s">
        <v>40</v>
      </c>
      <c r="L49" s="7" t="s">
        <v>67</v>
      </c>
      <c r="M49" s="7" t="s">
        <v>40</v>
      </c>
      <c r="N49" s="7" t="s">
        <v>37</v>
      </c>
      <c r="O49" s="10" t="s">
        <v>40</v>
      </c>
      <c r="P49" s="10" t="s">
        <v>41</v>
      </c>
      <c r="Q49" s="10" t="s">
        <v>39</v>
      </c>
      <c r="R49" s="10" t="s">
        <v>37</v>
      </c>
      <c r="S49" s="10" t="s">
        <v>39</v>
      </c>
      <c r="T49" s="10" t="s">
        <v>39</v>
      </c>
      <c r="U49" s="10" t="s">
        <v>40</v>
      </c>
      <c r="V49" s="10" t="s">
        <v>39</v>
      </c>
      <c r="W49" s="10" t="s">
        <v>40</v>
      </c>
      <c r="X49" s="10" t="s">
        <v>37</v>
      </c>
    </row>
    <row r="50" spans="1:24" x14ac:dyDescent="0.25">
      <c r="A50" s="2">
        <v>48</v>
      </c>
      <c r="B50" s="2" t="s">
        <v>768</v>
      </c>
      <c r="E50" s="7" t="s">
        <v>37</v>
      </c>
      <c r="F50" s="7" t="s">
        <v>37</v>
      </c>
      <c r="G50" s="7" t="s">
        <v>65</v>
      </c>
      <c r="H50" s="7" t="s">
        <v>44</v>
      </c>
      <c r="I50" s="7" t="s">
        <v>71</v>
      </c>
      <c r="J50" s="7" t="s">
        <v>76</v>
      </c>
      <c r="K50" s="7" t="s">
        <v>40</v>
      </c>
      <c r="L50" s="7" t="s">
        <v>37</v>
      </c>
      <c r="M50" s="7" t="s">
        <v>44</v>
      </c>
      <c r="N50" s="7" t="s">
        <v>40</v>
      </c>
      <c r="O50" s="10" t="s">
        <v>37</v>
      </c>
      <c r="P50" s="10" t="s">
        <v>37</v>
      </c>
      <c r="Q50" s="10" t="s">
        <v>39</v>
      </c>
      <c r="R50" s="10" t="s">
        <v>45</v>
      </c>
      <c r="S50" s="10" t="s">
        <v>37</v>
      </c>
      <c r="T50" s="10" t="s">
        <v>39</v>
      </c>
      <c r="U50" s="10" t="s">
        <v>40</v>
      </c>
      <c r="V50" s="10" t="s">
        <v>37</v>
      </c>
      <c r="W50" s="10" t="s">
        <v>45</v>
      </c>
      <c r="X50" s="10" t="s">
        <v>40</v>
      </c>
    </row>
    <row r="51" spans="1:24" x14ac:dyDescent="0.25">
      <c r="A51" s="2">
        <v>49</v>
      </c>
      <c r="B51" s="2" t="s">
        <v>769</v>
      </c>
      <c r="E51" s="7" t="s">
        <v>37</v>
      </c>
      <c r="F51" s="7" t="s">
        <v>44</v>
      </c>
      <c r="G51" s="7" t="s">
        <v>37</v>
      </c>
      <c r="H51" s="7" t="s">
        <v>211</v>
      </c>
      <c r="I51" s="7" t="s">
        <v>37</v>
      </c>
      <c r="J51" s="7" t="s">
        <v>40</v>
      </c>
      <c r="K51" s="7" t="s">
        <v>46</v>
      </c>
      <c r="L51" s="7" t="s">
        <v>37</v>
      </c>
      <c r="M51" s="7" t="s">
        <v>41</v>
      </c>
      <c r="N51" s="7" t="s">
        <v>41</v>
      </c>
      <c r="O51" s="10" t="s">
        <v>37</v>
      </c>
      <c r="P51" s="10" t="s">
        <v>45</v>
      </c>
      <c r="Q51" s="10" t="s">
        <v>37</v>
      </c>
      <c r="R51" s="10" t="s">
        <v>39</v>
      </c>
      <c r="S51" s="10" t="s">
        <v>37</v>
      </c>
      <c r="T51" s="10" t="s">
        <v>40</v>
      </c>
      <c r="U51" s="10" t="s">
        <v>37</v>
      </c>
      <c r="V51" s="10" t="s">
        <v>37</v>
      </c>
      <c r="W51" s="10" t="s">
        <v>41</v>
      </c>
      <c r="X51" s="10" t="s">
        <v>41</v>
      </c>
    </row>
    <row r="52" spans="1:24" x14ac:dyDescent="0.25">
      <c r="A52" s="2">
        <v>50</v>
      </c>
      <c r="B52" s="2" t="s">
        <v>770</v>
      </c>
      <c r="E52" s="7" t="s">
        <v>86</v>
      </c>
      <c r="F52" s="7" t="s">
        <v>46</v>
      </c>
      <c r="G52" s="7" t="s">
        <v>67</v>
      </c>
      <c r="H52" s="7" t="s">
        <v>178</v>
      </c>
      <c r="I52" s="7" t="s">
        <v>37</v>
      </c>
      <c r="J52" s="7" t="s">
        <v>37</v>
      </c>
      <c r="K52" s="7" t="s">
        <v>37</v>
      </c>
      <c r="L52" s="7" t="s">
        <v>37</v>
      </c>
      <c r="M52" s="7" t="s">
        <v>37</v>
      </c>
      <c r="N52" s="7" t="s">
        <v>41</v>
      </c>
      <c r="O52" s="10" t="s">
        <v>39</v>
      </c>
      <c r="P52" s="10" t="s">
        <v>37</v>
      </c>
      <c r="Q52" s="10" t="s">
        <v>39</v>
      </c>
      <c r="R52" s="10" t="s">
        <v>39</v>
      </c>
      <c r="S52" s="10" t="s">
        <v>37</v>
      </c>
      <c r="T52" s="10" t="s">
        <v>37</v>
      </c>
      <c r="U52" s="10" t="s">
        <v>37</v>
      </c>
      <c r="V52" s="10" t="s">
        <v>37</v>
      </c>
      <c r="W52" s="10" t="s">
        <v>37</v>
      </c>
      <c r="X52" s="10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/>
  </sheetViews>
  <sheetFormatPr defaultRowHeight="15" x14ac:dyDescent="0.25"/>
  <cols>
    <col min="1" max="1" width="3" style="2" customWidth="1"/>
    <col min="2" max="2" width="13.28515625" style="2" bestFit="1" customWidth="1"/>
    <col min="3" max="4" width="2.140625" style="4" customWidth="1"/>
    <col min="5" max="5" width="6.42578125" style="7" customWidth="1"/>
    <col min="6" max="6" width="5.7109375" style="7" customWidth="1"/>
    <col min="7" max="8" width="6.42578125" style="7" customWidth="1"/>
    <col min="9" max="9" width="5.7109375" style="7" customWidth="1"/>
    <col min="10" max="10" width="6.42578125" style="7" customWidth="1"/>
    <col min="11" max="11" width="5.7109375" style="7" customWidth="1"/>
    <col min="12" max="12" width="7" style="7" customWidth="1"/>
    <col min="13" max="13" width="6.42578125" style="7" customWidth="1"/>
    <col min="14" max="14" width="7" style="7" customWidth="1"/>
    <col min="15" max="23" width="6.5703125" style="10" customWidth="1"/>
    <col min="24" max="24" width="7.5703125" style="10" customWidth="1"/>
    <col min="25" max="33" width="6" style="13" customWidth="1"/>
    <col min="34" max="34" width="7" style="13" customWidth="1"/>
  </cols>
  <sheetData>
    <row r="1" spans="1:34" x14ac:dyDescent="0.25">
      <c r="E1" s="6" t="s">
        <v>4</v>
      </c>
      <c r="O1" s="9" t="s">
        <v>15</v>
      </c>
      <c r="Y1" s="12" t="s">
        <v>26</v>
      </c>
    </row>
    <row r="2" spans="1:34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25">
      <c r="A3" s="2">
        <v>1</v>
      </c>
      <c r="B3" s="2" t="s">
        <v>874</v>
      </c>
      <c r="E3" s="7" t="s">
        <v>41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10" t="s">
        <v>41</v>
      </c>
      <c r="P3" s="10" t="s">
        <v>37</v>
      </c>
      <c r="Q3" s="10" t="s">
        <v>37</v>
      </c>
      <c r="R3" s="10" t="s">
        <v>37</v>
      </c>
      <c r="S3" s="10" t="s">
        <v>37</v>
      </c>
      <c r="T3" s="10" t="s">
        <v>37</v>
      </c>
      <c r="U3" s="10" t="s">
        <v>37</v>
      </c>
      <c r="V3" s="10" t="s">
        <v>37</v>
      </c>
      <c r="W3" s="10" t="s">
        <v>37</v>
      </c>
      <c r="X3" s="10" t="s">
        <v>37</v>
      </c>
    </row>
    <row r="4" spans="1:34" x14ac:dyDescent="0.25">
      <c r="A4" s="2">
        <v>2</v>
      </c>
      <c r="B4" s="2" t="s">
        <v>875</v>
      </c>
      <c r="E4" s="7" t="s">
        <v>46</v>
      </c>
      <c r="F4" s="7" t="s">
        <v>37</v>
      </c>
      <c r="G4" s="7" t="s">
        <v>46</v>
      </c>
      <c r="H4" s="7" t="s">
        <v>37</v>
      </c>
      <c r="I4" s="7" t="s">
        <v>41</v>
      </c>
      <c r="J4" s="7" t="s">
        <v>37</v>
      </c>
      <c r="K4" s="7" t="s">
        <v>41</v>
      </c>
      <c r="L4" s="7" t="s">
        <v>41</v>
      </c>
      <c r="M4" s="7" t="s">
        <v>41</v>
      </c>
      <c r="N4" s="7" t="s">
        <v>37</v>
      </c>
      <c r="O4" s="10" t="s">
        <v>37</v>
      </c>
      <c r="P4" s="10" t="s">
        <v>37</v>
      </c>
      <c r="Q4" s="10" t="s">
        <v>37</v>
      </c>
      <c r="R4" s="10" t="s">
        <v>37</v>
      </c>
      <c r="S4" s="10" t="s">
        <v>41</v>
      </c>
      <c r="T4" s="10" t="s">
        <v>37</v>
      </c>
      <c r="U4" s="10" t="s">
        <v>41</v>
      </c>
      <c r="V4" s="10" t="s">
        <v>41</v>
      </c>
      <c r="W4" s="10" t="s">
        <v>41</v>
      </c>
      <c r="X4" s="10" t="s">
        <v>37</v>
      </c>
    </row>
    <row r="5" spans="1:34" x14ac:dyDescent="0.25">
      <c r="A5" s="2">
        <v>3</v>
      </c>
      <c r="B5" s="2" t="s">
        <v>876</v>
      </c>
      <c r="E5" s="7" t="s">
        <v>37</v>
      </c>
      <c r="F5" s="7" t="s">
        <v>40</v>
      </c>
      <c r="G5" s="7" t="s">
        <v>37</v>
      </c>
      <c r="H5" s="7" t="s">
        <v>37</v>
      </c>
      <c r="I5" s="7" t="s">
        <v>37</v>
      </c>
      <c r="J5" s="7" t="s">
        <v>40</v>
      </c>
      <c r="K5" s="7" t="s">
        <v>37</v>
      </c>
      <c r="L5" s="7" t="s">
        <v>37</v>
      </c>
      <c r="M5" s="7" t="s">
        <v>37</v>
      </c>
      <c r="N5" s="7" t="s">
        <v>44</v>
      </c>
      <c r="O5" s="10" t="s">
        <v>37</v>
      </c>
      <c r="P5" s="10" t="s">
        <v>40</v>
      </c>
      <c r="Q5" s="10" t="s">
        <v>37</v>
      </c>
      <c r="R5" s="10" t="s">
        <v>37</v>
      </c>
      <c r="S5" s="10" t="s">
        <v>37</v>
      </c>
      <c r="T5" s="10" t="s">
        <v>40</v>
      </c>
      <c r="U5" s="10" t="s">
        <v>37</v>
      </c>
      <c r="V5" s="10" t="s">
        <v>37</v>
      </c>
      <c r="W5" s="10" t="s">
        <v>37</v>
      </c>
      <c r="X5" s="10" t="s">
        <v>45</v>
      </c>
    </row>
    <row r="6" spans="1:34" x14ac:dyDescent="0.25">
      <c r="A6" s="2">
        <v>4</v>
      </c>
      <c r="B6" s="2" t="s">
        <v>877</v>
      </c>
      <c r="E6" s="7" t="s">
        <v>42</v>
      </c>
      <c r="F6" s="7" t="s">
        <v>46</v>
      </c>
      <c r="G6" s="7" t="s">
        <v>40</v>
      </c>
      <c r="H6" s="7" t="s">
        <v>41</v>
      </c>
      <c r="I6" s="7" t="s">
        <v>37</v>
      </c>
      <c r="J6" s="7" t="s">
        <v>67</v>
      </c>
      <c r="K6" s="7" t="s">
        <v>37</v>
      </c>
      <c r="L6" s="7" t="s">
        <v>44</v>
      </c>
      <c r="M6" s="7" t="s">
        <v>37</v>
      </c>
      <c r="N6" s="7" t="s">
        <v>41</v>
      </c>
      <c r="O6" s="10" t="s">
        <v>39</v>
      </c>
      <c r="P6" s="10" t="s">
        <v>37</v>
      </c>
      <c r="Q6" s="10" t="s">
        <v>40</v>
      </c>
      <c r="R6" s="10" t="s">
        <v>41</v>
      </c>
      <c r="S6" s="10" t="s">
        <v>37</v>
      </c>
      <c r="T6" s="10" t="s">
        <v>39</v>
      </c>
      <c r="U6" s="10" t="s">
        <v>37</v>
      </c>
      <c r="V6" s="10" t="s">
        <v>45</v>
      </c>
      <c r="W6" s="10" t="s">
        <v>37</v>
      </c>
      <c r="X6" s="10" t="s">
        <v>41</v>
      </c>
    </row>
    <row r="7" spans="1:34" x14ac:dyDescent="0.25">
      <c r="A7" s="2">
        <v>5</v>
      </c>
      <c r="B7" s="2" t="s">
        <v>878</v>
      </c>
      <c r="E7" s="7" t="s">
        <v>37</v>
      </c>
      <c r="F7" s="7" t="s">
        <v>40</v>
      </c>
      <c r="G7" s="7" t="s">
        <v>40</v>
      </c>
      <c r="H7" s="7" t="s">
        <v>37</v>
      </c>
      <c r="I7" s="7" t="s">
        <v>40</v>
      </c>
      <c r="J7" s="7" t="s">
        <v>37</v>
      </c>
      <c r="K7" s="7" t="s">
        <v>44</v>
      </c>
      <c r="L7" s="7" t="s">
        <v>37</v>
      </c>
      <c r="M7" s="7" t="s">
        <v>40</v>
      </c>
      <c r="N7" s="7" t="s">
        <v>40</v>
      </c>
      <c r="O7" s="10" t="s">
        <v>37</v>
      </c>
      <c r="P7" s="10" t="s">
        <v>40</v>
      </c>
      <c r="Q7" s="10" t="s">
        <v>40</v>
      </c>
      <c r="R7" s="10" t="s">
        <v>37</v>
      </c>
      <c r="S7" s="10" t="s">
        <v>40</v>
      </c>
      <c r="T7" s="10" t="s">
        <v>37</v>
      </c>
      <c r="U7" s="10" t="s">
        <v>45</v>
      </c>
      <c r="V7" s="10" t="s">
        <v>37</v>
      </c>
      <c r="W7" s="10" t="s">
        <v>40</v>
      </c>
      <c r="X7" s="10" t="s">
        <v>40</v>
      </c>
    </row>
    <row r="8" spans="1:34" x14ac:dyDescent="0.25">
      <c r="A8" s="2">
        <v>6</v>
      </c>
      <c r="B8" s="2" t="s">
        <v>879</v>
      </c>
      <c r="E8" s="7" t="s">
        <v>37</v>
      </c>
      <c r="F8" s="7" t="s">
        <v>40</v>
      </c>
      <c r="G8" s="7" t="s">
        <v>37</v>
      </c>
      <c r="H8" s="7" t="s">
        <v>44</v>
      </c>
      <c r="I8" s="7" t="s">
        <v>41</v>
      </c>
      <c r="J8" s="7" t="s">
        <v>40</v>
      </c>
      <c r="K8" s="7" t="s">
        <v>37</v>
      </c>
      <c r="L8" s="7" t="s">
        <v>41</v>
      </c>
      <c r="M8" s="7" t="s">
        <v>37</v>
      </c>
      <c r="N8" s="7" t="s">
        <v>37</v>
      </c>
      <c r="O8" s="10" t="s">
        <v>37</v>
      </c>
      <c r="P8" s="10" t="s">
        <v>40</v>
      </c>
      <c r="Q8" s="10" t="s">
        <v>37</v>
      </c>
      <c r="R8" s="10" t="s">
        <v>45</v>
      </c>
      <c r="S8" s="10" t="s">
        <v>41</v>
      </c>
      <c r="T8" s="10" t="s">
        <v>40</v>
      </c>
      <c r="U8" s="10" t="s">
        <v>37</v>
      </c>
      <c r="V8" s="10" t="s">
        <v>41</v>
      </c>
      <c r="W8" s="10" t="s">
        <v>37</v>
      </c>
      <c r="X8" s="10" t="s">
        <v>37</v>
      </c>
    </row>
    <row r="9" spans="1:34" x14ac:dyDescent="0.25">
      <c r="A9" s="2">
        <v>7</v>
      </c>
      <c r="B9" s="2" t="s">
        <v>880</v>
      </c>
      <c r="E9" s="7" t="s">
        <v>42</v>
      </c>
      <c r="F9" s="7" t="s">
        <v>37</v>
      </c>
      <c r="G9" s="7" t="s">
        <v>37</v>
      </c>
      <c r="H9" s="7" t="s">
        <v>37</v>
      </c>
      <c r="I9" s="7" t="s">
        <v>41</v>
      </c>
      <c r="J9" s="7" t="s">
        <v>41</v>
      </c>
      <c r="K9" s="7" t="s">
        <v>41</v>
      </c>
      <c r="L9" s="7" t="s">
        <v>44</v>
      </c>
      <c r="M9" s="7" t="s">
        <v>41</v>
      </c>
      <c r="N9" s="7" t="s">
        <v>41</v>
      </c>
      <c r="O9" s="10" t="s">
        <v>39</v>
      </c>
      <c r="P9" s="10" t="s">
        <v>37</v>
      </c>
      <c r="Q9" s="10" t="s">
        <v>37</v>
      </c>
      <c r="R9" s="10" t="s">
        <v>37</v>
      </c>
      <c r="S9" s="10" t="s">
        <v>41</v>
      </c>
      <c r="T9" s="10" t="s">
        <v>41</v>
      </c>
      <c r="U9" s="10" t="s">
        <v>41</v>
      </c>
      <c r="V9" s="10" t="s">
        <v>45</v>
      </c>
      <c r="W9" s="10" t="s">
        <v>41</v>
      </c>
      <c r="X9" s="10" t="s">
        <v>41</v>
      </c>
    </row>
    <row r="10" spans="1:34" x14ac:dyDescent="0.25">
      <c r="A10" s="2">
        <v>8</v>
      </c>
      <c r="B10" s="2" t="s">
        <v>881</v>
      </c>
      <c r="E10" s="7" t="s">
        <v>42</v>
      </c>
      <c r="F10" s="7" t="s">
        <v>37</v>
      </c>
      <c r="G10" s="7" t="s">
        <v>37</v>
      </c>
      <c r="H10" s="7" t="s">
        <v>37</v>
      </c>
      <c r="I10" s="7" t="s">
        <v>37</v>
      </c>
      <c r="J10" s="7" t="s">
        <v>37</v>
      </c>
      <c r="K10" s="7" t="s">
        <v>37</v>
      </c>
      <c r="L10" s="7" t="s">
        <v>41</v>
      </c>
      <c r="M10" s="7" t="s">
        <v>67</v>
      </c>
      <c r="N10" s="7" t="s">
        <v>37</v>
      </c>
      <c r="O10" s="10" t="s">
        <v>39</v>
      </c>
      <c r="P10" s="10" t="s">
        <v>37</v>
      </c>
      <c r="Q10" s="10" t="s">
        <v>37</v>
      </c>
      <c r="R10" s="10" t="s">
        <v>37</v>
      </c>
      <c r="S10" s="10" t="s">
        <v>37</v>
      </c>
      <c r="T10" s="10" t="s">
        <v>37</v>
      </c>
      <c r="U10" s="10" t="s">
        <v>37</v>
      </c>
      <c r="V10" s="10" t="s">
        <v>41</v>
      </c>
      <c r="W10" s="10" t="s">
        <v>39</v>
      </c>
      <c r="X10" s="10" t="s">
        <v>37</v>
      </c>
    </row>
    <row r="11" spans="1:34" x14ac:dyDescent="0.25">
      <c r="A11" s="2">
        <v>9</v>
      </c>
      <c r="B11" s="2" t="s">
        <v>882</v>
      </c>
      <c r="E11" s="7" t="s">
        <v>40</v>
      </c>
      <c r="F11" s="7" t="s">
        <v>37</v>
      </c>
      <c r="G11" s="7" t="s">
        <v>37</v>
      </c>
      <c r="H11" s="7" t="s">
        <v>37</v>
      </c>
      <c r="I11" s="7" t="s">
        <v>41</v>
      </c>
      <c r="J11" s="7" t="s">
        <v>46</v>
      </c>
      <c r="K11" s="7" t="s">
        <v>46</v>
      </c>
      <c r="L11" s="7" t="s">
        <v>37</v>
      </c>
      <c r="M11" s="7" t="s">
        <v>44</v>
      </c>
      <c r="N11" s="7" t="s">
        <v>40</v>
      </c>
      <c r="O11" s="10" t="s">
        <v>40</v>
      </c>
      <c r="P11" s="10" t="s">
        <v>37</v>
      </c>
      <c r="Q11" s="10" t="s">
        <v>37</v>
      </c>
      <c r="R11" s="10" t="s">
        <v>37</v>
      </c>
      <c r="S11" s="10" t="s">
        <v>41</v>
      </c>
      <c r="T11" s="10" t="s">
        <v>37</v>
      </c>
      <c r="U11" s="10" t="s">
        <v>37</v>
      </c>
      <c r="V11" s="10" t="s">
        <v>37</v>
      </c>
      <c r="W11" s="10" t="s">
        <v>45</v>
      </c>
      <c r="X11" s="10" t="s">
        <v>40</v>
      </c>
    </row>
    <row r="12" spans="1:34" x14ac:dyDescent="0.25">
      <c r="A12" s="2">
        <v>10</v>
      </c>
      <c r="B12" s="2" t="s">
        <v>883</v>
      </c>
      <c r="E12" s="7" t="s">
        <v>37</v>
      </c>
      <c r="F12" s="7" t="s">
        <v>37</v>
      </c>
      <c r="G12" s="7" t="s">
        <v>44</v>
      </c>
      <c r="H12" s="7" t="s">
        <v>40</v>
      </c>
      <c r="I12" s="7" t="s">
        <v>132</v>
      </c>
      <c r="J12" s="7" t="s">
        <v>37</v>
      </c>
      <c r="K12" s="7" t="s">
        <v>37</v>
      </c>
      <c r="L12" s="7" t="s">
        <v>76</v>
      </c>
      <c r="M12" s="7" t="s">
        <v>57</v>
      </c>
      <c r="N12" s="7" t="s">
        <v>76</v>
      </c>
      <c r="O12" s="10" t="s">
        <v>37</v>
      </c>
      <c r="P12" s="10" t="s">
        <v>37</v>
      </c>
      <c r="Q12" s="10" t="s">
        <v>45</v>
      </c>
      <c r="R12" s="10" t="s">
        <v>40</v>
      </c>
      <c r="S12" s="10" t="s">
        <v>39</v>
      </c>
      <c r="T12" s="10" t="s">
        <v>37</v>
      </c>
      <c r="U12" s="10" t="s">
        <v>37</v>
      </c>
      <c r="V12" s="10" t="s">
        <v>39</v>
      </c>
      <c r="W12" s="10" t="s">
        <v>39</v>
      </c>
      <c r="X12" s="10" t="s">
        <v>39</v>
      </c>
    </row>
    <row r="13" spans="1:34" x14ac:dyDescent="0.25">
      <c r="A13" s="2">
        <v>11</v>
      </c>
      <c r="B13" s="2" t="s">
        <v>884</v>
      </c>
      <c r="E13" s="7" t="s">
        <v>40</v>
      </c>
      <c r="F13" s="7" t="s">
        <v>37</v>
      </c>
      <c r="G13" s="7" t="s">
        <v>41</v>
      </c>
      <c r="H13" s="7" t="s">
        <v>40</v>
      </c>
      <c r="I13" s="7" t="s">
        <v>37</v>
      </c>
      <c r="J13" s="7" t="s">
        <v>37</v>
      </c>
      <c r="K13" s="7" t="s">
        <v>41</v>
      </c>
      <c r="L13" s="7" t="s">
        <v>37</v>
      </c>
      <c r="M13" s="7" t="s">
        <v>93</v>
      </c>
      <c r="N13" s="7" t="s">
        <v>41</v>
      </c>
      <c r="O13" s="10" t="s">
        <v>40</v>
      </c>
      <c r="P13" s="10" t="s">
        <v>37</v>
      </c>
      <c r="Q13" s="10" t="s">
        <v>41</v>
      </c>
      <c r="R13" s="10" t="s">
        <v>40</v>
      </c>
      <c r="S13" s="10" t="s">
        <v>37</v>
      </c>
      <c r="T13" s="10" t="s">
        <v>37</v>
      </c>
      <c r="U13" s="10" t="s">
        <v>41</v>
      </c>
      <c r="V13" s="10" t="s">
        <v>37</v>
      </c>
      <c r="W13" s="10" t="s">
        <v>45</v>
      </c>
      <c r="X13" s="10" t="s">
        <v>41</v>
      </c>
    </row>
    <row r="14" spans="1:34" x14ac:dyDescent="0.25">
      <c r="A14" s="2">
        <v>12</v>
      </c>
      <c r="B14" s="2" t="s">
        <v>885</v>
      </c>
      <c r="E14" s="7" t="s">
        <v>40</v>
      </c>
      <c r="F14" s="7" t="s">
        <v>37</v>
      </c>
      <c r="G14" s="7" t="s">
        <v>40</v>
      </c>
      <c r="H14" s="7" t="s">
        <v>37</v>
      </c>
      <c r="I14" s="7" t="s">
        <v>37</v>
      </c>
      <c r="J14" s="7" t="s">
        <v>40</v>
      </c>
      <c r="K14" s="7" t="s">
        <v>37</v>
      </c>
      <c r="L14" s="7" t="s">
        <v>40</v>
      </c>
      <c r="M14" s="7" t="s">
        <v>37</v>
      </c>
      <c r="N14" s="7" t="s">
        <v>37</v>
      </c>
      <c r="O14" s="10" t="s">
        <v>40</v>
      </c>
      <c r="P14" s="10" t="s">
        <v>37</v>
      </c>
      <c r="Q14" s="10" t="s">
        <v>40</v>
      </c>
      <c r="R14" s="10" t="s">
        <v>37</v>
      </c>
      <c r="S14" s="10" t="s">
        <v>37</v>
      </c>
      <c r="T14" s="10" t="s">
        <v>40</v>
      </c>
      <c r="U14" s="10" t="s">
        <v>37</v>
      </c>
      <c r="V14" s="10" t="s">
        <v>40</v>
      </c>
      <c r="W14" s="10" t="s">
        <v>37</v>
      </c>
      <c r="X14" s="10" t="s">
        <v>37</v>
      </c>
    </row>
    <row r="15" spans="1:34" x14ac:dyDescent="0.25">
      <c r="A15" s="2">
        <v>13</v>
      </c>
      <c r="B15" s="2" t="s">
        <v>886</v>
      </c>
      <c r="E15" s="7" t="s">
        <v>37</v>
      </c>
      <c r="F15" s="7" t="s">
        <v>41</v>
      </c>
      <c r="G15" s="7" t="s">
        <v>160</v>
      </c>
      <c r="H15" s="7" t="s">
        <v>224</v>
      </c>
      <c r="I15" s="7" t="s">
        <v>41</v>
      </c>
      <c r="J15" s="7" t="s">
        <v>37</v>
      </c>
      <c r="K15" s="7" t="s">
        <v>37</v>
      </c>
      <c r="L15" s="7" t="s">
        <v>41</v>
      </c>
      <c r="M15" s="7" t="s">
        <v>37</v>
      </c>
      <c r="N15" s="7" t="s">
        <v>37</v>
      </c>
      <c r="O15" s="10" t="s">
        <v>37</v>
      </c>
      <c r="P15" s="10" t="s">
        <v>41</v>
      </c>
      <c r="Q15" s="10" t="s">
        <v>39</v>
      </c>
      <c r="R15" s="10" t="s">
        <v>39</v>
      </c>
      <c r="S15" s="10" t="s">
        <v>41</v>
      </c>
      <c r="T15" s="10" t="s">
        <v>37</v>
      </c>
      <c r="U15" s="10" t="s">
        <v>37</v>
      </c>
      <c r="V15" s="10" t="s">
        <v>41</v>
      </c>
      <c r="W15" s="10" t="s">
        <v>37</v>
      </c>
      <c r="X15" s="10" t="s">
        <v>37</v>
      </c>
    </row>
    <row r="16" spans="1:34" x14ac:dyDescent="0.25">
      <c r="A16" s="2">
        <v>14</v>
      </c>
      <c r="B16" s="2" t="s">
        <v>887</v>
      </c>
      <c r="E16" s="7" t="s">
        <v>79</v>
      </c>
      <c r="F16" s="7" t="s">
        <v>37</v>
      </c>
      <c r="G16" s="7" t="s">
        <v>67</v>
      </c>
      <c r="H16" s="7" t="s">
        <v>40</v>
      </c>
      <c r="I16" s="7" t="s">
        <v>37</v>
      </c>
      <c r="J16" s="7" t="s">
        <v>81</v>
      </c>
      <c r="K16" s="7" t="s">
        <v>37</v>
      </c>
      <c r="L16" s="7" t="s">
        <v>37</v>
      </c>
      <c r="M16" s="7" t="s">
        <v>46</v>
      </c>
      <c r="N16" s="7" t="s">
        <v>40</v>
      </c>
      <c r="O16" s="10" t="s">
        <v>39</v>
      </c>
      <c r="P16" s="10" t="s">
        <v>37</v>
      </c>
      <c r="Q16" s="10" t="s">
        <v>39</v>
      </c>
      <c r="R16" s="10" t="s">
        <v>40</v>
      </c>
      <c r="S16" s="10" t="s">
        <v>37</v>
      </c>
      <c r="T16" s="10" t="s">
        <v>45</v>
      </c>
      <c r="U16" s="10" t="s">
        <v>37</v>
      </c>
      <c r="V16" s="10" t="s">
        <v>37</v>
      </c>
      <c r="W16" s="10" t="s">
        <v>37</v>
      </c>
      <c r="X16" s="10" t="s">
        <v>40</v>
      </c>
    </row>
    <row r="17" spans="1:24" x14ac:dyDescent="0.25">
      <c r="A17" s="2">
        <v>15</v>
      </c>
      <c r="B17" s="2" t="s">
        <v>888</v>
      </c>
      <c r="E17" s="7" t="s">
        <v>37</v>
      </c>
      <c r="F17" s="7" t="s">
        <v>37</v>
      </c>
      <c r="G17" s="7" t="s">
        <v>37</v>
      </c>
      <c r="H17" s="7" t="s">
        <v>37</v>
      </c>
      <c r="I17" s="7" t="s">
        <v>37</v>
      </c>
      <c r="J17" s="7" t="s">
        <v>44</v>
      </c>
      <c r="K17" s="7" t="s">
        <v>37</v>
      </c>
      <c r="L17" s="7" t="s">
        <v>37</v>
      </c>
      <c r="M17" s="7" t="s">
        <v>38</v>
      </c>
      <c r="N17" s="7" t="s">
        <v>37</v>
      </c>
      <c r="O17" s="10" t="s">
        <v>37</v>
      </c>
      <c r="P17" s="10" t="s">
        <v>37</v>
      </c>
      <c r="Q17" s="10" t="s">
        <v>37</v>
      </c>
      <c r="R17" s="10" t="s">
        <v>37</v>
      </c>
      <c r="S17" s="10" t="s">
        <v>37</v>
      </c>
      <c r="T17" s="10" t="s">
        <v>45</v>
      </c>
      <c r="U17" s="10" t="s">
        <v>37</v>
      </c>
      <c r="V17" s="10" t="s">
        <v>37</v>
      </c>
      <c r="W17" s="10" t="s">
        <v>39</v>
      </c>
      <c r="X17" s="10" t="s">
        <v>37</v>
      </c>
    </row>
    <row r="18" spans="1:24" x14ac:dyDescent="0.25">
      <c r="A18" s="2">
        <v>16</v>
      </c>
      <c r="B18" s="2" t="s">
        <v>889</v>
      </c>
      <c r="E18" s="7" t="s">
        <v>46</v>
      </c>
      <c r="F18" s="7" t="s">
        <v>37</v>
      </c>
      <c r="G18" s="7" t="s">
        <v>37</v>
      </c>
      <c r="H18" s="7" t="s">
        <v>37</v>
      </c>
      <c r="I18" s="7" t="s">
        <v>41</v>
      </c>
      <c r="J18" s="7" t="s">
        <v>37</v>
      </c>
      <c r="K18" s="7" t="s">
        <v>40</v>
      </c>
      <c r="L18" s="7" t="s">
        <v>41</v>
      </c>
      <c r="M18" s="7" t="s">
        <v>46</v>
      </c>
      <c r="N18" s="7" t="s">
        <v>44</v>
      </c>
      <c r="O18" s="10" t="s">
        <v>37</v>
      </c>
      <c r="P18" s="10" t="s">
        <v>37</v>
      </c>
      <c r="Q18" s="10" t="s">
        <v>37</v>
      </c>
      <c r="R18" s="10" t="s">
        <v>37</v>
      </c>
      <c r="S18" s="10" t="s">
        <v>41</v>
      </c>
      <c r="T18" s="10" t="s">
        <v>37</v>
      </c>
      <c r="U18" s="10" t="s">
        <v>40</v>
      </c>
      <c r="V18" s="10" t="s">
        <v>41</v>
      </c>
      <c r="W18" s="10" t="s">
        <v>37</v>
      </c>
      <c r="X18" s="10" t="s">
        <v>45</v>
      </c>
    </row>
    <row r="19" spans="1:24" x14ac:dyDescent="0.25">
      <c r="A19" s="2">
        <v>17</v>
      </c>
      <c r="B19" s="2" t="s">
        <v>890</v>
      </c>
      <c r="E19" s="7" t="s">
        <v>37</v>
      </c>
      <c r="F19" s="7" t="s">
        <v>37</v>
      </c>
      <c r="G19" s="7" t="s">
        <v>37</v>
      </c>
      <c r="H19" s="7" t="s">
        <v>40</v>
      </c>
      <c r="I19" s="7" t="s">
        <v>37</v>
      </c>
      <c r="J19" s="7" t="s">
        <v>37</v>
      </c>
      <c r="K19" s="7" t="s">
        <v>40</v>
      </c>
      <c r="L19" s="7" t="s">
        <v>44</v>
      </c>
      <c r="M19" s="7" t="s">
        <v>67</v>
      </c>
      <c r="N19" s="7" t="s">
        <v>40</v>
      </c>
      <c r="O19" s="10" t="s">
        <v>37</v>
      </c>
      <c r="P19" s="10" t="s">
        <v>37</v>
      </c>
      <c r="Q19" s="10" t="s">
        <v>37</v>
      </c>
      <c r="R19" s="10" t="s">
        <v>40</v>
      </c>
      <c r="S19" s="10" t="s">
        <v>37</v>
      </c>
      <c r="T19" s="10" t="s">
        <v>37</v>
      </c>
      <c r="U19" s="10" t="s">
        <v>40</v>
      </c>
      <c r="V19" s="10" t="s">
        <v>45</v>
      </c>
      <c r="W19" s="10" t="s">
        <v>39</v>
      </c>
      <c r="X19" s="10" t="s">
        <v>40</v>
      </c>
    </row>
    <row r="20" spans="1:24" x14ac:dyDescent="0.25">
      <c r="A20" s="2">
        <v>18</v>
      </c>
      <c r="B20" s="2" t="s">
        <v>891</v>
      </c>
      <c r="E20" s="7" t="s">
        <v>41</v>
      </c>
      <c r="F20" s="7" t="s">
        <v>44</v>
      </c>
      <c r="G20" s="7" t="s">
        <v>37</v>
      </c>
      <c r="H20" s="7" t="s">
        <v>44</v>
      </c>
      <c r="I20" s="7" t="s">
        <v>37</v>
      </c>
      <c r="J20" s="7" t="s">
        <v>37</v>
      </c>
      <c r="K20" s="7" t="s">
        <v>37</v>
      </c>
      <c r="L20" s="7" t="s">
        <v>41</v>
      </c>
      <c r="M20" s="7" t="s">
        <v>41</v>
      </c>
      <c r="N20" s="7" t="s">
        <v>37</v>
      </c>
      <c r="O20" s="10" t="s">
        <v>41</v>
      </c>
      <c r="P20" s="10" t="s">
        <v>45</v>
      </c>
      <c r="Q20" s="10" t="s">
        <v>37</v>
      </c>
      <c r="R20" s="10" t="s">
        <v>45</v>
      </c>
      <c r="S20" s="10" t="s">
        <v>37</v>
      </c>
      <c r="T20" s="10" t="s">
        <v>37</v>
      </c>
      <c r="U20" s="10" t="s">
        <v>37</v>
      </c>
      <c r="V20" s="10" t="s">
        <v>41</v>
      </c>
      <c r="W20" s="10" t="s">
        <v>41</v>
      </c>
      <c r="X20" s="10" t="s">
        <v>37</v>
      </c>
    </row>
    <row r="21" spans="1:24" x14ac:dyDescent="0.25">
      <c r="A21" s="2">
        <v>19</v>
      </c>
      <c r="B21" s="2" t="s">
        <v>892</v>
      </c>
      <c r="E21" s="7" t="s">
        <v>262</v>
      </c>
      <c r="F21" s="7" t="s">
        <v>37</v>
      </c>
      <c r="G21" s="7" t="s">
        <v>37</v>
      </c>
      <c r="H21" s="7" t="s">
        <v>42</v>
      </c>
      <c r="I21" s="7" t="s">
        <v>37</v>
      </c>
      <c r="J21" s="7" t="s">
        <v>37</v>
      </c>
      <c r="K21" s="7" t="s">
        <v>37</v>
      </c>
      <c r="L21" s="7" t="s">
        <v>37</v>
      </c>
      <c r="M21" s="7" t="s">
        <v>57</v>
      </c>
      <c r="N21" s="7" t="s">
        <v>40</v>
      </c>
      <c r="O21" s="10" t="s">
        <v>117</v>
      </c>
      <c r="P21" s="10" t="s">
        <v>37</v>
      </c>
      <c r="Q21" s="10" t="s">
        <v>37</v>
      </c>
      <c r="R21" s="10" t="s">
        <v>39</v>
      </c>
      <c r="S21" s="10" t="s">
        <v>37</v>
      </c>
      <c r="T21" s="10" t="s">
        <v>37</v>
      </c>
      <c r="U21" s="10" t="s">
        <v>37</v>
      </c>
      <c r="V21" s="10" t="s">
        <v>37</v>
      </c>
      <c r="W21" s="10" t="s">
        <v>39</v>
      </c>
      <c r="X21" s="10" t="s">
        <v>40</v>
      </c>
    </row>
    <row r="22" spans="1:24" x14ac:dyDescent="0.25">
      <c r="A22" s="2">
        <v>20</v>
      </c>
      <c r="B22" s="2" t="s">
        <v>893</v>
      </c>
      <c r="E22" s="7" t="s">
        <v>37</v>
      </c>
      <c r="F22" s="7" t="s">
        <v>41</v>
      </c>
      <c r="G22" s="7" t="s">
        <v>41</v>
      </c>
      <c r="H22" s="7" t="s">
        <v>44</v>
      </c>
      <c r="I22" s="7" t="s">
        <v>41</v>
      </c>
      <c r="J22" s="7" t="s">
        <v>37</v>
      </c>
      <c r="K22" s="7" t="s">
        <v>37</v>
      </c>
      <c r="L22" s="7" t="s">
        <v>46</v>
      </c>
      <c r="M22" s="7" t="s">
        <v>44</v>
      </c>
      <c r="N22" s="7" t="s">
        <v>46</v>
      </c>
      <c r="O22" s="10" t="s">
        <v>37</v>
      </c>
      <c r="P22" s="10" t="s">
        <v>41</v>
      </c>
      <c r="Q22" s="10" t="s">
        <v>41</v>
      </c>
      <c r="R22" s="10" t="s">
        <v>45</v>
      </c>
      <c r="S22" s="10" t="s">
        <v>41</v>
      </c>
      <c r="T22" s="10" t="s">
        <v>37</v>
      </c>
      <c r="U22" s="10" t="s">
        <v>37</v>
      </c>
      <c r="V22" s="10" t="s">
        <v>37</v>
      </c>
      <c r="W22" s="10" t="s">
        <v>45</v>
      </c>
      <c r="X22" s="10" t="s">
        <v>37</v>
      </c>
    </row>
    <row r="23" spans="1:24" x14ac:dyDescent="0.25">
      <c r="A23" s="2">
        <v>21</v>
      </c>
      <c r="B23" s="2" t="s">
        <v>894</v>
      </c>
      <c r="E23" s="7" t="s">
        <v>41</v>
      </c>
      <c r="F23" s="7" t="s">
        <v>40</v>
      </c>
      <c r="G23" s="7" t="s">
        <v>44</v>
      </c>
      <c r="H23" s="7" t="s">
        <v>46</v>
      </c>
      <c r="I23" s="7" t="s">
        <v>40</v>
      </c>
      <c r="J23" s="7" t="s">
        <v>37</v>
      </c>
      <c r="K23" s="7" t="s">
        <v>40</v>
      </c>
      <c r="L23" s="7" t="s">
        <v>37</v>
      </c>
      <c r="M23" s="7" t="s">
        <v>37</v>
      </c>
      <c r="N23" s="7" t="s">
        <v>37</v>
      </c>
      <c r="O23" s="10" t="s">
        <v>41</v>
      </c>
      <c r="P23" s="10" t="s">
        <v>40</v>
      </c>
      <c r="Q23" s="10" t="s">
        <v>45</v>
      </c>
      <c r="R23" s="10" t="s">
        <v>37</v>
      </c>
      <c r="S23" s="10" t="s">
        <v>40</v>
      </c>
      <c r="T23" s="10" t="s">
        <v>37</v>
      </c>
      <c r="U23" s="10" t="s">
        <v>40</v>
      </c>
      <c r="V23" s="10" t="s">
        <v>37</v>
      </c>
      <c r="W23" s="10" t="s">
        <v>37</v>
      </c>
      <c r="X23" s="10" t="s">
        <v>37</v>
      </c>
    </row>
    <row r="24" spans="1:24" x14ac:dyDescent="0.25">
      <c r="A24" s="2">
        <v>22</v>
      </c>
      <c r="B24" s="2" t="s">
        <v>895</v>
      </c>
      <c r="E24" s="7" t="s">
        <v>37</v>
      </c>
      <c r="F24" s="7" t="s">
        <v>37</v>
      </c>
      <c r="G24" s="7" t="s">
        <v>37</v>
      </c>
      <c r="H24" s="7" t="s">
        <v>37</v>
      </c>
      <c r="I24" s="7" t="s">
        <v>41</v>
      </c>
      <c r="J24" s="7" t="s">
        <v>37</v>
      </c>
      <c r="K24" s="7" t="s">
        <v>37</v>
      </c>
      <c r="L24" s="7" t="s">
        <v>37</v>
      </c>
      <c r="M24" s="7" t="s">
        <v>37</v>
      </c>
      <c r="N24" s="7" t="s">
        <v>41</v>
      </c>
      <c r="O24" s="10" t="s">
        <v>37</v>
      </c>
      <c r="P24" s="10" t="s">
        <v>37</v>
      </c>
      <c r="Q24" s="10" t="s">
        <v>37</v>
      </c>
      <c r="R24" s="10" t="s">
        <v>37</v>
      </c>
      <c r="S24" s="10" t="s">
        <v>41</v>
      </c>
      <c r="T24" s="10" t="s">
        <v>37</v>
      </c>
      <c r="U24" s="10" t="s">
        <v>37</v>
      </c>
      <c r="V24" s="10" t="s">
        <v>37</v>
      </c>
      <c r="W24" s="10" t="s">
        <v>37</v>
      </c>
      <c r="X24" s="10" t="s">
        <v>41</v>
      </c>
    </row>
    <row r="25" spans="1:24" x14ac:dyDescent="0.25">
      <c r="A25" s="2">
        <v>23</v>
      </c>
      <c r="B25" s="2" t="s">
        <v>896</v>
      </c>
      <c r="E25" s="7" t="s">
        <v>40</v>
      </c>
      <c r="F25" s="7" t="s">
        <v>40</v>
      </c>
      <c r="G25" s="7" t="s">
        <v>40</v>
      </c>
      <c r="H25" s="7" t="s">
        <v>37</v>
      </c>
      <c r="I25" s="7" t="s">
        <v>37</v>
      </c>
      <c r="J25" s="7" t="s">
        <v>40</v>
      </c>
      <c r="K25" s="7" t="s">
        <v>37</v>
      </c>
      <c r="L25" s="7" t="s">
        <v>37</v>
      </c>
      <c r="M25" s="7" t="s">
        <v>37</v>
      </c>
      <c r="N25" s="7" t="s">
        <v>37</v>
      </c>
      <c r="O25" s="10" t="s">
        <v>40</v>
      </c>
      <c r="P25" s="10" t="s">
        <v>40</v>
      </c>
      <c r="Q25" s="10" t="s">
        <v>40</v>
      </c>
      <c r="R25" s="10" t="s">
        <v>37</v>
      </c>
      <c r="S25" s="10" t="s">
        <v>37</v>
      </c>
      <c r="T25" s="10" t="s">
        <v>40</v>
      </c>
      <c r="U25" s="10" t="s">
        <v>37</v>
      </c>
      <c r="V25" s="10" t="s">
        <v>37</v>
      </c>
      <c r="W25" s="10" t="s">
        <v>37</v>
      </c>
      <c r="X25" s="10" t="s">
        <v>37</v>
      </c>
    </row>
    <row r="26" spans="1:24" x14ac:dyDescent="0.25">
      <c r="A26" s="2">
        <v>24</v>
      </c>
      <c r="B26" s="2" t="s">
        <v>897</v>
      </c>
      <c r="E26" s="7" t="s">
        <v>37</v>
      </c>
      <c r="F26" s="7" t="s">
        <v>37</v>
      </c>
      <c r="G26" s="7" t="s">
        <v>40</v>
      </c>
      <c r="H26" s="7" t="s">
        <v>37</v>
      </c>
      <c r="I26" s="7" t="s">
        <v>40</v>
      </c>
      <c r="J26" s="7" t="s">
        <v>37</v>
      </c>
      <c r="K26" s="7" t="s">
        <v>37</v>
      </c>
      <c r="L26" s="7" t="s">
        <v>37</v>
      </c>
      <c r="M26" s="7" t="s">
        <v>37</v>
      </c>
      <c r="N26" s="7" t="s">
        <v>40</v>
      </c>
      <c r="O26" s="10" t="s">
        <v>37</v>
      </c>
      <c r="P26" s="10" t="s">
        <v>37</v>
      </c>
      <c r="Q26" s="10" t="s">
        <v>40</v>
      </c>
      <c r="R26" s="10" t="s">
        <v>37</v>
      </c>
      <c r="S26" s="10" t="s">
        <v>40</v>
      </c>
      <c r="T26" s="10" t="s">
        <v>37</v>
      </c>
      <c r="U26" s="10" t="s">
        <v>37</v>
      </c>
      <c r="V26" s="10" t="s">
        <v>37</v>
      </c>
      <c r="W26" s="10" t="s">
        <v>37</v>
      </c>
      <c r="X26" s="10" t="s">
        <v>40</v>
      </c>
    </row>
    <row r="27" spans="1:24" x14ac:dyDescent="0.25">
      <c r="A27" s="2">
        <v>25</v>
      </c>
      <c r="B27" s="2" t="s">
        <v>898</v>
      </c>
      <c r="E27" s="7" t="s">
        <v>262</v>
      </c>
      <c r="F27" s="7" t="s">
        <v>37</v>
      </c>
      <c r="G27" s="7" t="s">
        <v>41</v>
      </c>
      <c r="H27" s="7" t="s">
        <v>40</v>
      </c>
      <c r="I27" s="7" t="s">
        <v>41</v>
      </c>
      <c r="J27" s="7" t="s">
        <v>40</v>
      </c>
      <c r="K27" s="7" t="s">
        <v>44</v>
      </c>
      <c r="L27" s="7" t="s">
        <v>37</v>
      </c>
      <c r="M27" s="7" t="s">
        <v>37</v>
      </c>
      <c r="N27" s="7" t="s">
        <v>46</v>
      </c>
      <c r="O27" s="10" t="s">
        <v>117</v>
      </c>
      <c r="P27" s="10" t="s">
        <v>37</v>
      </c>
      <c r="Q27" s="10" t="s">
        <v>41</v>
      </c>
      <c r="R27" s="10" t="s">
        <v>40</v>
      </c>
      <c r="S27" s="10" t="s">
        <v>41</v>
      </c>
      <c r="T27" s="10" t="s">
        <v>40</v>
      </c>
      <c r="U27" s="10" t="s">
        <v>45</v>
      </c>
      <c r="V27" s="10" t="s">
        <v>37</v>
      </c>
      <c r="W27" s="10" t="s">
        <v>37</v>
      </c>
      <c r="X27" s="10" t="s">
        <v>37</v>
      </c>
    </row>
    <row r="28" spans="1:24" x14ac:dyDescent="0.25">
      <c r="A28" s="2">
        <v>26</v>
      </c>
      <c r="B28" s="2" t="s">
        <v>899</v>
      </c>
      <c r="E28" s="7" t="s">
        <v>40</v>
      </c>
      <c r="F28" s="7" t="s">
        <v>42</v>
      </c>
      <c r="G28" s="7" t="s">
        <v>37</v>
      </c>
      <c r="H28" s="7" t="s">
        <v>37</v>
      </c>
      <c r="I28" s="7" t="s">
        <v>153</v>
      </c>
      <c r="J28" s="7" t="s">
        <v>46</v>
      </c>
      <c r="K28" s="7" t="s">
        <v>91</v>
      </c>
      <c r="L28" s="7" t="s">
        <v>37</v>
      </c>
      <c r="M28" s="7" t="s">
        <v>37</v>
      </c>
      <c r="N28" s="7" t="s">
        <v>46</v>
      </c>
      <c r="O28" s="10" t="s">
        <v>40</v>
      </c>
      <c r="P28" s="10" t="s">
        <v>39</v>
      </c>
      <c r="Q28" s="10" t="s">
        <v>37</v>
      </c>
      <c r="R28" s="10" t="s">
        <v>37</v>
      </c>
      <c r="S28" s="10" t="s">
        <v>39</v>
      </c>
      <c r="T28" s="10" t="s">
        <v>37</v>
      </c>
      <c r="U28" s="10" t="s">
        <v>39</v>
      </c>
      <c r="V28" s="10" t="s">
        <v>37</v>
      </c>
      <c r="W28" s="10" t="s">
        <v>37</v>
      </c>
      <c r="X28" s="10" t="s">
        <v>37</v>
      </c>
    </row>
    <row r="29" spans="1:24" x14ac:dyDescent="0.25">
      <c r="A29" s="2">
        <v>27</v>
      </c>
      <c r="B29" s="2" t="s">
        <v>900</v>
      </c>
      <c r="E29" s="7" t="s">
        <v>41</v>
      </c>
      <c r="F29" s="7" t="s">
        <v>44</v>
      </c>
      <c r="G29" s="7" t="s">
        <v>37</v>
      </c>
      <c r="H29" s="7" t="s">
        <v>60</v>
      </c>
      <c r="I29" s="7" t="s">
        <v>44</v>
      </c>
      <c r="J29" s="7" t="s">
        <v>60</v>
      </c>
      <c r="K29" s="7" t="s">
        <v>60</v>
      </c>
      <c r="L29" s="7" t="s">
        <v>37</v>
      </c>
      <c r="M29" s="7" t="s">
        <v>46</v>
      </c>
      <c r="N29" s="7" t="s">
        <v>37</v>
      </c>
      <c r="O29" s="10" t="s">
        <v>41</v>
      </c>
      <c r="P29" s="10" t="s">
        <v>45</v>
      </c>
      <c r="Q29" s="10" t="s">
        <v>37</v>
      </c>
      <c r="R29" s="10" t="s">
        <v>39</v>
      </c>
      <c r="S29" s="10" t="s">
        <v>45</v>
      </c>
      <c r="T29" s="10" t="s">
        <v>39</v>
      </c>
      <c r="U29" s="10" t="s">
        <v>39</v>
      </c>
      <c r="V29" s="10" t="s">
        <v>37</v>
      </c>
      <c r="W29" s="10" t="s">
        <v>37</v>
      </c>
      <c r="X29" s="10" t="s">
        <v>37</v>
      </c>
    </row>
    <row r="30" spans="1:24" x14ac:dyDescent="0.25">
      <c r="A30" s="2">
        <v>28</v>
      </c>
      <c r="B30" s="2" t="s">
        <v>901</v>
      </c>
      <c r="E30" s="7" t="s">
        <v>40</v>
      </c>
      <c r="F30" s="7" t="s">
        <v>46</v>
      </c>
      <c r="G30" s="7" t="s">
        <v>37</v>
      </c>
      <c r="H30" s="7" t="s">
        <v>37</v>
      </c>
      <c r="I30" s="7" t="s">
        <v>162</v>
      </c>
      <c r="J30" s="7" t="s">
        <v>37</v>
      </c>
      <c r="K30" s="7" t="s">
        <v>41</v>
      </c>
      <c r="L30" s="7" t="s">
        <v>40</v>
      </c>
      <c r="M30" s="7" t="s">
        <v>40</v>
      </c>
      <c r="N30" s="7" t="s">
        <v>37</v>
      </c>
      <c r="O30" s="10" t="s">
        <v>40</v>
      </c>
      <c r="P30" s="10" t="s">
        <v>37</v>
      </c>
      <c r="Q30" s="10" t="s">
        <v>37</v>
      </c>
      <c r="R30" s="10" t="s">
        <v>37</v>
      </c>
      <c r="S30" s="10" t="s">
        <v>39</v>
      </c>
      <c r="T30" s="10" t="s">
        <v>37</v>
      </c>
      <c r="U30" s="10" t="s">
        <v>41</v>
      </c>
      <c r="V30" s="10" t="s">
        <v>40</v>
      </c>
      <c r="W30" s="10" t="s">
        <v>40</v>
      </c>
      <c r="X30" s="10" t="s">
        <v>37</v>
      </c>
    </row>
    <row r="31" spans="1:24" x14ac:dyDescent="0.25">
      <c r="A31" s="2">
        <v>29</v>
      </c>
      <c r="B31" s="2" t="s">
        <v>902</v>
      </c>
      <c r="E31" s="7" t="s">
        <v>41</v>
      </c>
      <c r="F31" s="7" t="s">
        <v>37</v>
      </c>
      <c r="G31" s="7" t="s">
        <v>44</v>
      </c>
      <c r="H31" s="7" t="s">
        <v>37</v>
      </c>
      <c r="I31" s="7" t="s">
        <v>44</v>
      </c>
      <c r="J31" s="7" t="s">
        <v>42</v>
      </c>
      <c r="K31" s="7" t="s">
        <v>37</v>
      </c>
      <c r="L31" s="7" t="s">
        <v>37</v>
      </c>
      <c r="M31" s="7" t="s">
        <v>37</v>
      </c>
      <c r="N31" s="7" t="s">
        <v>37</v>
      </c>
      <c r="O31" s="10" t="s">
        <v>41</v>
      </c>
      <c r="P31" s="10" t="s">
        <v>37</v>
      </c>
      <c r="Q31" s="10" t="s">
        <v>45</v>
      </c>
      <c r="R31" s="10" t="s">
        <v>37</v>
      </c>
      <c r="S31" s="10" t="s">
        <v>45</v>
      </c>
      <c r="T31" s="10" t="s">
        <v>39</v>
      </c>
      <c r="U31" s="10" t="s">
        <v>37</v>
      </c>
      <c r="V31" s="10" t="s">
        <v>37</v>
      </c>
      <c r="W31" s="10" t="s">
        <v>37</v>
      </c>
      <c r="X31" s="10" t="s">
        <v>37</v>
      </c>
    </row>
    <row r="32" spans="1:24" x14ac:dyDescent="0.25">
      <c r="A32" s="2">
        <v>30</v>
      </c>
      <c r="B32" s="2" t="s">
        <v>903</v>
      </c>
      <c r="E32" s="7" t="s">
        <v>37</v>
      </c>
      <c r="F32" s="7" t="s">
        <v>40</v>
      </c>
      <c r="G32" s="7" t="s">
        <v>37</v>
      </c>
      <c r="H32" s="7" t="s">
        <v>37</v>
      </c>
      <c r="I32" s="7" t="s">
        <v>46</v>
      </c>
      <c r="J32" s="7" t="s">
        <v>46</v>
      </c>
      <c r="K32" s="7" t="s">
        <v>37</v>
      </c>
      <c r="L32" s="7" t="s">
        <v>46</v>
      </c>
      <c r="M32" s="7" t="s">
        <v>67</v>
      </c>
      <c r="N32" s="7" t="s">
        <v>37</v>
      </c>
      <c r="O32" s="10" t="s">
        <v>37</v>
      </c>
      <c r="P32" s="10" t="s">
        <v>40</v>
      </c>
      <c r="Q32" s="10" t="s">
        <v>37</v>
      </c>
      <c r="R32" s="10" t="s">
        <v>37</v>
      </c>
      <c r="S32" s="10" t="s">
        <v>37</v>
      </c>
      <c r="T32" s="10" t="s">
        <v>37</v>
      </c>
      <c r="U32" s="10" t="s">
        <v>37</v>
      </c>
      <c r="V32" s="10" t="s">
        <v>37</v>
      </c>
      <c r="W32" s="10" t="s">
        <v>39</v>
      </c>
      <c r="X32" s="10" t="s">
        <v>37</v>
      </c>
    </row>
    <row r="33" spans="1:24" x14ac:dyDescent="0.25">
      <c r="A33" s="2">
        <v>31</v>
      </c>
      <c r="B33" s="2" t="s">
        <v>904</v>
      </c>
      <c r="E33" s="7" t="s">
        <v>37</v>
      </c>
      <c r="F33" s="7" t="s">
        <v>37</v>
      </c>
      <c r="G33" s="7" t="s">
        <v>37</v>
      </c>
      <c r="H33" s="7" t="s">
        <v>67</v>
      </c>
      <c r="I33" s="7" t="s">
        <v>38</v>
      </c>
      <c r="J33" s="7" t="s">
        <v>37</v>
      </c>
      <c r="K33" s="7" t="s">
        <v>37</v>
      </c>
      <c r="L33" s="7" t="s">
        <v>37</v>
      </c>
      <c r="M33" s="7" t="s">
        <v>37</v>
      </c>
      <c r="N33" s="7" t="s">
        <v>37</v>
      </c>
      <c r="O33" s="10" t="s">
        <v>37</v>
      </c>
      <c r="P33" s="10" t="s">
        <v>37</v>
      </c>
      <c r="Q33" s="10" t="s">
        <v>37</v>
      </c>
      <c r="R33" s="10" t="s">
        <v>39</v>
      </c>
      <c r="S33" s="10" t="s">
        <v>39</v>
      </c>
      <c r="T33" s="10" t="s">
        <v>37</v>
      </c>
      <c r="U33" s="10" t="s">
        <v>37</v>
      </c>
      <c r="V33" s="10" t="s">
        <v>37</v>
      </c>
      <c r="W33" s="10" t="s">
        <v>37</v>
      </c>
      <c r="X33" s="10" t="s">
        <v>37</v>
      </c>
    </row>
    <row r="34" spans="1:24" x14ac:dyDescent="0.25">
      <c r="A34" s="2">
        <v>32</v>
      </c>
      <c r="B34" s="2" t="s">
        <v>905</v>
      </c>
      <c r="E34" s="7" t="s">
        <v>37</v>
      </c>
      <c r="F34" s="7" t="s">
        <v>42</v>
      </c>
      <c r="G34" s="7" t="s">
        <v>37</v>
      </c>
      <c r="H34" s="7" t="s">
        <v>46</v>
      </c>
      <c r="I34" s="7" t="s">
        <v>41</v>
      </c>
      <c r="J34" s="7" t="s">
        <v>37</v>
      </c>
      <c r="K34" s="7" t="s">
        <v>46</v>
      </c>
      <c r="L34" s="7" t="s">
        <v>40</v>
      </c>
      <c r="M34" s="7" t="s">
        <v>42</v>
      </c>
      <c r="N34" s="7" t="s">
        <v>37</v>
      </c>
      <c r="O34" s="10" t="s">
        <v>37</v>
      </c>
      <c r="P34" s="10" t="s">
        <v>39</v>
      </c>
      <c r="Q34" s="10" t="s">
        <v>37</v>
      </c>
      <c r="R34" s="10" t="s">
        <v>37</v>
      </c>
      <c r="S34" s="10" t="s">
        <v>41</v>
      </c>
      <c r="T34" s="10" t="s">
        <v>37</v>
      </c>
      <c r="U34" s="10" t="s">
        <v>37</v>
      </c>
      <c r="V34" s="10" t="s">
        <v>40</v>
      </c>
      <c r="W34" s="10" t="s">
        <v>39</v>
      </c>
      <c r="X34" s="10" t="s">
        <v>37</v>
      </c>
    </row>
    <row r="35" spans="1:24" x14ac:dyDescent="0.25">
      <c r="A35" s="2">
        <v>33</v>
      </c>
      <c r="B35" s="2" t="s">
        <v>906</v>
      </c>
      <c r="E35" s="7" t="s">
        <v>41</v>
      </c>
      <c r="F35" s="7" t="s">
        <v>37</v>
      </c>
      <c r="G35" s="7" t="s">
        <v>40</v>
      </c>
      <c r="H35" s="7" t="s">
        <v>44</v>
      </c>
      <c r="I35" s="7" t="s">
        <v>37</v>
      </c>
      <c r="J35" s="7" t="s">
        <v>46</v>
      </c>
      <c r="K35" s="7" t="s">
        <v>46</v>
      </c>
      <c r="L35" s="7" t="s">
        <v>40</v>
      </c>
      <c r="M35" s="7" t="s">
        <v>44</v>
      </c>
      <c r="N35" s="7" t="s">
        <v>37</v>
      </c>
      <c r="O35" s="10" t="s">
        <v>41</v>
      </c>
      <c r="P35" s="10" t="s">
        <v>37</v>
      </c>
      <c r="Q35" s="10" t="s">
        <v>40</v>
      </c>
      <c r="R35" s="10" t="s">
        <v>45</v>
      </c>
      <c r="S35" s="10" t="s">
        <v>37</v>
      </c>
      <c r="T35" s="10" t="s">
        <v>37</v>
      </c>
      <c r="U35" s="10" t="s">
        <v>37</v>
      </c>
      <c r="V35" s="10" t="s">
        <v>40</v>
      </c>
      <c r="W35" s="10" t="s">
        <v>45</v>
      </c>
      <c r="X35" s="10" t="s">
        <v>37</v>
      </c>
    </row>
    <row r="36" spans="1:24" x14ac:dyDescent="0.25">
      <c r="A36" s="2">
        <v>34</v>
      </c>
      <c r="B36" s="2" t="s">
        <v>907</v>
      </c>
      <c r="E36" s="7" t="s">
        <v>37</v>
      </c>
      <c r="F36" s="7" t="s">
        <v>37</v>
      </c>
      <c r="G36" s="7" t="s">
        <v>37</v>
      </c>
      <c r="H36" s="7" t="s">
        <v>37</v>
      </c>
      <c r="I36" s="7" t="s">
        <v>41</v>
      </c>
      <c r="J36" s="7" t="s">
        <v>37</v>
      </c>
      <c r="K36" s="7" t="s">
        <v>37</v>
      </c>
      <c r="L36" s="7" t="s">
        <v>37</v>
      </c>
      <c r="M36" s="7" t="s">
        <v>41</v>
      </c>
      <c r="N36" s="7" t="s">
        <v>37</v>
      </c>
      <c r="O36" s="10" t="s">
        <v>37</v>
      </c>
      <c r="P36" s="10" t="s">
        <v>37</v>
      </c>
      <c r="Q36" s="10" t="s">
        <v>37</v>
      </c>
      <c r="R36" s="10" t="s">
        <v>37</v>
      </c>
      <c r="S36" s="10" t="s">
        <v>41</v>
      </c>
      <c r="T36" s="10" t="s">
        <v>37</v>
      </c>
      <c r="U36" s="10" t="s">
        <v>37</v>
      </c>
      <c r="V36" s="10" t="s">
        <v>37</v>
      </c>
      <c r="W36" s="10" t="s">
        <v>41</v>
      </c>
      <c r="X36" s="10" t="s">
        <v>37</v>
      </c>
    </row>
    <row r="37" spans="1:24" x14ac:dyDescent="0.25">
      <c r="A37" s="2">
        <v>35</v>
      </c>
      <c r="B37" s="2" t="s">
        <v>908</v>
      </c>
      <c r="E37" s="7" t="s">
        <v>37</v>
      </c>
      <c r="F37" s="7" t="s">
        <v>46</v>
      </c>
      <c r="G37" s="7" t="s">
        <v>37</v>
      </c>
      <c r="H37" s="7" t="s">
        <v>37</v>
      </c>
      <c r="I37" s="7" t="s">
        <v>41</v>
      </c>
      <c r="J37" s="7" t="s">
        <v>37</v>
      </c>
      <c r="K37" s="7" t="s">
        <v>37</v>
      </c>
      <c r="L37" s="7" t="s">
        <v>41</v>
      </c>
      <c r="M37" s="7" t="s">
        <v>44</v>
      </c>
      <c r="N37" s="7" t="s">
        <v>37</v>
      </c>
      <c r="O37" s="10" t="s">
        <v>37</v>
      </c>
      <c r="P37" s="10" t="s">
        <v>37</v>
      </c>
      <c r="Q37" s="10" t="s">
        <v>37</v>
      </c>
      <c r="R37" s="10" t="s">
        <v>37</v>
      </c>
      <c r="S37" s="10" t="s">
        <v>41</v>
      </c>
      <c r="T37" s="10" t="s">
        <v>37</v>
      </c>
      <c r="U37" s="10" t="s">
        <v>37</v>
      </c>
      <c r="V37" s="10" t="s">
        <v>41</v>
      </c>
      <c r="W37" s="10" t="s">
        <v>45</v>
      </c>
      <c r="X37" s="10" t="s">
        <v>37</v>
      </c>
    </row>
    <row r="38" spans="1:24" x14ac:dyDescent="0.25">
      <c r="A38" s="2">
        <v>36</v>
      </c>
      <c r="B38" s="2" t="s">
        <v>909</v>
      </c>
      <c r="E38" s="7" t="s">
        <v>40</v>
      </c>
      <c r="F38" s="7" t="s">
        <v>42</v>
      </c>
      <c r="G38" s="7" t="s">
        <v>37</v>
      </c>
      <c r="H38" s="7" t="s">
        <v>37</v>
      </c>
      <c r="I38" s="7" t="s">
        <v>41</v>
      </c>
      <c r="J38" s="7" t="s">
        <v>41</v>
      </c>
      <c r="K38" s="7" t="s">
        <v>41</v>
      </c>
      <c r="L38" s="7" t="s">
        <v>37</v>
      </c>
      <c r="M38" s="7" t="s">
        <v>37</v>
      </c>
      <c r="N38" s="7" t="s">
        <v>37</v>
      </c>
      <c r="O38" s="10" t="s">
        <v>40</v>
      </c>
      <c r="P38" s="10" t="s">
        <v>39</v>
      </c>
      <c r="Q38" s="10" t="s">
        <v>37</v>
      </c>
      <c r="R38" s="10" t="s">
        <v>37</v>
      </c>
      <c r="S38" s="10" t="s">
        <v>41</v>
      </c>
      <c r="T38" s="10" t="s">
        <v>41</v>
      </c>
      <c r="U38" s="10" t="s">
        <v>41</v>
      </c>
      <c r="V38" s="10" t="s">
        <v>37</v>
      </c>
      <c r="W38" s="10" t="s">
        <v>37</v>
      </c>
      <c r="X38" s="10" t="s">
        <v>37</v>
      </c>
    </row>
    <row r="39" spans="1:24" x14ac:dyDescent="0.25">
      <c r="A39" s="2">
        <v>37</v>
      </c>
      <c r="B39" s="2" t="s">
        <v>910</v>
      </c>
      <c r="E39" s="7" t="s">
        <v>67</v>
      </c>
      <c r="F39" s="7" t="s">
        <v>37</v>
      </c>
      <c r="G39" s="7" t="s">
        <v>37</v>
      </c>
      <c r="H39" s="7" t="s">
        <v>37</v>
      </c>
      <c r="I39" s="7" t="s">
        <v>37</v>
      </c>
      <c r="J39" s="7" t="s">
        <v>37</v>
      </c>
      <c r="K39" s="7" t="s">
        <v>44</v>
      </c>
      <c r="L39" s="7" t="s">
        <v>37</v>
      </c>
      <c r="M39" s="7" t="s">
        <v>40</v>
      </c>
      <c r="N39" s="7" t="s">
        <v>37</v>
      </c>
      <c r="O39" s="10" t="s">
        <v>39</v>
      </c>
      <c r="P39" s="10" t="s">
        <v>37</v>
      </c>
      <c r="Q39" s="10" t="s">
        <v>37</v>
      </c>
      <c r="R39" s="10" t="s">
        <v>37</v>
      </c>
      <c r="S39" s="10" t="s">
        <v>37</v>
      </c>
      <c r="T39" s="10" t="s">
        <v>37</v>
      </c>
      <c r="U39" s="10" t="s">
        <v>45</v>
      </c>
      <c r="V39" s="10" t="s">
        <v>37</v>
      </c>
      <c r="W39" s="10" t="s">
        <v>40</v>
      </c>
      <c r="X39" s="10" t="s">
        <v>37</v>
      </c>
    </row>
    <row r="40" spans="1:24" x14ac:dyDescent="0.25">
      <c r="A40" s="2">
        <v>38</v>
      </c>
      <c r="B40" s="2" t="s">
        <v>911</v>
      </c>
      <c r="E40" s="7" t="s">
        <v>44</v>
      </c>
      <c r="F40" s="7" t="s">
        <v>37</v>
      </c>
      <c r="G40" s="7" t="s">
        <v>37</v>
      </c>
      <c r="H40" s="7" t="s">
        <v>37</v>
      </c>
      <c r="I40" s="7" t="s">
        <v>40</v>
      </c>
      <c r="J40" s="7" t="s">
        <v>37</v>
      </c>
      <c r="K40" s="7" t="s">
        <v>37</v>
      </c>
      <c r="L40" s="7" t="s">
        <v>46</v>
      </c>
      <c r="M40" s="7" t="s">
        <v>46</v>
      </c>
      <c r="N40" s="7" t="s">
        <v>37</v>
      </c>
      <c r="O40" s="10" t="s">
        <v>45</v>
      </c>
      <c r="P40" s="10" t="s">
        <v>37</v>
      </c>
      <c r="Q40" s="10" t="s">
        <v>37</v>
      </c>
      <c r="R40" s="10" t="s">
        <v>37</v>
      </c>
      <c r="S40" s="10" t="s">
        <v>40</v>
      </c>
      <c r="T40" s="10" t="s">
        <v>37</v>
      </c>
      <c r="U40" s="10" t="s">
        <v>37</v>
      </c>
      <c r="V40" s="10" t="s">
        <v>37</v>
      </c>
      <c r="W40" s="10" t="s">
        <v>37</v>
      </c>
      <c r="X40" s="10" t="s">
        <v>37</v>
      </c>
    </row>
    <row r="41" spans="1:24" x14ac:dyDescent="0.25">
      <c r="A41" s="2">
        <v>39</v>
      </c>
      <c r="B41" s="2" t="s">
        <v>912</v>
      </c>
      <c r="E41" s="7" t="s">
        <v>40</v>
      </c>
      <c r="F41" s="7" t="s">
        <v>40</v>
      </c>
      <c r="G41" s="7" t="s">
        <v>37</v>
      </c>
      <c r="H41" s="7" t="s">
        <v>37</v>
      </c>
      <c r="I41" s="7" t="s">
        <v>37</v>
      </c>
      <c r="J41" s="7" t="s">
        <v>37</v>
      </c>
      <c r="K41" s="7" t="s">
        <v>44</v>
      </c>
      <c r="L41" s="7" t="s">
        <v>37</v>
      </c>
      <c r="M41" s="7" t="s">
        <v>40</v>
      </c>
      <c r="N41" s="7" t="s">
        <v>57</v>
      </c>
      <c r="O41" s="10" t="s">
        <v>40</v>
      </c>
      <c r="P41" s="10" t="s">
        <v>40</v>
      </c>
      <c r="Q41" s="10" t="s">
        <v>37</v>
      </c>
      <c r="R41" s="10" t="s">
        <v>37</v>
      </c>
      <c r="S41" s="10" t="s">
        <v>37</v>
      </c>
      <c r="T41" s="10" t="s">
        <v>37</v>
      </c>
      <c r="U41" s="10" t="s">
        <v>45</v>
      </c>
      <c r="V41" s="10" t="s">
        <v>37</v>
      </c>
      <c r="W41" s="10" t="s">
        <v>40</v>
      </c>
      <c r="X41" s="10" t="s">
        <v>39</v>
      </c>
    </row>
    <row r="42" spans="1:24" x14ac:dyDescent="0.25">
      <c r="A42" s="2">
        <v>40</v>
      </c>
      <c r="B42" s="2" t="s">
        <v>913</v>
      </c>
      <c r="E42" s="7" t="s">
        <v>91</v>
      </c>
      <c r="F42" s="7" t="s">
        <v>44</v>
      </c>
      <c r="G42" s="7" t="s">
        <v>37</v>
      </c>
      <c r="H42" s="7" t="s">
        <v>41</v>
      </c>
      <c r="I42" s="7" t="s">
        <v>37</v>
      </c>
      <c r="J42" s="7" t="s">
        <v>40</v>
      </c>
      <c r="K42" s="7" t="s">
        <v>37</v>
      </c>
      <c r="L42" s="7" t="s">
        <v>40</v>
      </c>
      <c r="M42" s="7" t="s">
        <v>40</v>
      </c>
      <c r="N42" s="7" t="s">
        <v>93</v>
      </c>
      <c r="O42" s="10" t="s">
        <v>39</v>
      </c>
      <c r="P42" s="10" t="s">
        <v>45</v>
      </c>
      <c r="Q42" s="10" t="s">
        <v>37</v>
      </c>
      <c r="R42" s="10" t="s">
        <v>41</v>
      </c>
      <c r="S42" s="10" t="s">
        <v>37</v>
      </c>
      <c r="T42" s="10" t="s">
        <v>40</v>
      </c>
      <c r="U42" s="10" t="s">
        <v>37</v>
      </c>
      <c r="V42" s="10" t="s">
        <v>40</v>
      </c>
      <c r="W42" s="10" t="s">
        <v>40</v>
      </c>
      <c r="X42" s="10" t="s">
        <v>45</v>
      </c>
    </row>
    <row r="43" spans="1:24" x14ac:dyDescent="0.25">
      <c r="A43" s="2">
        <v>41</v>
      </c>
      <c r="B43" s="2" t="s">
        <v>914</v>
      </c>
      <c r="E43" s="7" t="s">
        <v>37</v>
      </c>
      <c r="F43" s="7" t="s">
        <v>37</v>
      </c>
      <c r="G43" s="7" t="s">
        <v>37</v>
      </c>
      <c r="H43" s="7" t="s">
        <v>65</v>
      </c>
      <c r="I43" s="7" t="s">
        <v>40</v>
      </c>
      <c r="J43" s="7" t="s">
        <v>37</v>
      </c>
      <c r="K43" s="7" t="s">
        <v>37</v>
      </c>
      <c r="L43" s="7" t="s">
        <v>37</v>
      </c>
      <c r="M43" s="7" t="s">
        <v>37</v>
      </c>
      <c r="N43" s="7" t="s">
        <v>37</v>
      </c>
      <c r="O43" s="10" t="s">
        <v>37</v>
      </c>
      <c r="P43" s="10" t="s">
        <v>37</v>
      </c>
      <c r="Q43" s="10" t="s">
        <v>37</v>
      </c>
      <c r="R43" s="10" t="s">
        <v>39</v>
      </c>
      <c r="S43" s="10" t="s">
        <v>40</v>
      </c>
      <c r="T43" s="10" t="s">
        <v>37</v>
      </c>
      <c r="U43" s="10" t="s">
        <v>37</v>
      </c>
      <c r="V43" s="10" t="s">
        <v>37</v>
      </c>
      <c r="W43" s="10" t="s">
        <v>37</v>
      </c>
      <c r="X43" s="10" t="s">
        <v>37</v>
      </c>
    </row>
    <row r="44" spans="1:24" x14ac:dyDescent="0.25">
      <c r="A44" s="2">
        <v>42</v>
      </c>
      <c r="B44" s="2" t="s">
        <v>915</v>
      </c>
      <c r="E44" s="7" t="s">
        <v>37</v>
      </c>
      <c r="F44" s="7" t="s">
        <v>37</v>
      </c>
      <c r="G44" s="7" t="s">
        <v>41</v>
      </c>
      <c r="H44" s="7" t="s">
        <v>40</v>
      </c>
      <c r="I44" s="7" t="s">
        <v>37</v>
      </c>
      <c r="J44" s="7" t="s">
        <v>37</v>
      </c>
      <c r="K44" s="7" t="s">
        <v>40</v>
      </c>
      <c r="L44" s="7" t="s">
        <v>40</v>
      </c>
      <c r="M44" s="7" t="s">
        <v>41</v>
      </c>
      <c r="N44" s="7" t="s">
        <v>37</v>
      </c>
      <c r="O44" s="10" t="s">
        <v>37</v>
      </c>
      <c r="P44" s="10" t="s">
        <v>37</v>
      </c>
      <c r="Q44" s="10" t="s">
        <v>41</v>
      </c>
      <c r="R44" s="10" t="s">
        <v>40</v>
      </c>
      <c r="S44" s="10" t="s">
        <v>37</v>
      </c>
      <c r="T44" s="10" t="s">
        <v>37</v>
      </c>
      <c r="U44" s="10" t="s">
        <v>40</v>
      </c>
      <c r="V44" s="10" t="s">
        <v>40</v>
      </c>
      <c r="W44" s="10" t="s">
        <v>41</v>
      </c>
      <c r="X44" s="10" t="s">
        <v>37</v>
      </c>
    </row>
    <row r="45" spans="1:24" x14ac:dyDescent="0.25">
      <c r="A45" s="2">
        <v>43</v>
      </c>
      <c r="B45" s="2" t="s">
        <v>916</v>
      </c>
      <c r="E45" s="7" t="s">
        <v>37</v>
      </c>
      <c r="F45" s="7" t="s">
        <v>37</v>
      </c>
      <c r="G45" s="7" t="s">
        <v>37</v>
      </c>
      <c r="H45" s="7" t="s">
        <v>37</v>
      </c>
      <c r="I45" s="7" t="s">
        <v>37</v>
      </c>
      <c r="J45" s="7" t="s">
        <v>37</v>
      </c>
      <c r="K45" s="7" t="s">
        <v>40</v>
      </c>
      <c r="L45" s="7" t="s">
        <v>41</v>
      </c>
      <c r="M45" s="7" t="s">
        <v>42</v>
      </c>
      <c r="N45" s="7" t="s">
        <v>37</v>
      </c>
      <c r="O45" s="10" t="s">
        <v>37</v>
      </c>
      <c r="P45" s="10" t="s">
        <v>37</v>
      </c>
      <c r="Q45" s="10" t="s">
        <v>37</v>
      </c>
      <c r="R45" s="10" t="s">
        <v>37</v>
      </c>
      <c r="S45" s="10" t="s">
        <v>37</v>
      </c>
      <c r="T45" s="10" t="s">
        <v>37</v>
      </c>
      <c r="U45" s="10" t="s">
        <v>40</v>
      </c>
      <c r="V45" s="10" t="s">
        <v>41</v>
      </c>
      <c r="W45" s="10" t="s">
        <v>39</v>
      </c>
      <c r="X45" s="10" t="s">
        <v>37</v>
      </c>
    </row>
    <row r="46" spans="1:24" x14ac:dyDescent="0.25">
      <c r="A46" s="2">
        <v>44</v>
      </c>
      <c r="B46" s="2" t="s">
        <v>917</v>
      </c>
      <c r="E46" s="7" t="s">
        <v>69</v>
      </c>
      <c r="F46" s="7" t="s">
        <v>37</v>
      </c>
      <c r="G46" s="7" t="s">
        <v>40</v>
      </c>
      <c r="H46" s="7" t="s">
        <v>37</v>
      </c>
      <c r="I46" s="7" t="s">
        <v>37</v>
      </c>
      <c r="J46" s="7" t="s">
        <v>37</v>
      </c>
      <c r="K46" s="7" t="s">
        <v>40</v>
      </c>
      <c r="L46" s="7" t="s">
        <v>37</v>
      </c>
      <c r="M46" s="7" t="s">
        <v>37</v>
      </c>
      <c r="N46" s="7" t="s">
        <v>37</v>
      </c>
      <c r="O46" s="10" t="s">
        <v>39</v>
      </c>
      <c r="P46" s="10" t="s">
        <v>37</v>
      </c>
      <c r="Q46" s="10" t="s">
        <v>40</v>
      </c>
      <c r="R46" s="10" t="s">
        <v>37</v>
      </c>
      <c r="S46" s="10" t="s">
        <v>37</v>
      </c>
      <c r="T46" s="10" t="s">
        <v>37</v>
      </c>
      <c r="U46" s="10" t="s">
        <v>40</v>
      </c>
      <c r="V46" s="10" t="s">
        <v>37</v>
      </c>
      <c r="W46" s="10" t="s">
        <v>37</v>
      </c>
      <c r="X46" s="10" t="s">
        <v>37</v>
      </c>
    </row>
    <row r="47" spans="1:24" x14ac:dyDescent="0.25">
      <c r="A47" s="2">
        <v>45</v>
      </c>
      <c r="B47" s="2" t="s">
        <v>918</v>
      </c>
      <c r="E47" s="7" t="s">
        <v>37</v>
      </c>
      <c r="F47" s="7" t="s">
        <v>38</v>
      </c>
      <c r="G47" s="7" t="s">
        <v>41</v>
      </c>
      <c r="H47" s="7" t="s">
        <v>60</v>
      </c>
      <c r="I47" s="7" t="s">
        <v>37</v>
      </c>
      <c r="J47" s="7" t="s">
        <v>44</v>
      </c>
      <c r="K47" s="7" t="s">
        <v>37</v>
      </c>
      <c r="L47" s="7" t="s">
        <v>37</v>
      </c>
      <c r="M47" s="7" t="s">
        <v>37</v>
      </c>
      <c r="N47" s="7" t="s">
        <v>37</v>
      </c>
      <c r="O47" s="10" t="s">
        <v>37</v>
      </c>
      <c r="P47" s="10" t="s">
        <v>39</v>
      </c>
      <c r="Q47" s="10" t="s">
        <v>41</v>
      </c>
      <c r="R47" s="10" t="s">
        <v>39</v>
      </c>
      <c r="S47" s="10" t="s">
        <v>37</v>
      </c>
      <c r="T47" s="10" t="s">
        <v>45</v>
      </c>
      <c r="U47" s="10" t="s">
        <v>37</v>
      </c>
      <c r="V47" s="10" t="s">
        <v>37</v>
      </c>
      <c r="W47" s="10" t="s">
        <v>37</v>
      </c>
      <c r="X47" s="10" t="s">
        <v>37</v>
      </c>
    </row>
    <row r="48" spans="1:24" x14ac:dyDescent="0.25">
      <c r="A48" s="2">
        <v>46</v>
      </c>
      <c r="B48" s="2" t="s">
        <v>919</v>
      </c>
      <c r="E48" s="7" t="s">
        <v>40</v>
      </c>
      <c r="F48" s="7" t="s">
        <v>40</v>
      </c>
      <c r="G48" s="7" t="s">
        <v>37</v>
      </c>
      <c r="H48" s="7" t="s">
        <v>37</v>
      </c>
      <c r="I48" s="7" t="s">
        <v>37</v>
      </c>
      <c r="J48" s="7" t="s">
        <v>37</v>
      </c>
      <c r="K48" s="7" t="s">
        <v>40</v>
      </c>
      <c r="L48" s="7" t="s">
        <v>37</v>
      </c>
      <c r="M48" s="7" t="s">
        <v>37</v>
      </c>
      <c r="N48" s="7" t="s">
        <v>37</v>
      </c>
      <c r="O48" s="10" t="s">
        <v>40</v>
      </c>
      <c r="P48" s="10" t="s">
        <v>40</v>
      </c>
      <c r="Q48" s="10" t="s">
        <v>37</v>
      </c>
      <c r="R48" s="10" t="s">
        <v>37</v>
      </c>
      <c r="S48" s="10" t="s">
        <v>37</v>
      </c>
      <c r="T48" s="10" t="s">
        <v>37</v>
      </c>
      <c r="U48" s="10" t="s">
        <v>40</v>
      </c>
      <c r="V48" s="10" t="s">
        <v>37</v>
      </c>
      <c r="W48" s="10" t="s">
        <v>37</v>
      </c>
      <c r="X48" s="10" t="s">
        <v>37</v>
      </c>
    </row>
    <row r="49" spans="1:24" x14ac:dyDescent="0.25">
      <c r="A49" s="2">
        <v>47</v>
      </c>
      <c r="B49" s="2" t="s">
        <v>920</v>
      </c>
      <c r="E49" s="7" t="s">
        <v>41</v>
      </c>
      <c r="F49" s="7" t="s">
        <v>37</v>
      </c>
      <c r="G49" s="7" t="s">
        <v>37</v>
      </c>
      <c r="H49" s="7" t="s">
        <v>37</v>
      </c>
      <c r="I49" s="7" t="s">
        <v>41</v>
      </c>
      <c r="J49" s="7" t="s">
        <v>46</v>
      </c>
      <c r="K49" s="7" t="s">
        <v>37</v>
      </c>
      <c r="L49" s="7" t="s">
        <v>46</v>
      </c>
      <c r="M49" s="7" t="s">
        <v>42</v>
      </c>
      <c r="N49" s="7" t="s">
        <v>37</v>
      </c>
      <c r="O49" s="10" t="s">
        <v>41</v>
      </c>
      <c r="P49" s="10" t="s">
        <v>37</v>
      </c>
      <c r="Q49" s="10" t="s">
        <v>37</v>
      </c>
      <c r="R49" s="10" t="s">
        <v>37</v>
      </c>
      <c r="S49" s="10" t="s">
        <v>41</v>
      </c>
      <c r="T49" s="10" t="s">
        <v>37</v>
      </c>
      <c r="U49" s="10" t="s">
        <v>37</v>
      </c>
      <c r="V49" s="10" t="s">
        <v>37</v>
      </c>
      <c r="W49" s="10" t="s">
        <v>39</v>
      </c>
      <c r="X49" s="10" t="s">
        <v>37</v>
      </c>
    </row>
    <row r="50" spans="1:24" x14ac:dyDescent="0.25">
      <c r="A50" s="2">
        <v>48</v>
      </c>
      <c r="B50" s="2" t="s">
        <v>921</v>
      </c>
      <c r="E50" s="7" t="s">
        <v>44</v>
      </c>
      <c r="F50" s="7" t="s">
        <v>41</v>
      </c>
      <c r="G50" s="7" t="s">
        <v>44</v>
      </c>
      <c r="H50" s="7" t="s">
        <v>37</v>
      </c>
      <c r="I50" s="7" t="s">
        <v>37</v>
      </c>
      <c r="J50" s="7" t="s">
        <v>37</v>
      </c>
      <c r="K50" s="7" t="s">
        <v>37</v>
      </c>
      <c r="L50" s="7" t="s">
        <v>37</v>
      </c>
      <c r="M50" s="7" t="s">
        <v>37</v>
      </c>
      <c r="N50" s="7" t="s">
        <v>37</v>
      </c>
      <c r="O50" s="10" t="s">
        <v>45</v>
      </c>
      <c r="P50" s="10" t="s">
        <v>41</v>
      </c>
      <c r="Q50" s="10" t="s">
        <v>45</v>
      </c>
      <c r="R50" s="10" t="s">
        <v>37</v>
      </c>
      <c r="S50" s="10" t="s">
        <v>37</v>
      </c>
      <c r="T50" s="10" t="s">
        <v>37</v>
      </c>
      <c r="U50" s="10" t="s">
        <v>37</v>
      </c>
      <c r="V50" s="10" t="s">
        <v>37</v>
      </c>
      <c r="W50" s="10" t="s">
        <v>37</v>
      </c>
      <c r="X50" s="10" t="s">
        <v>37</v>
      </c>
    </row>
    <row r="51" spans="1:24" x14ac:dyDescent="0.25">
      <c r="A51" s="2">
        <v>49</v>
      </c>
      <c r="B51" s="2" t="s">
        <v>922</v>
      </c>
      <c r="E51" s="7" t="s">
        <v>40</v>
      </c>
      <c r="F51" s="7" t="s">
        <v>86</v>
      </c>
      <c r="G51" s="7" t="s">
        <v>37</v>
      </c>
      <c r="H51" s="7" t="s">
        <v>37</v>
      </c>
      <c r="I51" s="7" t="s">
        <v>40</v>
      </c>
      <c r="J51" s="7" t="s">
        <v>86</v>
      </c>
      <c r="K51" s="7" t="s">
        <v>37</v>
      </c>
      <c r="L51" s="7" t="s">
        <v>37</v>
      </c>
      <c r="M51" s="7" t="s">
        <v>40</v>
      </c>
      <c r="N51" s="7" t="s">
        <v>46</v>
      </c>
      <c r="O51" s="10" t="s">
        <v>40</v>
      </c>
      <c r="P51" s="10" t="s">
        <v>39</v>
      </c>
      <c r="Q51" s="10" t="s">
        <v>37</v>
      </c>
      <c r="R51" s="10" t="s">
        <v>37</v>
      </c>
      <c r="S51" s="10" t="s">
        <v>40</v>
      </c>
      <c r="T51" s="10" t="s">
        <v>39</v>
      </c>
      <c r="U51" s="10" t="s">
        <v>37</v>
      </c>
      <c r="V51" s="10" t="s">
        <v>37</v>
      </c>
      <c r="W51" s="10" t="s">
        <v>40</v>
      </c>
      <c r="X51" s="10" t="s">
        <v>37</v>
      </c>
    </row>
    <row r="52" spans="1:24" x14ac:dyDescent="0.25">
      <c r="A52" s="2">
        <v>50</v>
      </c>
      <c r="B52" s="2" t="s">
        <v>923</v>
      </c>
      <c r="E52" s="7" t="s">
        <v>46</v>
      </c>
      <c r="F52" s="7" t="s">
        <v>40</v>
      </c>
      <c r="G52" s="7" t="s">
        <v>37</v>
      </c>
      <c r="H52" s="7" t="s">
        <v>37</v>
      </c>
      <c r="I52" s="7" t="s">
        <v>65</v>
      </c>
      <c r="J52" s="7" t="s">
        <v>37</v>
      </c>
      <c r="K52" s="7" t="s">
        <v>40</v>
      </c>
      <c r="L52" s="7" t="s">
        <v>65</v>
      </c>
      <c r="M52" s="7" t="s">
        <v>41</v>
      </c>
      <c r="N52" s="7" t="s">
        <v>37</v>
      </c>
      <c r="O52" s="10" t="s">
        <v>37</v>
      </c>
      <c r="P52" s="10" t="s">
        <v>40</v>
      </c>
      <c r="Q52" s="10" t="s">
        <v>37</v>
      </c>
      <c r="R52" s="10" t="s">
        <v>37</v>
      </c>
      <c r="S52" s="10" t="s">
        <v>39</v>
      </c>
      <c r="T52" s="10" t="s">
        <v>37</v>
      </c>
      <c r="U52" s="10" t="s">
        <v>40</v>
      </c>
      <c r="V52" s="10" t="s">
        <v>39</v>
      </c>
      <c r="W52" s="10" t="s">
        <v>41</v>
      </c>
      <c r="X52" s="10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/>
  </sheetViews>
  <sheetFormatPr defaultRowHeight="15" x14ac:dyDescent="0.25"/>
  <cols>
    <col min="1" max="1" width="3" style="2" customWidth="1"/>
    <col min="2" max="2" width="13.28515625" style="2" bestFit="1" customWidth="1"/>
    <col min="3" max="4" width="2.140625" style="4" customWidth="1"/>
    <col min="5" max="8" width="6.42578125" style="7" customWidth="1"/>
    <col min="9" max="9" width="7" style="7" customWidth="1"/>
    <col min="10" max="11" width="6.42578125" style="7" customWidth="1"/>
    <col min="12" max="12" width="7" style="7" customWidth="1"/>
    <col min="13" max="13" width="6.42578125" style="7" customWidth="1"/>
    <col min="14" max="14" width="6.7109375" style="7" customWidth="1"/>
    <col min="15" max="23" width="6.5703125" style="10" customWidth="1"/>
    <col min="24" max="24" width="7.5703125" style="10" customWidth="1"/>
    <col min="25" max="33" width="6" style="13" customWidth="1"/>
    <col min="34" max="34" width="7" style="13" customWidth="1"/>
  </cols>
  <sheetData>
    <row r="1" spans="1:34" x14ac:dyDescent="0.25">
      <c r="E1" s="6" t="s">
        <v>4</v>
      </c>
      <c r="O1" s="9" t="s">
        <v>15</v>
      </c>
      <c r="Y1" s="12" t="s">
        <v>26</v>
      </c>
    </row>
    <row r="2" spans="1:34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25">
      <c r="A3" s="2">
        <v>1</v>
      </c>
      <c r="B3" s="2" t="s">
        <v>1029</v>
      </c>
      <c r="E3" s="7" t="s">
        <v>67</v>
      </c>
      <c r="F3" s="7" t="s">
        <v>40</v>
      </c>
      <c r="G3" s="7" t="s">
        <v>37</v>
      </c>
      <c r="H3" s="7" t="s">
        <v>41</v>
      </c>
      <c r="I3" s="7" t="s">
        <v>37</v>
      </c>
      <c r="J3" s="7" t="s">
        <v>37</v>
      </c>
      <c r="K3" s="7" t="s">
        <v>37</v>
      </c>
      <c r="L3" s="7" t="s">
        <v>41</v>
      </c>
      <c r="M3" s="7" t="s">
        <v>37</v>
      </c>
      <c r="N3" s="7" t="s">
        <v>40</v>
      </c>
      <c r="O3" s="10" t="s">
        <v>39</v>
      </c>
      <c r="P3" s="10" t="s">
        <v>40</v>
      </c>
      <c r="Q3" s="10" t="s">
        <v>37</v>
      </c>
      <c r="R3" s="10" t="s">
        <v>41</v>
      </c>
      <c r="S3" s="10" t="s">
        <v>37</v>
      </c>
      <c r="T3" s="10" t="s">
        <v>37</v>
      </c>
      <c r="U3" s="10" t="s">
        <v>37</v>
      </c>
      <c r="V3" s="10" t="s">
        <v>41</v>
      </c>
      <c r="W3" s="10" t="s">
        <v>37</v>
      </c>
      <c r="X3" s="10" t="s">
        <v>40</v>
      </c>
    </row>
    <row r="4" spans="1:34" x14ac:dyDescent="0.25">
      <c r="A4" s="2">
        <v>2</v>
      </c>
      <c r="B4" s="2" t="s">
        <v>1030</v>
      </c>
      <c r="E4" s="7" t="s">
        <v>37</v>
      </c>
      <c r="F4" s="7" t="s">
        <v>37</v>
      </c>
      <c r="G4" s="7" t="s">
        <v>37</v>
      </c>
      <c r="H4" s="7" t="s">
        <v>44</v>
      </c>
      <c r="I4" s="7" t="s">
        <v>37</v>
      </c>
      <c r="J4" s="7" t="s">
        <v>40</v>
      </c>
      <c r="K4" s="7" t="s">
        <v>44</v>
      </c>
      <c r="L4" s="7" t="s">
        <v>37</v>
      </c>
      <c r="M4" s="7" t="s">
        <v>37</v>
      </c>
      <c r="N4" s="7" t="s">
        <v>40</v>
      </c>
      <c r="O4" s="10" t="s">
        <v>37</v>
      </c>
      <c r="P4" s="10" t="s">
        <v>37</v>
      </c>
      <c r="Q4" s="10" t="s">
        <v>37</v>
      </c>
      <c r="R4" s="10" t="s">
        <v>45</v>
      </c>
      <c r="S4" s="10" t="s">
        <v>37</v>
      </c>
      <c r="T4" s="10" t="s">
        <v>40</v>
      </c>
      <c r="U4" s="10" t="s">
        <v>45</v>
      </c>
      <c r="V4" s="10" t="s">
        <v>37</v>
      </c>
      <c r="W4" s="10" t="s">
        <v>37</v>
      </c>
      <c r="X4" s="10" t="s">
        <v>40</v>
      </c>
    </row>
    <row r="5" spans="1:34" x14ac:dyDescent="0.25">
      <c r="A5" s="2">
        <v>3</v>
      </c>
      <c r="B5" s="2" t="s">
        <v>1031</v>
      </c>
      <c r="E5" s="7" t="s">
        <v>44</v>
      </c>
      <c r="F5" s="7" t="s">
        <v>157</v>
      </c>
      <c r="G5" s="7" t="s">
        <v>37</v>
      </c>
      <c r="H5" s="7" t="s">
        <v>37</v>
      </c>
      <c r="I5" s="7" t="s">
        <v>42</v>
      </c>
      <c r="J5" s="7" t="s">
        <v>132</v>
      </c>
      <c r="K5" s="7" t="s">
        <v>41</v>
      </c>
      <c r="L5" s="7" t="s">
        <v>37</v>
      </c>
      <c r="M5" s="7" t="s">
        <v>37</v>
      </c>
      <c r="N5" s="7" t="s">
        <v>37</v>
      </c>
      <c r="O5" s="10" t="s">
        <v>45</v>
      </c>
      <c r="P5" s="10" t="s">
        <v>39</v>
      </c>
      <c r="Q5" s="10" t="s">
        <v>37</v>
      </c>
      <c r="R5" s="10" t="s">
        <v>37</v>
      </c>
      <c r="S5" s="10" t="s">
        <v>39</v>
      </c>
      <c r="T5" s="10" t="s">
        <v>39</v>
      </c>
      <c r="U5" s="10" t="s">
        <v>41</v>
      </c>
      <c r="V5" s="10" t="s">
        <v>37</v>
      </c>
      <c r="W5" s="10" t="s">
        <v>37</v>
      </c>
      <c r="X5" s="10" t="s">
        <v>37</v>
      </c>
    </row>
    <row r="6" spans="1:34" x14ac:dyDescent="0.25">
      <c r="A6" s="2">
        <v>4</v>
      </c>
      <c r="B6" s="2" t="s">
        <v>1032</v>
      </c>
      <c r="E6" s="7" t="s">
        <v>37</v>
      </c>
      <c r="F6" s="7" t="s">
        <v>37</v>
      </c>
      <c r="G6" s="7" t="s">
        <v>37</v>
      </c>
      <c r="H6" s="7" t="s">
        <v>41</v>
      </c>
      <c r="I6" s="7" t="s">
        <v>40</v>
      </c>
      <c r="J6" s="7" t="s">
        <v>37</v>
      </c>
      <c r="K6" s="7" t="s">
        <v>37</v>
      </c>
      <c r="L6" s="7" t="s">
        <v>37</v>
      </c>
      <c r="M6" s="7" t="s">
        <v>37</v>
      </c>
      <c r="N6" s="7" t="s">
        <v>40</v>
      </c>
      <c r="O6" s="10" t="s">
        <v>37</v>
      </c>
      <c r="P6" s="10" t="s">
        <v>37</v>
      </c>
      <c r="Q6" s="10" t="s">
        <v>37</v>
      </c>
      <c r="R6" s="10" t="s">
        <v>41</v>
      </c>
      <c r="S6" s="10" t="s">
        <v>40</v>
      </c>
      <c r="T6" s="10" t="s">
        <v>37</v>
      </c>
      <c r="U6" s="10" t="s">
        <v>37</v>
      </c>
      <c r="V6" s="10" t="s">
        <v>37</v>
      </c>
      <c r="W6" s="10" t="s">
        <v>37</v>
      </c>
      <c r="X6" s="10" t="s">
        <v>40</v>
      </c>
    </row>
    <row r="7" spans="1:34" x14ac:dyDescent="0.25">
      <c r="A7" s="2">
        <v>5</v>
      </c>
      <c r="B7" s="2" t="s">
        <v>1033</v>
      </c>
      <c r="E7" s="7" t="s">
        <v>40</v>
      </c>
      <c r="F7" s="7" t="s">
        <v>57</v>
      </c>
      <c r="G7" s="7" t="s">
        <v>37</v>
      </c>
      <c r="H7" s="7" t="s">
        <v>40</v>
      </c>
      <c r="I7" s="7" t="s">
        <v>157</v>
      </c>
      <c r="J7" s="7" t="s">
        <v>37</v>
      </c>
      <c r="K7" s="7" t="s">
        <v>40</v>
      </c>
      <c r="L7" s="7" t="s">
        <v>37</v>
      </c>
      <c r="M7" s="7" t="s">
        <v>37</v>
      </c>
      <c r="N7" s="7" t="s">
        <v>40</v>
      </c>
      <c r="O7" s="10" t="s">
        <v>40</v>
      </c>
      <c r="P7" s="10" t="s">
        <v>39</v>
      </c>
      <c r="Q7" s="10" t="s">
        <v>37</v>
      </c>
      <c r="R7" s="10" t="s">
        <v>40</v>
      </c>
      <c r="S7" s="10" t="s">
        <v>39</v>
      </c>
      <c r="T7" s="10" t="s">
        <v>37</v>
      </c>
      <c r="U7" s="10" t="s">
        <v>40</v>
      </c>
      <c r="V7" s="10" t="s">
        <v>37</v>
      </c>
      <c r="W7" s="10" t="s">
        <v>37</v>
      </c>
      <c r="X7" s="10" t="s">
        <v>40</v>
      </c>
    </row>
    <row r="8" spans="1:34" x14ac:dyDescent="0.25">
      <c r="A8" s="2">
        <v>6</v>
      </c>
      <c r="B8" s="2" t="s">
        <v>1034</v>
      </c>
      <c r="E8" s="7" t="s">
        <v>41</v>
      </c>
      <c r="F8" s="7" t="s">
        <v>37</v>
      </c>
      <c r="G8" s="7" t="s">
        <v>37</v>
      </c>
      <c r="H8" s="7" t="s">
        <v>37</v>
      </c>
      <c r="I8" s="7" t="s">
        <v>46</v>
      </c>
      <c r="J8" s="7" t="s">
        <v>46</v>
      </c>
      <c r="K8" s="7" t="s">
        <v>42</v>
      </c>
      <c r="L8" s="7" t="s">
        <v>41</v>
      </c>
      <c r="M8" s="7" t="s">
        <v>44</v>
      </c>
      <c r="N8" s="7" t="s">
        <v>37</v>
      </c>
      <c r="O8" s="10" t="s">
        <v>41</v>
      </c>
      <c r="P8" s="10" t="s">
        <v>37</v>
      </c>
      <c r="Q8" s="10" t="s">
        <v>37</v>
      </c>
      <c r="R8" s="10" t="s">
        <v>37</v>
      </c>
      <c r="S8" s="10" t="s">
        <v>37</v>
      </c>
      <c r="T8" s="10" t="s">
        <v>37</v>
      </c>
      <c r="U8" s="10" t="s">
        <v>39</v>
      </c>
      <c r="V8" s="10" t="s">
        <v>41</v>
      </c>
      <c r="W8" s="10" t="s">
        <v>45</v>
      </c>
      <c r="X8" s="10" t="s">
        <v>37</v>
      </c>
    </row>
    <row r="9" spans="1:34" x14ac:dyDescent="0.25">
      <c r="A9" s="2">
        <v>7</v>
      </c>
      <c r="B9" s="2" t="s">
        <v>1035</v>
      </c>
      <c r="E9" s="7" t="s">
        <v>37</v>
      </c>
      <c r="F9" s="7" t="s">
        <v>67</v>
      </c>
      <c r="G9" s="7" t="s">
        <v>41</v>
      </c>
      <c r="H9" s="7" t="s">
        <v>41</v>
      </c>
      <c r="I9" s="7" t="s">
        <v>40</v>
      </c>
      <c r="J9" s="7" t="s">
        <v>37</v>
      </c>
      <c r="K9" s="7" t="s">
        <v>37</v>
      </c>
      <c r="L9" s="7" t="s">
        <v>37</v>
      </c>
      <c r="M9" s="7" t="s">
        <v>37</v>
      </c>
      <c r="N9" s="7" t="s">
        <v>41</v>
      </c>
      <c r="O9" s="10" t="s">
        <v>37</v>
      </c>
      <c r="P9" s="10" t="s">
        <v>39</v>
      </c>
      <c r="Q9" s="10" t="s">
        <v>41</v>
      </c>
      <c r="R9" s="10" t="s">
        <v>41</v>
      </c>
      <c r="S9" s="10" t="s">
        <v>40</v>
      </c>
      <c r="T9" s="10" t="s">
        <v>37</v>
      </c>
      <c r="U9" s="10" t="s">
        <v>37</v>
      </c>
      <c r="V9" s="10" t="s">
        <v>37</v>
      </c>
      <c r="W9" s="10" t="s">
        <v>37</v>
      </c>
      <c r="X9" s="10" t="s">
        <v>41</v>
      </c>
    </row>
    <row r="10" spans="1:34" x14ac:dyDescent="0.25">
      <c r="A10" s="2">
        <v>8</v>
      </c>
      <c r="B10" s="2" t="s">
        <v>1036</v>
      </c>
      <c r="E10" s="7" t="s">
        <v>41</v>
      </c>
      <c r="F10" s="7" t="s">
        <v>41</v>
      </c>
      <c r="G10" s="7" t="s">
        <v>46</v>
      </c>
      <c r="H10" s="7" t="s">
        <v>37</v>
      </c>
      <c r="I10" s="7" t="s">
        <v>37</v>
      </c>
      <c r="J10" s="7" t="s">
        <v>40</v>
      </c>
      <c r="K10" s="7" t="s">
        <v>37</v>
      </c>
      <c r="L10" s="7" t="s">
        <v>37</v>
      </c>
      <c r="M10" s="7" t="s">
        <v>41</v>
      </c>
      <c r="N10" s="7" t="s">
        <v>37</v>
      </c>
      <c r="O10" s="10" t="s">
        <v>41</v>
      </c>
      <c r="P10" s="10" t="s">
        <v>41</v>
      </c>
      <c r="Q10" s="10" t="s">
        <v>37</v>
      </c>
      <c r="R10" s="10" t="s">
        <v>37</v>
      </c>
      <c r="S10" s="10" t="s">
        <v>37</v>
      </c>
      <c r="T10" s="10" t="s">
        <v>40</v>
      </c>
      <c r="U10" s="10" t="s">
        <v>37</v>
      </c>
      <c r="V10" s="10" t="s">
        <v>37</v>
      </c>
      <c r="W10" s="10" t="s">
        <v>41</v>
      </c>
      <c r="X10" s="10" t="s">
        <v>37</v>
      </c>
    </row>
    <row r="11" spans="1:34" x14ac:dyDescent="0.25">
      <c r="A11" s="2">
        <v>9</v>
      </c>
      <c r="B11" s="2" t="s">
        <v>1037</v>
      </c>
      <c r="E11" s="7" t="s">
        <v>67</v>
      </c>
      <c r="F11" s="7" t="s">
        <v>40</v>
      </c>
      <c r="G11" s="7" t="s">
        <v>41</v>
      </c>
      <c r="H11" s="7" t="s">
        <v>37</v>
      </c>
      <c r="I11" s="7" t="s">
        <v>37</v>
      </c>
      <c r="J11" s="7" t="s">
        <v>67</v>
      </c>
      <c r="K11" s="7" t="s">
        <v>42</v>
      </c>
      <c r="L11" s="7" t="s">
        <v>37</v>
      </c>
      <c r="M11" s="7" t="s">
        <v>67</v>
      </c>
      <c r="N11" s="7" t="s">
        <v>37</v>
      </c>
      <c r="O11" s="10" t="s">
        <v>39</v>
      </c>
      <c r="P11" s="10" t="s">
        <v>40</v>
      </c>
      <c r="Q11" s="10" t="s">
        <v>41</v>
      </c>
      <c r="R11" s="10" t="s">
        <v>37</v>
      </c>
      <c r="S11" s="10" t="s">
        <v>37</v>
      </c>
      <c r="T11" s="10" t="s">
        <v>39</v>
      </c>
      <c r="U11" s="10" t="s">
        <v>39</v>
      </c>
      <c r="V11" s="10" t="s">
        <v>37</v>
      </c>
      <c r="W11" s="10" t="s">
        <v>39</v>
      </c>
      <c r="X11" s="10" t="s">
        <v>37</v>
      </c>
    </row>
    <row r="12" spans="1:34" x14ac:dyDescent="0.25">
      <c r="A12" s="2">
        <v>10</v>
      </c>
      <c r="B12" s="2" t="s">
        <v>1038</v>
      </c>
      <c r="E12" s="7" t="s">
        <v>37</v>
      </c>
      <c r="F12" s="7" t="s">
        <v>37</v>
      </c>
      <c r="G12" s="7" t="s">
        <v>67</v>
      </c>
      <c r="H12" s="7" t="s">
        <v>44</v>
      </c>
      <c r="I12" s="7" t="s">
        <v>41</v>
      </c>
      <c r="J12" s="7" t="s">
        <v>44</v>
      </c>
      <c r="K12" s="7" t="s">
        <v>93</v>
      </c>
      <c r="L12" s="7" t="s">
        <v>37</v>
      </c>
      <c r="M12" s="7" t="s">
        <v>37</v>
      </c>
      <c r="N12" s="7" t="s">
        <v>46</v>
      </c>
      <c r="O12" s="10" t="s">
        <v>37</v>
      </c>
      <c r="P12" s="10" t="s">
        <v>37</v>
      </c>
      <c r="Q12" s="10" t="s">
        <v>39</v>
      </c>
      <c r="R12" s="10" t="s">
        <v>45</v>
      </c>
      <c r="S12" s="10" t="s">
        <v>41</v>
      </c>
      <c r="T12" s="10" t="s">
        <v>45</v>
      </c>
      <c r="U12" s="10" t="s">
        <v>45</v>
      </c>
      <c r="V12" s="10" t="s">
        <v>37</v>
      </c>
      <c r="W12" s="10" t="s">
        <v>37</v>
      </c>
      <c r="X12" s="10" t="s">
        <v>37</v>
      </c>
    </row>
    <row r="13" spans="1:34" x14ac:dyDescent="0.25">
      <c r="A13" s="2">
        <v>11</v>
      </c>
      <c r="B13" s="2" t="s">
        <v>1039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37</v>
      </c>
      <c r="K13" s="7" t="s">
        <v>37</v>
      </c>
      <c r="L13" s="7" t="s">
        <v>37</v>
      </c>
      <c r="M13" s="7" t="s">
        <v>71</v>
      </c>
      <c r="N13" s="7" t="s">
        <v>41</v>
      </c>
      <c r="O13" s="10" t="s">
        <v>37</v>
      </c>
      <c r="P13" s="10" t="s">
        <v>37</v>
      </c>
      <c r="Q13" s="10" t="s">
        <v>37</v>
      </c>
      <c r="R13" s="10" t="s">
        <v>37</v>
      </c>
      <c r="S13" s="10" t="s">
        <v>37</v>
      </c>
      <c r="T13" s="10" t="s">
        <v>37</v>
      </c>
      <c r="U13" s="10" t="s">
        <v>37</v>
      </c>
      <c r="V13" s="10" t="s">
        <v>37</v>
      </c>
      <c r="W13" s="10" t="s">
        <v>37</v>
      </c>
      <c r="X13" s="10" t="s">
        <v>41</v>
      </c>
    </row>
    <row r="14" spans="1:34" x14ac:dyDescent="0.25">
      <c r="A14" s="2">
        <v>12</v>
      </c>
      <c r="B14" s="2" t="s">
        <v>1040</v>
      </c>
      <c r="E14" s="7" t="s">
        <v>37</v>
      </c>
      <c r="F14" s="7" t="s">
        <v>40</v>
      </c>
      <c r="G14" s="7" t="s">
        <v>37</v>
      </c>
      <c r="H14" s="7" t="s">
        <v>37</v>
      </c>
      <c r="I14" s="7" t="s">
        <v>41</v>
      </c>
      <c r="J14" s="7" t="s">
        <v>37</v>
      </c>
      <c r="K14" s="7" t="s">
        <v>40</v>
      </c>
      <c r="L14" s="7" t="s">
        <v>41</v>
      </c>
      <c r="M14" s="7" t="s">
        <v>46</v>
      </c>
      <c r="N14" s="7" t="s">
        <v>37</v>
      </c>
      <c r="O14" s="10" t="s">
        <v>37</v>
      </c>
      <c r="P14" s="10" t="s">
        <v>40</v>
      </c>
      <c r="Q14" s="10" t="s">
        <v>37</v>
      </c>
      <c r="R14" s="10" t="s">
        <v>37</v>
      </c>
      <c r="S14" s="10" t="s">
        <v>41</v>
      </c>
      <c r="T14" s="10" t="s">
        <v>37</v>
      </c>
      <c r="U14" s="10" t="s">
        <v>40</v>
      </c>
      <c r="V14" s="10" t="s">
        <v>41</v>
      </c>
      <c r="W14" s="10" t="s">
        <v>37</v>
      </c>
      <c r="X14" s="10" t="s">
        <v>37</v>
      </c>
    </row>
    <row r="15" spans="1:34" x14ac:dyDescent="0.25">
      <c r="A15" s="2">
        <v>13</v>
      </c>
      <c r="B15" s="2" t="s">
        <v>1041</v>
      </c>
      <c r="E15" s="7" t="s">
        <v>37</v>
      </c>
      <c r="F15" s="7" t="s">
        <v>37</v>
      </c>
      <c r="G15" s="7" t="s">
        <v>37</v>
      </c>
      <c r="H15" s="7" t="s">
        <v>40</v>
      </c>
      <c r="I15" s="7" t="s">
        <v>37</v>
      </c>
      <c r="J15" s="7" t="s">
        <v>37</v>
      </c>
      <c r="K15" s="7" t="s">
        <v>37</v>
      </c>
      <c r="L15" s="7" t="s">
        <v>40</v>
      </c>
      <c r="M15" s="7" t="s">
        <v>37</v>
      </c>
      <c r="N15" s="7" t="s">
        <v>37</v>
      </c>
      <c r="O15" s="10" t="s">
        <v>37</v>
      </c>
      <c r="P15" s="10" t="s">
        <v>37</v>
      </c>
      <c r="Q15" s="10" t="s">
        <v>37</v>
      </c>
      <c r="R15" s="10" t="s">
        <v>40</v>
      </c>
      <c r="S15" s="10" t="s">
        <v>37</v>
      </c>
      <c r="T15" s="10" t="s">
        <v>37</v>
      </c>
      <c r="U15" s="10" t="s">
        <v>37</v>
      </c>
      <c r="V15" s="10" t="s">
        <v>40</v>
      </c>
      <c r="W15" s="10" t="s">
        <v>37</v>
      </c>
      <c r="X15" s="10" t="s">
        <v>37</v>
      </c>
    </row>
    <row r="16" spans="1:34" x14ac:dyDescent="0.25">
      <c r="A16" s="2">
        <v>14</v>
      </c>
      <c r="B16" s="2" t="s">
        <v>1042</v>
      </c>
      <c r="E16" s="7" t="s">
        <v>37</v>
      </c>
      <c r="F16" s="7" t="s">
        <v>37</v>
      </c>
      <c r="G16" s="7" t="s">
        <v>37</v>
      </c>
      <c r="H16" s="7" t="s">
        <v>37</v>
      </c>
      <c r="I16" s="7" t="s">
        <v>37</v>
      </c>
      <c r="J16" s="7" t="s">
        <v>37</v>
      </c>
      <c r="K16" s="7" t="s">
        <v>40</v>
      </c>
      <c r="L16" s="7" t="s">
        <v>37</v>
      </c>
      <c r="M16" s="7" t="s">
        <v>44</v>
      </c>
      <c r="N16" s="7" t="s">
        <v>40</v>
      </c>
      <c r="O16" s="10" t="s">
        <v>37</v>
      </c>
      <c r="P16" s="10" t="s">
        <v>37</v>
      </c>
      <c r="Q16" s="10" t="s">
        <v>37</v>
      </c>
      <c r="R16" s="10" t="s">
        <v>37</v>
      </c>
      <c r="S16" s="10" t="s">
        <v>37</v>
      </c>
      <c r="T16" s="10" t="s">
        <v>37</v>
      </c>
      <c r="U16" s="10" t="s">
        <v>40</v>
      </c>
      <c r="V16" s="10" t="s">
        <v>37</v>
      </c>
      <c r="W16" s="10" t="s">
        <v>45</v>
      </c>
      <c r="X16" s="10" t="s">
        <v>40</v>
      </c>
    </row>
    <row r="17" spans="1:24" x14ac:dyDescent="0.25">
      <c r="A17" s="2">
        <v>15</v>
      </c>
      <c r="B17" s="2" t="s">
        <v>1043</v>
      </c>
      <c r="E17" s="7" t="s">
        <v>46</v>
      </c>
      <c r="F17" s="7" t="s">
        <v>37</v>
      </c>
      <c r="G17" s="7" t="s">
        <v>37</v>
      </c>
      <c r="H17" s="7" t="s">
        <v>37</v>
      </c>
      <c r="I17" s="7" t="s">
        <v>37</v>
      </c>
      <c r="J17" s="7" t="s">
        <v>37</v>
      </c>
      <c r="K17" s="7" t="s">
        <v>37</v>
      </c>
      <c r="L17" s="7" t="s">
        <v>262</v>
      </c>
      <c r="M17" s="7" t="s">
        <v>37</v>
      </c>
      <c r="N17" s="7" t="s">
        <v>37</v>
      </c>
      <c r="O17" s="10" t="s">
        <v>37</v>
      </c>
      <c r="P17" s="10" t="s">
        <v>37</v>
      </c>
      <c r="Q17" s="10" t="s">
        <v>37</v>
      </c>
      <c r="R17" s="10" t="s">
        <v>37</v>
      </c>
      <c r="S17" s="10" t="s">
        <v>37</v>
      </c>
      <c r="T17" s="10" t="s">
        <v>37</v>
      </c>
      <c r="U17" s="10" t="s">
        <v>37</v>
      </c>
      <c r="V17" s="10" t="s">
        <v>117</v>
      </c>
      <c r="W17" s="10" t="s">
        <v>37</v>
      </c>
      <c r="X17" s="10" t="s">
        <v>37</v>
      </c>
    </row>
    <row r="18" spans="1:24" x14ac:dyDescent="0.25">
      <c r="A18" s="2">
        <v>16</v>
      </c>
      <c r="B18" s="2" t="s">
        <v>1044</v>
      </c>
      <c r="E18" s="7" t="s">
        <v>44</v>
      </c>
      <c r="F18" s="7" t="s">
        <v>41</v>
      </c>
      <c r="G18" s="7" t="s">
        <v>41</v>
      </c>
      <c r="H18" s="7" t="s">
        <v>37</v>
      </c>
      <c r="I18" s="7" t="s">
        <v>76</v>
      </c>
      <c r="J18" s="7" t="s">
        <v>37</v>
      </c>
      <c r="K18" s="7" t="s">
        <v>40</v>
      </c>
      <c r="L18" s="7" t="s">
        <v>37</v>
      </c>
      <c r="M18" s="7" t="s">
        <v>40</v>
      </c>
      <c r="N18" s="7" t="s">
        <v>37</v>
      </c>
      <c r="O18" s="10" t="s">
        <v>45</v>
      </c>
      <c r="P18" s="10" t="s">
        <v>41</v>
      </c>
      <c r="Q18" s="10" t="s">
        <v>41</v>
      </c>
      <c r="R18" s="10" t="s">
        <v>37</v>
      </c>
      <c r="S18" s="10" t="s">
        <v>39</v>
      </c>
      <c r="T18" s="10" t="s">
        <v>37</v>
      </c>
      <c r="U18" s="10" t="s">
        <v>40</v>
      </c>
      <c r="V18" s="10" t="s">
        <v>37</v>
      </c>
      <c r="W18" s="10" t="s">
        <v>40</v>
      </c>
      <c r="X18" s="10" t="s">
        <v>37</v>
      </c>
    </row>
    <row r="19" spans="1:24" x14ac:dyDescent="0.25">
      <c r="A19" s="2">
        <v>17</v>
      </c>
      <c r="B19" s="2" t="s">
        <v>1045</v>
      </c>
      <c r="E19" s="7" t="s">
        <v>44</v>
      </c>
      <c r="F19" s="7" t="s">
        <v>74</v>
      </c>
      <c r="G19" s="7" t="s">
        <v>40</v>
      </c>
      <c r="H19" s="7" t="s">
        <v>37</v>
      </c>
      <c r="I19" s="7" t="s">
        <v>42</v>
      </c>
      <c r="J19" s="7" t="s">
        <v>56</v>
      </c>
      <c r="K19" s="7" t="s">
        <v>40</v>
      </c>
      <c r="L19" s="7" t="s">
        <v>76</v>
      </c>
      <c r="M19" s="7" t="s">
        <v>153</v>
      </c>
      <c r="N19" s="7" t="s">
        <v>37</v>
      </c>
      <c r="O19" s="10" t="s">
        <v>45</v>
      </c>
      <c r="P19" s="10" t="s">
        <v>39</v>
      </c>
      <c r="Q19" s="10" t="s">
        <v>40</v>
      </c>
      <c r="R19" s="10" t="s">
        <v>37</v>
      </c>
      <c r="S19" s="10" t="s">
        <v>39</v>
      </c>
      <c r="T19" s="10" t="s">
        <v>39</v>
      </c>
      <c r="U19" s="10" t="s">
        <v>40</v>
      </c>
      <c r="V19" s="10" t="s">
        <v>39</v>
      </c>
      <c r="W19" s="10" t="s">
        <v>39</v>
      </c>
      <c r="X19" s="10" t="s">
        <v>37</v>
      </c>
    </row>
    <row r="20" spans="1:24" x14ac:dyDescent="0.25">
      <c r="A20" s="2">
        <v>18</v>
      </c>
      <c r="B20" s="2" t="s">
        <v>1046</v>
      </c>
      <c r="E20" s="7" t="s">
        <v>46</v>
      </c>
      <c r="F20" s="7" t="s">
        <v>37</v>
      </c>
      <c r="G20" s="7" t="s">
        <v>86</v>
      </c>
      <c r="H20" s="7" t="s">
        <v>40</v>
      </c>
      <c r="I20" s="7" t="s">
        <v>37</v>
      </c>
      <c r="J20" s="7" t="s">
        <v>65</v>
      </c>
      <c r="K20" s="7" t="s">
        <v>37</v>
      </c>
      <c r="L20" s="7" t="s">
        <v>86</v>
      </c>
      <c r="M20" s="7" t="s">
        <v>44</v>
      </c>
      <c r="N20" s="7" t="s">
        <v>42</v>
      </c>
      <c r="O20" s="10" t="s">
        <v>37</v>
      </c>
      <c r="P20" s="10" t="s">
        <v>37</v>
      </c>
      <c r="Q20" s="10" t="s">
        <v>39</v>
      </c>
      <c r="R20" s="10" t="s">
        <v>40</v>
      </c>
      <c r="S20" s="10" t="s">
        <v>37</v>
      </c>
      <c r="T20" s="10" t="s">
        <v>39</v>
      </c>
      <c r="U20" s="10" t="s">
        <v>37</v>
      </c>
      <c r="V20" s="10" t="s">
        <v>39</v>
      </c>
      <c r="W20" s="10" t="s">
        <v>45</v>
      </c>
      <c r="X20" s="10" t="s">
        <v>39</v>
      </c>
    </row>
    <row r="21" spans="1:24" x14ac:dyDescent="0.25">
      <c r="A21" s="2">
        <v>19</v>
      </c>
      <c r="B21" s="2" t="s">
        <v>1047</v>
      </c>
      <c r="E21" s="7" t="s">
        <v>37</v>
      </c>
      <c r="F21" s="7" t="s">
        <v>44</v>
      </c>
      <c r="G21" s="7" t="s">
        <v>44</v>
      </c>
      <c r="H21" s="7" t="s">
        <v>40</v>
      </c>
      <c r="I21" s="7" t="s">
        <v>37</v>
      </c>
      <c r="J21" s="7" t="s">
        <v>37</v>
      </c>
      <c r="K21" s="7" t="s">
        <v>41</v>
      </c>
      <c r="L21" s="7" t="s">
        <v>37</v>
      </c>
      <c r="M21" s="7" t="s">
        <v>37</v>
      </c>
      <c r="N21" s="7" t="s">
        <v>40</v>
      </c>
      <c r="O21" s="10" t="s">
        <v>37</v>
      </c>
      <c r="P21" s="10" t="s">
        <v>45</v>
      </c>
      <c r="Q21" s="10" t="s">
        <v>45</v>
      </c>
      <c r="R21" s="10" t="s">
        <v>40</v>
      </c>
      <c r="S21" s="10" t="s">
        <v>37</v>
      </c>
      <c r="T21" s="10" t="s">
        <v>37</v>
      </c>
      <c r="U21" s="10" t="s">
        <v>41</v>
      </c>
      <c r="V21" s="10" t="s">
        <v>37</v>
      </c>
      <c r="W21" s="10" t="s">
        <v>37</v>
      </c>
      <c r="X21" s="10" t="s">
        <v>40</v>
      </c>
    </row>
    <row r="22" spans="1:24" x14ac:dyDescent="0.25">
      <c r="A22" s="2">
        <v>20</v>
      </c>
      <c r="B22" s="2" t="s">
        <v>1048</v>
      </c>
      <c r="E22" s="7" t="s">
        <v>41</v>
      </c>
      <c r="F22" s="7" t="s">
        <v>44</v>
      </c>
      <c r="G22" s="7" t="s">
        <v>157</v>
      </c>
      <c r="H22" s="7" t="s">
        <v>40</v>
      </c>
      <c r="I22" s="7" t="s">
        <v>44</v>
      </c>
      <c r="J22" s="7" t="s">
        <v>37</v>
      </c>
      <c r="K22" s="7" t="s">
        <v>44</v>
      </c>
      <c r="L22" s="7" t="s">
        <v>46</v>
      </c>
      <c r="M22" s="7" t="s">
        <v>37</v>
      </c>
      <c r="N22" s="7" t="s">
        <v>44</v>
      </c>
      <c r="O22" s="10" t="s">
        <v>41</v>
      </c>
      <c r="P22" s="10" t="s">
        <v>45</v>
      </c>
      <c r="Q22" s="10" t="s">
        <v>39</v>
      </c>
      <c r="R22" s="10" t="s">
        <v>40</v>
      </c>
      <c r="S22" s="10" t="s">
        <v>45</v>
      </c>
      <c r="T22" s="10" t="s">
        <v>37</v>
      </c>
      <c r="U22" s="10" t="s">
        <v>45</v>
      </c>
      <c r="V22" s="10" t="s">
        <v>37</v>
      </c>
      <c r="W22" s="10" t="s">
        <v>37</v>
      </c>
      <c r="X22" s="10" t="s">
        <v>45</v>
      </c>
    </row>
    <row r="23" spans="1:24" x14ac:dyDescent="0.25">
      <c r="A23" s="2">
        <v>21</v>
      </c>
      <c r="B23" s="2" t="s">
        <v>1049</v>
      </c>
      <c r="E23" s="7" t="s">
        <v>44</v>
      </c>
      <c r="F23" s="7" t="s">
        <v>44</v>
      </c>
      <c r="G23" s="7" t="s">
        <v>37</v>
      </c>
      <c r="H23" s="7" t="s">
        <v>37</v>
      </c>
      <c r="I23" s="7" t="s">
        <v>40</v>
      </c>
      <c r="J23" s="7" t="s">
        <v>37</v>
      </c>
      <c r="K23" s="7" t="s">
        <v>37</v>
      </c>
      <c r="L23" s="7" t="s">
        <v>37</v>
      </c>
      <c r="M23" s="7" t="s">
        <v>44</v>
      </c>
      <c r="N23" s="7" t="s">
        <v>37</v>
      </c>
      <c r="O23" s="10" t="s">
        <v>45</v>
      </c>
      <c r="P23" s="10" t="s">
        <v>45</v>
      </c>
      <c r="Q23" s="10" t="s">
        <v>37</v>
      </c>
      <c r="R23" s="10" t="s">
        <v>37</v>
      </c>
      <c r="S23" s="10" t="s">
        <v>40</v>
      </c>
      <c r="T23" s="10" t="s">
        <v>37</v>
      </c>
      <c r="U23" s="10" t="s">
        <v>37</v>
      </c>
      <c r="V23" s="10" t="s">
        <v>37</v>
      </c>
      <c r="W23" s="10" t="s">
        <v>45</v>
      </c>
      <c r="X23" s="10" t="s">
        <v>37</v>
      </c>
    </row>
    <row r="24" spans="1:24" x14ac:dyDescent="0.25">
      <c r="A24" s="2">
        <v>22</v>
      </c>
      <c r="B24" s="2" t="s">
        <v>1050</v>
      </c>
      <c r="E24" s="7" t="s">
        <v>37</v>
      </c>
      <c r="F24" s="7" t="s">
        <v>37</v>
      </c>
      <c r="G24" s="7" t="s">
        <v>37</v>
      </c>
      <c r="H24" s="7" t="s">
        <v>37</v>
      </c>
      <c r="I24" s="7" t="s">
        <v>40</v>
      </c>
      <c r="J24" s="7" t="s">
        <v>37</v>
      </c>
      <c r="K24" s="7" t="s">
        <v>67</v>
      </c>
      <c r="L24" s="7" t="s">
        <v>37</v>
      </c>
      <c r="M24" s="7" t="s">
        <v>41</v>
      </c>
      <c r="N24" s="7" t="s">
        <v>37</v>
      </c>
      <c r="O24" s="10" t="s">
        <v>37</v>
      </c>
      <c r="P24" s="10" t="s">
        <v>37</v>
      </c>
      <c r="Q24" s="10" t="s">
        <v>37</v>
      </c>
      <c r="R24" s="10" t="s">
        <v>37</v>
      </c>
      <c r="S24" s="10" t="s">
        <v>40</v>
      </c>
      <c r="T24" s="10" t="s">
        <v>37</v>
      </c>
      <c r="U24" s="10" t="s">
        <v>39</v>
      </c>
      <c r="V24" s="10" t="s">
        <v>37</v>
      </c>
      <c r="W24" s="10" t="s">
        <v>41</v>
      </c>
      <c r="X24" s="10" t="s">
        <v>37</v>
      </c>
    </row>
    <row r="25" spans="1:24" x14ac:dyDescent="0.25">
      <c r="A25" s="2">
        <v>23</v>
      </c>
      <c r="B25" s="2" t="s">
        <v>1051</v>
      </c>
      <c r="E25" s="7" t="s">
        <v>37</v>
      </c>
      <c r="F25" s="7" t="s">
        <v>37</v>
      </c>
      <c r="G25" s="7" t="s">
        <v>37</v>
      </c>
      <c r="H25" s="7" t="s">
        <v>37</v>
      </c>
      <c r="I25" s="7" t="s">
        <v>37</v>
      </c>
      <c r="J25" s="7" t="s">
        <v>40</v>
      </c>
      <c r="K25" s="7" t="s">
        <v>37</v>
      </c>
      <c r="L25" s="7" t="s">
        <v>41</v>
      </c>
      <c r="M25" s="7" t="s">
        <v>37</v>
      </c>
      <c r="N25" s="7" t="s">
        <v>37</v>
      </c>
      <c r="O25" s="10" t="s">
        <v>37</v>
      </c>
      <c r="P25" s="10" t="s">
        <v>37</v>
      </c>
      <c r="Q25" s="10" t="s">
        <v>37</v>
      </c>
      <c r="R25" s="10" t="s">
        <v>37</v>
      </c>
      <c r="S25" s="10" t="s">
        <v>37</v>
      </c>
      <c r="T25" s="10" t="s">
        <v>40</v>
      </c>
      <c r="U25" s="10" t="s">
        <v>37</v>
      </c>
      <c r="V25" s="10" t="s">
        <v>41</v>
      </c>
      <c r="W25" s="10" t="s">
        <v>37</v>
      </c>
      <c r="X25" s="10" t="s">
        <v>37</v>
      </c>
    </row>
    <row r="26" spans="1:24" x14ac:dyDescent="0.25">
      <c r="A26" s="2">
        <v>24</v>
      </c>
      <c r="B26" s="2" t="s">
        <v>1052</v>
      </c>
      <c r="E26" s="7" t="s">
        <v>262</v>
      </c>
      <c r="F26" s="7" t="s">
        <v>37</v>
      </c>
      <c r="G26" s="7" t="s">
        <v>44</v>
      </c>
      <c r="H26" s="7" t="s">
        <v>37</v>
      </c>
      <c r="I26" s="7" t="s">
        <v>37</v>
      </c>
      <c r="J26" s="7" t="s">
        <v>37</v>
      </c>
      <c r="K26" s="7" t="s">
        <v>37</v>
      </c>
      <c r="L26" s="7" t="s">
        <v>91</v>
      </c>
      <c r="M26" s="7" t="s">
        <v>37</v>
      </c>
      <c r="N26" s="7" t="s">
        <v>37</v>
      </c>
      <c r="O26" s="10" t="s">
        <v>117</v>
      </c>
      <c r="P26" s="10" t="s">
        <v>37</v>
      </c>
      <c r="Q26" s="10" t="s">
        <v>45</v>
      </c>
      <c r="R26" s="10" t="s">
        <v>37</v>
      </c>
      <c r="S26" s="10" t="s">
        <v>37</v>
      </c>
      <c r="T26" s="10" t="s">
        <v>37</v>
      </c>
      <c r="U26" s="10" t="s">
        <v>37</v>
      </c>
      <c r="V26" s="10" t="s">
        <v>39</v>
      </c>
      <c r="W26" s="10" t="s">
        <v>37</v>
      </c>
      <c r="X26" s="10" t="s">
        <v>37</v>
      </c>
    </row>
    <row r="27" spans="1:24" x14ac:dyDescent="0.25">
      <c r="A27" s="2">
        <v>25</v>
      </c>
      <c r="B27" s="2" t="s">
        <v>1053</v>
      </c>
      <c r="E27" s="7" t="s">
        <v>37</v>
      </c>
      <c r="F27" s="7" t="s">
        <v>37</v>
      </c>
      <c r="G27" s="7" t="s">
        <v>41</v>
      </c>
      <c r="H27" s="7" t="s">
        <v>37</v>
      </c>
      <c r="I27" s="7" t="s">
        <v>37</v>
      </c>
      <c r="J27" s="7" t="s">
        <v>37</v>
      </c>
      <c r="K27" s="7" t="s">
        <v>37</v>
      </c>
      <c r="L27" s="7" t="s">
        <v>37</v>
      </c>
      <c r="M27" s="7" t="s">
        <v>37</v>
      </c>
      <c r="N27" s="7" t="s">
        <v>37</v>
      </c>
      <c r="O27" s="10" t="s">
        <v>37</v>
      </c>
      <c r="P27" s="10" t="s">
        <v>37</v>
      </c>
      <c r="Q27" s="10" t="s">
        <v>41</v>
      </c>
      <c r="R27" s="10" t="s">
        <v>37</v>
      </c>
      <c r="S27" s="10" t="s">
        <v>37</v>
      </c>
      <c r="T27" s="10" t="s">
        <v>37</v>
      </c>
      <c r="U27" s="10" t="s">
        <v>37</v>
      </c>
      <c r="V27" s="10" t="s">
        <v>37</v>
      </c>
      <c r="W27" s="10" t="s">
        <v>37</v>
      </c>
      <c r="X27" s="10" t="s">
        <v>37</v>
      </c>
    </row>
    <row r="28" spans="1:24" x14ac:dyDescent="0.25">
      <c r="A28" s="2">
        <v>26</v>
      </c>
      <c r="B28" s="2" t="s">
        <v>1054</v>
      </c>
      <c r="E28" s="7" t="s">
        <v>37</v>
      </c>
      <c r="F28" s="7" t="s">
        <v>37</v>
      </c>
      <c r="G28" s="7" t="s">
        <v>37</v>
      </c>
      <c r="H28" s="7" t="s">
        <v>67</v>
      </c>
      <c r="I28" s="7" t="s">
        <v>67</v>
      </c>
      <c r="J28" s="7" t="s">
        <v>57</v>
      </c>
      <c r="K28" s="7" t="s">
        <v>67</v>
      </c>
      <c r="L28" s="7" t="s">
        <v>40</v>
      </c>
      <c r="M28" s="7" t="s">
        <v>40</v>
      </c>
      <c r="N28" s="7" t="s">
        <v>67</v>
      </c>
      <c r="O28" s="10" t="s">
        <v>37</v>
      </c>
      <c r="P28" s="10" t="s">
        <v>37</v>
      </c>
      <c r="Q28" s="10" t="s">
        <v>37</v>
      </c>
      <c r="R28" s="10" t="s">
        <v>39</v>
      </c>
      <c r="S28" s="10" t="s">
        <v>39</v>
      </c>
      <c r="T28" s="10" t="s">
        <v>39</v>
      </c>
      <c r="U28" s="10" t="s">
        <v>39</v>
      </c>
      <c r="V28" s="10" t="s">
        <v>40</v>
      </c>
      <c r="W28" s="10" t="s">
        <v>40</v>
      </c>
      <c r="X28" s="10" t="s">
        <v>39</v>
      </c>
    </row>
    <row r="29" spans="1:24" x14ac:dyDescent="0.25">
      <c r="A29" s="2">
        <v>27</v>
      </c>
      <c r="B29" s="2" t="s">
        <v>1055</v>
      </c>
      <c r="E29" s="7" t="s">
        <v>37</v>
      </c>
      <c r="F29" s="7" t="s">
        <v>40</v>
      </c>
      <c r="G29" s="7" t="s">
        <v>40</v>
      </c>
      <c r="H29" s="7" t="s">
        <v>37</v>
      </c>
      <c r="I29" s="7" t="s">
        <v>44</v>
      </c>
      <c r="J29" s="7" t="s">
        <v>224</v>
      </c>
      <c r="K29" s="7" t="s">
        <v>37</v>
      </c>
      <c r="L29" s="7" t="s">
        <v>57</v>
      </c>
      <c r="M29" s="7" t="s">
        <v>41</v>
      </c>
      <c r="N29" s="7" t="s">
        <v>37</v>
      </c>
      <c r="O29" s="10" t="s">
        <v>37</v>
      </c>
      <c r="P29" s="10" t="s">
        <v>40</v>
      </c>
      <c r="Q29" s="10" t="s">
        <v>40</v>
      </c>
      <c r="R29" s="10" t="s">
        <v>37</v>
      </c>
      <c r="S29" s="10" t="s">
        <v>45</v>
      </c>
      <c r="T29" s="10" t="s">
        <v>39</v>
      </c>
      <c r="U29" s="10" t="s">
        <v>37</v>
      </c>
      <c r="V29" s="10" t="s">
        <v>39</v>
      </c>
      <c r="W29" s="10" t="s">
        <v>41</v>
      </c>
      <c r="X29" s="10" t="s">
        <v>37</v>
      </c>
    </row>
    <row r="30" spans="1:24" x14ac:dyDescent="0.25">
      <c r="A30" s="2">
        <v>28</v>
      </c>
      <c r="B30" s="2" t="s">
        <v>1056</v>
      </c>
      <c r="E30" s="7" t="s">
        <v>37</v>
      </c>
      <c r="F30" s="7" t="s">
        <v>37</v>
      </c>
      <c r="G30" s="7" t="s">
        <v>37</v>
      </c>
      <c r="H30" s="7" t="s">
        <v>37</v>
      </c>
      <c r="I30" s="7" t="s">
        <v>41</v>
      </c>
      <c r="J30" s="7" t="s">
        <v>41</v>
      </c>
      <c r="K30" s="7" t="s">
        <v>37</v>
      </c>
      <c r="L30" s="7" t="s">
        <v>37</v>
      </c>
      <c r="M30" s="7" t="s">
        <v>40</v>
      </c>
      <c r="N30" s="7" t="s">
        <v>40</v>
      </c>
      <c r="O30" s="10" t="s">
        <v>37</v>
      </c>
      <c r="P30" s="10" t="s">
        <v>37</v>
      </c>
      <c r="Q30" s="10" t="s">
        <v>37</v>
      </c>
      <c r="R30" s="10" t="s">
        <v>37</v>
      </c>
      <c r="S30" s="10" t="s">
        <v>41</v>
      </c>
      <c r="T30" s="10" t="s">
        <v>41</v>
      </c>
      <c r="U30" s="10" t="s">
        <v>37</v>
      </c>
      <c r="V30" s="10" t="s">
        <v>37</v>
      </c>
      <c r="W30" s="10" t="s">
        <v>40</v>
      </c>
      <c r="X30" s="10" t="s">
        <v>40</v>
      </c>
    </row>
    <row r="31" spans="1:24" x14ac:dyDescent="0.25">
      <c r="A31" s="2">
        <v>29</v>
      </c>
      <c r="B31" s="2" t="s">
        <v>1057</v>
      </c>
      <c r="E31" s="7" t="s">
        <v>40</v>
      </c>
      <c r="F31" s="7" t="s">
        <v>40</v>
      </c>
      <c r="G31" s="7" t="s">
        <v>37</v>
      </c>
      <c r="H31" s="7" t="s">
        <v>37</v>
      </c>
      <c r="I31" s="7" t="s">
        <v>37</v>
      </c>
      <c r="J31" s="7" t="s">
        <v>37</v>
      </c>
      <c r="K31" s="7" t="s">
        <v>37</v>
      </c>
      <c r="L31" s="7" t="s">
        <v>37</v>
      </c>
      <c r="M31" s="7" t="s">
        <v>40</v>
      </c>
      <c r="N31" s="7" t="s">
        <v>37</v>
      </c>
      <c r="O31" s="10" t="s">
        <v>40</v>
      </c>
      <c r="P31" s="10" t="s">
        <v>40</v>
      </c>
      <c r="Q31" s="10" t="s">
        <v>37</v>
      </c>
      <c r="R31" s="10" t="s">
        <v>37</v>
      </c>
      <c r="S31" s="10" t="s">
        <v>37</v>
      </c>
      <c r="T31" s="10" t="s">
        <v>37</v>
      </c>
      <c r="U31" s="10" t="s">
        <v>37</v>
      </c>
      <c r="V31" s="10" t="s">
        <v>37</v>
      </c>
      <c r="W31" s="10" t="s">
        <v>40</v>
      </c>
      <c r="X31" s="10" t="s">
        <v>37</v>
      </c>
    </row>
    <row r="32" spans="1:24" x14ac:dyDescent="0.25">
      <c r="A32" s="2">
        <v>30</v>
      </c>
      <c r="B32" s="2" t="s">
        <v>1058</v>
      </c>
      <c r="E32" s="7" t="s">
        <v>37</v>
      </c>
      <c r="F32" s="7" t="s">
        <v>40</v>
      </c>
      <c r="G32" s="7" t="s">
        <v>37</v>
      </c>
      <c r="H32" s="7" t="s">
        <v>37</v>
      </c>
      <c r="I32" s="7" t="s">
        <v>37</v>
      </c>
      <c r="J32" s="7" t="s">
        <v>37</v>
      </c>
      <c r="K32" s="7" t="s">
        <v>37</v>
      </c>
      <c r="L32" s="7" t="s">
        <v>262</v>
      </c>
      <c r="M32" s="7" t="s">
        <v>37</v>
      </c>
      <c r="N32" s="7" t="s">
        <v>37</v>
      </c>
      <c r="O32" s="10" t="s">
        <v>37</v>
      </c>
      <c r="P32" s="10" t="s">
        <v>40</v>
      </c>
      <c r="Q32" s="10" t="s">
        <v>37</v>
      </c>
      <c r="R32" s="10" t="s">
        <v>37</v>
      </c>
      <c r="S32" s="10" t="s">
        <v>37</v>
      </c>
      <c r="T32" s="10" t="s">
        <v>37</v>
      </c>
      <c r="U32" s="10" t="s">
        <v>37</v>
      </c>
      <c r="V32" s="10" t="s">
        <v>117</v>
      </c>
      <c r="W32" s="10" t="s">
        <v>37</v>
      </c>
      <c r="X32" s="10" t="s">
        <v>37</v>
      </c>
    </row>
    <row r="33" spans="1:24" x14ac:dyDescent="0.25">
      <c r="A33" s="2">
        <v>31</v>
      </c>
      <c r="B33" s="2" t="s">
        <v>1059</v>
      </c>
      <c r="E33" s="7" t="s">
        <v>37</v>
      </c>
      <c r="F33" s="7" t="s">
        <v>37</v>
      </c>
      <c r="G33" s="7" t="s">
        <v>37</v>
      </c>
      <c r="H33" s="7" t="s">
        <v>101</v>
      </c>
      <c r="I33" s="7" t="s">
        <v>37</v>
      </c>
      <c r="J33" s="7" t="s">
        <v>41</v>
      </c>
      <c r="K33" s="7" t="s">
        <v>37</v>
      </c>
      <c r="L33" s="7" t="s">
        <v>41</v>
      </c>
      <c r="M33" s="7" t="s">
        <v>37</v>
      </c>
      <c r="N33" s="7" t="s">
        <v>46</v>
      </c>
      <c r="O33" s="10" t="s">
        <v>37</v>
      </c>
      <c r="P33" s="10" t="s">
        <v>37</v>
      </c>
      <c r="Q33" s="10" t="s">
        <v>37</v>
      </c>
      <c r="R33" s="10" t="s">
        <v>39</v>
      </c>
      <c r="S33" s="10" t="s">
        <v>37</v>
      </c>
      <c r="T33" s="10" t="s">
        <v>41</v>
      </c>
      <c r="U33" s="10" t="s">
        <v>37</v>
      </c>
      <c r="V33" s="10" t="s">
        <v>41</v>
      </c>
      <c r="W33" s="10" t="s">
        <v>37</v>
      </c>
      <c r="X33" s="10" t="s">
        <v>37</v>
      </c>
    </row>
    <row r="34" spans="1:24" x14ac:dyDescent="0.25">
      <c r="A34" s="2">
        <v>32</v>
      </c>
      <c r="B34" s="2" t="s">
        <v>1060</v>
      </c>
      <c r="E34" s="7" t="s">
        <v>40</v>
      </c>
      <c r="F34" s="7" t="s">
        <v>37</v>
      </c>
      <c r="G34" s="7" t="s">
        <v>41</v>
      </c>
      <c r="H34" s="7" t="s">
        <v>37</v>
      </c>
      <c r="I34" s="7" t="s">
        <v>37</v>
      </c>
      <c r="J34" s="7" t="s">
        <v>37</v>
      </c>
      <c r="K34" s="7" t="s">
        <v>37</v>
      </c>
      <c r="L34" s="7" t="s">
        <v>37</v>
      </c>
      <c r="M34" s="7" t="s">
        <v>41</v>
      </c>
      <c r="N34" s="7" t="s">
        <v>69</v>
      </c>
      <c r="O34" s="10" t="s">
        <v>40</v>
      </c>
      <c r="P34" s="10" t="s">
        <v>37</v>
      </c>
      <c r="Q34" s="10" t="s">
        <v>41</v>
      </c>
      <c r="R34" s="10" t="s">
        <v>37</v>
      </c>
      <c r="S34" s="10" t="s">
        <v>37</v>
      </c>
      <c r="T34" s="10" t="s">
        <v>37</v>
      </c>
      <c r="U34" s="10" t="s">
        <v>37</v>
      </c>
      <c r="V34" s="10" t="s">
        <v>37</v>
      </c>
      <c r="W34" s="10" t="s">
        <v>41</v>
      </c>
      <c r="X34" s="10" t="s">
        <v>39</v>
      </c>
    </row>
    <row r="35" spans="1:24" x14ac:dyDescent="0.25">
      <c r="A35" s="2">
        <v>33</v>
      </c>
      <c r="B35" s="2" t="s">
        <v>1061</v>
      </c>
      <c r="E35" s="7" t="s">
        <v>37</v>
      </c>
      <c r="F35" s="7" t="s">
        <v>37</v>
      </c>
      <c r="G35" s="7" t="s">
        <v>37</v>
      </c>
      <c r="H35" s="7" t="s">
        <v>37</v>
      </c>
      <c r="I35" s="7" t="s">
        <v>37</v>
      </c>
      <c r="J35" s="7" t="s">
        <v>40</v>
      </c>
      <c r="K35" s="7" t="s">
        <v>37</v>
      </c>
      <c r="L35" s="7" t="s">
        <v>37</v>
      </c>
      <c r="M35" s="7" t="s">
        <v>37</v>
      </c>
      <c r="N35" s="7" t="s">
        <v>262</v>
      </c>
      <c r="O35" s="10" t="s">
        <v>37</v>
      </c>
      <c r="P35" s="10" t="s">
        <v>37</v>
      </c>
      <c r="Q35" s="10" t="s">
        <v>37</v>
      </c>
      <c r="R35" s="10" t="s">
        <v>37</v>
      </c>
      <c r="S35" s="10" t="s">
        <v>37</v>
      </c>
      <c r="T35" s="10" t="s">
        <v>40</v>
      </c>
      <c r="U35" s="10" t="s">
        <v>37</v>
      </c>
      <c r="V35" s="10" t="s">
        <v>37</v>
      </c>
      <c r="W35" s="10" t="s">
        <v>37</v>
      </c>
      <c r="X35" s="10" t="s">
        <v>117</v>
      </c>
    </row>
    <row r="36" spans="1:24" x14ac:dyDescent="0.25">
      <c r="A36" s="2">
        <v>34</v>
      </c>
      <c r="B36" s="2" t="s">
        <v>1062</v>
      </c>
      <c r="E36" s="7" t="s">
        <v>178</v>
      </c>
      <c r="F36" s="7" t="s">
        <v>91</v>
      </c>
      <c r="G36" s="7" t="s">
        <v>40</v>
      </c>
      <c r="H36" s="7" t="s">
        <v>44</v>
      </c>
      <c r="I36" s="7" t="s">
        <v>91</v>
      </c>
      <c r="J36" s="7" t="s">
        <v>46</v>
      </c>
      <c r="K36" s="7" t="s">
        <v>46</v>
      </c>
      <c r="L36" s="7" t="s">
        <v>46</v>
      </c>
      <c r="M36" s="7" t="s">
        <v>67</v>
      </c>
      <c r="N36" s="7" t="s">
        <v>37</v>
      </c>
      <c r="O36" s="10" t="s">
        <v>39</v>
      </c>
      <c r="P36" s="10" t="s">
        <v>39</v>
      </c>
      <c r="Q36" s="10" t="s">
        <v>40</v>
      </c>
      <c r="R36" s="10" t="s">
        <v>45</v>
      </c>
      <c r="S36" s="10" t="s">
        <v>39</v>
      </c>
      <c r="T36" s="10" t="s">
        <v>37</v>
      </c>
      <c r="U36" s="10" t="s">
        <v>37</v>
      </c>
      <c r="V36" s="10" t="s">
        <v>37</v>
      </c>
      <c r="W36" s="10" t="s">
        <v>39</v>
      </c>
      <c r="X36" s="10" t="s">
        <v>37</v>
      </c>
    </row>
    <row r="37" spans="1:24" x14ac:dyDescent="0.25">
      <c r="A37" s="2">
        <v>35</v>
      </c>
      <c r="B37" s="2" t="s">
        <v>1063</v>
      </c>
      <c r="E37" s="7" t="s">
        <v>37</v>
      </c>
      <c r="F37" s="7" t="s">
        <v>37</v>
      </c>
      <c r="G37" s="7" t="s">
        <v>41</v>
      </c>
      <c r="H37" s="7" t="s">
        <v>37</v>
      </c>
      <c r="I37" s="7" t="s">
        <v>37</v>
      </c>
      <c r="J37" s="7" t="s">
        <v>40</v>
      </c>
      <c r="K37" s="7" t="s">
        <v>41</v>
      </c>
      <c r="L37" s="7" t="s">
        <v>37</v>
      </c>
      <c r="M37" s="7" t="s">
        <v>41</v>
      </c>
      <c r="N37" s="7" t="s">
        <v>37</v>
      </c>
      <c r="O37" s="10" t="s">
        <v>37</v>
      </c>
      <c r="P37" s="10" t="s">
        <v>37</v>
      </c>
      <c r="Q37" s="10" t="s">
        <v>41</v>
      </c>
      <c r="R37" s="10" t="s">
        <v>37</v>
      </c>
      <c r="S37" s="10" t="s">
        <v>37</v>
      </c>
      <c r="T37" s="10" t="s">
        <v>40</v>
      </c>
      <c r="U37" s="10" t="s">
        <v>41</v>
      </c>
      <c r="V37" s="10" t="s">
        <v>37</v>
      </c>
      <c r="W37" s="10" t="s">
        <v>41</v>
      </c>
      <c r="X37" s="10" t="s">
        <v>37</v>
      </c>
    </row>
    <row r="38" spans="1:24" x14ac:dyDescent="0.25">
      <c r="A38" s="2">
        <v>36</v>
      </c>
      <c r="B38" s="2" t="s">
        <v>1064</v>
      </c>
      <c r="E38" s="7" t="s">
        <v>40</v>
      </c>
      <c r="F38" s="7" t="s">
        <v>37</v>
      </c>
      <c r="G38" s="7" t="s">
        <v>42</v>
      </c>
      <c r="H38" s="7" t="s">
        <v>40</v>
      </c>
      <c r="I38" s="7" t="s">
        <v>41</v>
      </c>
      <c r="J38" s="7" t="s">
        <v>44</v>
      </c>
      <c r="K38" s="7" t="s">
        <v>44</v>
      </c>
      <c r="L38" s="7" t="s">
        <v>40</v>
      </c>
      <c r="M38" s="7" t="s">
        <v>41</v>
      </c>
      <c r="N38" s="7" t="s">
        <v>46</v>
      </c>
      <c r="O38" s="10" t="s">
        <v>40</v>
      </c>
      <c r="P38" s="10" t="s">
        <v>37</v>
      </c>
      <c r="Q38" s="10" t="s">
        <v>39</v>
      </c>
      <c r="R38" s="10" t="s">
        <v>40</v>
      </c>
      <c r="S38" s="10" t="s">
        <v>41</v>
      </c>
      <c r="T38" s="10" t="s">
        <v>45</v>
      </c>
      <c r="U38" s="10" t="s">
        <v>45</v>
      </c>
      <c r="V38" s="10" t="s">
        <v>40</v>
      </c>
      <c r="W38" s="10" t="s">
        <v>41</v>
      </c>
      <c r="X38" s="10" t="s">
        <v>37</v>
      </c>
    </row>
    <row r="39" spans="1:24" x14ac:dyDescent="0.25">
      <c r="A39" s="2">
        <v>37</v>
      </c>
      <c r="B39" s="2" t="s">
        <v>1065</v>
      </c>
      <c r="E39" s="7" t="s">
        <v>40</v>
      </c>
      <c r="F39" s="7" t="s">
        <v>41</v>
      </c>
      <c r="G39" s="7" t="s">
        <v>41</v>
      </c>
      <c r="H39" s="7" t="s">
        <v>37</v>
      </c>
      <c r="I39" s="7" t="s">
        <v>41</v>
      </c>
      <c r="J39" s="7" t="s">
        <v>37</v>
      </c>
      <c r="K39" s="7" t="s">
        <v>40</v>
      </c>
      <c r="L39" s="7" t="s">
        <v>37</v>
      </c>
      <c r="M39" s="7" t="s">
        <v>46</v>
      </c>
      <c r="N39" s="7" t="s">
        <v>40</v>
      </c>
      <c r="O39" s="10" t="s">
        <v>40</v>
      </c>
      <c r="P39" s="10" t="s">
        <v>41</v>
      </c>
      <c r="Q39" s="10" t="s">
        <v>41</v>
      </c>
      <c r="R39" s="10" t="s">
        <v>37</v>
      </c>
      <c r="S39" s="10" t="s">
        <v>41</v>
      </c>
      <c r="T39" s="10" t="s">
        <v>37</v>
      </c>
      <c r="U39" s="10" t="s">
        <v>40</v>
      </c>
      <c r="V39" s="10" t="s">
        <v>37</v>
      </c>
      <c r="W39" s="10" t="s">
        <v>37</v>
      </c>
      <c r="X39" s="10" t="s">
        <v>40</v>
      </c>
    </row>
    <row r="40" spans="1:24" x14ac:dyDescent="0.25">
      <c r="A40" s="2">
        <v>38</v>
      </c>
      <c r="B40" s="2" t="s">
        <v>1066</v>
      </c>
      <c r="E40" s="7" t="s">
        <v>37</v>
      </c>
      <c r="F40" s="7" t="s">
        <v>41</v>
      </c>
      <c r="G40" s="7" t="s">
        <v>40</v>
      </c>
      <c r="H40" s="7" t="s">
        <v>37</v>
      </c>
      <c r="I40" s="7" t="s">
        <v>37</v>
      </c>
      <c r="J40" s="7" t="s">
        <v>37</v>
      </c>
      <c r="K40" s="7" t="s">
        <v>37</v>
      </c>
      <c r="L40" s="7" t="s">
        <v>37</v>
      </c>
      <c r="M40" s="7" t="s">
        <v>37</v>
      </c>
      <c r="N40" s="7" t="s">
        <v>37</v>
      </c>
      <c r="O40" s="10" t="s">
        <v>37</v>
      </c>
      <c r="P40" s="10" t="s">
        <v>41</v>
      </c>
      <c r="Q40" s="10" t="s">
        <v>40</v>
      </c>
      <c r="R40" s="10" t="s">
        <v>37</v>
      </c>
      <c r="S40" s="10" t="s">
        <v>37</v>
      </c>
      <c r="T40" s="10" t="s">
        <v>37</v>
      </c>
      <c r="U40" s="10" t="s">
        <v>37</v>
      </c>
      <c r="V40" s="10" t="s">
        <v>37</v>
      </c>
      <c r="W40" s="10" t="s">
        <v>37</v>
      </c>
      <c r="X40" s="10" t="s">
        <v>37</v>
      </c>
    </row>
    <row r="41" spans="1:24" x14ac:dyDescent="0.25">
      <c r="A41" s="2">
        <v>39</v>
      </c>
      <c r="B41" s="2" t="s">
        <v>1067</v>
      </c>
      <c r="E41" s="7" t="s">
        <v>41</v>
      </c>
      <c r="F41" s="7" t="s">
        <v>40</v>
      </c>
      <c r="G41" s="7" t="s">
        <v>40</v>
      </c>
      <c r="H41" s="7" t="s">
        <v>40</v>
      </c>
      <c r="I41" s="7" t="s">
        <v>40</v>
      </c>
      <c r="J41" s="7" t="s">
        <v>37</v>
      </c>
      <c r="K41" s="7" t="s">
        <v>40</v>
      </c>
      <c r="L41" s="7" t="s">
        <v>37</v>
      </c>
      <c r="M41" s="7" t="s">
        <v>37</v>
      </c>
      <c r="N41" s="7" t="s">
        <v>37</v>
      </c>
      <c r="O41" s="10" t="s">
        <v>41</v>
      </c>
      <c r="P41" s="10" t="s">
        <v>40</v>
      </c>
      <c r="Q41" s="10" t="s">
        <v>40</v>
      </c>
      <c r="R41" s="10" t="s">
        <v>40</v>
      </c>
      <c r="S41" s="10" t="s">
        <v>40</v>
      </c>
      <c r="T41" s="10" t="s">
        <v>37</v>
      </c>
      <c r="U41" s="10" t="s">
        <v>40</v>
      </c>
      <c r="V41" s="10" t="s">
        <v>37</v>
      </c>
      <c r="W41" s="10" t="s">
        <v>37</v>
      </c>
      <c r="X41" s="10" t="s">
        <v>37</v>
      </c>
    </row>
    <row r="42" spans="1:24" x14ac:dyDescent="0.25">
      <c r="A42" s="2">
        <v>40</v>
      </c>
      <c r="B42" s="2" t="s">
        <v>1068</v>
      </c>
      <c r="E42" s="7" t="s">
        <v>37</v>
      </c>
      <c r="F42" s="7" t="s">
        <v>37</v>
      </c>
      <c r="G42" s="7" t="s">
        <v>37</v>
      </c>
      <c r="H42" s="7" t="s">
        <v>37</v>
      </c>
      <c r="I42" s="7" t="s">
        <v>37</v>
      </c>
      <c r="J42" s="7" t="s">
        <v>41</v>
      </c>
      <c r="K42" s="7" t="s">
        <v>37</v>
      </c>
      <c r="L42" s="7" t="s">
        <v>37</v>
      </c>
      <c r="M42" s="7" t="s">
        <v>37</v>
      </c>
      <c r="N42" s="7" t="s">
        <v>37</v>
      </c>
      <c r="O42" s="10" t="s">
        <v>37</v>
      </c>
      <c r="P42" s="10" t="s">
        <v>37</v>
      </c>
      <c r="Q42" s="10" t="s">
        <v>37</v>
      </c>
      <c r="R42" s="10" t="s">
        <v>37</v>
      </c>
      <c r="S42" s="10" t="s">
        <v>37</v>
      </c>
      <c r="T42" s="10" t="s">
        <v>41</v>
      </c>
      <c r="U42" s="10" t="s">
        <v>37</v>
      </c>
      <c r="V42" s="10" t="s">
        <v>37</v>
      </c>
      <c r="W42" s="10" t="s">
        <v>37</v>
      </c>
      <c r="X42" s="10" t="s">
        <v>37</v>
      </c>
    </row>
    <row r="43" spans="1:24" x14ac:dyDescent="0.25">
      <c r="A43" s="2">
        <v>41</v>
      </c>
      <c r="B43" s="2" t="s">
        <v>1069</v>
      </c>
      <c r="E43" s="7" t="s">
        <v>40</v>
      </c>
      <c r="F43" s="7" t="s">
        <v>37</v>
      </c>
      <c r="G43" s="7" t="s">
        <v>40</v>
      </c>
      <c r="H43" s="7" t="s">
        <v>37</v>
      </c>
      <c r="I43" s="7" t="s">
        <v>40</v>
      </c>
      <c r="J43" s="7" t="s">
        <v>37</v>
      </c>
      <c r="K43" s="7" t="s">
        <v>37</v>
      </c>
      <c r="L43" s="7" t="s">
        <v>37</v>
      </c>
      <c r="M43" s="7" t="s">
        <v>37</v>
      </c>
      <c r="N43" s="7" t="s">
        <v>37</v>
      </c>
      <c r="O43" s="10" t="s">
        <v>40</v>
      </c>
      <c r="P43" s="10" t="s">
        <v>37</v>
      </c>
      <c r="Q43" s="10" t="s">
        <v>40</v>
      </c>
      <c r="R43" s="10" t="s">
        <v>37</v>
      </c>
      <c r="S43" s="10" t="s">
        <v>40</v>
      </c>
      <c r="T43" s="10" t="s">
        <v>37</v>
      </c>
      <c r="U43" s="10" t="s">
        <v>37</v>
      </c>
      <c r="V43" s="10" t="s">
        <v>37</v>
      </c>
      <c r="W43" s="10" t="s">
        <v>37</v>
      </c>
      <c r="X43" s="10" t="s">
        <v>37</v>
      </c>
    </row>
    <row r="44" spans="1:24" x14ac:dyDescent="0.25">
      <c r="A44" s="2">
        <v>42</v>
      </c>
      <c r="B44" s="2" t="s">
        <v>1070</v>
      </c>
      <c r="E44" s="7" t="s">
        <v>37</v>
      </c>
      <c r="F44" s="7" t="s">
        <v>37</v>
      </c>
      <c r="G44" s="7" t="s">
        <v>37</v>
      </c>
      <c r="H44" s="7" t="s">
        <v>37</v>
      </c>
      <c r="I44" s="7" t="s">
        <v>37</v>
      </c>
      <c r="J44" s="7" t="s">
        <v>37</v>
      </c>
      <c r="K44" s="7" t="s">
        <v>37</v>
      </c>
      <c r="L44" s="7" t="s">
        <v>37</v>
      </c>
      <c r="M44" s="7" t="s">
        <v>41</v>
      </c>
      <c r="N44" s="7" t="s">
        <v>37</v>
      </c>
      <c r="O44" s="10" t="s">
        <v>37</v>
      </c>
      <c r="P44" s="10" t="s">
        <v>37</v>
      </c>
      <c r="Q44" s="10" t="s">
        <v>37</v>
      </c>
      <c r="R44" s="10" t="s">
        <v>37</v>
      </c>
      <c r="S44" s="10" t="s">
        <v>37</v>
      </c>
      <c r="T44" s="10" t="s">
        <v>37</v>
      </c>
      <c r="U44" s="10" t="s">
        <v>37</v>
      </c>
      <c r="V44" s="10" t="s">
        <v>37</v>
      </c>
      <c r="W44" s="10" t="s">
        <v>41</v>
      </c>
      <c r="X44" s="10" t="s">
        <v>37</v>
      </c>
    </row>
    <row r="45" spans="1:24" x14ac:dyDescent="0.25">
      <c r="A45" s="2">
        <v>43</v>
      </c>
      <c r="B45" s="2" t="s">
        <v>1071</v>
      </c>
      <c r="E45" s="7" t="s">
        <v>37</v>
      </c>
      <c r="F45" s="7" t="s">
        <v>37</v>
      </c>
      <c r="G45" s="7" t="s">
        <v>37</v>
      </c>
      <c r="H45" s="7" t="s">
        <v>37</v>
      </c>
      <c r="I45" s="7" t="s">
        <v>37</v>
      </c>
      <c r="J45" s="7" t="s">
        <v>37</v>
      </c>
      <c r="K45" s="7" t="s">
        <v>37</v>
      </c>
      <c r="L45" s="7" t="s">
        <v>37</v>
      </c>
      <c r="M45" s="7" t="s">
        <v>128</v>
      </c>
      <c r="N45" s="7" t="s">
        <v>37</v>
      </c>
      <c r="O45" s="10" t="s">
        <v>37</v>
      </c>
      <c r="P45" s="10" t="s">
        <v>37</v>
      </c>
      <c r="Q45" s="10" t="s">
        <v>37</v>
      </c>
      <c r="R45" s="10" t="s">
        <v>37</v>
      </c>
      <c r="S45" s="10" t="s">
        <v>37</v>
      </c>
      <c r="T45" s="10" t="s">
        <v>37</v>
      </c>
      <c r="U45" s="10" t="s">
        <v>37</v>
      </c>
      <c r="V45" s="10" t="s">
        <v>37</v>
      </c>
      <c r="W45" s="10" t="s">
        <v>39</v>
      </c>
      <c r="X45" s="10" t="s">
        <v>37</v>
      </c>
    </row>
    <row r="46" spans="1:24" x14ac:dyDescent="0.25">
      <c r="A46" s="2">
        <v>44</v>
      </c>
      <c r="B46" s="2" t="s">
        <v>1072</v>
      </c>
      <c r="E46" s="7" t="s">
        <v>37</v>
      </c>
      <c r="F46" s="7" t="s">
        <v>37</v>
      </c>
      <c r="G46" s="7" t="s">
        <v>37</v>
      </c>
      <c r="H46" s="7" t="s">
        <v>41</v>
      </c>
      <c r="I46" s="7" t="s">
        <v>40</v>
      </c>
      <c r="J46" s="7" t="s">
        <v>40</v>
      </c>
      <c r="K46" s="7" t="s">
        <v>37</v>
      </c>
      <c r="L46" s="7" t="s">
        <v>57</v>
      </c>
      <c r="M46" s="7" t="s">
        <v>37</v>
      </c>
      <c r="N46" s="7" t="s">
        <v>37</v>
      </c>
      <c r="O46" s="10" t="s">
        <v>37</v>
      </c>
      <c r="P46" s="10" t="s">
        <v>37</v>
      </c>
      <c r="Q46" s="10" t="s">
        <v>37</v>
      </c>
      <c r="R46" s="10" t="s">
        <v>41</v>
      </c>
      <c r="S46" s="10" t="s">
        <v>40</v>
      </c>
      <c r="T46" s="10" t="s">
        <v>40</v>
      </c>
      <c r="U46" s="10" t="s">
        <v>37</v>
      </c>
      <c r="V46" s="10" t="s">
        <v>39</v>
      </c>
      <c r="W46" s="10" t="s">
        <v>37</v>
      </c>
      <c r="X46" s="10" t="s">
        <v>37</v>
      </c>
    </row>
    <row r="47" spans="1:24" x14ac:dyDescent="0.25">
      <c r="A47" s="2">
        <v>45</v>
      </c>
      <c r="B47" s="2" t="s">
        <v>1073</v>
      </c>
      <c r="E47" s="7" t="s">
        <v>44</v>
      </c>
      <c r="F47" s="7" t="s">
        <v>40</v>
      </c>
      <c r="G47" s="7" t="s">
        <v>46</v>
      </c>
      <c r="H47" s="7" t="s">
        <v>37</v>
      </c>
      <c r="I47" s="7" t="s">
        <v>40</v>
      </c>
      <c r="J47" s="7" t="s">
        <v>37</v>
      </c>
      <c r="K47" s="7" t="s">
        <v>37</v>
      </c>
      <c r="L47" s="7" t="s">
        <v>40</v>
      </c>
      <c r="M47" s="7" t="s">
        <v>37</v>
      </c>
      <c r="N47" s="7" t="s">
        <v>37</v>
      </c>
      <c r="O47" s="10" t="s">
        <v>45</v>
      </c>
      <c r="P47" s="10" t="s">
        <v>40</v>
      </c>
      <c r="Q47" s="10" t="s">
        <v>37</v>
      </c>
      <c r="R47" s="10" t="s">
        <v>37</v>
      </c>
      <c r="S47" s="10" t="s">
        <v>40</v>
      </c>
      <c r="T47" s="10" t="s">
        <v>37</v>
      </c>
      <c r="U47" s="10" t="s">
        <v>37</v>
      </c>
      <c r="V47" s="10" t="s">
        <v>40</v>
      </c>
      <c r="W47" s="10" t="s">
        <v>37</v>
      </c>
      <c r="X47" s="10" t="s">
        <v>37</v>
      </c>
    </row>
    <row r="48" spans="1:24" x14ac:dyDescent="0.25">
      <c r="A48" s="2">
        <v>46</v>
      </c>
      <c r="B48" s="2" t="s">
        <v>1074</v>
      </c>
      <c r="E48" s="7" t="s">
        <v>37</v>
      </c>
      <c r="F48" s="7" t="s">
        <v>37</v>
      </c>
      <c r="G48" s="7" t="s">
        <v>37</v>
      </c>
      <c r="H48" s="7" t="s">
        <v>40</v>
      </c>
      <c r="I48" s="7" t="s">
        <v>67</v>
      </c>
      <c r="J48" s="7" t="s">
        <v>67</v>
      </c>
      <c r="K48" s="7" t="s">
        <v>40</v>
      </c>
      <c r="L48" s="7" t="s">
        <v>40</v>
      </c>
      <c r="M48" s="7" t="s">
        <v>37</v>
      </c>
      <c r="N48" s="7" t="s">
        <v>37</v>
      </c>
      <c r="O48" s="10" t="s">
        <v>37</v>
      </c>
      <c r="P48" s="10" t="s">
        <v>37</v>
      </c>
      <c r="Q48" s="10" t="s">
        <v>37</v>
      </c>
      <c r="R48" s="10" t="s">
        <v>40</v>
      </c>
      <c r="S48" s="10" t="s">
        <v>39</v>
      </c>
      <c r="T48" s="10" t="s">
        <v>39</v>
      </c>
      <c r="U48" s="10" t="s">
        <v>40</v>
      </c>
      <c r="V48" s="10" t="s">
        <v>40</v>
      </c>
      <c r="W48" s="10" t="s">
        <v>37</v>
      </c>
      <c r="X48" s="10" t="s">
        <v>37</v>
      </c>
    </row>
    <row r="49" spans="1:24" x14ac:dyDescent="0.25">
      <c r="A49" s="2">
        <v>47</v>
      </c>
      <c r="B49" s="2" t="s">
        <v>1075</v>
      </c>
      <c r="E49" s="7" t="s">
        <v>44</v>
      </c>
      <c r="F49" s="7" t="s">
        <v>37</v>
      </c>
      <c r="G49" s="7" t="s">
        <v>37</v>
      </c>
      <c r="H49" s="7" t="s">
        <v>41</v>
      </c>
      <c r="I49" s="7" t="s">
        <v>44</v>
      </c>
      <c r="J49" s="7" t="s">
        <v>37</v>
      </c>
      <c r="K49" s="7" t="s">
        <v>41</v>
      </c>
      <c r="L49" s="7" t="s">
        <v>41</v>
      </c>
      <c r="M49" s="7" t="s">
        <v>37</v>
      </c>
      <c r="N49" s="7" t="s">
        <v>37</v>
      </c>
      <c r="O49" s="10" t="s">
        <v>45</v>
      </c>
      <c r="P49" s="10" t="s">
        <v>37</v>
      </c>
      <c r="Q49" s="10" t="s">
        <v>37</v>
      </c>
      <c r="R49" s="10" t="s">
        <v>41</v>
      </c>
      <c r="S49" s="10" t="s">
        <v>45</v>
      </c>
      <c r="T49" s="10" t="s">
        <v>37</v>
      </c>
      <c r="U49" s="10" t="s">
        <v>41</v>
      </c>
      <c r="V49" s="10" t="s">
        <v>41</v>
      </c>
      <c r="W49" s="10" t="s">
        <v>37</v>
      </c>
      <c r="X49" s="10" t="s">
        <v>37</v>
      </c>
    </row>
    <row r="50" spans="1:24" x14ac:dyDescent="0.25">
      <c r="A50" s="2">
        <v>48</v>
      </c>
      <c r="B50" s="2" t="s">
        <v>1076</v>
      </c>
      <c r="E50" s="7" t="s">
        <v>91</v>
      </c>
      <c r="F50" s="7" t="s">
        <v>37</v>
      </c>
      <c r="G50" s="7" t="s">
        <v>37</v>
      </c>
      <c r="H50" s="7" t="s">
        <v>37</v>
      </c>
      <c r="I50" s="7" t="s">
        <v>37</v>
      </c>
      <c r="J50" s="7" t="s">
        <v>37</v>
      </c>
      <c r="K50" s="7" t="s">
        <v>41</v>
      </c>
      <c r="L50" s="7" t="s">
        <v>37</v>
      </c>
      <c r="M50" s="7" t="s">
        <v>41</v>
      </c>
      <c r="N50" s="7" t="s">
        <v>40</v>
      </c>
      <c r="O50" s="10" t="s">
        <v>39</v>
      </c>
      <c r="P50" s="10" t="s">
        <v>37</v>
      </c>
      <c r="Q50" s="10" t="s">
        <v>37</v>
      </c>
      <c r="R50" s="10" t="s">
        <v>37</v>
      </c>
      <c r="S50" s="10" t="s">
        <v>37</v>
      </c>
      <c r="T50" s="10" t="s">
        <v>37</v>
      </c>
      <c r="U50" s="10" t="s">
        <v>41</v>
      </c>
      <c r="V50" s="10" t="s">
        <v>37</v>
      </c>
      <c r="W50" s="10" t="s">
        <v>41</v>
      </c>
      <c r="X50" s="10" t="s">
        <v>40</v>
      </c>
    </row>
    <row r="51" spans="1:24" x14ac:dyDescent="0.25">
      <c r="A51" s="2">
        <v>49</v>
      </c>
      <c r="B51" s="2" t="s">
        <v>1077</v>
      </c>
      <c r="E51" s="7" t="s">
        <v>37</v>
      </c>
      <c r="F51" s="7" t="s">
        <v>41</v>
      </c>
      <c r="G51" s="7" t="s">
        <v>37</v>
      </c>
      <c r="H51" s="7" t="s">
        <v>37</v>
      </c>
      <c r="I51" s="7" t="s">
        <v>37</v>
      </c>
      <c r="J51" s="7" t="s">
        <v>40</v>
      </c>
      <c r="K51" s="7" t="s">
        <v>37</v>
      </c>
      <c r="L51" s="7" t="s">
        <v>37</v>
      </c>
      <c r="M51" s="7" t="s">
        <v>40</v>
      </c>
      <c r="N51" s="7" t="s">
        <v>40</v>
      </c>
      <c r="O51" s="10" t="s">
        <v>37</v>
      </c>
      <c r="P51" s="10" t="s">
        <v>41</v>
      </c>
      <c r="Q51" s="10" t="s">
        <v>37</v>
      </c>
      <c r="R51" s="10" t="s">
        <v>37</v>
      </c>
      <c r="S51" s="10" t="s">
        <v>37</v>
      </c>
      <c r="T51" s="10" t="s">
        <v>40</v>
      </c>
      <c r="U51" s="10" t="s">
        <v>37</v>
      </c>
      <c r="V51" s="10" t="s">
        <v>37</v>
      </c>
      <c r="W51" s="10" t="s">
        <v>40</v>
      </c>
      <c r="X51" s="10" t="s">
        <v>40</v>
      </c>
    </row>
    <row r="52" spans="1:24" x14ac:dyDescent="0.25">
      <c r="A52" s="2">
        <v>50</v>
      </c>
      <c r="B52" s="2" t="s">
        <v>1078</v>
      </c>
      <c r="E52" s="7" t="s">
        <v>37</v>
      </c>
      <c r="F52" s="7" t="s">
        <v>40</v>
      </c>
      <c r="G52" s="7" t="s">
        <v>37</v>
      </c>
      <c r="H52" s="7" t="s">
        <v>37</v>
      </c>
      <c r="I52" s="7" t="s">
        <v>40</v>
      </c>
      <c r="J52" s="7" t="s">
        <v>37</v>
      </c>
      <c r="K52" s="7" t="s">
        <v>37</v>
      </c>
      <c r="L52" s="7" t="s">
        <v>40</v>
      </c>
      <c r="M52" s="7" t="s">
        <v>37</v>
      </c>
      <c r="N52" s="7" t="s">
        <v>40</v>
      </c>
      <c r="O52" s="10" t="s">
        <v>37</v>
      </c>
      <c r="P52" s="10" t="s">
        <v>40</v>
      </c>
      <c r="Q52" s="10" t="s">
        <v>37</v>
      </c>
      <c r="R52" s="10" t="s">
        <v>37</v>
      </c>
      <c r="S52" s="10" t="s">
        <v>40</v>
      </c>
      <c r="T52" s="10" t="s">
        <v>37</v>
      </c>
      <c r="U52" s="10" t="s">
        <v>37</v>
      </c>
      <c r="V52" s="10" t="s">
        <v>40</v>
      </c>
      <c r="W52" s="10" t="s">
        <v>37</v>
      </c>
      <c r="X52" s="10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2"/>
  <sheetViews>
    <sheetView workbookViewId="0"/>
  </sheetViews>
  <sheetFormatPr defaultRowHeight="15" x14ac:dyDescent="0.25"/>
  <cols>
    <col min="1" max="1" width="3" bestFit="1" customWidth="1"/>
    <col min="2" max="2" width="13.28515625" bestFit="1" customWidth="1"/>
    <col min="3" max="4" width="2.140625" bestFit="1" customWidth="1"/>
    <col min="5" max="5" width="3.7109375" style="17" bestFit="1" customWidth="1"/>
    <col min="6" max="7" width="4.5703125" bestFit="1" customWidth="1"/>
    <col min="8" max="8" width="3.7109375" bestFit="1" customWidth="1"/>
    <col min="9" max="11" width="4.5703125" bestFit="1" customWidth="1"/>
    <col min="12" max="13" width="3.7109375" bestFit="1" customWidth="1"/>
    <col min="14" max="14" width="3.7109375" style="17" bestFit="1" customWidth="1"/>
    <col min="15" max="15" width="3.7109375" style="10" bestFit="1" customWidth="1"/>
    <col min="16" max="20" width="3.7109375" bestFit="1" customWidth="1"/>
    <col min="21" max="21" width="4.5703125" bestFit="1" customWidth="1"/>
    <col min="22" max="22" width="3.7109375" bestFit="1" customWidth="1"/>
    <col min="23" max="23" width="4.5703125" bestFit="1" customWidth="1"/>
    <col min="24" max="28" width="3.7109375" bestFit="1" customWidth="1"/>
    <col min="29" max="31" width="4.5703125" bestFit="1" customWidth="1"/>
    <col min="32" max="34" width="3.7109375" bestFit="1" customWidth="1"/>
    <col min="35" max="35" width="4.5703125" bestFit="1" customWidth="1"/>
    <col min="36" max="37" width="3.7109375" bestFit="1" customWidth="1"/>
    <col min="38" max="38" width="4.5703125" bestFit="1" customWidth="1"/>
    <col min="39" max="41" width="3.7109375" bestFit="1" customWidth="1"/>
    <col min="42" max="42" width="4.5703125" bestFit="1" customWidth="1"/>
    <col min="43" max="47" width="3.7109375" bestFit="1" customWidth="1"/>
    <col min="48" max="48" width="4.5703125" bestFit="1" customWidth="1"/>
    <col min="49" max="54" width="3.7109375" bestFit="1" customWidth="1"/>
    <col min="55" max="55" width="4.5703125" bestFit="1" customWidth="1"/>
    <col min="56" max="61" width="3.7109375" bestFit="1" customWidth="1"/>
    <col min="62" max="62" width="4.5703125" bestFit="1" customWidth="1"/>
    <col min="63" max="65" width="3.7109375" bestFit="1" customWidth="1"/>
    <col min="66" max="67" width="4.5703125" bestFit="1" customWidth="1"/>
    <col min="68" max="68" width="3.7109375" bestFit="1" customWidth="1"/>
    <col min="69" max="70" width="4.5703125" bestFit="1" customWidth="1"/>
    <col min="71" max="71" width="3.7109375" bestFit="1" customWidth="1"/>
    <col min="72" max="72" width="4.5703125" bestFit="1" customWidth="1"/>
    <col min="73" max="87" width="3.7109375" bestFit="1" customWidth="1"/>
    <col min="88" max="88" width="3.7109375" style="10" bestFit="1" customWidth="1"/>
    <col min="89" max="92" width="4.5703125" bestFit="1" customWidth="1"/>
    <col min="93" max="93" width="3.7109375" bestFit="1" customWidth="1"/>
    <col min="94" max="94" width="3.7109375" style="10" bestFit="1" customWidth="1"/>
    <col min="95" max="99" width="3.7109375" bestFit="1" customWidth="1"/>
    <col min="100" max="100" width="3.7109375" style="10" bestFit="1" customWidth="1"/>
    <col min="101" max="102" width="3.7109375" bestFit="1" customWidth="1"/>
    <col min="103" max="103" width="4.5703125" bestFit="1" customWidth="1"/>
    <col min="104" max="104" width="3.7109375" bestFit="1" customWidth="1"/>
    <col min="105" max="105" width="3.7109375" style="10" bestFit="1" customWidth="1"/>
    <col min="106" max="106" width="4.5703125" bestFit="1" customWidth="1"/>
    <col min="107" max="107" width="3.7109375" style="10" bestFit="1" customWidth="1"/>
    <col min="108" max="112" width="3.7109375" bestFit="1" customWidth="1"/>
    <col min="113" max="113" width="4.5703125" bestFit="1" customWidth="1"/>
    <col min="114" max="114" width="3.7109375" bestFit="1" customWidth="1"/>
    <col min="115" max="116" width="4.5703125" bestFit="1" customWidth="1"/>
    <col min="117" max="117" width="3.7109375" bestFit="1" customWidth="1"/>
    <col min="118" max="118" width="3.7109375" style="10" bestFit="1" customWidth="1"/>
    <col min="119" max="119" width="3.7109375" bestFit="1" customWidth="1"/>
    <col min="120" max="120" width="3.7109375" style="17" bestFit="1" customWidth="1"/>
    <col min="121" max="142" width="3.7109375" bestFit="1" customWidth="1"/>
  </cols>
  <sheetData>
    <row r="1" spans="1:142" ht="42.75" x14ac:dyDescent="0.25">
      <c r="F1" s="15" t="s">
        <v>39</v>
      </c>
      <c r="G1" s="15" t="s">
        <v>37</v>
      </c>
      <c r="H1" s="15" t="s">
        <v>117</v>
      </c>
      <c r="I1" s="15" t="s">
        <v>40</v>
      </c>
      <c r="J1" s="15" t="s">
        <v>41</v>
      </c>
      <c r="K1" s="15" t="s">
        <v>45</v>
      </c>
      <c r="L1" s="15" t="s">
        <v>122</v>
      </c>
      <c r="P1" s="15" t="s">
        <v>126</v>
      </c>
      <c r="Q1" s="15" t="s">
        <v>128</v>
      </c>
      <c r="R1" s="15" t="s">
        <v>130</v>
      </c>
      <c r="S1" s="15" t="s">
        <v>132</v>
      </c>
      <c r="T1" s="15" t="s">
        <v>134</v>
      </c>
      <c r="U1" s="15" t="s">
        <v>86</v>
      </c>
      <c r="V1" s="15" t="s">
        <v>137</v>
      </c>
      <c r="W1" s="15" t="s">
        <v>57</v>
      </c>
      <c r="X1" s="15" t="s">
        <v>140</v>
      </c>
      <c r="Y1" s="15" t="s">
        <v>142</v>
      </c>
      <c r="Z1" s="15" t="s">
        <v>144</v>
      </c>
      <c r="AA1" s="15" t="s">
        <v>146</v>
      </c>
      <c r="AB1" s="15" t="s">
        <v>148</v>
      </c>
      <c r="AC1" s="15" t="s">
        <v>56</v>
      </c>
      <c r="AD1" s="15" t="s">
        <v>60</v>
      </c>
      <c r="AE1" s="15" t="s">
        <v>59</v>
      </c>
      <c r="AF1" s="15" t="s">
        <v>153</v>
      </c>
      <c r="AG1" s="15" t="s">
        <v>155</v>
      </c>
      <c r="AH1" s="15" t="s">
        <v>157</v>
      </c>
      <c r="AI1" s="15" t="s">
        <v>69</v>
      </c>
      <c r="AJ1" s="15" t="s">
        <v>160</v>
      </c>
      <c r="AK1" s="15" t="s">
        <v>162</v>
      </c>
      <c r="AL1" s="15" t="s">
        <v>76</v>
      </c>
      <c r="AM1" s="15" t="s">
        <v>165</v>
      </c>
      <c r="AN1" s="15" t="s">
        <v>167</v>
      </c>
      <c r="AO1" s="15" t="s">
        <v>169</v>
      </c>
      <c r="AP1" s="15" t="s">
        <v>42</v>
      </c>
      <c r="AQ1" s="15" t="s">
        <v>172</v>
      </c>
      <c r="AR1" s="15" t="s">
        <v>174</v>
      </c>
      <c r="AS1" s="15" t="s">
        <v>176</v>
      </c>
      <c r="AT1" s="15" t="s">
        <v>178</v>
      </c>
      <c r="AU1" s="15" t="s">
        <v>180</v>
      </c>
      <c r="AV1" s="15" t="s">
        <v>74</v>
      </c>
      <c r="AW1" s="15" t="s">
        <v>183</v>
      </c>
      <c r="AX1" s="15" t="s">
        <v>185</v>
      </c>
      <c r="AY1" s="15" t="s">
        <v>187</v>
      </c>
      <c r="AZ1" s="15" t="s">
        <v>189</v>
      </c>
      <c r="BA1" s="15" t="s">
        <v>191</v>
      </c>
      <c r="BB1" s="15" t="s">
        <v>193</v>
      </c>
      <c r="BC1" s="15" t="s">
        <v>38</v>
      </c>
      <c r="BD1" s="15" t="s">
        <v>196</v>
      </c>
      <c r="BE1" s="15" t="s">
        <v>198</v>
      </c>
      <c r="BF1" s="15" t="s">
        <v>200</v>
      </c>
      <c r="BG1" s="15" t="s">
        <v>202</v>
      </c>
      <c r="BH1" s="15" t="s">
        <v>204</v>
      </c>
      <c r="BI1" s="15" t="s">
        <v>206</v>
      </c>
      <c r="BJ1" s="15" t="s">
        <v>63</v>
      </c>
      <c r="BK1" s="15" t="s">
        <v>209</v>
      </c>
      <c r="BL1" s="15" t="s">
        <v>211</v>
      </c>
      <c r="BM1" s="15" t="s">
        <v>213</v>
      </c>
      <c r="BN1" s="15" t="s">
        <v>79</v>
      </c>
      <c r="BO1" s="15" t="s">
        <v>65</v>
      </c>
      <c r="BP1" s="15" t="s">
        <v>217</v>
      </c>
      <c r="BQ1" s="15" t="s">
        <v>101</v>
      </c>
      <c r="BR1" s="15" t="s">
        <v>67</v>
      </c>
      <c r="BS1" s="15" t="s">
        <v>221</v>
      </c>
      <c r="BT1" s="15" t="s">
        <v>91</v>
      </c>
      <c r="BU1" s="15" t="s">
        <v>224</v>
      </c>
      <c r="BV1" s="15" t="s">
        <v>226</v>
      </c>
      <c r="BW1" s="15" t="s">
        <v>228</v>
      </c>
      <c r="BX1" s="15" t="s">
        <v>230</v>
      </c>
      <c r="BY1" s="15" t="s">
        <v>232</v>
      </c>
      <c r="BZ1" s="15" t="s">
        <v>234</v>
      </c>
      <c r="CA1" s="15" t="s">
        <v>236</v>
      </c>
      <c r="CB1" s="15" t="s">
        <v>238</v>
      </c>
      <c r="CC1" s="15" t="s">
        <v>240</v>
      </c>
      <c r="CD1" s="15" t="s">
        <v>242</v>
      </c>
      <c r="CE1" s="15" t="s">
        <v>244</v>
      </c>
      <c r="CF1" s="15" t="s">
        <v>246</v>
      </c>
      <c r="CG1" s="15" t="s">
        <v>248</v>
      </c>
      <c r="CH1" s="15" t="s">
        <v>250</v>
      </c>
      <c r="CI1" s="15" t="s">
        <v>252</v>
      </c>
      <c r="CK1" s="15" t="s">
        <v>37</v>
      </c>
      <c r="CL1" s="15" t="s">
        <v>46</v>
      </c>
      <c r="CM1" s="15" t="s">
        <v>51</v>
      </c>
      <c r="CN1" s="15" t="s">
        <v>71</v>
      </c>
      <c r="CO1" s="15" t="s">
        <v>258</v>
      </c>
      <c r="CQ1" s="15" t="s">
        <v>260</v>
      </c>
      <c r="CR1" s="15" t="s">
        <v>262</v>
      </c>
      <c r="CS1" s="15" t="s">
        <v>264</v>
      </c>
      <c r="CT1" s="15" t="s">
        <v>266</v>
      </c>
      <c r="CU1" s="15" t="s">
        <v>268</v>
      </c>
      <c r="CW1" s="15" t="s">
        <v>270</v>
      </c>
      <c r="CX1" s="15" t="s">
        <v>272</v>
      </c>
      <c r="CY1" s="15" t="s">
        <v>40</v>
      </c>
      <c r="CZ1" s="15" t="s">
        <v>275</v>
      </c>
      <c r="DB1" s="15" t="s">
        <v>41</v>
      </c>
      <c r="DD1" s="15" t="s">
        <v>278</v>
      </c>
      <c r="DE1" s="15" t="s">
        <v>280</v>
      </c>
      <c r="DF1" s="15" t="s">
        <v>282</v>
      </c>
      <c r="DG1" s="15" t="s">
        <v>284</v>
      </c>
      <c r="DH1" s="15" t="s">
        <v>286</v>
      </c>
      <c r="DI1" s="15" t="s">
        <v>81</v>
      </c>
      <c r="DJ1" s="15" t="s">
        <v>289</v>
      </c>
      <c r="DK1" s="15" t="s">
        <v>93</v>
      </c>
      <c r="DL1" s="15" t="s">
        <v>44</v>
      </c>
      <c r="DM1" s="15" t="s">
        <v>293</v>
      </c>
      <c r="DO1" s="15" t="s">
        <v>122</v>
      </c>
      <c r="DQ1" s="15" t="s">
        <v>280</v>
      </c>
      <c r="DR1" s="15" t="s">
        <v>278</v>
      </c>
      <c r="DS1" s="15" t="s">
        <v>282</v>
      </c>
      <c r="DT1" s="15" t="s">
        <v>284</v>
      </c>
      <c r="DU1" s="15" t="s">
        <v>286</v>
      </c>
      <c r="DV1" s="15" t="s">
        <v>258</v>
      </c>
      <c r="DW1" s="15" t="s">
        <v>142</v>
      </c>
      <c r="DX1" s="15" t="s">
        <v>270</v>
      </c>
      <c r="DY1" s="15" t="s">
        <v>272</v>
      </c>
      <c r="DZ1" s="15" t="s">
        <v>275</v>
      </c>
      <c r="EA1" s="15" t="s">
        <v>230</v>
      </c>
      <c r="EB1" s="15" t="s">
        <v>232</v>
      </c>
      <c r="EC1" s="15" t="s">
        <v>234</v>
      </c>
      <c r="ED1" s="15" t="s">
        <v>242</v>
      </c>
      <c r="EE1" s="15" t="s">
        <v>236</v>
      </c>
      <c r="EF1" s="15" t="s">
        <v>238</v>
      </c>
      <c r="EG1" s="15" t="s">
        <v>240</v>
      </c>
      <c r="EH1" s="15" t="s">
        <v>244</v>
      </c>
      <c r="EI1" s="15" t="s">
        <v>246</v>
      </c>
      <c r="EJ1" s="15" t="s">
        <v>248</v>
      </c>
      <c r="EK1" s="15" t="s">
        <v>250</v>
      </c>
      <c r="EL1" s="15" t="s">
        <v>252</v>
      </c>
    </row>
    <row r="2" spans="1:142" ht="221.25" x14ac:dyDescent="0.25">
      <c r="B2" s="1" t="s">
        <v>0</v>
      </c>
      <c r="C2" s="1" t="s">
        <v>1</v>
      </c>
      <c r="D2" s="1" t="s">
        <v>2</v>
      </c>
      <c r="E2" s="16" t="s">
        <v>113</v>
      </c>
      <c r="F2" s="18" t="s">
        <v>114</v>
      </c>
      <c r="G2" s="19" t="s">
        <v>115</v>
      </c>
      <c r="H2" s="20" t="s">
        <v>116</v>
      </c>
      <c r="I2" s="21" t="s">
        <v>118</v>
      </c>
      <c r="J2" s="22" t="s">
        <v>119</v>
      </c>
      <c r="K2" s="23" t="s">
        <v>120</v>
      </c>
      <c r="L2" s="24" t="s">
        <v>121</v>
      </c>
      <c r="M2" s="15" t="s">
        <v>123</v>
      </c>
      <c r="N2" s="16" t="s">
        <v>124</v>
      </c>
      <c r="O2" s="25" t="s">
        <v>114</v>
      </c>
      <c r="P2" s="15" t="s">
        <v>125</v>
      </c>
      <c r="Q2" s="15" t="s">
        <v>127</v>
      </c>
      <c r="R2" s="15" t="s">
        <v>129</v>
      </c>
      <c r="S2" s="15" t="s">
        <v>131</v>
      </c>
      <c r="T2" s="15" t="s">
        <v>133</v>
      </c>
      <c r="U2" s="15" t="s">
        <v>135</v>
      </c>
      <c r="V2" s="15" t="s">
        <v>136</v>
      </c>
      <c r="W2" s="15" t="s">
        <v>138</v>
      </c>
      <c r="X2" s="15" t="s">
        <v>139</v>
      </c>
      <c r="Y2" s="15" t="s">
        <v>141</v>
      </c>
      <c r="Z2" s="15" t="s">
        <v>143</v>
      </c>
      <c r="AA2" s="15" t="s">
        <v>145</v>
      </c>
      <c r="AB2" s="15" t="s">
        <v>147</v>
      </c>
      <c r="AC2" s="15" t="s">
        <v>149</v>
      </c>
      <c r="AD2" s="15" t="s">
        <v>150</v>
      </c>
      <c r="AE2" s="15" t="s">
        <v>151</v>
      </c>
      <c r="AF2" s="15" t="s">
        <v>152</v>
      </c>
      <c r="AG2" s="15" t="s">
        <v>154</v>
      </c>
      <c r="AH2" s="15" t="s">
        <v>156</v>
      </c>
      <c r="AI2" s="15" t="s">
        <v>158</v>
      </c>
      <c r="AJ2" s="15" t="s">
        <v>159</v>
      </c>
      <c r="AK2" s="15" t="s">
        <v>161</v>
      </c>
      <c r="AL2" s="15" t="s">
        <v>163</v>
      </c>
      <c r="AM2" s="15" t="s">
        <v>164</v>
      </c>
      <c r="AN2" s="15" t="s">
        <v>166</v>
      </c>
      <c r="AO2" s="15" t="s">
        <v>168</v>
      </c>
      <c r="AP2" s="15" t="s">
        <v>170</v>
      </c>
      <c r="AQ2" s="15" t="s">
        <v>171</v>
      </c>
      <c r="AR2" s="15" t="s">
        <v>173</v>
      </c>
      <c r="AS2" s="15" t="s">
        <v>175</v>
      </c>
      <c r="AT2" s="15" t="s">
        <v>177</v>
      </c>
      <c r="AU2" s="15" t="s">
        <v>179</v>
      </c>
      <c r="AV2" s="15" t="s">
        <v>181</v>
      </c>
      <c r="AW2" s="15" t="s">
        <v>182</v>
      </c>
      <c r="AX2" s="15" t="s">
        <v>184</v>
      </c>
      <c r="AY2" s="15" t="s">
        <v>186</v>
      </c>
      <c r="AZ2" s="15" t="s">
        <v>188</v>
      </c>
      <c r="BA2" s="15" t="s">
        <v>190</v>
      </c>
      <c r="BB2" s="15" t="s">
        <v>192</v>
      </c>
      <c r="BC2" s="15" t="s">
        <v>194</v>
      </c>
      <c r="BD2" s="15" t="s">
        <v>195</v>
      </c>
      <c r="BE2" s="15" t="s">
        <v>197</v>
      </c>
      <c r="BF2" s="15" t="s">
        <v>199</v>
      </c>
      <c r="BG2" s="15" t="s">
        <v>201</v>
      </c>
      <c r="BH2" s="15" t="s">
        <v>203</v>
      </c>
      <c r="BI2" s="15" t="s">
        <v>205</v>
      </c>
      <c r="BJ2" s="15" t="s">
        <v>207</v>
      </c>
      <c r="BK2" s="15" t="s">
        <v>208</v>
      </c>
      <c r="BL2" s="15" t="s">
        <v>210</v>
      </c>
      <c r="BM2" s="15" t="s">
        <v>212</v>
      </c>
      <c r="BN2" s="15" t="s">
        <v>214</v>
      </c>
      <c r="BO2" s="15" t="s">
        <v>215</v>
      </c>
      <c r="BP2" s="15" t="s">
        <v>216</v>
      </c>
      <c r="BQ2" s="15" t="s">
        <v>218</v>
      </c>
      <c r="BR2" s="15" t="s">
        <v>219</v>
      </c>
      <c r="BS2" s="15" t="s">
        <v>220</v>
      </c>
      <c r="BT2" s="15" t="s">
        <v>222</v>
      </c>
      <c r="BU2" s="15" t="s">
        <v>223</v>
      </c>
      <c r="BV2" s="15" t="s">
        <v>225</v>
      </c>
      <c r="BW2" s="15" t="s">
        <v>227</v>
      </c>
      <c r="BX2" s="15" t="s">
        <v>229</v>
      </c>
      <c r="BY2" s="15" t="s">
        <v>231</v>
      </c>
      <c r="BZ2" s="15" t="s">
        <v>233</v>
      </c>
      <c r="CA2" s="15" t="s">
        <v>235</v>
      </c>
      <c r="CB2" s="15" t="s">
        <v>237</v>
      </c>
      <c r="CC2" s="15" t="s">
        <v>239</v>
      </c>
      <c r="CD2" s="15" t="s">
        <v>241</v>
      </c>
      <c r="CE2" s="15" t="s">
        <v>243</v>
      </c>
      <c r="CF2" s="15" t="s">
        <v>245</v>
      </c>
      <c r="CG2" s="15" t="s">
        <v>247</v>
      </c>
      <c r="CH2" s="15" t="s">
        <v>249</v>
      </c>
      <c r="CI2" s="15" t="s">
        <v>251</v>
      </c>
      <c r="CJ2" s="25" t="s">
        <v>115</v>
      </c>
      <c r="CK2" s="15" t="s">
        <v>253</v>
      </c>
      <c r="CL2" s="15" t="s">
        <v>254</v>
      </c>
      <c r="CM2" s="15" t="s">
        <v>255</v>
      </c>
      <c r="CN2" s="15" t="s">
        <v>256</v>
      </c>
      <c r="CO2" s="15" t="s">
        <v>257</v>
      </c>
      <c r="CP2" s="25" t="s">
        <v>116</v>
      </c>
      <c r="CQ2" s="15" t="s">
        <v>259</v>
      </c>
      <c r="CR2" s="15" t="s">
        <v>261</v>
      </c>
      <c r="CS2" s="15" t="s">
        <v>263</v>
      </c>
      <c r="CT2" s="15" t="s">
        <v>265</v>
      </c>
      <c r="CU2" s="15" t="s">
        <v>267</v>
      </c>
      <c r="CV2" s="25" t="s">
        <v>118</v>
      </c>
      <c r="CW2" s="15" t="s">
        <v>269</v>
      </c>
      <c r="CX2" s="15" t="s">
        <v>271</v>
      </c>
      <c r="CY2" s="15" t="s">
        <v>273</v>
      </c>
      <c r="CZ2" s="15" t="s">
        <v>274</v>
      </c>
      <c r="DA2" s="25" t="s">
        <v>119</v>
      </c>
      <c r="DB2" s="15" t="s">
        <v>276</v>
      </c>
      <c r="DC2" s="25" t="s">
        <v>120</v>
      </c>
      <c r="DD2" s="15" t="s">
        <v>277</v>
      </c>
      <c r="DE2" s="15" t="s">
        <v>279</v>
      </c>
      <c r="DF2" s="15" t="s">
        <v>281</v>
      </c>
      <c r="DG2" s="15" t="s">
        <v>283</v>
      </c>
      <c r="DH2" s="15" t="s">
        <v>285</v>
      </c>
      <c r="DI2" s="15" t="s">
        <v>287</v>
      </c>
      <c r="DJ2" s="15" t="s">
        <v>288</v>
      </c>
      <c r="DK2" s="15" t="s">
        <v>290</v>
      </c>
      <c r="DL2" s="15" t="s">
        <v>291</v>
      </c>
      <c r="DM2" s="15" t="s">
        <v>292</v>
      </c>
      <c r="DN2" s="25" t="s">
        <v>121</v>
      </c>
      <c r="DO2" s="15" t="s">
        <v>294</v>
      </c>
      <c r="DP2" s="16" t="s">
        <v>295</v>
      </c>
      <c r="DQ2" s="15" t="s">
        <v>296</v>
      </c>
      <c r="DR2" s="15" t="s">
        <v>297</v>
      </c>
      <c r="DS2" s="15" t="s">
        <v>298</v>
      </c>
      <c r="DT2" s="15" t="s">
        <v>299</v>
      </c>
      <c r="DU2" s="15" t="s">
        <v>300</v>
      </c>
      <c r="DV2" s="15" t="s">
        <v>301</v>
      </c>
      <c r="DW2" s="15" t="s">
        <v>302</v>
      </c>
      <c r="DX2" s="15" t="s">
        <v>303</v>
      </c>
      <c r="DY2" s="15" t="s">
        <v>304</v>
      </c>
      <c r="DZ2" s="15" t="s">
        <v>305</v>
      </c>
      <c r="EA2" s="15" t="s">
        <v>306</v>
      </c>
      <c r="EB2" s="15" t="s">
        <v>307</v>
      </c>
      <c r="EC2" s="15" t="s">
        <v>308</v>
      </c>
      <c r="ED2" s="15" t="s">
        <v>309</v>
      </c>
      <c r="EE2" s="15" t="s">
        <v>310</v>
      </c>
      <c r="EF2" s="15" t="s">
        <v>311</v>
      </c>
      <c r="EG2" s="15" t="s">
        <v>312</v>
      </c>
      <c r="EH2" s="15" t="s">
        <v>313</v>
      </c>
      <c r="EI2" s="15" t="s">
        <v>314</v>
      </c>
      <c r="EJ2" s="15" t="s">
        <v>315</v>
      </c>
      <c r="EK2" s="15" t="s">
        <v>316</v>
      </c>
      <c r="EL2" s="15" t="s">
        <v>317</v>
      </c>
    </row>
    <row r="3" spans="1:142" x14ac:dyDescent="0.25">
      <c r="A3">
        <v>1</v>
      </c>
      <c r="B3" t="s">
        <v>36</v>
      </c>
      <c r="F3" s="26">
        <f>IF(M3=0,0,COUNTIF(T1_imgsummary!O3:X3,"HC")*100/M3)</f>
        <v>40</v>
      </c>
      <c r="G3" s="26">
        <f>IF(M3=0,0,COUNTIF(T1_imgsummary!O3:X3,"AA")*100/M3)</f>
        <v>40</v>
      </c>
      <c r="H3">
        <f>IF(M3=0,0,COUNTIF(T1_imgsummary!O3:X3,"AB")*100/M3)</f>
        <v>0</v>
      </c>
      <c r="I3" s="26">
        <f>IF(M3=0,0,COUNTIF(T1_imgsummary!O3:X3,"MA")*100/M3)</f>
        <v>10</v>
      </c>
      <c r="J3" s="26">
        <f>IF(M3=0,0,COUNTIF(T1_imgsummary!O3:X3,"HA")*100/M3)</f>
        <v>10</v>
      </c>
      <c r="K3">
        <f>IF(M3=0,0,COUNTIF(T1_imgsummary!O3:X3,"OB")*100/M3)</f>
        <v>0</v>
      </c>
      <c r="L3">
        <f>IF(M3=0,0,COUNTIF(T1_imgsummary!O3:X3,"TWB")*100/M3)</f>
        <v>0</v>
      </c>
      <c r="M3">
        <f>10-COUNTIF(T1_imgsummary!O3:X3,"TWS")</f>
        <v>10</v>
      </c>
      <c r="P3">
        <f>IF(M3=0,0,COUNTIF(T1_imgsummary!E3:N3,"ACAN")*100/M3)</f>
        <v>0</v>
      </c>
      <c r="Q3">
        <f>IF(M3=0,0,COUNTIF(T1_imgsummary!E3:N3,"ACB")*100/M3)</f>
        <v>0</v>
      </c>
      <c r="R3">
        <f>IF(M3=0,0,COUNTIF(T1_imgsummary!E3:N3,"ACC")*100/M3)</f>
        <v>0</v>
      </c>
      <c r="S3">
        <f>IF(M3=0,0,COUNTIF(T1_imgsummary!E3:N3,"ACD")*100/M3)</f>
        <v>0</v>
      </c>
      <c r="T3">
        <f>IF(M3=0,0,COUNTIF(T1_imgsummary!E3:N3,"ACH")*100/M3)</f>
        <v>0</v>
      </c>
      <c r="U3">
        <f>IF(M3=0,0,COUNTIF(T1_imgsummary!E3:N3,"ACT")*100/M3)</f>
        <v>0</v>
      </c>
      <c r="V3">
        <f>IF(M3=0,0,COUNTIF(T1_imgsummary!E3:N3,"ACR")*100/M3)</f>
        <v>0</v>
      </c>
      <c r="W3">
        <f>IF(M3=0,0,COUNTIF(T1_imgsummary!E3:N3,"AST")*100/M3)</f>
        <v>0</v>
      </c>
      <c r="X3">
        <f>IF(M3=0,0,COUNTIF(T1_imgsummary!E3:N3,"AF")*100/M3)</f>
        <v>0</v>
      </c>
      <c r="Y3">
        <f>IF(M3=0,0,COUNTIF(T1_imgsummary!E3:N3,"BLEC")*100/M3)</f>
        <v>0</v>
      </c>
      <c r="Z3">
        <f>IF(M3=0,0,COUNTIF(T1_imgsummary!E3:N3,"CAU")*100/M3)</f>
        <v>0</v>
      </c>
      <c r="AA3">
        <f>IF(M3=0,0,COUNTIF(T1_imgsummary!E3:N3,"COE")*100/M3)</f>
        <v>0</v>
      </c>
      <c r="AB3">
        <f>IF(M3=0,0,COUNTIF(T1_imgsummary!E3:N3,"COS")*100/M3)</f>
        <v>0</v>
      </c>
      <c r="AC3">
        <f>IF(M3=0,0,COUNTIF(T1_imgsummary!E3:N3,"CYP")*100/M3)</f>
        <v>0</v>
      </c>
      <c r="AD3">
        <f>IF(M3=0,0,COUNTIF(T1_imgsummary!E3:N3,"DIP")*100/M3)</f>
        <v>0</v>
      </c>
      <c r="AE3">
        <f>IF(M3=0,0,COUNTIF(T1_imgsummary!E3:N3,"ECHY")*100/M3)</f>
        <v>0</v>
      </c>
      <c r="AF3">
        <f>IF(M3=0,0,COUNTIF(T1_imgsummary!E3:N3,"ECHI")*100/M3)</f>
        <v>0</v>
      </c>
      <c r="AG3">
        <f>IF(M3=0,0,COUNTIF(T1_imgsummary!E3:N3,"EUP")*100/M3)</f>
        <v>0</v>
      </c>
      <c r="AH3">
        <f>IF(M3=0,0,COUNTIF(T1_imgsummary!E3:N3,"FAV")*100/M3)</f>
        <v>0</v>
      </c>
      <c r="AI3">
        <f>IF(M3=0,0,COUNTIF(T1_imgsummary!E3:N3,"FVI")*100/M3)</f>
        <v>0</v>
      </c>
      <c r="AJ3">
        <f>IF(M3=0,0,COUNTIF(T1_imgsummary!E3:N3,"CMR")*100/M3)</f>
        <v>0</v>
      </c>
      <c r="AK3">
        <f>IF(M3=0,0,COUNTIF(T1_imgsummary!E3:N3,"GAL")*100/M3)</f>
        <v>0</v>
      </c>
      <c r="AL3">
        <f>IF(M3=0,0,COUNTIF(T1_imgsummary!E3:N3,"GONIA")*100/M3)</f>
        <v>0</v>
      </c>
      <c r="AM3">
        <f>IF(M3=0,0,COUNTIF(T1_imgsummary!E3:N3,"GONIO")*100/M3)</f>
        <v>0</v>
      </c>
      <c r="AN3">
        <f>IF(M3=0,0,COUNTIF(T1_imgsummary!E3:N3,"HEL")*100/M3)</f>
        <v>0</v>
      </c>
      <c r="AO3">
        <f>IF(M3=0,0,COUNTIF(T1_imgsummary!E3:N3,"HYD")*100/M3)</f>
        <v>0</v>
      </c>
      <c r="AP3" s="26">
        <f>IF(M3=0,0,COUNTIF(T1_imgsummary!E3:N3,"ISO")*100/M3)</f>
        <v>10</v>
      </c>
      <c r="AQ3">
        <f>IF(M3=0,0,COUNTIF(T1_imgsummary!E3:N3,"LEPA")*100/M3)</f>
        <v>0</v>
      </c>
      <c r="AR3">
        <f>IF(M3=0,0,COUNTIF(T1_imgsummary!E3:N3,"LEPS")*100/M3)</f>
        <v>0</v>
      </c>
      <c r="AS3">
        <f>IF(M3=0,0,COUNTIF(T1_imgsummary!E3:N3,"LOB")*100/M3)</f>
        <v>0</v>
      </c>
      <c r="AT3">
        <f>IF(M3=0,0,COUNTIF(T1_imgsummary!E3:N3,"MER")*100/M3)</f>
        <v>0</v>
      </c>
      <c r="AU3">
        <f>IF(M3=0,0,COUNTIF(T1_imgsummary!E3:N3,"MILL")*100/M3)</f>
        <v>0</v>
      </c>
      <c r="AV3">
        <f>IF(M3=0,0,COUNTIF(T1_imgsummary!E3:N3,"MON")*100/M3)</f>
        <v>0</v>
      </c>
      <c r="AW3">
        <f>IF(M3=0,0,COUNTIF(T1_imgsummary!E3:N3,"MONTB")*100/M3)</f>
        <v>0</v>
      </c>
      <c r="AX3">
        <f>IF(M3=0,0,COUNTIF(T1_imgsummary!E3:N3,"MONTE")*100/M3)</f>
        <v>0</v>
      </c>
      <c r="AY3">
        <f>IF(M3=0,0,COUNTIF(T1_imgsummary!E3:N3,"MONTF")*100/M3)</f>
        <v>0</v>
      </c>
      <c r="AZ3">
        <f>IF(M3=0,0,COUNTIF(T1_imgsummary!E3:N3,"MYC")*100/M3)</f>
        <v>0</v>
      </c>
      <c r="BA3">
        <f>IF(M3=0,0,COUNTIF(T1_imgsummary!E3:N3,"CB")*100/M3)</f>
        <v>0</v>
      </c>
      <c r="BB3">
        <f>IF(M3=0,0,COUNTIF(T1_imgsummary!E3:N3,"BUB")*100/M3)</f>
        <v>0</v>
      </c>
      <c r="BC3" s="26">
        <f>IF(M3=0,0,COUNTIF(T1_imgsummary!E3:N3,"CE")*100/M3)</f>
        <v>30</v>
      </c>
      <c r="BD3">
        <f>IF(M3=0,0,COUNTIF(T1_imgsummary!E3:N3,"CF")*100/M3)</f>
        <v>0</v>
      </c>
      <c r="BE3">
        <f>IF(M3=0,0,COUNTIF(T1_imgsummary!E3:N3,"FOT")*100/M3)</f>
        <v>0</v>
      </c>
      <c r="BF3">
        <f>IF(M3=0,0,COUNTIF(T1_imgsummary!E3:N3,"CM")*100/M3)</f>
        <v>0</v>
      </c>
      <c r="BG3">
        <f>IF(M3=0,0,COUNTIF(T1_imgsummary!E3:N3,"OULA")*100/M3)</f>
        <v>0</v>
      </c>
      <c r="BH3">
        <f>IF(M3=0,0,COUNTIF(T1_imgsummary!E3:N3,"OULO")*100/M3)</f>
        <v>0</v>
      </c>
      <c r="BI3">
        <f>IF(M3=0,0,COUNTIF(T1_imgsummary!E3:N3,"OXY")*100/M3)</f>
        <v>0</v>
      </c>
      <c r="BJ3">
        <f>IF(M3=0,0,COUNTIF(T1_imgsummary!E3:N3,"PACE")*100/M3)</f>
        <v>0</v>
      </c>
      <c r="BK3">
        <f>IF(M3=0,0,COUNTIF(T1_imgsummary!E3:N3,"PACF")*100/M3)</f>
        <v>0</v>
      </c>
      <c r="BL3">
        <f>IF(M3=0,0,COUNTIF(T1_imgsummary!E3:N3,"PAV")*100/M3)</f>
        <v>0</v>
      </c>
      <c r="BM3">
        <f>IF(M3=0,0,COUNTIF(T1_imgsummary!E3:N3,"PEC")*100/M3)</f>
        <v>0</v>
      </c>
      <c r="BN3">
        <f>IF(M3=0,0,COUNTIF(T1_imgsummary!E3:N3,"PLAT")*100/M3)</f>
        <v>0</v>
      </c>
      <c r="BO3">
        <f>IF(M3=0,0,COUNTIF(T1_imgsummary!E3:N3,"POC")*100/M3)</f>
        <v>0</v>
      </c>
      <c r="BP3">
        <f>IF(M3=0,0,COUNTIF(T1_imgsummary!E3:N3,"PORB")*100/M3)</f>
        <v>0</v>
      </c>
      <c r="BQ3">
        <f>IF(M3=0,0,COUNTIF(T1_imgsummary!E3:N3,"PORE")*100/M3)</f>
        <v>0</v>
      </c>
      <c r="BR3">
        <f>IF(M3=0,0,COUNTIF(T1_imgsummary!E3:N3,"PORM")*100/M3)</f>
        <v>0</v>
      </c>
      <c r="BS3">
        <f>IF(M3=0,0,COUNTIF(T1_imgsummary!E3:N3,"SER")*100/M3)</f>
        <v>0</v>
      </c>
      <c r="BT3">
        <f>IF(M3=0,0,COUNTIF(T1_imgsummary!E3:N3,"STY")*100/M3)</f>
        <v>0</v>
      </c>
      <c r="BU3">
        <f>IF(M3=0,0,COUNTIF(T1_imgsummary!E3:N3,"SYM")*100/M3)</f>
        <v>0</v>
      </c>
      <c r="BV3">
        <f>IF(M3=0,0,COUNTIF(T1_imgsummary!E3:N3,"TUBI")*100/M3)</f>
        <v>0</v>
      </c>
      <c r="BW3">
        <f>IF(M3=0,0,COUNTIF(T1_imgsummary!E3:N3,"TURB")*100/M3)</f>
        <v>0</v>
      </c>
      <c r="BX3">
        <f>IF(M3=0,0,COUNTIF(T1_imgsummary!E3:N3,"ZACRF")*100/M3)</f>
        <v>0</v>
      </c>
      <c r="BY3">
        <f>IF(M3=0,0,COUNTIF(T1_imgsummary!E3:N3,"ZAGARF")*100/M3)</f>
        <v>0</v>
      </c>
      <c r="BZ3">
        <f>IF(M3=0,0,COUNTIF(T1_imgsummary!E3:N3,"ZAGATF")*100/M3)</f>
        <v>0</v>
      </c>
      <c r="CA3">
        <f>IF(M3=0,0,COUNTIF(T1_imgsummary!E3:N3,"ZDENF")*100/M3)</f>
        <v>0</v>
      </c>
      <c r="CB3">
        <f>IF(M3=0,0,COUNTIF(T1_imgsummary!E3:N3,"ZEUPF")*100/M3)</f>
        <v>0</v>
      </c>
      <c r="CC3">
        <f>IF(M3=0,0,COUNTIF(T1_imgsummary!E3:N3,"ZFAVF")*100/M3)</f>
        <v>0</v>
      </c>
      <c r="CD3">
        <f>IF(M3=0,0,COUNTIF(T1_imgsummary!E3:N3,"ZCMRF")*100/M3)</f>
        <v>0</v>
      </c>
      <c r="CE3">
        <f>IF(M3=0,0,COUNTIF(T1_imgsummary!E3:N3,"ZMUSF")*100/M3)</f>
        <v>0</v>
      </c>
      <c r="CF3">
        <f>IF(M3=0,0,COUNTIF(T1_imgsummary!E3:N3,"ZNSC")*100/M3)</f>
        <v>0</v>
      </c>
      <c r="CG3">
        <f>IF(M3=0,0,COUNTIF(T1_imgsummary!E3:N3,"ZOC")*100/M3)</f>
        <v>0</v>
      </c>
      <c r="CH3">
        <f>IF(M3=0,0,COUNTIF(T1_imgsummary!E3:N3,"ZPOCF")*100/M3)</f>
        <v>0</v>
      </c>
      <c r="CI3">
        <f>IF(M3=0,0,COUNTIF(T1_imgsummary!E3:N3,"ZPORF")*100/M3)</f>
        <v>0</v>
      </c>
      <c r="CK3" s="26">
        <f>IF(M3=0,0,COUNTIF(T1_imgsummary!E3:N3,"AA")*100/M3)</f>
        <v>40</v>
      </c>
      <c r="CL3">
        <f>IF(M3=0,0,COUNTIF(T1_imgsummary!E3:N3,"CA")*100/M3)</f>
        <v>0</v>
      </c>
      <c r="CM3">
        <f>IF(M3=0,0,COUNTIF(T1_imgsummary!E3:N3,"DC")*100/M3)</f>
        <v>0</v>
      </c>
      <c r="CN3">
        <f>IF(M3=0,0,COUNTIF(T1_imgsummary!E3:N3,"DCA")*100/M3)</f>
        <v>0</v>
      </c>
      <c r="CO3">
        <f>IF(M3=0,0,COUNTIF(T1_imgsummary!E3:N3,"DIS")*100/M3)</f>
        <v>0</v>
      </c>
      <c r="CQ3">
        <f>IF(M3=0,0,COUNTIF(T1_imgsummary!E3:N3,"GRV")*100/M3)</f>
        <v>0</v>
      </c>
      <c r="CR3">
        <f>IF(M3=0,0,COUNTIF(T1_imgsummary!E3:N3,"R")*100/M3)</f>
        <v>0</v>
      </c>
      <c r="CS3">
        <f>IF(M3=0,0,COUNTIF(T1_imgsummary!E3:N3,"S")*100/M3)</f>
        <v>0</v>
      </c>
      <c r="CT3">
        <f>IF(M3=0,0,COUNTIF(T1_imgsummary!E3:N3,"RCK")*100/M3)</f>
        <v>0</v>
      </c>
      <c r="CU3">
        <f>IF(M3=0,0,COUNTIF(T1_imgsummary!E3:N3,"SI")*100/M3)</f>
        <v>0</v>
      </c>
      <c r="CW3">
        <f>IF(M3=0,0,COUNTIF(T1_imgsummary!E3:N3,"COD")*100/M3)</f>
        <v>0</v>
      </c>
      <c r="CX3">
        <f>IF(M3=0,0,COUNTIF(T1_imgsummary!E3:N3,"KAPP")*100/M3)</f>
        <v>0</v>
      </c>
      <c r="CY3" s="26">
        <f>IF(M3=0,0,COUNTIF(T1_imgsummary!E3:N3,"MA")*100/M3)</f>
        <v>10</v>
      </c>
      <c r="CZ3">
        <f>IF(M3=0,0,COUNTIF(T1_imgsummary!E3:N3,"SARG")*100/M3)</f>
        <v>0</v>
      </c>
      <c r="DB3" s="26">
        <f>IF(M3=0,0,COUNTIF(T1_imgsummary!E3:N3,"HA")*100/M3)</f>
        <v>10</v>
      </c>
      <c r="DD3">
        <f>IF(M3=0,0,COUNTIF(T1_imgsummary!E3:N3,"COTS")*100/M3)</f>
        <v>0</v>
      </c>
      <c r="DE3">
        <f>IF(M3=0,0,COUNTIF(T1_imgsummary!E3:N3,"COR")*100/M3)</f>
        <v>0</v>
      </c>
      <c r="DF3">
        <f>IF(M3=0,0,COUNTIF(T1_imgsummary!E3:N3,"DIA")*100/M3)</f>
        <v>0</v>
      </c>
      <c r="DG3">
        <f>IF(M3=0,0,COUNTIF(T1_imgsummary!E3:N3,"GORG")*100/M3)</f>
        <v>0</v>
      </c>
      <c r="DH3">
        <f>IF(M3=0,0,COUNTIF(T1_imgsummary!E3:N3,"ISIS")*100/M3)</f>
        <v>0</v>
      </c>
      <c r="DI3">
        <f>IF(M3=0,0,COUNTIF(T1_imgsummary!E3:N3,"OT")*100/M3)</f>
        <v>0</v>
      </c>
      <c r="DJ3">
        <f>IF(M3=0,0,COUNTIF(T1_imgsummary!E3:N3,"SG")*100/M3)</f>
        <v>0</v>
      </c>
      <c r="DK3">
        <f>IF(M3=0,0,COUNTIF(T1_imgsummary!E3:N3,"SC")*100/M3)</f>
        <v>0</v>
      </c>
      <c r="DL3">
        <f>IF(M3=0,0,COUNTIF(T1_imgsummary!E3:N3,"SP")*100/M3)</f>
        <v>0</v>
      </c>
      <c r="DM3">
        <f>IF(M3=0,0,COUNTIF(T1_imgsummary!E3:N3,"ZO")*100/M3)</f>
        <v>0</v>
      </c>
      <c r="DO3">
        <f>IF(M3=0,0,COUNTIF(T1_imgsummary!E3:N3,"TWB")*100/M3)</f>
        <v>0</v>
      </c>
      <c r="DQ3">
        <f>IF(M3=0,0,COUNTIF(T1_imgsummary!Y3:AH3,"COR")*100/M3)</f>
        <v>0</v>
      </c>
      <c r="DR3">
        <f>IF(M3=0,0,COUNTIF(T1_imgsummary!Y3:AH3,"COTS")*100/M3)</f>
        <v>0</v>
      </c>
      <c r="DS3">
        <f>IF(M3=0,0,COUNTIF(T1_imgsummary!Y3:AH3,"DIA")*100/M3)</f>
        <v>0</v>
      </c>
      <c r="DT3">
        <f>IF(M3=0,0,COUNTIF(T1_imgsummary!Y3:AH3,"GORG")*100/M3)</f>
        <v>0</v>
      </c>
      <c r="DU3">
        <f>IF(M3=0,0,COUNTIF(T1_imgsummary!Y3:AH3,"ISIS")*100/M3)</f>
        <v>0</v>
      </c>
      <c r="DV3">
        <f>IF(M3=0,0,COUNTIF(T1_imgsummary!Y3:AH3,"DIS")*100/M3)</f>
        <v>0</v>
      </c>
      <c r="DW3">
        <f>IF(M3=0,0,COUNTIF(T1_imgsummary!Y3:AH3,"BLEC")*100/M3)</f>
        <v>0</v>
      </c>
      <c r="DX3">
        <f>IF(M3=0,0,COUNTIF(T1_imgsummary!Y3:AH3,"COD")*100/M3)</f>
        <v>0</v>
      </c>
      <c r="DY3">
        <f>IF(M3=0,0,COUNTIF(T1_imgsummary!Y3:AH3,"KAPP")*100/M3)</f>
        <v>0</v>
      </c>
      <c r="DZ3">
        <f>IF(M3=0,0,COUNTIF(T1_imgsummary!Y3:AH3,"SARG")*100/M3)</f>
        <v>0</v>
      </c>
      <c r="EA3">
        <f>IF(M3=0,0,COUNTIF(T1_imgsummary!Y3:AH3,"ZACRF")*100/M3)</f>
        <v>0</v>
      </c>
      <c r="EB3">
        <f>IF(M3=0,0,COUNTIF(T1_imgsummary!Y3:AH3,"ZAGARF")*100/M3)</f>
        <v>0</v>
      </c>
      <c r="EC3">
        <f>IF(M3=0,0,COUNTIF(T1_imgsummary!Y3:AH3,"ZAGATF")*100/M3)</f>
        <v>0</v>
      </c>
      <c r="ED3">
        <f>IF(M3=0,0,COUNTIF(T1_imgsummary!Y3:AH3,"ZCMRF")*100/M3)</f>
        <v>0</v>
      </c>
      <c r="EE3">
        <f>IF(M3=0,0,COUNTIF(T1_imgsummary!Y3:AH3,"ZDENF")*100/M3)</f>
        <v>0</v>
      </c>
      <c r="EF3">
        <f>IF(M3=0,0,COUNTIF(T1_imgsummary!Y3:AH3,"ZEUPF")*100/M3)</f>
        <v>0</v>
      </c>
      <c r="EG3">
        <f>IF(M3=0,0,COUNTIF(T1_imgsummary!Y3:AH3,"ZFAVF")*100/M3)</f>
        <v>0</v>
      </c>
      <c r="EH3">
        <f>IF(M3=0,0,COUNTIF(T1_imgsummary!Y3:AH3,"ZMUSF")*100/M3)</f>
        <v>0</v>
      </c>
      <c r="EI3">
        <f>IF(M3=0,0,COUNTIF(T1_imgsummary!Y3:AH3,"ZNSC")*100/M3)</f>
        <v>0</v>
      </c>
      <c r="EJ3">
        <f>IF(M3=0,0,COUNTIF(T1_imgsummary!Y3:AH3,"ZOC")*100/M3)</f>
        <v>0</v>
      </c>
      <c r="EK3">
        <f>IF(M3=0,0,COUNTIF(T1_imgsummary!Y3:AH3,"ZPOCF")*100/M3)</f>
        <v>0</v>
      </c>
      <c r="EL3">
        <f>IF(M3=0,0,COUNTIF(T1_imgsummary!Y3:AH3,"ZPORF")*100/M3)</f>
        <v>0</v>
      </c>
    </row>
    <row r="4" spans="1:142" x14ac:dyDescent="0.25">
      <c r="A4">
        <v>2</v>
      </c>
      <c r="B4" t="s">
        <v>43</v>
      </c>
      <c r="F4">
        <f>IF(M4=0,0,COUNTIF(T1_imgsummary!O4:X4,"HC")*100/M4)</f>
        <v>0</v>
      </c>
      <c r="G4" s="26">
        <f>IF(M4=0,0,COUNTIF(T1_imgsummary!O4:X4,"AA")*100/M4)</f>
        <v>70</v>
      </c>
      <c r="H4">
        <f>IF(M4=0,0,COUNTIF(T1_imgsummary!O4:X4,"AB")*100/M4)</f>
        <v>0</v>
      </c>
      <c r="I4">
        <f>IF(M4=0,0,COUNTIF(T1_imgsummary!O4:X4,"MA")*100/M4)</f>
        <v>0</v>
      </c>
      <c r="J4" s="26">
        <f>IF(M4=0,0,COUNTIF(T1_imgsummary!O4:X4,"HA")*100/M4)</f>
        <v>10</v>
      </c>
      <c r="K4" s="26">
        <f>IF(M4=0,0,COUNTIF(T1_imgsummary!O4:X4,"OB")*100/M4)</f>
        <v>20</v>
      </c>
      <c r="L4">
        <f>IF(M4=0,0,COUNTIF(T1_imgsummary!O4:X4,"TWB")*100/M4)</f>
        <v>0</v>
      </c>
      <c r="M4">
        <f>10-COUNTIF(T1_imgsummary!O4:X4,"TWS")</f>
        <v>10</v>
      </c>
      <c r="P4">
        <f>IF(M4=0,0,COUNTIF(T1_imgsummary!E4:N4,"ACAN")*100/M4)</f>
        <v>0</v>
      </c>
      <c r="Q4">
        <f>IF(M4=0,0,COUNTIF(T1_imgsummary!E4:N4,"ACB")*100/M4)</f>
        <v>0</v>
      </c>
      <c r="R4">
        <f>IF(M4=0,0,COUNTIF(T1_imgsummary!E4:N4,"ACC")*100/M4)</f>
        <v>0</v>
      </c>
      <c r="S4">
        <f>IF(M4=0,0,COUNTIF(T1_imgsummary!E4:N4,"ACD")*100/M4)</f>
        <v>0</v>
      </c>
      <c r="T4">
        <f>IF(M4=0,0,COUNTIF(T1_imgsummary!E4:N4,"ACH")*100/M4)</f>
        <v>0</v>
      </c>
      <c r="U4">
        <f>IF(M4=0,0,COUNTIF(T1_imgsummary!E4:N4,"ACT")*100/M4)</f>
        <v>0</v>
      </c>
      <c r="V4">
        <f>IF(M4=0,0,COUNTIF(T1_imgsummary!E4:N4,"ACR")*100/M4)</f>
        <v>0</v>
      </c>
      <c r="W4">
        <f>IF(M4=0,0,COUNTIF(T1_imgsummary!E4:N4,"AST")*100/M4)</f>
        <v>0</v>
      </c>
      <c r="X4">
        <f>IF(M4=0,0,COUNTIF(T1_imgsummary!E4:N4,"AF")*100/M4)</f>
        <v>0</v>
      </c>
      <c r="Y4">
        <f>IF(M4=0,0,COUNTIF(T1_imgsummary!E4:N4,"BLEC")*100/M4)</f>
        <v>0</v>
      </c>
      <c r="Z4">
        <f>IF(M4=0,0,COUNTIF(T1_imgsummary!E4:N4,"CAU")*100/M4)</f>
        <v>0</v>
      </c>
      <c r="AA4">
        <f>IF(M4=0,0,COUNTIF(T1_imgsummary!E4:N4,"COE")*100/M4)</f>
        <v>0</v>
      </c>
      <c r="AB4">
        <f>IF(M4=0,0,COUNTIF(T1_imgsummary!E4:N4,"COS")*100/M4)</f>
        <v>0</v>
      </c>
      <c r="AC4">
        <f>IF(M4=0,0,COUNTIF(T1_imgsummary!E4:N4,"CYP")*100/M4)</f>
        <v>0</v>
      </c>
      <c r="AD4">
        <f>IF(M4=0,0,COUNTIF(T1_imgsummary!E4:N4,"DIP")*100/M4)</f>
        <v>0</v>
      </c>
      <c r="AE4">
        <f>IF(M4=0,0,COUNTIF(T1_imgsummary!E4:N4,"ECHY")*100/M4)</f>
        <v>0</v>
      </c>
      <c r="AF4">
        <f>IF(M4=0,0,COUNTIF(T1_imgsummary!E4:N4,"ECHI")*100/M4)</f>
        <v>0</v>
      </c>
      <c r="AG4">
        <f>IF(M4=0,0,COUNTIF(T1_imgsummary!E4:N4,"EUP")*100/M4)</f>
        <v>0</v>
      </c>
      <c r="AH4">
        <f>IF(M4=0,0,COUNTIF(T1_imgsummary!E4:N4,"FAV")*100/M4)</f>
        <v>0</v>
      </c>
      <c r="AI4">
        <f>IF(M4=0,0,COUNTIF(T1_imgsummary!E4:N4,"FVI")*100/M4)</f>
        <v>0</v>
      </c>
      <c r="AJ4">
        <f>IF(M4=0,0,COUNTIF(T1_imgsummary!E4:N4,"CMR")*100/M4)</f>
        <v>0</v>
      </c>
      <c r="AK4">
        <f>IF(M4=0,0,COUNTIF(T1_imgsummary!E4:N4,"GAL")*100/M4)</f>
        <v>0</v>
      </c>
      <c r="AL4">
        <f>IF(M4=0,0,COUNTIF(T1_imgsummary!E4:N4,"GONIA")*100/M4)</f>
        <v>0</v>
      </c>
      <c r="AM4">
        <f>IF(M4=0,0,COUNTIF(T1_imgsummary!E4:N4,"GONIO")*100/M4)</f>
        <v>0</v>
      </c>
      <c r="AN4">
        <f>IF(M4=0,0,COUNTIF(T1_imgsummary!E4:N4,"HEL")*100/M4)</f>
        <v>0</v>
      </c>
      <c r="AO4">
        <f>IF(M4=0,0,COUNTIF(T1_imgsummary!E4:N4,"HYD")*100/M4)</f>
        <v>0</v>
      </c>
      <c r="AP4">
        <f>IF(M4=0,0,COUNTIF(T1_imgsummary!E4:N4,"ISO")*100/M4)</f>
        <v>0</v>
      </c>
      <c r="AQ4">
        <f>IF(M4=0,0,COUNTIF(T1_imgsummary!E4:N4,"LEPA")*100/M4)</f>
        <v>0</v>
      </c>
      <c r="AR4">
        <f>IF(M4=0,0,COUNTIF(T1_imgsummary!E4:N4,"LEPS")*100/M4)</f>
        <v>0</v>
      </c>
      <c r="AS4">
        <f>IF(M4=0,0,COUNTIF(T1_imgsummary!E4:N4,"LOB")*100/M4)</f>
        <v>0</v>
      </c>
      <c r="AT4">
        <f>IF(M4=0,0,COUNTIF(T1_imgsummary!E4:N4,"MER")*100/M4)</f>
        <v>0</v>
      </c>
      <c r="AU4">
        <f>IF(M4=0,0,COUNTIF(T1_imgsummary!E4:N4,"MILL")*100/M4)</f>
        <v>0</v>
      </c>
      <c r="AV4">
        <f>IF(M4=0,0,COUNTIF(T1_imgsummary!E4:N4,"MON")*100/M4)</f>
        <v>0</v>
      </c>
      <c r="AW4">
        <f>IF(M4=0,0,COUNTIF(T1_imgsummary!E4:N4,"MONTB")*100/M4)</f>
        <v>0</v>
      </c>
      <c r="AX4">
        <f>IF(M4=0,0,COUNTIF(T1_imgsummary!E4:N4,"MONTE")*100/M4)</f>
        <v>0</v>
      </c>
      <c r="AY4">
        <f>IF(M4=0,0,COUNTIF(T1_imgsummary!E4:N4,"MONTF")*100/M4)</f>
        <v>0</v>
      </c>
      <c r="AZ4">
        <f>IF(M4=0,0,COUNTIF(T1_imgsummary!E4:N4,"MYC")*100/M4)</f>
        <v>0</v>
      </c>
      <c r="BA4">
        <f>IF(M4=0,0,COUNTIF(T1_imgsummary!E4:N4,"CB")*100/M4)</f>
        <v>0</v>
      </c>
      <c r="BB4">
        <f>IF(M4=0,0,COUNTIF(T1_imgsummary!E4:N4,"BUB")*100/M4)</f>
        <v>0</v>
      </c>
      <c r="BC4">
        <f>IF(M4=0,0,COUNTIF(T1_imgsummary!E4:N4,"CE")*100/M4)</f>
        <v>0</v>
      </c>
      <c r="BD4">
        <f>IF(M4=0,0,COUNTIF(T1_imgsummary!E4:N4,"CF")*100/M4)</f>
        <v>0</v>
      </c>
      <c r="BE4">
        <f>IF(M4=0,0,COUNTIF(T1_imgsummary!E4:N4,"FOT")*100/M4)</f>
        <v>0</v>
      </c>
      <c r="BF4">
        <f>IF(M4=0,0,COUNTIF(T1_imgsummary!E4:N4,"CM")*100/M4)</f>
        <v>0</v>
      </c>
      <c r="BG4">
        <f>IF(M4=0,0,COUNTIF(T1_imgsummary!E4:N4,"OULA")*100/M4)</f>
        <v>0</v>
      </c>
      <c r="BH4">
        <f>IF(M4=0,0,COUNTIF(T1_imgsummary!E4:N4,"OULO")*100/M4)</f>
        <v>0</v>
      </c>
      <c r="BI4">
        <f>IF(M4=0,0,COUNTIF(T1_imgsummary!E4:N4,"OXY")*100/M4)</f>
        <v>0</v>
      </c>
      <c r="BJ4">
        <f>IF(M4=0,0,COUNTIF(T1_imgsummary!E4:N4,"PACE")*100/M4)</f>
        <v>0</v>
      </c>
      <c r="BK4">
        <f>IF(M4=0,0,COUNTIF(T1_imgsummary!E4:N4,"PACF")*100/M4)</f>
        <v>0</v>
      </c>
      <c r="BL4">
        <f>IF(M4=0,0,COUNTIF(T1_imgsummary!E4:N4,"PAV")*100/M4)</f>
        <v>0</v>
      </c>
      <c r="BM4">
        <f>IF(M4=0,0,COUNTIF(T1_imgsummary!E4:N4,"PEC")*100/M4)</f>
        <v>0</v>
      </c>
      <c r="BN4">
        <f>IF(M4=0,0,COUNTIF(T1_imgsummary!E4:N4,"PLAT")*100/M4)</f>
        <v>0</v>
      </c>
      <c r="BO4">
        <f>IF(M4=0,0,COUNTIF(T1_imgsummary!E4:N4,"POC")*100/M4)</f>
        <v>0</v>
      </c>
      <c r="BP4">
        <f>IF(M4=0,0,COUNTIF(T1_imgsummary!E4:N4,"PORB")*100/M4)</f>
        <v>0</v>
      </c>
      <c r="BQ4">
        <f>IF(M4=0,0,COUNTIF(T1_imgsummary!E4:N4,"PORE")*100/M4)</f>
        <v>0</v>
      </c>
      <c r="BR4">
        <f>IF(M4=0,0,COUNTIF(T1_imgsummary!E4:N4,"PORM")*100/M4)</f>
        <v>0</v>
      </c>
      <c r="BS4">
        <f>IF(M4=0,0,COUNTIF(T1_imgsummary!E4:N4,"SER")*100/M4)</f>
        <v>0</v>
      </c>
      <c r="BT4">
        <f>IF(M4=0,0,COUNTIF(T1_imgsummary!E4:N4,"STY")*100/M4)</f>
        <v>0</v>
      </c>
      <c r="BU4">
        <f>IF(M4=0,0,COUNTIF(T1_imgsummary!E4:N4,"SYM")*100/M4)</f>
        <v>0</v>
      </c>
      <c r="BV4">
        <f>IF(M4=0,0,COUNTIF(T1_imgsummary!E4:N4,"TUBI")*100/M4)</f>
        <v>0</v>
      </c>
      <c r="BW4">
        <f>IF(M4=0,0,COUNTIF(T1_imgsummary!E4:N4,"TURB")*100/M4)</f>
        <v>0</v>
      </c>
      <c r="BX4">
        <f>IF(M4=0,0,COUNTIF(T1_imgsummary!E4:N4,"ZACRF")*100/M4)</f>
        <v>0</v>
      </c>
      <c r="BY4">
        <f>IF(M4=0,0,COUNTIF(T1_imgsummary!E4:N4,"ZAGARF")*100/M4)</f>
        <v>0</v>
      </c>
      <c r="BZ4">
        <f>IF(M4=0,0,COUNTIF(T1_imgsummary!E4:N4,"ZAGATF")*100/M4)</f>
        <v>0</v>
      </c>
      <c r="CA4">
        <f>IF(M4=0,0,COUNTIF(T1_imgsummary!E4:N4,"ZDENF")*100/M4)</f>
        <v>0</v>
      </c>
      <c r="CB4">
        <f>IF(M4=0,0,COUNTIF(T1_imgsummary!E4:N4,"ZEUPF")*100/M4)</f>
        <v>0</v>
      </c>
      <c r="CC4">
        <f>IF(M4=0,0,COUNTIF(T1_imgsummary!E4:N4,"ZFAVF")*100/M4)</f>
        <v>0</v>
      </c>
      <c r="CD4">
        <f>IF(M4=0,0,COUNTIF(T1_imgsummary!E4:N4,"ZCMRF")*100/M4)</f>
        <v>0</v>
      </c>
      <c r="CE4">
        <f>IF(M4=0,0,COUNTIF(T1_imgsummary!E4:N4,"ZMUSF")*100/M4)</f>
        <v>0</v>
      </c>
      <c r="CF4">
        <f>IF(M4=0,0,COUNTIF(T1_imgsummary!E4:N4,"ZNSC")*100/M4)</f>
        <v>0</v>
      </c>
      <c r="CG4">
        <f>IF(M4=0,0,COUNTIF(T1_imgsummary!E4:N4,"ZOC")*100/M4)</f>
        <v>0</v>
      </c>
      <c r="CH4">
        <f>IF(M4=0,0,COUNTIF(T1_imgsummary!E4:N4,"ZPOCF")*100/M4)</f>
        <v>0</v>
      </c>
      <c r="CI4">
        <f>IF(M4=0,0,COUNTIF(T1_imgsummary!E4:N4,"ZPORF")*100/M4)</f>
        <v>0</v>
      </c>
      <c r="CK4" s="26">
        <f>IF(M4=0,0,COUNTIF(T1_imgsummary!E4:N4,"AA")*100/M4)</f>
        <v>50</v>
      </c>
      <c r="CL4" s="26">
        <f>IF(M4=0,0,COUNTIF(T1_imgsummary!E4:N4,"CA")*100/M4)</f>
        <v>20</v>
      </c>
      <c r="CM4">
        <f>IF(M4=0,0,COUNTIF(T1_imgsummary!E4:N4,"DC")*100/M4)</f>
        <v>0</v>
      </c>
      <c r="CN4">
        <f>IF(M4=0,0,COUNTIF(T1_imgsummary!E4:N4,"DCA")*100/M4)</f>
        <v>0</v>
      </c>
      <c r="CO4">
        <f>IF(M4=0,0,COUNTIF(T1_imgsummary!E4:N4,"DIS")*100/M4)</f>
        <v>0</v>
      </c>
      <c r="CQ4">
        <f>IF(M4=0,0,COUNTIF(T1_imgsummary!E4:N4,"GRV")*100/M4)</f>
        <v>0</v>
      </c>
      <c r="CR4">
        <f>IF(M4=0,0,COUNTIF(T1_imgsummary!E4:N4,"R")*100/M4)</f>
        <v>0</v>
      </c>
      <c r="CS4">
        <f>IF(M4=0,0,COUNTIF(T1_imgsummary!E4:N4,"S")*100/M4)</f>
        <v>0</v>
      </c>
      <c r="CT4">
        <f>IF(M4=0,0,COUNTIF(T1_imgsummary!E4:N4,"RCK")*100/M4)</f>
        <v>0</v>
      </c>
      <c r="CU4">
        <f>IF(M4=0,0,COUNTIF(T1_imgsummary!E4:N4,"SI")*100/M4)</f>
        <v>0</v>
      </c>
      <c r="CW4">
        <f>IF(M4=0,0,COUNTIF(T1_imgsummary!E4:N4,"COD")*100/M4)</f>
        <v>0</v>
      </c>
      <c r="CX4">
        <f>IF(M4=0,0,COUNTIF(T1_imgsummary!E4:N4,"KAPP")*100/M4)</f>
        <v>0</v>
      </c>
      <c r="CY4">
        <f>IF(M4=0,0,COUNTIF(T1_imgsummary!E4:N4,"MA")*100/M4)</f>
        <v>0</v>
      </c>
      <c r="CZ4">
        <f>IF(M4=0,0,COUNTIF(T1_imgsummary!E4:N4,"SARG")*100/M4)</f>
        <v>0</v>
      </c>
      <c r="DB4" s="26">
        <f>IF(M4=0,0,COUNTIF(T1_imgsummary!E4:N4,"HA")*100/M4)</f>
        <v>10</v>
      </c>
      <c r="DD4">
        <f>IF(M4=0,0,COUNTIF(T1_imgsummary!E4:N4,"COTS")*100/M4)</f>
        <v>0</v>
      </c>
      <c r="DE4">
        <f>IF(M4=0,0,COUNTIF(T1_imgsummary!E4:N4,"COR")*100/M4)</f>
        <v>0</v>
      </c>
      <c r="DF4">
        <f>IF(M4=0,0,COUNTIF(T1_imgsummary!E4:N4,"DIA")*100/M4)</f>
        <v>0</v>
      </c>
      <c r="DG4">
        <f>IF(M4=0,0,COUNTIF(T1_imgsummary!E4:N4,"GORG")*100/M4)</f>
        <v>0</v>
      </c>
      <c r="DH4">
        <f>IF(M4=0,0,COUNTIF(T1_imgsummary!E4:N4,"ISIS")*100/M4)</f>
        <v>0</v>
      </c>
      <c r="DI4">
        <f>IF(M4=0,0,COUNTIF(T1_imgsummary!E4:N4,"OT")*100/M4)</f>
        <v>0</v>
      </c>
      <c r="DJ4">
        <f>IF(M4=0,0,COUNTIF(T1_imgsummary!E4:N4,"SG")*100/M4)</f>
        <v>0</v>
      </c>
      <c r="DK4">
        <f>IF(M4=0,0,COUNTIF(T1_imgsummary!E4:N4,"SC")*100/M4)</f>
        <v>0</v>
      </c>
      <c r="DL4" s="26">
        <f>IF(M4=0,0,COUNTIF(T1_imgsummary!E4:N4,"SP")*100/M4)</f>
        <v>20</v>
      </c>
      <c r="DM4">
        <f>IF(M4=0,0,COUNTIF(T1_imgsummary!E4:N4,"ZO")*100/M4)</f>
        <v>0</v>
      </c>
      <c r="DO4">
        <f>IF(M4=0,0,COUNTIF(T1_imgsummary!E4:N4,"TWB")*100/M4)</f>
        <v>0</v>
      </c>
      <c r="DQ4">
        <f>IF(M4=0,0,COUNTIF(T1_imgsummary!Y4:AH4,"COR")*100/M4)</f>
        <v>0</v>
      </c>
      <c r="DR4">
        <f>IF(M4=0,0,COUNTIF(T1_imgsummary!Y4:AH4,"COTS")*100/M4)</f>
        <v>0</v>
      </c>
      <c r="DS4">
        <f>IF(M4=0,0,COUNTIF(T1_imgsummary!Y4:AH4,"DIA")*100/M4)</f>
        <v>0</v>
      </c>
      <c r="DT4">
        <f>IF(M4=0,0,COUNTIF(T1_imgsummary!Y4:AH4,"GORG")*100/M4)</f>
        <v>0</v>
      </c>
      <c r="DU4">
        <f>IF(M4=0,0,COUNTIF(T1_imgsummary!Y4:AH4,"ISIS")*100/M4)</f>
        <v>0</v>
      </c>
      <c r="DV4">
        <f>IF(M4=0,0,COUNTIF(T1_imgsummary!Y4:AH4,"DIS")*100/M4)</f>
        <v>0</v>
      </c>
      <c r="DW4">
        <f>IF(M4=0,0,COUNTIF(T1_imgsummary!Y4:AH4,"BLEC")*100/M4)</f>
        <v>0</v>
      </c>
      <c r="DX4">
        <f>IF(M4=0,0,COUNTIF(T1_imgsummary!Y4:AH4,"COD")*100/M4)</f>
        <v>0</v>
      </c>
      <c r="DY4">
        <f>IF(M4=0,0,COUNTIF(T1_imgsummary!Y4:AH4,"KAPP")*100/M4)</f>
        <v>0</v>
      </c>
      <c r="DZ4">
        <f>IF(M4=0,0,COUNTIF(T1_imgsummary!Y4:AH4,"SARG")*100/M4)</f>
        <v>0</v>
      </c>
      <c r="EA4">
        <f>IF(M4=0,0,COUNTIF(T1_imgsummary!Y4:AH4,"ZACRF")*100/M4)</f>
        <v>0</v>
      </c>
      <c r="EB4">
        <f>IF(M4=0,0,COUNTIF(T1_imgsummary!Y4:AH4,"ZAGARF")*100/M4)</f>
        <v>0</v>
      </c>
      <c r="EC4">
        <f>IF(M4=0,0,COUNTIF(T1_imgsummary!Y4:AH4,"ZAGATF")*100/M4)</f>
        <v>0</v>
      </c>
      <c r="ED4">
        <f>IF(M4=0,0,COUNTIF(T1_imgsummary!Y4:AH4,"ZCMRF")*100/M4)</f>
        <v>0</v>
      </c>
      <c r="EE4">
        <f>IF(M4=0,0,COUNTIF(T1_imgsummary!Y4:AH4,"ZDENF")*100/M4)</f>
        <v>0</v>
      </c>
      <c r="EF4">
        <f>IF(M4=0,0,COUNTIF(T1_imgsummary!Y4:AH4,"ZEUPF")*100/M4)</f>
        <v>0</v>
      </c>
      <c r="EG4">
        <f>IF(M4=0,0,COUNTIF(T1_imgsummary!Y4:AH4,"ZFAVF")*100/M4)</f>
        <v>0</v>
      </c>
      <c r="EH4">
        <f>IF(M4=0,0,COUNTIF(T1_imgsummary!Y4:AH4,"ZMUSF")*100/M4)</f>
        <v>0</v>
      </c>
      <c r="EI4">
        <f>IF(M4=0,0,COUNTIF(T1_imgsummary!Y4:AH4,"ZNSC")*100/M4)</f>
        <v>0</v>
      </c>
      <c r="EJ4">
        <f>IF(M4=0,0,COUNTIF(T1_imgsummary!Y4:AH4,"ZOC")*100/M4)</f>
        <v>0</v>
      </c>
      <c r="EK4">
        <f>IF(M4=0,0,COUNTIF(T1_imgsummary!Y4:AH4,"ZPOCF")*100/M4)</f>
        <v>0</v>
      </c>
      <c r="EL4">
        <f>IF(M4=0,0,COUNTIF(T1_imgsummary!Y4:AH4,"ZPORF")*100/M4)</f>
        <v>0</v>
      </c>
    </row>
    <row r="5" spans="1:142" x14ac:dyDescent="0.25">
      <c r="A5">
        <v>3</v>
      </c>
      <c r="B5" t="s">
        <v>47</v>
      </c>
      <c r="F5">
        <f>IF(M5=0,0,COUNTIF(T1_imgsummary!O5:X5,"HC")*100/M5)</f>
        <v>0</v>
      </c>
      <c r="G5" s="26">
        <f>IF(M5=0,0,COUNTIF(T1_imgsummary!O5:X5,"AA")*100/M5)</f>
        <v>60</v>
      </c>
      <c r="H5">
        <f>IF(M5=0,0,COUNTIF(T1_imgsummary!O5:X5,"AB")*100/M5)</f>
        <v>0</v>
      </c>
      <c r="I5" s="26">
        <f>IF(M5=0,0,COUNTIF(T1_imgsummary!O5:X5,"MA")*100/M5)</f>
        <v>20</v>
      </c>
      <c r="J5" s="26">
        <f>IF(M5=0,0,COUNTIF(T1_imgsummary!O5:X5,"HA")*100/M5)</f>
        <v>20</v>
      </c>
      <c r="K5">
        <f>IF(M5=0,0,COUNTIF(T1_imgsummary!O5:X5,"OB")*100/M5)</f>
        <v>0</v>
      </c>
      <c r="L5">
        <f>IF(M5=0,0,COUNTIF(T1_imgsummary!O5:X5,"TWB")*100/M5)</f>
        <v>0</v>
      </c>
      <c r="M5">
        <f>10-COUNTIF(T1_imgsummary!O5:X5,"TWS")</f>
        <v>10</v>
      </c>
      <c r="P5">
        <f>IF(M5=0,0,COUNTIF(T1_imgsummary!E5:N5,"ACAN")*100/M5)</f>
        <v>0</v>
      </c>
      <c r="Q5">
        <f>IF(M5=0,0,COUNTIF(T1_imgsummary!E5:N5,"ACB")*100/M5)</f>
        <v>0</v>
      </c>
      <c r="R5">
        <f>IF(M5=0,0,COUNTIF(T1_imgsummary!E5:N5,"ACC")*100/M5)</f>
        <v>0</v>
      </c>
      <c r="S5">
        <f>IF(M5=0,0,COUNTIF(T1_imgsummary!E5:N5,"ACD")*100/M5)</f>
        <v>0</v>
      </c>
      <c r="T5">
        <f>IF(M5=0,0,COUNTIF(T1_imgsummary!E5:N5,"ACH")*100/M5)</f>
        <v>0</v>
      </c>
      <c r="U5">
        <f>IF(M5=0,0,COUNTIF(T1_imgsummary!E5:N5,"ACT")*100/M5)</f>
        <v>0</v>
      </c>
      <c r="V5">
        <f>IF(M5=0,0,COUNTIF(T1_imgsummary!E5:N5,"ACR")*100/M5)</f>
        <v>0</v>
      </c>
      <c r="W5">
        <f>IF(M5=0,0,COUNTIF(T1_imgsummary!E5:N5,"AST")*100/M5)</f>
        <v>0</v>
      </c>
      <c r="X5">
        <f>IF(M5=0,0,COUNTIF(T1_imgsummary!E5:N5,"AF")*100/M5)</f>
        <v>0</v>
      </c>
      <c r="Y5">
        <f>IF(M5=0,0,COUNTIF(T1_imgsummary!E5:N5,"BLEC")*100/M5)</f>
        <v>0</v>
      </c>
      <c r="Z5">
        <f>IF(M5=0,0,COUNTIF(T1_imgsummary!E5:N5,"CAU")*100/M5)</f>
        <v>0</v>
      </c>
      <c r="AA5">
        <f>IF(M5=0,0,COUNTIF(T1_imgsummary!E5:N5,"COE")*100/M5)</f>
        <v>0</v>
      </c>
      <c r="AB5">
        <f>IF(M5=0,0,COUNTIF(T1_imgsummary!E5:N5,"COS")*100/M5)</f>
        <v>0</v>
      </c>
      <c r="AC5">
        <f>IF(M5=0,0,COUNTIF(T1_imgsummary!E5:N5,"CYP")*100/M5)</f>
        <v>0</v>
      </c>
      <c r="AD5">
        <f>IF(M5=0,0,COUNTIF(T1_imgsummary!E5:N5,"DIP")*100/M5)</f>
        <v>0</v>
      </c>
      <c r="AE5">
        <f>IF(M5=0,0,COUNTIF(T1_imgsummary!E5:N5,"ECHY")*100/M5)</f>
        <v>0</v>
      </c>
      <c r="AF5">
        <f>IF(M5=0,0,COUNTIF(T1_imgsummary!E5:N5,"ECHI")*100/M5)</f>
        <v>0</v>
      </c>
      <c r="AG5">
        <f>IF(M5=0,0,COUNTIF(T1_imgsummary!E5:N5,"EUP")*100/M5)</f>
        <v>0</v>
      </c>
      <c r="AH5">
        <f>IF(M5=0,0,COUNTIF(T1_imgsummary!E5:N5,"FAV")*100/M5)</f>
        <v>0</v>
      </c>
      <c r="AI5">
        <f>IF(M5=0,0,COUNTIF(T1_imgsummary!E5:N5,"FVI")*100/M5)</f>
        <v>0</v>
      </c>
      <c r="AJ5">
        <f>IF(M5=0,0,COUNTIF(T1_imgsummary!E5:N5,"CMR")*100/M5)</f>
        <v>0</v>
      </c>
      <c r="AK5">
        <f>IF(M5=0,0,COUNTIF(T1_imgsummary!E5:N5,"GAL")*100/M5)</f>
        <v>0</v>
      </c>
      <c r="AL5">
        <f>IF(M5=0,0,COUNTIF(T1_imgsummary!E5:N5,"GONIA")*100/M5)</f>
        <v>0</v>
      </c>
      <c r="AM5">
        <f>IF(M5=0,0,COUNTIF(T1_imgsummary!E5:N5,"GONIO")*100/M5)</f>
        <v>0</v>
      </c>
      <c r="AN5">
        <f>IF(M5=0,0,COUNTIF(T1_imgsummary!E5:N5,"HEL")*100/M5)</f>
        <v>0</v>
      </c>
      <c r="AO5">
        <f>IF(M5=0,0,COUNTIF(T1_imgsummary!E5:N5,"HYD")*100/M5)</f>
        <v>0</v>
      </c>
      <c r="AP5">
        <f>IF(M5=0,0,COUNTIF(T1_imgsummary!E5:N5,"ISO")*100/M5)</f>
        <v>0</v>
      </c>
      <c r="AQ5">
        <f>IF(M5=0,0,COUNTIF(T1_imgsummary!E5:N5,"LEPA")*100/M5)</f>
        <v>0</v>
      </c>
      <c r="AR5">
        <f>IF(M5=0,0,COUNTIF(T1_imgsummary!E5:N5,"LEPS")*100/M5)</f>
        <v>0</v>
      </c>
      <c r="AS5">
        <f>IF(M5=0,0,COUNTIF(T1_imgsummary!E5:N5,"LOB")*100/M5)</f>
        <v>0</v>
      </c>
      <c r="AT5">
        <f>IF(M5=0,0,COUNTIF(T1_imgsummary!E5:N5,"MER")*100/M5)</f>
        <v>0</v>
      </c>
      <c r="AU5">
        <f>IF(M5=0,0,COUNTIF(T1_imgsummary!E5:N5,"MILL")*100/M5)</f>
        <v>0</v>
      </c>
      <c r="AV5">
        <f>IF(M5=0,0,COUNTIF(T1_imgsummary!E5:N5,"MON")*100/M5)</f>
        <v>0</v>
      </c>
      <c r="AW5">
        <f>IF(M5=0,0,COUNTIF(T1_imgsummary!E5:N5,"MONTB")*100/M5)</f>
        <v>0</v>
      </c>
      <c r="AX5">
        <f>IF(M5=0,0,COUNTIF(T1_imgsummary!E5:N5,"MONTE")*100/M5)</f>
        <v>0</v>
      </c>
      <c r="AY5">
        <f>IF(M5=0,0,COUNTIF(T1_imgsummary!E5:N5,"MONTF")*100/M5)</f>
        <v>0</v>
      </c>
      <c r="AZ5">
        <f>IF(M5=0,0,COUNTIF(T1_imgsummary!E5:N5,"MYC")*100/M5)</f>
        <v>0</v>
      </c>
      <c r="BA5">
        <f>IF(M5=0,0,COUNTIF(T1_imgsummary!E5:N5,"CB")*100/M5)</f>
        <v>0</v>
      </c>
      <c r="BB5">
        <f>IF(M5=0,0,COUNTIF(T1_imgsummary!E5:N5,"BUB")*100/M5)</f>
        <v>0</v>
      </c>
      <c r="BC5">
        <f>IF(M5=0,0,COUNTIF(T1_imgsummary!E5:N5,"CE")*100/M5)</f>
        <v>0</v>
      </c>
      <c r="BD5">
        <f>IF(M5=0,0,COUNTIF(T1_imgsummary!E5:N5,"CF")*100/M5)</f>
        <v>0</v>
      </c>
      <c r="BE5">
        <f>IF(M5=0,0,COUNTIF(T1_imgsummary!E5:N5,"FOT")*100/M5)</f>
        <v>0</v>
      </c>
      <c r="BF5">
        <f>IF(M5=0,0,COUNTIF(T1_imgsummary!E5:N5,"CM")*100/M5)</f>
        <v>0</v>
      </c>
      <c r="BG5">
        <f>IF(M5=0,0,COUNTIF(T1_imgsummary!E5:N5,"OULA")*100/M5)</f>
        <v>0</v>
      </c>
      <c r="BH5">
        <f>IF(M5=0,0,COUNTIF(T1_imgsummary!E5:N5,"OULO")*100/M5)</f>
        <v>0</v>
      </c>
      <c r="BI5">
        <f>IF(M5=0,0,COUNTIF(T1_imgsummary!E5:N5,"OXY")*100/M5)</f>
        <v>0</v>
      </c>
      <c r="BJ5">
        <f>IF(M5=0,0,COUNTIF(T1_imgsummary!E5:N5,"PACE")*100/M5)</f>
        <v>0</v>
      </c>
      <c r="BK5">
        <f>IF(M5=0,0,COUNTIF(T1_imgsummary!E5:N5,"PACF")*100/M5)</f>
        <v>0</v>
      </c>
      <c r="BL5">
        <f>IF(M5=0,0,COUNTIF(T1_imgsummary!E5:N5,"PAV")*100/M5)</f>
        <v>0</v>
      </c>
      <c r="BM5">
        <f>IF(M5=0,0,COUNTIF(T1_imgsummary!E5:N5,"PEC")*100/M5)</f>
        <v>0</v>
      </c>
      <c r="BN5">
        <f>IF(M5=0,0,COUNTIF(T1_imgsummary!E5:N5,"PLAT")*100/M5)</f>
        <v>0</v>
      </c>
      <c r="BO5">
        <f>IF(M5=0,0,COUNTIF(T1_imgsummary!E5:N5,"POC")*100/M5)</f>
        <v>0</v>
      </c>
      <c r="BP5">
        <f>IF(M5=0,0,COUNTIF(T1_imgsummary!E5:N5,"PORB")*100/M5)</f>
        <v>0</v>
      </c>
      <c r="BQ5">
        <f>IF(M5=0,0,COUNTIF(T1_imgsummary!E5:N5,"PORE")*100/M5)</f>
        <v>0</v>
      </c>
      <c r="BR5">
        <f>IF(M5=0,0,COUNTIF(T1_imgsummary!E5:N5,"PORM")*100/M5)</f>
        <v>0</v>
      </c>
      <c r="BS5">
        <f>IF(M5=0,0,COUNTIF(T1_imgsummary!E5:N5,"SER")*100/M5)</f>
        <v>0</v>
      </c>
      <c r="BT5">
        <f>IF(M5=0,0,COUNTIF(T1_imgsummary!E5:N5,"STY")*100/M5)</f>
        <v>0</v>
      </c>
      <c r="BU5">
        <f>IF(M5=0,0,COUNTIF(T1_imgsummary!E5:N5,"SYM")*100/M5)</f>
        <v>0</v>
      </c>
      <c r="BV5">
        <f>IF(M5=0,0,COUNTIF(T1_imgsummary!E5:N5,"TUBI")*100/M5)</f>
        <v>0</v>
      </c>
      <c r="BW5">
        <f>IF(M5=0,0,COUNTIF(T1_imgsummary!E5:N5,"TURB")*100/M5)</f>
        <v>0</v>
      </c>
      <c r="BX5">
        <f>IF(M5=0,0,COUNTIF(T1_imgsummary!E5:N5,"ZACRF")*100/M5)</f>
        <v>0</v>
      </c>
      <c r="BY5">
        <f>IF(M5=0,0,COUNTIF(T1_imgsummary!E5:N5,"ZAGARF")*100/M5)</f>
        <v>0</v>
      </c>
      <c r="BZ5">
        <f>IF(M5=0,0,COUNTIF(T1_imgsummary!E5:N5,"ZAGATF")*100/M5)</f>
        <v>0</v>
      </c>
      <c r="CA5">
        <f>IF(M5=0,0,COUNTIF(T1_imgsummary!E5:N5,"ZDENF")*100/M5)</f>
        <v>0</v>
      </c>
      <c r="CB5">
        <f>IF(M5=0,0,COUNTIF(T1_imgsummary!E5:N5,"ZEUPF")*100/M5)</f>
        <v>0</v>
      </c>
      <c r="CC5">
        <f>IF(M5=0,0,COUNTIF(T1_imgsummary!E5:N5,"ZFAVF")*100/M5)</f>
        <v>0</v>
      </c>
      <c r="CD5">
        <f>IF(M5=0,0,COUNTIF(T1_imgsummary!E5:N5,"ZCMRF")*100/M5)</f>
        <v>0</v>
      </c>
      <c r="CE5">
        <f>IF(M5=0,0,COUNTIF(T1_imgsummary!E5:N5,"ZMUSF")*100/M5)</f>
        <v>0</v>
      </c>
      <c r="CF5">
        <f>IF(M5=0,0,COUNTIF(T1_imgsummary!E5:N5,"ZNSC")*100/M5)</f>
        <v>0</v>
      </c>
      <c r="CG5">
        <f>IF(M5=0,0,COUNTIF(T1_imgsummary!E5:N5,"ZOC")*100/M5)</f>
        <v>0</v>
      </c>
      <c r="CH5">
        <f>IF(M5=0,0,COUNTIF(T1_imgsummary!E5:N5,"ZPOCF")*100/M5)</f>
        <v>0</v>
      </c>
      <c r="CI5">
        <f>IF(M5=0,0,COUNTIF(T1_imgsummary!E5:N5,"ZPORF")*100/M5)</f>
        <v>0</v>
      </c>
      <c r="CK5" s="26">
        <f>IF(M5=0,0,COUNTIF(T1_imgsummary!E5:N5,"AA")*100/M5)</f>
        <v>50</v>
      </c>
      <c r="CL5" s="26">
        <f>IF(M5=0,0,COUNTIF(T1_imgsummary!E5:N5,"CA")*100/M5)</f>
        <v>10</v>
      </c>
      <c r="CM5">
        <f>IF(M5=0,0,COUNTIF(T1_imgsummary!E5:N5,"DC")*100/M5)</f>
        <v>0</v>
      </c>
      <c r="CN5">
        <f>IF(M5=0,0,COUNTIF(T1_imgsummary!E5:N5,"DCA")*100/M5)</f>
        <v>0</v>
      </c>
      <c r="CO5">
        <f>IF(M5=0,0,COUNTIF(T1_imgsummary!E5:N5,"DIS")*100/M5)</f>
        <v>0</v>
      </c>
      <c r="CQ5">
        <f>IF(M5=0,0,COUNTIF(T1_imgsummary!E5:N5,"GRV")*100/M5)</f>
        <v>0</v>
      </c>
      <c r="CR5">
        <f>IF(M5=0,0,COUNTIF(T1_imgsummary!E5:N5,"R")*100/M5)</f>
        <v>0</v>
      </c>
      <c r="CS5">
        <f>IF(M5=0,0,COUNTIF(T1_imgsummary!E5:N5,"S")*100/M5)</f>
        <v>0</v>
      </c>
      <c r="CT5">
        <f>IF(M5=0,0,COUNTIF(T1_imgsummary!E5:N5,"RCK")*100/M5)</f>
        <v>0</v>
      </c>
      <c r="CU5">
        <f>IF(M5=0,0,COUNTIF(T1_imgsummary!E5:N5,"SI")*100/M5)</f>
        <v>0</v>
      </c>
      <c r="CW5">
        <f>IF(M5=0,0,COUNTIF(T1_imgsummary!E5:N5,"COD")*100/M5)</f>
        <v>0</v>
      </c>
      <c r="CX5">
        <f>IF(M5=0,0,COUNTIF(T1_imgsummary!E5:N5,"KAPP")*100/M5)</f>
        <v>0</v>
      </c>
      <c r="CY5" s="26">
        <f>IF(M5=0,0,COUNTIF(T1_imgsummary!E5:N5,"MA")*100/M5)</f>
        <v>20</v>
      </c>
      <c r="CZ5">
        <f>IF(M5=0,0,COUNTIF(T1_imgsummary!E5:N5,"SARG")*100/M5)</f>
        <v>0</v>
      </c>
      <c r="DB5" s="26">
        <f>IF(M5=0,0,COUNTIF(T1_imgsummary!E5:N5,"HA")*100/M5)</f>
        <v>20</v>
      </c>
      <c r="DD5">
        <f>IF(M5=0,0,COUNTIF(T1_imgsummary!E5:N5,"COTS")*100/M5)</f>
        <v>0</v>
      </c>
      <c r="DE5">
        <f>IF(M5=0,0,COUNTIF(T1_imgsummary!E5:N5,"COR")*100/M5)</f>
        <v>0</v>
      </c>
      <c r="DF5">
        <f>IF(M5=0,0,COUNTIF(T1_imgsummary!E5:N5,"DIA")*100/M5)</f>
        <v>0</v>
      </c>
      <c r="DG5">
        <f>IF(M5=0,0,COUNTIF(T1_imgsummary!E5:N5,"GORG")*100/M5)</f>
        <v>0</v>
      </c>
      <c r="DH5">
        <f>IF(M5=0,0,COUNTIF(T1_imgsummary!E5:N5,"ISIS")*100/M5)</f>
        <v>0</v>
      </c>
      <c r="DI5">
        <f>IF(M5=0,0,COUNTIF(T1_imgsummary!E5:N5,"OT")*100/M5)</f>
        <v>0</v>
      </c>
      <c r="DJ5">
        <f>IF(M5=0,0,COUNTIF(T1_imgsummary!E5:N5,"SG")*100/M5)</f>
        <v>0</v>
      </c>
      <c r="DK5">
        <f>IF(M5=0,0,COUNTIF(T1_imgsummary!E5:N5,"SC")*100/M5)</f>
        <v>0</v>
      </c>
      <c r="DL5">
        <f>IF(M5=0,0,COUNTIF(T1_imgsummary!E5:N5,"SP")*100/M5)</f>
        <v>0</v>
      </c>
      <c r="DM5">
        <f>IF(M5=0,0,COUNTIF(T1_imgsummary!E5:N5,"ZO")*100/M5)</f>
        <v>0</v>
      </c>
      <c r="DO5">
        <f>IF(M5=0,0,COUNTIF(T1_imgsummary!E5:N5,"TWB")*100/M5)</f>
        <v>0</v>
      </c>
      <c r="DQ5">
        <f>IF(M5=0,0,COUNTIF(T1_imgsummary!Y5:AH5,"COR")*100/M5)</f>
        <v>0</v>
      </c>
      <c r="DR5">
        <f>IF(M5=0,0,COUNTIF(T1_imgsummary!Y5:AH5,"COTS")*100/M5)</f>
        <v>0</v>
      </c>
      <c r="DS5">
        <f>IF(M5=0,0,COUNTIF(T1_imgsummary!Y5:AH5,"DIA")*100/M5)</f>
        <v>0</v>
      </c>
      <c r="DT5">
        <f>IF(M5=0,0,COUNTIF(T1_imgsummary!Y5:AH5,"GORG")*100/M5)</f>
        <v>0</v>
      </c>
      <c r="DU5">
        <f>IF(M5=0,0,COUNTIF(T1_imgsummary!Y5:AH5,"ISIS")*100/M5)</f>
        <v>0</v>
      </c>
      <c r="DV5">
        <f>IF(M5=0,0,COUNTIF(T1_imgsummary!Y5:AH5,"DIS")*100/M5)</f>
        <v>0</v>
      </c>
      <c r="DW5">
        <f>IF(M5=0,0,COUNTIF(T1_imgsummary!Y5:AH5,"BLEC")*100/M5)</f>
        <v>0</v>
      </c>
      <c r="DX5">
        <f>IF(M5=0,0,COUNTIF(T1_imgsummary!Y5:AH5,"COD")*100/M5)</f>
        <v>0</v>
      </c>
      <c r="DY5">
        <f>IF(M5=0,0,COUNTIF(T1_imgsummary!Y5:AH5,"KAPP")*100/M5)</f>
        <v>0</v>
      </c>
      <c r="DZ5">
        <f>IF(M5=0,0,COUNTIF(T1_imgsummary!Y5:AH5,"SARG")*100/M5)</f>
        <v>0</v>
      </c>
      <c r="EA5">
        <f>IF(M5=0,0,COUNTIF(T1_imgsummary!Y5:AH5,"ZACRF")*100/M5)</f>
        <v>0</v>
      </c>
      <c r="EB5">
        <f>IF(M5=0,0,COUNTIF(T1_imgsummary!Y5:AH5,"ZAGARF")*100/M5)</f>
        <v>0</v>
      </c>
      <c r="EC5">
        <f>IF(M5=0,0,COUNTIF(T1_imgsummary!Y5:AH5,"ZAGATF")*100/M5)</f>
        <v>0</v>
      </c>
      <c r="ED5">
        <f>IF(M5=0,0,COUNTIF(T1_imgsummary!Y5:AH5,"ZCMRF")*100/M5)</f>
        <v>0</v>
      </c>
      <c r="EE5">
        <f>IF(M5=0,0,COUNTIF(T1_imgsummary!Y5:AH5,"ZDENF")*100/M5)</f>
        <v>0</v>
      </c>
      <c r="EF5">
        <f>IF(M5=0,0,COUNTIF(T1_imgsummary!Y5:AH5,"ZEUPF")*100/M5)</f>
        <v>0</v>
      </c>
      <c r="EG5">
        <f>IF(M5=0,0,COUNTIF(T1_imgsummary!Y5:AH5,"ZFAVF")*100/M5)</f>
        <v>0</v>
      </c>
      <c r="EH5">
        <f>IF(M5=0,0,COUNTIF(T1_imgsummary!Y5:AH5,"ZMUSF")*100/M5)</f>
        <v>0</v>
      </c>
      <c r="EI5">
        <f>IF(M5=0,0,COUNTIF(T1_imgsummary!Y5:AH5,"ZNSC")*100/M5)</f>
        <v>0</v>
      </c>
      <c r="EJ5">
        <f>IF(M5=0,0,COUNTIF(T1_imgsummary!Y5:AH5,"ZOC")*100/M5)</f>
        <v>0</v>
      </c>
      <c r="EK5">
        <f>IF(M5=0,0,COUNTIF(T1_imgsummary!Y5:AH5,"ZPOCF")*100/M5)</f>
        <v>0</v>
      </c>
      <c r="EL5">
        <f>IF(M5=0,0,COUNTIF(T1_imgsummary!Y5:AH5,"ZPORF")*100/M5)</f>
        <v>0</v>
      </c>
    </row>
    <row r="6" spans="1:142" x14ac:dyDescent="0.25">
      <c r="A6">
        <v>4</v>
      </c>
      <c r="B6" t="s">
        <v>48</v>
      </c>
      <c r="F6" s="26">
        <f>IF(M6=0,0,COUNTIF(T1_imgsummary!O6:X6,"HC")*100/M6)</f>
        <v>10</v>
      </c>
      <c r="G6" s="26">
        <f>IF(M6=0,0,COUNTIF(T1_imgsummary!O6:X6,"AA")*100/M6)</f>
        <v>40</v>
      </c>
      <c r="H6">
        <f>IF(M6=0,0,COUNTIF(T1_imgsummary!O6:X6,"AB")*100/M6)</f>
        <v>0</v>
      </c>
      <c r="I6">
        <f>IF(M6=0,0,COUNTIF(T1_imgsummary!O6:X6,"MA")*100/M6)</f>
        <v>0</v>
      </c>
      <c r="J6" s="26">
        <f>IF(M6=0,0,COUNTIF(T1_imgsummary!O6:X6,"HA")*100/M6)</f>
        <v>50</v>
      </c>
      <c r="K6">
        <f>IF(M6=0,0,COUNTIF(T1_imgsummary!O6:X6,"OB")*100/M6)</f>
        <v>0</v>
      </c>
      <c r="L6">
        <f>IF(M6=0,0,COUNTIF(T1_imgsummary!O6:X6,"TWB")*100/M6)</f>
        <v>0</v>
      </c>
      <c r="M6">
        <f>10-COUNTIF(T1_imgsummary!O6:X6,"TWS")</f>
        <v>10</v>
      </c>
      <c r="P6">
        <f>IF(M6=0,0,COUNTIF(T1_imgsummary!E6:N6,"ACAN")*100/M6)</f>
        <v>0</v>
      </c>
      <c r="Q6">
        <f>IF(M6=0,0,COUNTIF(T1_imgsummary!E6:N6,"ACB")*100/M6)</f>
        <v>0</v>
      </c>
      <c r="R6">
        <f>IF(M6=0,0,COUNTIF(T1_imgsummary!E6:N6,"ACC")*100/M6)</f>
        <v>0</v>
      </c>
      <c r="S6">
        <f>IF(M6=0,0,COUNTIF(T1_imgsummary!E6:N6,"ACD")*100/M6)</f>
        <v>0</v>
      </c>
      <c r="T6">
        <f>IF(M6=0,0,COUNTIF(T1_imgsummary!E6:N6,"ACH")*100/M6)</f>
        <v>0</v>
      </c>
      <c r="U6">
        <f>IF(M6=0,0,COUNTIF(T1_imgsummary!E6:N6,"ACT")*100/M6)</f>
        <v>0</v>
      </c>
      <c r="V6">
        <f>IF(M6=0,0,COUNTIF(T1_imgsummary!E6:N6,"ACR")*100/M6)</f>
        <v>0</v>
      </c>
      <c r="W6">
        <f>IF(M6=0,0,COUNTIF(T1_imgsummary!E6:N6,"AST")*100/M6)</f>
        <v>0</v>
      </c>
      <c r="X6">
        <f>IF(M6=0,0,COUNTIF(T1_imgsummary!E6:N6,"AF")*100/M6)</f>
        <v>0</v>
      </c>
      <c r="Y6">
        <f>IF(M6=0,0,COUNTIF(T1_imgsummary!E6:N6,"BLEC")*100/M6)</f>
        <v>0</v>
      </c>
      <c r="Z6">
        <f>IF(M6=0,0,COUNTIF(T1_imgsummary!E6:N6,"CAU")*100/M6)</f>
        <v>0</v>
      </c>
      <c r="AA6">
        <f>IF(M6=0,0,COUNTIF(T1_imgsummary!E6:N6,"COE")*100/M6)</f>
        <v>0</v>
      </c>
      <c r="AB6">
        <f>IF(M6=0,0,COUNTIF(T1_imgsummary!E6:N6,"COS")*100/M6)</f>
        <v>0</v>
      </c>
      <c r="AC6">
        <f>IF(M6=0,0,COUNTIF(T1_imgsummary!E6:N6,"CYP")*100/M6)</f>
        <v>0</v>
      </c>
      <c r="AD6">
        <f>IF(M6=0,0,COUNTIF(T1_imgsummary!E6:N6,"DIP")*100/M6)</f>
        <v>0</v>
      </c>
      <c r="AE6">
        <f>IF(M6=0,0,COUNTIF(T1_imgsummary!E6:N6,"ECHY")*100/M6)</f>
        <v>0</v>
      </c>
      <c r="AF6">
        <f>IF(M6=0,0,COUNTIF(T1_imgsummary!E6:N6,"ECHI")*100/M6)</f>
        <v>0</v>
      </c>
      <c r="AG6">
        <f>IF(M6=0,0,COUNTIF(T1_imgsummary!E6:N6,"EUP")*100/M6)</f>
        <v>0</v>
      </c>
      <c r="AH6">
        <f>IF(M6=0,0,COUNTIF(T1_imgsummary!E6:N6,"FAV")*100/M6)</f>
        <v>0</v>
      </c>
      <c r="AI6">
        <f>IF(M6=0,0,COUNTIF(T1_imgsummary!E6:N6,"FVI")*100/M6)</f>
        <v>0</v>
      </c>
      <c r="AJ6">
        <f>IF(M6=0,0,COUNTIF(T1_imgsummary!E6:N6,"CMR")*100/M6)</f>
        <v>0</v>
      </c>
      <c r="AK6">
        <f>IF(M6=0,0,COUNTIF(T1_imgsummary!E6:N6,"GAL")*100/M6)</f>
        <v>0</v>
      </c>
      <c r="AL6">
        <f>IF(M6=0,0,COUNTIF(T1_imgsummary!E6:N6,"GONIA")*100/M6)</f>
        <v>0</v>
      </c>
      <c r="AM6">
        <f>IF(M6=0,0,COUNTIF(T1_imgsummary!E6:N6,"GONIO")*100/M6)</f>
        <v>0</v>
      </c>
      <c r="AN6">
        <f>IF(M6=0,0,COUNTIF(T1_imgsummary!E6:N6,"HEL")*100/M6)</f>
        <v>0</v>
      </c>
      <c r="AO6">
        <f>IF(M6=0,0,COUNTIF(T1_imgsummary!E6:N6,"HYD")*100/M6)</f>
        <v>0</v>
      </c>
      <c r="AP6">
        <f>IF(M6=0,0,COUNTIF(T1_imgsummary!E6:N6,"ISO")*100/M6)</f>
        <v>0</v>
      </c>
      <c r="AQ6">
        <f>IF(M6=0,0,COUNTIF(T1_imgsummary!E6:N6,"LEPA")*100/M6)</f>
        <v>0</v>
      </c>
      <c r="AR6">
        <f>IF(M6=0,0,COUNTIF(T1_imgsummary!E6:N6,"LEPS")*100/M6)</f>
        <v>0</v>
      </c>
      <c r="AS6">
        <f>IF(M6=0,0,COUNTIF(T1_imgsummary!E6:N6,"LOB")*100/M6)</f>
        <v>0</v>
      </c>
      <c r="AT6">
        <f>IF(M6=0,0,COUNTIF(T1_imgsummary!E6:N6,"MER")*100/M6)</f>
        <v>0</v>
      </c>
      <c r="AU6">
        <f>IF(M6=0,0,COUNTIF(T1_imgsummary!E6:N6,"MILL")*100/M6)</f>
        <v>0</v>
      </c>
      <c r="AV6">
        <f>IF(M6=0,0,COUNTIF(T1_imgsummary!E6:N6,"MON")*100/M6)</f>
        <v>0</v>
      </c>
      <c r="AW6">
        <f>IF(M6=0,0,COUNTIF(T1_imgsummary!E6:N6,"MONTB")*100/M6)</f>
        <v>0</v>
      </c>
      <c r="AX6">
        <f>IF(M6=0,0,COUNTIF(T1_imgsummary!E6:N6,"MONTE")*100/M6)</f>
        <v>0</v>
      </c>
      <c r="AY6">
        <f>IF(M6=0,0,COUNTIF(T1_imgsummary!E6:N6,"MONTF")*100/M6)</f>
        <v>0</v>
      </c>
      <c r="AZ6">
        <f>IF(M6=0,0,COUNTIF(T1_imgsummary!E6:N6,"MYC")*100/M6)</f>
        <v>0</v>
      </c>
      <c r="BA6">
        <f>IF(M6=0,0,COUNTIF(T1_imgsummary!E6:N6,"CB")*100/M6)</f>
        <v>0</v>
      </c>
      <c r="BB6">
        <f>IF(M6=0,0,COUNTIF(T1_imgsummary!E6:N6,"BUB")*100/M6)</f>
        <v>0</v>
      </c>
      <c r="BC6" s="26">
        <f>IF(M6=0,0,COUNTIF(T1_imgsummary!E6:N6,"CE")*100/M6)</f>
        <v>10</v>
      </c>
      <c r="BD6">
        <f>IF(M6=0,0,COUNTIF(T1_imgsummary!E6:N6,"CF")*100/M6)</f>
        <v>0</v>
      </c>
      <c r="BE6">
        <f>IF(M6=0,0,COUNTIF(T1_imgsummary!E6:N6,"FOT")*100/M6)</f>
        <v>0</v>
      </c>
      <c r="BF6">
        <f>IF(M6=0,0,COUNTIF(T1_imgsummary!E6:N6,"CM")*100/M6)</f>
        <v>0</v>
      </c>
      <c r="BG6">
        <f>IF(M6=0,0,COUNTIF(T1_imgsummary!E6:N6,"OULA")*100/M6)</f>
        <v>0</v>
      </c>
      <c r="BH6">
        <f>IF(M6=0,0,COUNTIF(T1_imgsummary!E6:N6,"OULO")*100/M6)</f>
        <v>0</v>
      </c>
      <c r="BI6">
        <f>IF(M6=0,0,COUNTIF(T1_imgsummary!E6:N6,"OXY")*100/M6)</f>
        <v>0</v>
      </c>
      <c r="BJ6">
        <f>IF(M6=0,0,COUNTIF(T1_imgsummary!E6:N6,"PACE")*100/M6)</f>
        <v>0</v>
      </c>
      <c r="BK6">
        <f>IF(M6=0,0,COUNTIF(T1_imgsummary!E6:N6,"PACF")*100/M6)</f>
        <v>0</v>
      </c>
      <c r="BL6">
        <f>IF(M6=0,0,COUNTIF(T1_imgsummary!E6:N6,"PAV")*100/M6)</f>
        <v>0</v>
      </c>
      <c r="BM6">
        <f>IF(M6=0,0,COUNTIF(T1_imgsummary!E6:N6,"PEC")*100/M6)</f>
        <v>0</v>
      </c>
      <c r="BN6">
        <f>IF(M6=0,0,COUNTIF(T1_imgsummary!E6:N6,"PLAT")*100/M6)</f>
        <v>0</v>
      </c>
      <c r="BO6">
        <f>IF(M6=0,0,COUNTIF(T1_imgsummary!E6:N6,"POC")*100/M6)</f>
        <v>0</v>
      </c>
      <c r="BP6">
        <f>IF(M6=0,0,COUNTIF(T1_imgsummary!E6:N6,"PORB")*100/M6)</f>
        <v>0</v>
      </c>
      <c r="BQ6">
        <f>IF(M6=0,0,COUNTIF(T1_imgsummary!E6:N6,"PORE")*100/M6)</f>
        <v>0</v>
      </c>
      <c r="BR6">
        <f>IF(M6=0,0,COUNTIF(T1_imgsummary!E6:N6,"PORM")*100/M6)</f>
        <v>0</v>
      </c>
      <c r="BS6">
        <f>IF(M6=0,0,COUNTIF(T1_imgsummary!E6:N6,"SER")*100/M6)</f>
        <v>0</v>
      </c>
      <c r="BT6">
        <f>IF(M6=0,0,COUNTIF(T1_imgsummary!E6:N6,"STY")*100/M6)</f>
        <v>0</v>
      </c>
      <c r="BU6">
        <f>IF(M6=0,0,COUNTIF(T1_imgsummary!E6:N6,"SYM")*100/M6)</f>
        <v>0</v>
      </c>
      <c r="BV6">
        <f>IF(M6=0,0,COUNTIF(T1_imgsummary!E6:N6,"TUBI")*100/M6)</f>
        <v>0</v>
      </c>
      <c r="BW6">
        <f>IF(M6=0,0,COUNTIF(T1_imgsummary!E6:N6,"TURB")*100/M6)</f>
        <v>0</v>
      </c>
      <c r="BX6">
        <f>IF(M6=0,0,COUNTIF(T1_imgsummary!E6:N6,"ZACRF")*100/M6)</f>
        <v>0</v>
      </c>
      <c r="BY6">
        <f>IF(M6=0,0,COUNTIF(T1_imgsummary!E6:N6,"ZAGARF")*100/M6)</f>
        <v>0</v>
      </c>
      <c r="BZ6">
        <f>IF(M6=0,0,COUNTIF(T1_imgsummary!E6:N6,"ZAGATF")*100/M6)</f>
        <v>0</v>
      </c>
      <c r="CA6">
        <f>IF(M6=0,0,COUNTIF(T1_imgsummary!E6:N6,"ZDENF")*100/M6)</f>
        <v>0</v>
      </c>
      <c r="CB6">
        <f>IF(M6=0,0,COUNTIF(T1_imgsummary!E6:N6,"ZEUPF")*100/M6)</f>
        <v>0</v>
      </c>
      <c r="CC6">
        <f>IF(M6=0,0,COUNTIF(T1_imgsummary!E6:N6,"ZFAVF")*100/M6)</f>
        <v>0</v>
      </c>
      <c r="CD6">
        <f>IF(M6=0,0,COUNTIF(T1_imgsummary!E6:N6,"ZCMRF")*100/M6)</f>
        <v>0</v>
      </c>
      <c r="CE6">
        <f>IF(M6=0,0,COUNTIF(T1_imgsummary!E6:N6,"ZMUSF")*100/M6)</f>
        <v>0</v>
      </c>
      <c r="CF6">
        <f>IF(M6=0,0,COUNTIF(T1_imgsummary!E6:N6,"ZNSC")*100/M6)</f>
        <v>0</v>
      </c>
      <c r="CG6">
        <f>IF(M6=0,0,COUNTIF(T1_imgsummary!E6:N6,"ZOC")*100/M6)</f>
        <v>0</v>
      </c>
      <c r="CH6">
        <f>IF(M6=0,0,COUNTIF(T1_imgsummary!E6:N6,"ZPOCF")*100/M6)</f>
        <v>0</v>
      </c>
      <c r="CI6">
        <f>IF(M6=0,0,COUNTIF(T1_imgsummary!E6:N6,"ZPORF")*100/M6)</f>
        <v>0</v>
      </c>
      <c r="CK6" s="26">
        <f>IF(M6=0,0,COUNTIF(T1_imgsummary!E6:N6,"AA")*100/M6)</f>
        <v>40</v>
      </c>
      <c r="CL6">
        <f>IF(M6=0,0,COUNTIF(T1_imgsummary!E6:N6,"CA")*100/M6)</f>
        <v>0</v>
      </c>
      <c r="CM6">
        <f>IF(M6=0,0,COUNTIF(T1_imgsummary!E6:N6,"DC")*100/M6)</f>
        <v>0</v>
      </c>
      <c r="CN6">
        <f>IF(M6=0,0,COUNTIF(T1_imgsummary!E6:N6,"DCA")*100/M6)</f>
        <v>0</v>
      </c>
      <c r="CO6">
        <f>IF(M6=0,0,COUNTIF(T1_imgsummary!E6:N6,"DIS")*100/M6)</f>
        <v>0</v>
      </c>
      <c r="CQ6">
        <f>IF(M6=0,0,COUNTIF(T1_imgsummary!E6:N6,"GRV")*100/M6)</f>
        <v>0</v>
      </c>
      <c r="CR6">
        <f>IF(M6=0,0,COUNTIF(T1_imgsummary!E6:N6,"R")*100/M6)</f>
        <v>0</v>
      </c>
      <c r="CS6">
        <f>IF(M6=0,0,COUNTIF(T1_imgsummary!E6:N6,"S")*100/M6)</f>
        <v>0</v>
      </c>
      <c r="CT6">
        <f>IF(M6=0,0,COUNTIF(T1_imgsummary!E6:N6,"RCK")*100/M6)</f>
        <v>0</v>
      </c>
      <c r="CU6">
        <f>IF(M6=0,0,COUNTIF(T1_imgsummary!E6:N6,"SI")*100/M6)</f>
        <v>0</v>
      </c>
      <c r="CW6">
        <f>IF(M6=0,0,COUNTIF(T1_imgsummary!E6:N6,"COD")*100/M6)</f>
        <v>0</v>
      </c>
      <c r="CX6">
        <f>IF(M6=0,0,COUNTIF(T1_imgsummary!E6:N6,"KAPP")*100/M6)</f>
        <v>0</v>
      </c>
      <c r="CY6">
        <f>IF(M6=0,0,COUNTIF(T1_imgsummary!E6:N6,"MA")*100/M6)</f>
        <v>0</v>
      </c>
      <c r="CZ6">
        <f>IF(M6=0,0,COUNTIF(T1_imgsummary!E6:N6,"SARG")*100/M6)</f>
        <v>0</v>
      </c>
      <c r="DB6" s="26">
        <f>IF(M6=0,0,COUNTIF(T1_imgsummary!E6:N6,"HA")*100/M6)</f>
        <v>50</v>
      </c>
      <c r="DD6">
        <f>IF(M6=0,0,COUNTIF(T1_imgsummary!E6:N6,"COTS")*100/M6)</f>
        <v>0</v>
      </c>
      <c r="DE6">
        <f>IF(M6=0,0,COUNTIF(T1_imgsummary!E6:N6,"COR")*100/M6)</f>
        <v>0</v>
      </c>
      <c r="DF6">
        <f>IF(M6=0,0,COUNTIF(T1_imgsummary!E6:N6,"DIA")*100/M6)</f>
        <v>0</v>
      </c>
      <c r="DG6">
        <f>IF(M6=0,0,COUNTIF(T1_imgsummary!E6:N6,"GORG")*100/M6)</f>
        <v>0</v>
      </c>
      <c r="DH6">
        <f>IF(M6=0,0,COUNTIF(T1_imgsummary!E6:N6,"ISIS")*100/M6)</f>
        <v>0</v>
      </c>
      <c r="DI6">
        <f>IF(M6=0,0,COUNTIF(T1_imgsummary!E6:N6,"OT")*100/M6)</f>
        <v>0</v>
      </c>
      <c r="DJ6">
        <f>IF(M6=0,0,COUNTIF(T1_imgsummary!E6:N6,"SG")*100/M6)</f>
        <v>0</v>
      </c>
      <c r="DK6">
        <f>IF(M6=0,0,COUNTIF(T1_imgsummary!E6:N6,"SC")*100/M6)</f>
        <v>0</v>
      </c>
      <c r="DL6">
        <f>IF(M6=0,0,COUNTIF(T1_imgsummary!E6:N6,"SP")*100/M6)</f>
        <v>0</v>
      </c>
      <c r="DM6">
        <f>IF(M6=0,0,COUNTIF(T1_imgsummary!E6:N6,"ZO")*100/M6)</f>
        <v>0</v>
      </c>
      <c r="DO6">
        <f>IF(M6=0,0,COUNTIF(T1_imgsummary!E6:N6,"TWB")*100/M6)</f>
        <v>0</v>
      </c>
      <c r="DQ6">
        <f>IF(M6=0,0,COUNTIF(T1_imgsummary!Y6:AH6,"COR")*100/M6)</f>
        <v>0</v>
      </c>
      <c r="DR6">
        <f>IF(M6=0,0,COUNTIF(T1_imgsummary!Y6:AH6,"COTS")*100/M6)</f>
        <v>0</v>
      </c>
      <c r="DS6">
        <f>IF(M6=0,0,COUNTIF(T1_imgsummary!Y6:AH6,"DIA")*100/M6)</f>
        <v>0</v>
      </c>
      <c r="DT6">
        <f>IF(M6=0,0,COUNTIF(T1_imgsummary!Y6:AH6,"GORG")*100/M6)</f>
        <v>0</v>
      </c>
      <c r="DU6">
        <f>IF(M6=0,0,COUNTIF(T1_imgsummary!Y6:AH6,"ISIS")*100/M6)</f>
        <v>0</v>
      </c>
      <c r="DV6">
        <f>IF(M6=0,0,COUNTIF(T1_imgsummary!Y6:AH6,"DIS")*100/M6)</f>
        <v>0</v>
      </c>
      <c r="DW6">
        <f>IF(M6=0,0,COUNTIF(T1_imgsummary!Y6:AH6,"BLEC")*100/M6)</f>
        <v>0</v>
      </c>
      <c r="DX6">
        <f>IF(M6=0,0,COUNTIF(T1_imgsummary!Y6:AH6,"COD")*100/M6)</f>
        <v>0</v>
      </c>
      <c r="DY6">
        <f>IF(M6=0,0,COUNTIF(T1_imgsummary!Y6:AH6,"KAPP")*100/M6)</f>
        <v>0</v>
      </c>
      <c r="DZ6">
        <f>IF(M6=0,0,COUNTIF(T1_imgsummary!Y6:AH6,"SARG")*100/M6)</f>
        <v>0</v>
      </c>
      <c r="EA6">
        <f>IF(M6=0,0,COUNTIF(T1_imgsummary!Y6:AH6,"ZACRF")*100/M6)</f>
        <v>0</v>
      </c>
      <c r="EB6">
        <f>IF(M6=0,0,COUNTIF(T1_imgsummary!Y6:AH6,"ZAGARF")*100/M6)</f>
        <v>0</v>
      </c>
      <c r="EC6">
        <f>IF(M6=0,0,COUNTIF(T1_imgsummary!Y6:AH6,"ZAGATF")*100/M6)</f>
        <v>0</v>
      </c>
      <c r="ED6">
        <f>IF(M6=0,0,COUNTIF(T1_imgsummary!Y6:AH6,"ZCMRF")*100/M6)</f>
        <v>0</v>
      </c>
      <c r="EE6">
        <f>IF(M6=0,0,COUNTIF(T1_imgsummary!Y6:AH6,"ZDENF")*100/M6)</f>
        <v>0</v>
      </c>
      <c r="EF6">
        <f>IF(M6=0,0,COUNTIF(T1_imgsummary!Y6:AH6,"ZEUPF")*100/M6)</f>
        <v>0</v>
      </c>
      <c r="EG6">
        <f>IF(M6=0,0,COUNTIF(T1_imgsummary!Y6:AH6,"ZFAVF")*100/M6)</f>
        <v>0</v>
      </c>
      <c r="EH6">
        <f>IF(M6=0,0,COUNTIF(T1_imgsummary!Y6:AH6,"ZMUSF")*100/M6)</f>
        <v>0</v>
      </c>
      <c r="EI6">
        <f>IF(M6=0,0,COUNTIF(T1_imgsummary!Y6:AH6,"ZNSC")*100/M6)</f>
        <v>0</v>
      </c>
      <c r="EJ6">
        <f>IF(M6=0,0,COUNTIF(T1_imgsummary!Y6:AH6,"ZOC")*100/M6)</f>
        <v>0</v>
      </c>
      <c r="EK6">
        <f>IF(M6=0,0,COUNTIF(T1_imgsummary!Y6:AH6,"ZPOCF")*100/M6)</f>
        <v>0</v>
      </c>
      <c r="EL6">
        <f>IF(M6=0,0,COUNTIF(T1_imgsummary!Y6:AH6,"ZPORF")*100/M6)</f>
        <v>0</v>
      </c>
    </row>
    <row r="7" spans="1:142" x14ac:dyDescent="0.25">
      <c r="A7">
        <v>5</v>
      </c>
      <c r="B7" t="s">
        <v>49</v>
      </c>
      <c r="F7">
        <f>IF(M7=0,0,COUNTIF(T1_imgsummary!O7:X7,"HC")*100/M7)</f>
        <v>0</v>
      </c>
      <c r="G7" s="26">
        <f>IF(M7=0,0,COUNTIF(T1_imgsummary!O7:X7,"AA")*100/M7)</f>
        <v>50</v>
      </c>
      <c r="H7">
        <f>IF(M7=0,0,COUNTIF(T1_imgsummary!O7:X7,"AB")*100/M7)</f>
        <v>0</v>
      </c>
      <c r="I7" s="26">
        <f>IF(M7=0,0,COUNTIF(T1_imgsummary!O7:X7,"MA")*100/M7)</f>
        <v>20</v>
      </c>
      <c r="J7" s="26">
        <f>IF(M7=0,0,COUNTIF(T1_imgsummary!O7:X7,"HA")*100/M7)</f>
        <v>30</v>
      </c>
      <c r="K7">
        <f>IF(M7=0,0,COUNTIF(T1_imgsummary!O7:X7,"OB")*100/M7)</f>
        <v>0</v>
      </c>
      <c r="L7">
        <f>IF(M7=0,0,COUNTIF(T1_imgsummary!O7:X7,"TWB")*100/M7)</f>
        <v>0</v>
      </c>
      <c r="M7">
        <f>10-COUNTIF(T1_imgsummary!O7:X7,"TWS")</f>
        <v>10</v>
      </c>
      <c r="P7">
        <f>IF(M7=0,0,COUNTIF(T1_imgsummary!E7:N7,"ACAN")*100/M7)</f>
        <v>0</v>
      </c>
      <c r="Q7">
        <f>IF(M7=0,0,COUNTIF(T1_imgsummary!E7:N7,"ACB")*100/M7)</f>
        <v>0</v>
      </c>
      <c r="R7">
        <f>IF(M7=0,0,COUNTIF(T1_imgsummary!E7:N7,"ACC")*100/M7)</f>
        <v>0</v>
      </c>
      <c r="S7">
        <f>IF(M7=0,0,COUNTIF(T1_imgsummary!E7:N7,"ACD")*100/M7)</f>
        <v>0</v>
      </c>
      <c r="T7">
        <f>IF(M7=0,0,COUNTIF(T1_imgsummary!E7:N7,"ACH")*100/M7)</f>
        <v>0</v>
      </c>
      <c r="U7">
        <f>IF(M7=0,0,COUNTIF(T1_imgsummary!E7:N7,"ACT")*100/M7)</f>
        <v>0</v>
      </c>
      <c r="V7">
        <f>IF(M7=0,0,COUNTIF(T1_imgsummary!E7:N7,"ACR")*100/M7)</f>
        <v>0</v>
      </c>
      <c r="W7">
        <f>IF(M7=0,0,COUNTIF(T1_imgsummary!E7:N7,"AST")*100/M7)</f>
        <v>0</v>
      </c>
      <c r="X7">
        <f>IF(M7=0,0,COUNTIF(T1_imgsummary!E7:N7,"AF")*100/M7)</f>
        <v>0</v>
      </c>
      <c r="Y7">
        <f>IF(M7=0,0,COUNTIF(T1_imgsummary!E7:N7,"BLEC")*100/M7)</f>
        <v>0</v>
      </c>
      <c r="Z7">
        <f>IF(M7=0,0,COUNTIF(T1_imgsummary!E7:N7,"CAU")*100/M7)</f>
        <v>0</v>
      </c>
      <c r="AA7">
        <f>IF(M7=0,0,COUNTIF(T1_imgsummary!E7:N7,"COE")*100/M7)</f>
        <v>0</v>
      </c>
      <c r="AB7">
        <f>IF(M7=0,0,COUNTIF(T1_imgsummary!E7:N7,"COS")*100/M7)</f>
        <v>0</v>
      </c>
      <c r="AC7">
        <f>IF(M7=0,0,COUNTIF(T1_imgsummary!E7:N7,"CYP")*100/M7)</f>
        <v>0</v>
      </c>
      <c r="AD7">
        <f>IF(M7=0,0,COUNTIF(T1_imgsummary!E7:N7,"DIP")*100/M7)</f>
        <v>0</v>
      </c>
      <c r="AE7">
        <f>IF(M7=0,0,COUNTIF(T1_imgsummary!E7:N7,"ECHY")*100/M7)</f>
        <v>0</v>
      </c>
      <c r="AF7">
        <f>IF(M7=0,0,COUNTIF(T1_imgsummary!E7:N7,"ECHI")*100/M7)</f>
        <v>0</v>
      </c>
      <c r="AG7">
        <f>IF(M7=0,0,COUNTIF(T1_imgsummary!E7:N7,"EUP")*100/M7)</f>
        <v>0</v>
      </c>
      <c r="AH7">
        <f>IF(M7=0,0,COUNTIF(T1_imgsummary!E7:N7,"FAV")*100/M7)</f>
        <v>0</v>
      </c>
      <c r="AI7">
        <f>IF(M7=0,0,COUNTIF(T1_imgsummary!E7:N7,"FVI")*100/M7)</f>
        <v>0</v>
      </c>
      <c r="AJ7">
        <f>IF(M7=0,0,COUNTIF(T1_imgsummary!E7:N7,"CMR")*100/M7)</f>
        <v>0</v>
      </c>
      <c r="AK7">
        <f>IF(M7=0,0,COUNTIF(T1_imgsummary!E7:N7,"GAL")*100/M7)</f>
        <v>0</v>
      </c>
      <c r="AL7">
        <f>IF(M7=0,0,COUNTIF(T1_imgsummary!E7:N7,"GONIA")*100/M7)</f>
        <v>0</v>
      </c>
      <c r="AM7">
        <f>IF(M7=0,0,COUNTIF(T1_imgsummary!E7:N7,"GONIO")*100/M7)</f>
        <v>0</v>
      </c>
      <c r="AN7">
        <f>IF(M7=0,0,COUNTIF(T1_imgsummary!E7:N7,"HEL")*100/M7)</f>
        <v>0</v>
      </c>
      <c r="AO7">
        <f>IF(M7=0,0,COUNTIF(T1_imgsummary!E7:N7,"HYD")*100/M7)</f>
        <v>0</v>
      </c>
      <c r="AP7">
        <f>IF(M7=0,0,COUNTIF(T1_imgsummary!E7:N7,"ISO")*100/M7)</f>
        <v>0</v>
      </c>
      <c r="AQ7">
        <f>IF(M7=0,0,COUNTIF(T1_imgsummary!E7:N7,"LEPA")*100/M7)</f>
        <v>0</v>
      </c>
      <c r="AR7">
        <f>IF(M7=0,0,COUNTIF(T1_imgsummary!E7:N7,"LEPS")*100/M7)</f>
        <v>0</v>
      </c>
      <c r="AS7">
        <f>IF(M7=0,0,COUNTIF(T1_imgsummary!E7:N7,"LOB")*100/M7)</f>
        <v>0</v>
      </c>
      <c r="AT7">
        <f>IF(M7=0,0,COUNTIF(T1_imgsummary!E7:N7,"MER")*100/M7)</f>
        <v>0</v>
      </c>
      <c r="AU7">
        <f>IF(M7=0,0,COUNTIF(T1_imgsummary!E7:N7,"MILL")*100/M7)</f>
        <v>0</v>
      </c>
      <c r="AV7">
        <f>IF(M7=0,0,COUNTIF(T1_imgsummary!E7:N7,"MON")*100/M7)</f>
        <v>0</v>
      </c>
      <c r="AW7">
        <f>IF(M7=0,0,COUNTIF(T1_imgsummary!E7:N7,"MONTB")*100/M7)</f>
        <v>0</v>
      </c>
      <c r="AX7">
        <f>IF(M7=0,0,COUNTIF(T1_imgsummary!E7:N7,"MONTE")*100/M7)</f>
        <v>0</v>
      </c>
      <c r="AY7">
        <f>IF(M7=0,0,COUNTIF(T1_imgsummary!E7:N7,"MONTF")*100/M7)</f>
        <v>0</v>
      </c>
      <c r="AZ7">
        <f>IF(M7=0,0,COUNTIF(T1_imgsummary!E7:N7,"MYC")*100/M7)</f>
        <v>0</v>
      </c>
      <c r="BA7">
        <f>IF(M7=0,0,COUNTIF(T1_imgsummary!E7:N7,"CB")*100/M7)</f>
        <v>0</v>
      </c>
      <c r="BB7">
        <f>IF(M7=0,0,COUNTIF(T1_imgsummary!E7:N7,"BUB")*100/M7)</f>
        <v>0</v>
      </c>
      <c r="BC7">
        <f>IF(M7=0,0,COUNTIF(T1_imgsummary!E7:N7,"CE")*100/M7)</f>
        <v>0</v>
      </c>
      <c r="BD7">
        <f>IF(M7=0,0,COUNTIF(T1_imgsummary!E7:N7,"CF")*100/M7)</f>
        <v>0</v>
      </c>
      <c r="BE7">
        <f>IF(M7=0,0,COUNTIF(T1_imgsummary!E7:N7,"FOT")*100/M7)</f>
        <v>0</v>
      </c>
      <c r="BF7">
        <f>IF(M7=0,0,COUNTIF(T1_imgsummary!E7:N7,"CM")*100/M7)</f>
        <v>0</v>
      </c>
      <c r="BG7">
        <f>IF(M7=0,0,COUNTIF(T1_imgsummary!E7:N7,"OULA")*100/M7)</f>
        <v>0</v>
      </c>
      <c r="BH7">
        <f>IF(M7=0,0,COUNTIF(T1_imgsummary!E7:N7,"OULO")*100/M7)</f>
        <v>0</v>
      </c>
      <c r="BI7">
        <f>IF(M7=0,0,COUNTIF(T1_imgsummary!E7:N7,"OXY")*100/M7)</f>
        <v>0</v>
      </c>
      <c r="BJ7">
        <f>IF(M7=0,0,COUNTIF(T1_imgsummary!E7:N7,"PACE")*100/M7)</f>
        <v>0</v>
      </c>
      <c r="BK7">
        <f>IF(M7=0,0,COUNTIF(T1_imgsummary!E7:N7,"PACF")*100/M7)</f>
        <v>0</v>
      </c>
      <c r="BL7">
        <f>IF(M7=0,0,COUNTIF(T1_imgsummary!E7:N7,"PAV")*100/M7)</f>
        <v>0</v>
      </c>
      <c r="BM7">
        <f>IF(M7=0,0,COUNTIF(T1_imgsummary!E7:N7,"PEC")*100/M7)</f>
        <v>0</v>
      </c>
      <c r="BN7">
        <f>IF(M7=0,0,COUNTIF(T1_imgsummary!E7:N7,"PLAT")*100/M7)</f>
        <v>0</v>
      </c>
      <c r="BO7">
        <f>IF(M7=0,0,COUNTIF(T1_imgsummary!E7:N7,"POC")*100/M7)</f>
        <v>0</v>
      </c>
      <c r="BP7">
        <f>IF(M7=0,0,COUNTIF(T1_imgsummary!E7:N7,"PORB")*100/M7)</f>
        <v>0</v>
      </c>
      <c r="BQ7">
        <f>IF(M7=0,0,COUNTIF(T1_imgsummary!E7:N7,"PORE")*100/M7)</f>
        <v>0</v>
      </c>
      <c r="BR7">
        <f>IF(M7=0,0,COUNTIF(T1_imgsummary!E7:N7,"PORM")*100/M7)</f>
        <v>0</v>
      </c>
      <c r="BS7">
        <f>IF(M7=0,0,COUNTIF(T1_imgsummary!E7:N7,"SER")*100/M7)</f>
        <v>0</v>
      </c>
      <c r="BT7">
        <f>IF(M7=0,0,COUNTIF(T1_imgsummary!E7:N7,"STY")*100/M7)</f>
        <v>0</v>
      </c>
      <c r="BU7">
        <f>IF(M7=0,0,COUNTIF(T1_imgsummary!E7:N7,"SYM")*100/M7)</f>
        <v>0</v>
      </c>
      <c r="BV7">
        <f>IF(M7=0,0,COUNTIF(T1_imgsummary!E7:N7,"TUBI")*100/M7)</f>
        <v>0</v>
      </c>
      <c r="BW7">
        <f>IF(M7=0,0,COUNTIF(T1_imgsummary!E7:N7,"TURB")*100/M7)</f>
        <v>0</v>
      </c>
      <c r="BX7">
        <f>IF(M7=0,0,COUNTIF(T1_imgsummary!E7:N7,"ZACRF")*100/M7)</f>
        <v>0</v>
      </c>
      <c r="BY7">
        <f>IF(M7=0,0,COUNTIF(T1_imgsummary!E7:N7,"ZAGARF")*100/M7)</f>
        <v>0</v>
      </c>
      <c r="BZ7">
        <f>IF(M7=0,0,COUNTIF(T1_imgsummary!E7:N7,"ZAGATF")*100/M7)</f>
        <v>0</v>
      </c>
      <c r="CA7">
        <f>IF(M7=0,0,COUNTIF(T1_imgsummary!E7:N7,"ZDENF")*100/M7)</f>
        <v>0</v>
      </c>
      <c r="CB7">
        <f>IF(M7=0,0,COUNTIF(T1_imgsummary!E7:N7,"ZEUPF")*100/M7)</f>
        <v>0</v>
      </c>
      <c r="CC7">
        <f>IF(M7=0,0,COUNTIF(T1_imgsummary!E7:N7,"ZFAVF")*100/M7)</f>
        <v>0</v>
      </c>
      <c r="CD7">
        <f>IF(M7=0,0,COUNTIF(T1_imgsummary!E7:N7,"ZCMRF")*100/M7)</f>
        <v>0</v>
      </c>
      <c r="CE7">
        <f>IF(M7=0,0,COUNTIF(T1_imgsummary!E7:N7,"ZMUSF")*100/M7)</f>
        <v>0</v>
      </c>
      <c r="CF7">
        <f>IF(M7=0,0,COUNTIF(T1_imgsummary!E7:N7,"ZNSC")*100/M7)</f>
        <v>0</v>
      </c>
      <c r="CG7">
        <f>IF(M7=0,0,COUNTIF(T1_imgsummary!E7:N7,"ZOC")*100/M7)</f>
        <v>0</v>
      </c>
      <c r="CH7">
        <f>IF(M7=0,0,COUNTIF(T1_imgsummary!E7:N7,"ZPOCF")*100/M7)</f>
        <v>0</v>
      </c>
      <c r="CI7">
        <f>IF(M7=0,0,COUNTIF(T1_imgsummary!E7:N7,"ZPORF")*100/M7)</f>
        <v>0</v>
      </c>
      <c r="CK7" s="26">
        <f>IF(M7=0,0,COUNTIF(T1_imgsummary!E7:N7,"AA")*100/M7)</f>
        <v>50</v>
      </c>
      <c r="CL7">
        <f>IF(M7=0,0,COUNTIF(T1_imgsummary!E7:N7,"CA")*100/M7)</f>
        <v>0</v>
      </c>
      <c r="CM7">
        <f>IF(M7=0,0,COUNTIF(T1_imgsummary!E7:N7,"DC")*100/M7)</f>
        <v>0</v>
      </c>
      <c r="CN7">
        <f>IF(M7=0,0,COUNTIF(T1_imgsummary!E7:N7,"DCA")*100/M7)</f>
        <v>0</v>
      </c>
      <c r="CO7">
        <f>IF(M7=0,0,COUNTIF(T1_imgsummary!E7:N7,"DIS")*100/M7)</f>
        <v>0</v>
      </c>
      <c r="CQ7">
        <f>IF(M7=0,0,COUNTIF(T1_imgsummary!E7:N7,"GRV")*100/M7)</f>
        <v>0</v>
      </c>
      <c r="CR7">
        <f>IF(M7=0,0,COUNTIF(T1_imgsummary!E7:N7,"R")*100/M7)</f>
        <v>0</v>
      </c>
      <c r="CS7">
        <f>IF(M7=0,0,COUNTIF(T1_imgsummary!E7:N7,"S")*100/M7)</f>
        <v>0</v>
      </c>
      <c r="CT7">
        <f>IF(M7=0,0,COUNTIF(T1_imgsummary!E7:N7,"RCK")*100/M7)</f>
        <v>0</v>
      </c>
      <c r="CU7">
        <f>IF(M7=0,0,COUNTIF(T1_imgsummary!E7:N7,"SI")*100/M7)</f>
        <v>0</v>
      </c>
      <c r="CW7">
        <f>IF(M7=0,0,COUNTIF(T1_imgsummary!E7:N7,"COD")*100/M7)</f>
        <v>0</v>
      </c>
      <c r="CX7">
        <f>IF(M7=0,0,COUNTIF(T1_imgsummary!E7:N7,"KAPP")*100/M7)</f>
        <v>0</v>
      </c>
      <c r="CY7" s="26">
        <f>IF(M7=0,0,COUNTIF(T1_imgsummary!E7:N7,"MA")*100/M7)</f>
        <v>20</v>
      </c>
      <c r="CZ7">
        <f>IF(M7=0,0,COUNTIF(T1_imgsummary!E7:N7,"SARG")*100/M7)</f>
        <v>0</v>
      </c>
      <c r="DB7" s="26">
        <f>IF(M7=0,0,COUNTIF(T1_imgsummary!E7:N7,"HA")*100/M7)</f>
        <v>30</v>
      </c>
      <c r="DD7">
        <f>IF(M7=0,0,COUNTIF(T1_imgsummary!E7:N7,"COTS")*100/M7)</f>
        <v>0</v>
      </c>
      <c r="DE7">
        <f>IF(M7=0,0,COUNTIF(T1_imgsummary!E7:N7,"COR")*100/M7)</f>
        <v>0</v>
      </c>
      <c r="DF7">
        <f>IF(M7=0,0,COUNTIF(T1_imgsummary!E7:N7,"DIA")*100/M7)</f>
        <v>0</v>
      </c>
      <c r="DG7">
        <f>IF(M7=0,0,COUNTIF(T1_imgsummary!E7:N7,"GORG")*100/M7)</f>
        <v>0</v>
      </c>
      <c r="DH7">
        <f>IF(M7=0,0,COUNTIF(T1_imgsummary!E7:N7,"ISIS")*100/M7)</f>
        <v>0</v>
      </c>
      <c r="DI7">
        <f>IF(M7=0,0,COUNTIF(T1_imgsummary!E7:N7,"OT")*100/M7)</f>
        <v>0</v>
      </c>
      <c r="DJ7">
        <f>IF(M7=0,0,COUNTIF(T1_imgsummary!E7:N7,"SG")*100/M7)</f>
        <v>0</v>
      </c>
      <c r="DK7">
        <f>IF(M7=0,0,COUNTIF(T1_imgsummary!E7:N7,"SC")*100/M7)</f>
        <v>0</v>
      </c>
      <c r="DL7">
        <f>IF(M7=0,0,COUNTIF(T1_imgsummary!E7:N7,"SP")*100/M7)</f>
        <v>0</v>
      </c>
      <c r="DM7">
        <f>IF(M7=0,0,COUNTIF(T1_imgsummary!E7:N7,"ZO")*100/M7)</f>
        <v>0</v>
      </c>
      <c r="DO7">
        <f>IF(M7=0,0,COUNTIF(T1_imgsummary!E7:N7,"TWB")*100/M7)</f>
        <v>0</v>
      </c>
      <c r="DQ7">
        <f>IF(M7=0,0,COUNTIF(T1_imgsummary!Y7:AH7,"COR")*100/M7)</f>
        <v>0</v>
      </c>
      <c r="DR7">
        <f>IF(M7=0,0,COUNTIF(T1_imgsummary!Y7:AH7,"COTS")*100/M7)</f>
        <v>0</v>
      </c>
      <c r="DS7">
        <f>IF(M7=0,0,COUNTIF(T1_imgsummary!Y7:AH7,"DIA")*100/M7)</f>
        <v>0</v>
      </c>
      <c r="DT7">
        <f>IF(M7=0,0,COUNTIF(T1_imgsummary!Y7:AH7,"GORG")*100/M7)</f>
        <v>0</v>
      </c>
      <c r="DU7">
        <f>IF(M7=0,0,COUNTIF(T1_imgsummary!Y7:AH7,"ISIS")*100/M7)</f>
        <v>0</v>
      </c>
      <c r="DV7">
        <f>IF(M7=0,0,COUNTIF(T1_imgsummary!Y7:AH7,"DIS")*100/M7)</f>
        <v>0</v>
      </c>
      <c r="DW7">
        <f>IF(M7=0,0,COUNTIF(T1_imgsummary!Y7:AH7,"BLEC")*100/M7)</f>
        <v>0</v>
      </c>
      <c r="DX7">
        <f>IF(M7=0,0,COUNTIF(T1_imgsummary!Y7:AH7,"COD")*100/M7)</f>
        <v>0</v>
      </c>
      <c r="DY7">
        <f>IF(M7=0,0,COUNTIF(T1_imgsummary!Y7:AH7,"KAPP")*100/M7)</f>
        <v>0</v>
      </c>
      <c r="DZ7">
        <f>IF(M7=0,0,COUNTIF(T1_imgsummary!Y7:AH7,"SARG")*100/M7)</f>
        <v>0</v>
      </c>
      <c r="EA7">
        <f>IF(M7=0,0,COUNTIF(T1_imgsummary!Y7:AH7,"ZACRF")*100/M7)</f>
        <v>0</v>
      </c>
      <c r="EB7">
        <f>IF(M7=0,0,COUNTIF(T1_imgsummary!Y7:AH7,"ZAGARF")*100/M7)</f>
        <v>0</v>
      </c>
      <c r="EC7">
        <f>IF(M7=0,0,COUNTIF(T1_imgsummary!Y7:AH7,"ZAGATF")*100/M7)</f>
        <v>0</v>
      </c>
      <c r="ED7">
        <f>IF(M7=0,0,COUNTIF(T1_imgsummary!Y7:AH7,"ZCMRF")*100/M7)</f>
        <v>0</v>
      </c>
      <c r="EE7">
        <f>IF(M7=0,0,COUNTIF(T1_imgsummary!Y7:AH7,"ZDENF")*100/M7)</f>
        <v>0</v>
      </c>
      <c r="EF7">
        <f>IF(M7=0,0,COUNTIF(T1_imgsummary!Y7:AH7,"ZEUPF")*100/M7)</f>
        <v>0</v>
      </c>
      <c r="EG7">
        <f>IF(M7=0,0,COUNTIF(T1_imgsummary!Y7:AH7,"ZFAVF")*100/M7)</f>
        <v>0</v>
      </c>
      <c r="EH7">
        <f>IF(M7=0,0,COUNTIF(T1_imgsummary!Y7:AH7,"ZMUSF")*100/M7)</f>
        <v>0</v>
      </c>
      <c r="EI7">
        <f>IF(M7=0,0,COUNTIF(T1_imgsummary!Y7:AH7,"ZNSC")*100/M7)</f>
        <v>0</v>
      </c>
      <c r="EJ7">
        <f>IF(M7=0,0,COUNTIF(T1_imgsummary!Y7:AH7,"ZOC")*100/M7)</f>
        <v>0</v>
      </c>
      <c r="EK7">
        <f>IF(M7=0,0,COUNTIF(T1_imgsummary!Y7:AH7,"ZPOCF")*100/M7)</f>
        <v>0</v>
      </c>
      <c r="EL7">
        <f>IF(M7=0,0,COUNTIF(T1_imgsummary!Y7:AH7,"ZPORF")*100/M7)</f>
        <v>0</v>
      </c>
    </row>
    <row r="8" spans="1:142" x14ac:dyDescent="0.25">
      <c r="A8">
        <v>6</v>
      </c>
      <c r="B8" t="s">
        <v>50</v>
      </c>
      <c r="F8">
        <f>IF(M8=0,0,COUNTIF(T1_imgsummary!O8:X8,"HC")*100/M8)</f>
        <v>0</v>
      </c>
      <c r="G8" s="26">
        <f>IF(M8=0,0,COUNTIF(T1_imgsummary!O8:X8,"AA")*100/M8)</f>
        <v>60</v>
      </c>
      <c r="H8">
        <f>IF(M8=0,0,COUNTIF(T1_imgsummary!O8:X8,"AB")*100/M8)</f>
        <v>0</v>
      </c>
      <c r="I8">
        <f>IF(M8=0,0,COUNTIF(T1_imgsummary!O8:X8,"MA")*100/M8)</f>
        <v>0</v>
      </c>
      <c r="J8" s="26">
        <f>IF(M8=0,0,COUNTIF(T1_imgsummary!O8:X8,"HA")*100/M8)</f>
        <v>30</v>
      </c>
      <c r="K8" s="26">
        <f>IF(M8=0,0,COUNTIF(T1_imgsummary!O8:X8,"OB")*100/M8)</f>
        <v>10</v>
      </c>
      <c r="L8">
        <f>IF(M8=0,0,COUNTIF(T1_imgsummary!O8:X8,"TWB")*100/M8)</f>
        <v>0</v>
      </c>
      <c r="M8">
        <f>10-COUNTIF(T1_imgsummary!O8:X8,"TWS")</f>
        <v>10</v>
      </c>
      <c r="P8">
        <f>IF(M8=0,0,COUNTIF(T1_imgsummary!E8:N8,"ACAN")*100/M8)</f>
        <v>0</v>
      </c>
      <c r="Q8">
        <f>IF(M8=0,0,COUNTIF(T1_imgsummary!E8:N8,"ACB")*100/M8)</f>
        <v>0</v>
      </c>
      <c r="R8">
        <f>IF(M8=0,0,COUNTIF(T1_imgsummary!E8:N8,"ACC")*100/M8)</f>
        <v>0</v>
      </c>
      <c r="S8">
        <f>IF(M8=0,0,COUNTIF(T1_imgsummary!E8:N8,"ACD")*100/M8)</f>
        <v>0</v>
      </c>
      <c r="T8">
        <f>IF(M8=0,0,COUNTIF(T1_imgsummary!E8:N8,"ACH")*100/M8)</f>
        <v>0</v>
      </c>
      <c r="U8">
        <f>IF(M8=0,0,COUNTIF(T1_imgsummary!E8:N8,"ACT")*100/M8)</f>
        <v>0</v>
      </c>
      <c r="V8">
        <f>IF(M8=0,0,COUNTIF(T1_imgsummary!E8:N8,"ACR")*100/M8)</f>
        <v>0</v>
      </c>
      <c r="W8">
        <f>IF(M8=0,0,COUNTIF(T1_imgsummary!E8:N8,"AST")*100/M8)</f>
        <v>0</v>
      </c>
      <c r="X8">
        <f>IF(M8=0,0,COUNTIF(T1_imgsummary!E8:N8,"AF")*100/M8)</f>
        <v>0</v>
      </c>
      <c r="Y8">
        <f>IF(M8=0,0,COUNTIF(T1_imgsummary!E8:N8,"BLEC")*100/M8)</f>
        <v>0</v>
      </c>
      <c r="Z8">
        <f>IF(M8=0,0,COUNTIF(T1_imgsummary!E8:N8,"CAU")*100/M8)</f>
        <v>0</v>
      </c>
      <c r="AA8">
        <f>IF(M8=0,0,COUNTIF(T1_imgsummary!E8:N8,"COE")*100/M8)</f>
        <v>0</v>
      </c>
      <c r="AB8">
        <f>IF(M8=0,0,COUNTIF(T1_imgsummary!E8:N8,"COS")*100/M8)</f>
        <v>0</v>
      </c>
      <c r="AC8">
        <f>IF(M8=0,0,COUNTIF(T1_imgsummary!E8:N8,"CYP")*100/M8)</f>
        <v>0</v>
      </c>
      <c r="AD8">
        <f>IF(M8=0,0,COUNTIF(T1_imgsummary!E8:N8,"DIP")*100/M8)</f>
        <v>0</v>
      </c>
      <c r="AE8">
        <f>IF(M8=0,0,COUNTIF(T1_imgsummary!E8:N8,"ECHY")*100/M8)</f>
        <v>0</v>
      </c>
      <c r="AF8">
        <f>IF(M8=0,0,COUNTIF(T1_imgsummary!E8:N8,"ECHI")*100/M8)</f>
        <v>0</v>
      </c>
      <c r="AG8">
        <f>IF(M8=0,0,COUNTIF(T1_imgsummary!E8:N8,"EUP")*100/M8)</f>
        <v>0</v>
      </c>
      <c r="AH8">
        <f>IF(M8=0,0,COUNTIF(T1_imgsummary!E8:N8,"FAV")*100/M8)</f>
        <v>0</v>
      </c>
      <c r="AI8">
        <f>IF(M8=0,0,COUNTIF(T1_imgsummary!E8:N8,"FVI")*100/M8)</f>
        <v>0</v>
      </c>
      <c r="AJ8">
        <f>IF(M8=0,0,COUNTIF(T1_imgsummary!E8:N8,"CMR")*100/M8)</f>
        <v>0</v>
      </c>
      <c r="AK8">
        <f>IF(M8=0,0,COUNTIF(T1_imgsummary!E8:N8,"GAL")*100/M8)</f>
        <v>0</v>
      </c>
      <c r="AL8">
        <f>IF(M8=0,0,COUNTIF(T1_imgsummary!E8:N8,"GONIA")*100/M8)</f>
        <v>0</v>
      </c>
      <c r="AM8">
        <f>IF(M8=0,0,COUNTIF(T1_imgsummary!E8:N8,"GONIO")*100/M8)</f>
        <v>0</v>
      </c>
      <c r="AN8">
        <f>IF(M8=0,0,COUNTIF(T1_imgsummary!E8:N8,"HEL")*100/M8)</f>
        <v>0</v>
      </c>
      <c r="AO8">
        <f>IF(M8=0,0,COUNTIF(T1_imgsummary!E8:N8,"HYD")*100/M8)</f>
        <v>0</v>
      </c>
      <c r="AP8">
        <f>IF(M8=0,0,COUNTIF(T1_imgsummary!E8:N8,"ISO")*100/M8)</f>
        <v>0</v>
      </c>
      <c r="AQ8">
        <f>IF(M8=0,0,COUNTIF(T1_imgsummary!E8:N8,"LEPA")*100/M8)</f>
        <v>0</v>
      </c>
      <c r="AR8">
        <f>IF(M8=0,0,COUNTIF(T1_imgsummary!E8:N8,"LEPS")*100/M8)</f>
        <v>0</v>
      </c>
      <c r="AS8">
        <f>IF(M8=0,0,COUNTIF(T1_imgsummary!E8:N8,"LOB")*100/M8)</f>
        <v>0</v>
      </c>
      <c r="AT8">
        <f>IF(M8=0,0,COUNTIF(T1_imgsummary!E8:N8,"MER")*100/M8)</f>
        <v>0</v>
      </c>
      <c r="AU8">
        <f>IF(M8=0,0,COUNTIF(T1_imgsummary!E8:N8,"MILL")*100/M8)</f>
        <v>0</v>
      </c>
      <c r="AV8">
        <f>IF(M8=0,0,COUNTIF(T1_imgsummary!E8:N8,"MON")*100/M8)</f>
        <v>0</v>
      </c>
      <c r="AW8">
        <f>IF(M8=0,0,COUNTIF(T1_imgsummary!E8:N8,"MONTB")*100/M8)</f>
        <v>0</v>
      </c>
      <c r="AX8">
        <f>IF(M8=0,0,COUNTIF(T1_imgsummary!E8:N8,"MONTE")*100/M8)</f>
        <v>0</v>
      </c>
      <c r="AY8">
        <f>IF(M8=0,0,COUNTIF(T1_imgsummary!E8:N8,"MONTF")*100/M8)</f>
        <v>0</v>
      </c>
      <c r="AZ8">
        <f>IF(M8=0,0,COUNTIF(T1_imgsummary!E8:N8,"MYC")*100/M8)</f>
        <v>0</v>
      </c>
      <c r="BA8">
        <f>IF(M8=0,0,COUNTIF(T1_imgsummary!E8:N8,"CB")*100/M8)</f>
        <v>0</v>
      </c>
      <c r="BB8">
        <f>IF(M8=0,0,COUNTIF(T1_imgsummary!E8:N8,"BUB")*100/M8)</f>
        <v>0</v>
      </c>
      <c r="BC8">
        <f>IF(M8=0,0,COUNTIF(T1_imgsummary!E8:N8,"CE")*100/M8)</f>
        <v>0</v>
      </c>
      <c r="BD8">
        <f>IF(M8=0,0,COUNTIF(T1_imgsummary!E8:N8,"CF")*100/M8)</f>
        <v>0</v>
      </c>
      <c r="BE8">
        <f>IF(M8=0,0,COUNTIF(T1_imgsummary!E8:N8,"FOT")*100/M8)</f>
        <v>0</v>
      </c>
      <c r="BF8">
        <f>IF(M8=0,0,COUNTIF(T1_imgsummary!E8:N8,"CM")*100/M8)</f>
        <v>0</v>
      </c>
      <c r="BG8">
        <f>IF(M8=0,0,COUNTIF(T1_imgsummary!E8:N8,"OULA")*100/M8)</f>
        <v>0</v>
      </c>
      <c r="BH8">
        <f>IF(M8=0,0,COUNTIF(T1_imgsummary!E8:N8,"OULO")*100/M8)</f>
        <v>0</v>
      </c>
      <c r="BI8">
        <f>IF(M8=0,0,COUNTIF(T1_imgsummary!E8:N8,"OXY")*100/M8)</f>
        <v>0</v>
      </c>
      <c r="BJ8">
        <f>IF(M8=0,0,COUNTIF(T1_imgsummary!E8:N8,"PACE")*100/M8)</f>
        <v>0</v>
      </c>
      <c r="BK8">
        <f>IF(M8=0,0,COUNTIF(T1_imgsummary!E8:N8,"PACF")*100/M8)</f>
        <v>0</v>
      </c>
      <c r="BL8">
        <f>IF(M8=0,0,COUNTIF(T1_imgsummary!E8:N8,"PAV")*100/M8)</f>
        <v>0</v>
      </c>
      <c r="BM8">
        <f>IF(M8=0,0,COUNTIF(T1_imgsummary!E8:N8,"PEC")*100/M8)</f>
        <v>0</v>
      </c>
      <c r="BN8">
        <f>IF(M8=0,0,COUNTIF(T1_imgsummary!E8:N8,"PLAT")*100/M8)</f>
        <v>0</v>
      </c>
      <c r="BO8">
        <f>IF(M8=0,0,COUNTIF(T1_imgsummary!E8:N8,"POC")*100/M8)</f>
        <v>0</v>
      </c>
      <c r="BP8">
        <f>IF(M8=0,0,COUNTIF(T1_imgsummary!E8:N8,"PORB")*100/M8)</f>
        <v>0</v>
      </c>
      <c r="BQ8">
        <f>IF(M8=0,0,COUNTIF(T1_imgsummary!E8:N8,"PORE")*100/M8)</f>
        <v>0</v>
      </c>
      <c r="BR8">
        <f>IF(M8=0,0,COUNTIF(T1_imgsummary!E8:N8,"PORM")*100/M8)</f>
        <v>0</v>
      </c>
      <c r="BS8">
        <f>IF(M8=0,0,COUNTIF(T1_imgsummary!E8:N8,"SER")*100/M8)</f>
        <v>0</v>
      </c>
      <c r="BT8">
        <f>IF(M8=0,0,COUNTIF(T1_imgsummary!E8:N8,"STY")*100/M8)</f>
        <v>0</v>
      </c>
      <c r="BU8">
        <f>IF(M8=0,0,COUNTIF(T1_imgsummary!E8:N8,"SYM")*100/M8)</f>
        <v>0</v>
      </c>
      <c r="BV8">
        <f>IF(M8=0,0,COUNTIF(T1_imgsummary!E8:N8,"TUBI")*100/M8)</f>
        <v>0</v>
      </c>
      <c r="BW8">
        <f>IF(M8=0,0,COUNTIF(T1_imgsummary!E8:N8,"TURB")*100/M8)</f>
        <v>0</v>
      </c>
      <c r="BX8">
        <f>IF(M8=0,0,COUNTIF(T1_imgsummary!E8:N8,"ZACRF")*100/M8)</f>
        <v>0</v>
      </c>
      <c r="BY8">
        <f>IF(M8=0,0,COUNTIF(T1_imgsummary!E8:N8,"ZAGARF")*100/M8)</f>
        <v>0</v>
      </c>
      <c r="BZ8">
        <f>IF(M8=0,0,COUNTIF(T1_imgsummary!E8:N8,"ZAGATF")*100/M8)</f>
        <v>0</v>
      </c>
      <c r="CA8">
        <f>IF(M8=0,0,COUNTIF(T1_imgsummary!E8:N8,"ZDENF")*100/M8)</f>
        <v>0</v>
      </c>
      <c r="CB8">
        <f>IF(M8=0,0,COUNTIF(T1_imgsummary!E8:N8,"ZEUPF")*100/M8)</f>
        <v>0</v>
      </c>
      <c r="CC8">
        <f>IF(M8=0,0,COUNTIF(T1_imgsummary!E8:N8,"ZFAVF")*100/M8)</f>
        <v>0</v>
      </c>
      <c r="CD8">
        <f>IF(M8=0,0,COUNTIF(T1_imgsummary!E8:N8,"ZCMRF")*100/M8)</f>
        <v>0</v>
      </c>
      <c r="CE8">
        <f>IF(M8=0,0,COUNTIF(T1_imgsummary!E8:N8,"ZMUSF")*100/M8)</f>
        <v>0</v>
      </c>
      <c r="CF8">
        <f>IF(M8=0,0,COUNTIF(T1_imgsummary!E8:N8,"ZNSC")*100/M8)</f>
        <v>0</v>
      </c>
      <c r="CG8">
        <f>IF(M8=0,0,COUNTIF(T1_imgsummary!E8:N8,"ZOC")*100/M8)</f>
        <v>0</v>
      </c>
      <c r="CH8">
        <f>IF(M8=0,0,COUNTIF(T1_imgsummary!E8:N8,"ZPOCF")*100/M8)</f>
        <v>0</v>
      </c>
      <c r="CI8">
        <f>IF(M8=0,0,COUNTIF(T1_imgsummary!E8:N8,"ZPORF")*100/M8)</f>
        <v>0</v>
      </c>
      <c r="CK8" s="26">
        <f>IF(M8=0,0,COUNTIF(T1_imgsummary!E8:N8,"AA")*100/M8)</f>
        <v>40</v>
      </c>
      <c r="CL8" s="26">
        <f>IF(M8=0,0,COUNTIF(T1_imgsummary!E8:N8,"CA")*100/M8)</f>
        <v>10</v>
      </c>
      <c r="CM8" s="26">
        <f>IF(M8=0,0,COUNTIF(T1_imgsummary!E8:N8,"DC")*100/M8)</f>
        <v>10</v>
      </c>
      <c r="CN8">
        <f>IF(M8=0,0,COUNTIF(T1_imgsummary!E8:N8,"DCA")*100/M8)</f>
        <v>0</v>
      </c>
      <c r="CO8">
        <f>IF(M8=0,0,COUNTIF(T1_imgsummary!E8:N8,"DIS")*100/M8)</f>
        <v>0</v>
      </c>
      <c r="CQ8">
        <f>IF(M8=0,0,COUNTIF(T1_imgsummary!E8:N8,"GRV")*100/M8)</f>
        <v>0</v>
      </c>
      <c r="CR8">
        <f>IF(M8=0,0,COUNTIF(T1_imgsummary!E8:N8,"R")*100/M8)</f>
        <v>0</v>
      </c>
      <c r="CS8">
        <f>IF(M8=0,0,COUNTIF(T1_imgsummary!E8:N8,"S")*100/M8)</f>
        <v>0</v>
      </c>
      <c r="CT8">
        <f>IF(M8=0,0,COUNTIF(T1_imgsummary!E8:N8,"RCK")*100/M8)</f>
        <v>0</v>
      </c>
      <c r="CU8">
        <f>IF(M8=0,0,COUNTIF(T1_imgsummary!E8:N8,"SI")*100/M8)</f>
        <v>0</v>
      </c>
      <c r="CW8">
        <f>IF(M8=0,0,COUNTIF(T1_imgsummary!E8:N8,"COD")*100/M8)</f>
        <v>0</v>
      </c>
      <c r="CX8">
        <f>IF(M8=0,0,COUNTIF(T1_imgsummary!E8:N8,"KAPP")*100/M8)</f>
        <v>0</v>
      </c>
      <c r="CY8">
        <f>IF(M8=0,0,COUNTIF(T1_imgsummary!E8:N8,"MA")*100/M8)</f>
        <v>0</v>
      </c>
      <c r="CZ8">
        <f>IF(M8=0,0,COUNTIF(T1_imgsummary!E8:N8,"SARG")*100/M8)</f>
        <v>0</v>
      </c>
      <c r="DB8" s="26">
        <f>IF(M8=0,0,COUNTIF(T1_imgsummary!E8:N8,"HA")*100/M8)</f>
        <v>30</v>
      </c>
      <c r="DD8">
        <f>IF(M8=0,0,COUNTIF(T1_imgsummary!E8:N8,"COTS")*100/M8)</f>
        <v>0</v>
      </c>
      <c r="DE8">
        <f>IF(M8=0,0,COUNTIF(T1_imgsummary!E8:N8,"COR")*100/M8)</f>
        <v>0</v>
      </c>
      <c r="DF8">
        <f>IF(M8=0,0,COUNTIF(T1_imgsummary!E8:N8,"DIA")*100/M8)</f>
        <v>0</v>
      </c>
      <c r="DG8">
        <f>IF(M8=0,0,COUNTIF(T1_imgsummary!E8:N8,"GORG")*100/M8)</f>
        <v>0</v>
      </c>
      <c r="DH8">
        <f>IF(M8=0,0,COUNTIF(T1_imgsummary!E8:N8,"ISIS")*100/M8)</f>
        <v>0</v>
      </c>
      <c r="DI8">
        <f>IF(M8=0,0,COUNTIF(T1_imgsummary!E8:N8,"OT")*100/M8)</f>
        <v>0</v>
      </c>
      <c r="DJ8">
        <f>IF(M8=0,0,COUNTIF(T1_imgsummary!E8:N8,"SG")*100/M8)</f>
        <v>0</v>
      </c>
      <c r="DK8">
        <f>IF(M8=0,0,COUNTIF(T1_imgsummary!E8:N8,"SC")*100/M8)</f>
        <v>0</v>
      </c>
      <c r="DL8" s="26">
        <f>IF(M8=0,0,COUNTIF(T1_imgsummary!E8:N8,"SP")*100/M8)</f>
        <v>10</v>
      </c>
      <c r="DM8">
        <f>IF(M8=0,0,COUNTIF(T1_imgsummary!E8:N8,"ZO")*100/M8)</f>
        <v>0</v>
      </c>
      <c r="DO8">
        <f>IF(M8=0,0,COUNTIF(T1_imgsummary!E8:N8,"TWB")*100/M8)</f>
        <v>0</v>
      </c>
      <c r="DQ8">
        <f>IF(M8=0,0,COUNTIF(T1_imgsummary!Y8:AH8,"COR")*100/M8)</f>
        <v>0</v>
      </c>
      <c r="DR8">
        <f>IF(M8=0,0,COUNTIF(T1_imgsummary!Y8:AH8,"COTS")*100/M8)</f>
        <v>0</v>
      </c>
      <c r="DS8">
        <f>IF(M8=0,0,COUNTIF(T1_imgsummary!Y8:AH8,"DIA")*100/M8)</f>
        <v>0</v>
      </c>
      <c r="DT8">
        <f>IF(M8=0,0,COUNTIF(T1_imgsummary!Y8:AH8,"GORG")*100/M8)</f>
        <v>0</v>
      </c>
      <c r="DU8">
        <f>IF(M8=0,0,COUNTIF(T1_imgsummary!Y8:AH8,"ISIS")*100/M8)</f>
        <v>0</v>
      </c>
      <c r="DV8">
        <f>IF(M8=0,0,COUNTIF(T1_imgsummary!Y8:AH8,"DIS")*100/M8)</f>
        <v>0</v>
      </c>
      <c r="DW8">
        <f>IF(M8=0,0,COUNTIF(T1_imgsummary!Y8:AH8,"BLEC")*100/M8)</f>
        <v>0</v>
      </c>
      <c r="DX8">
        <f>IF(M8=0,0,COUNTIF(T1_imgsummary!Y8:AH8,"COD")*100/M8)</f>
        <v>0</v>
      </c>
      <c r="DY8">
        <f>IF(M8=0,0,COUNTIF(T1_imgsummary!Y8:AH8,"KAPP")*100/M8)</f>
        <v>0</v>
      </c>
      <c r="DZ8">
        <f>IF(M8=0,0,COUNTIF(T1_imgsummary!Y8:AH8,"SARG")*100/M8)</f>
        <v>0</v>
      </c>
      <c r="EA8">
        <f>IF(M8=0,0,COUNTIF(T1_imgsummary!Y8:AH8,"ZACRF")*100/M8)</f>
        <v>0</v>
      </c>
      <c r="EB8">
        <f>IF(M8=0,0,COUNTIF(T1_imgsummary!Y8:AH8,"ZAGARF")*100/M8)</f>
        <v>0</v>
      </c>
      <c r="EC8">
        <f>IF(M8=0,0,COUNTIF(T1_imgsummary!Y8:AH8,"ZAGATF")*100/M8)</f>
        <v>0</v>
      </c>
      <c r="ED8">
        <f>IF(M8=0,0,COUNTIF(T1_imgsummary!Y8:AH8,"ZCMRF")*100/M8)</f>
        <v>0</v>
      </c>
      <c r="EE8">
        <f>IF(M8=0,0,COUNTIF(T1_imgsummary!Y8:AH8,"ZDENF")*100/M8)</f>
        <v>0</v>
      </c>
      <c r="EF8">
        <f>IF(M8=0,0,COUNTIF(T1_imgsummary!Y8:AH8,"ZEUPF")*100/M8)</f>
        <v>0</v>
      </c>
      <c r="EG8">
        <f>IF(M8=0,0,COUNTIF(T1_imgsummary!Y8:AH8,"ZFAVF")*100/M8)</f>
        <v>0</v>
      </c>
      <c r="EH8">
        <f>IF(M8=0,0,COUNTIF(T1_imgsummary!Y8:AH8,"ZMUSF")*100/M8)</f>
        <v>0</v>
      </c>
      <c r="EI8">
        <f>IF(M8=0,0,COUNTIF(T1_imgsummary!Y8:AH8,"ZNSC")*100/M8)</f>
        <v>0</v>
      </c>
      <c r="EJ8">
        <f>IF(M8=0,0,COUNTIF(T1_imgsummary!Y8:AH8,"ZOC")*100/M8)</f>
        <v>0</v>
      </c>
      <c r="EK8">
        <f>IF(M8=0,0,COUNTIF(T1_imgsummary!Y8:AH8,"ZPOCF")*100/M8)</f>
        <v>0</v>
      </c>
      <c r="EL8">
        <f>IF(M8=0,0,COUNTIF(T1_imgsummary!Y8:AH8,"ZPORF")*100/M8)</f>
        <v>0</v>
      </c>
    </row>
    <row r="9" spans="1:142" x14ac:dyDescent="0.25">
      <c r="A9">
        <v>7</v>
      </c>
      <c r="B9" t="s">
        <v>52</v>
      </c>
      <c r="F9" s="26">
        <f>IF(M9=0,0,COUNTIF(T1_imgsummary!O9:X9,"HC")*100/M9)</f>
        <v>10</v>
      </c>
      <c r="G9" s="26">
        <f>IF(M9=0,0,COUNTIF(T1_imgsummary!O9:X9,"AA")*100/M9)</f>
        <v>30</v>
      </c>
      <c r="H9">
        <f>IF(M9=0,0,COUNTIF(T1_imgsummary!O9:X9,"AB")*100/M9)</f>
        <v>0</v>
      </c>
      <c r="I9">
        <f>IF(M9=0,0,COUNTIF(T1_imgsummary!O9:X9,"MA")*100/M9)</f>
        <v>0</v>
      </c>
      <c r="J9" s="26">
        <f>IF(M9=0,0,COUNTIF(T1_imgsummary!O9:X9,"HA")*100/M9)</f>
        <v>60</v>
      </c>
      <c r="K9">
        <f>IF(M9=0,0,COUNTIF(T1_imgsummary!O9:X9,"OB")*100/M9)</f>
        <v>0</v>
      </c>
      <c r="L9">
        <f>IF(M9=0,0,COUNTIF(T1_imgsummary!O9:X9,"TWB")*100/M9)</f>
        <v>0</v>
      </c>
      <c r="M9">
        <f>10-COUNTIF(T1_imgsummary!O9:X9,"TWS")</f>
        <v>10</v>
      </c>
      <c r="P9">
        <f>IF(M9=0,0,COUNTIF(T1_imgsummary!E9:N9,"ACAN")*100/M9)</f>
        <v>0</v>
      </c>
      <c r="Q9">
        <f>IF(M9=0,0,COUNTIF(T1_imgsummary!E9:N9,"ACB")*100/M9)</f>
        <v>0</v>
      </c>
      <c r="R9">
        <f>IF(M9=0,0,COUNTIF(T1_imgsummary!E9:N9,"ACC")*100/M9)</f>
        <v>0</v>
      </c>
      <c r="S9">
        <f>IF(M9=0,0,COUNTIF(T1_imgsummary!E9:N9,"ACD")*100/M9)</f>
        <v>0</v>
      </c>
      <c r="T9">
        <f>IF(M9=0,0,COUNTIF(T1_imgsummary!E9:N9,"ACH")*100/M9)</f>
        <v>0</v>
      </c>
      <c r="U9">
        <f>IF(M9=0,0,COUNTIF(T1_imgsummary!E9:N9,"ACT")*100/M9)</f>
        <v>0</v>
      </c>
      <c r="V9">
        <f>IF(M9=0,0,COUNTIF(T1_imgsummary!E9:N9,"ACR")*100/M9)</f>
        <v>0</v>
      </c>
      <c r="W9">
        <f>IF(M9=0,0,COUNTIF(T1_imgsummary!E9:N9,"AST")*100/M9)</f>
        <v>0</v>
      </c>
      <c r="X9">
        <f>IF(M9=0,0,COUNTIF(T1_imgsummary!E9:N9,"AF")*100/M9)</f>
        <v>0</v>
      </c>
      <c r="Y9">
        <f>IF(M9=0,0,COUNTIF(T1_imgsummary!E9:N9,"BLEC")*100/M9)</f>
        <v>0</v>
      </c>
      <c r="Z9">
        <f>IF(M9=0,0,COUNTIF(T1_imgsummary!E9:N9,"CAU")*100/M9)</f>
        <v>0</v>
      </c>
      <c r="AA9">
        <f>IF(M9=0,0,COUNTIF(T1_imgsummary!E9:N9,"COE")*100/M9)</f>
        <v>0</v>
      </c>
      <c r="AB9">
        <f>IF(M9=0,0,COUNTIF(T1_imgsummary!E9:N9,"COS")*100/M9)</f>
        <v>0</v>
      </c>
      <c r="AC9">
        <f>IF(M9=0,0,COUNTIF(T1_imgsummary!E9:N9,"CYP")*100/M9)</f>
        <v>0</v>
      </c>
      <c r="AD9">
        <f>IF(M9=0,0,COUNTIF(T1_imgsummary!E9:N9,"DIP")*100/M9)</f>
        <v>0</v>
      </c>
      <c r="AE9">
        <f>IF(M9=0,0,COUNTIF(T1_imgsummary!E9:N9,"ECHY")*100/M9)</f>
        <v>0</v>
      </c>
      <c r="AF9">
        <f>IF(M9=0,0,COUNTIF(T1_imgsummary!E9:N9,"ECHI")*100/M9)</f>
        <v>0</v>
      </c>
      <c r="AG9">
        <f>IF(M9=0,0,COUNTIF(T1_imgsummary!E9:N9,"EUP")*100/M9)</f>
        <v>0</v>
      </c>
      <c r="AH9">
        <f>IF(M9=0,0,COUNTIF(T1_imgsummary!E9:N9,"FAV")*100/M9)</f>
        <v>0</v>
      </c>
      <c r="AI9">
        <f>IF(M9=0,0,COUNTIF(T1_imgsummary!E9:N9,"FVI")*100/M9)</f>
        <v>0</v>
      </c>
      <c r="AJ9">
        <f>IF(M9=0,0,COUNTIF(T1_imgsummary!E9:N9,"CMR")*100/M9)</f>
        <v>0</v>
      </c>
      <c r="AK9">
        <f>IF(M9=0,0,COUNTIF(T1_imgsummary!E9:N9,"GAL")*100/M9)</f>
        <v>0</v>
      </c>
      <c r="AL9">
        <f>IF(M9=0,0,COUNTIF(T1_imgsummary!E9:N9,"GONIA")*100/M9)</f>
        <v>0</v>
      </c>
      <c r="AM9">
        <f>IF(M9=0,0,COUNTIF(T1_imgsummary!E9:N9,"GONIO")*100/M9)</f>
        <v>0</v>
      </c>
      <c r="AN9">
        <f>IF(M9=0,0,COUNTIF(T1_imgsummary!E9:N9,"HEL")*100/M9)</f>
        <v>0</v>
      </c>
      <c r="AO9">
        <f>IF(M9=0,0,COUNTIF(T1_imgsummary!E9:N9,"HYD")*100/M9)</f>
        <v>0</v>
      </c>
      <c r="AP9">
        <f>IF(M9=0,0,COUNTIF(T1_imgsummary!E9:N9,"ISO")*100/M9)</f>
        <v>0</v>
      </c>
      <c r="AQ9">
        <f>IF(M9=0,0,COUNTIF(T1_imgsummary!E9:N9,"LEPA")*100/M9)</f>
        <v>0</v>
      </c>
      <c r="AR9">
        <f>IF(M9=0,0,COUNTIF(T1_imgsummary!E9:N9,"LEPS")*100/M9)</f>
        <v>0</v>
      </c>
      <c r="AS9">
        <f>IF(M9=0,0,COUNTIF(T1_imgsummary!E9:N9,"LOB")*100/M9)</f>
        <v>0</v>
      </c>
      <c r="AT9">
        <f>IF(M9=0,0,COUNTIF(T1_imgsummary!E9:N9,"MER")*100/M9)</f>
        <v>0</v>
      </c>
      <c r="AU9">
        <f>IF(M9=0,0,COUNTIF(T1_imgsummary!E9:N9,"MILL")*100/M9)</f>
        <v>0</v>
      </c>
      <c r="AV9">
        <f>IF(M9=0,0,COUNTIF(T1_imgsummary!E9:N9,"MON")*100/M9)</f>
        <v>0</v>
      </c>
      <c r="AW9">
        <f>IF(M9=0,0,COUNTIF(T1_imgsummary!E9:N9,"MONTB")*100/M9)</f>
        <v>0</v>
      </c>
      <c r="AX9">
        <f>IF(M9=0,0,COUNTIF(T1_imgsummary!E9:N9,"MONTE")*100/M9)</f>
        <v>0</v>
      </c>
      <c r="AY9">
        <f>IF(M9=0,0,COUNTIF(T1_imgsummary!E9:N9,"MONTF")*100/M9)</f>
        <v>0</v>
      </c>
      <c r="AZ9">
        <f>IF(M9=0,0,COUNTIF(T1_imgsummary!E9:N9,"MYC")*100/M9)</f>
        <v>0</v>
      </c>
      <c r="BA9">
        <f>IF(M9=0,0,COUNTIF(T1_imgsummary!E9:N9,"CB")*100/M9)</f>
        <v>0</v>
      </c>
      <c r="BB9">
        <f>IF(M9=0,0,COUNTIF(T1_imgsummary!E9:N9,"BUB")*100/M9)</f>
        <v>0</v>
      </c>
      <c r="BC9" s="26">
        <f>IF(M9=0,0,COUNTIF(T1_imgsummary!E9:N9,"CE")*100/M9)</f>
        <v>10</v>
      </c>
      <c r="BD9">
        <f>IF(M9=0,0,COUNTIF(T1_imgsummary!E9:N9,"CF")*100/M9)</f>
        <v>0</v>
      </c>
      <c r="BE9">
        <f>IF(M9=0,0,COUNTIF(T1_imgsummary!E9:N9,"FOT")*100/M9)</f>
        <v>0</v>
      </c>
      <c r="BF9">
        <f>IF(M9=0,0,COUNTIF(T1_imgsummary!E9:N9,"CM")*100/M9)</f>
        <v>0</v>
      </c>
      <c r="BG9">
        <f>IF(M9=0,0,COUNTIF(T1_imgsummary!E9:N9,"OULA")*100/M9)</f>
        <v>0</v>
      </c>
      <c r="BH9">
        <f>IF(M9=0,0,COUNTIF(T1_imgsummary!E9:N9,"OULO")*100/M9)</f>
        <v>0</v>
      </c>
      <c r="BI9">
        <f>IF(M9=0,0,COUNTIF(T1_imgsummary!E9:N9,"OXY")*100/M9)</f>
        <v>0</v>
      </c>
      <c r="BJ9">
        <f>IF(M9=0,0,COUNTIF(T1_imgsummary!E9:N9,"PACE")*100/M9)</f>
        <v>0</v>
      </c>
      <c r="BK9">
        <f>IF(M9=0,0,COUNTIF(T1_imgsummary!E9:N9,"PACF")*100/M9)</f>
        <v>0</v>
      </c>
      <c r="BL9">
        <f>IF(M9=0,0,COUNTIF(T1_imgsummary!E9:N9,"PAV")*100/M9)</f>
        <v>0</v>
      </c>
      <c r="BM9">
        <f>IF(M9=0,0,COUNTIF(T1_imgsummary!E9:N9,"PEC")*100/M9)</f>
        <v>0</v>
      </c>
      <c r="BN9">
        <f>IF(M9=0,0,COUNTIF(T1_imgsummary!E9:N9,"PLAT")*100/M9)</f>
        <v>0</v>
      </c>
      <c r="BO9">
        <f>IF(M9=0,0,COUNTIF(T1_imgsummary!E9:N9,"POC")*100/M9)</f>
        <v>0</v>
      </c>
      <c r="BP9">
        <f>IF(M9=0,0,COUNTIF(T1_imgsummary!E9:N9,"PORB")*100/M9)</f>
        <v>0</v>
      </c>
      <c r="BQ9">
        <f>IF(M9=0,0,COUNTIF(T1_imgsummary!E9:N9,"PORE")*100/M9)</f>
        <v>0</v>
      </c>
      <c r="BR9">
        <f>IF(M9=0,0,COUNTIF(T1_imgsummary!E9:N9,"PORM")*100/M9)</f>
        <v>0</v>
      </c>
      <c r="BS9">
        <f>IF(M9=0,0,COUNTIF(T1_imgsummary!E9:N9,"SER")*100/M9)</f>
        <v>0</v>
      </c>
      <c r="BT9">
        <f>IF(M9=0,0,COUNTIF(T1_imgsummary!E9:N9,"STY")*100/M9)</f>
        <v>0</v>
      </c>
      <c r="BU9">
        <f>IF(M9=0,0,COUNTIF(T1_imgsummary!E9:N9,"SYM")*100/M9)</f>
        <v>0</v>
      </c>
      <c r="BV9">
        <f>IF(M9=0,0,COUNTIF(T1_imgsummary!E9:N9,"TUBI")*100/M9)</f>
        <v>0</v>
      </c>
      <c r="BW9">
        <f>IF(M9=0,0,COUNTIF(T1_imgsummary!E9:N9,"TURB")*100/M9)</f>
        <v>0</v>
      </c>
      <c r="BX9">
        <f>IF(M9=0,0,COUNTIF(T1_imgsummary!E9:N9,"ZACRF")*100/M9)</f>
        <v>0</v>
      </c>
      <c r="BY9">
        <f>IF(M9=0,0,COUNTIF(T1_imgsummary!E9:N9,"ZAGARF")*100/M9)</f>
        <v>0</v>
      </c>
      <c r="BZ9">
        <f>IF(M9=0,0,COUNTIF(T1_imgsummary!E9:N9,"ZAGATF")*100/M9)</f>
        <v>0</v>
      </c>
      <c r="CA9">
        <f>IF(M9=0,0,COUNTIF(T1_imgsummary!E9:N9,"ZDENF")*100/M9)</f>
        <v>0</v>
      </c>
      <c r="CB9">
        <f>IF(M9=0,0,COUNTIF(T1_imgsummary!E9:N9,"ZEUPF")*100/M9)</f>
        <v>0</v>
      </c>
      <c r="CC9">
        <f>IF(M9=0,0,COUNTIF(T1_imgsummary!E9:N9,"ZFAVF")*100/M9)</f>
        <v>0</v>
      </c>
      <c r="CD9">
        <f>IF(M9=0,0,COUNTIF(T1_imgsummary!E9:N9,"ZCMRF")*100/M9)</f>
        <v>0</v>
      </c>
      <c r="CE9">
        <f>IF(M9=0,0,COUNTIF(T1_imgsummary!E9:N9,"ZMUSF")*100/M9)</f>
        <v>0</v>
      </c>
      <c r="CF9">
        <f>IF(M9=0,0,COUNTIF(T1_imgsummary!E9:N9,"ZNSC")*100/M9)</f>
        <v>0</v>
      </c>
      <c r="CG9">
        <f>IF(M9=0,0,COUNTIF(T1_imgsummary!E9:N9,"ZOC")*100/M9)</f>
        <v>0</v>
      </c>
      <c r="CH9">
        <f>IF(M9=0,0,COUNTIF(T1_imgsummary!E9:N9,"ZPOCF")*100/M9)</f>
        <v>0</v>
      </c>
      <c r="CI9">
        <f>IF(M9=0,0,COUNTIF(T1_imgsummary!E9:N9,"ZPORF")*100/M9)</f>
        <v>0</v>
      </c>
      <c r="CK9" s="26">
        <f>IF(M9=0,0,COUNTIF(T1_imgsummary!E9:N9,"AA")*100/M9)</f>
        <v>20</v>
      </c>
      <c r="CL9" s="26">
        <f>IF(M9=0,0,COUNTIF(T1_imgsummary!E9:N9,"CA")*100/M9)</f>
        <v>10</v>
      </c>
      <c r="CM9">
        <f>IF(M9=0,0,COUNTIF(T1_imgsummary!E9:N9,"DC")*100/M9)</f>
        <v>0</v>
      </c>
      <c r="CN9">
        <f>IF(M9=0,0,COUNTIF(T1_imgsummary!E9:N9,"DCA")*100/M9)</f>
        <v>0</v>
      </c>
      <c r="CO9">
        <f>IF(M9=0,0,COUNTIF(T1_imgsummary!E9:N9,"DIS")*100/M9)</f>
        <v>0</v>
      </c>
      <c r="CQ9">
        <f>IF(M9=0,0,COUNTIF(T1_imgsummary!E9:N9,"GRV")*100/M9)</f>
        <v>0</v>
      </c>
      <c r="CR9">
        <f>IF(M9=0,0,COUNTIF(T1_imgsummary!E9:N9,"R")*100/M9)</f>
        <v>0</v>
      </c>
      <c r="CS9">
        <f>IF(M9=0,0,COUNTIF(T1_imgsummary!E9:N9,"S")*100/M9)</f>
        <v>0</v>
      </c>
      <c r="CT9">
        <f>IF(M9=0,0,COUNTIF(T1_imgsummary!E9:N9,"RCK")*100/M9)</f>
        <v>0</v>
      </c>
      <c r="CU9">
        <f>IF(M9=0,0,COUNTIF(T1_imgsummary!E9:N9,"SI")*100/M9)</f>
        <v>0</v>
      </c>
      <c r="CW9">
        <f>IF(M9=0,0,COUNTIF(T1_imgsummary!E9:N9,"COD")*100/M9)</f>
        <v>0</v>
      </c>
      <c r="CX9">
        <f>IF(M9=0,0,COUNTIF(T1_imgsummary!E9:N9,"KAPP")*100/M9)</f>
        <v>0</v>
      </c>
      <c r="CY9">
        <f>IF(M9=0,0,COUNTIF(T1_imgsummary!E9:N9,"MA")*100/M9)</f>
        <v>0</v>
      </c>
      <c r="CZ9">
        <f>IF(M9=0,0,COUNTIF(T1_imgsummary!E9:N9,"SARG")*100/M9)</f>
        <v>0</v>
      </c>
      <c r="DB9" s="26">
        <f>IF(M9=0,0,COUNTIF(T1_imgsummary!E9:N9,"HA")*100/M9)</f>
        <v>60</v>
      </c>
      <c r="DD9">
        <f>IF(M9=0,0,COUNTIF(T1_imgsummary!E9:N9,"COTS")*100/M9)</f>
        <v>0</v>
      </c>
      <c r="DE9">
        <f>IF(M9=0,0,COUNTIF(T1_imgsummary!E9:N9,"COR")*100/M9)</f>
        <v>0</v>
      </c>
      <c r="DF9">
        <f>IF(M9=0,0,COUNTIF(T1_imgsummary!E9:N9,"DIA")*100/M9)</f>
        <v>0</v>
      </c>
      <c r="DG9">
        <f>IF(M9=0,0,COUNTIF(T1_imgsummary!E9:N9,"GORG")*100/M9)</f>
        <v>0</v>
      </c>
      <c r="DH9">
        <f>IF(M9=0,0,COUNTIF(T1_imgsummary!E9:N9,"ISIS")*100/M9)</f>
        <v>0</v>
      </c>
      <c r="DI9">
        <f>IF(M9=0,0,COUNTIF(T1_imgsummary!E9:N9,"OT")*100/M9)</f>
        <v>0</v>
      </c>
      <c r="DJ9">
        <f>IF(M9=0,0,COUNTIF(T1_imgsummary!E9:N9,"SG")*100/M9)</f>
        <v>0</v>
      </c>
      <c r="DK9">
        <f>IF(M9=0,0,COUNTIF(T1_imgsummary!E9:N9,"SC")*100/M9)</f>
        <v>0</v>
      </c>
      <c r="DL9">
        <f>IF(M9=0,0,COUNTIF(T1_imgsummary!E9:N9,"SP")*100/M9)</f>
        <v>0</v>
      </c>
      <c r="DM9">
        <f>IF(M9=0,0,COUNTIF(T1_imgsummary!E9:N9,"ZO")*100/M9)</f>
        <v>0</v>
      </c>
      <c r="DO9">
        <f>IF(M9=0,0,COUNTIF(T1_imgsummary!E9:N9,"TWB")*100/M9)</f>
        <v>0</v>
      </c>
      <c r="DQ9">
        <f>IF(M9=0,0,COUNTIF(T1_imgsummary!Y9:AH9,"COR")*100/M9)</f>
        <v>0</v>
      </c>
      <c r="DR9">
        <f>IF(M9=0,0,COUNTIF(T1_imgsummary!Y9:AH9,"COTS")*100/M9)</f>
        <v>0</v>
      </c>
      <c r="DS9">
        <f>IF(M9=0,0,COUNTIF(T1_imgsummary!Y9:AH9,"DIA")*100/M9)</f>
        <v>0</v>
      </c>
      <c r="DT9">
        <f>IF(M9=0,0,COUNTIF(T1_imgsummary!Y9:AH9,"GORG")*100/M9)</f>
        <v>0</v>
      </c>
      <c r="DU9">
        <f>IF(M9=0,0,COUNTIF(T1_imgsummary!Y9:AH9,"ISIS")*100/M9)</f>
        <v>0</v>
      </c>
      <c r="DV9">
        <f>IF(M9=0,0,COUNTIF(T1_imgsummary!Y9:AH9,"DIS")*100/M9)</f>
        <v>0</v>
      </c>
      <c r="DW9">
        <f>IF(M9=0,0,COUNTIF(T1_imgsummary!Y9:AH9,"BLEC")*100/M9)</f>
        <v>0</v>
      </c>
      <c r="DX9">
        <f>IF(M9=0,0,COUNTIF(T1_imgsummary!Y9:AH9,"COD")*100/M9)</f>
        <v>0</v>
      </c>
      <c r="DY9">
        <f>IF(M9=0,0,COUNTIF(T1_imgsummary!Y9:AH9,"KAPP")*100/M9)</f>
        <v>0</v>
      </c>
      <c r="DZ9">
        <f>IF(M9=0,0,COUNTIF(T1_imgsummary!Y9:AH9,"SARG")*100/M9)</f>
        <v>0</v>
      </c>
      <c r="EA9">
        <f>IF(M9=0,0,COUNTIF(T1_imgsummary!Y9:AH9,"ZACRF")*100/M9)</f>
        <v>0</v>
      </c>
      <c r="EB9">
        <f>IF(M9=0,0,COUNTIF(T1_imgsummary!Y9:AH9,"ZAGARF")*100/M9)</f>
        <v>0</v>
      </c>
      <c r="EC9">
        <f>IF(M9=0,0,COUNTIF(T1_imgsummary!Y9:AH9,"ZAGATF")*100/M9)</f>
        <v>0</v>
      </c>
      <c r="ED9">
        <f>IF(M9=0,0,COUNTIF(T1_imgsummary!Y9:AH9,"ZCMRF")*100/M9)</f>
        <v>0</v>
      </c>
      <c r="EE9">
        <f>IF(M9=0,0,COUNTIF(T1_imgsummary!Y9:AH9,"ZDENF")*100/M9)</f>
        <v>0</v>
      </c>
      <c r="EF9">
        <f>IF(M9=0,0,COUNTIF(T1_imgsummary!Y9:AH9,"ZEUPF")*100/M9)</f>
        <v>0</v>
      </c>
      <c r="EG9">
        <f>IF(M9=0,0,COUNTIF(T1_imgsummary!Y9:AH9,"ZFAVF")*100/M9)</f>
        <v>0</v>
      </c>
      <c r="EH9">
        <f>IF(M9=0,0,COUNTIF(T1_imgsummary!Y9:AH9,"ZMUSF")*100/M9)</f>
        <v>0</v>
      </c>
      <c r="EI9">
        <f>IF(M9=0,0,COUNTIF(T1_imgsummary!Y9:AH9,"ZNSC")*100/M9)</f>
        <v>0</v>
      </c>
      <c r="EJ9">
        <f>IF(M9=0,0,COUNTIF(T1_imgsummary!Y9:AH9,"ZOC")*100/M9)</f>
        <v>0</v>
      </c>
      <c r="EK9">
        <f>IF(M9=0,0,COUNTIF(T1_imgsummary!Y9:AH9,"ZPOCF")*100/M9)</f>
        <v>0</v>
      </c>
      <c r="EL9">
        <f>IF(M9=0,0,COUNTIF(T1_imgsummary!Y9:AH9,"ZPORF")*100/M9)</f>
        <v>0</v>
      </c>
    </row>
    <row r="10" spans="1:142" x14ac:dyDescent="0.25">
      <c r="A10">
        <v>8</v>
      </c>
      <c r="B10" t="s">
        <v>53</v>
      </c>
      <c r="F10">
        <f>IF(M10=0,0,COUNTIF(T1_imgsummary!O10:X10,"HC")*100/M10)</f>
        <v>0</v>
      </c>
      <c r="G10" s="26">
        <f>IF(M10=0,0,COUNTIF(T1_imgsummary!O10:X10,"AA")*100/M10)</f>
        <v>60</v>
      </c>
      <c r="H10">
        <f>IF(M10=0,0,COUNTIF(T1_imgsummary!O10:X10,"AB")*100/M10)</f>
        <v>0</v>
      </c>
      <c r="I10" s="26">
        <f>IF(M10=0,0,COUNTIF(T1_imgsummary!O10:X10,"MA")*100/M10)</f>
        <v>10</v>
      </c>
      <c r="J10" s="26">
        <f>IF(M10=0,0,COUNTIF(T1_imgsummary!O10:X10,"HA")*100/M10)</f>
        <v>20</v>
      </c>
      <c r="K10" s="26">
        <f>IF(M10=0,0,COUNTIF(T1_imgsummary!O10:X10,"OB")*100/M10)</f>
        <v>10</v>
      </c>
      <c r="L10">
        <f>IF(M10=0,0,COUNTIF(T1_imgsummary!O10:X10,"TWB")*100/M10)</f>
        <v>0</v>
      </c>
      <c r="M10">
        <f>10-COUNTIF(T1_imgsummary!O10:X10,"TWS")</f>
        <v>10</v>
      </c>
      <c r="P10">
        <f>IF(M10=0,0,COUNTIF(T1_imgsummary!E10:N10,"ACAN")*100/M10)</f>
        <v>0</v>
      </c>
      <c r="Q10">
        <f>IF(M10=0,0,COUNTIF(T1_imgsummary!E10:N10,"ACB")*100/M10)</f>
        <v>0</v>
      </c>
      <c r="R10">
        <f>IF(M10=0,0,COUNTIF(T1_imgsummary!E10:N10,"ACC")*100/M10)</f>
        <v>0</v>
      </c>
      <c r="S10">
        <f>IF(M10=0,0,COUNTIF(T1_imgsummary!E10:N10,"ACD")*100/M10)</f>
        <v>0</v>
      </c>
      <c r="T10">
        <f>IF(M10=0,0,COUNTIF(T1_imgsummary!E10:N10,"ACH")*100/M10)</f>
        <v>0</v>
      </c>
      <c r="U10">
        <f>IF(M10=0,0,COUNTIF(T1_imgsummary!E10:N10,"ACT")*100/M10)</f>
        <v>0</v>
      </c>
      <c r="V10">
        <f>IF(M10=0,0,COUNTIF(T1_imgsummary!E10:N10,"ACR")*100/M10)</f>
        <v>0</v>
      </c>
      <c r="W10">
        <f>IF(M10=0,0,COUNTIF(T1_imgsummary!E10:N10,"AST")*100/M10)</f>
        <v>0</v>
      </c>
      <c r="X10">
        <f>IF(M10=0,0,COUNTIF(T1_imgsummary!E10:N10,"AF")*100/M10)</f>
        <v>0</v>
      </c>
      <c r="Y10">
        <f>IF(M10=0,0,COUNTIF(T1_imgsummary!E10:N10,"BLEC")*100/M10)</f>
        <v>0</v>
      </c>
      <c r="Z10">
        <f>IF(M10=0,0,COUNTIF(T1_imgsummary!E10:N10,"CAU")*100/M10)</f>
        <v>0</v>
      </c>
      <c r="AA10">
        <f>IF(M10=0,0,COUNTIF(T1_imgsummary!E10:N10,"COE")*100/M10)</f>
        <v>0</v>
      </c>
      <c r="AB10">
        <f>IF(M10=0,0,COUNTIF(T1_imgsummary!E10:N10,"COS")*100/M10)</f>
        <v>0</v>
      </c>
      <c r="AC10">
        <f>IF(M10=0,0,COUNTIF(T1_imgsummary!E10:N10,"CYP")*100/M10)</f>
        <v>0</v>
      </c>
      <c r="AD10">
        <f>IF(M10=0,0,COUNTIF(T1_imgsummary!E10:N10,"DIP")*100/M10)</f>
        <v>0</v>
      </c>
      <c r="AE10">
        <f>IF(M10=0,0,COUNTIF(T1_imgsummary!E10:N10,"ECHY")*100/M10)</f>
        <v>0</v>
      </c>
      <c r="AF10">
        <f>IF(M10=0,0,COUNTIF(T1_imgsummary!E10:N10,"ECHI")*100/M10)</f>
        <v>0</v>
      </c>
      <c r="AG10">
        <f>IF(M10=0,0,COUNTIF(T1_imgsummary!E10:N10,"EUP")*100/M10)</f>
        <v>0</v>
      </c>
      <c r="AH10">
        <f>IF(M10=0,0,COUNTIF(T1_imgsummary!E10:N10,"FAV")*100/M10)</f>
        <v>0</v>
      </c>
      <c r="AI10">
        <f>IF(M10=0,0,COUNTIF(T1_imgsummary!E10:N10,"FVI")*100/M10)</f>
        <v>0</v>
      </c>
      <c r="AJ10">
        <f>IF(M10=0,0,COUNTIF(T1_imgsummary!E10:N10,"CMR")*100/M10)</f>
        <v>0</v>
      </c>
      <c r="AK10">
        <f>IF(M10=0,0,COUNTIF(T1_imgsummary!E10:N10,"GAL")*100/M10)</f>
        <v>0</v>
      </c>
      <c r="AL10">
        <f>IF(M10=0,0,COUNTIF(T1_imgsummary!E10:N10,"GONIA")*100/M10)</f>
        <v>0</v>
      </c>
      <c r="AM10">
        <f>IF(M10=0,0,COUNTIF(T1_imgsummary!E10:N10,"GONIO")*100/M10)</f>
        <v>0</v>
      </c>
      <c r="AN10">
        <f>IF(M10=0,0,COUNTIF(T1_imgsummary!E10:N10,"HEL")*100/M10)</f>
        <v>0</v>
      </c>
      <c r="AO10">
        <f>IF(M10=0,0,COUNTIF(T1_imgsummary!E10:N10,"HYD")*100/M10)</f>
        <v>0</v>
      </c>
      <c r="AP10">
        <f>IF(M10=0,0,COUNTIF(T1_imgsummary!E10:N10,"ISO")*100/M10)</f>
        <v>0</v>
      </c>
      <c r="AQ10">
        <f>IF(M10=0,0,COUNTIF(T1_imgsummary!E10:N10,"LEPA")*100/M10)</f>
        <v>0</v>
      </c>
      <c r="AR10">
        <f>IF(M10=0,0,COUNTIF(T1_imgsummary!E10:N10,"LEPS")*100/M10)</f>
        <v>0</v>
      </c>
      <c r="AS10">
        <f>IF(M10=0,0,COUNTIF(T1_imgsummary!E10:N10,"LOB")*100/M10)</f>
        <v>0</v>
      </c>
      <c r="AT10">
        <f>IF(M10=0,0,COUNTIF(T1_imgsummary!E10:N10,"MER")*100/M10)</f>
        <v>0</v>
      </c>
      <c r="AU10">
        <f>IF(M10=0,0,COUNTIF(T1_imgsummary!E10:N10,"MILL")*100/M10)</f>
        <v>0</v>
      </c>
      <c r="AV10">
        <f>IF(M10=0,0,COUNTIF(T1_imgsummary!E10:N10,"MON")*100/M10)</f>
        <v>0</v>
      </c>
      <c r="AW10">
        <f>IF(M10=0,0,COUNTIF(T1_imgsummary!E10:N10,"MONTB")*100/M10)</f>
        <v>0</v>
      </c>
      <c r="AX10">
        <f>IF(M10=0,0,COUNTIF(T1_imgsummary!E10:N10,"MONTE")*100/M10)</f>
        <v>0</v>
      </c>
      <c r="AY10">
        <f>IF(M10=0,0,COUNTIF(T1_imgsummary!E10:N10,"MONTF")*100/M10)</f>
        <v>0</v>
      </c>
      <c r="AZ10">
        <f>IF(M10=0,0,COUNTIF(T1_imgsummary!E10:N10,"MYC")*100/M10)</f>
        <v>0</v>
      </c>
      <c r="BA10">
        <f>IF(M10=0,0,COUNTIF(T1_imgsummary!E10:N10,"CB")*100/M10)</f>
        <v>0</v>
      </c>
      <c r="BB10">
        <f>IF(M10=0,0,COUNTIF(T1_imgsummary!E10:N10,"BUB")*100/M10)</f>
        <v>0</v>
      </c>
      <c r="BC10">
        <f>IF(M10=0,0,COUNTIF(T1_imgsummary!E10:N10,"CE")*100/M10)</f>
        <v>0</v>
      </c>
      <c r="BD10">
        <f>IF(M10=0,0,COUNTIF(T1_imgsummary!E10:N10,"CF")*100/M10)</f>
        <v>0</v>
      </c>
      <c r="BE10">
        <f>IF(M10=0,0,COUNTIF(T1_imgsummary!E10:N10,"FOT")*100/M10)</f>
        <v>0</v>
      </c>
      <c r="BF10">
        <f>IF(M10=0,0,COUNTIF(T1_imgsummary!E10:N10,"CM")*100/M10)</f>
        <v>0</v>
      </c>
      <c r="BG10">
        <f>IF(M10=0,0,COUNTIF(T1_imgsummary!E10:N10,"OULA")*100/M10)</f>
        <v>0</v>
      </c>
      <c r="BH10">
        <f>IF(M10=0,0,COUNTIF(T1_imgsummary!E10:N10,"OULO")*100/M10)</f>
        <v>0</v>
      </c>
      <c r="BI10">
        <f>IF(M10=0,0,COUNTIF(T1_imgsummary!E10:N10,"OXY")*100/M10)</f>
        <v>0</v>
      </c>
      <c r="BJ10">
        <f>IF(M10=0,0,COUNTIF(T1_imgsummary!E10:N10,"PACE")*100/M10)</f>
        <v>0</v>
      </c>
      <c r="BK10">
        <f>IF(M10=0,0,COUNTIF(T1_imgsummary!E10:N10,"PACF")*100/M10)</f>
        <v>0</v>
      </c>
      <c r="BL10">
        <f>IF(M10=0,0,COUNTIF(T1_imgsummary!E10:N10,"PAV")*100/M10)</f>
        <v>0</v>
      </c>
      <c r="BM10">
        <f>IF(M10=0,0,COUNTIF(T1_imgsummary!E10:N10,"PEC")*100/M10)</f>
        <v>0</v>
      </c>
      <c r="BN10">
        <f>IF(M10=0,0,COUNTIF(T1_imgsummary!E10:N10,"PLAT")*100/M10)</f>
        <v>0</v>
      </c>
      <c r="BO10">
        <f>IF(M10=0,0,COUNTIF(T1_imgsummary!E10:N10,"POC")*100/M10)</f>
        <v>0</v>
      </c>
      <c r="BP10">
        <f>IF(M10=0,0,COUNTIF(T1_imgsummary!E10:N10,"PORB")*100/M10)</f>
        <v>0</v>
      </c>
      <c r="BQ10">
        <f>IF(M10=0,0,COUNTIF(T1_imgsummary!E10:N10,"PORE")*100/M10)</f>
        <v>0</v>
      </c>
      <c r="BR10">
        <f>IF(M10=0,0,COUNTIF(T1_imgsummary!E10:N10,"PORM")*100/M10)</f>
        <v>0</v>
      </c>
      <c r="BS10">
        <f>IF(M10=0,0,COUNTIF(T1_imgsummary!E10:N10,"SER")*100/M10)</f>
        <v>0</v>
      </c>
      <c r="BT10">
        <f>IF(M10=0,0,COUNTIF(T1_imgsummary!E10:N10,"STY")*100/M10)</f>
        <v>0</v>
      </c>
      <c r="BU10">
        <f>IF(M10=0,0,COUNTIF(T1_imgsummary!E10:N10,"SYM")*100/M10)</f>
        <v>0</v>
      </c>
      <c r="BV10">
        <f>IF(M10=0,0,COUNTIF(T1_imgsummary!E10:N10,"TUBI")*100/M10)</f>
        <v>0</v>
      </c>
      <c r="BW10">
        <f>IF(M10=0,0,COUNTIF(T1_imgsummary!E10:N10,"TURB")*100/M10)</f>
        <v>0</v>
      </c>
      <c r="BX10">
        <f>IF(M10=0,0,COUNTIF(T1_imgsummary!E10:N10,"ZACRF")*100/M10)</f>
        <v>0</v>
      </c>
      <c r="BY10">
        <f>IF(M10=0,0,COUNTIF(T1_imgsummary!E10:N10,"ZAGARF")*100/M10)</f>
        <v>0</v>
      </c>
      <c r="BZ10">
        <f>IF(M10=0,0,COUNTIF(T1_imgsummary!E10:N10,"ZAGATF")*100/M10)</f>
        <v>0</v>
      </c>
      <c r="CA10">
        <f>IF(M10=0,0,COUNTIF(T1_imgsummary!E10:N10,"ZDENF")*100/M10)</f>
        <v>0</v>
      </c>
      <c r="CB10">
        <f>IF(M10=0,0,COUNTIF(T1_imgsummary!E10:N10,"ZEUPF")*100/M10)</f>
        <v>0</v>
      </c>
      <c r="CC10">
        <f>IF(M10=0,0,COUNTIF(T1_imgsummary!E10:N10,"ZFAVF")*100/M10)</f>
        <v>0</v>
      </c>
      <c r="CD10">
        <f>IF(M10=0,0,COUNTIF(T1_imgsummary!E10:N10,"ZCMRF")*100/M10)</f>
        <v>0</v>
      </c>
      <c r="CE10">
        <f>IF(M10=0,0,COUNTIF(T1_imgsummary!E10:N10,"ZMUSF")*100/M10)</f>
        <v>0</v>
      </c>
      <c r="CF10">
        <f>IF(M10=0,0,COUNTIF(T1_imgsummary!E10:N10,"ZNSC")*100/M10)</f>
        <v>0</v>
      </c>
      <c r="CG10">
        <f>IF(M10=0,0,COUNTIF(T1_imgsummary!E10:N10,"ZOC")*100/M10)</f>
        <v>0</v>
      </c>
      <c r="CH10">
        <f>IF(M10=0,0,COUNTIF(T1_imgsummary!E10:N10,"ZPOCF")*100/M10)</f>
        <v>0</v>
      </c>
      <c r="CI10">
        <f>IF(M10=0,0,COUNTIF(T1_imgsummary!E10:N10,"ZPORF")*100/M10)</f>
        <v>0</v>
      </c>
      <c r="CK10" s="26">
        <f>IF(M10=0,0,COUNTIF(T1_imgsummary!E10:N10,"AA")*100/M10)</f>
        <v>40</v>
      </c>
      <c r="CL10" s="26">
        <f>IF(M10=0,0,COUNTIF(T1_imgsummary!E10:N10,"CA")*100/M10)</f>
        <v>20</v>
      </c>
      <c r="CM10">
        <f>IF(M10=0,0,COUNTIF(T1_imgsummary!E10:N10,"DC")*100/M10)</f>
        <v>0</v>
      </c>
      <c r="CN10">
        <f>IF(M10=0,0,COUNTIF(T1_imgsummary!E10:N10,"DCA")*100/M10)</f>
        <v>0</v>
      </c>
      <c r="CO10">
        <f>IF(M10=0,0,COUNTIF(T1_imgsummary!E10:N10,"DIS")*100/M10)</f>
        <v>0</v>
      </c>
      <c r="CQ10">
        <f>IF(M10=0,0,COUNTIF(T1_imgsummary!E10:N10,"GRV")*100/M10)</f>
        <v>0</v>
      </c>
      <c r="CR10">
        <f>IF(M10=0,0,COUNTIF(T1_imgsummary!E10:N10,"R")*100/M10)</f>
        <v>0</v>
      </c>
      <c r="CS10">
        <f>IF(M10=0,0,COUNTIF(T1_imgsummary!E10:N10,"S")*100/M10)</f>
        <v>0</v>
      </c>
      <c r="CT10">
        <f>IF(M10=0,0,COUNTIF(T1_imgsummary!E10:N10,"RCK")*100/M10)</f>
        <v>0</v>
      </c>
      <c r="CU10">
        <f>IF(M10=0,0,COUNTIF(T1_imgsummary!E10:N10,"SI")*100/M10)</f>
        <v>0</v>
      </c>
      <c r="CW10">
        <f>IF(M10=0,0,COUNTIF(T1_imgsummary!E10:N10,"COD")*100/M10)</f>
        <v>0</v>
      </c>
      <c r="CX10">
        <f>IF(M10=0,0,COUNTIF(T1_imgsummary!E10:N10,"KAPP")*100/M10)</f>
        <v>0</v>
      </c>
      <c r="CY10" s="26">
        <f>IF(M10=0,0,COUNTIF(T1_imgsummary!E10:N10,"MA")*100/M10)</f>
        <v>10</v>
      </c>
      <c r="CZ10">
        <f>IF(M10=0,0,COUNTIF(T1_imgsummary!E10:N10,"SARG")*100/M10)</f>
        <v>0</v>
      </c>
      <c r="DB10" s="26">
        <f>IF(M10=0,0,COUNTIF(T1_imgsummary!E10:N10,"HA")*100/M10)</f>
        <v>20</v>
      </c>
      <c r="DD10">
        <f>IF(M10=0,0,COUNTIF(T1_imgsummary!E10:N10,"COTS")*100/M10)</f>
        <v>0</v>
      </c>
      <c r="DE10">
        <f>IF(M10=0,0,COUNTIF(T1_imgsummary!E10:N10,"COR")*100/M10)</f>
        <v>0</v>
      </c>
      <c r="DF10">
        <f>IF(M10=0,0,COUNTIF(T1_imgsummary!E10:N10,"DIA")*100/M10)</f>
        <v>0</v>
      </c>
      <c r="DG10">
        <f>IF(M10=0,0,COUNTIF(T1_imgsummary!E10:N10,"GORG")*100/M10)</f>
        <v>0</v>
      </c>
      <c r="DH10">
        <f>IF(M10=0,0,COUNTIF(T1_imgsummary!E10:N10,"ISIS")*100/M10)</f>
        <v>0</v>
      </c>
      <c r="DI10">
        <f>IF(M10=0,0,COUNTIF(T1_imgsummary!E10:N10,"OT")*100/M10)</f>
        <v>0</v>
      </c>
      <c r="DJ10">
        <f>IF(M10=0,0,COUNTIF(T1_imgsummary!E10:N10,"SG")*100/M10)</f>
        <v>0</v>
      </c>
      <c r="DK10">
        <f>IF(M10=0,0,COUNTIF(T1_imgsummary!E10:N10,"SC")*100/M10)</f>
        <v>0</v>
      </c>
      <c r="DL10" s="26">
        <f>IF(M10=0,0,COUNTIF(T1_imgsummary!E10:N10,"SP")*100/M10)</f>
        <v>10</v>
      </c>
      <c r="DM10">
        <f>IF(M10=0,0,COUNTIF(T1_imgsummary!E10:N10,"ZO")*100/M10)</f>
        <v>0</v>
      </c>
      <c r="DO10">
        <f>IF(M10=0,0,COUNTIF(T1_imgsummary!E10:N10,"TWB")*100/M10)</f>
        <v>0</v>
      </c>
      <c r="DQ10">
        <f>IF(M10=0,0,COUNTIF(T1_imgsummary!Y10:AH10,"COR")*100/M10)</f>
        <v>0</v>
      </c>
      <c r="DR10">
        <f>IF(M10=0,0,COUNTIF(T1_imgsummary!Y10:AH10,"COTS")*100/M10)</f>
        <v>0</v>
      </c>
      <c r="DS10">
        <f>IF(M10=0,0,COUNTIF(T1_imgsummary!Y10:AH10,"DIA")*100/M10)</f>
        <v>0</v>
      </c>
      <c r="DT10">
        <f>IF(M10=0,0,COUNTIF(T1_imgsummary!Y10:AH10,"GORG")*100/M10)</f>
        <v>0</v>
      </c>
      <c r="DU10">
        <f>IF(M10=0,0,COUNTIF(T1_imgsummary!Y10:AH10,"ISIS")*100/M10)</f>
        <v>0</v>
      </c>
      <c r="DV10">
        <f>IF(M10=0,0,COUNTIF(T1_imgsummary!Y10:AH10,"DIS")*100/M10)</f>
        <v>0</v>
      </c>
      <c r="DW10">
        <f>IF(M10=0,0,COUNTIF(T1_imgsummary!Y10:AH10,"BLEC")*100/M10)</f>
        <v>0</v>
      </c>
      <c r="DX10">
        <f>IF(M10=0,0,COUNTIF(T1_imgsummary!Y10:AH10,"COD")*100/M10)</f>
        <v>0</v>
      </c>
      <c r="DY10">
        <f>IF(M10=0,0,COUNTIF(T1_imgsummary!Y10:AH10,"KAPP")*100/M10)</f>
        <v>0</v>
      </c>
      <c r="DZ10">
        <f>IF(M10=0,0,COUNTIF(T1_imgsummary!Y10:AH10,"SARG")*100/M10)</f>
        <v>0</v>
      </c>
      <c r="EA10">
        <f>IF(M10=0,0,COUNTIF(T1_imgsummary!Y10:AH10,"ZACRF")*100/M10)</f>
        <v>0</v>
      </c>
      <c r="EB10">
        <f>IF(M10=0,0,COUNTIF(T1_imgsummary!Y10:AH10,"ZAGARF")*100/M10)</f>
        <v>0</v>
      </c>
      <c r="EC10">
        <f>IF(M10=0,0,COUNTIF(T1_imgsummary!Y10:AH10,"ZAGATF")*100/M10)</f>
        <v>0</v>
      </c>
      <c r="ED10">
        <f>IF(M10=0,0,COUNTIF(T1_imgsummary!Y10:AH10,"ZCMRF")*100/M10)</f>
        <v>0</v>
      </c>
      <c r="EE10">
        <f>IF(M10=0,0,COUNTIF(T1_imgsummary!Y10:AH10,"ZDENF")*100/M10)</f>
        <v>0</v>
      </c>
      <c r="EF10">
        <f>IF(M10=0,0,COUNTIF(T1_imgsummary!Y10:AH10,"ZEUPF")*100/M10)</f>
        <v>0</v>
      </c>
      <c r="EG10">
        <f>IF(M10=0,0,COUNTIF(T1_imgsummary!Y10:AH10,"ZFAVF")*100/M10)</f>
        <v>0</v>
      </c>
      <c r="EH10">
        <f>IF(M10=0,0,COUNTIF(T1_imgsummary!Y10:AH10,"ZMUSF")*100/M10)</f>
        <v>0</v>
      </c>
      <c r="EI10">
        <f>IF(M10=0,0,COUNTIF(T1_imgsummary!Y10:AH10,"ZNSC")*100/M10)</f>
        <v>0</v>
      </c>
      <c r="EJ10">
        <f>IF(M10=0,0,COUNTIF(T1_imgsummary!Y10:AH10,"ZOC")*100/M10)</f>
        <v>0</v>
      </c>
      <c r="EK10">
        <f>IF(M10=0,0,COUNTIF(T1_imgsummary!Y10:AH10,"ZPOCF")*100/M10)</f>
        <v>0</v>
      </c>
      <c r="EL10">
        <f>IF(M10=0,0,COUNTIF(T1_imgsummary!Y10:AH10,"ZPORF")*100/M10)</f>
        <v>0</v>
      </c>
    </row>
    <row r="11" spans="1:142" x14ac:dyDescent="0.25">
      <c r="A11">
        <v>9</v>
      </c>
      <c r="B11" t="s">
        <v>54</v>
      </c>
      <c r="F11">
        <f>IF(M11=0,0,COUNTIF(T1_imgsummary!O11:X11,"HC")*100/M11)</f>
        <v>0</v>
      </c>
      <c r="G11" s="26">
        <f>IF(M11=0,0,COUNTIF(T1_imgsummary!O11:X11,"AA")*100/M11)</f>
        <v>60</v>
      </c>
      <c r="H11">
        <f>IF(M11=0,0,COUNTIF(T1_imgsummary!O11:X11,"AB")*100/M11)</f>
        <v>0</v>
      </c>
      <c r="I11" s="26">
        <f>IF(M11=0,0,COUNTIF(T1_imgsummary!O11:X11,"MA")*100/M11)</f>
        <v>30</v>
      </c>
      <c r="J11" s="26">
        <f>IF(M11=0,0,COUNTIF(T1_imgsummary!O11:X11,"HA")*100/M11)</f>
        <v>10</v>
      </c>
      <c r="K11">
        <f>IF(M11=0,0,COUNTIF(T1_imgsummary!O11:X11,"OB")*100/M11)</f>
        <v>0</v>
      </c>
      <c r="L11">
        <f>IF(M11=0,0,COUNTIF(T1_imgsummary!O11:X11,"TWB")*100/M11)</f>
        <v>0</v>
      </c>
      <c r="M11">
        <f>10-COUNTIF(T1_imgsummary!O11:X11,"TWS")</f>
        <v>10</v>
      </c>
      <c r="P11">
        <f>IF(M11=0,0,COUNTIF(T1_imgsummary!E11:N11,"ACAN")*100/M11)</f>
        <v>0</v>
      </c>
      <c r="Q11">
        <f>IF(M11=0,0,COUNTIF(T1_imgsummary!E11:N11,"ACB")*100/M11)</f>
        <v>0</v>
      </c>
      <c r="R11">
        <f>IF(M11=0,0,COUNTIF(T1_imgsummary!E11:N11,"ACC")*100/M11)</f>
        <v>0</v>
      </c>
      <c r="S11">
        <f>IF(M11=0,0,COUNTIF(T1_imgsummary!E11:N11,"ACD")*100/M11)</f>
        <v>0</v>
      </c>
      <c r="T11">
        <f>IF(M11=0,0,COUNTIF(T1_imgsummary!E11:N11,"ACH")*100/M11)</f>
        <v>0</v>
      </c>
      <c r="U11">
        <f>IF(M11=0,0,COUNTIF(T1_imgsummary!E11:N11,"ACT")*100/M11)</f>
        <v>0</v>
      </c>
      <c r="V11">
        <f>IF(M11=0,0,COUNTIF(T1_imgsummary!E11:N11,"ACR")*100/M11)</f>
        <v>0</v>
      </c>
      <c r="W11">
        <f>IF(M11=0,0,COUNTIF(T1_imgsummary!E11:N11,"AST")*100/M11)</f>
        <v>0</v>
      </c>
      <c r="X11">
        <f>IF(M11=0,0,COUNTIF(T1_imgsummary!E11:N11,"AF")*100/M11)</f>
        <v>0</v>
      </c>
      <c r="Y11">
        <f>IF(M11=0,0,COUNTIF(T1_imgsummary!E11:N11,"BLEC")*100/M11)</f>
        <v>0</v>
      </c>
      <c r="Z11">
        <f>IF(M11=0,0,COUNTIF(T1_imgsummary!E11:N11,"CAU")*100/M11)</f>
        <v>0</v>
      </c>
      <c r="AA11">
        <f>IF(M11=0,0,COUNTIF(T1_imgsummary!E11:N11,"COE")*100/M11)</f>
        <v>0</v>
      </c>
      <c r="AB11">
        <f>IF(M11=0,0,COUNTIF(T1_imgsummary!E11:N11,"COS")*100/M11)</f>
        <v>0</v>
      </c>
      <c r="AC11">
        <f>IF(M11=0,0,COUNTIF(T1_imgsummary!E11:N11,"CYP")*100/M11)</f>
        <v>0</v>
      </c>
      <c r="AD11">
        <f>IF(M11=0,0,COUNTIF(T1_imgsummary!E11:N11,"DIP")*100/M11)</f>
        <v>0</v>
      </c>
      <c r="AE11">
        <f>IF(M11=0,0,COUNTIF(T1_imgsummary!E11:N11,"ECHY")*100/M11)</f>
        <v>0</v>
      </c>
      <c r="AF11">
        <f>IF(M11=0,0,COUNTIF(T1_imgsummary!E11:N11,"ECHI")*100/M11)</f>
        <v>0</v>
      </c>
      <c r="AG11">
        <f>IF(M11=0,0,COUNTIF(T1_imgsummary!E11:N11,"EUP")*100/M11)</f>
        <v>0</v>
      </c>
      <c r="AH11">
        <f>IF(M11=0,0,COUNTIF(T1_imgsummary!E11:N11,"FAV")*100/M11)</f>
        <v>0</v>
      </c>
      <c r="AI11">
        <f>IF(M11=0,0,COUNTIF(T1_imgsummary!E11:N11,"FVI")*100/M11)</f>
        <v>0</v>
      </c>
      <c r="AJ11">
        <f>IF(M11=0,0,COUNTIF(T1_imgsummary!E11:N11,"CMR")*100/M11)</f>
        <v>0</v>
      </c>
      <c r="AK11">
        <f>IF(M11=0,0,COUNTIF(T1_imgsummary!E11:N11,"GAL")*100/M11)</f>
        <v>0</v>
      </c>
      <c r="AL11">
        <f>IF(M11=0,0,COUNTIF(T1_imgsummary!E11:N11,"GONIA")*100/M11)</f>
        <v>0</v>
      </c>
      <c r="AM11">
        <f>IF(M11=0,0,COUNTIF(T1_imgsummary!E11:N11,"GONIO")*100/M11)</f>
        <v>0</v>
      </c>
      <c r="AN11">
        <f>IF(M11=0,0,COUNTIF(T1_imgsummary!E11:N11,"HEL")*100/M11)</f>
        <v>0</v>
      </c>
      <c r="AO11">
        <f>IF(M11=0,0,COUNTIF(T1_imgsummary!E11:N11,"HYD")*100/M11)</f>
        <v>0</v>
      </c>
      <c r="AP11">
        <f>IF(M11=0,0,COUNTIF(T1_imgsummary!E11:N11,"ISO")*100/M11)</f>
        <v>0</v>
      </c>
      <c r="AQ11">
        <f>IF(M11=0,0,COUNTIF(T1_imgsummary!E11:N11,"LEPA")*100/M11)</f>
        <v>0</v>
      </c>
      <c r="AR11">
        <f>IF(M11=0,0,COUNTIF(T1_imgsummary!E11:N11,"LEPS")*100/M11)</f>
        <v>0</v>
      </c>
      <c r="AS11">
        <f>IF(M11=0,0,COUNTIF(T1_imgsummary!E11:N11,"LOB")*100/M11)</f>
        <v>0</v>
      </c>
      <c r="AT11">
        <f>IF(M11=0,0,COUNTIF(T1_imgsummary!E11:N11,"MER")*100/M11)</f>
        <v>0</v>
      </c>
      <c r="AU11">
        <f>IF(M11=0,0,COUNTIF(T1_imgsummary!E11:N11,"MILL")*100/M11)</f>
        <v>0</v>
      </c>
      <c r="AV11">
        <f>IF(M11=0,0,COUNTIF(T1_imgsummary!E11:N11,"MON")*100/M11)</f>
        <v>0</v>
      </c>
      <c r="AW11">
        <f>IF(M11=0,0,COUNTIF(T1_imgsummary!E11:N11,"MONTB")*100/M11)</f>
        <v>0</v>
      </c>
      <c r="AX11">
        <f>IF(M11=0,0,COUNTIF(T1_imgsummary!E11:N11,"MONTE")*100/M11)</f>
        <v>0</v>
      </c>
      <c r="AY11">
        <f>IF(M11=0,0,COUNTIF(T1_imgsummary!E11:N11,"MONTF")*100/M11)</f>
        <v>0</v>
      </c>
      <c r="AZ11">
        <f>IF(M11=0,0,COUNTIF(T1_imgsummary!E11:N11,"MYC")*100/M11)</f>
        <v>0</v>
      </c>
      <c r="BA11">
        <f>IF(M11=0,0,COUNTIF(T1_imgsummary!E11:N11,"CB")*100/M11)</f>
        <v>0</v>
      </c>
      <c r="BB11">
        <f>IF(M11=0,0,COUNTIF(T1_imgsummary!E11:N11,"BUB")*100/M11)</f>
        <v>0</v>
      </c>
      <c r="BC11">
        <f>IF(M11=0,0,COUNTIF(T1_imgsummary!E11:N11,"CE")*100/M11)</f>
        <v>0</v>
      </c>
      <c r="BD11">
        <f>IF(M11=0,0,COUNTIF(T1_imgsummary!E11:N11,"CF")*100/M11)</f>
        <v>0</v>
      </c>
      <c r="BE11">
        <f>IF(M11=0,0,COUNTIF(T1_imgsummary!E11:N11,"FOT")*100/M11)</f>
        <v>0</v>
      </c>
      <c r="BF11">
        <f>IF(M11=0,0,COUNTIF(T1_imgsummary!E11:N11,"CM")*100/M11)</f>
        <v>0</v>
      </c>
      <c r="BG11">
        <f>IF(M11=0,0,COUNTIF(T1_imgsummary!E11:N11,"OULA")*100/M11)</f>
        <v>0</v>
      </c>
      <c r="BH11">
        <f>IF(M11=0,0,COUNTIF(T1_imgsummary!E11:N11,"OULO")*100/M11)</f>
        <v>0</v>
      </c>
      <c r="BI11">
        <f>IF(M11=0,0,COUNTIF(T1_imgsummary!E11:N11,"OXY")*100/M11)</f>
        <v>0</v>
      </c>
      <c r="BJ11">
        <f>IF(M11=0,0,COUNTIF(T1_imgsummary!E11:N11,"PACE")*100/M11)</f>
        <v>0</v>
      </c>
      <c r="BK11">
        <f>IF(M11=0,0,COUNTIF(T1_imgsummary!E11:N11,"PACF")*100/M11)</f>
        <v>0</v>
      </c>
      <c r="BL11">
        <f>IF(M11=0,0,COUNTIF(T1_imgsummary!E11:N11,"PAV")*100/M11)</f>
        <v>0</v>
      </c>
      <c r="BM11">
        <f>IF(M11=0,0,COUNTIF(T1_imgsummary!E11:N11,"PEC")*100/M11)</f>
        <v>0</v>
      </c>
      <c r="BN11">
        <f>IF(M11=0,0,COUNTIF(T1_imgsummary!E11:N11,"PLAT")*100/M11)</f>
        <v>0</v>
      </c>
      <c r="BO11">
        <f>IF(M11=0,0,COUNTIF(T1_imgsummary!E11:N11,"POC")*100/M11)</f>
        <v>0</v>
      </c>
      <c r="BP11">
        <f>IF(M11=0,0,COUNTIF(T1_imgsummary!E11:N11,"PORB")*100/M11)</f>
        <v>0</v>
      </c>
      <c r="BQ11">
        <f>IF(M11=0,0,COUNTIF(T1_imgsummary!E11:N11,"PORE")*100/M11)</f>
        <v>0</v>
      </c>
      <c r="BR11">
        <f>IF(M11=0,0,COUNTIF(T1_imgsummary!E11:N11,"PORM")*100/M11)</f>
        <v>0</v>
      </c>
      <c r="BS11">
        <f>IF(M11=0,0,COUNTIF(T1_imgsummary!E11:N11,"SER")*100/M11)</f>
        <v>0</v>
      </c>
      <c r="BT11">
        <f>IF(M11=0,0,COUNTIF(T1_imgsummary!E11:N11,"STY")*100/M11)</f>
        <v>0</v>
      </c>
      <c r="BU11">
        <f>IF(M11=0,0,COUNTIF(T1_imgsummary!E11:N11,"SYM")*100/M11)</f>
        <v>0</v>
      </c>
      <c r="BV11">
        <f>IF(M11=0,0,COUNTIF(T1_imgsummary!E11:N11,"TUBI")*100/M11)</f>
        <v>0</v>
      </c>
      <c r="BW11">
        <f>IF(M11=0,0,COUNTIF(T1_imgsummary!E11:N11,"TURB")*100/M11)</f>
        <v>0</v>
      </c>
      <c r="BX11">
        <f>IF(M11=0,0,COUNTIF(T1_imgsummary!E11:N11,"ZACRF")*100/M11)</f>
        <v>0</v>
      </c>
      <c r="BY11">
        <f>IF(M11=0,0,COUNTIF(T1_imgsummary!E11:N11,"ZAGARF")*100/M11)</f>
        <v>0</v>
      </c>
      <c r="BZ11">
        <f>IF(M11=0,0,COUNTIF(T1_imgsummary!E11:N11,"ZAGATF")*100/M11)</f>
        <v>0</v>
      </c>
      <c r="CA11">
        <f>IF(M11=0,0,COUNTIF(T1_imgsummary!E11:N11,"ZDENF")*100/M11)</f>
        <v>0</v>
      </c>
      <c r="CB11">
        <f>IF(M11=0,0,COUNTIF(T1_imgsummary!E11:N11,"ZEUPF")*100/M11)</f>
        <v>0</v>
      </c>
      <c r="CC11">
        <f>IF(M11=0,0,COUNTIF(T1_imgsummary!E11:N11,"ZFAVF")*100/M11)</f>
        <v>0</v>
      </c>
      <c r="CD11">
        <f>IF(M11=0,0,COUNTIF(T1_imgsummary!E11:N11,"ZCMRF")*100/M11)</f>
        <v>0</v>
      </c>
      <c r="CE11">
        <f>IF(M11=0,0,COUNTIF(T1_imgsummary!E11:N11,"ZMUSF")*100/M11)</f>
        <v>0</v>
      </c>
      <c r="CF11">
        <f>IF(M11=0,0,COUNTIF(T1_imgsummary!E11:N11,"ZNSC")*100/M11)</f>
        <v>0</v>
      </c>
      <c r="CG11">
        <f>IF(M11=0,0,COUNTIF(T1_imgsummary!E11:N11,"ZOC")*100/M11)</f>
        <v>0</v>
      </c>
      <c r="CH11">
        <f>IF(M11=0,0,COUNTIF(T1_imgsummary!E11:N11,"ZPOCF")*100/M11)</f>
        <v>0</v>
      </c>
      <c r="CI11">
        <f>IF(M11=0,0,COUNTIF(T1_imgsummary!E11:N11,"ZPORF")*100/M11)</f>
        <v>0</v>
      </c>
      <c r="CK11" s="26">
        <f>IF(M11=0,0,COUNTIF(T1_imgsummary!E11:N11,"AA")*100/M11)</f>
        <v>60</v>
      </c>
      <c r="CL11">
        <f>IF(M11=0,0,COUNTIF(T1_imgsummary!E11:N11,"CA")*100/M11)</f>
        <v>0</v>
      </c>
      <c r="CM11">
        <f>IF(M11=0,0,COUNTIF(T1_imgsummary!E11:N11,"DC")*100/M11)</f>
        <v>0</v>
      </c>
      <c r="CN11">
        <f>IF(M11=0,0,COUNTIF(T1_imgsummary!E11:N11,"DCA")*100/M11)</f>
        <v>0</v>
      </c>
      <c r="CO11">
        <f>IF(M11=0,0,COUNTIF(T1_imgsummary!E11:N11,"DIS")*100/M11)</f>
        <v>0</v>
      </c>
      <c r="CQ11">
        <f>IF(M11=0,0,COUNTIF(T1_imgsummary!E11:N11,"GRV")*100/M11)</f>
        <v>0</v>
      </c>
      <c r="CR11">
        <f>IF(M11=0,0,COUNTIF(T1_imgsummary!E11:N11,"R")*100/M11)</f>
        <v>0</v>
      </c>
      <c r="CS11">
        <f>IF(M11=0,0,COUNTIF(T1_imgsummary!E11:N11,"S")*100/M11)</f>
        <v>0</v>
      </c>
      <c r="CT11">
        <f>IF(M11=0,0,COUNTIF(T1_imgsummary!E11:N11,"RCK")*100/M11)</f>
        <v>0</v>
      </c>
      <c r="CU11">
        <f>IF(M11=0,0,COUNTIF(T1_imgsummary!E11:N11,"SI")*100/M11)</f>
        <v>0</v>
      </c>
      <c r="CW11">
        <f>IF(M11=0,0,COUNTIF(T1_imgsummary!E11:N11,"COD")*100/M11)</f>
        <v>0</v>
      </c>
      <c r="CX11">
        <f>IF(M11=0,0,COUNTIF(T1_imgsummary!E11:N11,"KAPP")*100/M11)</f>
        <v>0</v>
      </c>
      <c r="CY11" s="26">
        <f>IF(M11=0,0,COUNTIF(T1_imgsummary!E11:N11,"MA")*100/M11)</f>
        <v>30</v>
      </c>
      <c r="CZ11">
        <f>IF(M11=0,0,COUNTIF(T1_imgsummary!E11:N11,"SARG")*100/M11)</f>
        <v>0</v>
      </c>
      <c r="DB11" s="26">
        <f>IF(M11=0,0,COUNTIF(T1_imgsummary!E11:N11,"HA")*100/M11)</f>
        <v>10</v>
      </c>
      <c r="DD11">
        <f>IF(M11=0,0,COUNTIF(T1_imgsummary!E11:N11,"COTS")*100/M11)</f>
        <v>0</v>
      </c>
      <c r="DE11">
        <f>IF(M11=0,0,COUNTIF(T1_imgsummary!E11:N11,"COR")*100/M11)</f>
        <v>0</v>
      </c>
      <c r="DF11">
        <f>IF(M11=0,0,COUNTIF(T1_imgsummary!E11:N11,"DIA")*100/M11)</f>
        <v>0</v>
      </c>
      <c r="DG11">
        <f>IF(M11=0,0,COUNTIF(T1_imgsummary!E11:N11,"GORG")*100/M11)</f>
        <v>0</v>
      </c>
      <c r="DH11">
        <f>IF(M11=0,0,COUNTIF(T1_imgsummary!E11:N11,"ISIS")*100/M11)</f>
        <v>0</v>
      </c>
      <c r="DI11">
        <f>IF(M11=0,0,COUNTIF(T1_imgsummary!E11:N11,"OT")*100/M11)</f>
        <v>0</v>
      </c>
      <c r="DJ11">
        <f>IF(M11=0,0,COUNTIF(T1_imgsummary!E11:N11,"SG")*100/M11)</f>
        <v>0</v>
      </c>
      <c r="DK11">
        <f>IF(M11=0,0,COUNTIF(T1_imgsummary!E11:N11,"SC")*100/M11)</f>
        <v>0</v>
      </c>
      <c r="DL11">
        <f>IF(M11=0,0,COUNTIF(T1_imgsummary!E11:N11,"SP")*100/M11)</f>
        <v>0</v>
      </c>
      <c r="DM11">
        <f>IF(M11=0,0,COUNTIF(T1_imgsummary!E11:N11,"ZO")*100/M11)</f>
        <v>0</v>
      </c>
      <c r="DO11">
        <f>IF(M11=0,0,COUNTIF(T1_imgsummary!E11:N11,"TWB")*100/M11)</f>
        <v>0</v>
      </c>
      <c r="DQ11">
        <f>IF(M11=0,0,COUNTIF(T1_imgsummary!Y11:AH11,"COR")*100/M11)</f>
        <v>0</v>
      </c>
      <c r="DR11">
        <f>IF(M11=0,0,COUNTIF(T1_imgsummary!Y11:AH11,"COTS")*100/M11)</f>
        <v>0</v>
      </c>
      <c r="DS11">
        <f>IF(M11=0,0,COUNTIF(T1_imgsummary!Y11:AH11,"DIA")*100/M11)</f>
        <v>0</v>
      </c>
      <c r="DT11">
        <f>IF(M11=0,0,COUNTIF(T1_imgsummary!Y11:AH11,"GORG")*100/M11)</f>
        <v>0</v>
      </c>
      <c r="DU11">
        <f>IF(M11=0,0,COUNTIF(T1_imgsummary!Y11:AH11,"ISIS")*100/M11)</f>
        <v>0</v>
      </c>
      <c r="DV11">
        <f>IF(M11=0,0,COUNTIF(T1_imgsummary!Y11:AH11,"DIS")*100/M11)</f>
        <v>0</v>
      </c>
      <c r="DW11">
        <f>IF(M11=0,0,COUNTIF(T1_imgsummary!Y11:AH11,"BLEC")*100/M11)</f>
        <v>0</v>
      </c>
      <c r="DX11">
        <f>IF(M11=0,0,COUNTIF(T1_imgsummary!Y11:AH11,"COD")*100/M11)</f>
        <v>0</v>
      </c>
      <c r="DY11">
        <f>IF(M11=0,0,COUNTIF(T1_imgsummary!Y11:AH11,"KAPP")*100/M11)</f>
        <v>0</v>
      </c>
      <c r="DZ11">
        <f>IF(M11=0,0,COUNTIF(T1_imgsummary!Y11:AH11,"SARG")*100/M11)</f>
        <v>0</v>
      </c>
      <c r="EA11">
        <f>IF(M11=0,0,COUNTIF(T1_imgsummary!Y11:AH11,"ZACRF")*100/M11)</f>
        <v>0</v>
      </c>
      <c r="EB11">
        <f>IF(M11=0,0,COUNTIF(T1_imgsummary!Y11:AH11,"ZAGARF")*100/M11)</f>
        <v>0</v>
      </c>
      <c r="EC11">
        <f>IF(M11=0,0,COUNTIF(T1_imgsummary!Y11:AH11,"ZAGATF")*100/M11)</f>
        <v>0</v>
      </c>
      <c r="ED11">
        <f>IF(M11=0,0,COUNTIF(T1_imgsummary!Y11:AH11,"ZCMRF")*100/M11)</f>
        <v>0</v>
      </c>
      <c r="EE11">
        <f>IF(M11=0,0,COUNTIF(T1_imgsummary!Y11:AH11,"ZDENF")*100/M11)</f>
        <v>0</v>
      </c>
      <c r="EF11">
        <f>IF(M11=0,0,COUNTIF(T1_imgsummary!Y11:AH11,"ZEUPF")*100/M11)</f>
        <v>0</v>
      </c>
      <c r="EG11">
        <f>IF(M11=0,0,COUNTIF(T1_imgsummary!Y11:AH11,"ZFAVF")*100/M11)</f>
        <v>0</v>
      </c>
      <c r="EH11">
        <f>IF(M11=0,0,COUNTIF(T1_imgsummary!Y11:AH11,"ZMUSF")*100/M11)</f>
        <v>0</v>
      </c>
      <c r="EI11">
        <f>IF(M11=0,0,COUNTIF(T1_imgsummary!Y11:AH11,"ZNSC")*100/M11)</f>
        <v>0</v>
      </c>
      <c r="EJ11">
        <f>IF(M11=0,0,COUNTIF(T1_imgsummary!Y11:AH11,"ZOC")*100/M11)</f>
        <v>0</v>
      </c>
      <c r="EK11">
        <f>IF(M11=0,0,COUNTIF(T1_imgsummary!Y11:AH11,"ZPOCF")*100/M11)</f>
        <v>0</v>
      </c>
      <c r="EL11">
        <f>IF(M11=0,0,COUNTIF(T1_imgsummary!Y11:AH11,"ZPORF")*100/M11)</f>
        <v>0</v>
      </c>
    </row>
    <row r="12" spans="1:142" x14ac:dyDescent="0.25">
      <c r="A12">
        <v>10</v>
      </c>
      <c r="B12" t="s">
        <v>55</v>
      </c>
      <c r="F12" s="26">
        <f>IF(M12=0,0,COUNTIF(T1_imgsummary!O12:X12,"HC")*100/M12)</f>
        <v>30</v>
      </c>
      <c r="G12" s="26">
        <f>IF(M12=0,0,COUNTIF(T1_imgsummary!O12:X12,"AA")*100/M12)</f>
        <v>30</v>
      </c>
      <c r="H12">
        <f>IF(M12=0,0,COUNTIF(T1_imgsummary!O12:X12,"AB")*100/M12)</f>
        <v>0</v>
      </c>
      <c r="I12" s="26">
        <f>IF(M12=0,0,COUNTIF(T1_imgsummary!O12:X12,"MA")*100/M12)</f>
        <v>40</v>
      </c>
      <c r="J12">
        <f>IF(M12=0,0,COUNTIF(T1_imgsummary!O12:X12,"HA")*100/M12)</f>
        <v>0</v>
      </c>
      <c r="K12">
        <f>IF(M12=0,0,COUNTIF(T1_imgsummary!O12:X12,"OB")*100/M12)</f>
        <v>0</v>
      </c>
      <c r="L12">
        <f>IF(M12=0,0,COUNTIF(T1_imgsummary!O12:X12,"TWB")*100/M12)</f>
        <v>0</v>
      </c>
      <c r="M12">
        <f>10-COUNTIF(T1_imgsummary!O12:X12,"TWS")</f>
        <v>10</v>
      </c>
      <c r="P12">
        <f>IF(M12=0,0,COUNTIF(T1_imgsummary!E12:N12,"ACAN")*100/M12)</f>
        <v>0</v>
      </c>
      <c r="Q12">
        <f>IF(M12=0,0,COUNTIF(T1_imgsummary!E12:N12,"ACB")*100/M12)</f>
        <v>0</v>
      </c>
      <c r="R12">
        <f>IF(M12=0,0,COUNTIF(T1_imgsummary!E12:N12,"ACC")*100/M12)</f>
        <v>0</v>
      </c>
      <c r="S12">
        <f>IF(M12=0,0,COUNTIF(T1_imgsummary!E12:N12,"ACD")*100/M12)</f>
        <v>0</v>
      </c>
      <c r="T12">
        <f>IF(M12=0,0,COUNTIF(T1_imgsummary!E12:N12,"ACH")*100/M12)</f>
        <v>0</v>
      </c>
      <c r="U12">
        <f>IF(M12=0,0,COUNTIF(T1_imgsummary!E12:N12,"ACT")*100/M12)</f>
        <v>0</v>
      </c>
      <c r="V12">
        <f>IF(M12=0,0,COUNTIF(T1_imgsummary!E12:N12,"ACR")*100/M12)</f>
        <v>0</v>
      </c>
      <c r="W12" s="26">
        <f>IF(M12=0,0,COUNTIF(T1_imgsummary!E12:N12,"AST")*100/M12)</f>
        <v>10</v>
      </c>
      <c r="X12">
        <f>IF(M12=0,0,COUNTIF(T1_imgsummary!E12:N12,"AF")*100/M12)</f>
        <v>0</v>
      </c>
      <c r="Y12">
        <f>IF(M12=0,0,COUNTIF(T1_imgsummary!E12:N12,"BLEC")*100/M12)</f>
        <v>0</v>
      </c>
      <c r="Z12">
        <f>IF(M12=0,0,COUNTIF(T1_imgsummary!E12:N12,"CAU")*100/M12)</f>
        <v>0</v>
      </c>
      <c r="AA12">
        <f>IF(M12=0,0,COUNTIF(T1_imgsummary!E12:N12,"COE")*100/M12)</f>
        <v>0</v>
      </c>
      <c r="AB12">
        <f>IF(M12=0,0,COUNTIF(T1_imgsummary!E12:N12,"COS")*100/M12)</f>
        <v>0</v>
      </c>
      <c r="AC12" s="26">
        <f>IF(M12=0,0,COUNTIF(T1_imgsummary!E12:N12,"CYP")*100/M12)</f>
        <v>20</v>
      </c>
      <c r="AD12">
        <f>IF(M12=0,0,COUNTIF(T1_imgsummary!E12:N12,"DIP")*100/M12)</f>
        <v>0</v>
      </c>
      <c r="AE12">
        <f>IF(M12=0,0,COUNTIF(T1_imgsummary!E12:N12,"ECHY")*100/M12)</f>
        <v>0</v>
      </c>
      <c r="AF12">
        <f>IF(M12=0,0,COUNTIF(T1_imgsummary!E12:N12,"ECHI")*100/M12)</f>
        <v>0</v>
      </c>
      <c r="AG12">
        <f>IF(M12=0,0,COUNTIF(T1_imgsummary!E12:N12,"EUP")*100/M12)</f>
        <v>0</v>
      </c>
      <c r="AH12">
        <f>IF(M12=0,0,COUNTIF(T1_imgsummary!E12:N12,"FAV")*100/M12)</f>
        <v>0</v>
      </c>
      <c r="AI12">
        <f>IF(M12=0,0,COUNTIF(T1_imgsummary!E12:N12,"FVI")*100/M12)</f>
        <v>0</v>
      </c>
      <c r="AJ12">
        <f>IF(M12=0,0,COUNTIF(T1_imgsummary!E12:N12,"CMR")*100/M12)</f>
        <v>0</v>
      </c>
      <c r="AK12">
        <f>IF(M12=0,0,COUNTIF(T1_imgsummary!E12:N12,"GAL")*100/M12)</f>
        <v>0</v>
      </c>
      <c r="AL12">
        <f>IF(M12=0,0,COUNTIF(T1_imgsummary!E12:N12,"GONIA")*100/M12)</f>
        <v>0</v>
      </c>
      <c r="AM12">
        <f>IF(M12=0,0,COUNTIF(T1_imgsummary!E12:N12,"GONIO")*100/M12)</f>
        <v>0</v>
      </c>
      <c r="AN12">
        <f>IF(M12=0,0,COUNTIF(T1_imgsummary!E12:N12,"HEL")*100/M12)</f>
        <v>0</v>
      </c>
      <c r="AO12">
        <f>IF(M12=0,0,COUNTIF(T1_imgsummary!E12:N12,"HYD")*100/M12)</f>
        <v>0</v>
      </c>
      <c r="AP12">
        <f>IF(M12=0,0,COUNTIF(T1_imgsummary!E12:N12,"ISO")*100/M12)</f>
        <v>0</v>
      </c>
      <c r="AQ12">
        <f>IF(M12=0,0,COUNTIF(T1_imgsummary!E12:N12,"LEPA")*100/M12)</f>
        <v>0</v>
      </c>
      <c r="AR12">
        <f>IF(M12=0,0,COUNTIF(T1_imgsummary!E12:N12,"LEPS")*100/M12)</f>
        <v>0</v>
      </c>
      <c r="AS12">
        <f>IF(M12=0,0,COUNTIF(T1_imgsummary!E12:N12,"LOB")*100/M12)</f>
        <v>0</v>
      </c>
      <c r="AT12">
        <f>IF(M12=0,0,COUNTIF(T1_imgsummary!E12:N12,"MER")*100/M12)</f>
        <v>0</v>
      </c>
      <c r="AU12">
        <f>IF(M12=0,0,COUNTIF(T1_imgsummary!E12:N12,"MILL")*100/M12)</f>
        <v>0</v>
      </c>
      <c r="AV12">
        <f>IF(M12=0,0,COUNTIF(T1_imgsummary!E12:N12,"MON")*100/M12)</f>
        <v>0</v>
      </c>
      <c r="AW12">
        <f>IF(M12=0,0,COUNTIF(T1_imgsummary!E12:N12,"MONTB")*100/M12)</f>
        <v>0</v>
      </c>
      <c r="AX12">
        <f>IF(M12=0,0,COUNTIF(T1_imgsummary!E12:N12,"MONTE")*100/M12)</f>
        <v>0</v>
      </c>
      <c r="AY12">
        <f>IF(M12=0,0,COUNTIF(T1_imgsummary!E12:N12,"MONTF")*100/M12)</f>
        <v>0</v>
      </c>
      <c r="AZ12">
        <f>IF(M12=0,0,COUNTIF(T1_imgsummary!E12:N12,"MYC")*100/M12)</f>
        <v>0</v>
      </c>
      <c r="BA12">
        <f>IF(M12=0,0,COUNTIF(T1_imgsummary!E12:N12,"CB")*100/M12)</f>
        <v>0</v>
      </c>
      <c r="BB12">
        <f>IF(M12=0,0,COUNTIF(T1_imgsummary!E12:N12,"BUB")*100/M12)</f>
        <v>0</v>
      </c>
      <c r="BC12">
        <f>IF(M12=0,0,COUNTIF(T1_imgsummary!E12:N12,"CE")*100/M12)</f>
        <v>0</v>
      </c>
      <c r="BD12">
        <f>IF(M12=0,0,COUNTIF(T1_imgsummary!E12:N12,"CF")*100/M12)</f>
        <v>0</v>
      </c>
      <c r="BE12">
        <f>IF(M12=0,0,COUNTIF(T1_imgsummary!E12:N12,"FOT")*100/M12)</f>
        <v>0</v>
      </c>
      <c r="BF12">
        <f>IF(M12=0,0,COUNTIF(T1_imgsummary!E12:N12,"CM")*100/M12)</f>
        <v>0</v>
      </c>
      <c r="BG12">
        <f>IF(M12=0,0,COUNTIF(T1_imgsummary!E12:N12,"OULA")*100/M12)</f>
        <v>0</v>
      </c>
      <c r="BH12">
        <f>IF(M12=0,0,COUNTIF(T1_imgsummary!E12:N12,"OULO")*100/M12)</f>
        <v>0</v>
      </c>
      <c r="BI12">
        <f>IF(M12=0,0,COUNTIF(T1_imgsummary!E12:N12,"OXY")*100/M12)</f>
        <v>0</v>
      </c>
      <c r="BJ12">
        <f>IF(M12=0,0,COUNTIF(T1_imgsummary!E12:N12,"PACE")*100/M12)</f>
        <v>0</v>
      </c>
      <c r="BK12">
        <f>IF(M12=0,0,COUNTIF(T1_imgsummary!E12:N12,"PACF")*100/M12)</f>
        <v>0</v>
      </c>
      <c r="BL12">
        <f>IF(M12=0,0,COUNTIF(T1_imgsummary!E12:N12,"PAV")*100/M12)</f>
        <v>0</v>
      </c>
      <c r="BM12">
        <f>IF(M12=0,0,COUNTIF(T1_imgsummary!E12:N12,"PEC")*100/M12)</f>
        <v>0</v>
      </c>
      <c r="BN12">
        <f>IF(M12=0,0,COUNTIF(T1_imgsummary!E12:N12,"PLAT")*100/M12)</f>
        <v>0</v>
      </c>
      <c r="BO12">
        <f>IF(M12=0,0,COUNTIF(T1_imgsummary!E12:N12,"POC")*100/M12)</f>
        <v>0</v>
      </c>
      <c r="BP12">
        <f>IF(M12=0,0,COUNTIF(T1_imgsummary!E12:N12,"PORB")*100/M12)</f>
        <v>0</v>
      </c>
      <c r="BQ12">
        <f>IF(M12=0,0,COUNTIF(T1_imgsummary!E12:N12,"PORE")*100/M12)</f>
        <v>0</v>
      </c>
      <c r="BR12">
        <f>IF(M12=0,0,COUNTIF(T1_imgsummary!E12:N12,"PORM")*100/M12)</f>
        <v>0</v>
      </c>
      <c r="BS12">
        <f>IF(M12=0,0,COUNTIF(T1_imgsummary!E12:N12,"SER")*100/M12)</f>
        <v>0</v>
      </c>
      <c r="BT12">
        <f>IF(M12=0,0,COUNTIF(T1_imgsummary!E12:N12,"STY")*100/M12)</f>
        <v>0</v>
      </c>
      <c r="BU12">
        <f>IF(M12=0,0,COUNTIF(T1_imgsummary!E12:N12,"SYM")*100/M12)</f>
        <v>0</v>
      </c>
      <c r="BV12">
        <f>IF(M12=0,0,COUNTIF(T1_imgsummary!E12:N12,"TUBI")*100/M12)</f>
        <v>0</v>
      </c>
      <c r="BW12">
        <f>IF(M12=0,0,COUNTIF(T1_imgsummary!E12:N12,"TURB")*100/M12)</f>
        <v>0</v>
      </c>
      <c r="BX12">
        <f>IF(M12=0,0,COUNTIF(T1_imgsummary!E12:N12,"ZACRF")*100/M12)</f>
        <v>0</v>
      </c>
      <c r="BY12">
        <f>IF(M12=0,0,COUNTIF(T1_imgsummary!E12:N12,"ZAGARF")*100/M12)</f>
        <v>0</v>
      </c>
      <c r="BZ12">
        <f>IF(M12=0,0,COUNTIF(T1_imgsummary!E12:N12,"ZAGATF")*100/M12)</f>
        <v>0</v>
      </c>
      <c r="CA12">
        <f>IF(M12=0,0,COUNTIF(T1_imgsummary!E12:N12,"ZDENF")*100/M12)</f>
        <v>0</v>
      </c>
      <c r="CB12">
        <f>IF(M12=0,0,COUNTIF(T1_imgsummary!E12:N12,"ZEUPF")*100/M12)</f>
        <v>0</v>
      </c>
      <c r="CC12">
        <f>IF(M12=0,0,COUNTIF(T1_imgsummary!E12:N12,"ZFAVF")*100/M12)</f>
        <v>0</v>
      </c>
      <c r="CD12">
        <f>IF(M12=0,0,COUNTIF(T1_imgsummary!E12:N12,"ZCMRF")*100/M12)</f>
        <v>0</v>
      </c>
      <c r="CE12">
        <f>IF(M12=0,0,COUNTIF(T1_imgsummary!E12:N12,"ZMUSF")*100/M12)</f>
        <v>0</v>
      </c>
      <c r="CF12">
        <f>IF(M12=0,0,COUNTIF(T1_imgsummary!E12:N12,"ZNSC")*100/M12)</f>
        <v>0</v>
      </c>
      <c r="CG12">
        <f>IF(M12=0,0,COUNTIF(T1_imgsummary!E12:N12,"ZOC")*100/M12)</f>
        <v>0</v>
      </c>
      <c r="CH12">
        <f>IF(M12=0,0,COUNTIF(T1_imgsummary!E12:N12,"ZPOCF")*100/M12)</f>
        <v>0</v>
      </c>
      <c r="CI12">
        <f>IF(M12=0,0,COUNTIF(T1_imgsummary!E12:N12,"ZPORF")*100/M12)</f>
        <v>0</v>
      </c>
      <c r="CK12" s="26">
        <f>IF(M12=0,0,COUNTIF(T1_imgsummary!E12:N12,"AA")*100/M12)</f>
        <v>30</v>
      </c>
      <c r="CL12">
        <f>IF(M12=0,0,COUNTIF(T1_imgsummary!E12:N12,"CA")*100/M12)</f>
        <v>0</v>
      </c>
      <c r="CM12">
        <f>IF(M12=0,0,COUNTIF(T1_imgsummary!E12:N12,"DC")*100/M12)</f>
        <v>0</v>
      </c>
      <c r="CN12">
        <f>IF(M12=0,0,COUNTIF(T1_imgsummary!E12:N12,"DCA")*100/M12)</f>
        <v>0</v>
      </c>
      <c r="CO12">
        <f>IF(M12=0,0,COUNTIF(T1_imgsummary!E12:N12,"DIS")*100/M12)</f>
        <v>0</v>
      </c>
      <c r="CQ12">
        <f>IF(M12=0,0,COUNTIF(T1_imgsummary!E12:N12,"GRV")*100/M12)</f>
        <v>0</v>
      </c>
      <c r="CR12">
        <f>IF(M12=0,0,COUNTIF(T1_imgsummary!E12:N12,"R")*100/M12)</f>
        <v>0</v>
      </c>
      <c r="CS12">
        <f>IF(M12=0,0,COUNTIF(T1_imgsummary!E12:N12,"S")*100/M12)</f>
        <v>0</v>
      </c>
      <c r="CT12">
        <f>IF(M12=0,0,COUNTIF(T1_imgsummary!E12:N12,"RCK")*100/M12)</f>
        <v>0</v>
      </c>
      <c r="CU12">
        <f>IF(M12=0,0,COUNTIF(T1_imgsummary!E12:N12,"SI")*100/M12)</f>
        <v>0</v>
      </c>
      <c r="CW12">
        <f>IF(M12=0,0,COUNTIF(T1_imgsummary!E12:N12,"COD")*100/M12)</f>
        <v>0</v>
      </c>
      <c r="CX12">
        <f>IF(M12=0,0,COUNTIF(T1_imgsummary!E12:N12,"KAPP")*100/M12)</f>
        <v>0</v>
      </c>
      <c r="CY12" s="26">
        <f>IF(M12=0,0,COUNTIF(T1_imgsummary!E12:N12,"MA")*100/M12)</f>
        <v>40</v>
      </c>
      <c r="CZ12">
        <f>IF(M12=0,0,COUNTIF(T1_imgsummary!E12:N12,"SARG")*100/M12)</f>
        <v>0</v>
      </c>
      <c r="DB12">
        <f>IF(M12=0,0,COUNTIF(T1_imgsummary!E12:N12,"HA")*100/M12)</f>
        <v>0</v>
      </c>
      <c r="DD12">
        <f>IF(M12=0,0,COUNTIF(T1_imgsummary!E12:N12,"COTS")*100/M12)</f>
        <v>0</v>
      </c>
      <c r="DE12">
        <f>IF(M12=0,0,COUNTIF(T1_imgsummary!E12:N12,"COR")*100/M12)</f>
        <v>0</v>
      </c>
      <c r="DF12">
        <f>IF(M12=0,0,COUNTIF(T1_imgsummary!E12:N12,"DIA")*100/M12)</f>
        <v>0</v>
      </c>
      <c r="DG12">
        <f>IF(M12=0,0,COUNTIF(T1_imgsummary!E12:N12,"GORG")*100/M12)</f>
        <v>0</v>
      </c>
      <c r="DH12">
        <f>IF(M12=0,0,COUNTIF(T1_imgsummary!E12:N12,"ISIS")*100/M12)</f>
        <v>0</v>
      </c>
      <c r="DI12">
        <f>IF(M12=0,0,COUNTIF(T1_imgsummary!E12:N12,"OT")*100/M12)</f>
        <v>0</v>
      </c>
      <c r="DJ12">
        <f>IF(M12=0,0,COUNTIF(T1_imgsummary!E12:N12,"SG")*100/M12)</f>
        <v>0</v>
      </c>
      <c r="DK12">
        <f>IF(M12=0,0,COUNTIF(T1_imgsummary!E12:N12,"SC")*100/M12)</f>
        <v>0</v>
      </c>
      <c r="DL12">
        <f>IF(M12=0,0,COUNTIF(T1_imgsummary!E12:N12,"SP")*100/M12)</f>
        <v>0</v>
      </c>
      <c r="DM12">
        <f>IF(M12=0,0,COUNTIF(T1_imgsummary!E12:N12,"ZO")*100/M12)</f>
        <v>0</v>
      </c>
      <c r="DO12">
        <f>IF(M12=0,0,COUNTIF(T1_imgsummary!E12:N12,"TWB")*100/M12)</f>
        <v>0</v>
      </c>
      <c r="DQ12">
        <f>IF(M12=0,0,COUNTIF(T1_imgsummary!Y12:AH12,"COR")*100/M12)</f>
        <v>0</v>
      </c>
      <c r="DR12">
        <f>IF(M12=0,0,COUNTIF(T1_imgsummary!Y12:AH12,"COTS")*100/M12)</f>
        <v>0</v>
      </c>
      <c r="DS12">
        <f>IF(M12=0,0,COUNTIF(T1_imgsummary!Y12:AH12,"DIA")*100/M12)</f>
        <v>0</v>
      </c>
      <c r="DT12">
        <f>IF(M12=0,0,COUNTIF(T1_imgsummary!Y12:AH12,"GORG")*100/M12)</f>
        <v>0</v>
      </c>
      <c r="DU12">
        <f>IF(M12=0,0,COUNTIF(T1_imgsummary!Y12:AH12,"ISIS")*100/M12)</f>
        <v>0</v>
      </c>
      <c r="DV12">
        <f>IF(M12=0,0,COUNTIF(T1_imgsummary!Y12:AH12,"DIS")*100/M12)</f>
        <v>0</v>
      </c>
      <c r="DW12">
        <f>IF(M12=0,0,COUNTIF(T1_imgsummary!Y12:AH12,"BLEC")*100/M12)</f>
        <v>0</v>
      </c>
      <c r="DX12">
        <f>IF(M12=0,0,COUNTIF(T1_imgsummary!Y12:AH12,"COD")*100/M12)</f>
        <v>0</v>
      </c>
      <c r="DY12">
        <f>IF(M12=0,0,COUNTIF(T1_imgsummary!Y12:AH12,"KAPP")*100/M12)</f>
        <v>0</v>
      </c>
      <c r="DZ12">
        <f>IF(M12=0,0,COUNTIF(T1_imgsummary!Y12:AH12,"SARG")*100/M12)</f>
        <v>0</v>
      </c>
      <c r="EA12">
        <f>IF(M12=0,0,COUNTIF(T1_imgsummary!Y12:AH12,"ZACRF")*100/M12)</f>
        <v>0</v>
      </c>
      <c r="EB12">
        <f>IF(M12=0,0,COUNTIF(T1_imgsummary!Y12:AH12,"ZAGARF")*100/M12)</f>
        <v>0</v>
      </c>
      <c r="EC12">
        <f>IF(M12=0,0,COUNTIF(T1_imgsummary!Y12:AH12,"ZAGATF")*100/M12)</f>
        <v>0</v>
      </c>
      <c r="ED12">
        <f>IF(M12=0,0,COUNTIF(T1_imgsummary!Y12:AH12,"ZCMRF")*100/M12)</f>
        <v>0</v>
      </c>
      <c r="EE12">
        <f>IF(M12=0,0,COUNTIF(T1_imgsummary!Y12:AH12,"ZDENF")*100/M12)</f>
        <v>0</v>
      </c>
      <c r="EF12">
        <f>IF(M12=0,0,COUNTIF(T1_imgsummary!Y12:AH12,"ZEUPF")*100/M12)</f>
        <v>0</v>
      </c>
      <c r="EG12">
        <f>IF(M12=0,0,COUNTIF(T1_imgsummary!Y12:AH12,"ZFAVF")*100/M12)</f>
        <v>0</v>
      </c>
      <c r="EH12">
        <f>IF(M12=0,0,COUNTIF(T1_imgsummary!Y12:AH12,"ZMUSF")*100/M12)</f>
        <v>0</v>
      </c>
      <c r="EI12">
        <f>IF(M12=0,0,COUNTIF(T1_imgsummary!Y12:AH12,"ZNSC")*100/M12)</f>
        <v>0</v>
      </c>
      <c r="EJ12">
        <f>IF(M12=0,0,COUNTIF(T1_imgsummary!Y12:AH12,"ZOC")*100/M12)</f>
        <v>0</v>
      </c>
      <c r="EK12">
        <f>IF(M12=0,0,COUNTIF(T1_imgsummary!Y12:AH12,"ZPOCF")*100/M12)</f>
        <v>0</v>
      </c>
      <c r="EL12">
        <f>IF(M12=0,0,COUNTIF(T1_imgsummary!Y12:AH12,"ZPORF")*100/M12)</f>
        <v>0</v>
      </c>
    </row>
    <row r="13" spans="1:142" x14ac:dyDescent="0.25">
      <c r="A13">
        <v>11</v>
      </c>
      <c r="B13" t="s">
        <v>58</v>
      </c>
      <c r="F13" s="26">
        <f>IF(M13=0,0,COUNTIF(T1_imgsummary!O13:X13,"HC")*100/M13)</f>
        <v>20</v>
      </c>
      <c r="G13" s="26">
        <f>IF(M13=0,0,COUNTIF(T1_imgsummary!O13:X13,"AA")*100/M13)</f>
        <v>30</v>
      </c>
      <c r="H13">
        <f>IF(M13=0,0,COUNTIF(T1_imgsummary!O13:X13,"AB")*100/M13)</f>
        <v>0</v>
      </c>
      <c r="I13" s="26">
        <f>IF(M13=0,0,COUNTIF(T1_imgsummary!O13:X13,"MA")*100/M13)</f>
        <v>20</v>
      </c>
      <c r="J13" s="26">
        <f>IF(M13=0,0,COUNTIF(T1_imgsummary!O13:X13,"HA")*100/M13)</f>
        <v>20</v>
      </c>
      <c r="K13" s="26">
        <f>IF(M13=0,0,COUNTIF(T1_imgsummary!O13:X13,"OB")*100/M13)</f>
        <v>10</v>
      </c>
      <c r="L13">
        <f>IF(M13=0,0,COUNTIF(T1_imgsummary!O13:X13,"TWB")*100/M13)</f>
        <v>0</v>
      </c>
      <c r="M13">
        <f>10-COUNTIF(T1_imgsummary!O13:X13,"TWS")</f>
        <v>10</v>
      </c>
      <c r="P13">
        <f>IF(M13=0,0,COUNTIF(T1_imgsummary!E13:N13,"ACAN")*100/M13)</f>
        <v>0</v>
      </c>
      <c r="Q13">
        <f>IF(M13=0,0,COUNTIF(T1_imgsummary!E13:N13,"ACB")*100/M13)</f>
        <v>0</v>
      </c>
      <c r="R13">
        <f>IF(M13=0,0,COUNTIF(T1_imgsummary!E13:N13,"ACC")*100/M13)</f>
        <v>0</v>
      </c>
      <c r="S13">
        <f>IF(M13=0,0,COUNTIF(T1_imgsummary!E13:N13,"ACD")*100/M13)</f>
        <v>0</v>
      </c>
      <c r="T13">
        <f>IF(M13=0,0,COUNTIF(T1_imgsummary!E13:N13,"ACH")*100/M13)</f>
        <v>0</v>
      </c>
      <c r="U13">
        <f>IF(M13=0,0,COUNTIF(T1_imgsummary!E13:N13,"ACT")*100/M13)</f>
        <v>0</v>
      </c>
      <c r="V13">
        <f>IF(M13=0,0,COUNTIF(T1_imgsummary!E13:N13,"ACR")*100/M13)</f>
        <v>0</v>
      </c>
      <c r="W13">
        <f>IF(M13=0,0,COUNTIF(T1_imgsummary!E13:N13,"AST")*100/M13)</f>
        <v>0</v>
      </c>
      <c r="X13">
        <f>IF(M13=0,0,COUNTIF(T1_imgsummary!E13:N13,"AF")*100/M13)</f>
        <v>0</v>
      </c>
      <c r="Y13">
        <f>IF(M13=0,0,COUNTIF(T1_imgsummary!E13:N13,"BLEC")*100/M13)</f>
        <v>0</v>
      </c>
      <c r="Z13">
        <f>IF(M13=0,0,COUNTIF(T1_imgsummary!E13:N13,"CAU")*100/M13)</f>
        <v>0</v>
      </c>
      <c r="AA13">
        <f>IF(M13=0,0,COUNTIF(T1_imgsummary!E13:N13,"COE")*100/M13)</f>
        <v>0</v>
      </c>
      <c r="AB13">
        <f>IF(M13=0,0,COUNTIF(T1_imgsummary!E13:N13,"COS")*100/M13)</f>
        <v>0</v>
      </c>
      <c r="AC13">
        <f>IF(M13=0,0,COUNTIF(T1_imgsummary!E13:N13,"CYP")*100/M13)</f>
        <v>0</v>
      </c>
      <c r="AD13" s="26">
        <f>IF(M13=0,0,COUNTIF(T1_imgsummary!E13:N13,"DIP")*100/M13)</f>
        <v>10</v>
      </c>
      <c r="AE13" s="26">
        <f>IF(M13=0,0,COUNTIF(T1_imgsummary!E13:N13,"ECHY")*100/M13)</f>
        <v>10</v>
      </c>
      <c r="AF13">
        <f>IF(M13=0,0,COUNTIF(T1_imgsummary!E13:N13,"ECHI")*100/M13)</f>
        <v>0</v>
      </c>
      <c r="AG13">
        <f>IF(M13=0,0,COUNTIF(T1_imgsummary!E13:N13,"EUP")*100/M13)</f>
        <v>0</v>
      </c>
      <c r="AH13">
        <f>IF(M13=0,0,COUNTIF(T1_imgsummary!E13:N13,"FAV")*100/M13)</f>
        <v>0</v>
      </c>
      <c r="AI13">
        <f>IF(M13=0,0,COUNTIF(T1_imgsummary!E13:N13,"FVI")*100/M13)</f>
        <v>0</v>
      </c>
      <c r="AJ13">
        <f>IF(M13=0,0,COUNTIF(T1_imgsummary!E13:N13,"CMR")*100/M13)</f>
        <v>0</v>
      </c>
      <c r="AK13">
        <f>IF(M13=0,0,COUNTIF(T1_imgsummary!E13:N13,"GAL")*100/M13)</f>
        <v>0</v>
      </c>
      <c r="AL13">
        <f>IF(M13=0,0,COUNTIF(T1_imgsummary!E13:N13,"GONIA")*100/M13)</f>
        <v>0</v>
      </c>
      <c r="AM13">
        <f>IF(M13=0,0,COUNTIF(T1_imgsummary!E13:N13,"GONIO")*100/M13)</f>
        <v>0</v>
      </c>
      <c r="AN13">
        <f>IF(M13=0,0,COUNTIF(T1_imgsummary!E13:N13,"HEL")*100/M13)</f>
        <v>0</v>
      </c>
      <c r="AO13">
        <f>IF(M13=0,0,COUNTIF(T1_imgsummary!E13:N13,"HYD")*100/M13)</f>
        <v>0</v>
      </c>
      <c r="AP13">
        <f>IF(M13=0,0,COUNTIF(T1_imgsummary!E13:N13,"ISO")*100/M13)</f>
        <v>0</v>
      </c>
      <c r="AQ13">
        <f>IF(M13=0,0,COUNTIF(T1_imgsummary!E13:N13,"LEPA")*100/M13)</f>
        <v>0</v>
      </c>
      <c r="AR13">
        <f>IF(M13=0,0,COUNTIF(T1_imgsummary!E13:N13,"LEPS")*100/M13)</f>
        <v>0</v>
      </c>
      <c r="AS13">
        <f>IF(M13=0,0,COUNTIF(T1_imgsummary!E13:N13,"LOB")*100/M13)</f>
        <v>0</v>
      </c>
      <c r="AT13">
        <f>IF(M13=0,0,COUNTIF(T1_imgsummary!E13:N13,"MER")*100/M13)</f>
        <v>0</v>
      </c>
      <c r="AU13">
        <f>IF(M13=0,0,COUNTIF(T1_imgsummary!E13:N13,"MILL")*100/M13)</f>
        <v>0</v>
      </c>
      <c r="AV13">
        <f>IF(M13=0,0,COUNTIF(T1_imgsummary!E13:N13,"MON")*100/M13)</f>
        <v>0</v>
      </c>
      <c r="AW13">
        <f>IF(M13=0,0,COUNTIF(T1_imgsummary!E13:N13,"MONTB")*100/M13)</f>
        <v>0</v>
      </c>
      <c r="AX13">
        <f>IF(M13=0,0,COUNTIF(T1_imgsummary!E13:N13,"MONTE")*100/M13)</f>
        <v>0</v>
      </c>
      <c r="AY13">
        <f>IF(M13=0,0,COUNTIF(T1_imgsummary!E13:N13,"MONTF")*100/M13)</f>
        <v>0</v>
      </c>
      <c r="AZ13">
        <f>IF(M13=0,0,COUNTIF(T1_imgsummary!E13:N13,"MYC")*100/M13)</f>
        <v>0</v>
      </c>
      <c r="BA13">
        <f>IF(M13=0,0,COUNTIF(T1_imgsummary!E13:N13,"CB")*100/M13)</f>
        <v>0</v>
      </c>
      <c r="BB13">
        <f>IF(M13=0,0,COUNTIF(T1_imgsummary!E13:N13,"BUB")*100/M13)</f>
        <v>0</v>
      </c>
      <c r="BC13">
        <f>IF(M13=0,0,COUNTIF(T1_imgsummary!E13:N13,"CE")*100/M13)</f>
        <v>0</v>
      </c>
      <c r="BD13">
        <f>IF(M13=0,0,COUNTIF(T1_imgsummary!E13:N13,"CF")*100/M13)</f>
        <v>0</v>
      </c>
      <c r="BE13">
        <f>IF(M13=0,0,COUNTIF(T1_imgsummary!E13:N13,"FOT")*100/M13)</f>
        <v>0</v>
      </c>
      <c r="BF13">
        <f>IF(M13=0,0,COUNTIF(T1_imgsummary!E13:N13,"CM")*100/M13)</f>
        <v>0</v>
      </c>
      <c r="BG13">
        <f>IF(M13=0,0,COUNTIF(T1_imgsummary!E13:N13,"OULA")*100/M13)</f>
        <v>0</v>
      </c>
      <c r="BH13">
        <f>IF(M13=0,0,COUNTIF(T1_imgsummary!E13:N13,"OULO")*100/M13)</f>
        <v>0</v>
      </c>
      <c r="BI13">
        <f>IF(M13=0,0,COUNTIF(T1_imgsummary!E13:N13,"OXY")*100/M13)</f>
        <v>0</v>
      </c>
      <c r="BJ13">
        <f>IF(M13=0,0,COUNTIF(T1_imgsummary!E13:N13,"PACE")*100/M13)</f>
        <v>0</v>
      </c>
      <c r="BK13">
        <f>IF(M13=0,0,COUNTIF(T1_imgsummary!E13:N13,"PACF")*100/M13)</f>
        <v>0</v>
      </c>
      <c r="BL13">
        <f>IF(M13=0,0,COUNTIF(T1_imgsummary!E13:N13,"PAV")*100/M13)</f>
        <v>0</v>
      </c>
      <c r="BM13">
        <f>IF(M13=0,0,COUNTIF(T1_imgsummary!E13:N13,"PEC")*100/M13)</f>
        <v>0</v>
      </c>
      <c r="BN13">
        <f>IF(M13=0,0,COUNTIF(T1_imgsummary!E13:N13,"PLAT")*100/M13)</f>
        <v>0</v>
      </c>
      <c r="BO13">
        <f>IF(M13=0,0,COUNTIF(T1_imgsummary!E13:N13,"POC")*100/M13)</f>
        <v>0</v>
      </c>
      <c r="BP13">
        <f>IF(M13=0,0,COUNTIF(T1_imgsummary!E13:N13,"PORB")*100/M13)</f>
        <v>0</v>
      </c>
      <c r="BQ13">
        <f>IF(M13=0,0,COUNTIF(T1_imgsummary!E13:N13,"PORE")*100/M13)</f>
        <v>0</v>
      </c>
      <c r="BR13">
        <f>IF(M13=0,0,COUNTIF(T1_imgsummary!E13:N13,"PORM")*100/M13)</f>
        <v>0</v>
      </c>
      <c r="BS13">
        <f>IF(M13=0,0,COUNTIF(T1_imgsummary!E13:N13,"SER")*100/M13)</f>
        <v>0</v>
      </c>
      <c r="BT13">
        <f>IF(M13=0,0,COUNTIF(T1_imgsummary!E13:N13,"STY")*100/M13)</f>
        <v>0</v>
      </c>
      <c r="BU13">
        <f>IF(M13=0,0,COUNTIF(T1_imgsummary!E13:N13,"SYM")*100/M13)</f>
        <v>0</v>
      </c>
      <c r="BV13">
        <f>IF(M13=0,0,COUNTIF(T1_imgsummary!E13:N13,"TUBI")*100/M13)</f>
        <v>0</v>
      </c>
      <c r="BW13">
        <f>IF(M13=0,0,COUNTIF(T1_imgsummary!E13:N13,"TURB")*100/M13)</f>
        <v>0</v>
      </c>
      <c r="BX13">
        <f>IF(M13=0,0,COUNTIF(T1_imgsummary!E13:N13,"ZACRF")*100/M13)</f>
        <v>0</v>
      </c>
      <c r="BY13">
        <f>IF(M13=0,0,COUNTIF(T1_imgsummary!E13:N13,"ZAGARF")*100/M13)</f>
        <v>0</v>
      </c>
      <c r="BZ13">
        <f>IF(M13=0,0,COUNTIF(T1_imgsummary!E13:N13,"ZAGATF")*100/M13)</f>
        <v>0</v>
      </c>
      <c r="CA13">
        <f>IF(M13=0,0,COUNTIF(T1_imgsummary!E13:N13,"ZDENF")*100/M13)</f>
        <v>0</v>
      </c>
      <c r="CB13">
        <f>IF(M13=0,0,COUNTIF(T1_imgsummary!E13:N13,"ZEUPF")*100/M13)</f>
        <v>0</v>
      </c>
      <c r="CC13">
        <f>IF(M13=0,0,COUNTIF(T1_imgsummary!E13:N13,"ZFAVF")*100/M13)</f>
        <v>0</v>
      </c>
      <c r="CD13">
        <f>IF(M13=0,0,COUNTIF(T1_imgsummary!E13:N13,"ZCMRF")*100/M13)</f>
        <v>0</v>
      </c>
      <c r="CE13">
        <f>IF(M13=0,0,COUNTIF(T1_imgsummary!E13:N13,"ZMUSF")*100/M13)</f>
        <v>0</v>
      </c>
      <c r="CF13">
        <f>IF(M13=0,0,COUNTIF(T1_imgsummary!E13:N13,"ZNSC")*100/M13)</f>
        <v>0</v>
      </c>
      <c r="CG13">
        <f>IF(M13=0,0,COUNTIF(T1_imgsummary!E13:N13,"ZOC")*100/M13)</f>
        <v>0</v>
      </c>
      <c r="CH13">
        <f>IF(M13=0,0,COUNTIF(T1_imgsummary!E13:N13,"ZPOCF")*100/M13)</f>
        <v>0</v>
      </c>
      <c r="CI13">
        <f>IF(M13=0,0,COUNTIF(T1_imgsummary!E13:N13,"ZPORF")*100/M13)</f>
        <v>0</v>
      </c>
      <c r="CK13" s="26">
        <f>IF(M13=0,0,COUNTIF(T1_imgsummary!E13:N13,"AA")*100/M13)</f>
        <v>30</v>
      </c>
      <c r="CL13">
        <f>IF(M13=0,0,COUNTIF(T1_imgsummary!E13:N13,"CA")*100/M13)</f>
        <v>0</v>
      </c>
      <c r="CM13">
        <f>IF(M13=0,0,COUNTIF(T1_imgsummary!E13:N13,"DC")*100/M13)</f>
        <v>0</v>
      </c>
      <c r="CN13">
        <f>IF(M13=0,0,COUNTIF(T1_imgsummary!E13:N13,"DCA")*100/M13)</f>
        <v>0</v>
      </c>
      <c r="CO13">
        <f>IF(M13=0,0,COUNTIF(T1_imgsummary!E13:N13,"DIS")*100/M13)</f>
        <v>0</v>
      </c>
      <c r="CQ13">
        <f>IF(M13=0,0,COUNTIF(T1_imgsummary!E13:N13,"GRV")*100/M13)</f>
        <v>0</v>
      </c>
      <c r="CR13">
        <f>IF(M13=0,0,COUNTIF(T1_imgsummary!E13:N13,"R")*100/M13)</f>
        <v>0</v>
      </c>
      <c r="CS13">
        <f>IF(M13=0,0,COUNTIF(T1_imgsummary!E13:N13,"S")*100/M13)</f>
        <v>0</v>
      </c>
      <c r="CT13">
        <f>IF(M13=0,0,COUNTIF(T1_imgsummary!E13:N13,"RCK")*100/M13)</f>
        <v>0</v>
      </c>
      <c r="CU13">
        <f>IF(M13=0,0,COUNTIF(T1_imgsummary!E13:N13,"SI")*100/M13)</f>
        <v>0</v>
      </c>
      <c r="CW13">
        <f>IF(M13=0,0,COUNTIF(T1_imgsummary!E13:N13,"COD")*100/M13)</f>
        <v>0</v>
      </c>
      <c r="CX13">
        <f>IF(M13=0,0,COUNTIF(T1_imgsummary!E13:N13,"KAPP")*100/M13)</f>
        <v>0</v>
      </c>
      <c r="CY13" s="26">
        <f>IF(M13=0,0,COUNTIF(T1_imgsummary!E13:N13,"MA")*100/M13)</f>
        <v>20</v>
      </c>
      <c r="CZ13">
        <f>IF(M13=0,0,COUNTIF(T1_imgsummary!E13:N13,"SARG")*100/M13)</f>
        <v>0</v>
      </c>
      <c r="DB13" s="26">
        <f>IF(M13=0,0,COUNTIF(T1_imgsummary!E13:N13,"HA")*100/M13)</f>
        <v>20</v>
      </c>
      <c r="DD13">
        <f>IF(M13=0,0,COUNTIF(T1_imgsummary!E13:N13,"COTS")*100/M13)</f>
        <v>0</v>
      </c>
      <c r="DE13">
        <f>IF(M13=0,0,COUNTIF(T1_imgsummary!E13:N13,"COR")*100/M13)</f>
        <v>0</v>
      </c>
      <c r="DF13">
        <f>IF(M13=0,0,COUNTIF(T1_imgsummary!E13:N13,"DIA")*100/M13)</f>
        <v>0</v>
      </c>
      <c r="DG13">
        <f>IF(M13=0,0,COUNTIF(T1_imgsummary!E13:N13,"GORG")*100/M13)</f>
        <v>0</v>
      </c>
      <c r="DH13">
        <f>IF(M13=0,0,COUNTIF(T1_imgsummary!E13:N13,"ISIS")*100/M13)</f>
        <v>0</v>
      </c>
      <c r="DI13">
        <f>IF(M13=0,0,COUNTIF(T1_imgsummary!E13:N13,"OT")*100/M13)</f>
        <v>0</v>
      </c>
      <c r="DJ13">
        <f>IF(M13=0,0,COUNTIF(T1_imgsummary!E13:N13,"SG")*100/M13)</f>
        <v>0</v>
      </c>
      <c r="DK13">
        <f>IF(M13=0,0,COUNTIF(T1_imgsummary!E13:N13,"SC")*100/M13)</f>
        <v>0</v>
      </c>
      <c r="DL13" s="26">
        <f>IF(M13=0,0,COUNTIF(T1_imgsummary!E13:N13,"SP")*100/M13)</f>
        <v>10</v>
      </c>
      <c r="DM13">
        <f>IF(M13=0,0,COUNTIF(T1_imgsummary!E13:N13,"ZO")*100/M13)</f>
        <v>0</v>
      </c>
      <c r="DO13">
        <f>IF(M13=0,0,COUNTIF(T1_imgsummary!E13:N13,"TWB")*100/M13)</f>
        <v>0</v>
      </c>
      <c r="DQ13">
        <f>IF(M13=0,0,COUNTIF(T1_imgsummary!Y13:AH13,"COR")*100/M13)</f>
        <v>0</v>
      </c>
      <c r="DR13">
        <f>IF(M13=0,0,COUNTIF(T1_imgsummary!Y13:AH13,"COTS")*100/M13)</f>
        <v>0</v>
      </c>
      <c r="DS13">
        <f>IF(M13=0,0,COUNTIF(T1_imgsummary!Y13:AH13,"DIA")*100/M13)</f>
        <v>0</v>
      </c>
      <c r="DT13">
        <f>IF(M13=0,0,COUNTIF(T1_imgsummary!Y13:AH13,"GORG")*100/M13)</f>
        <v>0</v>
      </c>
      <c r="DU13">
        <f>IF(M13=0,0,COUNTIF(T1_imgsummary!Y13:AH13,"ISIS")*100/M13)</f>
        <v>0</v>
      </c>
      <c r="DV13">
        <f>IF(M13=0,0,COUNTIF(T1_imgsummary!Y13:AH13,"DIS")*100/M13)</f>
        <v>0</v>
      </c>
      <c r="DW13">
        <f>IF(M13=0,0,COUNTIF(T1_imgsummary!Y13:AH13,"BLEC")*100/M13)</f>
        <v>0</v>
      </c>
      <c r="DX13">
        <f>IF(M13=0,0,COUNTIF(T1_imgsummary!Y13:AH13,"COD")*100/M13)</f>
        <v>0</v>
      </c>
      <c r="DY13">
        <f>IF(M13=0,0,COUNTIF(T1_imgsummary!Y13:AH13,"KAPP")*100/M13)</f>
        <v>0</v>
      </c>
      <c r="DZ13">
        <f>IF(M13=0,0,COUNTIF(T1_imgsummary!Y13:AH13,"SARG")*100/M13)</f>
        <v>0</v>
      </c>
      <c r="EA13">
        <f>IF(M13=0,0,COUNTIF(T1_imgsummary!Y13:AH13,"ZACRF")*100/M13)</f>
        <v>0</v>
      </c>
      <c r="EB13">
        <f>IF(M13=0,0,COUNTIF(T1_imgsummary!Y13:AH13,"ZAGARF")*100/M13)</f>
        <v>0</v>
      </c>
      <c r="EC13">
        <f>IF(M13=0,0,COUNTIF(T1_imgsummary!Y13:AH13,"ZAGATF")*100/M13)</f>
        <v>0</v>
      </c>
      <c r="ED13">
        <f>IF(M13=0,0,COUNTIF(T1_imgsummary!Y13:AH13,"ZCMRF")*100/M13)</f>
        <v>0</v>
      </c>
      <c r="EE13">
        <f>IF(M13=0,0,COUNTIF(T1_imgsummary!Y13:AH13,"ZDENF")*100/M13)</f>
        <v>0</v>
      </c>
      <c r="EF13">
        <f>IF(M13=0,0,COUNTIF(T1_imgsummary!Y13:AH13,"ZEUPF")*100/M13)</f>
        <v>0</v>
      </c>
      <c r="EG13">
        <f>IF(M13=0,0,COUNTIF(T1_imgsummary!Y13:AH13,"ZFAVF")*100/M13)</f>
        <v>0</v>
      </c>
      <c r="EH13">
        <f>IF(M13=0,0,COUNTIF(T1_imgsummary!Y13:AH13,"ZMUSF")*100/M13)</f>
        <v>0</v>
      </c>
      <c r="EI13">
        <f>IF(M13=0,0,COUNTIF(T1_imgsummary!Y13:AH13,"ZNSC")*100/M13)</f>
        <v>0</v>
      </c>
      <c r="EJ13">
        <f>IF(M13=0,0,COUNTIF(T1_imgsummary!Y13:AH13,"ZOC")*100/M13)</f>
        <v>0</v>
      </c>
      <c r="EK13">
        <f>IF(M13=0,0,COUNTIF(T1_imgsummary!Y13:AH13,"ZPOCF")*100/M13)</f>
        <v>0</v>
      </c>
      <c r="EL13">
        <f>IF(M13=0,0,COUNTIF(T1_imgsummary!Y13:AH13,"ZPORF")*100/M13)</f>
        <v>0</v>
      </c>
    </row>
    <row r="14" spans="1:142" x14ac:dyDescent="0.25">
      <c r="A14">
        <v>12</v>
      </c>
      <c r="B14" t="s">
        <v>61</v>
      </c>
      <c r="F14">
        <f>IF(M14=0,0,COUNTIF(T1_imgsummary!O14:X14,"HC")*100/M14)</f>
        <v>0</v>
      </c>
      <c r="G14" s="26">
        <f>IF(M14=0,0,COUNTIF(T1_imgsummary!O14:X14,"AA")*100/M14)</f>
        <v>30</v>
      </c>
      <c r="H14">
        <f>IF(M14=0,0,COUNTIF(T1_imgsummary!O14:X14,"AB")*100/M14)</f>
        <v>0</v>
      </c>
      <c r="I14" s="26">
        <f>IF(M14=0,0,COUNTIF(T1_imgsummary!O14:X14,"MA")*100/M14)</f>
        <v>20</v>
      </c>
      <c r="J14" s="26">
        <f>IF(M14=0,0,COUNTIF(T1_imgsummary!O14:X14,"HA")*100/M14)</f>
        <v>40</v>
      </c>
      <c r="K14" s="26">
        <f>IF(M14=0,0,COUNTIF(T1_imgsummary!O14:X14,"OB")*100/M14)</f>
        <v>10</v>
      </c>
      <c r="L14">
        <f>IF(M14=0,0,COUNTIF(T1_imgsummary!O14:X14,"TWB")*100/M14)</f>
        <v>0</v>
      </c>
      <c r="M14">
        <f>10-COUNTIF(T1_imgsummary!O14:X14,"TWS")</f>
        <v>10</v>
      </c>
      <c r="P14">
        <f>IF(M14=0,0,COUNTIF(T1_imgsummary!E14:N14,"ACAN")*100/M14)</f>
        <v>0</v>
      </c>
      <c r="Q14">
        <f>IF(M14=0,0,COUNTIF(T1_imgsummary!E14:N14,"ACB")*100/M14)</f>
        <v>0</v>
      </c>
      <c r="R14">
        <f>IF(M14=0,0,COUNTIF(T1_imgsummary!E14:N14,"ACC")*100/M14)</f>
        <v>0</v>
      </c>
      <c r="S14">
        <f>IF(M14=0,0,COUNTIF(T1_imgsummary!E14:N14,"ACD")*100/M14)</f>
        <v>0</v>
      </c>
      <c r="T14">
        <f>IF(M14=0,0,COUNTIF(T1_imgsummary!E14:N14,"ACH")*100/M14)</f>
        <v>0</v>
      </c>
      <c r="U14">
        <f>IF(M14=0,0,COUNTIF(T1_imgsummary!E14:N14,"ACT")*100/M14)</f>
        <v>0</v>
      </c>
      <c r="V14">
        <f>IF(M14=0,0,COUNTIF(T1_imgsummary!E14:N14,"ACR")*100/M14)</f>
        <v>0</v>
      </c>
      <c r="W14">
        <f>IF(M14=0,0,COUNTIF(T1_imgsummary!E14:N14,"AST")*100/M14)</f>
        <v>0</v>
      </c>
      <c r="X14">
        <f>IF(M14=0,0,COUNTIF(T1_imgsummary!E14:N14,"AF")*100/M14)</f>
        <v>0</v>
      </c>
      <c r="Y14">
        <f>IF(M14=0,0,COUNTIF(T1_imgsummary!E14:N14,"BLEC")*100/M14)</f>
        <v>0</v>
      </c>
      <c r="Z14">
        <f>IF(M14=0,0,COUNTIF(T1_imgsummary!E14:N14,"CAU")*100/M14)</f>
        <v>0</v>
      </c>
      <c r="AA14">
        <f>IF(M14=0,0,COUNTIF(T1_imgsummary!E14:N14,"COE")*100/M14)</f>
        <v>0</v>
      </c>
      <c r="AB14">
        <f>IF(M14=0,0,COUNTIF(T1_imgsummary!E14:N14,"COS")*100/M14)</f>
        <v>0</v>
      </c>
      <c r="AC14">
        <f>IF(M14=0,0,COUNTIF(T1_imgsummary!E14:N14,"CYP")*100/M14)</f>
        <v>0</v>
      </c>
      <c r="AD14">
        <f>IF(M14=0,0,COUNTIF(T1_imgsummary!E14:N14,"DIP")*100/M14)</f>
        <v>0</v>
      </c>
      <c r="AE14">
        <f>IF(M14=0,0,COUNTIF(T1_imgsummary!E14:N14,"ECHY")*100/M14)</f>
        <v>0</v>
      </c>
      <c r="AF14">
        <f>IF(M14=0,0,COUNTIF(T1_imgsummary!E14:N14,"ECHI")*100/M14)</f>
        <v>0</v>
      </c>
      <c r="AG14">
        <f>IF(M14=0,0,COUNTIF(T1_imgsummary!E14:N14,"EUP")*100/M14)</f>
        <v>0</v>
      </c>
      <c r="AH14">
        <f>IF(M14=0,0,COUNTIF(T1_imgsummary!E14:N14,"FAV")*100/M14)</f>
        <v>0</v>
      </c>
      <c r="AI14">
        <f>IF(M14=0,0,COUNTIF(T1_imgsummary!E14:N14,"FVI")*100/M14)</f>
        <v>0</v>
      </c>
      <c r="AJ14">
        <f>IF(M14=0,0,COUNTIF(T1_imgsummary!E14:N14,"CMR")*100/M14)</f>
        <v>0</v>
      </c>
      <c r="AK14">
        <f>IF(M14=0,0,COUNTIF(T1_imgsummary!E14:N14,"GAL")*100/M14)</f>
        <v>0</v>
      </c>
      <c r="AL14">
        <f>IF(M14=0,0,COUNTIF(T1_imgsummary!E14:N14,"GONIA")*100/M14)</f>
        <v>0</v>
      </c>
      <c r="AM14">
        <f>IF(M14=0,0,COUNTIF(T1_imgsummary!E14:N14,"GONIO")*100/M14)</f>
        <v>0</v>
      </c>
      <c r="AN14">
        <f>IF(M14=0,0,COUNTIF(T1_imgsummary!E14:N14,"HEL")*100/M14)</f>
        <v>0</v>
      </c>
      <c r="AO14">
        <f>IF(M14=0,0,COUNTIF(T1_imgsummary!E14:N14,"HYD")*100/M14)</f>
        <v>0</v>
      </c>
      <c r="AP14">
        <f>IF(M14=0,0,COUNTIF(T1_imgsummary!E14:N14,"ISO")*100/M14)</f>
        <v>0</v>
      </c>
      <c r="AQ14">
        <f>IF(M14=0,0,COUNTIF(T1_imgsummary!E14:N14,"LEPA")*100/M14)</f>
        <v>0</v>
      </c>
      <c r="AR14">
        <f>IF(M14=0,0,COUNTIF(T1_imgsummary!E14:N14,"LEPS")*100/M14)</f>
        <v>0</v>
      </c>
      <c r="AS14">
        <f>IF(M14=0,0,COUNTIF(T1_imgsummary!E14:N14,"LOB")*100/M14)</f>
        <v>0</v>
      </c>
      <c r="AT14">
        <f>IF(M14=0,0,COUNTIF(T1_imgsummary!E14:N14,"MER")*100/M14)</f>
        <v>0</v>
      </c>
      <c r="AU14">
        <f>IF(M14=0,0,COUNTIF(T1_imgsummary!E14:N14,"MILL")*100/M14)</f>
        <v>0</v>
      </c>
      <c r="AV14">
        <f>IF(M14=0,0,COUNTIF(T1_imgsummary!E14:N14,"MON")*100/M14)</f>
        <v>0</v>
      </c>
      <c r="AW14">
        <f>IF(M14=0,0,COUNTIF(T1_imgsummary!E14:N14,"MONTB")*100/M14)</f>
        <v>0</v>
      </c>
      <c r="AX14">
        <f>IF(M14=0,0,COUNTIF(T1_imgsummary!E14:N14,"MONTE")*100/M14)</f>
        <v>0</v>
      </c>
      <c r="AY14">
        <f>IF(M14=0,0,COUNTIF(T1_imgsummary!E14:N14,"MONTF")*100/M14)</f>
        <v>0</v>
      </c>
      <c r="AZ14">
        <f>IF(M14=0,0,COUNTIF(T1_imgsummary!E14:N14,"MYC")*100/M14)</f>
        <v>0</v>
      </c>
      <c r="BA14">
        <f>IF(M14=0,0,COUNTIF(T1_imgsummary!E14:N14,"CB")*100/M14)</f>
        <v>0</v>
      </c>
      <c r="BB14">
        <f>IF(M14=0,0,COUNTIF(T1_imgsummary!E14:N14,"BUB")*100/M14)</f>
        <v>0</v>
      </c>
      <c r="BC14">
        <f>IF(M14=0,0,COUNTIF(T1_imgsummary!E14:N14,"CE")*100/M14)</f>
        <v>0</v>
      </c>
      <c r="BD14">
        <f>IF(M14=0,0,COUNTIF(T1_imgsummary!E14:N14,"CF")*100/M14)</f>
        <v>0</v>
      </c>
      <c r="BE14">
        <f>IF(M14=0,0,COUNTIF(T1_imgsummary!E14:N14,"FOT")*100/M14)</f>
        <v>0</v>
      </c>
      <c r="BF14">
        <f>IF(M14=0,0,COUNTIF(T1_imgsummary!E14:N14,"CM")*100/M14)</f>
        <v>0</v>
      </c>
      <c r="BG14">
        <f>IF(M14=0,0,COUNTIF(T1_imgsummary!E14:N14,"OULA")*100/M14)</f>
        <v>0</v>
      </c>
      <c r="BH14">
        <f>IF(M14=0,0,COUNTIF(T1_imgsummary!E14:N14,"OULO")*100/M14)</f>
        <v>0</v>
      </c>
      <c r="BI14">
        <f>IF(M14=0,0,COUNTIF(T1_imgsummary!E14:N14,"OXY")*100/M14)</f>
        <v>0</v>
      </c>
      <c r="BJ14">
        <f>IF(M14=0,0,COUNTIF(T1_imgsummary!E14:N14,"PACE")*100/M14)</f>
        <v>0</v>
      </c>
      <c r="BK14">
        <f>IF(M14=0,0,COUNTIF(T1_imgsummary!E14:N14,"PACF")*100/M14)</f>
        <v>0</v>
      </c>
      <c r="BL14">
        <f>IF(M14=0,0,COUNTIF(T1_imgsummary!E14:N14,"PAV")*100/M14)</f>
        <v>0</v>
      </c>
      <c r="BM14">
        <f>IF(M14=0,0,COUNTIF(T1_imgsummary!E14:N14,"PEC")*100/M14)</f>
        <v>0</v>
      </c>
      <c r="BN14">
        <f>IF(M14=0,0,COUNTIF(T1_imgsummary!E14:N14,"PLAT")*100/M14)</f>
        <v>0</v>
      </c>
      <c r="BO14">
        <f>IF(M14=0,0,COUNTIF(T1_imgsummary!E14:N14,"POC")*100/M14)</f>
        <v>0</v>
      </c>
      <c r="BP14">
        <f>IF(M14=0,0,COUNTIF(T1_imgsummary!E14:N14,"PORB")*100/M14)</f>
        <v>0</v>
      </c>
      <c r="BQ14">
        <f>IF(M14=0,0,COUNTIF(T1_imgsummary!E14:N14,"PORE")*100/M14)</f>
        <v>0</v>
      </c>
      <c r="BR14">
        <f>IF(M14=0,0,COUNTIF(T1_imgsummary!E14:N14,"PORM")*100/M14)</f>
        <v>0</v>
      </c>
      <c r="BS14">
        <f>IF(M14=0,0,COUNTIF(T1_imgsummary!E14:N14,"SER")*100/M14)</f>
        <v>0</v>
      </c>
      <c r="BT14">
        <f>IF(M14=0,0,COUNTIF(T1_imgsummary!E14:N14,"STY")*100/M14)</f>
        <v>0</v>
      </c>
      <c r="BU14">
        <f>IF(M14=0,0,COUNTIF(T1_imgsummary!E14:N14,"SYM")*100/M14)</f>
        <v>0</v>
      </c>
      <c r="BV14">
        <f>IF(M14=0,0,COUNTIF(T1_imgsummary!E14:N14,"TUBI")*100/M14)</f>
        <v>0</v>
      </c>
      <c r="BW14">
        <f>IF(M14=0,0,COUNTIF(T1_imgsummary!E14:N14,"TURB")*100/M14)</f>
        <v>0</v>
      </c>
      <c r="BX14">
        <f>IF(M14=0,0,COUNTIF(T1_imgsummary!E14:N14,"ZACRF")*100/M14)</f>
        <v>0</v>
      </c>
      <c r="BY14">
        <f>IF(M14=0,0,COUNTIF(T1_imgsummary!E14:N14,"ZAGARF")*100/M14)</f>
        <v>0</v>
      </c>
      <c r="BZ14">
        <f>IF(M14=0,0,COUNTIF(T1_imgsummary!E14:N14,"ZAGATF")*100/M14)</f>
        <v>0</v>
      </c>
      <c r="CA14">
        <f>IF(M14=0,0,COUNTIF(T1_imgsummary!E14:N14,"ZDENF")*100/M14)</f>
        <v>0</v>
      </c>
      <c r="CB14">
        <f>IF(M14=0,0,COUNTIF(T1_imgsummary!E14:N14,"ZEUPF")*100/M14)</f>
        <v>0</v>
      </c>
      <c r="CC14">
        <f>IF(M14=0,0,COUNTIF(T1_imgsummary!E14:N14,"ZFAVF")*100/M14)</f>
        <v>0</v>
      </c>
      <c r="CD14">
        <f>IF(M14=0,0,COUNTIF(T1_imgsummary!E14:N14,"ZCMRF")*100/M14)</f>
        <v>0</v>
      </c>
      <c r="CE14">
        <f>IF(M14=0,0,COUNTIF(T1_imgsummary!E14:N14,"ZMUSF")*100/M14)</f>
        <v>0</v>
      </c>
      <c r="CF14">
        <f>IF(M14=0,0,COUNTIF(T1_imgsummary!E14:N14,"ZNSC")*100/M14)</f>
        <v>0</v>
      </c>
      <c r="CG14">
        <f>IF(M14=0,0,COUNTIF(T1_imgsummary!E14:N14,"ZOC")*100/M14)</f>
        <v>0</v>
      </c>
      <c r="CH14">
        <f>IF(M14=0,0,COUNTIF(T1_imgsummary!E14:N14,"ZPOCF")*100/M14)</f>
        <v>0</v>
      </c>
      <c r="CI14">
        <f>IF(M14=0,0,COUNTIF(T1_imgsummary!E14:N14,"ZPORF")*100/M14)</f>
        <v>0</v>
      </c>
      <c r="CK14" s="26">
        <f>IF(M14=0,0,COUNTIF(T1_imgsummary!E14:N14,"AA")*100/M14)</f>
        <v>30</v>
      </c>
      <c r="CL14">
        <f>IF(M14=0,0,COUNTIF(T1_imgsummary!E14:N14,"CA")*100/M14)</f>
        <v>0</v>
      </c>
      <c r="CM14">
        <f>IF(M14=0,0,COUNTIF(T1_imgsummary!E14:N14,"DC")*100/M14)</f>
        <v>0</v>
      </c>
      <c r="CN14">
        <f>IF(M14=0,0,COUNTIF(T1_imgsummary!E14:N14,"DCA")*100/M14)</f>
        <v>0</v>
      </c>
      <c r="CO14">
        <f>IF(M14=0,0,COUNTIF(T1_imgsummary!E14:N14,"DIS")*100/M14)</f>
        <v>0</v>
      </c>
      <c r="CQ14">
        <f>IF(M14=0,0,COUNTIF(T1_imgsummary!E14:N14,"GRV")*100/M14)</f>
        <v>0</v>
      </c>
      <c r="CR14">
        <f>IF(M14=0,0,COUNTIF(T1_imgsummary!E14:N14,"R")*100/M14)</f>
        <v>0</v>
      </c>
      <c r="CS14">
        <f>IF(M14=0,0,COUNTIF(T1_imgsummary!E14:N14,"S")*100/M14)</f>
        <v>0</v>
      </c>
      <c r="CT14">
        <f>IF(M14=0,0,COUNTIF(T1_imgsummary!E14:N14,"RCK")*100/M14)</f>
        <v>0</v>
      </c>
      <c r="CU14">
        <f>IF(M14=0,0,COUNTIF(T1_imgsummary!E14:N14,"SI")*100/M14)</f>
        <v>0</v>
      </c>
      <c r="CW14">
        <f>IF(M14=0,0,COUNTIF(T1_imgsummary!E14:N14,"COD")*100/M14)</f>
        <v>0</v>
      </c>
      <c r="CX14">
        <f>IF(M14=0,0,COUNTIF(T1_imgsummary!E14:N14,"KAPP")*100/M14)</f>
        <v>0</v>
      </c>
      <c r="CY14" s="26">
        <f>IF(M14=0,0,COUNTIF(T1_imgsummary!E14:N14,"MA")*100/M14)</f>
        <v>20</v>
      </c>
      <c r="CZ14">
        <f>IF(M14=0,0,COUNTIF(T1_imgsummary!E14:N14,"SARG")*100/M14)</f>
        <v>0</v>
      </c>
      <c r="DB14" s="26">
        <f>IF(M14=0,0,COUNTIF(T1_imgsummary!E14:N14,"HA")*100/M14)</f>
        <v>40</v>
      </c>
      <c r="DD14">
        <f>IF(M14=0,0,COUNTIF(T1_imgsummary!E14:N14,"COTS")*100/M14)</f>
        <v>0</v>
      </c>
      <c r="DE14">
        <f>IF(M14=0,0,COUNTIF(T1_imgsummary!E14:N14,"COR")*100/M14)</f>
        <v>0</v>
      </c>
      <c r="DF14">
        <f>IF(M14=0,0,COUNTIF(T1_imgsummary!E14:N14,"DIA")*100/M14)</f>
        <v>0</v>
      </c>
      <c r="DG14">
        <f>IF(M14=0,0,COUNTIF(T1_imgsummary!E14:N14,"GORG")*100/M14)</f>
        <v>0</v>
      </c>
      <c r="DH14">
        <f>IF(M14=0,0,COUNTIF(T1_imgsummary!E14:N14,"ISIS")*100/M14)</f>
        <v>0</v>
      </c>
      <c r="DI14">
        <f>IF(M14=0,0,COUNTIF(T1_imgsummary!E14:N14,"OT")*100/M14)</f>
        <v>0</v>
      </c>
      <c r="DJ14">
        <f>IF(M14=0,0,COUNTIF(T1_imgsummary!E14:N14,"SG")*100/M14)</f>
        <v>0</v>
      </c>
      <c r="DK14">
        <f>IF(M14=0,0,COUNTIF(T1_imgsummary!E14:N14,"SC")*100/M14)</f>
        <v>0</v>
      </c>
      <c r="DL14" s="26">
        <f>IF(M14=0,0,COUNTIF(T1_imgsummary!E14:N14,"SP")*100/M14)</f>
        <v>10</v>
      </c>
      <c r="DM14">
        <f>IF(M14=0,0,COUNTIF(T1_imgsummary!E14:N14,"ZO")*100/M14)</f>
        <v>0</v>
      </c>
      <c r="DO14">
        <f>IF(M14=0,0,COUNTIF(T1_imgsummary!E14:N14,"TWB")*100/M14)</f>
        <v>0</v>
      </c>
      <c r="DQ14">
        <f>IF(M14=0,0,COUNTIF(T1_imgsummary!Y14:AH14,"COR")*100/M14)</f>
        <v>0</v>
      </c>
      <c r="DR14">
        <f>IF(M14=0,0,COUNTIF(T1_imgsummary!Y14:AH14,"COTS")*100/M14)</f>
        <v>0</v>
      </c>
      <c r="DS14">
        <f>IF(M14=0,0,COUNTIF(T1_imgsummary!Y14:AH14,"DIA")*100/M14)</f>
        <v>0</v>
      </c>
      <c r="DT14">
        <f>IF(M14=0,0,COUNTIF(T1_imgsummary!Y14:AH14,"GORG")*100/M14)</f>
        <v>0</v>
      </c>
      <c r="DU14">
        <f>IF(M14=0,0,COUNTIF(T1_imgsummary!Y14:AH14,"ISIS")*100/M14)</f>
        <v>0</v>
      </c>
      <c r="DV14">
        <f>IF(M14=0,0,COUNTIF(T1_imgsummary!Y14:AH14,"DIS")*100/M14)</f>
        <v>0</v>
      </c>
      <c r="DW14">
        <f>IF(M14=0,0,COUNTIF(T1_imgsummary!Y14:AH14,"BLEC")*100/M14)</f>
        <v>0</v>
      </c>
      <c r="DX14">
        <f>IF(M14=0,0,COUNTIF(T1_imgsummary!Y14:AH14,"COD")*100/M14)</f>
        <v>0</v>
      </c>
      <c r="DY14">
        <f>IF(M14=0,0,COUNTIF(T1_imgsummary!Y14:AH14,"KAPP")*100/M14)</f>
        <v>0</v>
      </c>
      <c r="DZ14">
        <f>IF(M14=0,0,COUNTIF(T1_imgsummary!Y14:AH14,"SARG")*100/M14)</f>
        <v>0</v>
      </c>
      <c r="EA14">
        <f>IF(M14=0,0,COUNTIF(T1_imgsummary!Y14:AH14,"ZACRF")*100/M14)</f>
        <v>0</v>
      </c>
      <c r="EB14">
        <f>IF(M14=0,0,COUNTIF(T1_imgsummary!Y14:AH14,"ZAGARF")*100/M14)</f>
        <v>0</v>
      </c>
      <c r="EC14">
        <f>IF(M14=0,0,COUNTIF(T1_imgsummary!Y14:AH14,"ZAGATF")*100/M14)</f>
        <v>0</v>
      </c>
      <c r="ED14">
        <f>IF(M14=0,0,COUNTIF(T1_imgsummary!Y14:AH14,"ZCMRF")*100/M14)</f>
        <v>0</v>
      </c>
      <c r="EE14">
        <f>IF(M14=0,0,COUNTIF(T1_imgsummary!Y14:AH14,"ZDENF")*100/M14)</f>
        <v>0</v>
      </c>
      <c r="EF14">
        <f>IF(M14=0,0,COUNTIF(T1_imgsummary!Y14:AH14,"ZEUPF")*100/M14)</f>
        <v>0</v>
      </c>
      <c r="EG14">
        <f>IF(M14=0,0,COUNTIF(T1_imgsummary!Y14:AH14,"ZFAVF")*100/M14)</f>
        <v>0</v>
      </c>
      <c r="EH14">
        <f>IF(M14=0,0,COUNTIF(T1_imgsummary!Y14:AH14,"ZMUSF")*100/M14)</f>
        <v>0</v>
      </c>
      <c r="EI14">
        <f>IF(M14=0,0,COUNTIF(T1_imgsummary!Y14:AH14,"ZNSC")*100/M14)</f>
        <v>0</v>
      </c>
      <c r="EJ14">
        <f>IF(M14=0,0,COUNTIF(T1_imgsummary!Y14:AH14,"ZOC")*100/M14)</f>
        <v>0</v>
      </c>
      <c r="EK14">
        <f>IF(M14=0,0,COUNTIF(T1_imgsummary!Y14:AH14,"ZPOCF")*100/M14)</f>
        <v>0</v>
      </c>
      <c r="EL14">
        <f>IF(M14=0,0,COUNTIF(T1_imgsummary!Y14:AH14,"ZPORF")*100/M14)</f>
        <v>0</v>
      </c>
    </row>
    <row r="15" spans="1:142" x14ac:dyDescent="0.25">
      <c r="A15">
        <v>13</v>
      </c>
      <c r="B15" t="s">
        <v>62</v>
      </c>
      <c r="F15" s="26">
        <f>IF(M15=0,0,COUNTIF(T1_imgsummary!O15:X15,"HC")*100/M15)</f>
        <v>10</v>
      </c>
      <c r="G15" s="26">
        <f>IF(M15=0,0,COUNTIF(T1_imgsummary!O15:X15,"AA")*100/M15)</f>
        <v>30</v>
      </c>
      <c r="H15">
        <f>IF(M15=0,0,COUNTIF(T1_imgsummary!O15:X15,"AB")*100/M15)</f>
        <v>0</v>
      </c>
      <c r="I15" s="26">
        <f>IF(M15=0,0,COUNTIF(T1_imgsummary!O15:X15,"MA")*100/M15)</f>
        <v>20</v>
      </c>
      <c r="J15" s="26">
        <f>IF(M15=0,0,COUNTIF(T1_imgsummary!O15:X15,"HA")*100/M15)</f>
        <v>30</v>
      </c>
      <c r="K15" s="26">
        <f>IF(M15=0,0,COUNTIF(T1_imgsummary!O15:X15,"OB")*100/M15)</f>
        <v>10</v>
      </c>
      <c r="L15">
        <f>IF(M15=0,0,COUNTIF(T1_imgsummary!O15:X15,"TWB")*100/M15)</f>
        <v>0</v>
      </c>
      <c r="M15">
        <f>10-COUNTIF(T1_imgsummary!O15:X15,"TWS")</f>
        <v>10</v>
      </c>
      <c r="P15">
        <f>IF(M15=0,0,COUNTIF(T1_imgsummary!E15:N15,"ACAN")*100/M15)</f>
        <v>0</v>
      </c>
      <c r="Q15">
        <f>IF(M15=0,0,COUNTIF(T1_imgsummary!E15:N15,"ACB")*100/M15)</f>
        <v>0</v>
      </c>
      <c r="R15">
        <f>IF(M15=0,0,COUNTIF(T1_imgsummary!E15:N15,"ACC")*100/M15)</f>
        <v>0</v>
      </c>
      <c r="S15">
        <f>IF(M15=0,0,COUNTIF(T1_imgsummary!E15:N15,"ACD")*100/M15)</f>
        <v>0</v>
      </c>
      <c r="T15">
        <f>IF(M15=0,0,COUNTIF(T1_imgsummary!E15:N15,"ACH")*100/M15)</f>
        <v>0</v>
      </c>
      <c r="U15">
        <f>IF(M15=0,0,COUNTIF(T1_imgsummary!E15:N15,"ACT")*100/M15)</f>
        <v>0</v>
      </c>
      <c r="V15">
        <f>IF(M15=0,0,COUNTIF(T1_imgsummary!E15:N15,"ACR")*100/M15)</f>
        <v>0</v>
      </c>
      <c r="W15">
        <f>IF(M15=0,0,COUNTIF(T1_imgsummary!E15:N15,"AST")*100/M15)</f>
        <v>0</v>
      </c>
      <c r="X15">
        <f>IF(M15=0,0,COUNTIF(T1_imgsummary!E15:N15,"AF")*100/M15)</f>
        <v>0</v>
      </c>
      <c r="Y15">
        <f>IF(M15=0,0,COUNTIF(T1_imgsummary!E15:N15,"BLEC")*100/M15)</f>
        <v>0</v>
      </c>
      <c r="Z15">
        <f>IF(M15=0,0,COUNTIF(T1_imgsummary!E15:N15,"CAU")*100/M15)</f>
        <v>0</v>
      </c>
      <c r="AA15">
        <f>IF(M15=0,0,COUNTIF(T1_imgsummary!E15:N15,"COE")*100/M15)</f>
        <v>0</v>
      </c>
      <c r="AB15">
        <f>IF(M15=0,0,COUNTIF(T1_imgsummary!E15:N15,"COS")*100/M15)</f>
        <v>0</v>
      </c>
      <c r="AC15">
        <f>IF(M15=0,0,COUNTIF(T1_imgsummary!E15:N15,"CYP")*100/M15)</f>
        <v>0</v>
      </c>
      <c r="AD15">
        <f>IF(M15=0,0,COUNTIF(T1_imgsummary!E15:N15,"DIP")*100/M15)</f>
        <v>0</v>
      </c>
      <c r="AE15">
        <f>IF(M15=0,0,COUNTIF(T1_imgsummary!E15:N15,"ECHY")*100/M15)</f>
        <v>0</v>
      </c>
      <c r="AF15">
        <f>IF(M15=0,0,COUNTIF(T1_imgsummary!E15:N15,"ECHI")*100/M15)</f>
        <v>0</v>
      </c>
      <c r="AG15">
        <f>IF(M15=0,0,COUNTIF(T1_imgsummary!E15:N15,"EUP")*100/M15)</f>
        <v>0</v>
      </c>
      <c r="AH15">
        <f>IF(M15=0,0,COUNTIF(T1_imgsummary!E15:N15,"FAV")*100/M15)</f>
        <v>0</v>
      </c>
      <c r="AI15">
        <f>IF(M15=0,0,COUNTIF(T1_imgsummary!E15:N15,"FVI")*100/M15)</f>
        <v>0</v>
      </c>
      <c r="AJ15">
        <f>IF(M15=0,0,COUNTIF(T1_imgsummary!E15:N15,"CMR")*100/M15)</f>
        <v>0</v>
      </c>
      <c r="AK15">
        <f>IF(M15=0,0,COUNTIF(T1_imgsummary!E15:N15,"GAL")*100/M15)</f>
        <v>0</v>
      </c>
      <c r="AL15">
        <f>IF(M15=0,0,COUNTIF(T1_imgsummary!E15:N15,"GONIA")*100/M15)</f>
        <v>0</v>
      </c>
      <c r="AM15">
        <f>IF(M15=0,0,COUNTIF(T1_imgsummary!E15:N15,"GONIO")*100/M15)</f>
        <v>0</v>
      </c>
      <c r="AN15">
        <f>IF(M15=0,0,COUNTIF(T1_imgsummary!E15:N15,"HEL")*100/M15)</f>
        <v>0</v>
      </c>
      <c r="AO15">
        <f>IF(M15=0,0,COUNTIF(T1_imgsummary!E15:N15,"HYD")*100/M15)</f>
        <v>0</v>
      </c>
      <c r="AP15">
        <f>IF(M15=0,0,COUNTIF(T1_imgsummary!E15:N15,"ISO")*100/M15)</f>
        <v>0</v>
      </c>
      <c r="AQ15">
        <f>IF(M15=0,0,COUNTIF(T1_imgsummary!E15:N15,"LEPA")*100/M15)</f>
        <v>0</v>
      </c>
      <c r="AR15">
        <f>IF(M15=0,0,COUNTIF(T1_imgsummary!E15:N15,"LEPS")*100/M15)</f>
        <v>0</v>
      </c>
      <c r="AS15">
        <f>IF(M15=0,0,COUNTIF(T1_imgsummary!E15:N15,"LOB")*100/M15)</f>
        <v>0</v>
      </c>
      <c r="AT15">
        <f>IF(M15=0,0,COUNTIF(T1_imgsummary!E15:N15,"MER")*100/M15)</f>
        <v>0</v>
      </c>
      <c r="AU15">
        <f>IF(M15=0,0,COUNTIF(T1_imgsummary!E15:N15,"MILL")*100/M15)</f>
        <v>0</v>
      </c>
      <c r="AV15">
        <f>IF(M15=0,0,COUNTIF(T1_imgsummary!E15:N15,"MON")*100/M15)</f>
        <v>0</v>
      </c>
      <c r="AW15">
        <f>IF(M15=0,0,COUNTIF(T1_imgsummary!E15:N15,"MONTB")*100/M15)</f>
        <v>0</v>
      </c>
      <c r="AX15">
        <f>IF(M15=0,0,COUNTIF(T1_imgsummary!E15:N15,"MONTE")*100/M15)</f>
        <v>0</v>
      </c>
      <c r="AY15">
        <f>IF(M15=0,0,COUNTIF(T1_imgsummary!E15:N15,"MONTF")*100/M15)</f>
        <v>0</v>
      </c>
      <c r="AZ15">
        <f>IF(M15=0,0,COUNTIF(T1_imgsummary!E15:N15,"MYC")*100/M15)</f>
        <v>0</v>
      </c>
      <c r="BA15">
        <f>IF(M15=0,0,COUNTIF(T1_imgsummary!E15:N15,"CB")*100/M15)</f>
        <v>0</v>
      </c>
      <c r="BB15">
        <f>IF(M15=0,0,COUNTIF(T1_imgsummary!E15:N15,"BUB")*100/M15)</f>
        <v>0</v>
      </c>
      <c r="BC15">
        <f>IF(M15=0,0,COUNTIF(T1_imgsummary!E15:N15,"CE")*100/M15)</f>
        <v>0</v>
      </c>
      <c r="BD15">
        <f>IF(M15=0,0,COUNTIF(T1_imgsummary!E15:N15,"CF")*100/M15)</f>
        <v>0</v>
      </c>
      <c r="BE15">
        <f>IF(M15=0,0,COUNTIF(T1_imgsummary!E15:N15,"FOT")*100/M15)</f>
        <v>0</v>
      </c>
      <c r="BF15">
        <f>IF(M15=0,0,COUNTIF(T1_imgsummary!E15:N15,"CM")*100/M15)</f>
        <v>0</v>
      </c>
      <c r="BG15">
        <f>IF(M15=0,0,COUNTIF(T1_imgsummary!E15:N15,"OULA")*100/M15)</f>
        <v>0</v>
      </c>
      <c r="BH15">
        <f>IF(M15=0,0,COUNTIF(T1_imgsummary!E15:N15,"OULO")*100/M15)</f>
        <v>0</v>
      </c>
      <c r="BI15">
        <f>IF(M15=0,0,COUNTIF(T1_imgsummary!E15:N15,"OXY")*100/M15)</f>
        <v>0</v>
      </c>
      <c r="BJ15" s="26">
        <f>IF(M15=0,0,COUNTIF(T1_imgsummary!E15:N15,"PACE")*100/M15)</f>
        <v>10</v>
      </c>
      <c r="BK15">
        <f>IF(M15=0,0,COUNTIF(T1_imgsummary!E15:N15,"PACF")*100/M15)</f>
        <v>0</v>
      </c>
      <c r="BL15">
        <f>IF(M15=0,0,COUNTIF(T1_imgsummary!E15:N15,"PAV")*100/M15)</f>
        <v>0</v>
      </c>
      <c r="BM15">
        <f>IF(M15=0,0,COUNTIF(T1_imgsummary!E15:N15,"PEC")*100/M15)</f>
        <v>0</v>
      </c>
      <c r="BN15">
        <f>IF(M15=0,0,COUNTIF(T1_imgsummary!E15:N15,"PLAT")*100/M15)</f>
        <v>0</v>
      </c>
      <c r="BO15">
        <f>IF(M15=0,0,COUNTIF(T1_imgsummary!E15:N15,"POC")*100/M15)</f>
        <v>0</v>
      </c>
      <c r="BP15">
        <f>IF(M15=0,0,COUNTIF(T1_imgsummary!E15:N15,"PORB")*100/M15)</f>
        <v>0</v>
      </c>
      <c r="BQ15">
        <f>IF(M15=0,0,COUNTIF(T1_imgsummary!E15:N15,"PORE")*100/M15)</f>
        <v>0</v>
      </c>
      <c r="BR15">
        <f>IF(M15=0,0,COUNTIF(T1_imgsummary!E15:N15,"PORM")*100/M15)</f>
        <v>0</v>
      </c>
      <c r="BS15">
        <f>IF(M15=0,0,COUNTIF(T1_imgsummary!E15:N15,"SER")*100/M15)</f>
        <v>0</v>
      </c>
      <c r="BT15">
        <f>IF(M15=0,0,COUNTIF(T1_imgsummary!E15:N15,"STY")*100/M15)</f>
        <v>0</v>
      </c>
      <c r="BU15">
        <f>IF(M15=0,0,COUNTIF(T1_imgsummary!E15:N15,"SYM")*100/M15)</f>
        <v>0</v>
      </c>
      <c r="BV15">
        <f>IF(M15=0,0,COUNTIF(T1_imgsummary!E15:N15,"TUBI")*100/M15)</f>
        <v>0</v>
      </c>
      <c r="BW15">
        <f>IF(M15=0,0,COUNTIF(T1_imgsummary!E15:N15,"TURB")*100/M15)</f>
        <v>0</v>
      </c>
      <c r="BX15">
        <f>IF(M15=0,0,COUNTIF(T1_imgsummary!E15:N15,"ZACRF")*100/M15)</f>
        <v>0</v>
      </c>
      <c r="BY15">
        <f>IF(M15=0,0,COUNTIF(T1_imgsummary!E15:N15,"ZAGARF")*100/M15)</f>
        <v>0</v>
      </c>
      <c r="BZ15">
        <f>IF(M15=0,0,COUNTIF(T1_imgsummary!E15:N15,"ZAGATF")*100/M15)</f>
        <v>0</v>
      </c>
      <c r="CA15">
        <f>IF(M15=0,0,COUNTIF(T1_imgsummary!E15:N15,"ZDENF")*100/M15)</f>
        <v>0</v>
      </c>
      <c r="CB15">
        <f>IF(M15=0,0,COUNTIF(T1_imgsummary!E15:N15,"ZEUPF")*100/M15)</f>
        <v>0</v>
      </c>
      <c r="CC15">
        <f>IF(M15=0,0,COUNTIF(T1_imgsummary!E15:N15,"ZFAVF")*100/M15)</f>
        <v>0</v>
      </c>
      <c r="CD15">
        <f>IF(M15=0,0,COUNTIF(T1_imgsummary!E15:N15,"ZCMRF")*100/M15)</f>
        <v>0</v>
      </c>
      <c r="CE15">
        <f>IF(M15=0,0,COUNTIF(T1_imgsummary!E15:N15,"ZMUSF")*100/M15)</f>
        <v>0</v>
      </c>
      <c r="CF15">
        <f>IF(M15=0,0,COUNTIF(T1_imgsummary!E15:N15,"ZNSC")*100/M15)</f>
        <v>0</v>
      </c>
      <c r="CG15">
        <f>IF(M15=0,0,COUNTIF(T1_imgsummary!E15:N15,"ZOC")*100/M15)</f>
        <v>0</v>
      </c>
      <c r="CH15">
        <f>IF(M15=0,0,COUNTIF(T1_imgsummary!E15:N15,"ZPOCF")*100/M15)</f>
        <v>0</v>
      </c>
      <c r="CI15">
        <f>IF(M15=0,0,COUNTIF(T1_imgsummary!E15:N15,"ZPORF")*100/M15)</f>
        <v>0</v>
      </c>
      <c r="CK15" s="26">
        <f>IF(M15=0,0,COUNTIF(T1_imgsummary!E15:N15,"AA")*100/M15)</f>
        <v>20</v>
      </c>
      <c r="CL15" s="26">
        <f>IF(M15=0,0,COUNTIF(T1_imgsummary!E15:N15,"CA")*100/M15)</f>
        <v>10</v>
      </c>
      <c r="CM15">
        <f>IF(M15=0,0,COUNTIF(T1_imgsummary!E15:N15,"DC")*100/M15)</f>
        <v>0</v>
      </c>
      <c r="CN15">
        <f>IF(M15=0,0,COUNTIF(T1_imgsummary!E15:N15,"DCA")*100/M15)</f>
        <v>0</v>
      </c>
      <c r="CO15">
        <f>IF(M15=0,0,COUNTIF(T1_imgsummary!E15:N15,"DIS")*100/M15)</f>
        <v>0</v>
      </c>
      <c r="CQ15">
        <f>IF(M15=0,0,COUNTIF(T1_imgsummary!E15:N15,"GRV")*100/M15)</f>
        <v>0</v>
      </c>
      <c r="CR15">
        <f>IF(M15=0,0,COUNTIF(T1_imgsummary!E15:N15,"R")*100/M15)</f>
        <v>0</v>
      </c>
      <c r="CS15">
        <f>IF(M15=0,0,COUNTIF(T1_imgsummary!E15:N15,"S")*100/M15)</f>
        <v>0</v>
      </c>
      <c r="CT15">
        <f>IF(M15=0,0,COUNTIF(T1_imgsummary!E15:N15,"RCK")*100/M15)</f>
        <v>0</v>
      </c>
      <c r="CU15">
        <f>IF(M15=0,0,COUNTIF(T1_imgsummary!E15:N15,"SI")*100/M15)</f>
        <v>0</v>
      </c>
      <c r="CW15">
        <f>IF(M15=0,0,COUNTIF(T1_imgsummary!E15:N15,"COD")*100/M15)</f>
        <v>0</v>
      </c>
      <c r="CX15">
        <f>IF(M15=0,0,COUNTIF(T1_imgsummary!E15:N15,"KAPP")*100/M15)</f>
        <v>0</v>
      </c>
      <c r="CY15" s="26">
        <f>IF(M15=0,0,COUNTIF(T1_imgsummary!E15:N15,"MA")*100/M15)</f>
        <v>20</v>
      </c>
      <c r="CZ15">
        <f>IF(M15=0,0,COUNTIF(T1_imgsummary!E15:N15,"SARG")*100/M15)</f>
        <v>0</v>
      </c>
      <c r="DB15" s="26">
        <f>IF(M15=0,0,COUNTIF(T1_imgsummary!E15:N15,"HA")*100/M15)</f>
        <v>30</v>
      </c>
      <c r="DD15">
        <f>IF(M15=0,0,COUNTIF(T1_imgsummary!E15:N15,"COTS")*100/M15)</f>
        <v>0</v>
      </c>
      <c r="DE15">
        <f>IF(M15=0,0,COUNTIF(T1_imgsummary!E15:N15,"COR")*100/M15)</f>
        <v>0</v>
      </c>
      <c r="DF15">
        <f>IF(M15=0,0,COUNTIF(T1_imgsummary!E15:N15,"DIA")*100/M15)</f>
        <v>0</v>
      </c>
      <c r="DG15">
        <f>IF(M15=0,0,COUNTIF(T1_imgsummary!E15:N15,"GORG")*100/M15)</f>
        <v>0</v>
      </c>
      <c r="DH15">
        <f>IF(M15=0,0,COUNTIF(T1_imgsummary!E15:N15,"ISIS")*100/M15)</f>
        <v>0</v>
      </c>
      <c r="DI15">
        <f>IF(M15=0,0,COUNTIF(T1_imgsummary!E15:N15,"OT")*100/M15)</f>
        <v>0</v>
      </c>
      <c r="DJ15">
        <f>IF(M15=0,0,COUNTIF(T1_imgsummary!E15:N15,"SG")*100/M15)</f>
        <v>0</v>
      </c>
      <c r="DK15">
        <f>IF(M15=0,0,COUNTIF(T1_imgsummary!E15:N15,"SC")*100/M15)</f>
        <v>0</v>
      </c>
      <c r="DL15" s="26">
        <f>IF(M15=0,0,COUNTIF(T1_imgsummary!E15:N15,"SP")*100/M15)</f>
        <v>10</v>
      </c>
      <c r="DM15">
        <f>IF(M15=0,0,COUNTIF(T1_imgsummary!E15:N15,"ZO")*100/M15)</f>
        <v>0</v>
      </c>
      <c r="DO15">
        <f>IF(M15=0,0,COUNTIF(T1_imgsummary!E15:N15,"TWB")*100/M15)</f>
        <v>0</v>
      </c>
      <c r="DQ15">
        <f>IF(M15=0,0,COUNTIF(T1_imgsummary!Y15:AH15,"COR")*100/M15)</f>
        <v>0</v>
      </c>
      <c r="DR15">
        <f>IF(M15=0,0,COUNTIF(T1_imgsummary!Y15:AH15,"COTS")*100/M15)</f>
        <v>0</v>
      </c>
      <c r="DS15">
        <f>IF(M15=0,0,COUNTIF(T1_imgsummary!Y15:AH15,"DIA")*100/M15)</f>
        <v>0</v>
      </c>
      <c r="DT15">
        <f>IF(M15=0,0,COUNTIF(T1_imgsummary!Y15:AH15,"GORG")*100/M15)</f>
        <v>0</v>
      </c>
      <c r="DU15">
        <f>IF(M15=0,0,COUNTIF(T1_imgsummary!Y15:AH15,"ISIS")*100/M15)</f>
        <v>0</v>
      </c>
      <c r="DV15">
        <f>IF(M15=0,0,COUNTIF(T1_imgsummary!Y15:AH15,"DIS")*100/M15)</f>
        <v>0</v>
      </c>
      <c r="DW15">
        <f>IF(M15=0,0,COUNTIF(T1_imgsummary!Y15:AH15,"BLEC")*100/M15)</f>
        <v>0</v>
      </c>
      <c r="DX15">
        <f>IF(M15=0,0,COUNTIF(T1_imgsummary!Y15:AH15,"COD")*100/M15)</f>
        <v>0</v>
      </c>
      <c r="DY15">
        <f>IF(M15=0,0,COUNTIF(T1_imgsummary!Y15:AH15,"KAPP")*100/M15)</f>
        <v>0</v>
      </c>
      <c r="DZ15">
        <f>IF(M15=0,0,COUNTIF(T1_imgsummary!Y15:AH15,"SARG")*100/M15)</f>
        <v>0</v>
      </c>
      <c r="EA15">
        <f>IF(M15=0,0,COUNTIF(T1_imgsummary!Y15:AH15,"ZACRF")*100/M15)</f>
        <v>0</v>
      </c>
      <c r="EB15">
        <f>IF(M15=0,0,COUNTIF(T1_imgsummary!Y15:AH15,"ZAGARF")*100/M15)</f>
        <v>0</v>
      </c>
      <c r="EC15">
        <f>IF(M15=0,0,COUNTIF(T1_imgsummary!Y15:AH15,"ZAGATF")*100/M15)</f>
        <v>0</v>
      </c>
      <c r="ED15">
        <f>IF(M15=0,0,COUNTIF(T1_imgsummary!Y15:AH15,"ZCMRF")*100/M15)</f>
        <v>0</v>
      </c>
      <c r="EE15">
        <f>IF(M15=0,0,COUNTIF(T1_imgsummary!Y15:AH15,"ZDENF")*100/M15)</f>
        <v>0</v>
      </c>
      <c r="EF15">
        <f>IF(M15=0,0,COUNTIF(T1_imgsummary!Y15:AH15,"ZEUPF")*100/M15)</f>
        <v>0</v>
      </c>
      <c r="EG15">
        <f>IF(M15=0,0,COUNTIF(T1_imgsummary!Y15:AH15,"ZFAVF")*100/M15)</f>
        <v>0</v>
      </c>
      <c r="EH15">
        <f>IF(M15=0,0,COUNTIF(T1_imgsummary!Y15:AH15,"ZMUSF")*100/M15)</f>
        <v>0</v>
      </c>
      <c r="EI15">
        <f>IF(M15=0,0,COUNTIF(T1_imgsummary!Y15:AH15,"ZNSC")*100/M15)</f>
        <v>0</v>
      </c>
      <c r="EJ15">
        <f>IF(M15=0,0,COUNTIF(T1_imgsummary!Y15:AH15,"ZOC")*100/M15)</f>
        <v>0</v>
      </c>
      <c r="EK15">
        <f>IF(M15=0,0,COUNTIF(T1_imgsummary!Y15:AH15,"ZPOCF")*100/M15)</f>
        <v>0</v>
      </c>
      <c r="EL15">
        <f>IF(M15=0,0,COUNTIF(T1_imgsummary!Y15:AH15,"ZPORF")*100/M15)</f>
        <v>0</v>
      </c>
    </row>
    <row r="16" spans="1:142" x14ac:dyDescent="0.25">
      <c r="A16">
        <v>14</v>
      </c>
      <c r="B16" t="s">
        <v>64</v>
      </c>
      <c r="F16" s="26">
        <f>IF(M16=0,0,COUNTIF(T1_imgsummary!O16:X16,"HC")*100/M16)</f>
        <v>10</v>
      </c>
      <c r="G16" s="26">
        <f>IF(M16=0,0,COUNTIF(T1_imgsummary!O16:X16,"AA")*100/M16)</f>
        <v>30</v>
      </c>
      <c r="H16">
        <f>IF(M16=0,0,COUNTIF(T1_imgsummary!O16:X16,"AB")*100/M16)</f>
        <v>0</v>
      </c>
      <c r="I16" s="26">
        <f>IF(M16=0,0,COUNTIF(T1_imgsummary!O16:X16,"MA")*100/M16)</f>
        <v>20</v>
      </c>
      <c r="J16" s="26">
        <f>IF(M16=0,0,COUNTIF(T1_imgsummary!O16:X16,"HA")*100/M16)</f>
        <v>20</v>
      </c>
      <c r="K16" s="26">
        <f>IF(M16=0,0,COUNTIF(T1_imgsummary!O16:X16,"OB")*100/M16)</f>
        <v>20</v>
      </c>
      <c r="L16">
        <f>IF(M16=0,0,COUNTIF(T1_imgsummary!O16:X16,"TWB")*100/M16)</f>
        <v>0</v>
      </c>
      <c r="M16">
        <f>10-COUNTIF(T1_imgsummary!O16:X16,"TWS")</f>
        <v>10</v>
      </c>
      <c r="P16">
        <f>IF(M16=0,0,COUNTIF(T1_imgsummary!E16:N16,"ACAN")*100/M16)</f>
        <v>0</v>
      </c>
      <c r="Q16">
        <f>IF(M16=0,0,COUNTIF(T1_imgsummary!E16:N16,"ACB")*100/M16)</f>
        <v>0</v>
      </c>
      <c r="R16">
        <f>IF(M16=0,0,COUNTIF(T1_imgsummary!E16:N16,"ACC")*100/M16)</f>
        <v>0</v>
      </c>
      <c r="S16">
        <f>IF(M16=0,0,COUNTIF(T1_imgsummary!E16:N16,"ACD")*100/M16)</f>
        <v>0</v>
      </c>
      <c r="T16">
        <f>IF(M16=0,0,COUNTIF(T1_imgsummary!E16:N16,"ACH")*100/M16)</f>
        <v>0</v>
      </c>
      <c r="U16">
        <f>IF(M16=0,0,COUNTIF(T1_imgsummary!E16:N16,"ACT")*100/M16)</f>
        <v>0</v>
      </c>
      <c r="V16">
        <f>IF(M16=0,0,COUNTIF(T1_imgsummary!E16:N16,"ACR")*100/M16)</f>
        <v>0</v>
      </c>
      <c r="W16">
        <f>IF(M16=0,0,COUNTIF(T1_imgsummary!E16:N16,"AST")*100/M16)</f>
        <v>0</v>
      </c>
      <c r="X16">
        <f>IF(M16=0,0,COUNTIF(T1_imgsummary!E16:N16,"AF")*100/M16)</f>
        <v>0</v>
      </c>
      <c r="Y16">
        <f>IF(M16=0,0,COUNTIF(T1_imgsummary!E16:N16,"BLEC")*100/M16)</f>
        <v>0</v>
      </c>
      <c r="Z16">
        <f>IF(M16=0,0,COUNTIF(T1_imgsummary!E16:N16,"CAU")*100/M16)</f>
        <v>0</v>
      </c>
      <c r="AA16">
        <f>IF(M16=0,0,COUNTIF(T1_imgsummary!E16:N16,"COE")*100/M16)</f>
        <v>0</v>
      </c>
      <c r="AB16">
        <f>IF(M16=0,0,COUNTIF(T1_imgsummary!E16:N16,"COS")*100/M16)</f>
        <v>0</v>
      </c>
      <c r="AC16">
        <f>IF(M16=0,0,COUNTIF(T1_imgsummary!E16:N16,"CYP")*100/M16)</f>
        <v>0</v>
      </c>
      <c r="AD16">
        <f>IF(M16=0,0,COUNTIF(T1_imgsummary!E16:N16,"DIP")*100/M16)</f>
        <v>0</v>
      </c>
      <c r="AE16">
        <f>IF(M16=0,0,COUNTIF(T1_imgsummary!E16:N16,"ECHY")*100/M16)</f>
        <v>0</v>
      </c>
      <c r="AF16">
        <f>IF(M16=0,0,COUNTIF(T1_imgsummary!E16:N16,"ECHI")*100/M16)</f>
        <v>0</v>
      </c>
      <c r="AG16">
        <f>IF(M16=0,0,COUNTIF(T1_imgsummary!E16:N16,"EUP")*100/M16)</f>
        <v>0</v>
      </c>
      <c r="AH16">
        <f>IF(M16=0,0,COUNTIF(T1_imgsummary!E16:N16,"FAV")*100/M16)</f>
        <v>0</v>
      </c>
      <c r="AI16">
        <f>IF(M16=0,0,COUNTIF(T1_imgsummary!E16:N16,"FVI")*100/M16)</f>
        <v>0</v>
      </c>
      <c r="AJ16">
        <f>IF(M16=0,0,COUNTIF(T1_imgsummary!E16:N16,"CMR")*100/M16)</f>
        <v>0</v>
      </c>
      <c r="AK16">
        <f>IF(M16=0,0,COUNTIF(T1_imgsummary!E16:N16,"GAL")*100/M16)</f>
        <v>0</v>
      </c>
      <c r="AL16">
        <f>IF(M16=0,0,COUNTIF(T1_imgsummary!E16:N16,"GONIA")*100/M16)</f>
        <v>0</v>
      </c>
      <c r="AM16">
        <f>IF(M16=0,0,COUNTIF(T1_imgsummary!E16:N16,"GONIO")*100/M16)</f>
        <v>0</v>
      </c>
      <c r="AN16">
        <f>IF(M16=0,0,COUNTIF(T1_imgsummary!E16:N16,"HEL")*100/M16)</f>
        <v>0</v>
      </c>
      <c r="AO16">
        <f>IF(M16=0,0,COUNTIF(T1_imgsummary!E16:N16,"HYD")*100/M16)</f>
        <v>0</v>
      </c>
      <c r="AP16">
        <f>IF(M16=0,0,COUNTIF(T1_imgsummary!E16:N16,"ISO")*100/M16)</f>
        <v>0</v>
      </c>
      <c r="AQ16">
        <f>IF(M16=0,0,COUNTIF(T1_imgsummary!E16:N16,"LEPA")*100/M16)</f>
        <v>0</v>
      </c>
      <c r="AR16">
        <f>IF(M16=0,0,COUNTIF(T1_imgsummary!E16:N16,"LEPS")*100/M16)</f>
        <v>0</v>
      </c>
      <c r="AS16">
        <f>IF(M16=0,0,COUNTIF(T1_imgsummary!E16:N16,"LOB")*100/M16)</f>
        <v>0</v>
      </c>
      <c r="AT16">
        <f>IF(M16=0,0,COUNTIF(T1_imgsummary!E16:N16,"MER")*100/M16)</f>
        <v>0</v>
      </c>
      <c r="AU16">
        <f>IF(M16=0,0,COUNTIF(T1_imgsummary!E16:N16,"MILL")*100/M16)</f>
        <v>0</v>
      </c>
      <c r="AV16">
        <f>IF(M16=0,0,COUNTIF(T1_imgsummary!E16:N16,"MON")*100/M16)</f>
        <v>0</v>
      </c>
      <c r="AW16">
        <f>IF(M16=0,0,COUNTIF(T1_imgsummary!E16:N16,"MONTB")*100/M16)</f>
        <v>0</v>
      </c>
      <c r="AX16">
        <f>IF(M16=0,0,COUNTIF(T1_imgsummary!E16:N16,"MONTE")*100/M16)</f>
        <v>0</v>
      </c>
      <c r="AY16">
        <f>IF(M16=0,0,COUNTIF(T1_imgsummary!E16:N16,"MONTF")*100/M16)</f>
        <v>0</v>
      </c>
      <c r="AZ16">
        <f>IF(M16=0,0,COUNTIF(T1_imgsummary!E16:N16,"MYC")*100/M16)</f>
        <v>0</v>
      </c>
      <c r="BA16">
        <f>IF(M16=0,0,COUNTIF(T1_imgsummary!E16:N16,"CB")*100/M16)</f>
        <v>0</v>
      </c>
      <c r="BB16">
        <f>IF(M16=0,0,COUNTIF(T1_imgsummary!E16:N16,"BUB")*100/M16)</f>
        <v>0</v>
      </c>
      <c r="BC16">
        <f>IF(M16=0,0,COUNTIF(T1_imgsummary!E16:N16,"CE")*100/M16)</f>
        <v>0</v>
      </c>
      <c r="BD16">
        <f>IF(M16=0,0,COUNTIF(T1_imgsummary!E16:N16,"CF")*100/M16)</f>
        <v>0</v>
      </c>
      <c r="BE16">
        <f>IF(M16=0,0,COUNTIF(T1_imgsummary!E16:N16,"FOT")*100/M16)</f>
        <v>0</v>
      </c>
      <c r="BF16">
        <f>IF(M16=0,0,COUNTIF(T1_imgsummary!E16:N16,"CM")*100/M16)</f>
        <v>0</v>
      </c>
      <c r="BG16">
        <f>IF(M16=0,0,COUNTIF(T1_imgsummary!E16:N16,"OULA")*100/M16)</f>
        <v>0</v>
      </c>
      <c r="BH16">
        <f>IF(M16=0,0,COUNTIF(T1_imgsummary!E16:N16,"OULO")*100/M16)</f>
        <v>0</v>
      </c>
      <c r="BI16">
        <f>IF(M16=0,0,COUNTIF(T1_imgsummary!E16:N16,"OXY")*100/M16)</f>
        <v>0</v>
      </c>
      <c r="BJ16">
        <f>IF(M16=0,0,COUNTIF(T1_imgsummary!E16:N16,"PACE")*100/M16)</f>
        <v>0</v>
      </c>
      <c r="BK16">
        <f>IF(M16=0,0,COUNTIF(T1_imgsummary!E16:N16,"PACF")*100/M16)</f>
        <v>0</v>
      </c>
      <c r="BL16">
        <f>IF(M16=0,0,COUNTIF(T1_imgsummary!E16:N16,"PAV")*100/M16)</f>
        <v>0</v>
      </c>
      <c r="BM16">
        <f>IF(M16=0,0,COUNTIF(T1_imgsummary!E16:N16,"PEC")*100/M16)</f>
        <v>0</v>
      </c>
      <c r="BN16">
        <f>IF(M16=0,0,COUNTIF(T1_imgsummary!E16:N16,"PLAT")*100/M16)</f>
        <v>0</v>
      </c>
      <c r="BO16" s="26">
        <f>IF(M16=0,0,COUNTIF(T1_imgsummary!E16:N16,"POC")*100/M16)</f>
        <v>10</v>
      </c>
      <c r="BP16">
        <f>IF(M16=0,0,COUNTIF(T1_imgsummary!E16:N16,"PORB")*100/M16)</f>
        <v>0</v>
      </c>
      <c r="BQ16">
        <f>IF(M16=0,0,COUNTIF(T1_imgsummary!E16:N16,"PORE")*100/M16)</f>
        <v>0</v>
      </c>
      <c r="BR16">
        <f>IF(M16=0,0,COUNTIF(T1_imgsummary!E16:N16,"PORM")*100/M16)</f>
        <v>0</v>
      </c>
      <c r="BS16">
        <f>IF(M16=0,0,COUNTIF(T1_imgsummary!E16:N16,"SER")*100/M16)</f>
        <v>0</v>
      </c>
      <c r="BT16">
        <f>IF(M16=0,0,COUNTIF(T1_imgsummary!E16:N16,"STY")*100/M16)</f>
        <v>0</v>
      </c>
      <c r="BU16">
        <f>IF(M16=0,0,COUNTIF(T1_imgsummary!E16:N16,"SYM")*100/M16)</f>
        <v>0</v>
      </c>
      <c r="BV16">
        <f>IF(M16=0,0,COUNTIF(T1_imgsummary!E16:N16,"TUBI")*100/M16)</f>
        <v>0</v>
      </c>
      <c r="BW16">
        <f>IF(M16=0,0,COUNTIF(T1_imgsummary!E16:N16,"TURB")*100/M16)</f>
        <v>0</v>
      </c>
      <c r="BX16">
        <f>IF(M16=0,0,COUNTIF(T1_imgsummary!E16:N16,"ZACRF")*100/M16)</f>
        <v>0</v>
      </c>
      <c r="BY16">
        <f>IF(M16=0,0,COUNTIF(T1_imgsummary!E16:N16,"ZAGARF")*100/M16)</f>
        <v>0</v>
      </c>
      <c r="BZ16">
        <f>IF(M16=0,0,COUNTIF(T1_imgsummary!E16:N16,"ZAGATF")*100/M16)</f>
        <v>0</v>
      </c>
      <c r="CA16">
        <f>IF(M16=0,0,COUNTIF(T1_imgsummary!E16:N16,"ZDENF")*100/M16)</f>
        <v>0</v>
      </c>
      <c r="CB16">
        <f>IF(M16=0,0,COUNTIF(T1_imgsummary!E16:N16,"ZEUPF")*100/M16)</f>
        <v>0</v>
      </c>
      <c r="CC16">
        <f>IF(M16=0,0,COUNTIF(T1_imgsummary!E16:N16,"ZFAVF")*100/M16)</f>
        <v>0</v>
      </c>
      <c r="CD16">
        <f>IF(M16=0,0,COUNTIF(T1_imgsummary!E16:N16,"ZCMRF")*100/M16)</f>
        <v>0</v>
      </c>
      <c r="CE16">
        <f>IF(M16=0,0,COUNTIF(T1_imgsummary!E16:N16,"ZMUSF")*100/M16)</f>
        <v>0</v>
      </c>
      <c r="CF16">
        <f>IF(M16=0,0,COUNTIF(T1_imgsummary!E16:N16,"ZNSC")*100/M16)</f>
        <v>0</v>
      </c>
      <c r="CG16">
        <f>IF(M16=0,0,COUNTIF(T1_imgsummary!E16:N16,"ZOC")*100/M16)</f>
        <v>0</v>
      </c>
      <c r="CH16">
        <f>IF(M16=0,0,COUNTIF(T1_imgsummary!E16:N16,"ZPOCF")*100/M16)</f>
        <v>0</v>
      </c>
      <c r="CI16">
        <f>IF(M16=0,0,COUNTIF(T1_imgsummary!E16:N16,"ZPORF")*100/M16)</f>
        <v>0</v>
      </c>
      <c r="CK16" s="26">
        <f>IF(M16=0,0,COUNTIF(T1_imgsummary!E16:N16,"AA")*100/M16)</f>
        <v>30</v>
      </c>
      <c r="CL16">
        <f>IF(M16=0,0,COUNTIF(T1_imgsummary!E16:N16,"CA")*100/M16)</f>
        <v>0</v>
      </c>
      <c r="CM16">
        <f>IF(M16=0,0,COUNTIF(T1_imgsummary!E16:N16,"DC")*100/M16)</f>
        <v>0</v>
      </c>
      <c r="CN16">
        <f>IF(M16=0,0,COUNTIF(T1_imgsummary!E16:N16,"DCA")*100/M16)</f>
        <v>0</v>
      </c>
      <c r="CO16">
        <f>IF(M16=0,0,COUNTIF(T1_imgsummary!E16:N16,"DIS")*100/M16)</f>
        <v>0</v>
      </c>
      <c r="CQ16">
        <f>IF(M16=0,0,COUNTIF(T1_imgsummary!E16:N16,"GRV")*100/M16)</f>
        <v>0</v>
      </c>
      <c r="CR16">
        <f>IF(M16=0,0,COUNTIF(T1_imgsummary!E16:N16,"R")*100/M16)</f>
        <v>0</v>
      </c>
      <c r="CS16">
        <f>IF(M16=0,0,COUNTIF(T1_imgsummary!E16:N16,"S")*100/M16)</f>
        <v>0</v>
      </c>
      <c r="CT16">
        <f>IF(M16=0,0,COUNTIF(T1_imgsummary!E16:N16,"RCK")*100/M16)</f>
        <v>0</v>
      </c>
      <c r="CU16">
        <f>IF(M16=0,0,COUNTIF(T1_imgsummary!E16:N16,"SI")*100/M16)</f>
        <v>0</v>
      </c>
      <c r="CW16">
        <f>IF(M16=0,0,COUNTIF(T1_imgsummary!E16:N16,"COD")*100/M16)</f>
        <v>0</v>
      </c>
      <c r="CX16">
        <f>IF(M16=0,0,COUNTIF(T1_imgsummary!E16:N16,"KAPP")*100/M16)</f>
        <v>0</v>
      </c>
      <c r="CY16" s="26">
        <f>IF(M16=0,0,COUNTIF(T1_imgsummary!E16:N16,"MA")*100/M16)</f>
        <v>20</v>
      </c>
      <c r="CZ16">
        <f>IF(M16=0,0,COUNTIF(T1_imgsummary!E16:N16,"SARG")*100/M16)</f>
        <v>0</v>
      </c>
      <c r="DB16" s="26">
        <f>IF(M16=0,0,COUNTIF(T1_imgsummary!E16:N16,"HA")*100/M16)</f>
        <v>20</v>
      </c>
      <c r="DD16">
        <f>IF(M16=0,0,COUNTIF(T1_imgsummary!E16:N16,"COTS")*100/M16)</f>
        <v>0</v>
      </c>
      <c r="DE16">
        <f>IF(M16=0,0,COUNTIF(T1_imgsummary!E16:N16,"COR")*100/M16)</f>
        <v>0</v>
      </c>
      <c r="DF16">
        <f>IF(M16=0,0,COUNTIF(T1_imgsummary!E16:N16,"DIA")*100/M16)</f>
        <v>0</v>
      </c>
      <c r="DG16">
        <f>IF(M16=0,0,COUNTIF(T1_imgsummary!E16:N16,"GORG")*100/M16)</f>
        <v>0</v>
      </c>
      <c r="DH16">
        <f>IF(M16=0,0,COUNTIF(T1_imgsummary!E16:N16,"ISIS")*100/M16)</f>
        <v>0</v>
      </c>
      <c r="DI16">
        <f>IF(M16=0,0,COUNTIF(T1_imgsummary!E16:N16,"OT")*100/M16)</f>
        <v>0</v>
      </c>
      <c r="DJ16">
        <f>IF(M16=0,0,COUNTIF(T1_imgsummary!E16:N16,"SG")*100/M16)</f>
        <v>0</v>
      </c>
      <c r="DK16">
        <f>IF(M16=0,0,COUNTIF(T1_imgsummary!E16:N16,"SC")*100/M16)</f>
        <v>0</v>
      </c>
      <c r="DL16" s="26">
        <f>IF(M16=0,0,COUNTIF(T1_imgsummary!E16:N16,"SP")*100/M16)</f>
        <v>20</v>
      </c>
      <c r="DM16">
        <f>IF(M16=0,0,COUNTIF(T1_imgsummary!E16:N16,"ZO")*100/M16)</f>
        <v>0</v>
      </c>
      <c r="DO16">
        <f>IF(M16=0,0,COUNTIF(T1_imgsummary!E16:N16,"TWB")*100/M16)</f>
        <v>0</v>
      </c>
      <c r="DQ16">
        <f>IF(M16=0,0,COUNTIF(T1_imgsummary!Y16:AH16,"COR")*100/M16)</f>
        <v>0</v>
      </c>
      <c r="DR16">
        <f>IF(M16=0,0,COUNTIF(T1_imgsummary!Y16:AH16,"COTS")*100/M16)</f>
        <v>0</v>
      </c>
      <c r="DS16">
        <f>IF(M16=0,0,COUNTIF(T1_imgsummary!Y16:AH16,"DIA")*100/M16)</f>
        <v>0</v>
      </c>
      <c r="DT16">
        <f>IF(M16=0,0,COUNTIF(T1_imgsummary!Y16:AH16,"GORG")*100/M16)</f>
        <v>0</v>
      </c>
      <c r="DU16">
        <f>IF(M16=0,0,COUNTIF(T1_imgsummary!Y16:AH16,"ISIS")*100/M16)</f>
        <v>0</v>
      </c>
      <c r="DV16">
        <f>IF(M16=0,0,COUNTIF(T1_imgsummary!Y16:AH16,"DIS")*100/M16)</f>
        <v>0</v>
      </c>
      <c r="DW16">
        <f>IF(M16=0,0,COUNTIF(T1_imgsummary!Y16:AH16,"BLEC")*100/M16)</f>
        <v>0</v>
      </c>
      <c r="DX16">
        <f>IF(M16=0,0,COUNTIF(T1_imgsummary!Y16:AH16,"COD")*100/M16)</f>
        <v>0</v>
      </c>
      <c r="DY16">
        <f>IF(M16=0,0,COUNTIF(T1_imgsummary!Y16:AH16,"KAPP")*100/M16)</f>
        <v>0</v>
      </c>
      <c r="DZ16">
        <f>IF(M16=0,0,COUNTIF(T1_imgsummary!Y16:AH16,"SARG")*100/M16)</f>
        <v>0</v>
      </c>
      <c r="EA16">
        <f>IF(M16=0,0,COUNTIF(T1_imgsummary!Y16:AH16,"ZACRF")*100/M16)</f>
        <v>0</v>
      </c>
      <c r="EB16">
        <f>IF(M16=0,0,COUNTIF(T1_imgsummary!Y16:AH16,"ZAGARF")*100/M16)</f>
        <v>0</v>
      </c>
      <c r="EC16">
        <f>IF(M16=0,0,COUNTIF(T1_imgsummary!Y16:AH16,"ZAGATF")*100/M16)</f>
        <v>0</v>
      </c>
      <c r="ED16">
        <f>IF(M16=0,0,COUNTIF(T1_imgsummary!Y16:AH16,"ZCMRF")*100/M16)</f>
        <v>0</v>
      </c>
      <c r="EE16">
        <f>IF(M16=0,0,COUNTIF(T1_imgsummary!Y16:AH16,"ZDENF")*100/M16)</f>
        <v>0</v>
      </c>
      <c r="EF16">
        <f>IF(M16=0,0,COUNTIF(T1_imgsummary!Y16:AH16,"ZEUPF")*100/M16)</f>
        <v>0</v>
      </c>
      <c r="EG16">
        <f>IF(M16=0,0,COUNTIF(T1_imgsummary!Y16:AH16,"ZFAVF")*100/M16)</f>
        <v>0</v>
      </c>
      <c r="EH16">
        <f>IF(M16=0,0,COUNTIF(T1_imgsummary!Y16:AH16,"ZMUSF")*100/M16)</f>
        <v>0</v>
      </c>
      <c r="EI16">
        <f>IF(M16=0,0,COUNTIF(T1_imgsummary!Y16:AH16,"ZNSC")*100/M16)</f>
        <v>0</v>
      </c>
      <c r="EJ16">
        <f>IF(M16=0,0,COUNTIF(T1_imgsummary!Y16:AH16,"ZOC")*100/M16)</f>
        <v>0</v>
      </c>
      <c r="EK16">
        <f>IF(M16=0,0,COUNTIF(T1_imgsummary!Y16:AH16,"ZPOCF")*100/M16)</f>
        <v>0</v>
      </c>
      <c r="EL16">
        <f>IF(M16=0,0,COUNTIF(T1_imgsummary!Y16:AH16,"ZPORF")*100/M16)</f>
        <v>0</v>
      </c>
    </row>
    <row r="17" spans="1:142" x14ac:dyDescent="0.25">
      <c r="A17">
        <v>15</v>
      </c>
      <c r="B17" t="s">
        <v>66</v>
      </c>
      <c r="F17" s="26">
        <f>IF(M17=0,0,COUNTIF(T1_imgsummary!O17:X17,"HC")*100/M17)</f>
        <v>10</v>
      </c>
      <c r="G17" s="26">
        <f>IF(M17=0,0,COUNTIF(T1_imgsummary!O17:X17,"AA")*100/M17)</f>
        <v>40</v>
      </c>
      <c r="H17">
        <f>IF(M17=0,0,COUNTIF(T1_imgsummary!O17:X17,"AB")*100/M17)</f>
        <v>0</v>
      </c>
      <c r="I17" s="26">
        <f>IF(M17=0,0,COUNTIF(T1_imgsummary!O17:X17,"MA")*100/M17)</f>
        <v>20</v>
      </c>
      <c r="J17" s="26">
        <f>IF(M17=0,0,COUNTIF(T1_imgsummary!O17:X17,"HA")*100/M17)</f>
        <v>30</v>
      </c>
      <c r="K17">
        <f>IF(M17=0,0,COUNTIF(T1_imgsummary!O17:X17,"OB")*100/M17)</f>
        <v>0</v>
      </c>
      <c r="L17">
        <f>IF(M17=0,0,COUNTIF(T1_imgsummary!O17:X17,"TWB")*100/M17)</f>
        <v>0</v>
      </c>
      <c r="M17">
        <f>10-COUNTIF(T1_imgsummary!O17:X17,"TWS")</f>
        <v>10</v>
      </c>
      <c r="P17">
        <f>IF(M17=0,0,COUNTIF(T1_imgsummary!E17:N17,"ACAN")*100/M17)</f>
        <v>0</v>
      </c>
      <c r="Q17">
        <f>IF(M17=0,0,COUNTIF(T1_imgsummary!E17:N17,"ACB")*100/M17)</f>
        <v>0</v>
      </c>
      <c r="R17">
        <f>IF(M17=0,0,COUNTIF(T1_imgsummary!E17:N17,"ACC")*100/M17)</f>
        <v>0</v>
      </c>
      <c r="S17">
        <f>IF(M17=0,0,COUNTIF(T1_imgsummary!E17:N17,"ACD")*100/M17)</f>
        <v>0</v>
      </c>
      <c r="T17">
        <f>IF(M17=0,0,COUNTIF(T1_imgsummary!E17:N17,"ACH")*100/M17)</f>
        <v>0</v>
      </c>
      <c r="U17">
        <f>IF(M17=0,0,COUNTIF(T1_imgsummary!E17:N17,"ACT")*100/M17)</f>
        <v>0</v>
      </c>
      <c r="V17">
        <f>IF(M17=0,0,COUNTIF(T1_imgsummary!E17:N17,"ACR")*100/M17)</f>
        <v>0</v>
      </c>
      <c r="W17">
        <f>IF(M17=0,0,COUNTIF(T1_imgsummary!E17:N17,"AST")*100/M17)</f>
        <v>0</v>
      </c>
      <c r="X17">
        <f>IF(M17=0,0,COUNTIF(T1_imgsummary!E17:N17,"AF")*100/M17)</f>
        <v>0</v>
      </c>
      <c r="Y17">
        <f>IF(M17=0,0,COUNTIF(T1_imgsummary!E17:N17,"BLEC")*100/M17)</f>
        <v>0</v>
      </c>
      <c r="Z17">
        <f>IF(M17=0,0,COUNTIF(T1_imgsummary!E17:N17,"CAU")*100/M17)</f>
        <v>0</v>
      </c>
      <c r="AA17">
        <f>IF(M17=0,0,COUNTIF(T1_imgsummary!E17:N17,"COE")*100/M17)</f>
        <v>0</v>
      </c>
      <c r="AB17">
        <f>IF(M17=0,0,COUNTIF(T1_imgsummary!E17:N17,"COS")*100/M17)</f>
        <v>0</v>
      </c>
      <c r="AC17">
        <f>IF(M17=0,0,COUNTIF(T1_imgsummary!E17:N17,"CYP")*100/M17)</f>
        <v>0</v>
      </c>
      <c r="AD17">
        <f>IF(M17=0,0,COUNTIF(T1_imgsummary!E17:N17,"DIP")*100/M17)</f>
        <v>0</v>
      </c>
      <c r="AE17">
        <f>IF(M17=0,0,COUNTIF(T1_imgsummary!E17:N17,"ECHY")*100/M17)</f>
        <v>0</v>
      </c>
      <c r="AF17">
        <f>IF(M17=0,0,COUNTIF(T1_imgsummary!E17:N17,"ECHI")*100/M17)</f>
        <v>0</v>
      </c>
      <c r="AG17">
        <f>IF(M17=0,0,COUNTIF(T1_imgsummary!E17:N17,"EUP")*100/M17)</f>
        <v>0</v>
      </c>
      <c r="AH17">
        <f>IF(M17=0,0,COUNTIF(T1_imgsummary!E17:N17,"FAV")*100/M17)</f>
        <v>0</v>
      </c>
      <c r="AI17">
        <f>IF(M17=0,0,COUNTIF(T1_imgsummary!E17:N17,"FVI")*100/M17)</f>
        <v>0</v>
      </c>
      <c r="AJ17">
        <f>IF(M17=0,0,COUNTIF(T1_imgsummary!E17:N17,"CMR")*100/M17)</f>
        <v>0</v>
      </c>
      <c r="AK17">
        <f>IF(M17=0,0,COUNTIF(T1_imgsummary!E17:N17,"GAL")*100/M17)</f>
        <v>0</v>
      </c>
      <c r="AL17">
        <f>IF(M17=0,0,COUNTIF(T1_imgsummary!E17:N17,"GONIA")*100/M17)</f>
        <v>0</v>
      </c>
      <c r="AM17">
        <f>IF(M17=0,0,COUNTIF(T1_imgsummary!E17:N17,"GONIO")*100/M17)</f>
        <v>0</v>
      </c>
      <c r="AN17">
        <f>IF(M17=0,0,COUNTIF(T1_imgsummary!E17:N17,"HEL")*100/M17)</f>
        <v>0</v>
      </c>
      <c r="AO17">
        <f>IF(M17=0,0,COUNTIF(T1_imgsummary!E17:N17,"HYD")*100/M17)</f>
        <v>0</v>
      </c>
      <c r="AP17">
        <f>IF(M17=0,0,COUNTIF(T1_imgsummary!E17:N17,"ISO")*100/M17)</f>
        <v>0</v>
      </c>
      <c r="AQ17">
        <f>IF(M17=0,0,COUNTIF(T1_imgsummary!E17:N17,"LEPA")*100/M17)</f>
        <v>0</v>
      </c>
      <c r="AR17">
        <f>IF(M17=0,0,COUNTIF(T1_imgsummary!E17:N17,"LEPS")*100/M17)</f>
        <v>0</v>
      </c>
      <c r="AS17">
        <f>IF(M17=0,0,COUNTIF(T1_imgsummary!E17:N17,"LOB")*100/M17)</f>
        <v>0</v>
      </c>
      <c r="AT17">
        <f>IF(M17=0,0,COUNTIF(T1_imgsummary!E17:N17,"MER")*100/M17)</f>
        <v>0</v>
      </c>
      <c r="AU17">
        <f>IF(M17=0,0,COUNTIF(T1_imgsummary!E17:N17,"MILL")*100/M17)</f>
        <v>0</v>
      </c>
      <c r="AV17">
        <f>IF(M17=0,0,COUNTIF(T1_imgsummary!E17:N17,"MON")*100/M17)</f>
        <v>0</v>
      </c>
      <c r="AW17">
        <f>IF(M17=0,0,COUNTIF(T1_imgsummary!E17:N17,"MONTB")*100/M17)</f>
        <v>0</v>
      </c>
      <c r="AX17">
        <f>IF(M17=0,0,COUNTIF(T1_imgsummary!E17:N17,"MONTE")*100/M17)</f>
        <v>0</v>
      </c>
      <c r="AY17">
        <f>IF(M17=0,0,COUNTIF(T1_imgsummary!E17:N17,"MONTF")*100/M17)</f>
        <v>0</v>
      </c>
      <c r="AZ17">
        <f>IF(M17=0,0,COUNTIF(T1_imgsummary!E17:N17,"MYC")*100/M17)</f>
        <v>0</v>
      </c>
      <c r="BA17">
        <f>IF(M17=0,0,COUNTIF(T1_imgsummary!E17:N17,"CB")*100/M17)</f>
        <v>0</v>
      </c>
      <c r="BB17">
        <f>IF(M17=0,0,COUNTIF(T1_imgsummary!E17:N17,"BUB")*100/M17)</f>
        <v>0</v>
      </c>
      <c r="BC17">
        <f>IF(M17=0,0,COUNTIF(T1_imgsummary!E17:N17,"CE")*100/M17)</f>
        <v>0</v>
      </c>
      <c r="BD17">
        <f>IF(M17=0,0,COUNTIF(T1_imgsummary!E17:N17,"CF")*100/M17)</f>
        <v>0</v>
      </c>
      <c r="BE17">
        <f>IF(M17=0,0,COUNTIF(T1_imgsummary!E17:N17,"FOT")*100/M17)</f>
        <v>0</v>
      </c>
      <c r="BF17">
        <f>IF(M17=0,0,COUNTIF(T1_imgsummary!E17:N17,"CM")*100/M17)</f>
        <v>0</v>
      </c>
      <c r="BG17">
        <f>IF(M17=0,0,COUNTIF(T1_imgsummary!E17:N17,"OULA")*100/M17)</f>
        <v>0</v>
      </c>
      <c r="BH17">
        <f>IF(M17=0,0,COUNTIF(T1_imgsummary!E17:N17,"OULO")*100/M17)</f>
        <v>0</v>
      </c>
      <c r="BI17">
        <f>IF(M17=0,0,COUNTIF(T1_imgsummary!E17:N17,"OXY")*100/M17)</f>
        <v>0</v>
      </c>
      <c r="BJ17">
        <f>IF(M17=0,0,COUNTIF(T1_imgsummary!E17:N17,"PACE")*100/M17)</f>
        <v>0</v>
      </c>
      <c r="BK17">
        <f>IF(M17=0,0,COUNTIF(T1_imgsummary!E17:N17,"PACF")*100/M17)</f>
        <v>0</v>
      </c>
      <c r="BL17">
        <f>IF(M17=0,0,COUNTIF(T1_imgsummary!E17:N17,"PAV")*100/M17)</f>
        <v>0</v>
      </c>
      <c r="BM17">
        <f>IF(M17=0,0,COUNTIF(T1_imgsummary!E17:N17,"PEC")*100/M17)</f>
        <v>0</v>
      </c>
      <c r="BN17">
        <f>IF(M17=0,0,COUNTIF(T1_imgsummary!E17:N17,"PLAT")*100/M17)</f>
        <v>0</v>
      </c>
      <c r="BO17">
        <f>IF(M17=0,0,COUNTIF(T1_imgsummary!E17:N17,"POC")*100/M17)</f>
        <v>0</v>
      </c>
      <c r="BP17">
        <f>IF(M17=0,0,COUNTIF(T1_imgsummary!E17:N17,"PORB")*100/M17)</f>
        <v>0</v>
      </c>
      <c r="BQ17">
        <f>IF(M17=0,0,COUNTIF(T1_imgsummary!E17:N17,"PORE")*100/M17)</f>
        <v>0</v>
      </c>
      <c r="BR17" s="26">
        <f>IF(M17=0,0,COUNTIF(T1_imgsummary!E17:N17,"PORM")*100/M17)</f>
        <v>10</v>
      </c>
      <c r="BS17">
        <f>IF(M17=0,0,COUNTIF(T1_imgsummary!E17:N17,"SER")*100/M17)</f>
        <v>0</v>
      </c>
      <c r="BT17">
        <f>IF(M17=0,0,COUNTIF(T1_imgsummary!E17:N17,"STY")*100/M17)</f>
        <v>0</v>
      </c>
      <c r="BU17">
        <f>IF(M17=0,0,COUNTIF(T1_imgsummary!E17:N17,"SYM")*100/M17)</f>
        <v>0</v>
      </c>
      <c r="BV17">
        <f>IF(M17=0,0,COUNTIF(T1_imgsummary!E17:N17,"TUBI")*100/M17)</f>
        <v>0</v>
      </c>
      <c r="BW17">
        <f>IF(M17=0,0,COUNTIF(T1_imgsummary!E17:N17,"TURB")*100/M17)</f>
        <v>0</v>
      </c>
      <c r="BX17">
        <f>IF(M17=0,0,COUNTIF(T1_imgsummary!E17:N17,"ZACRF")*100/M17)</f>
        <v>0</v>
      </c>
      <c r="BY17">
        <f>IF(M17=0,0,COUNTIF(T1_imgsummary!E17:N17,"ZAGARF")*100/M17)</f>
        <v>0</v>
      </c>
      <c r="BZ17">
        <f>IF(M17=0,0,COUNTIF(T1_imgsummary!E17:N17,"ZAGATF")*100/M17)</f>
        <v>0</v>
      </c>
      <c r="CA17">
        <f>IF(M17=0,0,COUNTIF(T1_imgsummary!E17:N17,"ZDENF")*100/M17)</f>
        <v>0</v>
      </c>
      <c r="CB17">
        <f>IF(M17=0,0,COUNTIF(T1_imgsummary!E17:N17,"ZEUPF")*100/M17)</f>
        <v>0</v>
      </c>
      <c r="CC17">
        <f>IF(M17=0,0,COUNTIF(T1_imgsummary!E17:N17,"ZFAVF")*100/M17)</f>
        <v>0</v>
      </c>
      <c r="CD17">
        <f>IF(M17=0,0,COUNTIF(T1_imgsummary!E17:N17,"ZCMRF")*100/M17)</f>
        <v>0</v>
      </c>
      <c r="CE17">
        <f>IF(M17=0,0,COUNTIF(T1_imgsummary!E17:N17,"ZMUSF")*100/M17)</f>
        <v>0</v>
      </c>
      <c r="CF17">
        <f>IF(M17=0,0,COUNTIF(T1_imgsummary!E17:N17,"ZNSC")*100/M17)</f>
        <v>0</v>
      </c>
      <c r="CG17">
        <f>IF(M17=0,0,COUNTIF(T1_imgsummary!E17:N17,"ZOC")*100/M17)</f>
        <v>0</v>
      </c>
      <c r="CH17">
        <f>IF(M17=0,0,COUNTIF(T1_imgsummary!E17:N17,"ZPOCF")*100/M17)</f>
        <v>0</v>
      </c>
      <c r="CI17">
        <f>IF(M17=0,0,COUNTIF(T1_imgsummary!E17:N17,"ZPORF")*100/M17)</f>
        <v>0</v>
      </c>
      <c r="CK17" s="26">
        <f>IF(M17=0,0,COUNTIF(T1_imgsummary!E17:N17,"AA")*100/M17)</f>
        <v>40</v>
      </c>
      <c r="CL17">
        <f>IF(M17=0,0,COUNTIF(T1_imgsummary!E17:N17,"CA")*100/M17)</f>
        <v>0</v>
      </c>
      <c r="CM17">
        <f>IF(M17=0,0,COUNTIF(T1_imgsummary!E17:N17,"DC")*100/M17)</f>
        <v>0</v>
      </c>
      <c r="CN17">
        <f>IF(M17=0,0,COUNTIF(T1_imgsummary!E17:N17,"DCA")*100/M17)</f>
        <v>0</v>
      </c>
      <c r="CO17">
        <f>IF(M17=0,0,COUNTIF(T1_imgsummary!E17:N17,"DIS")*100/M17)</f>
        <v>0</v>
      </c>
      <c r="CQ17">
        <f>IF(M17=0,0,COUNTIF(T1_imgsummary!E17:N17,"GRV")*100/M17)</f>
        <v>0</v>
      </c>
      <c r="CR17">
        <f>IF(M17=0,0,COUNTIF(T1_imgsummary!E17:N17,"R")*100/M17)</f>
        <v>0</v>
      </c>
      <c r="CS17">
        <f>IF(M17=0,0,COUNTIF(T1_imgsummary!E17:N17,"S")*100/M17)</f>
        <v>0</v>
      </c>
      <c r="CT17">
        <f>IF(M17=0,0,COUNTIF(T1_imgsummary!E17:N17,"RCK")*100/M17)</f>
        <v>0</v>
      </c>
      <c r="CU17">
        <f>IF(M17=0,0,COUNTIF(T1_imgsummary!E17:N17,"SI")*100/M17)</f>
        <v>0</v>
      </c>
      <c r="CW17">
        <f>IF(M17=0,0,COUNTIF(T1_imgsummary!E17:N17,"COD")*100/M17)</f>
        <v>0</v>
      </c>
      <c r="CX17">
        <f>IF(M17=0,0,COUNTIF(T1_imgsummary!E17:N17,"KAPP")*100/M17)</f>
        <v>0</v>
      </c>
      <c r="CY17" s="26">
        <f>IF(M17=0,0,COUNTIF(T1_imgsummary!E17:N17,"MA")*100/M17)</f>
        <v>20</v>
      </c>
      <c r="CZ17">
        <f>IF(M17=0,0,COUNTIF(T1_imgsummary!E17:N17,"SARG")*100/M17)</f>
        <v>0</v>
      </c>
      <c r="DB17" s="26">
        <f>IF(M17=0,0,COUNTIF(T1_imgsummary!E17:N17,"HA")*100/M17)</f>
        <v>30</v>
      </c>
      <c r="DD17">
        <f>IF(M17=0,0,COUNTIF(T1_imgsummary!E17:N17,"COTS")*100/M17)</f>
        <v>0</v>
      </c>
      <c r="DE17">
        <f>IF(M17=0,0,COUNTIF(T1_imgsummary!E17:N17,"COR")*100/M17)</f>
        <v>0</v>
      </c>
      <c r="DF17">
        <f>IF(M17=0,0,COUNTIF(T1_imgsummary!E17:N17,"DIA")*100/M17)</f>
        <v>0</v>
      </c>
      <c r="DG17">
        <f>IF(M17=0,0,COUNTIF(T1_imgsummary!E17:N17,"GORG")*100/M17)</f>
        <v>0</v>
      </c>
      <c r="DH17">
        <f>IF(M17=0,0,COUNTIF(T1_imgsummary!E17:N17,"ISIS")*100/M17)</f>
        <v>0</v>
      </c>
      <c r="DI17">
        <f>IF(M17=0,0,COUNTIF(T1_imgsummary!E17:N17,"OT")*100/M17)</f>
        <v>0</v>
      </c>
      <c r="DJ17">
        <f>IF(M17=0,0,COUNTIF(T1_imgsummary!E17:N17,"SG")*100/M17)</f>
        <v>0</v>
      </c>
      <c r="DK17">
        <f>IF(M17=0,0,COUNTIF(T1_imgsummary!E17:N17,"SC")*100/M17)</f>
        <v>0</v>
      </c>
      <c r="DL17">
        <f>IF(M17=0,0,COUNTIF(T1_imgsummary!E17:N17,"SP")*100/M17)</f>
        <v>0</v>
      </c>
      <c r="DM17">
        <f>IF(M17=0,0,COUNTIF(T1_imgsummary!E17:N17,"ZO")*100/M17)</f>
        <v>0</v>
      </c>
      <c r="DO17">
        <f>IF(M17=0,0,COUNTIF(T1_imgsummary!E17:N17,"TWB")*100/M17)</f>
        <v>0</v>
      </c>
      <c r="DQ17">
        <f>IF(M17=0,0,COUNTIF(T1_imgsummary!Y17:AH17,"COR")*100/M17)</f>
        <v>0</v>
      </c>
      <c r="DR17">
        <f>IF(M17=0,0,COUNTIF(T1_imgsummary!Y17:AH17,"COTS")*100/M17)</f>
        <v>0</v>
      </c>
      <c r="DS17">
        <f>IF(M17=0,0,COUNTIF(T1_imgsummary!Y17:AH17,"DIA")*100/M17)</f>
        <v>0</v>
      </c>
      <c r="DT17">
        <f>IF(M17=0,0,COUNTIF(T1_imgsummary!Y17:AH17,"GORG")*100/M17)</f>
        <v>0</v>
      </c>
      <c r="DU17">
        <f>IF(M17=0,0,COUNTIF(T1_imgsummary!Y17:AH17,"ISIS")*100/M17)</f>
        <v>0</v>
      </c>
      <c r="DV17">
        <f>IF(M17=0,0,COUNTIF(T1_imgsummary!Y17:AH17,"DIS")*100/M17)</f>
        <v>0</v>
      </c>
      <c r="DW17">
        <f>IF(M17=0,0,COUNTIF(T1_imgsummary!Y17:AH17,"BLEC")*100/M17)</f>
        <v>0</v>
      </c>
      <c r="DX17">
        <f>IF(M17=0,0,COUNTIF(T1_imgsummary!Y17:AH17,"COD")*100/M17)</f>
        <v>0</v>
      </c>
      <c r="DY17">
        <f>IF(M17=0,0,COUNTIF(T1_imgsummary!Y17:AH17,"KAPP")*100/M17)</f>
        <v>0</v>
      </c>
      <c r="DZ17">
        <f>IF(M17=0,0,COUNTIF(T1_imgsummary!Y17:AH17,"SARG")*100/M17)</f>
        <v>0</v>
      </c>
      <c r="EA17">
        <f>IF(M17=0,0,COUNTIF(T1_imgsummary!Y17:AH17,"ZACRF")*100/M17)</f>
        <v>0</v>
      </c>
      <c r="EB17">
        <f>IF(M17=0,0,COUNTIF(T1_imgsummary!Y17:AH17,"ZAGARF")*100/M17)</f>
        <v>0</v>
      </c>
      <c r="EC17">
        <f>IF(M17=0,0,COUNTIF(T1_imgsummary!Y17:AH17,"ZAGATF")*100/M17)</f>
        <v>0</v>
      </c>
      <c r="ED17">
        <f>IF(M17=0,0,COUNTIF(T1_imgsummary!Y17:AH17,"ZCMRF")*100/M17)</f>
        <v>0</v>
      </c>
      <c r="EE17">
        <f>IF(M17=0,0,COUNTIF(T1_imgsummary!Y17:AH17,"ZDENF")*100/M17)</f>
        <v>0</v>
      </c>
      <c r="EF17">
        <f>IF(M17=0,0,COUNTIF(T1_imgsummary!Y17:AH17,"ZEUPF")*100/M17)</f>
        <v>0</v>
      </c>
      <c r="EG17">
        <f>IF(M17=0,0,COUNTIF(T1_imgsummary!Y17:AH17,"ZFAVF")*100/M17)</f>
        <v>0</v>
      </c>
      <c r="EH17">
        <f>IF(M17=0,0,COUNTIF(T1_imgsummary!Y17:AH17,"ZMUSF")*100/M17)</f>
        <v>0</v>
      </c>
      <c r="EI17">
        <f>IF(M17=0,0,COUNTIF(T1_imgsummary!Y17:AH17,"ZNSC")*100/M17)</f>
        <v>0</v>
      </c>
      <c r="EJ17">
        <f>IF(M17=0,0,COUNTIF(T1_imgsummary!Y17:AH17,"ZOC")*100/M17)</f>
        <v>0</v>
      </c>
      <c r="EK17">
        <f>IF(M17=0,0,COUNTIF(T1_imgsummary!Y17:AH17,"ZPOCF")*100/M17)</f>
        <v>0</v>
      </c>
      <c r="EL17">
        <f>IF(M17=0,0,COUNTIF(T1_imgsummary!Y17:AH17,"ZPORF")*100/M17)</f>
        <v>0</v>
      </c>
    </row>
    <row r="18" spans="1:142" x14ac:dyDescent="0.25">
      <c r="A18">
        <v>16</v>
      </c>
      <c r="B18" t="s">
        <v>68</v>
      </c>
      <c r="F18" s="26">
        <f>IF(M18=0,0,COUNTIF(T1_imgsummary!O18:X18,"HC")*100/M18)</f>
        <v>20</v>
      </c>
      <c r="G18" s="26">
        <f>IF(M18=0,0,COUNTIF(T1_imgsummary!O18:X18,"AA")*100/M18)</f>
        <v>30</v>
      </c>
      <c r="H18">
        <f>IF(M18=0,0,COUNTIF(T1_imgsummary!O18:X18,"AB")*100/M18)</f>
        <v>0</v>
      </c>
      <c r="I18" s="26">
        <f>IF(M18=0,0,COUNTIF(T1_imgsummary!O18:X18,"MA")*100/M18)</f>
        <v>10</v>
      </c>
      <c r="J18" s="26">
        <f>IF(M18=0,0,COUNTIF(T1_imgsummary!O18:X18,"HA")*100/M18)</f>
        <v>40</v>
      </c>
      <c r="K18">
        <f>IF(M18=0,0,COUNTIF(T1_imgsummary!O18:X18,"OB")*100/M18)</f>
        <v>0</v>
      </c>
      <c r="L18">
        <f>IF(M18=0,0,COUNTIF(T1_imgsummary!O18:X18,"TWB")*100/M18)</f>
        <v>0</v>
      </c>
      <c r="M18">
        <f>10-COUNTIF(T1_imgsummary!O18:X18,"TWS")</f>
        <v>10</v>
      </c>
      <c r="P18">
        <f>IF(M18=0,0,COUNTIF(T1_imgsummary!E18:N18,"ACAN")*100/M18)</f>
        <v>0</v>
      </c>
      <c r="Q18">
        <f>IF(M18=0,0,COUNTIF(T1_imgsummary!E18:N18,"ACB")*100/M18)</f>
        <v>0</v>
      </c>
      <c r="R18">
        <f>IF(M18=0,0,COUNTIF(T1_imgsummary!E18:N18,"ACC")*100/M18)</f>
        <v>0</v>
      </c>
      <c r="S18">
        <f>IF(M18=0,0,COUNTIF(T1_imgsummary!E18:N18,"ACD")*100/M18)</f>
        <v>0</v>
      </c>
      <c r="T18">
        <f>IF(M18=0,0,COUNTIF(T1_imgsummary!E18:N18,"ACH")*100/M18)</f>
        <v>0</v>
      </c>
      <c r="U18">
        <f>IF(M18=0,0,COUNTIF(T1_imgsummary!E18:N18,"ACT")*100/M18)</f>
        <v>0</v>
      </c>
      <c r="V18">
        <f>IF(M18=0,0,COUNTIF(T1_imgsummary!E18:N18,"ACR")*100/M18)</f>
        <v>0</v>
      </c>
      <c r="W18">
        <f>IF(M18=0,0,COUNTIF(T1_imgsummary!E18:N18,"AST")*100/M18)</f>
        <v>0</v>
      </c>
      <c r="X18">
        <f>IF(M18=0,0,COUNTIF(T1_imgsummary!E18:N18,"AF")*100/M18)</f>
        <v>0</v>
      </c>
      <c r="Y18">
        <f>IF(M18=0,0,COUNTIF(T1_imgsummary!E18:N18,"BLEC")*100/M18)</f>
        <v>0</v>
      </c>
      <c r="Z18">
        <f>IF(M18=0,0,COUNTIF(T1_imgsummary!E18:N18,"CAU")*100/M18)</f>
        <v>0</v>
      </c>
      <c r="AA18">
        <f>IF(M18=0,0,COUNTIF(T1_imgsummary!E18:N18,"COE")*100/M18)</f>
        <v>0</v>
      </c>
      <c r="AB18">
        <f>IF(M18=0,0,COUNTIF(T1_imgsummary!E18:N18,"COS")*100/M18)</f>
        <v>0</v>
      </c>
      <c r="AC18">
        <f>IF(M18=0,0,COUNTIF(T1_imgsummary!E18:N18,"CYP")*100/M18)</f>
        <v>0</v>
      </c>
      <c r="AD18">
        <f>IF(M18=0,0,COUNTIF(T1_imgsummary!E18:N18,"DIP")*100/M18)</f>
        <v>0</v>
      </c>
      <c r="AE18">
        <f>IF(M18=0,0,COUNTIF(T1_imgsummary!E18:N18,"ECHY")*100/M18)</f>
        <v>0</v>
      </c>
      <c r="AF18">
        <f>IF(M18=0,0,COUNTIF(T1_imgsummary!E18:N18,"ECHI")*100/M18)</f>
        <v>0</v>
      </c>
      <c r="AG18">
        <f>IF(M18=0,0,COUNTIF(T1_imgsummary!E18:N18,"EUP")*100/M18)</f>
        <v>0</v>
      </c>
      <c r="AH18">
        <f>IF(M18=0,0,COUNTIF(T1_imgsummary!E18:N18,"FAV")*100/M18)</f>
        <v>0</v>
      </c>
      <c r="AI18" s="26">
        <f>IF(M18=0,0,COUNTIF(T1_imgsummary!E18:N18,"FVI")*100/M18)</f>
        <v>10</v>
      </c>
      <c r="AJ18">
        <f>IF(M18=0,0,COUNTIF(T1_imgsummary!E18:N18,"CMR")*100/M18)</f>
        <v>0</v>
      </c>
      <c r="AK18">
        <f>IF(M18=0,0,COUNTIF(T1_imgsummary!E18:N18,"GAL")*100/M18)</f>
        <v>0</v>
      </c>
      <c r="AL18">
        <f>IF(M18=0,0,COUNTIF(T1_imgsummary!E18:N18,"GONIA")*100/M18)</f>
        <v>0</v>
      </c>
      <c r="AM18">
        <f>IF(M18=0,0,COUNTIF(T1_imgsummary!E18:N18,"GONIO")*100/M18)</f>
        <v>0</v>
      </c>
      <c r="AN18">
        <f>IF(M18=0,0,COUNTIF(T1_imgsummary!E18:N18,"HEL")*100/M18)</f>
        <v>0</v>
      </c>
      <c r="AO18">
        <f>IF(M18=0,0,COUNTIF(T1_imgsummary!E18:N18,"HYD")*100/M18)</f>
        <v>0</v>
      </c>
      <c r="AP18">
        <f>IF(M18=0,0,COUNTIF(T1_imgsummary!E18:N18,"ISO")*100/M18)</f>
        <v>0</v>
      </c>
      <c r="AQ18">
        <f>IF(M18=0,0,COUNTIF(T1_imgsummary!E18:N18,"LEPA")*100/M18)</f>
        <v>0</v>
      </c>
      <c r="AR18">
        <f>IF(M18=0,0,COUNTIF(T1_imgsummary!E18:N18,"LEPS")*100/M18)</f>
        <v>0</v>
      </c>
      <c r="AS18">
        <f>IF(M18=0,0,COUNTIF(T1_imgsummary!E18:N18,"LOB")*100/M18)</f>
        <v>0</v>
      </c>
      <c r="AT18">
        <f>IF(M18=0,0,COUNTIF(T1_imgsummary!E18:N18,"MER")*100/M18)</f>
        <v>0</v>
      </c>
      <c r="AU18">
        <f>IF(M18=0,0,COUNTIF(T1_imgsummary!E18:N18,"MILL")*100/M18)</f>
        <v>0</v>
      </c>
      <c r="AV18">
        <f>IF(M18=0,0,COUNTIF(T1_imgsummary!E18:N18,"MON")*100/M18)</f>
        <v>0</v>
      </c>
      <c r="AW18">
        <f>IF(M18=0,0,COUNTIF(T1_imgsummary!E18:N18,"MONTB")*100/M18)</f>
        <v>0</v>
      </c>
      <c r="AX18">
        <f>IF(M18=0,0,COUNTIF(T1_imgsummary!E18:N18,"MONTE")*100/M18)</f>
        <v>0</v>
      </c>
      <c r="AY18">
        <f>IF(M18=0,0,COUNTIF(T1_imgsummary!E18:N18,"MONTF")*100/M18)</f>
        <v>0</v>
      </c>
      <c r="AZ18">
        <f>IF(M18=0,0,COUNTIF(T1_imgsummary!E18:N18,"MYC")*100/M18)</f>
        <v>0</v>
      </c>
      <c r="BA18">
        <f>IF(M18=0,0,COUNTIF(T1_imgsummary!E18:N18,"CB")*100/M18)</f>
        <v>0</v>
      </c>
      <c r="BB18">
        <f>IF(M18=0,0,COUNTIF(T1_imgsummary!E18:N18,"BUB")*100/M18)</f>
        <v>0</v>
      </c>
      <c r="BC18" s="26">
        <f>IF(M18=0,0,COUNTIF(T1_imgsummary!E18:N18,"CE")*100/M18)</f>
        <v>10</v>
      </c>
      <c r="BD18">
        <f>IF(M18=0,0,COUNTIF(T1_imgsummary!E18:N18,"CF")*100/M18)</f>
        <v>0</v>
      </c>
      <c r="BE18">
        <f>IF(M18=0,0,COUNTIF(T1_imgsummary!E18:N18,"FOT")*100/M18)</f>
        <v>0</v>
      </c>
      <c r="BF18">
        <f>IF(M18=0,0,COUNTIF(T1_imgsummary!E18:N18,"CM")*100/M18)</f>
        <v>0</v>
      </c>
      <c r="BG18">
        <f>IF(M18=0,0,COUNTIF(T1_imgsummary!E18:N18,"OULA")*100/M18)</f>
        <v>0</v>
      </c>
      <c r="BH18">
        <f>IF(M18=0,0,COUNTIF(T1_imgsummary!E18:N18,"OULO")*100/M18)</f>
        <v>0</v>
      </c>
      <c r="BI18">
        <f>IF(M18=0,0,COUNTIF(T1_imgsummary!E18:N18,"OXY")*100/M18)</f>
        <v>0</v>
      </c>
      <c r="BJ18">
        <f>IF(M18=0,0,COUNTIF(T1_imgsummary!E18:N18,"PACE")*100/M18)</f>
        <v>0</v>
      </c>
      <c r="BK18">
        <f>IF(M18=0,0,COUNTIF(T1_imgsummary!E18:N18,"PACF")*100/M18)</f>
        <v>0</v>
      </c>
      <c r="BL18">
        <f>IF(M18=0,0,COUNTIF(T1_imgsummary!E18:N18,"PAV")*100/M18)</f>
        <v>0</v>
      </c>
      <c r="BM18">
        <f>IF(M18=0,0,COUNTIF(T1_imgsummary!E18:N18,"PEC")*100/M18)</f>
        <v>0</v>
      </c>
      <c r="BN18">
        <f>IF(M18=0,0,COUNTIF(T1_imgsummary!E18:N18,"PLAT")*100/M18)</f>
        <v>0</v>
      </c>
      <c r="BO18">
        <f>IF(M18=0,0,COUNTIF(T1_imgsummary!E18:N18,"POC")*100/M18)</f>
        <v>0</v>
      </c>
      <c r="BP18">
        <f>IF(M18=0,0,COUNTIF(T1_imgsummary!E18:N18,"PORB")*100/M18)</f>
        <v>0</v>
      </c>
      <c r="BQ18">
        <f>IF(M18=0,0,COUNTIF(T1_imgsummary!E18:N18,"PORE")*100/M18)</f>
        <v>0</v>
      </c>
      <c r="BR18">
        <f>IF(M18=0,0,COUNTIF(T1_imgsummary!E18:N18,"PORM")*100/M18)</f>
        <v>0</v>
      </c>
      <c r="BS18">
        <f>IF(M18=0,0,COUNTIF(T1_imgsummary!E18:N18,"SER")*100/M18)</f>
        <v>0</v>
      </c>
      <c r="BT18">
        <f>IF(M18=0,0,COUNTIF(T1_imgsummary!E18:N18,"STY")*100/M18)</f>
        <v>0</v>
      </c>
      <c r="BU18">
        <f>IF(M18=0,0,COUNTIF(T1_imgsummary!E18:N18,"SYM")*100/M18)</f>
        <v>0</v>
      </c>
      <c r="BV18">
        <f>IF(M18=0,0,COUNTIF(T1_imgsummary!E18:N18,"TUBI")*100/M18)</f>
        <v>0</v>
      </c>
      <c r="BW18">
        <f>IF(M18=0,0,COUNTIF(T1_imgsummary!E18:N18,"TURB")*100/M18)</f>
        <v>0</v>
      </c>
      <c r="BX18">
        <f>IF(M18=0,0,COUNTIF(T1_imgsummary!E18:N18,"ZACRF")*100/M18)</f>
        <v>0</v>
      </c>
      <c r="BY18">
        <f>IF(M18=0,0,COUNTIF(T1_imgsummary!E18:N18,"ZAGARF")*100/M18)</f>
        <v>0</v>
      </c>
      <c r="BZ18">
        <f>IF(M18=0,0,COUNTIF(T1_imgsummary!E18:N18,"ZAGATF")*100/M18)</f>
        <v>0</v>
      </c>
      <c r="CA18">
        <f>IF(M18=0,0,COUNTIF(T1_imgsummary!E18:N18,"ZDENF")*100/M18)</f>
        <v>0</v>
      </c>
      <c r="CB18">
        <f>IF(M18=0,0,COUNTIF(T1_imgsummary!E18:N18,"ZEUPF")*100/M18)</f>
        <v>0</v>
      </c>
      <c r="CC18">
        <f>IF(M18=0,0,COUNTIF(T1_imgsummary!E18:N18,"ZFAVF")*100/M18)</f>
        <v>0</v>
      </c>
      <c r="CD18">
        <f>IF(M18=0,0,COUNTIF(T1_imgsummary!E18:N18,"ZCMRF")*100/M18)</f>
        <v>0</v>
      </c>
      <c r="CE18">
        <f>IF(M18=0,0,COUNTIF(T1_imgsummary!E18:N18,"ZMUSF")*100/M18)</f>
        <v>0</v>
      </c>
      <c r="CF18">
        <f>IF(M18=0,0,COUNTIF(T1_imgsummary!E18:N18,"ZNSC")*100/M18)</f>
        <v>0</v>
      </c>
      <c r="CG18">
        <f>IF(M18=0,0,COUNTIF(T1_imgsummary!E18:N18,"ZOC")*100/M18)</f>
        <v>0</v>
      </c>
      <c r="CH18">
        <f>IF(M18=0,0,COUNTIF(T1_imgsummary!E18:N18,"ZPOCF")*100/M18)</f>
        <v>0</v>
      </c>
      <c r="CI18">
        <f>IF(M18=0,0,COUNTIF(T1_imgsummary!E18:N18,"ZPORF")*100/M18)</f>
        <v>0</v>
      </c>
      <c r="CK18" s="26">
        <f>IF(M18=0,0,COUNTIF(T1_imgsummary!E18:N18,"AA")*100/M18)</f>
        <v>20</v>
      </c>
      <c r="CL18" s="26">
        <f>IF(M18=0,0,COUNTIF(T1_imgsummary!E18:N18,"CA")*100/M18)</f>
        <v>10</v>
      </c>
      <c r="CM18">
        <f>IF(M18=0,0,COUNTIF(T1_imgsummary!E18:N18,"DC")*100/M18)</f>
        <v>0</v>
      </c>
      <c r="CN18">
        <f>IF(M18=0,0,COUNTIF(T1_imgsummary!E18:N18,"DCA")*100/M18)</f>
        <v>0</v>
      </c>
      <c r="CO18">
        <f>IF(M18=0,0,COUNTIF(T1_imgsummary!E18:N18,"DIS")*100/M18)</f>
        <v>0</v>
      </c>
      <c r="CQ18">
        <f>IF(M18=0,0,COUNTIF(T1_imgsummary!E18:N18,"GRV")*100/M18)</f>
        <v>0</v>
      </c>
      <c r="CR18">
        <f>IF(M18=0,0,COUNTIF(T1_imgsummary!E18:N18,"R")*100/M18)</f>
        <v>0</v>
      </c>
      <c r="CS18">
        <f>IF(M18=0,0,COUNTIF(T1_imgsummary!E18:N18,"S")*100/M18)</f>
        <v>0</v>
      </c>
      <c r="CT18">
        <f>IF(M18=0,0,COUNTIF(T1_imgsummary!E18:N18,"RCK")*100/M18)</f>
        <v>0</v>
      </c>
      <c r="CU18">
        <f>IF(M18=0,0,COUNTIF(T1_imgsummary!E18:N18,"SI")*100/M18)</f>
        <v>0</v>
      </c>
      <c r="CW18">
        <f>IF(M18=0,0,COUNTIF(T1_imgsummary!E18:N18,"COD")*100/M18)</f>
        <v>0</v>
      </c>
      <c r="CX18">
        <f>IF(M18=0,0,COUNTIF(T1_imgsummary!E18:N18,"KAPP")*100/M18)</f>
        <v>0</v>
      </c>
      <c r="CY18" s="26">
        <f>IF(M18=0,0,COUNTIF(T1_imgsummary!E18:N18,"MA")*100/M18)</f>
        <v>10</v>
      </c>
      <c r="CZ18">
        <f>IF(M18=0,0,COUNTIF(T1_imgsummary!E18:N18,"SARG")*100/M18)</f>
        <v>0</v>
      </c>
      <c r="DB18" s="26">
        <f>IF(M18=0,0,COUNTIF(T1_imgsummary!E18:N18,"HA")*100/M18)</f>
        <v>40</v>
      </c>
      <c r="DD18">
        <f>IF(M18=0,0,COUNTIF(T1_imgsummary!E18:N18,"COTS")*100/M18)</f>
        <v>0</v>
      </c>
      <c r="DE18">
        <f>IF(M18=0,0,COUNTIF(T1_imgsummary!E18:N18,"COR")*100/M18)</f>
        <v>0</v>
      </c>
      <c r="DF18">
        <f>IF(M18=0,0,COUNTIF(T1_imgsummary!E18:N18,"DIA")*100/M18)</f>
        <v>0</v>
      </c>
      <c r="DG18">
        <f>IF(M18=0,0,COUNTIF(T1_imgsummary!E18:N18,"GORG")*100/M18)</f>
        <v>0</v>
      </c>
      <c r="DH18">
        <f>IF(M18=0,0,COUNTIF(T1_imgsummary!E18:N18,"ISIS")*100/M18)</f>
        <v>0</v>
      </c>
      <c r="DI18">
        <f>IF(M18=0,0,COUNTIF(T1_imgsummary!E18:N18,"OT")*100/M18)</f>
        <v>0</v>
      </c>
      <c r="DJ18">
        <f>IF(M18=0,0,COUNTIF(T1_imgsummary!E18:N18,"SG")*100/M18)</f>
        <v>0</v>
      </c>
      <c r="DK18">
        <f>IF(M18=0,0,COUNTIF(T1_imgsummary!E18:N18,"SC")*100/M18)</f>
        <v>0</v>
      </c>
      <c r="DL18">
        <f>IF(M18=0,0,COUNTIF(T1_imgsummary!E18:N18,"SP")*100/M18)</f>
        <v>0</v>
      </c>
      <c r="DM18">
        <f>IF(M18=0,0,COUNTIF(T1_imgsummary!E18:N18,"ZO")*100/M18)</f>
        <v>0</v>
      </c>
      <c r="DO18">
        <f>IF(M18=0,0,COUNTIF(T1_imgsummary!E18:N18,"TWB")*100/M18)</f>
        <v>0</v>
      </c>
      <c r="DQ18">
        <f>IF(M18=0,0,COUNTIF(T1_imgsummary!Y18:AH18,"COR")*100/M18)</f>
        <v>0</v>
      </c>
      <c r="DR18">
        <f>IF(M18=0,0,COUNTIF(T1_imgsummary!Y18:AH18,"COTS")*100/M18)</f>
        <v>0</v>
      </c>
      <c r="DS18">
        <f>IF(M18=0,0,COUNTIF(T1_imgsummary!Y18:AH18,"DIA")*100/M18)</f>
        <v>0</v>
      </c>
      <c r="DT18">
        <f>IF(M18=0,0,COUNTIF(T1_imgsummary!Y18:AH18,"GORG")*100/M18)</f>
        <v>0</v>
      </c>
      <c r="DU18">
        <f>IF(M18=0,0,COUNTIF(T1_imgsummary!Y18:AH18,"ISIS")*100/M18)</f>
        <v>0</v>
      </c>
      <c r="DV18">
        <f>IF(M18=0,0,COUNTIF(T1_imgsummary!Y18:AH18,"DIS")*100/M18)</f>
        <v>0</v>
      </c>
      <c r="DW18">
        <f>IF(M18=0,0,COUNTIF(T1_imgsummary!Y18:AH18,"BLEC")*100/M18)</f>
        <v>0</v>
      </c>
      <c r="DX18">
        <f>IF(M18=0,0,COUNTIF(T1_imgsummary!Y18:AH18,"COD")*100/M18)</f>
        <v>0</v>
      </c>
      <c r="DY18">
        <f>IF(M18=0,0,COUNTIF(T1_imgsummary!Y18:AH18,"KAPP")*100/M18)</f>
        <v>0</v>
      </c>
      <c r="DZ18">
        <f>IF(M18=0,0,COUNTIF(T1_imgsummary!Y18:AH18,"SARG")*100/M18)</f>
        <v>0</v>
      </c>
      <c r="EA18">
        <f>IF(M18=0,0,COUNTIF(T1_imgsummary!Y18:AH18,"ZACRF")*100/M18)</f>
        <v>0</v>
      </c>
      <c r="EB18">
        <f>IF(M18=0,0,COUNTIF(T1_imgsummary!Y18:AH18,"ZAGARF")*100/M18)</f>
        <v>0</v>
      </c>
      <c r="EC18">
        <f>IF(M18=0,0,COUNTIF(T1_imgsummary!Y18:AH18,"ZAGATF")*100/M18)</f>
        <v>0</v>
      </c>
      <c r="ED18">
        <f>IF(M18=0,0,COUNTIF(T1_imgsummary!Y18:AH18,"ZCMRF")*100/M18)</f>
        <v>0</v>
      </c>
      <c r="EE18">
        <f>IF(M18=0,0,COUNTIF(T1_imgsummary!Y18:AH18,"ZDENF")*100/M18)</f>
        <v>0</v>
      </c>
      <c r="EF18">
        <f>IF(M18=0,0,COUNTIF(T1_imgsummary!Y18:AH18,"ZEUPF")*100/M18)</f>
        <v>0</v>
      </c>
      <c r="EG18">
        <f>IF(M18=0,0,COUNTIF(T1_imgsummary!Y18:AH18,"ZFAVF")*100/M18)</f>
        <v>0</v>
      </c>
      <c r="EH18">
        <f>IF(M18=0,0,COUNTIF(T1_imgsummary!Y18:AH18,"ZMUSF")*100/M18)</f>
        <v>0</v>
      </c>
      <c r="EI18">
        <f>IF(M18=0,0,COUNTIF(T1_imgsummary!Y18:AH18,"ZNSC")*100/M18)</f>
        <v>0</v>
      </c>
      <c r="EJ18">
        <f>IF(M18=0,0,COUNTIF(T1_imgsummary!Y18:AH18,"ZOC")*100/M18)</f>
        <v>0</v>
      </c>
      <c r="EK18">
        <f>IF(M18=0,0,COUNTIF(T1_imgsummary!Y18:AH18,"ZPOCF")*100/M18)</f>
        <v>0</v>
      </c>
      <c r="EL18">
        <f>IF(M18=0,0,COUNTIF(T1_imgsummary!Y18:AH18,"ZPORF")*100/M18)</f>
        <v>0</v>
      </c>
    </row>
    <row r="19" spans="1:142" x14ac:dyDescent="0.25">
      <c r="A19">
        <v>17</v>
      </c>
      <c r="B19" t="s">
        <v>70</v>
      </c>
      <c r="F19">
        <f>IF(M19=0,0,COUNTIF(T1_imgsummary!O19:X19,"HC")*100/M19)</f>
        <v>0</v>
      </c>
      <c r="G19" s="26">
        <f>IF(M19=0,0,COUNTIF(T1_imgsummary!O19:X19,"AA")*100/M19)</f>
        <v>40</v>
      </c>
      <c r="H19">
        <f>IF(M19=0,0,COUNTIF(T1_imgsummary!O19:X19,"AB")*100/M19)</f>
        <v>0</v>
      </c>
      <c r="I19" s="26">
        <f>IF(M19=0,0,COUNTIF(T1_imgsummary!O19:X19,"MA")*100/M19)</f>
        <v>30</v>
      </c>
      <c r="J19" s="26">
        <f>IF(M19=0,0,COUNTIF(T1_imgsummary!O19:X19,"HA")*100/M19)</f>
        <v>30</v>
      </c>
      <c r="K19">
        <f>IF(M19=0,0,COUNTIF(T1_imgsummary!O19:X19,"OB")*100/M19)</f>
        <v>0</v>
      </c>
      <c r="L19">
        <f>IF(M19=0,0,COUNTIF(T1_imgsummary!O19:X19,"TWB")*100/M19)</f>
        <v>0</v>
      </c>
      <c r="M19">
        <f>10-COUNTIF(T1_imgsummary!O19:X19,"TWS")</f>
        <v>10</v>
      </c>
      <c r="P19">
        <f>IF(M19=0,0,COUNTIF(T1_imgsummary!E19:N19,"ACAN")*100/M19)</f>
        <v>0</v>
      </c>
      <c r="Q19">
        <f>IF(M19=0,0,COUNTIF(T1_imgsummary!E19:N19,"ACB")*100/M19)</f>
        <v>0</v>
      </c>
      <c r="R19">
        <f>IF(M19=0,0,COUNTIF(T1_imgsummary!E19:N19,"ACC")*100/M19)</f>
        <v>0</v>
      </c>
      <c r="S19">
        <f>IF(M19=0,0,COUNTIF(T1_imgsummary!E19:N19,"ACD")*100/M19)</f>
        <v>0</v>
      </c>
      <c r="T19">
        <f>IF(M19=0,0,COUNTIF(T1_imgsummary!E19:N19,"ACH")*100/M19)</f>
        <v>0</v>
      </c>
      <c r="U19">
        <f>IF(M19=0,0,COUNTIF(T1_imgsummary!E19:N19,"ACT")*100/M19)</f>
        <v>0</v>
      </c>
      <c r="V19">
        <f>IF(M19=0,0,COUNTIF(T1_imgsummary!E19:N19,"ACR")*100/M19)</f>
        <v>0</v>
      </c>
      <c r="W19">
        <f>IF(M19=0,0,COUNTIF(T1_imgsummary!E19:N19,"AST")*100/M19)</f>
        <v>0</v>
      </c>
      <c r="X19">
        <f>IF(M19=0,0,COUNTIF(T1_imgsummary!E19:N19,"AF")*100/M19)</f>
        <v>0</v>
      </c>
      <c r="Y19">
        <f>IF(M19=0,0,COUNTIF(T1_imgsummary!E19:N19,"BLEC")*100/M19)</f>
        <v>0</v>
      </c>
      <c r="Z19">
        <f>IF(M19=0,0,COUNTIF(T1_imgsummary!E19:N19,"CAU")*100/M19)</f>
        <v>0</v>
      </c>
      <c r="AA19">
        <f>IF(M19=0,0,COUNTIF(T1_imgsummary!E19:N19,"COE")*100/M19)</f>
        <v>0</v>
      </c>
      <c r="AB19">
        <f>IF(M19=0,0,COUNTIF(T1_imgsummary!E19:N19,"COS")*100/M19)</f>
        <v>0</v>
      </c>
      <c r="AC19">
        <f>IF(M19=0,0,COUNTIF(T1_imgsummary!E19:N19,"CYP")*100/M19)</f>
        <v>0</v>
      </c>
      <c r="AD19">
        <f>IF(M19=0,0,COUNTIF(T1_imgsummary!E19:N19,"DIP")*100/M19)</f>
        <v>0</v>
      </c>
      <c r="AE19">
        <f>IF(M19=0,0,COUNTIF(T1_imgsummary!E19:N19,"ECHY")*100/M19)</f>
        <v>0</v>
      </c>
      <c r="AF19">
        <f>IF(M19=0,0,COUNTIF(T1_imgsummary!E19:N19,"ECHI")*100/M19)</f>
        <v>0</v>
      </c>
      <c r="AG19">
        <f>IF(M19=0,0,COUNTIF(T1_imgsummary!E19:N19,"EUP")*100/M19)</f>
        <v>0</v>
      </c>
      <c r="AH19">
        <f>IF(M19=0,0,COUNTIF(T1_imgsummary!E19:N19,"FAV")*100/M19)</f>
        <v>0</v>
      </c>
      <c r="AI19">
        <f>IF(M19=0,0,COUNTIF(T1_imgsummary!E19:N19,"FVI")*100/M19)</f>
        <v>0</v>
      </c>
      <c r="AJ19">
        <f>IF(M19=0,0,COUNTIF(T1_imgsummary!E19:N19,"CMR")*100/M19)</f>
        <v>0</v>
      </c>
      <c r="AK19">
        <f>IF(M19=0,0,COUNTIF(T1_imgsummary!E19:N19,"GAL")*100/M19)</f>
        <v>0</v>
      </c>
      <c r="AL19">
        <f>IF(M19=0,0,COUNTIF(T1_imgsummary!E19:N19,"GONIA")*100/M19)</f>
        <v>0</v>
      </c>
      <c r="AM19">
        <f>IF(M19=0,0,COUNTIF(T1_imgsummary!E19:N19,"GONIO")*100/M19)</f>
        <v>0</v>
      </c>
      <c r="AN19">
        <f>IF(M19=0,0,COUNTIF(T1_imgsummary!E19:N19,"HEL")*100/M19)</f>
        <v>0</v>
      </c>
      <c r="AO19">
        <f>IF(M19=0,0,COUNTIF(T1_imgsummary!E19:N19,"HYD")*100/M19)</f>
        <v>0</v>
      </c>
      <c r="AP19">
        <f>IF(M19=0,0,COUNTIF(T1_imgsummary!E19:N19,"ISO")*100/M19)</f>
        <v>0</v>
      </c>
      <c r="AQ19">
        <f>IF(M19=0,0,COUNTIF(T1_imgsummary!E19:N19,"LEPA")*100/M19)</f>
        <v>0</v>
      </c>
      <c r="AR19">
        <f>IF(M19=0,0,COUNTIF(T1_imgsummary!E19:N19,"LEPS")*100/M19)</f>
        <v>0</v>
      </c>
      <c r="AS19">
        <f>IF(M19=0,0,COUNTIF(T1_imgsummary!E19:N19,"LOB")*100/M19)</f>
        <v>0</v>
      </c>
      <c r="AT19">
        <f>IF(M19=0,0,COUNTIF(T1_imgsummary!E19:N19,"MER")*100/M19)</f>
        <v>0</v>
      </c>
      <c r="AU19">
        <f>IF(M19=0,0,COUNTIF(T1_imgsummary!E19:N19,"MILL")*100/M19)</f>
        <v>0</v>
      </c>
      <c r="AV19">
        <f>IF(M19=0,0,COUNTIF(T1_imgsummary!E19:N19,"MON")*100/M19)</f>
        <v>0</v>
      </c>
      <c r="AW19">
        <f>IF(M19=0,0,COUNTIF(T1_imgsummary!E19:N19,"MONTB")*100/M19)</f>
        <v>0</v>
      </c>
      <c r="AX19">
        <f>IF(M19=0,0,COUNTIF(T1_imgsummary!E19:N19,"MONTE")*100/M19)</f>
        <v>0</v>
      </c>
      <c r="AY19">
        <f>IF(M19=0,0,COUNTIF(T1_imgsummary!E19:N19,"MONTF")*100/M19)</f>
        <v>0</v>
      </c>
      <c r="AZ19">
        <f>IF(M19=0,0,COUNTIF(T1_imgsummary!E19:N19,"MYC")*100/M19)</f>
        <v>0</v>
      </c>
      <c r="BA19">
        <f>IF(M19=0,0,COUNTIF(T1_imgsummary!E19:N19,"CB")*100/M19)</f>
        <v>0</v>
      </c>
      <c r="BB19">
        <f>IF(M19=0,0,COUNTIF(T1_imgsummary!E19:N19,"BUB")*100/M19)</f>
        <v>0</v>
      </c>
      <c r="BC19">
        <f>IF(M19=0,0,COUNTIF(T1_imgsummary!E19:N19,"CE")*100/M19)</f>
        <v>0</v>
      </c>
      <c r="BD19">
        <f>IF(M19=0,0,COUNTIF(T1_imgsummary!E19:N19,"CF")*100/M19)</f>
        <v>0</v>
      </c>
      <c r="BE19">
        <f>IF(M19=0,0,COUNTIF(T1_imgsummary!E19:N19,"FOT")*100/M19)</f>
        <v>0</v>
      </c>
      <c r="BF19">
        <f>IF(M19=0,0,COUNTIF(T1_imgsummary!E19:N19,"CM")*100/M19)</f>
        <v>0</v>
      </c>
      <c r="BG19">
        <f>IF(M19=0,0,COUNTIF(T1_imgsummary!E19:N19,"OULA")*100/M19)</f>
        <v>0</v>
      </c>
      <c r="BH19">
        <f>IF(M19=0,0,COUNTIF(T1_imgsummary!E19:N19,"OULO")*100/M19)</f>
        <v>0</v>
      </c>
      <c r="BI19">
        <f>IF(M19=0,0,COUNTIF(T1_imgsummary!E19:N19,"OXY")*100/M19)</f>
        <v>0</v>
      </c>
      <c r="BJ19">
        <f>IF(M19=0,0,COUNTIF(T1_imgsummary!E19:N19,"PACE")*100/M19)</f>
        <v>0</v>
      </c>
      <c r="BK19">
        <f>IF(M19=0,0,COUNTIF(T1_imgsummary!E19:N19,"PACF")*100/M19)</f>
        <v>0</v>
      </c>
      <c r="BL19">
        <f>IF(M19=0,0,COUNTIF(T1_imgsummary!E19:N19,"PAV")*100/M19)</f>
        <v>0</v>
      </c>
      <c r="BM19">
        <f>IF(M19=0,0,COUNTIF(T1_imgsummary!E19:N19,"PEC")*100/M19)</f>
        <v>0</v>
      </c>
      <c r="BN19">
        <f>IF(M19=0,0,COUNTIF(T1_imgsummary!E19:N19,"PLAT")*100/M19)</f>
        <v>0</v>
      </c>
      <c r="BO19">
        <f>IF(M19=0,0,COUNTIF(T1_imgsummary!E19:N19,"POC")*100/M19)</f>
        <v>0</v>
      </c>
      <c r="BP19">
        <f>IF(M19=0,0,COUNTIF(T1_imgsummary!E19:N19,"PORB")*100/M19)</f>
        <v>0</v>
      </c>
      <c r="BQ19">
        <f>IF(M19=0,0,COUNTIF(T1_imgsummary!E19:N19,"PORE")*100/M19)</f>
        <v>0</v>
      </c>
      <c r="BR19">
        <f>IF(M19=0,0,COUNTIF(T1_imgsummary!E19:N19,"PORM")*100/M19)</f>
        <v>0</v>
      </c>
      <c r="BS19">
        <f>IF(M19=0,0,COUNTIF(T1_imgsummary!E19:N19,"SER")*100/M19)</f>
        <v>0</v>
      </c>
      <c r="BT19">
        <f>IF(M19=0,0,COUNTIF(T1_imgsummary!E19:N19,"STY")*100/M19)</f>
        <v>0</v>
      </c>
      <c r="BU19">
        <f>IF(M19=0,0,COUNTIF(T1_imgsummary!E19:N19,"SYM")*100/M19)</f>
        <v>0</v>
      </c>
      <c r="BV19">
        <f>IF(M19=0,0,COUNTIF(T1_imgsummary!E19:N19,"TUBI")*100/M19)</f>
        <v>0</v>
      </c>
      <c r="BW19">
        <f>IF(M19=0,0,COUNTIF(T1_imgsummary!E19:N19,"TURB")*100/M19)</f>
        <v>0</v>
      </c>
      <c r="BX19">
        <f>IF(M19=0,0,COUNTIF(T1_imgsummary!E19:N19,"ZACRF")*100/M19)</f>
        <v>0</v>
      </c>
      <c r="BY19">
        <f>IF(M19=0,0,COUNTIF(T1_imgsummary!E19:N19,"ZAGARF")*100/M19)</f>
        <v>0</v>
      </c>
      <c r="BZ19">
        <f>IF(M19=0,0,COUNTIF(T1_imgsummary!E19:N19,"ZAGATF")*100/M19)</f>
        <v>0</v>
      </c>
      <c r="CA19">
        <f>IF(M19=0,0,COUNTIF(T1_imgsummary!E19:N19,"ZDENF")*100/M19)</f>
        <v>0</v>
      </c>
      <c r="CB19">
        <f>IF(M19=0,0,COUNTIF(T1_imgsummary!E19:N19,"ZEUPF")*100/M19)</f>
        <v>0</v>
      </c>
      <c r="CC19">
        <f>IF(M19=0,0,COUNTIF(T1_imgsummary!E19:N19,"ZFAVF")*100/M19)</f>
        <v>0</v>
      </c>
      <c r="CD19">
        <f>IF(M19=0,0,COUNTIF(T1_imgsummary!E19:N19,"ZCMRF")*100/M19)</f>
        <v>0</v>
      </c>
      <c r="CE19">
        <f>IF(M19=0,0,COUNTIF(T1_imgsummary!E19:N19,"ZMUSF")*100/M19)</f>
        <v>0</v>
      </c>
      <c r="CF19">
        <f>IF(M19=0,0,COUNTIF(T1_imgsummary!E19:N19,"ZNSC")*100/M19)</f>
        <v>0</v>
      </c>
      <c r="CG19">
        <f>IF(M19=0,0,COUNTIF(T1_imgsummary!E19:N19,"ZOC")*100/M19)</f>
        <v>0</v>
      </c>
      <c r="CH19">
        <f>IF(M19=0,0,COUNTIF(T1_imgsummary!E19:N19,"ZPOCF")*100/M19)</f>
        <v>0</v>
      </c>
      <c r="CI19">
        <f>IF(M19=0,0,COUNTIF(T1_imgsummary!E19:N19,"ZPORF")*100/M19)</f>
        <v>0</v>
      </c>
      <c r="CK19" s="26">
        <f>IF(M19=0,0,COUNTIF(T1_imgsummary!E19:N19,"AA")*100/M19)</f>
        <v>30</v>
      </c>
      <c r="CL19">
        <f>IF(M19=0,0,COUNTIF(T1_imgsummary!E19:N19,"CA")*100/M19)</f>
        <v>0</v>
      </c>
      <c r="CM19">
        <f>IF(M19=0,0,COUNTIF(T1_imgsummary!E19:N19,"DC")*100/M19)</f>
        <v>0</v>
      </c>
      <c r="CN19" s="26">
        <f>IF(M19=0,0,COUNTIF(T1_imgsummary!E19:N19,"DCA")*100/M19)</f>
        <v>10</v>
      </c>
      <c r="CO19">
        <f>IF(M19=0,0,COUNTIF(T1_imgsummary!E19:N19,"DIS")*100/M19)</f>
        <v>0</v>
      </c>
      <c r="CQ19">
        <f>IF(M19=0,0,COUNTIF(T1_imgsummary!E19:N19,"GRV")*100/M19)</f>
        <v>0</v>
      </c>
      <c r="CR19">
        <f>IF(M19=0,0,COUNTIF(T1_imgsummary!E19:N19,"R")*100/M19)</f>
        <v>0</v>
      </c>
      <c r="CS19">
        <f>IF(M19=0,0,COUNTIF(T1_imgsummary!E19:N19,"S")*100/M19)</f>
        <v>0</v>
      </c>
      <c r="CT19">
        <f>IF(M19=0,0,COUNTIF(T1_imgsummary!E19:N19,"RCK")*100/M19)</f>
        <v>0</v>
      </c>
      <c r="CU19">
        <f>IF(M19=0,0,COUNTIF(T1_imgsummary!E19:N19,"SI")*100/M19)</f>
        <v>0</v>
      </c>
      <c r="CW19">
        <f>IF(M19=0,0,COUNTIF(T1_imgsummary!E19:N19,"COD")*100/M19)</f>
        <v>0</v>
      </c>
      <c r="CX19">
        <f>IF(M19=0,0,COUNTIF(T1_imgsummary!E19:N19,"KAPP")*100/M19)</f>
        <v>0</v>
      </c>
      <c r="CY19" s="26">
        <f>IF(M19=0,0,COUNTIF(T1_imgsummary!E19:N19,"MA")*100/M19)</f>
        <v>30</v>
      </c>
      <c r="CZ19">
        <f>IF(M19=0,0,COUNTIF(T1_imgsummary!E19:N19,"SARG")*100/M19)</f>
        <v>0</v>
      </c>
      <c r="DB19" s="26">
        <f>IF(M19=0,0,COUNTIF(T1_imgsummary!E19:N19,"HA")*100/M19)</f>
        <v>30</v>
      </c>
      <c r="DD19">
        <f>IF(M19=0,0,COUNTIF(T1_imgsummary!E19:N19,"COTS")*100/M19)</f>
        <v>0</v>
      </c>
      <c r="DE19">
        <f>IF(M19=0,0,COUNTIF(T1_imgsummary!E19:N19,"COR")*100/M19)</f>
        <v>0</v>
      </c>
      <c r="DF19">
        <f>IF(M19=0,0,COUNTIF(T1_imgsummary!E19:N19,"DIA")*100/M19)</f>
        <v>0</v>
      </c>
      <c r="DG19">
        <f>IF(M19=0,0,COUNTIF(T1_imgsummary!E19:N19,"GORG")*100/M19)</f>
        <v>0</v>
      </c>
      <c r="DH19">
        <f>IF(M19=0,0,COUNTIF(T1_imgsummary!E19:N19,"ISIS")*100/M19)</f>
        <v>0</v>
      </c>
      <c r="DI19">
        <f>IF(M19=0,0,COUNTIF(T1_imgsummary!E19:N19,"OT")*100/M19)</f>
        <v>0</v>
      </c>
      <c r="DJ19">
        <f>IF(M19=0,0,COUNTIF(T1_imgsummary!E19:N19,"SG")*100/M19)</f>
        <v>0</v>
      </c>
      <c r="DK19">
        <f>IF(M19=0,0,COUNTIF(T1_imgsummary!E19:N19,"SC")*100/M19)</f>
        <v>0</v>
      </c>
      <c r="DL19">
        <f>IF(M19=0,0,COUNTIF(T1_imgsummary!E19:N19,"SP")*100/M19)</f>
        <v>0</v>
      </c>
      <c r="DM19">
        <f>IF(M19=0,0,COUNTIF(T1_imgsummary!E19:N19,"ZO")*100/M19)</f>
        <v>0</v>
      </c>
      <c r="DO19">
        <f>IF(M19=0,0,COUNTIF(T1_imgsummary!E19:N19,"TWB")*100/M19)</f>
        <v>0</v>
      </c>
      <c r="DQ19">
        <f>IF(M19=0,0,COUNTIF(T1_imgsummary!Y19:AH19,"COR")*100/M19)</f>
        <v>0</v>
      </c>
      <c r="DR19">
        <f>IF(M19=0,0,COUNTIF(T1_imgsummary!Y19:AH19,"COTS")*100/M19)</f>
        <v>0</v>
      </c>
      <c r="DS19">
        <f>IF(M19=0,0,COUNTIF(T1_imgsummary!Y19:AH19,"DIA")*100/M19)</f>
        <v>0</v>
      </c>
      <c r="DT19">
        <f>IF(M19=0,0,COUNTIF(T1_imgsummary!Y19:AH19,"GORG")*100/M19)</f>
        <v>0</v>
      </c>
      <c r="DU19">
        <f>IF(M19=0,0,COUNTIF(T1_imgsummary!Y19:AH19,"ISIS")*100/M19)</f>
        <v>0</v>
      </c>
      <c r="DV19">
        <f>IF(M19=0,0,COUNTIF(T1_imgsummary!Y19:AH19,"DIS")*100/M19)</f>
        <v>0</v>
      </c>
      <c r="DW19">
        <f>IF(M19=0,0,COUNTIF(T1_imgsummary!Y19:AH19,"BLEC")*100/M19)</f>
        <v>0</v>
      </c>
      <c r="DX19">
        <f>IF(M19=0,0,COUNTIF(T1_imgsummary!Y19:AH19,"COD")*100/M19)</f>
        <v>0</v>
      </c>
      <c r="DY19">
        <f>IF(M19=0,0,COUNTIF(T1_imgsummary!Y19:AH19,"KAPP")*100/M19)</f>
        <v>0</v>
      </c>
      <c r="DZ19">
        <f>IF(M19=0,0,COUNTIF(T1_imgsummary!Y19:AH19,"SARG")*100/M19)</f>
        <v>0</v>
      </c>
      <c r="EA19">
        <f>IF(M19=0,0,COUNTIF(T1_imgsummary!Y19:AH19,"ZACRF")*100/M19)</f>
        <v>0</v>
      </c>
      <c r="EB19">
        <f>IF(M19=0,0,COUNTIF(T1_imgsummary!Y19:AH19,"ZAGARF")*100/M19)</f>
        <v>0</v>
      </c>
      <c r="EC19">
        <f>IF(M19=0,0,COUNTIF(T1_imgsummary!Y19:AH19,"ZAGATF")*100/M19)</f>
        <v>0</v>
      </c>
      <c r="ED19">
        <f>IF(M19=0,0,COUNTIF(T1_imgsummary!Y19:AH19,"ZCMRF")*100/M19)</f>
        <v>0</v>
      </c>
      <c r="EE19">
        <f>IF(M19=0,0,COUNTIF(T1_imgsummary!Y19:AH19,"ZDENF")*100/M19)</f>
        <v>0</v>
      </c>
      <c r="EF19">
        <f>IF(M19=0,0,COUNTIF(T1_imgsummary!Y19:AH19,"ZEUPF")*100/M19)</f>
        <v>0</v>
      </c>
      <c r="EG19">
        <f>IF(M19=0,0,COUNTIF(T1_imgsummary!Y19:AH19,"ZFAVF")*100/M19)</f>
        <v>0</v>
      </c>
      <c r="EH19">
        <f>IF(M19=0,0,COUNTIF(T1_imgsummary!Y19:AH19,"ZMUSF")*100/M19)</f>
        <v>0</v>
      </c>
      <c r="EI19">
        <f>IF(M19=0,0,COUNTIF(T1_imgsummary!Y19:AH19,"ZNSC")*100/M19)</f>
        <v>0</v>
      </c>
      <c r="EJ19">
        <f>IF(M19=0,0,COUNTIF(T1_imgsummary!Y19:AH19,"ZOC")*100/M19)</f>
        <v>0</v>
      </c>
      <c r="EK19">
        <f>IF(M19=0,0,COUNTIF(T1_imgsummary!Y19:AH19,"ZPOCF")*100/M19)</f>
        <v>0</v>
      </c>
      <c r="EL19">
        <f>IF(M19=0,0,COUNTIF(T1_imgsummary!Y19:AH19,"ZPORF")*100/M19)</f>
        <v>0</v>
      </c>
    </row>
    <row r="20" spans="1:142" x14ac:dyDescent="0.25">
      <c r="A20">
        <v>18</v>
      </c>
      <c r="B20" t="s">
        <v>72</v>
      </c>
      <c r="F20">
        <f>IF(M20=0,0,COUNTIF(T1_imgsummary!O20:X20,"HC")*100/M20)</f>
        <v>0</v>
      </c>
      <c r="G20" s="26">
        <f>IF(M20=0,0,COUNTIF(T1_imgsummary!O20:X20,"AA")*100/M20)</f>
        <v>70</v>
      </c>
      <c r="H20">
        <f>IF(M20=0,0,COUNTIF(T1_imgsummary!O20:X20,"AB")*100/M20)</f>
        <v>0</v>
      </c>
      <c r="I20" s="26">
        <f>IF(M20=0,0,COUNTIF(T1_imgsummary!O20:X20,"MA")*100/M20)</f>
        <v>10</v>
      </c>
      <c r="J20" s="26">
        <f>IF(M20=0,0,COUNTIF(T1_imgsummary!O20:X20,"HA")*100/M20)</f>
        <v>20</v>
      </c>
      <c r="K20">
        <f>IF(M20=0,0,COUNTIF(T1_imgsummary!O20:X20,"OB")*100/M20)</f>
        <v>0</v>
      </c>
      <c r="L20">
        <f>IF(M20=0,0,COUNTIF(T1_imgsummary!O20:X20,"TWB")*100/M20)</f>
        <v>0</v>
      </c>
      <c r="M20">
        <f>10-COUNTIF(T1_imgsummary!O20:X20,"TWS")</f>
        <v>10</v>
      </c>
      <c r="P20">
        <f>IF(M20=0,0,COUNTIF(T1_imgsummary!E20:N20,"ACAN")*100/M20)</f>
        <v>0</v>
      </c>
      <c r="Q20">
        <f>IF(M20=0,0,COUNTIF(T1_imgsummary!E20:N20,"ACB")*100/M20)</f>
        <v>0</v>
      </c>
      <c r="R20">
        <f>IF(M20=0,0,COUNTIF(T1_imgsummary!E20:N20,"ACC")*100/M20)</f>
        <v>0</v>
      </c>
      <c r="S20">
        <f>IF(M20=0,0,COUNTIF(T1_imgsummary!E20:N20,"ACD")*100/M20)</f>
        <v>0</v>
      </c>
      <c r="T20">
        <f>IF(M20=0,0,COUNTIF(T1_imgsummary!E20:N20,"ACH")*100/M20)</f>
        <v>0</v>
      </c>
      <c r="U20">
        <f>IF(M20=0,0,COUNTIF(T1_imgsummary!E20:N20,"ACT")*100/M20)</f>
        <v>0</v>
      </c>
      <c r="V20">
        <f>IF(M20=0,0,COUNTIF(T1_imgsummary!E20:N20,"ACR")*100/M20)</f>
        <v>0</v>
      </c>
      <c r="W20">
        <f>IF(M20=0,0,COUNTIF(T1_imgsummary!E20:N20,"AST")*100/M20)</f>
        <v>0</v>
      </c>
      <c r="X20">
        <f>IF(M20=0,0,COUNTIF(T1_imgsummary!E20:N20,"AF")*100/M20)</f>
        <v>0</v>
      </c>
      <c r="Y20">
        <f>IF(M20=0,0,COUNTIF(T1_imgsummary!E20:N20,"BLEC")*100/M20)</f>
        <v>0</v>
      </c>
      <c r="Z20">
        <f>IF(M20=0,0,COUNTIF(T1_imgsummary!E20:N20,"CAU")*100/M20)</f>
        <v>0</v>
      </c>
      <c r="AA20">
        <f>IF(M20=0,0,COUNTIF(T1_imgsummary!E20:N20,"COE")*100/M20)</f>
        <v>0</v>
      </c>
      <c r="AB20">
        <f>IF(M20=0,0,COUNTIF(T1_imgsummary!E20:N20,"COS")*100/M20)</f>
        <v>0</v>
      </c>
      <c r="AC20">
        <f>IF(M20=0,0,COUNTIF(T1_imgsummary!E20:N20,"CYP")*100/M20)</f>
        <v>0</v>
      </c>
      <c r="AD20">
        <f>IF(M20=0,0,COUNTIF(T1_imgsummary!E20:N20,"DIP")*100/M20)</f>
        <v>0</v>
      </c>
      <c r="AE20">
        <f>IF(M20=0,0,COUNTIF(T1_imgsummary!E20:N20,"ECHY")*100/M20)</f>
        <v>0</v>
      </c>
      <c r="AF20">
        <f>IF(M20=0,0,COUNTIF(T1_imgsummary!E20:N20,"ECHI")*100/M20)</f>
        <v>0</v>
      </c>
      <c r="AG20">
        <f>IF(M20=0,0,COUNTIF(T1_imgsummary!E20:N20,"EUP")*100/M20)</f>
        <v>0</v>
      </c>
      <c r="AH20">
        <f>IF(M20=0,0,COUNTIF(T1_imgsummary!E20:N20,"FAV")*100/M20)</f>
        <v>0</v>
      </c>
      <c r="AI20">
        <f>IF(M20=0,0,COUNTIF(T1_imgsummary!E20:N20,"FVI")*100/M20)</f>
        <v>0</v>
      </c>
      <c r="AJ20">
        <f>IF(M20=0,0,COUNTIF(T1_imgsummary!E20:N20,"CMR")*100/M20)</f>
        <v>0</v>
      </c>
      <c r="AK20">
        <f>IF(M20=0,0,COUNTIF(T1_imgsummary!E20:N20,"GAL")*100/M20)</f>
        <v>0</v>
      </c>
      <c r="AL20">
        <f>IF(M20=0,0,COUNTIF(T1_imgsummary!E20:N20,"GONIA")*100/M20)</f>
        <v>0</v>
      </c>
      <c r="AM20">
        <f>IF(M20=0,0,COUNTIF(T1_imgsummary!E20:N20,"GONIO")*100/M20)</f>
        <v>0</v>
      </c>
      <c r="AN20">
        <f>IF(M20=0,0,COUNTIF(T1_imgsummary!E20:N20,"HEL")*100/M20)</f>
        <v>0</v>
      </c>
      <c r="AO20">
        <f>IF(M20=0,0,COUNTIF(T1_imgsummary!E20:N20,"HYD")*100/M20)</f>
        <v>0</v>
      </c>
      <c r="AP20">
        <f>IF(M20=0,0,COUNTIF(T1_imgsummary!E20:N20,"ISO")*100/M20)</f>
        <v>0</v>
      </c>
      <c r="AQ20">
        <f>IF(M20=0,0,COUNTIF(T1_imgsummary!E20:N20,"LEPA")*100/M20)</f>
        <v>0</v>
      </c>
      <c r="AR20">
        <f>IF(M20=0,0,COUNTIF(T1_imgsummary!E20:N20,"LEPS")*100/M20)</f>
        <v>0</v>
      </c>
      <c r="AS20">
        <f>IF(M20=0,0,COUNTIF(T1_imgsummary!E20:N20,"LOB")*100/M20)</f>
        <v>0</v>
      </c>
      <c r="AT20">
        <f>IF(M20=0,0,COUNTIF(T1_imgsummary!E20:N20,"MER")*100/M20)</f>
        <v>0</v>
      </c>
      <c r="AU20">
        <f>IF(M20=0,0,COUNTIF(T1_imgsummary!E20:N20,"MILL")*100/M20)</f>
        <v>0</v>
      </c>
      <c r="AV20">
        <f>IF(M20=0,0,COUNTIF(T1_imgsummary!E20:N20,"MON")*100/M20)</f>
        <v>0</v>
      </c>
      <c r="AW20">
        <f>IF(M20=0,0,COUNTIF(T1_imgsummary!E20:N20,"MONTB")*100/M20)</f>
        <v>0</v>
      </c>
      <c r="AX20">
        <f>IF(M20=0,0,COUNTIF(T1_imgsummary!E20:N20,"MONTE")*100/M20)</f>
        <v>0</v>
      </c>
      <c r="AY20">
        <f>IF(M20=0,0,COUNTIF(T1_imgsummary!E20:N20,"MONTF")*100/M20)</f>
        <v>0</v>
      </c>
      <c r="AZ20">
        <f>IF(M20=0,0,COUNTIF(T1_imgsummary!E20:N20,"MYC")*100/M20)</f>
        <v>0</v>
      </c>
      <c r="BA20">
        <f>IF(M20=0,0,COUNTIF(T1_imgsummary!E20:N20,"CB")*100/M20)</f>
        <v>0</v>
      </c>
      <c r="BB20">
        <f>IF(M20=0,0,COUNTIF(T1_imgsummary!E20:N20,"BUB")*100/M20)</f>
        <v>0</v>
      </c>
      <c r="BC20">
        <f>IF(M20=0,0,COUNTIF(T1_imgsummary!E20:N20,"CE")*100/M20)</f>
        <v>0</v>
      </c>
      <c r="BD20">
        <f>IF(M20=0,0,COUNTIF(T1_imgsummary!E20:N20,"CF")*100/M20)</f>
        <v>0</v>
      </c>
      <c r="BE20">
        <f>IF(M20=0,0,COUNTIF(T1_imgsummary!E20:N20,"FOT")*100/M20)</f>
        <v>0</v>
      </c>
      <c r="BF20">
        <f>IF(M20=0,0,COUNTIF(T1_imgsummary!E20:N20,"CM")*100/M20)</f>
        <v>0</v>
      </c>
      <c r="BG20">
        <f>IF(M20=0,0,COUNTIF(T1_imgsummary!E20:N20,"OULA")*100/M20)</f>
        <v>0</v>
      </c>
      <c r="BH20">
        <f>IF(M20=0,0,COUNTIF(T1_imgsummary!E20:N20,"OULO")*100/M20)</f>
        <v>0</v>
      </c>
      <c r="BI20">
        <f>IF(M20=0,0,COUNTIF(T1_imgsummary!E20:N20,"OXY")*100/M20)</f>
        <v>0</v>
      </c>
      <c r="BJ20">
        <f>IF(M20=0,0,COUNTIF(T1_imgsummary!E20:N20,"PACE")*100/M20)</f>
        <v>0</v>
      </c>
      <c r="BK20">
        <f>IF(M20=0,0,COUNTIF(T1_imgsummary!E20:N20,"PACF")*100/M20)</f>
        <v>0</v>
      </c>
      <c r="BL20">
        <f>IF(M20=0,0,COUNTIF(T1_imgsummary!E20:N20,"PAV")*100/M20)</f>
        <v>0</v>
      </c>
      <c r="BM20">
        <f>IF(M20=0,0,COUNTIF(T1_imgsummary!E20:N20,"PEC")*100/M20)</f>
        <v>0</v>
      </c>
      <c r="BN20">
        <f>IF(M20=0,0,COUNTIF(T1_imgsummary!E20:N20,"PLAT")*100/M20)</f>
        <v>0</v>
      </c>
      <c r="BO20">
        <f>IF(M20=0,0,COUNTIF(T1_imgsummary!E20:N20,"POC")*100/M20)</f>
        <v>0</v>
      </c>
      <c r="BP20">
        <f>IF(M20=0,0,COUNTIF(T1_imgsummary!E20:N20,"PORB")*100/M20)</f>
        <v>0</v>
      </c>
      <c r="BQ20">
        <f>IF(M20=0,0,COUNTIF(T1_imgsummary!E20:N20,"PORE")*100/M20)</f>
        <v>0</v>
      </c>
      <c r="BR20">
        <f>IF(M20=0,0,COUNTIF(T1_imgsummary!E20:N20,"PORM")*100/M20)</f>
        <v>0</v>
      </c>
      <c r="BS20">
        <f>IF(M20=0,0,COUNTIF(T1_imgsummary!E20:N20,"SER")*100/M20)</f>
        <v>0</v>
      </c>
      <c r="BT20">
        <f>IF(M20=0,0,COUNTIF(T1_imgsummary!E20:N20,"STY")*100/M20)</f>
        <v>0</v>
      </c>
      <c r="BU20">
        <f>IF(M20=0,0,COUNTIF(T1_imgsummary!E20:N20,"SYM")*100/M20)</f>
        <v>0</v>
      </c>
      <c r="BV20">
        <f>IF(M20=0,0,COUNTIF(T1_imgsummary!E20:N20,"TUBI")*100/M20)</f>
        <v>0</v>
      </c>
      <c r="BW20">
        <f>IF(M20=0,0,COUNTIF(T1_imgsummary!E20:N20,"TURB")*100/M20)</f>
        <v>0</v>
      </c>
      <c r="BX20">
        <f>IF(M20=0,0,COUNTIF(T1_imgsummary!E20:N20,"ZACRF")*100/M20)</f>
        <v>0</v>
      </c>
      <c r="BY20">
        <f>IF(M20=0,0,COUNTIF(T1_imgsummary!E20:N20,"ZAGARF")*100/M20)</f>
        <v>0</v>
      </c>
      <c r="BZ20">
        <f>IF(M20=0,0,COUNTIF(T1_imgsummary!E20:N20,"ZAGATF")*100/M20)</f>
        <v>0</v>
      </c>
      <c r="CA20">
        <f>IF(M20=0,0,COUNTIF(T1_imgsummary!E20:N20,"ZDENF")*100/M20)</f>
        <v>0</v>
      </c>
      <c r="CB20">
        <f>IF(M20=0,0,COUNTIF(T1_imgsummary!E20:N20,"ZEUPF")*100/M20)</f>
        <v>0</v>
      </c>
      <c r="CC20">
        <f>IF(M20=0,0,COUNTIF(T1_imgsummary!E20:N20,"ZFAVF")*100/M20)</f>
        <v>0</v>
      </c>
      <c r="CD20">
        <f>IF(M20=0,0,COUNTIF(T1_imgsummary!E20:N20,"ZCMRF")*100/M20)</f>
        <v>0</v>
      </c>
      <c r="CE20">
        <f>IF(M20=0,0,COUNTIF(T1_imgsummary!E20:N20,"ZMUSF")*100/M20)</f>
        <v>0</v>
      </c>
      <c r="CF20">
        <f>IF(M20=0,0,COUNTIF(T1_imgsummary!E20:N20,"ZNSC")*100/M20)</f>
        <v>0</v>
      </c>
      <c r="CG20">
        <f>IF(M20=0,0,COUNTIF(T1_imgsummary!E20:N20,"ZOC")*100/M20)</f>
        <v>0</v>
      </c>
      <c r="CH20">
        <f>IF(M20=0,0,COUNTIF(T1_imgsummary!E20:N20,"ZPOCF")*100/M20)</f>
        <v>0</v>
      </c>
      <c r="CI20">
        <f>IF(M20=0,0,COUNTIF(T1_imgsummary!E20:N20,"ZPORF")*100/M20)</f>
        <v>0</v>
      </c>
      <c r="CK20" s="26">
        <f>IF(M20=0,0,COUNTIF(T1_imgsummary!E20:N20,"AA")*100/M20)</f>
        <v>50</v>
      </c>
      <c r="CL20" s="26">
        <f>IF(M20=0,0,COUNTIF(T1_imgsummary!E20:N20,"CA")*100/M20)</f>
        <v>20</v>
      </c>
      <c r="CM20">
        <f>IF(M20=0,0,COUNTIF(T1_imgsummary!E20:N20,"DC")*100/M20)</f>
        <v>0</v>
      </c>
      <c r="CN20">
        <f>IF(M20=0,0,COUNTIF(T1_imgsummary!E20:N20,"DCA")*100/M20)</f>
        <v>0</v>
      </c>
      <c r="CO20">
        <f>IF(M20=0,0,COUNTIF(T1_imgsummary!E20:N20,"DIS")*100/M20)</f>
        <v>0</v>
      </c>
      <c r="CQ20">
        <f>IF(M20=0,0,COUNTIF(T1_imgsummary!E20:N20,"GRV")*100/M20)</f>
        <v>0</v>
      </c>
      <c r="CR20">
        <f>IF(M20=0,0,COUNTIF(T1_imgsummary!E20:N20,"R")*100/M20)</f>
        <v>0</v>
      </c>
      <c r="CS20">
        <f>IF(M20=0,0,COUNTIF(T1_imgsummary!E20:N20,"S")*100/M20)</f>
        <v>0</v>
      </c>
      <c r="CT20">
        <f>IF(M20=0,0,COUNTIF(T1_imgsummary!E20:N20,"RCK")*100/M20)</f>
        <v>0</v>
      </c>
      <c r="CU20">
        <f>IF(M20=0,0,COUNTIF(T1_imgsummary!E20:N20,"SI")*100/M20)</f>
        <v>0</v>
      </c>
      <c r="CW20">
        <f>IF(M20=0,0,COUNTIF(T1_imgsummary!E20:N20,"COD")*100/M20)</f>
        <v>0</v>
      </c>
      <c r="CX20">
        <f>IF(M20=0,0,COUNTIF(T1_imgsummary!E20:N20,"KAPP")*100/M20)</f>
        <v>0</v>
      </c>
      <c r="CY20" s="26">
        <f>IF(M20=0,0,COUNTIF(T1_imgsummary!E20:N20,"MA")*100/M20)</f>
        <v>10</v>
      </c>
      <c r="CZ20">
        <f>IF(M20=0,0,COUNTIF(T1_imgsummary!E20:N20,"SARG")*100/M20)</f>
        <v>0</v>
      </c>
      <c r="DB20" s="26">
        <f>IF(M20=0,0,COUNTIF(T1_imgsummary!E20:N20,"HA")*100/M20)</f>
        <v>20</v>
      </c>
      <c r="DD20">
        <f>IF(M20=0,0,COUNTIF(T1_imgsummary!E20:N20,"COTS")*100/M20)</f>
        <v>0</v>
      </c>
      <c r="DE20">
        <f>IF(M20=0,0,COUNTIF(T1_imgsummary!E20:N20,"COR")*100/M20)</f>
        <v>0</v>
      </c>
      <c r="DF20">
        <f>IF(M20=0,0,COUNTIF(T1_imgsummary!E20:N20,"DIA")*100/M20)</f>
        <v>0</v>
      </c>
      <c r="DG20">
        <f>IF(M20=0,0,COUNTIF(T1_imgsummary!E20:N20,"GORG")*100/M20)</f>
        <v>0</v>
      </c>
      <c r="DH20">
        <f>IF(M20=0,0,COUNTIF(T1_imgsummary!E20:N20,"ISIS")*100/M20)</f>
        <v>0</v>
      </c>
      <c r="DI20">
        <f>IF(M20=0,0,COUNTIF(T1_imgsummary!E20:N20,"OT")*100/M20)</f>
        <v>0</v>
      </c>
      <c r="DJ20">
        <f>IF(M20=0,0,COUNTIF(T1_imgsummary!E20:N20,"SG")*100/M20)</f>
        <v>0</v>
      </c>
      <c r="DK20">
        <f>IF(M20=0,0,COUNTIF(T1_imgsummary!E20:N20,"SC")*100/M20)</f>
        <v>0</v>
      </c>
      <c r="DL20">
        <f>IF(M20=0,0,COUNTIF(T1_imgsummary!E20:N20,"SP")*100/M20)</f>
        <v>0</v>
      </c>
      <c r="DM20">
        <f>IF(M20=0,0,COUNTIF(T1_imgsummary!E20:N20,"ZO")*100/M20)</f>
        <v>0</v>
      </c>
      <c r="DO20">
        <f>IF(M20=0,0,COUNTIF(T1_imgsummary!E20:N20,"TWB")*100/M20)</f>
        <v>0</v>
      </c>
      <c r="DQ20">
        <f>IF(M20=0,0,COUNTIF(T1_imgsummary!Y20:AH20,"COR")*100/M20)</f>
        <v>0</v>
      </c>
      <c r="DR20">
        <f>IF(M20=0,0,COUNTIF(T1_imgsummary!Y20:AH20,"COTS")*100/M20)</f>
        <v>0</v>
      </c>
      <c r="DS20">
        <f>IF(M20=0,0,COUNTIF(T1_imgsummary!Y20:AH20,"DIA")*100/M20)</f>
        <v>0</v>
      </c>
      <c r="DT20">
        <f>IF(M20=0,0,COUNTIF(T1_imgsummary!Y20:AH20,"GORG")*100/M20)</f>
        <v>0</v>
      </c>
      <c r="DU20">
        <f>IF(M20=0,0,COUNTIF(T1_imgsummary!Y20:AH20,"ISIS")*100/M20)</f>
        <v>0</v>
      </c>
      <c r="DV20">
        <f>IF(M20=0,0,COUNTIF(T1_imgsummary!Y20:AH20,"DIS")*100/M20)</f>
        <v>0</v>
      </c>
      <c r="DW20">
        <f>IF(M20=0,0,COUNTIF(T1_imgsummary!Y20:AH20,"BLEC")*100/M20)</f>
        <v>0</v>
      </c>
      <c r="DX20">
        <f>IF(M20=0,0,COUNTIF(T1_imgsummary!Y20:AH20,"COD")*100/M20)</f>
        <v>0</v>
      </c>
      <c r="DY20">
        <f>IF(M20=0,0,COUNTIF(T1_imgsummary!Y20:AH20,"KAPP")*100/M20)</f>
        <v>0</v>
      </c>
      <c r="DZ20">
        <f>IF(M20=0,0,COUNTIF(T1_imgsummary!Y20:AH20,"SARG")*100/M20)</f>
        <v>0</v>
      </c>
      <c r="EA20">
        <f>IF(M20=0,0,COUNTIF(T1_imgsummary!Y20:AH20,"ZACRF")*100/M20)</f>
        <v>0</v>
      </c>
      <c r="EB20">
        <f>IF(M20=0,0,COUNTIF(T1_imgsummary!Y20:AH20,"ZAGARF")*100/M20)</f>
        <v>0</v>
      </c>
      <c r="EC20">
        <f>IF(M20=0,0,COUNTIF(T1_imgsummary!Y20:AH20,"ZAGATF")*100/M20)</f>
        <v>0</v>
      </c>
      <c r="ED20">
        <f>IF(M20=0,0,COUNTIF(T1_imgsummary!Y20:AH20,"ZCMRF")*100/M20)</f>
        <v>0</v>
      </c>
      <c r="EE20">
        <f>IF(M20=0,0,COUNTIF(T1_imgsummary!Y20:AH20,"ZDENF")*100/M20)</f>
        <v>0</v>
      </c>
      <c r="EF20">
        <f>IF(M20=0,0,COUNTIF(T1_imgsummary!Y20:AH20,"ZEUPF")*100/M20)</f>
        <v>0</v>
      </c>
      <c r="EG20">
        <f>IF(M20=0,0,COUNTIF(T1_imgsummary!Y20:AH20,"ZFAVF")*100/M20)</f>
        <v>0</v>
      </c>
      <c r="EH20">
        <f>IF(M20=0,0,COUNTIF(T1_imgsummary!Y20:AH20,"ZMUSF")*100/M20)</f>
        <v>0</v>
      </c>
      <c r="EI20">
        <f>IF(M20=0,0,COUNTIF(T1_imgsummary!Y20:AH20,"ZNSC")*100/M20)</f>
        <v>0</v>
      </c>
      <c r="EJ20">
        <f>IF(M20=0,0,COUNTIF(T1_imgsummary!Y20:AH20,"ZOC")*100/M20)</f>
        <v>0</v>
      </c>
      <c r="EK20">
        <f>IF(M20=0,0,COUNTIF(T1_imgsummary!Y20:AH20,"ZPOCF")*100/M20)</f>
        <v>0</v>
      </c>
      <c r="EL20">
        <f>IF(M20=0,0,COUNTIF(T1_imgsummary!Y20:AH20,"ZPORF")*100/M20)</f>
        <v>0</v>
      </c>
    </row>
    <row r="21" spans="1:142" x14ac:dyDescent="0.25">
      <c r="A21">
        <v>19</v>
      </c>
      <c r="B21" t="s">
        <v>73</v>
      </c>
      <c r="F21" s="26">
        <f>IF(M21=0,0,COUNTIF(T1_imgsummary!O21:X21,"HC")*100/M21)</f>
        <v>10</v>
      </c>
      <c r="G21" s="26">
        <f>IF(M21=0,0,COUNTIF(T1_imgsummary!O21:X21,"AA")*100/M21)</f>
        <v>40</v>
      </c>
      <c r="H21">
        <f>IF(M21=0,0,COUNTIF(T1_imgsummary!O21:X21,"AB")*100/M21)</f>
        <v>0</v>
      </c>
      <c r="I21" s="26">
        <f>IF(M21=0,0,COUNTIF(T1_imgsummary!O21:X21,"MA")*100/M21)</f>
        <v>10</v>
      </c>
      <c r="J21" s="26">
        <f>IF(M21=0,0,COUNTIF(T1_imgsummary!O21:X21,"HA")*100/M21)</f>
        <v>30</v>
      </c>
      <c r="K21" s="26">
        <f>IF(M21=0,0,COUNTIF(T1_imgsummary!O21:X21,"OB")*100/M21)</f>
        <v>10</v>
      </c>
      <c r="L21">
        <f>IF(M21=0,0,COUNTIF(T1_imgsummary!O21:X21,"TWB")*100/M21)</f>
        <v>0</v>
      </c>
      <c r="M21">
        <f>10-COUNTIF(T1_imgsummary!O21:X21,"TWS")</f>
        <v>10</v>
      </c>
      <c r="P21">
        <f>IF(M21=0,0,COUNTIF(T1_imgsummary!E21:N21,"ACAN")*100/M21)</f>
        <v>0</v>
      </c>
      <c r="Q21">
        <f>IF(M21=0,0,COUNTIF(T1_imgsummary!E21:N21,"ACB")*100/M21)</f>
        <v>0</v>
      </c>
      <c r="R21">
        <f>IF(M21=0,0,COUNTIF(T1_imgsummary!E21:N21,"ACC")*100/M21)</f>
        <v>0</v>
      </c>
      <c r="S21">
        <f>IF(M21=0,0,COUNTIF(T1_imgsummary!E21:N21,"ACD")*100/M21)</f>
        <v>0</v>
      </c>
      <c r="T21">
        <f>IF(M21=0,0,COUNTIF(T1_imgsummary!E21:N21,"ACH")*100/M21)</f>
        <v>0</v>
      </c>
      <c r="U21">
        <f>IF(M21=0,0,COUNTIF(T1_imgsummary!E21:N21,"ACT")*100/M21)</f>
        <v>0</v>
      </c>
      <c r="V21">
        <f>IF(M21=0,0,COUNTIF(T1_imgsummary!E21:N21,"ACR")*100/M21)</f>
        <v>0</v>
      </c>
      <c r="W21">
        <f>IF(M21=0,0,COUNTIF(T1_imgsummary!E21:N21,"AST")*100/M21)</f>
        <v>0</v>
      </c>
      <c r="X21">
        <f>IF(M21=0,0,COUNTIF(T1_imgsummary!E21:N21,"AF")*100/M21)</f>
        <v>0</v>
      </c>
      <c r="Y21">
        <f>IF(M21=0,0,COUNTIF(T1_imgsummary!E21:N21,"BLEC")*100/M21)</f>
        <v>0</v>
      </c>
      <c r="Z21">
        <f>IF(M21=0,0,COUNTIF(T1_imgsummary!E21:N21,"CAU")*100/M21)</f>
        <v>0</v>
      </c>
      <c r="AA21">
        <f>IF(M21=0,0,COUNTIF(T1_imgsummary!E21:N21,"COE")*100/M21)</f>
        <v>0</v>
      </c>
      <c r="AB21">
        <f>IF(M21=0,0,COUNTIF(T1_imgsummary!E21:N21,"COS")*100/M21)</f>
        <v>0</v>
      </c>
      <c r="AC21">
        <f>IF(M21=0,0,COUNTIF(T1_imgsummary!E21:N21,"CYP")*100/M21)</f>
        <v>0</v>
      </c>
      <c r="AD21">
        <f>IF(M21=0,0,COUNTIF(T1_imgsummary!E21:N21,"DIP")*100/M21)</f>
        <v>0</v>
      </c>
      <c r="AE21">
        <f>IF(M21=0,0,COUNTIF(T1_imgsummary!E21:N21,"ECHY")*100/M21)</f>
        <v>0</v>
      </c>
      <c r="AF21">
        <f>IF(M21=0,0,COUNTIF(T1_imgsummary!E21:N21,"ECHI")*100/M21)</f>
        <v>0</v>
      </c>
      <c r="AG21">
        <f>IF(M21=0,0,COUNTIF(T1_imgsummary!E21:N21,"EUP")*100/M21)</f>
        <v>0</v>
      </c>
      <c r="AH21">
        <f>IF(M21=0,0,COUNTIF(T1_imgsummary!E21:N21,"FAV")*100/M21)</f>
        <v>0</v>
      </c>
      <c r="AI21">
        <f>IF(M21=0,0,COUNTIF(T1_imgsummary!E21:N21,"FVI")*100/M21)</f>
        <v>0</v>
      </c>
      <c r="AJ21">
        <f>IF(M21=0,0,COUNTIF(T1_imgsummary!E21:N21,"CMR")*100/M21)</f>
        <v>0</v>
      </c>
      <c r="AK21">
        <f>IF(M21=0,0,COUNTIF(T1_imgsummary!E21:N21,"GAL")*100/M21)</f>
        <v>0</v>
      </c>
      <c r="AL21">
        <f>IF(M21=0,0,COUNTIF(T1_imgsummary!E21:N21,"GONIA")*100/M21)</f>
        <v>0</v>
      </c>
      <c r="AM21">
        <f>IF(M21=0,0,COUNTIF(T1_imgsummary!E21:N21,"GONIO")*100/M21)</f>
        <v>0</v>
      </c>
      <c r="AN21">
        <f>IF(M21=0,0,COUNTIF(T1_imgsummary!E21:N21,"HEL")*100/M21)</f>
        <v>0</v>
      </c>
      <c r="AO21">
        <f>IF(M21=0,0,COUNTIF(T1_imgsummary!E21:N21,"HYD")*100/M21)</f>
        <v>0</v>
      </c>
      <c r="AP21">
        <f>IF(M21=0,0,COUNTIF(T1_imgsummary!E21:N21,"ISO")*100/M21)</f>
        <v>0</v>
      </c>
      <c r="AQ21">
        <f>IF(M21=0,0,COUNTIF(T1_imgsummary!E21:N21,"LEPA")*100/M21)</f>
        <v>0</v>
      </c>
      <c r="AR21">
        <f>IF(M21=0,0,COUNTIF(T1_imgsummary!E21:N21,"LEPS")*100/M21)</f>
        <v>0</v>
      </c>
      <c r="AS21">
        <f>IF(M21=0,0,COUNTIF(T1_imgsummary!E21:N21,"LOB")*100/M21)</f>
        <v>0</v>
      </c>
      <c r="AT21">
        <f>IF(M21=0,0,COUNTIF(T1_imgsummary!E21:N21,"MER")*100/M21)</f>
        <v>0</v>
      </c>
      <c r="AU21">
        <f>IF(M21=0,0,COUNTIF(T1_imgsummary!E21:N21,"MILL")*100/M21)</f>
        <v>0</v>
      </c>
      <c r="AV21" s="26">
        <f>IF(M21=0,0,COUNTIF(T1_imgsummary!E21:N21,"MON")*100/M21)</f>
        <v>10</v>
      </c>
      <c r="AW21">
        <f>IF(M21=0,0,COUNTIF(T1_imgsummary!E21:N21,"MONTB")*100/M21)</f>
        <v>0</v>
      </c>
      <c r="AX21">
        <f>IF(M21=0,0,COUNTIF(T1_imgsummary!E21:N21,"MONTE")*100/M21)</f>
        <v>0</v>
      </c>
      <c r="AY21">
        <f>IF(M21=0,0,COUNTIF(T1_imgsummary!E21:N21,"MONTF")*100/M21)</f>
        <v>0</v>
      </c>
      <c r="AZ21">
        <f>IF(M21=0,0,COUNTIF(T1_imgsummary!E21:N21,"MYC")*100/M21)</f>
        <v>0</v>
      </c>
      <c r="BA21">
        <f>IF(M21=0,0,COUNTIF(T1_imgsummary!E21:N21,"CB")*100/M21)</f>
        <v>0</v>
      </c>
      <c r="BB21">
        <f>IF(M21=0,0,COUNTIF(T1_imgsummary!E21:N21,"BUB")*100/M21)</f>
        <v>0</v>
      </c>
      <c r="BC21">
        <f>IF(M21=0,0,COUNTIF(T1_imgsummary!E21:N21,"CE")*100/M21)</f>
        <v>0</v>
      </c>
      <c r="BD21">
        <f>IF(M21=0,0,COUNTIF(T1_imgsummary!E21:N21,"CF")*100/M21)</f>
        <v>0</v>
      </c>
      <c r="BE21">
        <f>IF(M21=0,0,COUNTIF(T1_imgsummary!E21:N21,"FOT")*100/M21)</f>
        <v>0</v>
      </c>
      <c r="BF21">
        <f>IF(M21=0,0,COUNTIF(T1_imgsummary!E21:N21,"CM")*100/M21)</f>
        <v>0</v>
      </c>
      <c r="BG21">
        <f>IF(M21=0,0,COUNTIF(T1_imgsummary!E21:N21,"OULA")*100/M21)</f>
        <v>0</v>
      </c>
      <c r="BH21">
        <f>IF(M21=0,0,COUNTIF(T1_imgsummary!E21:N21,"OULO")*100/M21)</f>
        <v>0</v>
      </c>
      <c r="BI21">
        <f>IF(M21=0,0,COUNTIF(T1_imgsummary!E21:N21,"OXY")*100/M21)</f>
        <v>0</v>
      </c>
      <c r="BJ21">
        <f>IF(M21=0,0,COUNTIF(T1_imgsummary!E21:N21,"PACE")*100/M21)</f>
        <v>0</v>
      </c>
      <c r="BK21">
        <f>IF(M21=0,0,COUNTIF(T1_imgsummary!E21:N21,"PACF")*100/M21)</f>
        <v>0</v>
      </c>
      <c r="BL21">
        <f>IF(M21=0,0,COUNTIF(T1_imgsummary!E21:N21,"PAV")*100/M21)</f>
        <v>0</v>
      </c>
      <c r="BM21">
        <f>IF(M21=0,0,COUNTIF(T1_imgsummary!E21:N21,"PEC")*100/M21)</f>
        <v>0</v>
      </c>
      <c r="BN21">
        <f>IF(M21=0,0,COUNTIF(T1_imgsummary!E21:N21,"PLAT")*100/M21)</f>
        <v>0</v>
      </c>
      <c r="BO21">
        <f>IF(M21=0,0,COUNTIF(T1_imgsummary!E21:N21,"POC")*100/M21)</f>
        <v>0</v>
      </c>
      <c r="BP21">
        <f>IF(M21=0,0,COUNTIF(T1_imgsummary!E21:N21,"PORB")*100/M21)</f>
        <v>0</v>
      </c>
      <c r="BQ21">
        <f>IF(M21=0,0,COUNTIF(T1_imgsummary!E21:N21,"PORE")*100/M21)</f>
        <v>0</v>
      </c>
      <c r="BR21">
        <f>IF(M21=0,0,COUNTIF(T1_imgsummary!E21:N21,"PORM")*100/M21)</f>
        <v>0</v>
      </c>
      <c r="BS21">
        <f>IF(M21=0,0,COUNTIF(T1_imgsummary!E21:N21,"SER")*100/M21)</f>
        <v>0</v>
      </c>
      <c r="BT21">
        <f>IF(M21=0,0,COUNTIF(T1_imgsummary!E21:N21,"STY")*100/M21)</f>
        <v>0</v>
      </c>
      <c r="BU21">
        <f>IF(M21=0,0,COUNTIF(T1_imgsummary!E21:N21,"SYM")*100/M21)</f>
        <v>0</v>
      </c>
      <c r="BV21">
        <f>IF(M21=0,0,COUNTIF(T1_imgsummary!E21:N21,"TUBI")*100/M21)</f>
        <v>0</v>
      </c>
      <c r="BW21">
        <f>IF(M21=0,0,COUNTIF(T1_imgsummary!E21:N21,"TURB")*100/M21)</f>
        <v>0</v>
      </c>
      <c r="BX21">
        <f>IF(M21=0,0,COUNTIF(T1_imgsummary!E21:N21,"ZACRF")*100/M21)</f>
        <v>0</v>
      </c>
      <c r="BY21">
        <f>IF(M21=0,0,COUNTIF(T1_imgsummary!E21:N21,"ZAGARF")*100/M21)</f>
        <v>0</v>
      </c>
      <c r="BZ21">
        <f>IF(M21=0,0,COUNTIF(T1_imgsummary!E21:N21,"ZAGATF")*100/M21)</f>
        <v>0</v>
      </c>
      <c r="CA21">
        <f>IF(M21=0,0,COUNTIF(T1_imgsummary!E21:N21,"ZDENF")*100/M21)</f>
        <v>0</v>
      </c>
      <c r="CB21">
        <f>IF(M21=0,0,COUNTIF(T1_imgsummary!E21:N21,"ZEUPF")*100/M21)</f>
        <v>0</v>
      </c>
      <c r="CC21">
        <f>IF(M21=0,0,COUNTIF(T1_imgsummary!E21:N21,"ZFAVF")*100/M21)</f>
        <v>0</v>
      </c>
      <c r="CD21">
        <f>IF(M21=0,0,COUNTIF(T1_imgsummary!E21:N21,"ZCMRF")*100/M21)</f>
        <v>0</v>
      </c>
      <c r="CE21">
        <f>IF(M21=0,0,COUNTIF(T1_imgsummary!E21:N21,"ZMUSF")*100/M21)</f>
        <v>0</v>
      </c>
      <c r="CF21">
        <f>IF(M21=0,0,COUNTIF(T1_imgsummary!E21:N21,"ZNSC")*100/M21)</f>
        <v>0</v>
      </c>
      <c r="CG21">
        <f>IF(M21=0,0,COUNTIF(T1_imgsummary!E21:N21,"ZOC")*100/M21)</f>
        <v>0</v>
      </c>
      <c r="CH21">
        <f>IF(M21=0,0,COUNTIF(T1_imgsummary!E21:N21,"ZPOCF")*100/M21)</f>
        <v>0</v>
      </c>
      <c r="CI21">
        <f>IF(M21=0,0,COUNTIF(T1_imgsummary!E21:N21,"ZPORF")*100/M21)</f>
        <v>0</v>
      </c>
      <c r="CK21" s="26">
        <f>IF(M21=0,0,COUNTIF(T1_imgsummary!E21:N21,"AA")*100/M21)</f>
        <v>40</v>
      </c>
      <c r="CL21">
        <f>IF(M21=0,0,COUNTIF(T1_imgsummary!E21:N21,"CA")*100/M21)</f>
        <v>0</v>
      </c>
      <c r="CM21">
        <f>IF(M21=0,0,COUNTIF(T1_imgsummary!E21:N21,"DC")*100/M21)</f>
        <v>0</v>
      </c>
      <c r="CN21">
        <f>IF(M21=0,0,COUNTIF(T1_imgsummary!E21:N21,"DCA")*100/M21)</f>
        <v>0</v>
      </c>
      <c r="CO21">
        <f>IF(M21=0,0,COUNTIF(T1_imgsummary!E21:N21,"DIS")*100/M21)</f>
        <v>0</v>
      </c>
      <c r="CQ21">
        <f>IF(M21=0,0,COUNTIF(T1_imgsummary!E21:N21,"GRV")*100/M21)</f>
        <v>0</v>
      </c>
      <c r="CR21">
        <f>IF(M21=0,0,COUNTIF(T1_imgsummary!E21:N21,"R")*100/M21)</f>
        <v>0</v>
      </c>
      <c r="CS21">
        <f>IF(M21=0,0,COUNTIF(T1_imgsummary!E21:N21,"S")*100/M21)</f>
        <v>0</v>
      </c>
      <c r="CT21">
        <f>IF(M21=0,0,COUNTIF(T1_imgsummary!E21:N21,"RCK")*100/M21)</f>
        <v>0</v>
      </c>
      <c r="CU21">
        <f>IF(M21=0,0,COUNTIF(T1_imgsummary!E21:N21,"SI")*100/M21)</f>
        <v>0</v>
      </c>
      <c r="CW21">
        <f>IF(M21=0,0,COUNTIF(T1_imgsummary!E21:N21,"COD")*100/M21)</f>
        <v>0</v>
      </c>
      <c r="CX21">
        <f>IF(M21=0,0,COUNTIF(T1_imgsummary!E21:N21,"KAPP")*100/M21)</f>
        <v>0</v>
      </c>
      <c r="CY21" s="26">
        <f>IF(M21=0,0,COUNTIF(T1_imgsummary!E21:N21,"MA")*100/M21)</f>
        <v>10</v>
      </c>
      <c r="CZ21">
        <f>IF(M21=0,0,COUNTIF(T1_imgsummary!E21:N21,"SARG")*100/M21)</f>
        <v>0</v>
      </c>
      <c r="DB21" s="26">
        <f>IF(M21=0,0,COUNTIF(T1_imgsummary!E21:N21,"HA")*100/M21)</f>
        <v>30</v>
      </c>
      <c r="DD21">
        <f>IF(M21=0,0,COUNTIF(T1_imgsummary!E21:N21,"COTS")*100/M21)</f>
        <v>0</v>
      </c>
      <c r="DE21">
        <f>IF(M21=0,0,COUNTIF(T1_imgsummary!E21:N21,"COR")*100/M21)</f>
        <v>0</v>
      </c>
      <c r="DF21">
        <f>IF(M21=0,0,COUNTIF(T1_imgsummary!E21:N21,"DIA")*100/M21)</f>
        <v>0</v>
      </c>
      <c r="DG21">
        <f>IF(M21=0,0,COUNTIF(T1_imgsummary!E21:N21,"GORG")*100/M21)</f>
        <v>0</v>
      </c>
      <c r="DH21">
        <f>IF(M21=0,0,COUNTIF(T1_imgsummary!E21:N21,"ISIS")*100/M21)</f>
        <v>0</v>
      </c>
      <c r="DI21">
        <f>IF(M21=0,0,COUNTIF(T1_imgsummary!E21:N21,"OT")*100/M21)</f>
        <v>0</v>
      </c>
      <c r="DJ21">
        <f>IF(M21=0,0,COUNTIF(T1_imgsummary!E21:N21,"SG")*100/M21)</f>
        <v>0</v>
      </c>
      <c r="DK21">
        <f>IF(M21=0,0,COUNTIF(T1_imgsummary!E21:N21,"SC")*100/M21)</f>
        <v>0</v>
      </c>
      <c r="DL21" s="26">
        <f>IF(M21=0,0,COUNTIF(T1_imgsummary!E21:N21,"SP")*100/M21)</f>
        <v>10</v>
      </c>
      <c r="DM21">
        <f>IF(M21=0,0,COUNTIF(T1_imgsummary!E21:N21,"ZO")*100/M21)</f>
        <v>0</v>
      </c>
      <c r="DO21">
        <f>IF(M21=0,0,COUNTIF(T1_imgsummary!E21:N21,"TWB")*100/M21)</f>
        <v>0</v>
      </c>
      <c r="DQ21">
        <f>IF(M21=0,0,COUNTIF(T1_imgsummary!Y21:AH21,"COR")*100/M21)</f>
        <v>0</v>
      </c>
      <c r="DR21">
        <f>IF(M21=0,0,COUNTIF(T1_imgsummary!Y21:AH21,"COTS")*100/M21)</f>
        <v>0</v>
      </c>
      <c r="DS21">
        <f>IF(M21=0,0,COUNTIF(T1_imgsummary!Y21:AH21,"DIA")*100/M21)</f>
        <v>0</v>
      </c>
      <c r="DT21">
        <f>IF(M21=0,0,COUNTIF(T1_imgsummary!Y21:AH21,"GORG")*100/M21)</f>
        <v>0</v>
      </c>
      <c r="DU21">
        <f>IF(M21=0,0,COUNTIF(T1_imgsummary!Y21:AH21,"ISIS")*100/M21)</f>
        <v>0</v>
      </c>
      <c r="DV21">
        <f>IF(M21=0,0,COUNTIF(T1_imgsummary!Y21:AH21,"DIS")*100/M21)</f>
        <v>0</v>
      </c>
      <c r="DW21">
        <f>IF(M21=0,0,COUNTIF(T1_imgsummary!Y21:AH21,"BLEC")*100/M21)</f>
        <v>0</v>
      </c>
      <c r="DX21">
        <f>IF(M21=0,0,COUNTIF(T1_imgsummary!Y21:AH21,"COD")*100/M21)</f>
        <v>0</v>
      </c>
      <c r="DY21">
        <f>IF(M21=0,0,COUNTIF(T1_imgsummary!Y21:AH21,"KAPP")*100/M21)</f>
        <v>0</v>
      </c>
      <c r="DZ21">
        <f>IF(M21=0,0,COUNTIF(T1_imgsummary!Y21:AH21,"SARG")*100/M21)</f>
        <v>0</v>
      </c>
      <c r="EA21">
        <f>IF(M21=0,0,COUNTIF(T1_imgsummary!Y21:AH21,"ZACRF")*100/M21)</f>
        <v>0</v>
      </c>
      <c r="EB21">
        <f>IF(M21=0,0,COUNTIF(T1_imgsummary!Y21:AH21,"ZAGARF")*100/M21)</f>
        <v>0</v>
      </c>
      <c r="EC21">
        <f>IF(M21=0,0,COUNTIF(T1_imgsummary!Y21:AH21,"ZAGATF")*100/M21)</f>
        <v>0</v>
      </c>
      <c r="ED21">
        <f>IF(M21=0,0,COUNTIF(T1_imgsummary!Y21:AH21,"ZCMRF")*100/M21)</f>
        <v>0</v>
      </c>
      <c r="EE21">
        <f>IF(M21=0,0,COUNTIF(T1_imgsummary!Y21:AH21,"ZDENF")*100/M21)</f>
        <v>0</v>
      </c>
      <c r="EF21">
        <f>IF(M21=0,0,COUNTIF(T1_imgsummary!Y21:AH21,"ZEUPF")*100/M21)</f>
        <v>0</v>
      </c>
      <c r="EG21">
        <f>IF(M21=0,0,COUNTIF(T1_imgsummary!Y21:AH21,"ZFAVF")*100/M21)</f>
        <v>0</v>
      </c>
      <c r="EH21">
        <f>IF(M21=0,0,COUNTIF(T1_imgsummary!Y21:AH21,"ZMUSF")*100/M21)</f>
        <v>0</v>
      </c>
      <c r="EI21">
        <f>IF(M21=0,0,COUNTIF(T1_imgsummary!Y21:AH21,"ZNSC")*100/M21)</f>
        <v>0</v>
      </c>
      <c r="EJ21">
        <f>IF(M21=0,0,COUNTIF(T1_imgsummary!Y21:AH21,"ZOC")*100/M21)</f>
        <v>0</v>
      </c>
      <c r="EK21">
        <f>IF(M21=0,0,COUNTIF(T1_imgsummary!Y21:AH21,"ZPOCF")*100/M21)</f>
        <v>0</v>
      </c>
      <c r="EL21">
        <f>IF(M21=0,0,COUNTIF(T1_imgsummary!Y21:AH21,"ZPORF")*100/M21)</f>
        <v>0</v>
      </c>
    </row>
    <row r="22" spans="1:142" x14ac:dyDescent="0.25">
      <c r="A22">
        <v>20</v>
      </c>
      <c r="B22" t="s">
        <v>75</v>
      </c>
      <c r="F22" s="26">
        <f>IF(M22=0,0,COUNTIF(T1_imgsummary!O22:X22,"HC")*100/M22)</f>
        <v>20</v>
      </c>
      <c r="G22" s="26">
        <f>IF(M22=0,0,COUNTIF(T1_imgsummary!O22:X22,"AA")*100/M22)</f>
        <v>80</v>
      </c>
      <c r="H22">
        <f>IF(M22=0,0,COUNTIF(T1_imgsummary!O22:X22,"AB")*100/M22)</f>
        <v>0</v>
      </c>
      <c r="I22">
        <f>IF(M22=0,0,COUNTIF(T1_imgsummary!O22:X22,"MA")*100/M22)</f>
        <v>0</v>
      </c>
      <c r="J22">
        <f>IF(M22=0,0,COUNTIF(T1_imgsummary!O22:X22,"HA")*100/M22)</f>
        <v>0</v>
      </c>
      <c r="K22">
        <f>IF(M22=0,0,COUNTIF(T1_imgsummary!O22:X22,"OB")*100/M22)</f>
        <v>0</v>
      </c>
      <c r="L22">
        <f>IF(M22=0,0,COUNTIF(T1_imgsummary!O22:X22,"TWB")*100/M22)</f>
        <v>0</v>
      </c>
      <c r="M22">
        <f>10-COUNTIF(T1_imgsummary!O22:X22,"TWS")</f>
        <v>10</v>
      </c>
      <c r="P22">
        <f>IF(M22=0,0,COUNTIF(T1_imgsummary!E22:N22,"ACAN")*100/M22)</f>
        <v>0</v>
      </c>
      <c r="Q22">
        <f>IF(M22=0,0,COUNTIF(T1_imgsummary!E22:N22,"ACB")*100/M22)</f>
        <v>0</v>
      </c>
      <c r="R22">
        <f>IF(M22=0,0,COUNTIF(T1_imgsummary!E22:N22,"ACC")*100/M22)</f>
        <v>0</v>
      </c>
      <c r="S22">
        <f>IF(M22=0,0,COUNTIF(T1_imgsummary!E22:N22,"ACD")*100/M22)</f>
        <v>0</v>
      </c>
      <c r="T22">
        <f>IF(M22=0,0,COUNTIF(T1_imgsummary!E22:N22,"ACH")*100/M22)</f>
        <v>0</v>
      </c>
      <c r="U22">
        <f>IF(M22=0,0,COUNTIF(T1_imgsummary!E22:N22,"ACT")*100/M22)</f>
        <v>0</v>
      </c>
      <c r="V22">
        <f>IF(M22=0,0,COUNTIF(T1_imgsummary!E22:N22,"ACR")*100/M22)</f>
        <v>0</v>
      </c>
      <c r="W22">
        <f>IF(M22=0,0,COUNTIF(T1_imgsummary!E22:N22,"AST")*100/M22)</f>
        <v>0</v>
      </c>
      <c r="X22">
        <f>IF(M22=0,0,COUNTIF(T1_imgsummary!E22:N22,"AF")*100/M22)</f>
        <v>0</v>
      </c>
      <c r="Y22">
        <f>IF(M22=0,0,COUNTIF(T1_imgsummary!E22:N22,"BLEC")*100/M22)</f>
        <v>0</v>
      </c>
      <c r="Z22">
        <f>IF(M22=0,0,COUNTIF(T1_imgsummary!E22:N22,"CAU")*100/M22)</f>
        <v>0</v>
      </c>
      <c r="AA22">
        <f>IF(M22=0,0,COUNTIF(T1_imgsummary!E22:N22,"COE")*100/M22)</f>
        <v>0</v>
      </c>
      <c r="AB22">
        <f>IF(M22=0,0,COUNTIF(T1_imgsummary!E22:N22,"COS")*100/M22)</f>
        <v>0</v>
      </c>
      <c r="AC22">
        <f>IF(M22=0,0,COUNTIF(T1_imgsummary!E22:N22,"CYP")*100/M22)</f>
        <v>0</v>
      </c>
      <c r="AD22" s="26">
        <f>IF(M22=0,0,COUNTIF(T1_imgsummary!E22:N22,"DIP")*100/M22)</f>
        <v>10</v>
      </c>
      <c r="AE22">
        <f>IF(M22=0,0,COUNTIF(T1_imgsummary!E22:N22,"ECHY")*100/M22)</f>
        <v>0</v>
      </c>
      <c r="AF22">
        <f>IF(M22=0,0,COUNTIF(T1_imgsummary!E22:N22,"ECHI")*100/M22)</f>
        <v>0</v>
      </c>
      <c r="AG22">
        <f>IF(M22=0,0,COUNTIF(T1_imgsummary!E22:N22,"EUP")*100/M22)</f>
        <v>0</v>
      </c>
      <c r="AH22">
        <f>IF(M22=0,0,COUNTIF(T1_imgsummary!E22:N22,"FAV")*100/M22)</f>
        <v>0</v>
      </c>
      <c r="AI22">
        <f>IF(M22=0,0,COUNTIF(T1_imgsummary!E22:N22,"FVI")*100/M22)</f>
        <v>0</v>
      </c>
      <c r="AJ22">
        <f>IF(M22=0,0,COUNTIF(T1_imgsummary!E22:N22,"CMR")*100/M22)</f>
        <v>0</v>
      </c>
      <c r="AK22">
        <f>IF(M22=0,0,COUNTIF(T1_imgsummary!E22:N22,"GAL")*100/M22)</f>
        <v>0</v>
      </c>
      <c r="AL22" s="26">
        <f>IF(M22=0,0,COUNTIF(T1_imgsummary!E22:N22,"GONIA")*100/M22)</f>
        <v>10</v>
      </c>
      <c r="AM22">
        <f>IF(M22=0,0,COUNTIF(T1_imgsummary!E22:N22,"GONIO")*100/M22)</f>
        <v>0</v>
      </c>
      <c r="AN22">
        <f>IF(M22=0,0,COUNTIF(T1_imgsummary!E22:N22,"HEL")*100/M22)</f>
        <v>0</v>
      </c>
      <c r="AO22">
        <f>IF(M22=0,0,COUNTIF(T1_imgsummary!E22:N22,"HYD")*100/M22)</f>
        <v>0</v>
      </c>
      <c r="AP22">
        <f>IF(M22=0,0,COUNTIF(T1_imgsummary!E22:N22,"ISO")*100/M22)</f>
        <v>0</v>
      </c>
      <c r="AQ22">
        <f>IF(M22=0,0,COUNTIF(T1_imgsummary!E22:N22,"LEPA")*100/M22)</f>
        <v>0</v>
      </c>
      <c r="AR22">
        <f>IF(M22=0,0,COUNTIF(T1_imgsummary!E22:N22,"LEPS")*100/M22)</f>
        <v>0</v>
      </c>
      <c r="AS22">
        <f>IF(M22=0,0,COUNTIF(T1_imgsummary!E22:N22,"LOB")*100/M22)</f>
        <v>0</v>
      </c>
      <c r="AT22">
        <f>IF(M22=0,0,COUNTIF(T1_imgsummary!E22:N22,"MER")*100/M22)</f>
        <v>0</v>
      </c>
      <c r="AU22">
        <f>IF(M22=0,0,COUNTIF(T1_imgsummary!E22:N22,"MILL")*100/M22)</f>
        <v>0</v>
      </c>
      <c r="AV22">
        <f>IF(M22=0,0,COUNTIF(T1_imgsummary!E22:N22,"MON")*100/M22)</f>
        <v>0</v>
      </c>
      <c r="AW22">
        <f>IF(M22=0,0,COUNTIF(T1_imgsummary!E22:N22,"MONTB")*100/M22)</f>
        <v>0</v>
      </c>
      <c r="AX22">
        <f>IF(M22=0,0,COUNTIF(T1_imgsummary!E22:N22,"MONTE")*100/M22)</f>
        <v>0</v>
      </c>
      <c r="AY22">
        <f>IF(M22=0,0,COUNTIF(T1_imgsummary!E22:N22,"MONTF")*100/M22)</f>
        <v>0</v>
      </c>
      <c r="AZ22">
        <f>IF(M22=0,0,COUNTIF(T1_imgsummary!E22:N22,"MYC")*100/M22)</f>
        <v>0</v>
      </c>
      <c r="BA22">
        <f>IF(M22=0,0,COUNTIF(T1_imgsummary!E22:N22,"CB")*100/M22)</f>
        <v>0</v>
      </c>
      <c r="BB22">
        <f>IF(M22=0,0,COUNTIF(T1_imgsummary!E22:N22,"BUB")*100/M22)</f>
        <v>0</v>
      </c>
      <c r="BC22">
        <f>IF(M22=0,0,COUNTIF(T1_imgsummary!E22:N22,"CE")*100/M22)</f>
        <v>0</v>
      </c>
      <c r="BD22">
        <f>IF(M22=0,0,COUNTIF(T1_imgsummary!E22:N22,"CF")*100/M22)</f>
        <v>0</v>
      </c>
      <c r="BE22">
        <f>IF(M22=0,0,COUNTIF(T1_imgsummary!E22:N22,"FOT")*100/M22)</f>
        <v>0</v>
      </c>
      <c r="BF22">
        <f>IF(M22=0,0,COUNTIF(T1_imgsummary!E22:N22,"CM")*100/M22)</f>
        <v>0</v>
      </c>
      <c r="BG22">
        <f>IF(M22=0,0,COUNTIF(T1_imgsummary!E22:N22,"OULA")*100/M22)</f>
        <v>0</v>
      </c>
      <c r="BH22">
        <f>IF(M22=0,0,COUNTIF(T1_imgsummary!E22:N22,"OULO")*100/M22)</f>
        <v>0</v>
      </c>
      <c r="BI22">
        <f>IF(M22=0,0,COUNTIF(T1_imgsummary!E22:N22,"OXY")*100/M22)</f>
        <v>0</v>
      </c>
      <c r="BJ22">
        <f>IF(M22=0,0,COUNTIF(T1_imgsummary!E22:N22,"PACE")*100/M22)</f>
        <v>0</v>
      </c>
      <c r="BK22">
        <f>IF(M22=0,0,COUNTIF(T1_imgsummary!E22:N22,"PACF")*100/M22)</f>
        <v>0</v>
      </c>
      <c r="BL22">
        <f>IF(M22=0,0,COUNTIF(T1_imgsummary!E22:N22,"PAV")*100/M22)</f>
        <v>0</v>
      </c>
      <c r="BM22">
        <f>IF(M22=0,0,COUNTIF(T1_imgsummary!E22:N22,"PEC")*100/M22)</f>
        <v>0</v>
      </c>
      <c r="BN22">
        <f>IF(M22=0,0,COUNTIF(T1_imgsummary!E22:N22,"PLAT")*100/M22)</f>
        <v>0</v>
      </c>
      <c r="BO22">
        <f>IF(M22=0,0,COUNTIF(T1_imgsummary!E22:N22,"POC")*100/M22)</f>
        <v>0</v>
      </c>
      <c r="BP22">
        <f>IF(M22=0,0,COUNTIF(T1_imgsummary!E22:N22,"PORB")*100/M22)</f>
        <v>0</v>
      </c>
      <c r="BQ22">
        <f>IF(M22=0,0,COUNTIF(T1_imgsummary!E22:N22,"PORE")*100/M22)</f>
        <v>0</v>
      </c>
      <c r="BR22">
        <f>IF(M22=0,0,COUNTIF(T1_imgsummary!E22:N22,"PORM")*100/M22)</f>
        <v>0</v>
      </c>
      <c r="BS22">
        <f>IF(M22=0,0,COUNTIF(T1_imgsummary!E22:N22,"SER")*100/M22)</f>
        <v>0</v>
      </c>
      <c r="BT22">
        <f>IF(M22=0,0,COUNTIF(T1_imgsummary!E22:N22,"STY")*100/M22)</f>
        <v>0</v>
      </c>
      <c r="BU22">
        <f>IF(M22=0,0,COUNTIF(T1_imgsummary!E22:N22,"SYM")*100/M22)</f>
        <v>0</v>
      </c>
      <c r="BV22">
        <f>IF(M22=0,0,COUNTIF(T1_imgsummary!E22:N22,"TUBI")*100/M22)</f>
        <v>0</v>
      </c>
      <c r="BW22">
        <f>IF(M22=0,0,COUNTIF(T1_imgsummary!E22:N22,"TURB")*100/M22)</f>
        <v>0</v>
      </c>
      <c r="BX22">
        <f>IF(M22=0,0,COUNTIF(T1_imgsummary!E22:N22,"ZACRF")*100/M22)</f>
        <v>0</v>
      </c>
      <c r="BY22">
        <f>IF(M22=0,0,COUNTIF(T1_imgsummary!E22:N22,"ZAGARF")*100/M22)</f>
        <v>0</v>
      </c>
      <c r="BZ22">
        <f>IF(M22=0,0,COUNTIF(T1_imgsummary!E22:N22,"ZAGATF")*100/M22)</f>
        <v>0</v>
      </c>
      <c r="CA22">
        <f>IF(M22=0,0,COUNTIF(T1_imgsummary!E22:N22,"ZDENF")*100/M22)</f>
        <v>0</v>
      </c>
      <c r="CB22">
        <f>IF(M22=0,0,COUNTIF(T1_imgsummary!E22:N22,"ZEUPF")*100/M22)</f>
        <v>0</v>
      </c>
      <c r="CC22">
        <f>IF(M22=0,0,COUNTIF(T1_imgsummary!E22:N22,"ZFAVF")*100/M22)</f>
        <v>0</v>
      </c>
      <c r="CD22">
        <f>IF(M22=0,0,COUNTIF(T1_imgsummary!E22:N22,"ZCMRF")*100/M22)</f>
        <v>0</v>
      </c>
      <c r="CE22">
        <f>IF(M22=0,0,COUNTIF(T1_imgsummary!E22:N22,"ZMUSF")*100/M22)</f>
        <v>0</v>
      </c>
      <c r="CF22">
        <f>IF(M22=0,0,COUNTIF(T1_imgsummary!E22:N22,"ZNSC")*100/M22)</f>
        <v>0</v>
      </c>
      <c r="CG22">
        <f>IF(M22=0,0,COUNTIF(T1_imgsummary!E22:N22,"ZOC")*100/M22)</f>
        <v>0</v>
      </c>
      <c r="CH22">
        <f>IF(M22=0,0,COUNTIF(T1_imgsummary!E22:N22,"ZPOCF")*100/M22)</f>
        <v>0</v>
      </c>
      <c r="CI22">
        <f>IF(M22=0,0,COUNTIF(T1_imgsummary!E22:N22,"ZPORF")*100/M22)</f>
        <v>0</v>
      </c>
      <c r="CK22" s="26">
        <f>IF(M22=0,0,COUNTIF(T1_imgsummary!E22:N22,"AA")*100/M22)</f>
        <v>70</v>
      </c>
      <c r="CL22">
        <f>IF(M22=0,0,COUNTIF(T1_imgsummary!E22:N22,"CA")*100/M22)</f>
        <v>0</v>
      </c>
      <c r="CM22">
        <f>IF(M22=0,0,COUNTIF(T1_imgsummary!E22:N22,"DC")*100/M22)</f>
        <v>0</v>
      </c>
      <c r="CN22" s="26">
        <f>IF(M22=0,0,COUNTIF(T1_imgsummary!E22:N22,"DCA")*100/M22)</f>
        <v>10</v>
      </c>
      <c r="CO22">
        <f>IF(M22=0,0,COUNTIF(T1_imgsummary!E22:N22,"DIS")*100/M22)</f>
        <v>0</v>
      </c>
      <c r="CQ22">
        <f>IF(M22=0,0,COUNTIF(T1_imgsummary!E22:N22,"GRV")*100/M22)</f>
        <v>0</v>
      </c>
      <c r="CR22">
        <f>IF(M22=0,0,COUNTIF(T1_imgsummary!E22:N22,"R")*100/M22)</f>
        <v>0</v>
      </c>
      <c r="CS22">
        <f>IF(M22=0,0,COUNTIF(T1_imgsummary!E22:N22,"S")*100/M22)</f>
        <v>0</v>
      </c>
      <c r="CT22">
        <f>IF(M22=0,0,COUNTIF(T1_imgsummary!E22:N22,"RCK")*100/M22)</f>
        <v>0</v>
      </c>
      <c r="CU22">
        <f>IF(M22=0,0,COUNTIF(T1_imgsummary!E22:N22,"SI")*100/M22)</f>
        <v>0</v>
      </c>
      <c r="CW22">
        <f>IF(M22=0,0,COUNTIF(T1_imgsummary!E22:N22,"COD")*100/M22)</f>
        <v>0</v>
      </c>
      <c r="CX22">
        <f>IF(M22=0,0,COUNTIF(T1_imgsummary!E22:N22,"KAPP")*100/M22)</f>
        <v>0</v>
      </c>
      <c r="CY22">
        <f>IF(M22=0,0,COUNTIF(T1_imgsummary!E22:N22,"MA")*100/M22)</f>
        <v>0</v>
      </c>
      <c r="CZ22">
        <f>IF(M22=0,0,COUNTIF(T1_imgsummary!E22:N22,"SARG")*100/M22)</f>
        <v>0</v>
      </c>
      <c r="DB22">
        <f>IF(M22=0,0,COUNTIF(T1_imgsummary!E22:N22,"HA")*100/M22)</f>
        <v>0</v>
      </c>
      <c r="DD22">
        <f>IF(M22=0,0,COUNTIF(T1_imgsummary!E22:N22,"COTS")*100/M22)</f>
        <v>0</v>
      </c>
      <c r="DE22">
        <f>IF(M22=0,0,COUNTIF(T1_imgsummary!E22:N22,"COR")*100/M22)</f>
        <v>0</v>
      </c>
      <c r="DF22">
        <f>IF(M22=0,0,COUNTIF(T1_imgsummary!E22:N22,"DIA")*100/M22)</f>
        <v>0</v>
      </c>
      <c r="DG22">
        <f>IF(M22=0,0,COUNTIF(T1_imgsummary!E22:N22,"GORG")*100/M22)</f>
        <v>0</v>
      </c>
      <c r="DH22">
        <f>IF(M22=0,0,COUNTIF(T1_imgsummary!E22:N22,"ISIS")*100/M22)</f>
        <v>0</v>
      </c>
      <c r="DI22">
        <f>IF(M22=0,0,COUNTIF(T1_imgsummary!E22:N22,"OT")*100/M22)</f>
        <v>0</v>
      </c>
      <c r="DJ22">
        <f>IF(M22=0,0,COUNTIF(T1_imgsummary!E22:N22,"SG")*100/M22)</f>
        <v>0</v>
      </c>
      <c r="DK22">
        <f>IF(M22=0,0,COUNTIF(T1_imgsummary!E22:N22,"SC")*100/M22)</f>
        <v>0</v>
      </c>
      <c r="DL22">
        <f>IF(M22=0,0,COUNTIF(T1_imgsummary!E22:N22,"SP")*100/M22)</f>
        <v>0</v>
      </c>
      <c r="DM22">
        <f>IF(M22=0,0,COUNTIF(T1_imgsummary!E22:N22,"ZO")*100/M22)</f>
        <v>0</v>
      </c>
      <c r="DO22">
        <f>IF(M22=0,0,COUNTIF(T1_imgsummary!E22:N22,"TWB")*100/M22)</f>
        <v>0</v>
      </c>
      <c r="DQ22">
        <f>IF(M22=0,0,COUNTIF(T1_imgsummary!Y22:AH22,"COR")*100/M22)</f>
        <v>0</v>
      </c>
      <c r="DR22">
        <f>IF(M22=0,0,COUNTIF(T1_imgsummary!Y22:AH22,"COTS")*100/M22)</f>
        <v>0</v>
      </c>
      <c r="DS22">
        <f>IF(M22=0,0,COUNTIF(T1_imgsummary!Y22:AH22,"DIA")*100/M22)</f>
        <v>0</v>
      </c>
      <c r="DT22">
        <f>IF(M22=0,0,COUNTIF(T1_imgsummary!Y22:AH22,"GORG")*100/M22)</f>
        <v>0</v>
      </c>
      <c r="DU22">
        <f>IF(M22=0,0,COUNTIF(T1_imgsummary!Y22:AH22,"ISIS")*100/M22)</f>
        <v>0</v>
      </c>
      <c r="DV22">
        <f>IF(M22=0,0,COUNTIF(T1_imgsummary!Y22:AH22,"DIS")*100/M22)</f>
        <v>0</v>
      </c>
      <c r="DW22">
        <f>IF(M22=0,0,COUNTIF(T1_imgsummary!Y22:AH22,"BLEC")*100/M22)</f>
        <v>0</v>
      </c>
      <c r="DX22">
        <f>IF(M22=0,0,COUNTIF(T1_imgsummary!Y22:AH22,"COD")*100/M22)</f>
        <v>0</v>
      </c>
      <c r="DY22">
        <f>IF(M22=0,0,COUNTIF(T1_imgsummary!Y22:AH22,"KAPP")*100/M22)</f>
        <v>0</v>
      </c>
      <c r="DZ22">
        <f>IF(M22=0,0,COUNTIF(T1_imgsummary!Y22:AH22,"SARG")*100/M22)</f>
        <v>0</v>
      </c>
      <c r="EA22">
        <f>IF(M22=0,0,COUNTIF(T1_imgsummary!Y22:AH22,"ZACRF")*100/M22)</f>
        <v>0</v>
      </c>
      <c r="EB22">
        <f>IF(M22=0,0,COUNTIF(T1_imgsummary!Y22:AH22,"ZAGARF")*100/M22)</f>
        <v>0</v>
      </c>
      <c r="EC22">
        <f>IF(M22=0,0,COUNTIF(T1_imgsummary!Y22:AH22,"ZAGATF")*100/M22)</f>
        <v>0</v>
      </c>
      <c r="ED22">
        <f>IF(M22=0,0,COUNTIF(T1_imgsummary!Y22:AH22,"ZCMRF")*100/M22)</f>
        <v>0</v>
      </c>
      <c r="EE22">
        <f>IF(M22=0,0,COUNTIF(T1_imgsummary!Y22:AH22,"ZDENF")*100/M22)</f>
        <v>0</v>
      </c>
      <c r="EF22">
        <f>IF(M22=0,0,COUNTIF(T1_imgsummary!Y22:AH22,"ZEUPF")*100/M22)</f>
        <v>0</v>
      </c>
      <c r="EG22">
        <f>IF(M22=0,0,COUNTIF(T1_imgsummary!Y22:AH22,"ZFAVF")*100/M22)</f>
        <v>0</v>
      </c>
      <c r="EH22">
        <f>IF(M22=0,0,COUNTIF(T1_imgsummary!Y22:AH22,"ZMUSF")*100/M22)</f>
        <v>0</v>
      </c>
      <c r="EI22">
        <f>IF(M22=0,0,COUNTIF(T1_imgsummary!Y22:AH22,"ZNSC")*100/M22)</f>
        <v>0</v>
      </c>
      <c r="EJ22">
        <f>IF(M22=0,0,COUNTIF(T1_imgsummary!Y22:AH22,"ZOC")*100/M22)</f>
        <v>0</v>
      </c>
      <c r="EK22">
        <f>IF(M22=0,0,COUNTIF(T1_imgsummary!Y22:AH22,"ZPOCF")*100/M22)</f>
        <v>0</v>
      </c>
      <c r="EL22">
        <f>IF(M22=0,0,COUNTIF(T1_imgsummary!Y22:AH22,"ZPORF")*100/M22)</f>
        <v>0</v>
      </c>
    </row>
    <row r="23" spans="1:142" x14ac:dyDescent="0.25">
      <c r="A23">
        <v>21</v>
      </c>
      <c r="B23" t="s">
        <v>77</v>
      </c>
      <c r="F23" s="26">
        <f>IF(M23=0,0,COUNTIF(T1_imgsummary!O23:X23,"HC")*100/M23)</f>
        <v>30</v>
      </c>
      <c r="G23" s="26">
        <f>IF(M23=0,0,COUNTIF(T1_imgsummary!O23:X23,"AA")*100/M23)</f>
        <v>70</v>
      </c>
      <c r="H23">
        <f>IF(M23=0,0,COUNTIF(T1_imgsummary!O23:X23,"AB")*100/M23)</f>
        <v>0</v>
      </c>
      <c r="I23">
        <f>IF(M23=0,0,COUNTIF(T1_imgsummary!O23:X23,"MA")*100/M23)</f>
        <v>0</v>
      </c>
      <c r="J23">
        <f>IF(M23=0,0,COUNTIF(T1_imgsummary!O23:X23,"HA")*100/M23)</f>
        <v>0</v>
      </c>
      <c r="K23">
        <f>IF(M23=0,0,COUNTIF(T1_imgsummary!O23:X23,"OB")*100/M23)</f>
        <v>0</v>
      </c>
      <c r="L23">
        <f>IF(M23=0,0,COUNTIF(T1_imgsummary!O23:X23,"TWB")*100/M23)</f>
        <v>0</v>
      </c>
      <c r="M23">
        <f>10-COUNTIF(T1_imgsummary!O23:X23,"TWS")</f>
        <v>10</v>
      </c>
      <c r="P23">
        <f>IF(M23=0,0,COUNTIF(T1_imgsummary!E23:N23,"ACAN")*100/M23)</f>
        <v>0</v>
      </c>
      <c r="Q23">
        <f>IF(M23=0,0,COUNTIF(T1_imgsummary!E23:N23,"ACB")*100/M23)</f>
        <v>0</v>
      </c>
      <c r="R23">
        <f>IF(M23=0,0,COUNTIF(T1_imgsummary!E23:N23,"ACC")*100/M23)</f>
        <v>0</v>
      </c>
      <c r="S23">
        <f>IF(M23=0,0,COUNTIF(T1_imgsummary!E23:N23,"ACD")*100/M23)</f>
        <v>0</v>
      </c>
      <c r="T23">
        <f>IF(M23=0,0,COUNTIF(T1_imgsummary!E23:N23,"ACH")*100/M23)</f>
        <v>0</v>
      </c>
      <c r="U23">
        <f>IF(M23=0,0,COUNTIF(T1_imgsummary!E23:N23,"ACT")*100/M23)</f>
        <v>0</v>
      </c>
      <c r="V23">
        <f>IF(M23=0,0,COUNTIF(T1_imgsummary!E23:N23,"ACR")*100/M23)</f>
        <v>0</v>
      </c>
      <c r="W23">
        <f>IF(M23=0,0,COUNTIF(T1_imgsummary!E23:N23,"AST")*100/M23)</f>
        <v>0</v>
      </c>
      <c r="X23">
        <f>IF(M23=0,0,COUNTIF(T1_imgsummary!E23:N23,"AF")*100/M23)</f>
        <v>0</v>
      </c>
      <c r="Y23">
        <f>IF(M23=0,0,COUNTIF(T1_imgsummary!E23:N23,"BLEC")*100/M23)</f>
        <v>0</v>
      </c>
      <c r="Z23">
        <f>IF(M23=0,0,COUNTIF(T1_imgsummary!E23:N23,"CAU")*100/M23)</f>
        <v>0</v>
      </c>
      <c r="AA23">
        <f>IF(M23=0,0,COUNTIF(T1_imgsummary!E23:N23,"COE")*100/M23)</f>
        <v>0</v>
      </c>
      <c r="AB23">
        <f>IF(M23=0,0,COUNTIF(T1_imgsummary!E23:N23,"COS")*100/M23)</f>
        <v>0</v>
      </c>
      <c r="AC23">
        <f>IF(M23=0,0,COUNTIF(T1_imgsummary!E23:N23,"CYP")*100/M23)</f>
        <v>0</v>
      </c>
      <c r="AD23">
        <f>IF(M23=0,0,COUNTIF(T1_imgsummary!E23:N23,"DIP")*100/M23)</f>
        <v>0</v>
      </c>
      <c r="AE23">
        <f>IF(M23=0,0,COUNTIF(T1_imgsummary!E23:N23,"ECHY")*100/M23)</f>
        <v>0</v>
      </c>
      <c r="AF23">
        <f>IF(M23=0,0,COUNTIF(T1_imgsummary!E23:N23,"ECHI")*100/M23)</f>
        <v>0</v>
      </c>
      <c r="AG23">
        <f>IF(M23=0,0,COUNTIF(T1_imgsummary!E23:N23,"EUP")*100/M23)</f>
        <v>0</v>
      </c>
      <c r="AH23">
        <f>IF(M23=0,0,COUNTIF(T1_imgsummary!E23:N23,"FAV")*100/M23)</f>
        <v>0</v>
      </c>
      <c r="AI23" s="26">
        <f>IF(M23=0,0,COUNTIF(T1_imgsummary!E23:N23,"FVI")*100/M23)</f>
        <v>10</v>
      </c>
      <c r="AJ23">
        <f>IF(M23=0,0,COUNTIF(T1_imgsummary!E23:N23,"CMR")*100/M23)</f>
        <v>0</v>
      </c>
      <c r="AK23">
        <f>IF(M23=0,0,COUNTIF(T1_imgsummary!E23:N23,"GAL")*100/M23)</f>
        <v>0</v>
      </c>
      <c r="AL23">
        <f>IF(M23=0,0,COUNTIF(T1_imgsummary!E23:N23,"GONIA")*100/M23)</f>
        <v>0</v>
      </c>
      <c r="AM23">
        <f>IF(M23=0,0,COUNTIF(T1_imgsummary!E23:N23,"GONIO")*100/M23)</f>
        <v>0</v>
      </c>
      <c r="AN23">
        <f>IF(M23=0,0,COUNTIF(T1_imgsummary!E23:N23,"HEL")*100/M23)</f>
        <v>0</v>
      </c>
      <c r="AO23">
        <f>IF(M23=0,0,COUNTIF(T1_imgsummary!E23:N23,"HYD")*100/M23)</f>
        <v>0</v>
      </c>
      <c r="AP23">
        <f>IF(M23=0,0,COUNTIF(T1_imgsummary!E23:N23,"ISO")*100/M23)</f>
        <v>0</v>
      </c>
      <c r="AQ23">
        <f>IF(M23=0,0,COUNTIF(T1_imgsummary!E23:N23,"LEPA")*100/M23)</f>
        <v>0</v>
      </c>
      <c r="AR23">
        <f>IF(M23=0,0,COUNTIF(T1_imgsummary!E23:N23,"LEPS")*100/M23)</f>
        <v>0</v>
      </c>
      <c r="AS23">
        <f>IF(M23=0,0,COUNTIF(T1_imgsummary!E23:N23,"LOB")*100/M23)</f>
        <v>0</v>
      </c>
      <c r="AT23">
        <f>IF(M23=0,0,COUNTIF(T1_imgsummary!E23:N23,"MER")*100/M23)</f>
        <v>0</v>
      </c>
      <c r="AU23">
        <f>IF(M23=0,0,COUNTIF(T1_imgsummary!E23:N23,"MILL")*100/M23)</f>
        <v>0</v>
      </c>
      <c r="AV23">
        <f>IF(M23=0,0,COUNTIF(T1_imgsummary!E23:N23,"MON")*100/M23)</f>
        <v>0</v>
      </c>
      <c r="AW23">
        <f>IF(M23=0,0,COUNTIF(T1_imgsummary!E23:N23,"MONTB")*100/M23)</f>
        <v>0</v>
      </c>
      <c r="AX23">
        <f>IF(M23=0,0,COUNTIF(T1_imgsummary!E23:N23,"MONTE")*100/M23)</f>
        <v>0</v>
      </c>
      <c r="AY23">
        <f>IF(M23=0,0,COUNTIF(T1_imgsummary!E23:N23,"MONTF")*100/M23)</f>
        <v>0</v>
      </c>
      <c r="AZ23">
        <f>IF(M23=0,0,COUNTIF(T1_imgsummary!E23:N23,"MYC")*100/M23)</f>
        <v>0</v>
      </c>
      <c r="BA23">
        <f>IF(M23=0,0,COUNTIF(T1_imgsummary!E23:N23,"CB")*100/M23)</f>
        <v>0</v>
      </c>
      <c r="BB23">
        <f>IF(M23=0,0,COUNTIF(T1_imgsummary!E23:N23,"BUB")*100/M23)</f>
        <v>0</v>
      </c>
      <c r="BC23" s="26">
        <f>IF(M23=0,0,COUNTIF(T1_imgsummary!E23:N23,"CE")*100/M23)</f>
        <v>10</v>
      </c>
      <c r="BD23">
        <f>IF(M23=0,0,COUNTIF(T1_imgsummary!E23:N23,"CF")*100/M23)</f>
        <v>0</v>
      </c>
      <c r="BE23">
        <f>IF(M23=0,0,COUNTIF(T1_imgsummary!E23:N23,"FOT")*100/M23)</f>
        <v>0</v>
      </c>
      <c r="BF23">
        <f>IF(M23=0,0,COUNTIF(T1_imgsummary!E23:N23,"CM")*100/M23)</f>
        <v>0</v>
      </c>
      <c r="BG23">
        <f>IF(M23=0,0,COUNTIF(T1_imgsummary!E23:N23,"OULA")*100/M23)</f>
        <v>0</v>
      </c>
      <c r="BH23">
        <f>IF(M23=0,0,COUNTIF(T1_imgsummary!E23:N23,"OULO")*100/M23)</f>
        <v>0</v>
      </c>
      <c r="BI23">
        <f>IF(M23=0,0,COUNTIF(T1_imgsummary!E23:N23,"OXY")*100/M23)</f>
        <v>0</v>
      </c>
      <c r="BJ23">
        <f>IF(M23=0,0,COUNTIF(T1_imgsummary!E23:N23,"PACE")*100/M23)</f>
        <v>0</v>
      </c>
      <c r="BK23">
        <f>IF(M23=0,0,COUNTIF(T1_imgsummary!E23:N23,"PACF")*100/M23)</f>
        <v>0</v>
      </c>
      <c r="BL23">
        <f>IF(M23=0,0,COUNTIF(T1_imgsummary!E23:N23,"PAV")*100/M23)</f>
        <v>0</v>
      </c>
      <c r="BM23">
        <f>IF(M23=0,0,COUNTIF(T1_imgsummary!E23:N23,"PEC")*100/M23)</f>
        <v>0</v>
      </c>
      <c r="BN23">
        <f>IF(M23=0,0,COUNTIF(T1_imgsummary!E23:N23,"PLAT")*100/M23)</f>
        <v>0</v>
      </c>
      <c r="BO23">
        <f>IF(M23=0,0,COUNTIF(T1_imgsummary!E23:N23,"POC")*100/M23)</f>
        <v>0</v>
      </c>
      <c r="BP23">
        <f>IF(M23=0,0,COUNTIF(T1_imgsummary!E23:N23,"PORB")*100/M23)</f>
        <v>0</v>
      </c>
      <c r="BQ23">
        <f>IF(M23=0,0,COUNTIF(T1_imgsummary!E23:N23,"PORE")*100/M23)</f>
        <v>0</v>
      </c>
      <c r="BR23" s="26">
        <f>IF(M23=0,0,COUNTIF(T1_imgsummary!E23:N23,"PORM")*100/M23)</f>
        <v>10</v>
      </c>
      <c r="BS23">
        <f>IF(M23=0,0,COUNTIF(T1_imgsummary!E23:N23,"SER")*100/M23)</f>
        <v>0</v>
      </c>
      <c r="BT23">
        <f>IF(M23=0,0,COUNTIF(T1_imgsummary!E23:N23,"STY")*100/M23)</f>
        <v>0</v>
      </c>
      <c r="BU23">
        <f>IF(M23=0,0,COUNTIF(T1_imgsummary!E23:N23,"SYM")*100/M23)</f>
        <v>0</v>
      </c>
      <c r="BV23">
        <f>IF(M23=0,0,COUNTIF(T1_imgsummary!E23:N23,"TUBI")*100/M23)</f>
        <v>0</v>
      </c>
      <c r="BW23">
        <f>IF(M23=0,0,COUNTIF(T1_imgsummary!E23:N23,"TURB")*100/M23)</f>
        <v>0</v>
      </c>
      <c r="BX23">
        <f>IF(M23=0,0,COUNTIF(T1_imgsummary!E23:N23,"ZACRF")*100/M23)</f>
        <v>0</v>
      </c>
      <c r="BY23">
        <f>IF(M23=0,0,COUNTIF(T1_imgsummary!E23:N23,"ZAGARF")*100/M23)</f>
        <v>0</v>
      </c>
      <c r="BZ23">
        <f>IF(M23=0,0,COUNTIF(T1_imgsummary!E23:N23,"ZAGATF")*100/M23)</f>
        <v>0</v>
      </c>
      <c r="CA23">
        <f>IF(M23=0,0,COUNTIF(T1_imgsummary!E23:N23,"ZDENF")*100/M23)</f>
        <v>0</v>
      </c>
      <c r="CB23">
        <f>IF(M23=0,0,COUNTIF(T1_imgsummary!E23:N23,"ZEUPF")*100/M23)</f>
        <v>0</v>
      </c>
      <c r="CC23">
        <f>IF(M23=0,0,COUNTIF(T1_imgsummary!E23:N23,"ZFAVF")*100/M23)</f>
        <v>0</v>
      </c>
      <c r="CD23">
        <f>IF(M23=0,0,COUNTIF(T1_imgsummary!E23:N23,"ZCMRF")*100/M23)</f>
        <v>0</v>
      </c>
      <c r="CE23">
        <f>IF(M23=0,0,COUNTIF(T1_imgsummary!E23:N23,"ZMUSF")*100/M23)</f>
        <v>0</v>
      </c>
      <c r="CF23">
        <f>IF(M23=0,0,COUNTIF(T1_imgsummary!E23:N23,"ZNSC")*100/M23)</f>
        <v>0</v>
      </c>
      <c r="CG23">
        <f>IF(M23=0,0,COUNTIF(T1_imgsummary!E23:N23,"ZOC")*100/M23)</f>
        <v>0</v>
      </c>
      <c r="CH23">
        <f>IF(M23=0,0,COUNTIF(T1_imgsummary!E23:N23,"ZPOCF")*100/M23)</f>
        <v>0</v>
      </c>
      <c r="CI23">
        <f>IF(M23=0,0,COUNTIF(T1_imgsummary!E23:N23,"ZPORF")*100/M23)</f>
        <v>0</v>
      </c>
      <c r="CK23" s="26">
        <f>IF(M23=0,0,COUNTIF(T1_imgsummary!E23:N23,"AA")*100/M23)</f>
        <v>60</v>
      </c>
      <c r="CL23" s="26">
        <f>IF(M23=0,0,COUNTIF(T1_imgsummary!E23:N23,"CA")*100/M23)</f>
        <v>10</v>
      </c>
      <c r="CM23">
        <f>IF(M23=0,0,COUNTIF(T1_imgsummary!E23:N23,"DC")*100/M23)</f>
        <v>0</v>
      </c>
      <c r="CN23">
        <f>IF(M23=0,0,COUNTIF(T1_imgsummary!E23:N23,"DCA")*100/M23)</f>
        <v>0</v>
      </c>
      <c r="CO23">
        <f>IF(M23=0,0,COUNTIF(T1_imgsummary!E23:N23,"DIS")*100/M23)</f>
        <v>0</v>
      </c>
      <c r="CQ23">
        <f>IF(M23=0,0,COUNTIF(T1_imgsummary!E23:N23,"GRV")*100/M23)</f>
        <v>0</v>
      </c>
      <c r="CR23">
        <f>IF(M23=0,0,COUNTIF(T1_imgsummary!E23:N23,"R")*100/M23)</f>
        <v>0</v>
      </c>
      <c r="CS23">
        <f>IF(M23=0,0,COUNTIF(T1_imgsummary!E23:N23,"S")*100/M23)</f>
        <v>0</v>
      </c>
      <c r="CT23">
        <f>IF(M23=0,0,COUNTIF(T1_imgsummary!E23:N23,"RCK")*100/M23)</f>
        <v>0</v>
      </c>
      <c r="CU23">
        <f>IF(M23=0,0,COUNTIF(T1_imgsummary!E23:N23,"SI")*100/M23)</f>
        <v>0</v>
      </c>
      <c r="CW23">
        <f>IF(M23=0,0,COUNTIF(T1_imgsummary!E23:N23,"COD")*100/M23)</f>
        <v>0</v>
      </c>
      <c r="CX23">
        <f>IF(M23=0,0,COUNTIF(T1_imgsummary!E23:N23,"KAPP")*100/M23)</f>
        <v>0</v>
      </c>
      <c r="CY23">
        <f>IF(M23=0,0,COUNTIF(T1_imgsummary!E23:N23,"MA")*100/M23)</f>
        <v>0</v>
      </c>
      <c r="CZ23">
        <f>IF(M23=0,0,COUNTIF(T1_imgsummary!E23:N23,"SARG")*100/M23)</f>
        <v>0</v>
      </c>
      <c r="DB23">
        <f>IF(M23=0,0,COUNTIF(T1_imgsummary!E23:N23,"HA")*100/M23)</f>
        <v>0</v>
      </c>
      <c r="DD23">
        <f>IF(M23=0,0,COUNTIF(T1_imgsummary!E23:N23,"COTS")*100/M23)</f>
        <v>0</v>
      </c>
      <c r="DE23">
        <f>IF(M23=0,0,COUNTIF(T1_imgsummary!E23:N23,"COR")*100/M23)</f>
        <v>0</v>
      </c>
      <c r="DF23">
        <f>IF(M23=0,0,COUNTIF(T1_imgsummary!E23:N23,"DIA")*100/M23)</f>
        <v>0</v>
      </c>
      <c r="DG23">
        <f>IF(M23=0,0,COUNTIF(T1_imgsummary!E23:N23,"GORG")*100/M23)</f>
        <v>0</v>
      </c>
      <c r="DH23">
        <f>IF(M23=0,0,COUNTIF(T1_imgsummary!E23:N23,"ISIS")*100/M23)</f>
        <v>0</v>
      </c>
      <c r="DI23">
        <f>IF(M23=0,0,COUNTIF(T1_imgsummary!E23:N23,"OT")*100/M23)</f>
        <v>0</v>
      </c>
      <c r="DJ23">
        <f>IF(M23=0,0,COUNTIF(T1_imgsummary!E23:N23,"SG")*100/M23)</f>
        <v>0</v>
      </c>
      <c r="DK23">
        <f>IF(M23=0,0,COUNTIF(T1_imgsummary!E23:N23,"SC")*100/M23)</f>
        <v>0</v>
      </c>
      <c r="DL23">
        <f>IF(M23=0,0,COUNTIF(T1_imgsummary!E23:N23,"SP")*100/M23)</f>
        <v>0</v>
      </c>
      <c r="DM23">
        <f>IF(M23=0,0,COUNTIF(T1_imgsummary!E23:N23,"ZO")*100/M23)</f>
        <v>0</v>
      </c>
      <c r="DO23">
        <f>IF(M23=0,0,COUNTIF(T1_imgsummary!E23:N23,"TWB")*100/M23)</f>
        <v>0</v>
      </c>
      <c r="DQ23">
        <f>IF(M23=0,0,COUNTIF(T1_imgsummary!Y23:AH23,"COR")*100/M23)</f>
        <v>0</v>
      </c>
      <c r="DR23">
        <f>IF(M23=0,0,COUNTIF(T1_imgsummary!Y23:AH23,"COTS")*100/M23)</f>
        <v>0</v>
      </c>
      <c r="DS23">
        <f>IF(M23=0,0,COUNTIF(T1_imgsummary!Y23:AH23,"DIA")*100/M23)</f>
        <v>0</v>
      </c>
      <c r="DT23">
        <f>IF(M23=0,0,COUNTIF(T1_imgsummary!Y23:AH23,"GORG")*100/M23)</f>
        <v>0</v>
      </c>
      <c r="DU23">
        <f>IF(M23=0,0,COUNTIF(T1_imgsummary!Y23:AH23,"ISIS")*100/M23)</f>
        <v>0</v>
      </c>
      <c r="DV23">
        <f>IF(M23=0,0,COUNTIF(T1_imgsummary!Y23:AH23,"DIS")*100/M23)</f>
        <v>0</v>
      </c>
      <c r="DW23">
        <f>IF(M23=0,0,COUNTIF(T1_imgsummary!Y23:AH23,"BLEC")*100/M23)</f>
        <v>0</v>
      </c>
      <c r="DX23">
        <f>IF(M23=0,0,COUNTIF(T1_imgsummary!Y23:AH23,"COD")*100/M23)</f>
        <v>0</v>
      </c>
      <c r="DY23">
        <f>IF(M23=0,0,COUNTIF(T1_imgsummary!Y23:AH23,"KAPP")*100/M23)</f>
        <v>0</v>
      </c>
      <c r="DZ23">
        <f>IF(M23=0,0,COUNTIF(T1_imgsummary!Y23:AH23,"SARG")*100/M23)</f>
        <v>0</v>
      </c>
      <c r="EA23">
        <f>IF(M23=0,0,COUNTIF(T1_imgsummary!Y23:AH23,"ZACRF")*100/M23)</f>
        <v>0</v>
      </c>
      <c r="EB23">
        <f>IF(M23=0,0,COUNTIF(T1_imgsummary!Y23:AH23,"ZAGARF")*100/M23)</f>
        <v>0</v>
      </c>
      <c r="EC23">
        <f>IF(M23=0,0,COUNTIF(T1_imgsummary!Y23:AH23,"ZAGATF")*100/M23)</f>
        <v>0</v>
      </c>
      <c r="ED23">
        <f>IF(M23=0,0,COUNTIF(T1_imgsummary!Y23:AH23,"ZCMRF")*100/M23)</f>
        <v>0</v>
      </c>
      <c r="EE23">
        <f>IF(M23=0,0,COUNTIF(T1_imgsummary!Y23:AH23,"ZDENF")*100/M23)</f>
        <v>0</v>
      </c>
      <c r="EF23">
        <f>IF(M23=0,0,COUNTIF(T1_imgsummary!Y23:AH23,"ZEUPF")*100/M23)</f>
        <v>0</v>
      </c>
      <c r="EG23">
        <f>IF(M23=0,0,COUNTIF(T1_imgsummary!Y23:AH23,"ZFAVF")*100/M23)</f>
        <v>0</v>
      </c>
      <c r="EH23">
        <f>IF(M23=0,0,COUNTIF(T1_imgsummary!Y23:AH23,"ZMUSF")*100/M23)</f>
        <v>0</v>
      </c>
      <c r="EI23">
        <f>IF(M23=0,0,COUNTIF(T1_imgsummary!Y23:AH23,"ZNSC")*100/M23)</f>
        <v>0</v>
      </c>
      <c r="EJ23">
        <f>IF(M23=0,0,COUNTIF(T1_imgsummary!Y23:AH23,"ZOC")*100/M23)</f>
        <v>0</v>
      </c>
      <c r="EK23">
        <f>IF(M23=0,0,COUNTIF(T1_imgsummary!Y23:AH23,"ZPOCF")*100/M23)</f>
        <v>0</v>
      </c>
      <c r="EL23">
        <f>IF(M23=0,0,COUNTIF(T1_imgsummary!Y23:AH23,"ZPORF")*100/M23)</f>
        <v>0</v>
      </c>
    </row>
    <row r="24" spans="1:142" x14ac:dyDescent="0.25">
      <c r="A24">
        <v>22</v>
      </c>
      <c r="B24" t="s">
        <v>78</v>
      </c>
      <c r="F24" s="26">
        <f>IF(M24=0,0,COUNTIF(T1_imgsummary!O24:X24,"HC")*100/M24)</f>
        <v>40</v>
      </c>
      <c r="G24" s="26">
        <f>IF(M24=0,0,COUNTIF(T1_imgsummary!O24:X24,"AA")*100/M24)</f>
        <v>30</v>
      </c>
      <c r="H24">
        <f>IF(M24=0,0,COUNTIF(T1_imgsummary!O24:X24,"AB")*100/M24)</f>
        <v>0</v>
      </c>
      <c r="I24" s="26">
        <f>IF(M24=0,0,COUNTIF(T1_imgsummary!O24:X24,"MA")*100/M24)</f>
        <v>10</v>
      </c>
      <c r="J24" s="26">
        <f>IF(M24=0,0,COUNTIF(T1_imgsummary!O24:X24,"HA")*100/M24)</f>
        <v>20</v>
      </c>
      <c r="K24">
        <f>IF(M24=0,0,COUNTIF(T1_imgsummary!O24:X24,"OB")*100/M24)</f>
        <v>0</v>
      </c>
      <c r="L24">
        <f>IF(M24=0,0,COUNTIF(T1_imgsummary!O24:X24,"TWB")*100/M24)</f>
        <v>0</v>
      </c>
      <c r="M24">
        <f>10-COUNTIF(T1_imgsummary!O24:X24,"TWS")</f>
        <v>10</v>
      </c>
      <c r="P24">
        <f>IF(M24=0,0,COUNTIF(T1_imgsummary!E24:N24,"ACAN")*100/M24)</f>
        <v>0</v>
      </c>
      <c r="Q24">
        <f>IF(M24=0,0,COUNTIF(T1_imgsummary!E24:N24,"ACB")*100/M24)</f>
        <v>0</v>
      </c>
      <c r="R24">
        <f>IF(M24=0,0,COUNTIF(T1_imgsummary!E24:N24,"ACC")*100/M24)</f>
        <v>0</v>
      </c>
      <c r="S24">
        <f>IF(M24=0,0,COUNTIF(T1_imgsummary!E24:N24,"ACD")*100/M24)</f>
        <v>0</v>
      </c>
      <c r="T24">
        <f>IF(M24=0,0,COUNTIF(T1_imgsummary!E24:N24,"ACH")*100/M24)</f>
        <v>0</v>
      </c>
      <c r="U24">
        <f>IF(M24=0,0,COUNTIF(T1_imgsummary!E24:N24,"ACT")*100/M24)</f>
        <v>0</v>
      </c>
      <c r="V24">
        <f>IF(M24=0,0,COUNTIF(T1_imgsummary!E24:N24,"ACR")*100/M24)</f>
        <v>0</v>
      </c>
      <c r="W24">
        <f>IF(M24=0,0,COUNTIF(T1_imgsummary!E24:N24,"AST")*100/M24)</f>
        <v>0</v>
      </c>
      <c r="X24">
        <f>IF(M24=0,0,COUNTIF(T1_imgsummary!E24:N24,"AF")*100/M24)</f>
        <v>0</v>
      </c>
      <c r="Y24">
        <f>IF(M24=0,0,COUNTIF(T1_imgsummary!E24:N24,"BLEC")*100/M24)</f>
        <v>0</v>
      </c>
      <c r="Z24">
        <f>IF(M24=0,0,COUNTIF(T1_imgsummary!E24:N24,"CAU")*100/M24)</f>
        <v>0</v>
      </c>
      <c r="AA24">
        <f>IF(M24=0,0,COUNTIF(T1_imgsummary!E24:N24,"COE")*100/M24)</f>
        <v>0</v>
      </c>
      <c r="AB24">
        <f>IF(M24=0,0,COUNTIF(T1_imgsummary!E24:N24,"COS")*100/M24)</f>
        <v>0</v>
      </c>
      <c r="AC24">
        <f>IF(M24=0,0,COUNTIF(T1_imgsummary!E24:N24,"CYP")*100/M24)</f>
        <v>0</v>
      </c>
      <c r="AD24">
        <f>IF(M24=0,0,COUNTIF(T1_imgsummary!E24:N24,"DIP")*100/M24)</f>
        <v>0</v>
      </c>
      <c r="AE24">
        <f>IF(M24=0,0,COUNTIF(T1_imgsummary!E24:N24,"ECHY")*100/M24)</f>
        <v>0</v>
      </c>
      <c r="AF24">
        <f>IF(M24=0,0,COUNTIF(T1_imgsummary!E24:N24,"ECHI")*100/M24)</f>
        <v>0</v>
      </c>
      <c r="AG24">
        <f>IF(M24=0,0,COUNTIF(T1_imgsummary!E24:N24,"EUP")*100/M24)</f>
        <v>0</v>
      </c>
      <c r="AH24">
        <f>IF(M24=0,0,COUNTIF(T1_imgsummary!E24:N24,"FAV")*100/M24)</f>
        <v>0</v>
      </c>
      <c r="AI24">
        <f>IF(M24=0,0,COUNTIF(T1_imgsummary!E24:N24,"FVI")*100/M24)</f>
        <v>0</v>
      </c>
      <c r="AJ24">
        <f>IF(M24=0,0,COUNTIF(T1_imgsummary!E24:N24,"CMR")*100/M24)</f>
        <v>0</v>
      </c>
      <c r="AK24">
        <f>IF(M24=0,0,COUNTIF(T1_imgsummary!E24:N24,"GAL")*100/M24)</f>
        <v>0</v>
      </c>
      <c r="AL24" s="26">
        <f>IF(M24=0,0,COUNTIF(T1_imgsummary!E24:N24,"GONIA")*100/M24)</f>
        <v>10</v>
      </c>
      <c r="AM24">
        <f>IF(M24=0,0,COUNTIF(T1_imgsummary!E24:N24,"GONIO")*100/M24)</f>
        <v>0</v>
      </c>
      <c r="AN24">
        <f>IF(M24=0,0,COUNTIF(T1_imgsummary!E24:N24,"HEL")*100/M24)</f>
        <v>0</v>
      </c>
      <c r="AO24">
        <f>IF(M24=0,0,COUNTIF(T1_imgsummary!E24:N24,"HYD")*100/M24)</f>
        <v>0</v>
      </c>
      <c r="AP24">
        <f>IF(M24=0,0,COUNTIF(T1_imgsummary!E24:N24,"ISO")*100/M24)</f>
        <v>0</v>
      </c>
      <c r="AQ24">
        <f>IF(M24=0,0,COUNTIF(T1_imgsummary!E24:N24,"LEPA")*100/M24)</f>
        <v>0</v>
      </c>
      <c r="AR24">
        <f>IF(M24=0,0,COUNTIF(T1_imgsummary!E24:N24,"LEPS")*100/M24)</f>
        <v>0</v>
      </c>
      <c r="AS24">
        <f>IF(M24=0,0,COUNTIF(T1_imgsummary!E24:N24,"LOB")*100/M24)</f>
        <v>0</v>
      </c>
      <c r="AT24">
        <f>IF(M24=0,0,COUNTIF(T1_imgsummary!E24:N24,"MER")*100/M24)</f>
        <v>0</v>
      </c>
      <c r="AU24">
        <f>IF(M24=0,0,COUNTIF(T1_imgsummary!E24:N24,"MILL")*100/M24)</f>
        <v>0</v>
      </c>
      <c r="AV24">
        <f>IF(M24=0,0,COUNTIF(T1_imgsummary!E24:N24,"MON")*100/M24)</f>
        <v>0</v>
      </c>
      <c r="AW24">
        <f>IF(M24=0,0,COUNTIF(T1_imgsummary!E24:N24,"MONTB")*100/M24)</f>
        <v>0</v>
      </c>
      <c r="AX24">
        <f>IF(M24=0,0,COUNTIF(T1_imgsummary!E24:N24,"MONTE")*100/M24)</f>
        <v>0</v>
      </c>
      <c r="AY24">
        <f>IF(M24=0,0,COUNTIF(T1_imgsummary!E24:N24,"MONTF")*100/M24)</f>
        <v>0</v>
      </c>
      <c r="AZ24">
        <f>IF(M24=0,0,COUNTIF(T1_imgsummary!E24:N24,"MYC")*100/M24)</f>
        <v>0</v>
      </c>
      <c r="BA24">
        <f>IF(M24=0,0,COUNTIF(T1_imgsummary!E24:N24,"CB")*100/M24)</f>
        <v>0</v>
      </c>
      <c r="BB24">
        <f>IF(M24=0,0,COUNTIF(T1_imgsummary!E24:N24,"BUB")*100/M24)</f>
        <v>0</v>
      </c>
      <c r="BC24" s="26">
        <f>IF(M24=0,0,COUNTIF(T1_imgsummary!E24:N24,"CE")*100/M24)</f>
        <v>20</v>
      </c>
      <c r="BD24">
        <f>IF(M24=0,0,COUNTIF(T1_imgsummary!E24:N24,"CF")*100/M24)</f>
        <v>0</v>
      </c>
      <c r="BE24">
        <f>IF(M24=0,0,COUNTIF(T1_imgsummary!E24:N24,"FOT")*100/M24)</f>
        <v>0</v>
      </c>
      <c r="BF24">
        <f>IF(M24=0,0,COUNTIF(T1_imgsummary!E24:N24,"CM")*100/M24)</f>
        <v>0</v>
      </c>
      <c r="BG24">
        <f>IF(M24=0,0,COUNTIF(T1_imgsummary!E24:N24,"OULA")*100/M24)</f>
        <v>0</v>
      </c>
      <c r="BH24">
        <f>IF(M24=0,0,COUNTIF(T1_imgsummary!E24:N24,"OULO")*100/M24)</f>
        <v>0</v>
      </c>
      <c r="BI24">
        <f>IF(M24=0,0,COUNTIF(T1_imgsummary!E24:N24,"OXY")*100/M24)</f>
        <v>0</v>
      </c>
      <c r="BJ24">
        <f>IF(M24=0,0,COUNTIF(T1_imgsummary!E24:N24,"PACE")*100/M24)</f>
        <v>0</v>
      </c>
      <c r="BK24">
        <f>IF(M24=0,0,COUNTIF(T1_imgsummary!E24:N24,"PACF")*100/M24)</f>
        <v>0</v>
      </c>
      <c r="BL24">
        <f>IF(M24=0,0,COUNTIF(T1_imgsummary!E24:N24,"PAV")*100/M24)</f>
        <v>0</v>
      </c>
      <c r="BM24">
        <f>IF(M24=0,0,COUNTIF(T1_imgsummary!E24:N24,"PEC")*100/M24)</f>
        <v>0</v>
      </c>
      <c r="BN24" s="26">
        <f>IF(M24=0,0,COUNTIF(T1_imgsummary!E24:N24,"PLAT")*100/M24)</f>
        <v>10</v>
      </c>
      <c r="BO24">
        <f>IF(M24=0,0,COUNTIF(T1_imgsummary!E24:N24,"POC")*100/M24)</f>
        <v>0</v>
      </c>
      <c r="BP24">
        <f>IF(M24=0,0,COUNTIF(T1_imgsummary!E24:N24,"PORB")*100/M24)</f>
        <v>0</v>
      </c>
      <c r="BQ24">
        <f>IF(M24=0,0,COUNTIF(T1_imgsummary!E24:N24,"PORE")*100/M24)</f>
        <v>0</v>
      </c>
      <c r="BR24">
        <f>IF(M24=0,0,COUNTIF(T1_imgsummary!E24:N24,"PORM")*100/M24)</f>
        <v>0</v>
      </c>
      <c r="BS24">
        <f>IF(M24=0,0,COUNTIF(T1_imgsummary!E24:N24,"SER")*100/M24)</f>
        <v>0</v>
      </c>
      <c r="BT24">
        <f>IF(M24=0,0,COUNTIF(T1_imgsummary!E24:N24,"STY")*100/M24)</f>
        <v>0</v>
      </c>
      <c r="BU24">
        <f>IF(M24=0,0,COUNTIF(T1_imgsummary!E24:N24,"SYM")*100/M24)</f>
        <v>0</v>
      </c>
      <c r="BV24">
        <f>IF(M24=0,0,COUNTIF(T1_imgsummary!E24:N24,"TUBI")*100/M24)</f>
        <v>0</v>
      </c>
      <c r="BW24">
        <f>IF(M24=0,0,COUNTIF(T1_imgsummary!E24:N24,"TURB")*100/M24)</f>
        <v>0</v>
      </c>
      <c r="BX24">
        <f>IF(M24=0,0,COUNTIF(T1_imgsummary!E24:N24,"ZACRF")*100/M24)</f>
        <v>0</v>
      </c>
      <c r="BY24">
        <f>IF(M24=0,0,COUNTIF(T1_imgsummary!E24:N24,"ZAGARF")*100/M24)</f>
        <v>0</v>
      </c>
      <c r="BZ24">
        <f>IF(M24=0,0,COUNTIF(T1_imgsummary!E24:N24,"ZAGATF")*100/M24)</f>
        <v>0</v>
      </c>
      <c r="CA24">
        <f>IF(M24=0,0,COUNTIF(T1_imgsummary!E24:N24,"ZDENF")*100/M24)</f>
        <v>0</v>
      </c>
      <c r="CB24">
        <f>IF(M24=0,0,COUNTIF(T1_imgsummary!E24:N24,"ZEUPF")*100/M24)</f>
        <v>0</v>
      </c>
      <c r="CC24">
        <f>IF(M24=0,0,COUNTIF(T1_imgsummary!E24:N24,"ZFAVF")*100/M24)</f>
        <v>0</v>
      </c>
      <c r="CD24">
        <f>IF(M24=0,0,COUNTIF(T1_imgsummary!E24:N24,"ZCMRF")*100/M24)</f>
        <v>0</v>
      </c>
      <c r="CE24">
        <f>IF(M24=0,0,COUNTIF(T1_imgsummary!E24:N24,"ZMUSF")*100/M24)</f>
        <v>0</v>
      </c>
      <c r="CF24">
        <f>IF(M24=0,0,COUNTIF(T1_imgsummary!E24:N24,"ZNSC")*100/M24)</f>
        <v>0</v>
      </c>
      <c r="CG24">
        <f>IF(M24=0,0,COUNTIF(T1_imgsummary!E24:N24,"ZOC")*100/M24)</f>
        <v>0</v>
      </c>
      <c r="CH24">
        <f>IF(M24=0,0,COUNTIF(T1_imgsummary!E24:N24,"ZPOCF")*100/M24)</f>
        <v>0</v>
      </c>
      <c r="CI24">
        <f>IF(M24=0,0,COUNTIF(T1_imgsummary!E24:N24,"ZPORF")*100/M24)</f>
        <v>0</v>
      </c>
      <c r="CK24" s="26">
        <f>IF(M24=0,0,COUNTIF(T1_imgsummary!E24:N24,"AA")*100/M24)</f>
        <v>30</v>
      </c>
      <c r="CL24">
        <f>IF(M24=0,0,COUNTIF(T1_imgsummary!E24:N24,"CA")*100/M24)</f>
        <v>0</v>
      </c>
      <c r="CM24">
        <f>IF(M24=0,0,COUNTIF(T1_imgsummary!E24:N24,"DC")*100/M24)</f>
        <v>0</v>
      </c>
      <c r="CN24">
        <f>IF(M24=0,0,COUNTIF(T1_imgsummary!E24:N24,"DCA")*100/M24)</f>
        <v>0</v>
      </c>
      <c r="CO24">
        <f>IF(M24=0,0,COUNTIF(T1_imgsummary!E24:N24,"DIS")*100/M24)</f>
        <v>0</v>
      </c>
      <c r="CQ24">
        <f>IF(M24=0,0,COUNTIF(T1_imgsummary!E24:N24,"GRV")*100/M24)</f>
        <v>0</v>
      </c>
      <c r="CR24">
        <f>IF(M24=0,0,COUNTIF(T1_imgsummary!E24:N24,"R")*100/M24)</f>
        <v>0</v>
      </c>
      <c r="CS24">
        <f>IF(M24=0,0,COUNTIF(T1_imgsummary!E24:N24,"S")*100/M24)</f>
        <v>0</v>
      </c>
      <c r="CT24">
        <f>IF(M24=0,0,COUNTIF(T1_imgsummary!E24:N24,"RCK")*100/M24)</f>
        <v>0</v>
      </c>
      <c r="CU24">
        <f>IF(M24=0,0,COUNTIF(T1_imgsummary!E24:N24,"SI")*100/M24)</f>
        <v>0</v>
      </c>
      <c r="CW24">
        <f>IF(M24=0,0,COUNTIF(T1_imgsummary!E24:N24,"COD")*100/M24)</f>
        <v>0</v>
      </c>
      <c r="CX24">
        <f>IF(M24=0,0,COUNTIF(T1_imgsummary!E24:N24,"KAPP")*100/M24)</f>
        <v>0</v>
      </c>
      <c r="CY24" s="26">
        <f>IF(M24=0,0,COUNTIF(T1_imgsummary!E24:N24,"MA")*100/M24)</f>
        <v>10</v>
      </c>
      <c r="CZ24">
        <f>IF(M24=0,0,COUNTIF(T1_imgsummary!E24:N24,"SARG")*100/M24)</f>
        <v>0</v>
      </c>
      <c r="DB24" s="26">
        <f>IF(M24=0,0,COUNTIF(T1_imgsummary!E24:N24,"HA")*100/M24)</f>
        <v>20</v>
      </c>
      <c r="DD24">
        <f>IF(M24=0,0,COUNTIF(T1_imgsummary!E24:N24,"COTS")*100/M24)</f>
        <v>0</v>
      </c>
      <c r="DE24">
        <f>IF(M24=0,0,COUNTIF(T1_imgsummary!E24:N24,"COR")*100/M24)</f>
        <v>0</v>
      </c>
      <c r="DF24">
        <f>IF(M24=0,0,COUNTIF(T1_imgsummary!E24:N24,"DIA")*100/M24)</f>
        <v>0</v>
      </c>
      <c r="DG24">
        <f>IF(M24=0,0,COUNTIF(T1_imgsummary!E24:N24,"GORG")*100/M24)</f>
        <v>0</v>
      </c>
      <c r="DH24">
        <f>IF(M24=0,0,COUNTIF(T1_imgsummary!E24:N24,"ISIS")*100/M24)</f>
        <v>0</v>
      </c>
      <c r="DI24">
        <f>IF(M24=0,0,COUNTIF(T1_imgsummary!E24:N24,"OT")*100/M24)</f>
        <v>0</v>
      </c>
      <c r="DJ24">
        <f>IF(M24=0,0,COUNTIF(T1_imgsummary!E24:N24,"SG")*100/M24)</f>
        <v>0</v>
      </c>
      <c r="DK24">
        <f>IF(M24=0,0,COUNTIF(T1_imgsummary!E24:N24,"SC")*100/M24)</f>
        <v>0</v>
      </c>
      <c r="DL24">
        <f>IF(M24=0,0,COUNTIF(T1_imgsummary!E24:N24,"SP")*100/M24)</f>
        <v>0</v>
      </c>
      <c r="DM24">
        <f>IF(M24=0,0,COUNTIF(T1_imgsummary!E24:N24,"ZO")*100/M24)</f>
        <v>0</v>
      </c>
      <c r="DO24">
        <f>IF(M24=0,0,COUNTIF(T1_imgsummary!E24:N24,"TWB")*100/M24)</f>
        <v>0</v>
      </c>
      <c r="DQ24">
        <f>IF(M24=0,0,COUNTIF(T1_imgsummary!Y24:AH24,"COR")*100/M24)</f>
        <v>0</v>
      </c>
      <c r="DR24">
        <f>IF(M24=0,0,COUNTIF(T1_imgsummary!Y24:AH24,"COTS")*100/M24)</f>
        <v>0</v>
      </c>
      <c r="DS24">
        <f>IF(M24=0,0,COUNTIF(T1_imgsummary!Y24:AH24,"DIA")*100/M24)</f>
        <v>0</v>
      </c>
      <c r="DT24">
        <f>IF(M24=0,0,COUNTIF(T1_imgsummary!Y24:AH24,"GORG")*100/M24)</f>
        <v>0</v>
      </c>
      <c r="DU24">
        <f>IF(M24=0,0,COUNTIF(T1_imgsummary!Y24:AH24,"ISIS")*100/M24)</f>
        <v>0</v>
      </c>
      <c r="DV24">
        <f>IF(M24=0,0,COUNTIF(T1_imgsummary!Y24:AH24,"DIS")*100/M24)</f>
        <v>0</v>
      </c>
      <c r="DW24">
        <f>IF(M24=0,0,COUNTIF(T1_imgsummary!Y24:AH24,"BLEC")*100/M24)</f>
        <v>0</v>
      </c>
      <c r="DX24">
        <f>IF(M24=0,0,COUNTIF(T1_imgsummary!Y24:AH24,"COD")*100/M24)</f>
        <v>0</v>
      </c>
      <c r="DY24">
        <f>IF(M24=0,0,COUNTIF(T1_imgsummary!Y24:AH24,"KAPP")*100/M24)</f>
        <v>0</v>
      </c>
      <c r="DZ24">
        <f>IF(M24=0,0,COUNTIF(T1_imgsummary!Y24:AH24,"SARG")*100/M24)</f>
        <v>0</v>
      </c>
      <c r="EA24">
        <f>IF(M24=0,0,COUNTIF(T1_imgsummary!Y24:AH24,"ZACRF")*100/M24)</f>
        <v>0</v>
      </c>
      <c r="EB24">
        <f>IF(M24=0,0,COUNTIF(T1_imgsummary!Y24:AH24,"ZAGARF")*100/M24)</f>
        <v>0</v>
      </c>
      <c r="EC24">
        <f>IF(M24=0,0,COUNTIF(T1_imgsummary!Y24:AH24,"ZAGATF")*100/M24)</f>
        <v>0</v>
      </c>
      <c r="ED24">
        <f>IF(M24=0,0,COUNTIF(T1_imgsummary!Y24:AH24,"ZCMRF")*100/M24)</f>
        <v>0</v>
      </c>
      <c r="EE24">
        <f>IF(M24=0,0,COUNTIF(T1_imgsummary!Y24:AH24,"ZDENF")*100/M24)</f>
        <v>0</v>
      </c>
      <c r="EF24">
        <f>IF(M24=0,0,COUNTIF(T1_imgsummary!Y24:AH24,"ZEUPF")*100/M24)</f>
        <v>0</v>
      </c>
      <c r="EG24">
        <f>IF(M24=0,0,COUNTIF(T1_imgsummary!Y24:AH24,"ZFAVF")*100/M24)</f>
        <v>0</v>
      </c>
      <c r="EH24">
        <f>IF(M24=0,0,COUNTIF(T1_imgsummary!Y24:AH24,"ZMUSF")*100/M24)</f>
        <v>0</v>
      </c>
      <c r="EI24">
        <f>IF(M24=0,0,COUNTIF(T1_imgsummary!Y24:AH24,"ZNSC")*100/M24)</f>
        <v>0</v>
      </c>
      <c r="EJ24">
        <f>IF(M24=0,0,COUNTIF(T1_imgsummary!Y24:AH24,"ZOC")*100/M24)</f>
        <v>0</v>
      </c>
      <c r="EK24">
        <f>IF(M24=0,0,COUNTIF(T1_imgsummary!Y24:AH24,"ZPOCF")*100/M24)</f>
        <v>0</v>
      </c>
      <c r="EL24">
        <f>IF(M24=0,0,COUNTIF(T1_imgsummary!Y24:AH24,"ZPORF")*100/M24)</f>
        <v>0</v>
      </c>
    </row>
    <row r="25" spans="1:142" x14ac:dyDescent="0.25">
      <c r="A25">
        <v>23</v>
      </c>
      <c r="B25" t="s">
        <v>80</v>
      </c>
      <c r="F25">
        <f>IF(M25=0,0,COUNTIF(T1_imgsummary!O25:X25,"HC")*100/M25)</f>
        <v>0</v>
      </c>
      <c r="G25" s="26">
        <f>IF(M25=0,0,COUNTIF(T1_imgsummary!O25:X25,"AA")*100/M25)</f>
        <v>50</v>
      </c>
      <c r="H25">
        <f>IF(M25=0,0,COUNTIF(T1_imgsummary!O25:X25,"AB")*100/M25)</f>
        <v>0</v>
      </c>
      <c r="I25" s="26">
        <f>IF(M25=0,0,COUNTIF(T1_imgsummary!O25:X25,"MA")*100/M25)</f>
        <v>30</v>
      </c>
      <c r="J25" s="26">
        <f>IF(M25=0,0,COUNTIF(T1_imgsummary!O25:X25,"HA")*100/M25)</f>
        <v>10</v>
      </c>
      <c r="K25" s="26">
        <f>IF(M25=0,0,COUNTIF(T1_imgsummary!O25:X25,"OB")*100/M25)</f>
        <v>10</v>
      </c>
      <c r="L25">
        <f>IF(M25=0,0,COUNTIF(T1_imgsummary!O25:X25,"TWB")*100/M25)</f>
        <v>0</v>
      </c>
      <c r="M25">
        <f>10-COUNTIF(T1_imgsummary!O25:X25,"TWS")</f>
        <v>10</v>
      </c>
      <c r="P25">
        <f>IF(M25=0,0,COUNTIF(T1_imgsummary!E25:N25,"ACAN")*100/M25)</f>
        <v>0</v>
      </c>
      <c r="Q25">
        <f>IF(M25=0,0,COUNTIF(T1_imgsummary!E25:N25,"ACB")*100/M25)</f>
        <v>0</v>
      </c>
      <c r="R25">
        <f>IF(M25=0,0,COUNTIF(T1_imgsummary!E25:N25,"ACC")*100/M25)</f>
        <v>0</v>
      </c>
      <c r="S25">
        <f>IF(M25=0,0,COUNTIF(T1_imgsummary!E25:N25,"ACD")*100/M25)</f>
        <v>0</v>
      </c>
      <c r="T25">
        <f>IF(M25=0,0,COUNTIF(T1_imgsummary!E25:N25,"ACH")*100/M25)</f>
        <v>0</v>
      </c>
      <c r="U25">
        <f>IF(M25=0,0,COUNTIF(T1_imgsummary!E25:N25,"ACT")*100/M25)</f>
        <v>0</v>
      </c>
      <c r="V25">
        <f>IF(M25=0,0,COUNTIF(T1_imgsummary!E25:N25,"ACR")*100/M25)</f>
        <v>0</v>
      </c>
      <c r="W25">
        <f>IF(M25=0,0,COUNTIF(T1_imgsummary!E25:N25,"AST")*100/M25)</f>
        <v>0</v>
      </c>
      <c r="X25">
        <f>IF(M25=0,0,COUNTIF(T1_imgsummary!E25:N25,"AF")*100/M25)</f>
        <v>0</v>
      </c>
      <c r="Y25">
        <f>IF(M25=0,0,COUNTIF(T1_imgsummary!E25:N25,"BLEC")*100/M25)</f>
        <v>0</v>
      </c>
      <c r="Z25">
        <f>IF(M25=0,0,COUNTIF(T1_imgsummary!E25:N25,"CAU")*100/M25)</f>
        <v>0</v>
      </c>
      <c r="AA25">
        <f>IF(M25=0,0,COUNTIF(T1_imgsummary!E25:N25,"COE")*100/M25)</f>
        <v>0</v>
      </c>
      <c r="AB25">
        <f>IF(M25=0,0,COUNTIF(T1_imgsummary!E25:N25,"COS")*100/M25)</f>
        <v>0</v>
      </c>
      <c r="AC25">
        <f>IF(M25=0,0,COUNTIF(T1_imgsummary!E25:N25,"CYP")*100/M25)</f>
        <v>0</v>
      </c>
      <c r="AD25">
        <f>IF(M25=0,0,COUNTIF(T1_imgsummary!E25:N25,"DIP")*100/M25)</f>
        <v>0</v>
      </c>
      <c r="AE25">
        <f>IF(M25=0,0,COUNTIF(T1_imgsummary!E25:N25,"ECHY")*100/M25)</f>
        <v>0</v>
      </c>
      <c r="AF25">
        <f>IF(M25=0,0,COUNTIF(T1_imgsummary!E25:N25,"ECHI")*100/M25)</f>
        <v>0</v>
      </c>
      <c r="AG25">
        <f>IF(M25=0,0,COUNTIF(T1_imgsummary!E25:N25,"EUP")*100/M25)</f>
        <v>0</v>
      </c>
      <c r="AH25">
        <f>IF(M25=0,0,COUNTIF(T1_imgsummary!E25:N25,"FAV")*100/M25)</f>
        <v>0</v>
      </c>
      <c r="AI25">
        <f>IF(M25=0,0,COUNTIF(T1_imgsummary!E25:N25,"FVI")*100/M25)</f>
        <v>0</v>
      </c>
      <c r="AJ25">
        <f>IF(M25=0,0,COUNTIF(T1_imgsummary!E25:N25,"CMR")*100/M25)</f>
        <v>0</v>
      </c>
      <c r="AK25">
        <f>IF(M25=0,0,COUNTIF(T1_imgsummary!E25:N25,"GAL")*100/M25)</f>
        <v>0</v>
      </c>
      <c r="AL25">
        <f>IF(M25=0,0,COUNTIF(T1_imgsummary!E25:N25,"GONIA")*100/M25)</f>
        <v>0</v>
      </c>
      <c r="AM25">
        <f>IF(M25=0,0,COUNTIF(T1_imgsummary!E25:N25,"GONIO")*100/M25)</f>
        <v>0</v>
      </c>
      <c r="AN25">
        <f>IF(M25=0,0,COUNTIF(T1_imgsummary!E25:N25,"HEL")*100/M25)</f>
        <v>0</v>
      </c>
      <c r="AO25">
        <f>IF(M25=0,0,COUNTIF(T1_imgsummary!E25:N25,"HYD")*100/M25)</f>
        <v>0</v>
      </c>
      <c r="AP25">
        <f>IF(M25=0,0,COUNTIF(T1_imgsummary!E25:N25,"ISO")*100/M25)</f>
        <v>0</v>
      </c>
      <c r="AQ25">
        <f>IF(M25=0,0,COUNTIF(T1_imgsummary!E25:N25,"LEPA")*100/M25)</f>
        <v>0</v>
      </c>
      <c r="AR25">
        <f>IF(M25=0,0,COUNTIF(T1_imgsummary!E25:N25,"LEPS")*100/M25)</f>
        <v>0</v>
      </c>
      <c r="AS25">
        <f>IF(M25=0,0,COUNTIF(T1_imgsummary!E25:N25,"LOB")*100/M25)</f>
        <v>0</v>
      </c>
      <c r="AT25">
        <f>IF(M25=0,0,COUNTIF(T1_imgsummary!E25:N25,"MER")*100/M25)</f>
        <v>0</v>
      </c>
      <c r="AU25">
        <f>IF(M25=0,0,COUNTIF(T1_imgsummary!E25:N25,"MILL")*100/M25)</f>
        <v>0</v>
      </c>
      <c r="AV25">
        <f>IF(M25=0,0,COUNTIF(T1_imgsummary!E25:N25,"MON")*100/M25)</f>
        <v>0</v>
      </c>
      <c r="AW25">
        <f>IF(M25=0,0,COUNTIF(T1_imgsummary!E25:N25,"MONTB")*100/M25)</f>
        <v>0</v>
      </c>
      <c r="AX25">
        <f>IF(M25=0,0,COUNTIF(T1_imgsummary!E25:N25,"MONTE")*100/M25)</f>
        <v>0</v>
      </c>
      <c r="AY25">
        <f>IF(M25=0,0,COUNTIF(T1_imgsummary!E25:N25,"MONTF")*100/M25)</f>
        <v>0</v>
      </c>
      <c r="AZ25">
        <f>IF(M25=0,0,COUNTIF(T1_imgsummary!E25:N25,"MYC")*100/M25)</f>
        <v>0</v>
      </c>
      <c r="BA25">
        <f>IF(M25=0,0,COUNTIF(T1_imgsummary!E25:N25,"CB")*100/M25)</f>
        <v>0</v>
      </c>
      <c r="BB25">
        <f>IF(M25=0,0,COUNTIF(T1_imgsummary!E25:N25,"BUB")*100/M25)</f>
        <v>0</v>
      </c>
      <c r="BC25">
        <f>IF(M25=0,0,COUNTIF(T1_imgsummary!E25:N25,"CE")*100/M25)</f>
        <v>0</v>
      </c>
      <c r="BD25">
        <f>IF(M25=0,0,COUNTIF(T1_imgsummary!E25:N25,"CF")*100/M25)</f>
        <v>0</v>
      </c>
      <c r="BE25">
        <f>IF(M25=0,0,COUNTIF(T1_imgsummary!E25:N25,"FOT")*100/M25)</f>
        <v>0</v>
      </c>
      <c r="BF25">
        <f>IF(M25=0,0,COUNTIF(T1_imgsummary!E25:N25,"CM")*100/M25)</f>
        <v>0</v>
      </c>
      <c r="BG25">
        <f>IF(M25=0,0,COUNTIF(T1_imgsummary!E25:N25,"OULA")*100/M25)</f>
        <v>0</v>
      </c>
      <c r="BH25">
        <f>IF(M25=0,0,COUNTIF(T1_imgsummary!E25:N25,"OULO")*100/M25)</f>
        <v>0</v>
      </c>
      <c r="BI25">
        <f>IF(M25=0,0,COUNTIF(T1_imgsummary!E25:N25,"OXY")*100/M25)</f>
        <v>0</v>
      </c>
      <c r="BJ25">
        <f>IF(M25=0,0,COUNTIF(T1_imgsummary!E25:N25,"PACE")*100/M25)</f>
        <v>0</v>
      </c>
      <c r="BK25">
        <f>IF(M25=0,0,COUNTIF(T1_imgsummary!E25:N25,"PACF")*100/M25)</f>
        <v>0</v>
      </c>
      <c r="BL25">
        <f>IF(M25=0,0,COUNTIF(T1_imgsummary!E25:N25,"PAV")*100/M25)</f>
        <v>0</v>
      </c>
      <c r="BM25">
        <f>IF(M25=0,0,COUNTIF(T1_imgsummary!E25:N25,"PEC")*100/M25)</f>
        <v>0</v>
      </c>
      <c r="BN25">
        <f>IF(M25=0,0,COUNTIF(T1_imgsummary!E25:N25,"PLAT")*100/M25)</f>
        <v>0</v>
      </c>
      <c r="BO25">
        <f>IF(M25=0,0,COUNTIF(T1_imgsummary!E25:N25,"POC")*100/M25)</f>
        <v>0</v>
      </c>
      <c r="BP25">
        <f>IF(M25=0,0,COUNTIF(T1_imgsummary!E25:N25,"PORB")*100/M25)</f>
        <v>0</v>
      </c>
      <c r="BQ25">
        <f>IF(M25=0,0,COUNTIF(T1_imgsummary!E25:N25,"PORE")*100/M25)</f>
        <v>0</v>
      </c>
      <c r="BR25">
        <f>IF(M25=0,0,COUNTIF(T1_imgsummary!E25:N25,"PORM")*100/M25)</f>
        <v>0</v>
      </c>
      <c r="BS25">
        <f>IF(M25=0,0,COUNTIF(T1_imgsummary!E25:N25,"SER")*100/M25)</f>
        <v>0</v>
      </c>
      <c r="BT25">
        <f>IF(M25=0,0,COUNTIF(T1_imgsummary!E25:N25,"STY")*100/M25)</f>
        <v>0</v>
      </c>
      <c r="BU25">
        <f>IF(M25=0,0,COUNTIF(T1_imgsummary!E25:N25,"SYM")*100/M25)</f>
        <v>0</v>
      </c>
      <c r="BV25">
        <f>IF(M25=0,0,COUNTIF(T1_imgsummary!E25:N25,"TUBI")*100/M25)</f>
        <v>0</v>
      </c>
      <c r="BW25">
        <f>IF(M25=0,0,COUNTIF(T1_imgsummary!E25:N25,"TURB")*100/M25)</f>
        <v>0</v>
      </c>
      <c r="BX25">
        <f>IF(M25=0,0,COUNTIF(T1_imgsummary!E25:N25,"ZACRF")*100/M25)</f>
        <v>0</v>
      </c>
      <c r="BY25">
        <f>IF(M25=0,0,COUNTIF(T1_imgsummary!E25:N25,"ZAGARF")*100/M25)</f>
        <v>0</v>
      </c>
      <c r="BZ25">
        <f>IF(M25=0,0,COUNTIF(T1_imgsummary!E25:N25,"ZAGATF")*100/M25)</f>
        <v>0</v>
      </c>
      <c r="CA25">
        <f>IF(M25=0,0,COUNTIF(T1_imgsummary!E25:N25,"ZDENF")*100/M25)</f>
        <v>0</v>
      </c>
      <c r="CB25">
        <f>IF(M25=0,0,COUNTIF(T1_imgsummary!E25:N25,"ZEUPF")*100/M25)</f>
        <v>0</v>
      </c>
      <c r="CC25">
        <f>IF(M25=0,0,COUNTIF(T1_imgsummary!E25:N25,"ZFAVF")*100/M25)</f>
        <v>0</v>
      </c>
      <c r="CD25">
        <f>IF(M25=0,0,COUNTIF(T1_imgsummary!E25:N25,"ZCMRF")*100/M25)</f>
        <v>0</v>
      </c>
      <c r="CE25">
        <f>IF(M25=0,0,COUNTIF(T1_imgsummary!E25:N25,"ZMUSF")*100/M25)</f>
        <v>0</v>
      </c>
      <c r="CF25">
        <f>IF(M25=0,0,COUNTIF(T1_imgsummary!E25:N25,"ZNSC")*100/M25)</f>
        <v>0</v>
      </c>
      <c r="CG25">
        <f>IF(M25=0,0,COUNTIF(T1_imgsummary!E25:N25,"ZOC")*100/M25)</f>
        <v>0</v>
      </c>
      <c r="CH25">
        <f>IF(M25=0,0,COUNTIF(T1_imgsummary!E25:N25,"ZPOCF")*100/M25)</f>
        <v>0</v>
      </c>
      <c r="CI25">
        <f>IF(M25=0,0,COUNTIF(T1_imgsummary!E25:N25,"ZPORF")*100/M25)</f>
        <v>0</v>
      </c>
      <c r="CK25" s="26">
        <f>IF(M25=0,0,COUNTIF(T1_imgsummary!E25:N25,"AA")*100/M25)</f>
        <v>40</v>
      </c>
      <c r="CL25" s="26">
        <f>IF(M25=0,0,COUNTIF(T1_imgsummary!E25:N25,"CA")*100/M25)</f>
        <v>10</v>
      </c>
      <c r="CM25">
        <f>IF(M25=0,0,COUNTIF(T1_imgsummary!E25:N25,"DC")*100/M25)</f>
        <v>0</v>
      </c>
      <c r="CN25">
        <f>IF(M25=0,0,COUNTIF(T1_imgsummary!E25:N25,"DCA")*100/M25)</f>
        <v>0</v>
      </c>
      <c r="CO25">
        <f>IF(M25=0,0,COUNTIF(T1_imgsummary!E25:N25,"DIS")*100/M25)</f>
        <v>0</v>
      </c>
      <c r="CQ25">
        <f>IF(M25=0,0,COUNTIF(T1_imgsummary!E25:N25,"GRV")*100/M25)</f>
        <v>0</v>
      </c>
      <c r="CR25">
        <f>IF(M25=0,0,COUNTIF(T1_imgsummary!E25:N25,"R")*100/M25)</f>
        <v>0</v>
      </c>
      <c r="CS25">
        <f>IF(M25=0,0,COUNTIF(T1_imgsummary!E25:N25,"S")*100/M25)</f>
        <v>0</v>
      </c>
      <c r="CT25">
        <f>IF(M25=0,0,COUNTIF(T1_imgsummary!E25:N25,"RCK")*100/M25)</f>
        <v>0</v>
      </c>
      <c r="CU25">
        <f>IF(M25=0,0,COUNTIF(T1_imgsummary!E25:N25,"SI")*100/M25)</f>
        <v>0</v>
      </c>
      <c r="CW25">
        <f>IF(M25=0,0,COUNTIF(T1_imgsummary!E25:N25,"COD")*100/M25)</f>
        <v>0</v>
      </c>
      <c r="CX25">
        <f>IF(M25=0,0,COUNTIF(T1_imgsummary!E25:N25,"KAPP")*100/M25)</f>
        <v>0</v>
      </c>
      <c r="CY25" s="26">
        <f>IF(M25=0,0,COUNTIF(T1_imgsummary!E25:N25,"MA")*100/M25)</f>
        <v>30</v>
      </c>
      <c r="CZ25">
        <f>IF(M25=0,0,COUNTIF(T1_imgsummary!E25:N25,"SARG")*100/M25)</f>
        <v>0</v>
      </c>
      <c r="DB25" s="26">
        <f>IF(M25=0,0,COUNTIF(T1_imgsummary!E25:N25,"HA")*100/M25)</f>
        <v>10</v>
      </c>
      <c r="DD25">
        <f>IF(M25=0,0,COUNTIF(T1_imgsummary!E25:N25,"COTS")*100/M25)</f>
        <v>0</v>
      </c>
      <c r="DE25">
        <f>IF(M25=0,0,COUNTIF(T1_imgsummary!E25:N25,"COR")*100/M25)</f>
        <v>0</v>
      </c>
      <c r="DF25">
        <f>IF(M25=0,0,COUNTIF(T1_imgsummary!E25:N25,"DIA")*100/M25)</f>
        <v>0</v>
      </c>
      <c r="DG25">
        <f>IF(M25=0,0,COUNTIF(T1_imgsummary!E25:N25,"GORG")*100/M25)</f>
        <v>0</v>
      </c>
      <c r="DH25">
        <f>IF(M25=0,0,COUNTIF(T1_imgsummary!E25:N25,"ISIS")*100/M25)</f>
        <v>0</v>
      </c>
      <c r="DI25" s="26">
        <f>IF(M25=0,0,COUNTIF(T1_imgsummary!E25:N25,"OT")*100/M25)</f>
        <v>10</v>
      </c>
      <c r="DJ25">
        <f>IF(M25=0,0,COUNTIF(T1_imgsummary!E25:N25,"SG")*100/M25)</f>
        <v>0</v>
      </c>
      <c r="DK25">
        <f>IF(M25=0,0,COUNTIF(T1_imgsummary!E25:N25,"SC")*100/M25)</f>
        <v>0</v>
      </c>
      <c r="DL25">
        <f>IF(M25=0,0,COUNTIF(T1_imgsummary!E25:N25,"SP")*100/M25)</f>
        <v>0</v>
      </c>
      <c r="DM25">
        <f>IF(M25=0,0,COUNTIF(T1_imgsummary!E25:N25,"ZO")*100/M25)</f>
        <v>0</v>
      </c>
      <c r="DO25">
        <f>IF(M25=0,0,COUNTIF(T1_imgsummary!E25:N25,"TWB")*100/M25)</f>
        <v>0</v>
      </c>
      <c r="DQ25">
        <f>IF(M25=0,0,COUNTIF(T1_imgsummary!Y25:AH25,"COR")*100/M25)</f>
        <v>0</v>
      </c>
      <c r="DR25">
        <f>IF(M25=0,0,COUNTIF(T1_imgsummary!Y25:AH25,"COTS")*100/M25)</f>
        <v>0</v>
      </c>
      <c r="DS25">
        <f>IF(M25=0,0,COUNTIF(T1_imgsummary!Y25:AH25,"DIA")*100/M25)</f>
        <v>0</v>
      </c>
      <c r="DT25">
        <f>IF(M25=0,0,COUNTIF(T1_imgsummary!Y25:AH25,"GORG")*100/M25)</f>
        <v>0</v>
      </c>
      <c r="DU25">
        <f>IF(M25=0,0,COUNTIF(T1_imgsummary!Y25:AH25,"ISIS")*100/M25)</f>
        <v>0</v>
      </c>
      <c r="DV25">
        <f>IF(M25=0,0,COUNTIF(T1_imgsummary!Y25:AH25,"DIS")*100/M25)</f>
        <v>0</v>
      </c>
      <c r="DW25">
        <f>IF(M25=0,0,COUNTIF(T1_imgsummary!Y25:AH25,"BLEC")*100/M25)</f>
        <v>0</v>
      </c>
      <c r="DX25">
        <f>IF(M25=0,0,COUNTIF(T1_imgsummary!Y25:AH25,"COD")*100/M25)</f>
        <v>0</v>
      </c>
      <c r="DY25">
        <f>IF(M25=0,0,COUNTIF(T1_imgsummary!Y25:AH25,"KAPP")*100/M25)</f>
        <v>0</v>
      </c>
      <c r="DZ25">
        <f>IF(M25=0,0,COUNTIF(T1_imgsummary!Y25:AH25,"SARG")*100/M25)</f>
        <v>0</v>
      </c>
      <c r="EA25">
        <f>IF(M25=0,0,COUNTIF(T1_imgsummary!Y25:AH25,"ZACRF")*100/M25)</f>
        <v>0</v>
      </c>
      <c r="EB25">
        <f>IF(M25=0,0,COUNTIF(T1_imgsummary!Y25:AH25,"ZAGARF")*100/M25)</f>
        <v>0</v>
      </c>
      <c r="EC25">
        <f>IF(M25=0,0,COUNTIF(T1_imgsummary!Y25:AH25,"ZAGATF")*100/M25)</f>
        <v>0</v>
      </c>
      <c r="ED25">
        <f>IF(M25=0,0,COUNTIF(T1_imgsummary!Y25:AH25,"ZCMRF")*100/M25)</f>
        <v>0</v>
      </c>
      <c r="EE25">
        <f>IF(M25=0,0,COUNTIF(T1_imgsummary!Y25:AH25,"ZDENF")*100/M25)</f>
        <v>0</v>
      </c>
      <c r="EF25">
        <f>IF(M25=0,0,COUNTIF(T1_imgsummary!Y25:AH25,"ZEUPF")*100/M25)</f>
        <v>0</v>
      </c>
      <c r="EG25">
        <f>IF(M25=0,0,COUNTIF(T1_imgsummary!Y25:AH25,"ZFAVF")*100/M25)</f>
        <v>0</v>
      </c>
      <c r="EH25">
        <f>IF(M25=0,0,COUNTIF(T1_imgsummary!Y25:AH25,"ZMUSF")*100/M25)</f>
        <v>0</v>
      </c>
      <c r="EI25">
        <f>IF(M25=0,0,COUNTIF(T1_imgsummary!Y25:AH25,"ZNSC")*100/M25)</f>
        <v>0</v>
      </c>
      <c r="EJ25">
        <f>IF(M25=0,0,COUNTIF(T1_imgsummary!Y25:AH25,"ZOC")*100/M25)</f>
        <v>0</v>
      </c>
      <c r="EK25">
        <f>IF(M25=0,0,COUNTIF(T1_imgsummary!Y25:AH25,"ZPOCF")*100/M25)</f>
        <v>0</v>
      </c>
      <c r="EL25">
        <f>IF(M25=0,0,COUNTIF(T1_imgsummary!Y25:AH25,"ZPORF")*100/M25)</f>
        <v>0</v>
      </c>
    </row>
    <row r="26" spans="1:142" x14ac:dyDescent="0.25">
      <c r="A26">
        <v>24</v>
      </c>
      <c r="B26" t="s">
        <v>82</v>
      </c>
      <c r="F26" s="26">
        <f>IF(M26=0,0,COUNTIF(T1_imgsummary!O26:X26,"HC")*100/M26)</f>
        <v>10</v>
      </c>
      <c r="G26" s="26">
        <f>IF(M26=0,0,COUNTIF(T1_imgsummary!O26:X26,"AA")*100/M26)</f>
        <v>20</v>
      </c>
      <c r="H26">
        <f>IF(M26=0,0,COUNTIF(T1_imgsummary!O26:X26,"AB")*100/M26)</f>
        <v>0</v>
      </c>
      <c r="I26">
        <f>IF(M26=0,0,COUNTIF(T1_imgsummary!O26:X26,"MA")*100/M26)</f>
        <v>0</v>
      </c>
      <c r="J26" s="26">
        <f>IF(M26=0,0,COUNTIF(T1_imgsummary!O26:X26,"HA")*100/M26)</f>
        <v>20</v>
      </c>
      <c r="K26" s="26">
        <f>IF(M26=0,0,COUNTIF(T1_imgsummary!O26:X26,"OB")*100/M26)</f>
        <v>50</v>
      </c>
      <c r="L26">
        <f>IF(M26=0,0,COUNTIF(T1_imgsummary!O26:X26,"TWB")*100/M26)</f>
        <v>0</v>
      </c>
      <c r="M26">
        <f>10-COUNTIF(T1_imgsummary!O26:X26,"TWS")</f>
        <v>10</v>
      </c>
      <c r="P26">
        <f>IF(M26=0,0,COUNTIF(T1_imgsummary!E26:N26,"ACAN")*100/M26)</f>
        <v>0</v>
      </c>
      <c r="Q26">
        <f>IF(M26=0,0,COUNTIF(T1_imgsummary!E26:N26,"ACB")*100/M26)</f>
        <v>0</v>
      </c>
      <c r="R26">
        <f>IF(M26=0,0,COUNTIF(T1_imgsummary!E26:N26,"ACC")*100/M26)</f>
        <v>0</v>
      </c>
      <c r="S26">
        <f>IF(M26=0,0,COUNTIF(T1_imgsummary!E26:N26,"ACD")*100/M26)</f>
        <v>0</v>
      </c>
      <c r="T26">
        <f>IF(M26=0,0,COUNTIF(T1_imgsummary!E26:N26,"ACH")*100/M26)</f>
        <v>0</v>
      </c>
      <c r="U26">
        <f>IF(M26=0,0,COUNTIF(T1_imgsummary!E26:N26,"ACT")*100/M26)</f>
        <v>0</v>
      </c>
      <c r="V26">
        <f>IF(M26=0,0,COUNTIF(T1_imgsummary!E26:N26,"ACR")*100/M26)</f>
        <v>0</v>
      </c>
      <c r="W26">
        <f>IF(M26=0,0,COUNTIF(T1_imgsummary!E26:N26,"AST")*100/M26)</f>
        <v>0</v>
      </c>
      <c r="X26">
        <f>IF(M26=0,0,COUNTIF(T1_imgsummary!E26:N26,"AF")*100/M26)</f>
        <v>0</v>
      </c>
      <c r="Y26">
        <f>IF(M26=0,0,COUNTIF(T1_imgsummary!E26:N26,"BLEC")*100/M26)</f>
        <v>0</v>
      </c>
      <c r="Z26">
        <f>IF(M26=0,0,COUNTIF(T1_imgsummary!E26:N26,"CAU")*100/M26)</f>
        <v>0</v>
      </c>
      <c r="AA26">
        <f>IF(M26=0,0,COUNTIF(T1_imgsummary!E26:N26,"COE")*100/M26)</f>
        <v>0</v>
      </c>
      <c r="AB26">
        <f>IF(M26=0,0,COUNTIF(T1_imgsummary!E26:N26,"COS")*100/M26)</f>
        <v>0</v>
      </c>
      <c r="AC26" s="26">
        <f>IF(M26=0,0,COUNTIF(T1_imgsummary!E26:N26,"CYP")*100/M26)</f>
        <v>10</v>
      </c>
      <c r="AD26">
        <f>IF(M26=0,0,COUNTIF(T1_imgsummary!E26:N26,"DIP")*100/M26)</f>
        <v>0</v>
      </c>
      <c r="AE26">
        <f>IF(M26=0,0,COUNTIF(T1_imgsummary!E26:N26,"ECHY")*100/M26)</f>
        <v>0</v>
      </c>
      <c r="AF26">
        <f>IF(M26=0,0,COUNTIF(T1_imgsummary!E26:N26,"ECHI")*100/M26)</f>
        <v>0</v>
      </c>
      <c r="AG26">
        <f>IF(M26=0,0,COUNTIF(T1_imgsummary!E26:N26,"EUP")*100/M26)</f>
        <v>0</v>
      </c>
      <c r="AH26">
        <f>IF(M26=0,0,COUNTIF(T1_imgsummary!E26:N26,"FAV")*100/M26)</f>
        <v>0</v>
      </c>
      <c r="AI26">
        <f>IF(M26=0,0,COUNTIF(T1_imgsummary!E26:N26,"FVI")*100/M26)</f>
        <v>0</v>
      </c>
      <c r="AJ26">
        <f>IF(M26=0,0,COUNTIF(T1_imgsummary!E26:N26,"CMR")*100/M26)</f>
        <v>0</v>
      </c>
      <c r="AK26">
        <f>IF(M26=0,0,COUNTIF(T1_imgsummary!E26:N26,"GAL")*100/M26)</f>
        <v>0</v>
      </c>
      <c r="AL26">
        <f>IF(M26=0,0,COUNTIF(T1_imgsummary!E26:N26,"GONIA")*100/M26)</f>
        <v>0</v>
      </c>
      <c r="AM26">
        <f>IF(M26=0,0,COUNTIF(T1_imgsummary!E26:N26,"GONIO")*100/M26)</f>
        <v>0</v>
      </c>
      <c r="AN26">
        <f>IF(M26=0,0,COUNTIF(T1_imgsummary!E26:N26,"HEL")*100/M26)</f>
        <v>0</v>
      </c>
      <c r="AO26">
        <f>IF(M26=0,0,COUNTIF(T1_imgsummary!E26:N26,"HYD")*100/M26)</f>
        <v>0</v>
      </c>
      <c r="AP26">
        <f>IF(M26=0,0,COUNTIF(T1_imgsummary!E26:N26,"ISO")*100/M26)</f>
        <v>0</v>
      </c>
      <c r="AQ26">
        <f>IF(M26=0,0,COUNTIF(T1_imgsummary!E26:N26,"LEPA")*100/M26)</f>
        <v>0</v>
      </c>
      <c r="AR26">
        <f>IF(M26=0,0,COUNTIF(T1_imgsummary!E26:N26,"LEPS")*100/M26)</f>
        <v>0</v>
      </c>
      <c r="AS26">
        <f>IF(M26=0,0,COUNTIF(T1_imgsummary!E26:N26,"LOB")*100/M26)</f>
        <v>0</v>
      </c>
      <c r="AT26">
        <f>IF(M26=0,0,COUNTIF(T1_imgsummary!E26:N26,"MER")*100/M26)</f>
        <v>0</v>
      </c>
      <c r="AU26">
        <f>IF(M26=0,0,COUNTIF(T1_imgsummary!E26:N26,"MILL")*100/M26)</f>
        <v>0</v>
      </c>
      <c r="AV26">
        <f>IF(M26=0,0,COUNTIF(T1_imgsummary!E26:N26,"MON")*100/M26)</f>
        <v>0</v>
      </c>
      <c r="AW26">
        <f>IF(M26=0,0,COUNTIF(T1_imgsummary!E26:N26,"MONTB")*100/M26)</f>
        <v>0</v>
      </c>
      <c r="AX26">
        <f>IF(M26=0,0,COUNTIF(T1_imgsummary!E26:N26,"MONTE")*100/M26)</f>
        <v>0</v>
      </c>
      <c r="AY26">
        <f>IF(M26=0,0,COUNTIF(T1_imgsummary!E26:N26,"MONTF")*100/M26)</f>
        <v>0</v>
      </c>
      <c r="AZ26">
        <f>IF(M26=0,0,COUNTIF(T1_imgsummary!E26:N26,"MYC")*100/M26)</f>
        <v>0</v>
      </c>
      <c r="BA26">
        <f>IF(M26=0,0,COUNTIF(T1_imgsummary!E26:N26,"CB")*100/M26)</f>
        <v>0</v>
      </c>
      <c r="BB26">
        <f>IF(M26=0,0,COUNTIF(T1_imgsummary!E26:N26,"BUB")*100/M26)</f>
        <v>0</v>
      </c>
      <c r="BC26">
        <f>IF(M26=0,0,COUNTIF(T1_imgsummary!E26:N26,"CE")*100/M26)</f>
        <v>0</v>
      </c>
      <c r="BD26">
        <f>IF(M26=0,0,COUNTIF(T1_imgsummary!E26:N26,"CF")*100/M26)</f>
        <v>0</v>
      </c>
      <c r="BE26">
        <f>IF(M26=0,0,COUNTIF(T1_imgsummary!E26:N26,"FOT")*100/M26)</f>
        <v>0</v>
      </c>
      <c r="BF26">
        <f>IF(M26=0,0,COUNTIF(T1_imgsummary!E26:N26,"CM")*100/M26)</f>
        <v>0</v>
      </c>
      <c r="BG26">
        <f>IF(M26=0,0,COUNTIF(T1_imgsummary!E26:N26,"OULA")*100/M26)</f>
        <v>0</v>
      </c>
      <c r="BH26">
        <f>IF(M26=0,0,COUNTIF(T1_imgsummary!E26:N26,"OULO")*100/M26)</f>
        <v>0</v>
      </c>
      <c r="BI26">
        <f>IF(M26=0,0,COUNTIF(T1_imgsummary!E26:N26,"OXY")*100/M26)</f>
        <v>0</v>
      </c>
      <c r="BJ26">
        <f>IF(M26=0,0,COUNTIF(T1_imgsummary!E26:N26,"PACE")*100/M26)</f>
        <v>0</v>
      </c>
      <c r="BK26">
        <f>IF(M26=0,0,COUNTIF(T1_imgsummary!E26:N26,"PACF")*100/M26)</f>
        <v>0</v>
      </c>
      <c r="BL26">
        <f>IF(M26=0,0,COUNTIF(T1_imgsummary!E26:N26,"PAV")*100/M26)</f>
        <v>0</v>
      </c>
      <c r="BM26">
        <f>IF(M26=0,0,COUNTIF(T1_imgsummary!E26:N26,"PEC")*100/M26)</f>
        <v>0</v>
      </c>
      <c r="BN26">
        <f>IF(M26=0,0,COUNTIF(T1_imgsummary!E26:N26,"PLAT")*100/M26)</f>
        <v>0</v>
      </c>
      <c r="BO26">
        <f>IF(M26=0,0,COUNTIF(T1_imgsummary!E26:N26,"POC")*100/M26)</f>
        <v>0</v>
      </c>
      <c r="BP26">
        <f>IF(M26=0,0,COUNTIF(T1_imgsummary!E26:N26,"PORB")*100/M26)</f>
        <v>0</v>
      </c>
      <c r="BQ26">
        <f>IF(M26=0,0,COUNTIF(T1_imgsummary!E26:N26,"PORE")*100/M26)</f>
        <v>0</v>
      </c>
      <c r="BR26">
        <f>IF(M26=0,0,COUNTIF(T1_imgsummary!E26:N26,"PORM")*100/M26)</f>
        <v>0</v>
      </c>
      <c r="BS26">
        <f>IF(M26=0,0,COUNTIF(T1_imgsummary!E26:N26,"SER")*100/M26)</f>
        <v>0</v>
      </c>
      <c r="BT26">
        <f>IF(M26=0,0,COUNTIF(T1_imgsummary!E26:N26,"STY")*100/M26)</f>
        <v>0</v>
      </c>
      <c r="BU26">
        <f>IF(M26=0,0,COUNTIF(T1_imgsummary!E26:N26,"SYM")*100/M26)</f>
        <v>0</v>
      </c>
      <c r="BV26">
        <f>IF(M26=0,0,COUNTIF(T1_imgsummary!E26:N26,"TUBI")*100/M26)</f>
        <v>0</v>
      </c>
      <c r="BW26">
        <f>IF(M26=0,0,COUNTIF(T1_imgsummary!E26:N26,"TURB")*100/M26)</f>
        <v>0</v>
      </c>
      <c r="BX26">
        <f>IF(M26=0,0,COUNTIF(T1_imgsummary!E26:N26,"ZACRF")*100/M26)</f>
        <v>0</v>
      </c>
      <c r="BY26">
        <f>IF(M26=0,0,COUNTIF(T1_imgsummary!E26:N26,"ZAGARF")*100/M26)</f>
        <v>0</v>
      </c>
      <c r="BZ26">
        <f>IF(M26=0,0,COUNTIF(T1_imgsummary!E26:N26,"ZAGATF")*100/M26)</f>
        <v>0</v>
      </c>
      <c r="CA26">
        <f>IF(M26=0,0,COUNTIF(T1_imgsummary!E26:N26,"ZDENF")*100/M26)</f>
        <v>0</v>
      </c>
      <c r="CB26">
        <f>IF(M26=0,0,COUNTIF(T1_imgsummary!E26:N26,"ZEUPF")*100/M26)</f>
        <v>0</v>
      </c>
      <c r="CC26">
        <f>IF(M26=0,0,COUNTIF(T1_imgsummary!E26:N26,"ZFAVF")*100/M26)</f>
        <v>0</v>
      </c>
      <c r="CD26">
        <f>IF(M26=0,0,COUNTIF(T1_imgsummary!E26:N26,"ZCMRF")*100/M26)</f>
        <v>0</v>
      </c>
      <c r="CE26">
        <f>IF(M26=0,0,COUNTIF(T1_imgsummary!E26:N26,"ZMUSF")*100/M26)</f>
        <v>0</v>
      </c>
      <c r="CF26">
        <f>IF(M26=0,0,COUNTIF(T1_imgsummary!E26:N26,"ZNSC")*100/M26)</f>
        <v>0</v>
      </c>
      <c r="CG26">
        <f>IF(M26=0,0,COUNTIF(T1_imgsummary!E26:N26,"ZOC")*100/M26)</f>
        <v>0</v>
      </c>
      <c r="CH26">
        <f>IF(M26=0,0,COUNTIF(T1_imgsummary!E26:N26,"ZPOCF")*100/M26)</f>
        <v>0</v>
      </c>
      <c r="CI26">
        <f>IF(M26=0,0,COUNTIF(T1_imgsummary!E26:N26,"ZPORF")*100/M26)</f>
        <v>0</v>
      </c>
      <c r="CK26" s="26">
        <f>IF(M26=0,0,COUNTIF(T1_imgsummary!E26:N26,"AA")*100/M26)</f>
        <v>20</v>
      </c>
      <c r="CL26">
        <f>IF(M26=0,0,COUNTIF(T1_imgsummary!E26:N26,"CA")*100/M26)</f>
        <v>0</v>
      </c>
      <c r="CM26">
        <f>IF(M26=0,0,COUNTIF(T1_imgsummary!E26:N26,"DC")*100/M26)</f>
        <v>0</v>
      </c>
      <c r="CN26">
        <f>IF(M26=0,0,COUNTIF(T1_imgsummary!E26:N26,"DCA")*100/M26)</f>
        <v>0</v>
      </c>
      <c r="CO26">
        <f>IF(M26=0,0,COUNTIF(T1_imgsummary!E26:N26,"DIS")*100/M26)</f>
        <v>0</v>
      </c>
      <c r="CQ26">
        <f>IF(M26=0,0,COUNTIF(T1_imgsummary!E26:N26,"GRV")*100/M26)</f>
        <v>0</v>
      </c>
      <c r="CR26">
        <f>IF(M26=0,0,COUNTIF(T1_imgsummary!E26:N26,"R")*100/M26)</f>
        <v>0</v>
      </c>
      <c r="CS26">
        <f>IF(M26=0,0,COUNTIF(T1_imgsummary!E26:N26,"S")*100/M26)</f>
        <v>0</v>
      </c>
      <c r="CT26">
        <f>IF(M26=0,0,COUNTIF(T1_imgsummary!E26:N26,"RCK")*100/M26)</f>
        <v>0</v>
      </c>
      <c r="CU26">
        <f>IF(M26=0,0,COUNTIF(T1_imgsummary!E26:N26,"SI")*100/M26)</f>
        <v>0</v>
      </c>
      <c r="CW26">
        <f>IF(M26=0,0,COUNTIF(T1_imgsummary!E26:N26,"COD")*100/M26)</f>
        <v>0</v>
      </c>
      <c r="CX26">
        <f>IF(M26=0,0,COUNTIF(T1_imgsummary!E26:N26,"KAPP")*100/M26)</f>
        <v>0</v>
      </c>
      <c r="CY26">
        <f>IF(M26=0,0,COUNTIF(T1_imgsummary!E26:N26,"MA")*100/M26)</f>
        <v>0</v>
      </c>
      <c r="CZ26">
        <f>IF(M26=0,0,COUNTIF(T1_imgsummary!E26:N26,"SARG")*100/M26)</f>
        <v>0</v>
      </c>
      <c r="DB26" s="26">
        <f>IF(M26=0,0,COUNTIF(T1_imgsummary!E26:N26,"HA")*100/M26)</f>
        <v>20</v>
      </c>
      <c r="DD26">
        <f>IF(M26=0,0,COUNTIF(T1_imgsummary!E26:N26,"COTS")*100/M26)</f>
        <v>0</v>
      </c>
      <c r="DE26">
        <f>IF(M26=0,0,COUNTIF(T1_imgsummary!E26:N26,"COR")*100/M26)</f>
        <v>0</v>
      </c>
      <c r="DF26">
        <f>IF(M26=0,0,COUNTIF(T1_imgsummary!E26:N26,"DIA")*100/M26)</f>
        <v>0</v>
      </c>
      <c r="DG26">
        <f>IF(M26=0,0,COUNTIF(T1_imgsummary!E26:N26,"GORG")*100/M26)</f>
        <v>0</v>
      </c>
      <c r="DH26">
        <f>IF(M26=0,0,COUNTIF(T1_imgsummary!E26:N26,"ISIS")*100/M26)</f>
        <v>0</v>
      </c>
      <c r="DI26">
        <f>IF(M26=0,0,COUNTIF(T1_imgsummary!E26:N26,"OT")*100/M26)</f>
        <v>0</v>
      </c>
      <c r="DJ26">
        <f>IF(M26=0,0,COUNTIF(T1_imgsummary!E26:N26,"SG")*100/M26)</f>
        <v>0</v>
      </c>
      <c r="DK26">
        <f>IF(M26=0,0,COUNTIF(T1_imgsummary!E26:N26,"SC")*100/M26)</f>
        <v>0</v>
      </c>
      <c r="DL26" s="26">
        <f>IF(M26=0,0,COUNTIF(T1_imgsummary!E26:N26,"SP")*100/M26)</f>
        <v>50</v>
      </c>
      <c r="DM26">
        <f>IF(M26=0,0,COUNTIF(T1_imgsummary!E26:N26,"ZO")*100/M26)</f>
        <v>0</v>
      </c>
      <c r="DO26">
        <f>IF(M26=0,0,COUNTIF(T1_imgsummary!E26:N26,"TWB")*100/M26)</f>
        <v>0</v>
      </c>
      <c r="DQ26">
        <f>IF(M26=0,0,COUNTIF(T1_imgsummary!Y26:AH26,"COR")*100/M26)</f>
        <v>0</v>
      </c>
      <c r="DR26">
        <f>IF(M26=0,0,COUNTIF(T1_imgsummary!Y26:AH26,"COTS")*100/M26)</f>
        <v>0</v>
      </c>
      <c r="DS26">
        <f>IF(M26=0,0,COUNTIF(T1_imgsummary!Y26:AH26,"DIA")*100/M26)</f>
        <v>0</v>
      </c>
      <c r="DT26">
        <f>IF(M26=0,0,COUNTIF(T1_imgsummary!Y26:AH26,"GORG")*100/M26)</f>
        <v>0</v>
      </c>
      <c r="DU26">
        <f>IF(M26=0,0,COUNTIF(T1_imgsummary!Y26:AH26,"ISIS")*100/M26)</f>
        <v>0</v>
      </c>
      <c r="DV26">
        <f>IF(M26=0,0,COUNTIF(T1_imgsummary!Y26:AH26,"DIS")*100/M26)</f>
        <v>0</v>
      </c>
      <c r="DW26">
        <f>IF(M26=0,0,COUNTIF(T1_imgsummary!Y26:AH26,"BLEC")*100/M26)</f>
        <v>0</v>
      </c>
      <c r="DX26">
        <f>IF(M26=0,0,COUNTIF(T1_imgsummary!Y26:AH26,"COD")*100/M26)</f>
        <v>0</v>
      </c>
      <c r="DY26">
        <f>IF(M26=0,0,COUNTIF(T1_imgsummary!Y26:AH26,"KAPP")*100/M26)</f>
        <v>0</v>
      </c>
      <c r="DZ26">
        <f>IF(M26=0,0,COUNTIF(T1_imgsummary!Y26:AH26,"SARG")*100/M26)</f>
        <v>0</v>
      </c>
      <c r="EA26">
        <f>IF(M26=0,0,COUNTIF(T1_imgsummary!Y26:AH26,"ZACRF")*100/M26)</f>
        <v>0</v>
      </c>
      <c r="EB26">
        <f>IF(M26=0,0,COUNTIF(T1_imgsummary!Y26:AH26,"ZAGARF")*100/M26)</f>
        <v>0</v>
      </c>
      <c r="EC26">
        <f>IF(M26=0,0,COUNTIF(T1_imgsummary!Y26:AH26,"ZAGATF")*100/M26)</f>
        <v>0</v>
      </c>
      <c r="ED26">
        <f>IF(M26=0,0,COUNTIF(T1_imgsummary!Y26:AH26,"ZCMRF")*100/M26)</f>
        <v>0</v>
      </c>
      <c r="EE26">
        <f>IF(M26=0,0,COUNTIF(T1_imgsummary!Y26:AH26,"ZDENF")*100/M26)</f>
        <v>0</v>
      </c>
      <c r="EF26">
        <f>IF(M26=0,0,COUNTIF(T1_imgsummary!Y26:AH26,"ZEUPF")*100/M26)</f>
        <v>0</v>
      </c>
      <c r="EG26">
        <f>IF(M26=0,0,COUNTIF(T1_imgsummary!Y26:AH26,"ZFAVF")*100/M26)</f>
        <v>0</v>
      </c>
      <c r="EH26">
        <f>IF(M26=0,0,COUNTIF(T1_imgsummary!Y26:AH26,"ZMUSF")*100/M26)</f>
        <v>0</v>
      </c>
      <c r="EI26">
        <f>IF(M26=0,0,COUNTIF(T1_imgsummary!Y26:AH26,"ZNSC")*100/M26)</f>
        <v>0</v>
      </c>
      <c r="EJ26">
        <f>IF(M26=0,0,COUNTIF(T1_imgsummary!Y26:AH26,"ZOC")*100/M26)</f>
        <v>0</v>
      </c>
      <c r="EK26">
        <f>IF(M26=0,0,COUNTIF(T1_imgsummary!Y26:AH26,"ZPOCF")*100/M26)</f>
        <v>0</v>
      </c>
      <c r="EL26">
        <f>IF(M26=0,0,COUNTIF(T1_imgsummary!Y26:AH26,"ZPORF")*100/M26)</f>
        <v>0</v>
      </c>
    </row>
    <row r="27" spans="1:142" x14ac:dyDescent="0.25">
      <c r="A27">
        <v>25</v>
      </c>
      <c r="B27" t="s">
        <v>83</v>
      </c>
      <c r="F27" s="26">
        <f>IF(M27=0,0,COUNTIF(T1_imgsummary!O27:X27,"HC")*100/M27)</f>
        <v>10</v>
      </c>
      <c r="G27" s="26">
        <f>IF(M27=0,0,COUNTIF(T1_imgsummary!O27:X27,"AA")*100/M27)</f>
        <v>70</v>
      </c>
      <c r="H27">
        <f>IF(M27=0,0,COUNTIF(T1_imgsummary!O27:X27,"AB")*100/M27)</f>
        <v>0</v>
      </c>
      <c r="I27">
        <f>IF(M27=0,0,COUNTIF(T1_imgsummary!O27:X27,"MA")*100/M27)</f>
        <v>0</v>
      </c>
      <c r="J27" s="26">
        <f>IF(M27=0,0,COUNTIF(T1_imgsummary!O27:X27,"HA")*100/M27)</f>
        <v>20</v>
      </c>
      <c r="K27">
        <f>IF(M27=0,0,COUNTIF(T1_imgsummary!O27:X27,"OB")*100/M27)</f>
        <v>0</v>
      </c>
      <c r="L27">
        <f>IF(M27=0,0,COUNTIF(T1_imgsummary!O27:X27,"TWB")*100/M27)</f>
        <v>0</v>
      </c>
      <c r="M27">
        <f>10-COUNTIF(T1_imgsummary!O27:X27,"TWS")</f>
        <v>10</v>
      </c>
      <c r="P27">
        <f>IF(M27=0,0,COUNTIF(T1_imgsummary!E27:N27,"ACAN")*100/M27)</f>
        <v>0</v>
      </c>
      <c r="Q27">
        <f>IF(M27=0,0,COUNTIF(T1_imgsummary!E27:N27,"ACB")*100/M27)</f>
        <v>0</v>
      </c>
      <c r="R27">
        <f>IF(M27=0,0,COUNTIF(T1_imgsummary!E27:N27,"ACC")*100/M27)</f>
        <v>0</v>
      </c>
      <c r="S27">
        <f>IF(M27=0,0,COUNTIF(T1_imgsummary!E27:N27,"ACD")*100/M27)</f>
        <v>0</v>
      </c>
      <c r="T27">
        <f>IF(M27=0,0,COUNTIF(T1_imgsummary!E27:N27,"ACH")*100/M27)</f>
        <v>0</v>
      </c>
      <c r="U27">
        <f>IF(M27=0,0,COUNTIF(T1_imgsummary!E27:N27,"ACT")*100/M27)</f>
        <v>0</v>
      </c>
      <c r="V27">
        <f>IF(M27=0,0,COUNTIF(T1_imgsummary!E27:N27,"ACR")*100/M27)</f>
        <v>0</v>
      </c>
      <c r="W27">
        <f>IF(M27=0,0,COUNTIF(T1_imgsummary!E27:N27,"AST")*100/M27)</f>
        <v>0</v>
      </c>
      <c r="X27">
        <f>IF(M27=0,0,COUNTIF(T1_imgsummary!E27:N27,"AF")*100/M27)</f>
        <v>0</v>
      </c>
      <c r="Y27">
        <f>IF(M27=0,0,COUNTIF(T1_imgsummary!E27:N27,"BLEC")*100/M27)</f>
        <v>0</v>
      </c>
      <c r="Z27">
        <f>IF(M27=0,0,COUNTIF(T1_imgsummary!E27:N27,"CAU")*100/M27)</f>
        <v>0</v>
      </c>
      <c r="AA27">
        <f>IF(M27=0,0,COUNTIF(T1_imgsummary!E27:N27,"COE")*100/M27)</f>
        <v>0</v>
      </c>
      <c r="AB27">
        <f>IF(M27=0,0,COUNTIF(T1_imgsummary!E27:N27,"COS")*100/M27)</f>
        <v>0</v>
      </c>
      <c r="AC27">
        <f>IF(M27=0,0,COUNTIF(T1_imgsummary!E27:N27,"CYP")*100/M27)</f>
        <v>0</v>
      </c>
      <c r="AD27">
        <f>IF(M27=0,0,COUNTIF(T1_imgsummary!E27:N27,"DIP")*100/M27)</f>
        <v>0</v>
      </c>
      <c r="AE27">
        <f>IF(M27=0,0,COUNTIF(T1_imgsummary!E27:N27,"ECHY")*100/M27)</f>
        <v>0</v>
      </c>
      <c r="AF27">
        <f>IF(M27=0,0,COUNTIF(T1_imgsummary!E27:N27,"ECHI")*100/M27)</f>
        <v>0</v>
      </c>
      <c r="AG27">
        <f>IF(M27=0,0,COUNTIF(T1_imgsummary!E27:N27,"EUP")*100/M27)</f>
        <v>0</v>
      </c>
      <c r="AH27">
        <f>IF(M27=0,0,COUNTIF(T1_imgsummary!E27:N27,"FAV")*100/M27)</f>
        <v>0</v>
      </c>
      <c r="AI27">
        <f>IF(M27=0,0,COUNTIF(T1_imgsummary!E27:N27,"FVI")*100/M27)</f>
        <v>0</v>
      </c>
      <c r="AJ27">
        <f>IF(M27=0,0,COUNTIF(T1_imgsummary!E27:N27,"CMR")*100/M27)</f>
        <v>0</v>
      </c>
      <c r="AK27">
        <f>IF(M27=0,0,COUNTIF(T1_imgsummary!E27:N27,"GAL")*100/M27)</f>
        <v>0</v>
      </c>
      <c r="AL27" s="26">
        <f>IF(M27=0,0,COUNTIF(T1_imgsummary!E27:N27,"GONIA")*100/M27)</f>
        <v>10</v>
      </c>
      <c r="AM27">
        <f>IF(M27=0,0,COUNTIF(T1_imgsummary!E27:N27,"GONIO")*100/M27)</f>
        <v>0</v>
      </c>
      <c r="AN27">
        <f>IF(M27=0,0,COUNTIF(T1_imgsummary!E27:N27,"HEL")*100/M27)</f>
        <v>0</v>
      </c>
      <c r="AO27">
        <f>IF(M27=0,0,COUNTIF(T1_imgsummary!E27:N27,"HYD")*100/M27)</f>
        <v>0</v>
      </c>
      <c r="AP27">
        <f>IF(M27=0,0,COUNTIF(T1_imgsummary!E27:N27,"ISO")*100/M27)</f>
        <v>0</v>
      </c>
      <c r="AQ27">
        <f>IF(M27=0,0,COUNTIF(T1_imgsummary!E27:N27,"LEPA")*100/M27)</f>
        <v>0</v>
      </c>
      <c r="AR27">
        <f>IF(M27=0,0,COUNTIF(T1_imgsummary!E27:N27,"LEPS")*100/M27)</f>
        <v>0</v>
      </c>
      <c r="AS27">
        <f>IF(M27=0,0,COUNTIF(T1_imgsummary!E27:N27,"LOB")*100/M27)</f>
        <v>0</v>
      </c>
      <c r="AT27">
        <f>IF(M27=0,0,COUNTIF(T1_imgsummary!E27:N27,"MER")*100/M27)</f>
        <v>0</v>
      </c>
      <c r="AU27">
        <f>IF(M27=0,0,COUNTIF(T1_imgsummary!E27:N27,"MILL")*100/M27)</f>
        <v>0</v>
      </c>
      <c r="AV27">
        <f>IF(M27=0,0,COUNTIF(T1_imgsummary!E27:N27,"MON")*100/M27)</f>
        <v>0</v>
      </c>
      <c r="AW27">
        <f>IF(M27=0,0,COUNTIF(T1_imgsummary!E27:N27,"MONTB")*100/M27)</f>
        <v>0</v>
      </c>
      <c r="AX27">
        <f>IF(M27=0,0,COUNTIF(T1_imgsummary!E27:N27,"MONTE")*100/M27)</f>
        <v>0</v>
      </c>
      <c r="AY27">
        <f>IF(M27=0,0,COUNTIF(T1_imgsummary!E27:N27,"MONTF")*100/M27)</f>
        <v>0</v>
      </c>
      <c r="AZ27">
        <f>IF(M27=0,0,COUNTIF(T1_imgsummary!E27:N27,"MYC")*100/M27)</f>
        <v>0</v>
      </c>
      <c r="BA27">
        <f>IF(M27=0,0,COUNTIF(T1_imgsummary!E27:N27,"CB")*100/M27)</f>
        <v>0</v>
      </c>
      <c r="BB27">
        <f>IF(M27=0,0,COUNTIF(T1_imgsummary!E27:N27,"BUB")*100/M27)</f>
        <v>0</v>
      </c>
      <c r="BC27">
        <f>IF(M27=0,0,COUNTIF(T1_imgsummary!E27:N27,"CE")*100/M27)</f>
        <v>0</v>
      </c>
      <c r="BD27">
        <f>IF(M27=0,0,COUNTIF(T1_imgsummary!E27:N27,"CF")*100/M27)</f>
        <v>0</v>
      </c>
      <c r="BE27">
        <f>IF(M27=0,0,COUNTIF(T1_imgsummary!E27:N27,"FOT")*100/M27)</f>
        <v>0</v>
      </c>
      <c r="BF27">
        <f>IF(M27=0,0,COUNTIF(T1_imgsummary!E27:N27,"CM")*100/M27)</f>
        <v>0</v>
      </c>
      <c r="BG27">
        <f>IF(M27=0,0,COUNTIF(T1_imgsummary!E27:N27,"OULA")*100/M27)</f>
        <v>0</v>
      </c>
      <c r="BH27">
        <f>IF(M27=0,0,COUNTIF(T1_imgsummary!E27:N27,"OULO")*100/M27)</f>
        <v>0</v>
      </c>
      <c r="BI27">
        <f>IF(M27=0,0,COUNTIF(T1_imgsummary!E27:N27,"OXY")*100/M27)</f>
        <v>0</v>
      </c>
      <c r="BJ27">
        <f>IF(M27=0,0,COUNTIF(T1_imgsummary!E27:N27,"PACE")*100/M27)</f>
        <v>0</v>
      </c>
      <c r="BK27">
        <f>IF(M27=0,0,COUNTIF(T1_imgsummary!E27:N27,"PACF")*100/M27)</f>
        <v>0</v>
      </c>
      <c r="BL27">
        <f>IF(M27=0,0,COUNTIF(T1_imgsummary!E27:N27,"PAV")*100/M27)</f>
        <v>0</v>
      </c>
      <c r="BM27">
        <f>IF(M27=0,0,COUNTIF(T1_imgsummary!E27:N27,"PEC")*100/M27)</f>
        <v>0</v>
      </c>
      <c r="BN27">
        <f>IF(M27=0,0,COUNTIF(T1_imgsummary!E27:N27,"PLAT")*100/M27)</f>
        <v>0</v>
      </c>
      <c r="BO27">
        <f>IF(M27=0,0,COUNTIF(T1_imgsummary!E27:N27,"POC")*100/M27)</f>
        <v>0</v>
      </c>
      <c r="BP27">
        <f>IF(M27=0,0,COUNTIF(T1_imgsummary!E27:N27,"PORB")*100/M27)</f>
        <v>0</v>
      </c>
      <c r="BQ27">
        <f>IF(M27=0,0,COUNTIF(T1_imgsummary!E27:N27,"PORE")*100/M27)</f>
        <v>0</v>
      </c>
      <c r="BR27">
        <f>IF(M27=0,0,COUNTIF(T1_imgsummary!E27:N27,"PORM")*100/M27)</f>
        <v>0</v>
      </c>
      <c r="BS27">
        <f>IF(M27=0,0,COUNTIF(T1_imgsummary!E27:N27,"SER")*100/M27)</f>
        <v>0</v>
      </c>
      <c r="BT27">
        <f>IF(M27=0,0,COUNTIF(T1_imgsummary!E27:N27,"STY")*100/M27)</f>
        <v>0</v>
      </c>
      <c r="BU27">
        <f>IF(M27=0,0,COUNTIF(T1_imgsummary!E27:N27,"SYM")*100/M27)</f>
        <v>0</v>
      </c>
      <c r="BV27">
        <f>IF(M27=0,0,COUNTIF(T1_imgsummary!E27:N27,"TUBI")*100/M27)</f>
        <v>0</v>
      </c>
      <c r="BW27">
        <f>IF(M27=0,0,COUNTIF(T1_imgsummary!E27:N27,"TURB")*100/M27)</f>
        <v>0</v>
      </c>
      <c r="BX27">
        <f>IF(M27=0,0,COUNTIF(T1_imgsummary!E27:N27,"ZACRF")*100/M27)</f>
        <v>0</v>
      </c>
      <c r="BY27">
        <f>IF(M27=0,0,COUNTIF(T1_imgsummary!E27:N27,"ZAGARF")*100/M27)</f>
        <v>0</v>
      </c>
      <c r="BZ27">
        <f>IF(M27=0,0,COUNTIF(T1_imgsummary!E27:N27,"ZAGATF")*100/M27)</f>
        <v>0</v>
      </c>
      <c r="CA27">
        <f>IF(M27=0,0,COUNTIF(T1_imgsummary!E27:N27,"ZDENF")*100/M27)</f>
        <v>0</v>
      </c>
      <c r="CB27">
        <f>IF(M27=0,0,COUNTIF(T1_imgsummary!E27:N27,"ZEUPF")*100/M27)</f>
        <v>0</v>
      </c>
      <c r="CC27">
        <f>IF(M27=0,0,COUNTIF(T1_imgsummary!E27:N27,"ZFAVF")*100/M27)</f>
        <v>0</v>
      </c>
      <c r="CD27">
        <f>IF(M27=0,0,COUNTIF(T1_imgsummary!E27:N27,"ZCMRF")*100/M27)</f>
        <v>0</v>
      </c>
      <c r="CE27">
        <f>IF(M27=0,0,COUNTIF(T1_imgsummary!E27:N27,"ZMUSF")*100/M27)</f>
        <v>0</v>
      </c>
      <c r="CF27">
        <f>IF(M27=0,0,COUNTIF(T1_imgsummary!E27:N27,"ZNSC")*100/M27)</f>
        <v>0</v>
      </c>
      <c r="CG27">
        <f>IF(M27=0,0,COUNTIF(T1_imgsummary!E27:N27,"ZOC")*100/M27)</f>
        <v>0</v>
      </c>
      <c r="CH27">
        <f>IF(M27=0,0,COUNTIF(T1_imgsummary!E27:N27,"ZPOCF")*100/M27)</f>
        <v>0</v>
      </c>
      <c r="CI27">
        <f>IF(M27=0,0,COUNTIF(T1_imgsummary!E27:N27,"ZPORF")*100/M27)</f>
        <v>0</v>
      </c>
      <c r="CK27" s="26">
        <f>IF(M27=0,0,COUNTIF(T1_imgsummary!E27:N27,"AA")*100/M27)</f>
        <v>60</v>
      </c>
      <c r="CL27" s="26">
        <f>IF(M27=0,0,COUNTIF(T1_imgsummary!E27:N27,"CA")*100/M27)</f>
        <v>10</v>
      </c>
      <c r="CM27">
        <f>IF(M27=0,0,COUNTIF(T1_imgsummary!E27:N27,"DC")*100/M27)</f>
        <v>0</v>
      </c>
      <c r="CN27">
        <f>IF(M27=0,0,COUNTIF(T1_imgsummary!E27:N27,"DCA")*100/M27)</f>
        <v>0</v>
      </c>
      <c r="CO27">
        <f>IF(M27=0,0,COUNTIF(T1_imgsummary!E27:N27,"DIS")*100/M27)</f>
        <v>0</v>
      </c>
      <c r="CQ27">
        <f>IF(M27=0,0,COUNTIF(T1_imgsummary!E27:N27,"GRV")*100/M27)</f>
        <v>0</v>
      </c>
      <c r="CR27">
        <f>IF(M27=0,0,COUNTIF(T1_imgsummary!E27:N27,"R")*100/M27)</f>
        <v>0</v>
      </c>
      <c r="CS27">
        <f>IF(M27=0,0,COUNTIF(T1_imgsummary!E27:N27,"S")*100/M27)</f>
        <v>0</v>
      </c>
      <c r="CT27">
        <f>IF(M27=0,0,COUNTIF(T1_imgsummary!E27:N27,"RCK")*100/M27)</f>
        <v>0</v>
      </c>
      <c r="CU27">
        <f>IF(M27=0,0,COUNTIF(T1_imgsummary!E27:N27,"SI")*100/M27)</f>
        <v>0</v>
      </c>
      <c r="CW27">
        <f>IF(M27=0,0,COUNTIF(T1_imgsummary!E27:N27,"COD")*100/M27)</f>
        <v>0</v>
      </c>
      <c r="CX27">
        <f>IF(M27=0,0,COUNTIF(T1_imgsummary!E27:N27,"KAPP")*100/M27)</f>
        <v>0</v>
      </c>
      <c r="CY27">
        <f>IF(M27=0,0,COUNTIF(T1_imgsummary!E27:N27,"MA")*100/M27)</f>
        <v>0</v>
      </c>
      <c r="CZ27">
        <f>IF(M27=0,0,COUNTIF(T1_imgsummary!E27:N27,"SARG")*100/M27)</f>
        <v>0</v>
      </c>
      <c r="DB27" s="26">
        <f>IF(M27=0,0,COUNTIF(T1_imgsummary!E27:N27,"HA")*100/M27)</f>
        <v>20</v>
      </c>
      <c r="DD27">
        <f>IF(M27=0,0,COUNTIF(T1_imgsummary!E27:N27,"COTS")*100/M27)</f>
        <v>0</v>
      </c>
      <c r="DE27">
        <f>IF(M27=0,0,COUNTIF(T1_imgsummary!E27:N27,"COR")*100/M27)</f>
        <v>0</v>
      </c>
      <c r="DF27">
        <f>IF(M27=0,0,COUNTIF(T1_imgsummary!E27:N27,"DIA")*100/M27)</f>
        <v>0</v>
      </c>
      <c r="DG27">
        <f>IF(M27=0,0,COUNTIF(T1_imgsummary!E27:N27,"GORG")*100/M27)</f>
        <v>0</v>
      </c>
      <c r="DH27">
        <f>IF(M27=0,0,COUNTIF(T1_imgsummary!E27:N27,"ISIS")*100/M27)</f>
        <v>0</v>
      </c>
      <c r="DI27">
        <f>IF(M27=0,0,COUNTIF(T1_imgsummary!E27:N27,"OT")*100/M27)</f>
        <v>0</v>
      </c>
      <c r="DJ27">
        <f>IF(M27=0,0,COUNTIF(T1_imgsummary!E27:N27,"SG")*100/M27)</f>
        <v>0</v>
      </c>
      <c r="DK27">
        <f>IF(M27=0,0,COUNTIF(T1_imgsummary!E27:N27,"SC")*100/M27)</f>
        <v>0</v>
      </c>
      <c r="DL27">
        <f>IF(M27=0,0,COUNTIF(T1_imgsummary!E27:N27,"SP")*100/M27)</f>
        <v>0</v>
      </c>
      <c r="DM27">
        <f>IF(M27=0,0,COUNTIF(T1_imgsummary!E27:N27,"ZO")*100/M27)</f>
        <v>0</v>
      </c>
      <c r="DO27">
        <f>IF(M27=0,0,COUNTIF(T1_imgsummary!E27:N27,"TWB")*100/M27)</f>
        <v>0</v>
      </c>
      <c r="DQ27">
        <f>IF(M27=0,0,COUNTIF(T1_imgsummary!Y27:AH27,"COR")*100/M27)</f>
        <v>0</v>
      </c>
      <c r="DR27">
        <f>IF(M27=0,0,COUNTIF(T1_imgsummary!Y27:AH27,"COTS")*100/M27)</f>
        <v>0</v>
      </c>
      <c r="DS27">
        <f>IF(M27=0,0,COUNTIF(T1_imgsummary!Y27:AH27,"DIA")*100/M27)</f>
        <v>0</v>
      </c>
      <c r="DT27">
        <f>IF(M27=0,0,COUNTIF(T1_imgsummary!Y27:AH27,"GORG")*100/M27)</f>
        <v>0</v>
      </c>
      <c r="DU27">
        <f>IF(M27=0,0,COUNTIF(T1_imgsummary!Y27:AH27,"ISIS")*100/M27)</f>
        <v>0</v>
      </c>
      <c r="DV27">
        <f>IF(M27=0,0,COUNTIF(T1_imgsummary!Y27:AH27,"DIS")*100/M27)</f>
        <v>0</v>
      </c>
      <c r="DW27">
        <f>IF(M27=0,0,COUNTIF(T1_imgsummary!Y27:AH27,"BLEC")*100/M27)</f>
        <v>0</v>
      </c>
      <c r="DX27">
        <f>IF(M27=0,0,COUNTIF(T1_imgsummary!Y27:AH27,"COD")*100/M27)</f>
        <v>0</v>
      </c>
      <c r="DY27">
        <f>IF(M27=0,0,COUNTIF(T1_imgsummary!Y27:AH27,"KAPP")*100/M27)</f>
        <v>0</v>
      </c>
      <c r="DZ27">
        <f>IF(M27=0,0,COUNTIF(T1_imgsummary!Y27:AH27,"SARG")*100/M27)</f>
        <v>0</v>
      </c>
      <c r="EA27">
        <f>IF(M27=0,0,COUNTIF(T1_imgsummary!Y27:AH27,"ZACRF")*100/M27)</f>
        <v>0</v>
      </c>
      <c r="EB27">
        <f>IF(M27=0,0,COUNTIF(T1_imgsummary!Y27:AH27,"ZAGARF")*100/M27)</f>
        <v>0</v>
      </c>
      <c r="EC27">
        <f>IF(M27=0,0,COUNTIF(T1_imgsummary!Y27:AH27,"ZAGATF")*100/M27)</f>
        <v>0</v>
      </c>
      <c r="ED27">
        <f>IF(M27=0,0,COUNTIF(T1_imgsummary!Y27:AH27,"ZCMRF")*100/M27)</f>
        <v>0</v>
      </c>
      <c r="EE27">
        <f>IF(M27=0,0,COUNTIF(T1_imgsummary!Y27:AH27,"ZDENF")*100/M27)</f>
        <v>0</v>
      </c>
      <c r="EF27">
        <f>IF(M27=0,0,COUNTIF(T1_imgsummary!Y27:AH27,"ZEUPF")*100/M27)</f>
        <v>0</v>
      </c>
      <c r="EG27">
        <f>IF(M27=0,0,COUNTIF(T1_imgsummary!Y27:AH27,"ZFAVF")*100/M27)</f>
        <v>0</v>
      </c>
      <c r="EH27">
        <f>IF(M27=0,0,COUNTIF(T1_imgsummary!Y27:AH27,"ZMUSF")*100/M27)</f>
        <v>0</v>
      </c>
      <c r="EI27">
        <f>IF(M27=0,0,COUNTIF(T1_imgsummary!Y27:AH27,"ZNSC")*100/M27)</f>
        <v>0</v>
      </c>
      <c r="EJ27">
        <f>IF(M27=0,0,COUNTIF(T1_imgsummary!Y27:AH27,"ZOC")*100/M27)</f>
        <v>0</v>
      </c>
      <c r="EK27">
        <f>IF(M27=0,0,COUNTIF(T1_imgsummary!Y27:AH27,"ZPOCF")*100/M27)</f>
        <v>0</v>
      </c>
      <c r="EL27">
        <f>IF(M27=0,0,COUNTIF(T1_imgsummary!Y27:AH27,"ZPORF")*100/M27)</f>
        <v>0</v>
      </c>
    </row>
    <row r="28" spans="1:142" x14ac:dyDescent="0.25">
      <c r="A28">
        <v>26</v>
      </c>
      <c r="B28" t="s">
        <v>84</v>
      </c>
      <c r="F28">
        <f>IF(M28=0,0,COUNTIF(T1_imgsummary!O28:X28,"HC")*100/M28)</f>
        <v>0</v>
      </c>
      <c r="G28" s="26">
        <f>IF(M28=0,0,COUNTIF(T1_imgsummary!O28:X28,"AA")*100/M28)</f>
        <v>40</v>
      </c>
      <c r="H28">
        <f>IF(M28=0,0,COUNTIF(T1_imgsummary!O28:X28,"AB")*100/M28)</f>
        <v>0</v>
      </c>
      <c r="I28">
        <f>IF(M28=0,0,COUNTIF(T1_imgsummary!O28:X28,"MA")*100/M28)</f>
        <v>0</v>
      </c>
      <c r="J28" s="26">
        <f>IF(M28=0,0,COUNTIF(T1_imgsummary!O28:X28,"HA")*100/M28)</f>
        <v>60</v>
      </c>
      <c r="K28">
        <f>IF(M28=0,0,COUNTIF(T1_imgsummary!O28:X28,"OB")*100/M28)</f>
        <v>0</v>
      </c>
      <c r="L28">
        <f>IF(M28=0,0,COUNTIF(T1_imgsummary!O28:X28,"TWB")*100/M28)</f>
        <v>0</v>
      </c>
      <c r="M28">
        <f>10-COUNTIF(T1_imgsummary!O28:X28,"TWS")</f>
        <v>10</v>
      </c>
      <c r="P28">
        <f>IF(M28=0,0,COUNTIF(T1_imgsummary!E28:N28,"ACAN")*100/M28)</f>
        <v>0</v>
      </c>
      <c r="Q28">
        <f>IF(M28=0,0,COUNTIF(T1_imgsummary!E28:N28,"ACB")*100/M28)</f>
        <v>0</v>
      </c>
      <c r="R28">
        <f>IF(M28=0,0,COUNTIF(T1_imgsummary!E28:N28,"ACC")*100/M28)</f>
        <v>0</v>
      </c>
      <c r="S28">
        <f>IF(M28=0,0,COUNTIF(T1_imgsummary!E28:N28,"ACD")*100/M28)</f>
        <v>0</v>
      </c>
      <c r="T28">
        <f>IF(M28=0,0,COUNTIF(T1_imgsummary!E28:N28,"ACH")*100/M28)</f>
        <v>0</v>
      </c>
      <c r="U28">
        <f>IF(M28=0,0,COUNTIF(T1_imgsummary!E28:N28,"ACT")*100/M28)</f>
        <v>0</v>
      </c>
      <c r="V28">
        <f>IF(M28=0,0,COUNTIF(T1_imgsummary!E28:N28,"ACR")*100/M28)</f>
        <v>0</v>
      </c>
      <c r="W28">
        <f>IF(M28=0,0,COUNTIF(T1_imgsummary!E28:N28,"AST")*100/M28)</f>
        <v>0</v>
      </c>
      <c r="X28">
        <f>IF(M28=0,0,COUNTIF(T1_imgsummary!E28:N28,"AF")*100/M28)</f>
        <v>0</v>
      </c>
      <c r="Y28">
        <f>IF(M28=0,0,COUNTIF(T1_imgsummary!E28:N28,"BLEC")*100/M28)</f>
        <v>0</v>
      </c>
      <c r="Z28">
        <f>IF(M28=0,0,COUNTIF(T1_imgsummary!E28:N28,"CAU")*100/M28)</f>
        <v>0</v>
      </c>
      <c r="AA28">
        <f>IF(M28=0,0,COUNTIF(T1_imgsummary!E28:N28,"COE")*100/M28)</f>
        <v>0</v>
      </c>
      <c r="AB28">
        <f>IF(M28=0,0,COUNTIF(T1_imgsummary!E28:N28,"COS")*100/M28)</f>
        <v>0</v>
      </c>
      <c r="AC28">
        <f>IF(M28=0,0,COUNTIF(T1_imgsummary!E28:N28,"CYP")*100/M28)</f>
        <v>0</v>
      </c>
      <c r="AD28">
        <f>IF(M28=0,0,COUNTIF(T1_imgsummary!E28:N28,"DIP")*100/M28)</f>
        <v>0</v>
      </c>
      <c r="AE28">
        <f>IF(M28=0,0,COUNTIF(T1_imgsummary!E28:N28,"ECHY")*100/M28)</f>
        <v>0</v>
      </c>
      <c r="AF28">
        <f>IF(M28=0,0,COUNTIF(T1_imgsummary!E28:N28,"ECHI")*100/M28)</f>
        <v>0</v>
      </c>
      <c r="AG28">
        <f>IF(M28=0,0,COUNTIF(T1_imgsummary!E28:N28,"EUP")*100/M28)</f>
        <v>0</v>
      </c>
      <c r="AH28">
        <f>IF(M28=0,0,COUNTIF(T1_imgsummary!E28:N28,"FAV")*100/M28)</f>
        <v>0</v>
      </c>
      <c r="AI28">
        <f>IF(M28=0,0,COUNTIF(T1_imgsummary!E28:N28,"FVI")*100/M28)</f>
        <v>0</v>
      </c>
      <c r="AJ28">
        <f>IF(M28=0,0,COUNTIF(T1_imgsummary!E28:N28,"CMR")*100/M28)</f>
        <v>0</v>
      </c>
      <c r="AK28">
        <f>IF(M28=0,0,COUNTIF(T1_imgsummary!E28:N28,"GAL")*100/M28)</f>
        <v>0</v>
      </c>
      <c r="AL28">
        <f>IF(M28=0,0,COUNTIF(T1_imgsummary!E28:N28,"GONIA")*100/M28)</f>
        <v>0</v>
      </c>
      <c r="AM28">
        <f>IF(M28=0,0,COUNTIF(T1_imgsummary!E28:N28,"GONIO")*100/M28)</f>
        <v>0</v>
      </c>
      <c r="AN28">
        <f>IF(M28=0,0,COUNTIF(T1_imgsummary!E28:N28,"HEL")*100/M28)</f>
        <v>0</v>
      </c>
      <c r="AO28">
        <f>IF(M28=0,0,COUNTIF(T1_imgsummary!E28:N28,"HYD")*100/M28)</f>
        <v>0</v>
      </c>
      <c r="AP28">
        <f>IF(M28=0,0,COUNTIF(T1_imgsummary!E28:N28,"ISO")*100/M28)</f>
        <v>0</v>
      </c>
      <c r="AQ28">
        <f>IF(M28=0,0,COUNTIF(T1_imgsummary!E28:N28,"LEPA")*100/M28)</f>
        <v>0</v>
      </c>
      <c r="AR28">
        <f>IF(M28=0,0,COUNTIF(T1_imgsummary!E28:N28,"LEPS")*100/M28)</f>
        <v>0</v>
      </c>
      <c r="AS28">
        <f>IF(M28=0,0,COUNTIF(T1_imgsummary!E28:N28,"LOB")*100/M28)</f>
        <v>0</v>
      </c>
      <c r="AT28">
        <f>IF(M28=0,0,COUNTIF(T1_imgsummary!E28:N28,"MER")*100/M28)</f>
        <v>0</v>
      </c>
      <c r="AU28">
        <f>IF(M28=0,0,COUNTIF(T1_imgsummary!E28:N28,"MILL")*100/M28)</f>
        <v>0</v>
      </c>
      <c r="AV28">
        <f>IF(M28=0,0,COUNTIF(T1_imgsummary!E28:N28,"MON")*100/M28)</f>
        <v>0</v>
      </c>
      <c r="AW28">
        <f>IF(M28=0,0,COUNTIF(T1_imgsummary!E28:N28,"MONTB")*100/M28)</f>
        <v>0</v>
      </c>
      <c r="AX28">
        <f>IF(M28=0,0,COUNTIF(T1_imgsummary!E28:N28,"MONTE")*100/M28)</f>
        <v>0</v>
      </c>
      <c r="AY28">
        <f>IF(M28=0,0,COUNTIF(T1_imgsummary!E28:N28,"MONTF")*100/M28)</f>
        <v>0</v>
      </c>
      <c r="AZ28">
        <f>IF(M28=0,0,COUNTIF(T1_imgsummary!E28:N28,"MYC")*100/M28)</f>
        <v>0</v>
      </c>
      <c r="BA28">
        <f>IF(M28=0,0,COUNTIF(T1_imgsummary!E28:N28,"CB")*100/M28)</f>
        <v>0</v>
      </c>
      <c r="BB28">
        <f>IF(M28=0,0,COUNTIF(T1_imgsummary!E28:N28,"BUB")*100/M28)</f>
        <v>0</v>
      </c>
      <c r="BC28">
        <f>IF(M28=0,0,COUNTIF(T1_imgsummary!E28:N28,"CE")*100/M28)</f>
        <v>0</v>
      </c>
      <c r="BD28">
        <f>IF(M28=0,0,COUNTIF(T1_imgsummary!E28:N28,"CF")*100/M28)</f>
        <v>0</v>
      </c>
      <c r="BE28">
        <f>IF(M28=0,0,COUNTIF(T1_imgsummary!E28:N28,"FOT")*100/M28)</f>
        <v>0</v>
      </c>
      <c r="BF28">
        <f>IF(M28=0,0,COUNTIF(T1_imgsummary!E28:N28,"CM")*100/M28)</f>
        <v>0</v>
      </c>
      <c r="BG28">
        <f>IF(M28=0,0,COUNTIF(T1_imgsummary!E28:N28,"OULA")*100/M28)</f>
        <v>0</v>
      </c>
      <c r="BH28">
        <f>IF(M28=0,0,COUNTIF(T1_imgsummary!E28:N28,"OULO")*100/M28)</f>
        <v>0</v>
      </c>
      <c r="BI28">
        <f>IF(M28=0,0,COUNTIF(T1_imgsummary!E28:N28,"OXY")*100/M28)</f>
        <v>0</v>
      </c>
      <c r="BJ28">
        <f>IF(M28=0,0,COUNTIF(T1_imgsummary!E28:N28,"PACE")*100/M28)</f>
        <v>0</v>
      </c>
      <c r="BK28">
        <f>IF(M28=0,0,COUNTIF(T1_imgsummary!E28:N28,"PACF")*100/M28)</f>
        <v>0</v>
      </c>
      <c r="BL28">
        <f>IF(M28=0,0,COUNTIF(T1_imgsummary!E28:N28,"PAV")*100/M28)</f>
        <v>0</v>
      </c>
      <c r="BM28">
        <f>IF(M28=0,0,COUNTIF(T1_imgsummary!E28:N28,"PEC")*100/M28)</f>
        <v>0</v>
      </c>
      <c r="BN28">
        <f>IF(M28=0,0,COUNTIF(T1_imgsummary!E28:N28,"PLAT")*100/M28)</f>
        <v>0</v>
      </c>
      <c r="BO28">
        <f>IF(M28=0,0,COUNTIF(T1_imgsummary!E28:N28,"POC")*100/M28)</f>
        <v>0</v>
      </c>
      <c r="BP28">
        <f>IF(M28=0,0,COUNTIF(T1_imgsummary!E28:N28,"PORB")*100/M28)</f>
        <v>0</v>
      </c>
      <c r="BQ28">
        <f>IF(M28=0,0,COUNTIF(T1_imgsummary!E28:N28,"PORE")*100/M28)</f>
        <v>0</v>
      </c>
      <c r="BR28">
        <f>IF(M28=0,0,COUNTIF(T1_imgsummary!E28:N28,"PORM")*100/M28)</f>
        <v>0</v>
      </c>
      <c r="BS28">
        <f>IF(M28=0,0,COUNTIF(T1_imgsummary!E28:N28,"SER")*100/M28)</f>
        <v>0</v>
      </c>
      <c r="BT28">
        <f>IF(M28=0,0,COUNTIF(T1_imgsummary!E28:N28,"STY")*100/M28)</f>
        <v>0</v>
      </c>
      <c r="BU28">
        <f>IF(M28=0,0,COUNTIF(T1_imgsummary!E28:N28,"SYM")*100/M28)</f>
        <v>0</v>
      </c>
      <c r="BV28">
        <f>IF(M28=0,0,COUNTIF(T1_imgsummary!E28:N28,"TUBI")*100/M28)</f>
        <v>0</v>
      </c>
      <c r="BW28">
        <f>IF(M28=0,0,COUNTIF(T1_imgsummary!E28:N28,"TURB")*100/M28)</f>
        <v>0</v>
      </c>
      <c r="BX28">
        <f>IF(M28=0,0,COUNTIF(T1_imgsummary!E28:N28,"ZACRF")*100/M28)</f>
        <v>0</v>
      </c>
      <c r="BY28">
        <f>IF(M28=0,0,COUNTIF(T1_imgsummary!E28:N28,"ZAGARF")*100/M28)</f>
        <v>0</v>
      </c>
      <c r="BZ28">
        <f>IF(M28=0,0,COUNTIF(T1_imgsummary!E28:N28,"ZAGATF")*100/M28)</f>
        <v>0</v>
      </c>
      <c r="CA28">
        <f>IF(M28=0,0,COUNTIF(T1_imgsummary!E28:N28,"ZDENF")*100/M28)</f>
        <v>0</v>
      </c>
      <c r="CB28">
        <f>IF(M28=0,0,COUNTIF(T1_imgsummary!E28:N28,"ZEUPF")*100/M28)</f>
        <v>0</v>
      </c>
      <c r="CC28">
        <f>IF(M28=0,0,COUNTIF(T1_imgsummary!E28:N28,"ZFAVF")*100/M28)</f>
        <v>0</v>
      </c>
      <c r="CD28">
        <f>IF(M28=0,0,COUNTIF(T1_imgsummary!E28:N28,"ZCMRF")*100/M28)</f>
        <v>0</v>
      </c>
      <c r="CE28">
        <f>IF(M28=0,0,COUNTIF(T1_imgsummary!E28:N28,"ZMUSF")*100/M28)</f>
        <v>0</v>
      </c>
      <c r="CF28">
        <f>IF(M28=0,0,COUNTIF(T1_imgsummary!E28:N28,"ZNSC")*100/M28)</f>
        <v>0</v>
      </c>
      <c r="CG28">
        <f>IF(M28=0,0,COUNTIF(T1_imgsummary!E28:N28,"ZOC")*100/M28)</f>
        <v>0</v>
      </c>
      <c r="CH28">
        <f>IF(M28=0,0,COUNTIF(T1_imgsummary!E28:N28,"ZPOCF")*100/M28)</f>
        <v>0</v>
      </c>
      <c r="CI28">
        <f>IF(M28=0,0,COUNTIF(T1_imgsummary!E28:N28,"ZPORF")*100/M28)</f>
        <v>0</v>
      </c>
      <c r="CK28" s="26">
        <f>IF(M28=0,0,COUNTIF(T1_imgsummary!E28:N28,"AA")*100/M28)</f>
        <v>30</v>
      </c>
      <c r="CL28">
        <f>IF(M28=0,0,COUNTIF(T1_imgsummary!E28:N28,"CA")*100/M28)</f>
        <v>0</v>
      </c>
      <c r="CM28">
        <f>IF(M28=0,0,COUNTIF(T1_imgsummary!E28:N28,"DC")*100/M28)</f>
        <v>0</v>
      </c>
      <c r="CN28" s="26">
        <f>IF(M28=0,0,COUNTIF(T1_imgsummary!E28:N28,"DCA")*100/M28)</f>
        <v>10</v>
      </c>
      <c r="CO28">
        <f>IF(M28=0,0,COUNTIF(T1_imgsummary!E28:N28,"DIS")*100/M28)</f>
        <v>0</v>
      </c>
      <c r="CQ28">
        <f>IF(M28=0,0,COUNTIF(T1_imgsummary!E28:N28,"GRV")*100/M28)</f>
        <v>0</v>
      </c>
      <c r="CR28">
        <f>IF(M28=0,0,COUNTIF(T1_imgsummary!E28:N28,"R")*100/M28)</f>
        <v>0</v>
      </c>
      <c r="CS28">
        <f>IF(M28=0,0,COUNTIF(T1_imgsummary!E28:N28,"S")*100/M28)</f>
        <v>0</v>
      </c>
      <c r="CT28">
        <f>IF(M28=0,0,COUNTIF(T1_imgsummary!E28:N28,"RCK")*100/M28)</f>
        <v>0</v>
      </c>
      <c r="CU28">
        <f>IF(M28=0,0,COUNTIF(T1_imgsummary!E28:N28,"SI")*100/M28)</f>
        <v>0</v>
      </c>
      <c r="CW28">
        <f>IF(M28=0,0,COUNTIF(T1_imgsummary!E28:N28,"COD")*100/M28)</f>
        <v>0</v>
      </c>
      <c r="CX28">
        <f>IF(M28=0,0,COUNTIF(T1_imgsummary!E28:N28,"KAPP")*100/M28)</f>
        <v>0</v>
      </c>
      <c r="CY28">
        <f>IF(M28=0,0,COUNTIF(T1_imgsummary!E28:N28,"MA")*100/M28)</f>
        <v>0</v>
      </c>
      <c r="CZ28">
        <f>IF(M28=0,0,COUNTIF(T1_imgsummary!E28:N28,"SARG")*100/M28)</f>
        <v>0</v>
      </c>
      <c r="DB28" s="26">
        <f>IF(M28=0,0,COUNTIF(T1_imgsummary!E28:N28,"HA")*100/M28)</f>
        <v>60</v>
      </c>
      <c r="DD28">
        <f>IF(M28=0,0,COUNTIF(T1_imgsummary!E28:N28,"COTS")*100/M28)</f>
        <v>0</v>
      </c>
      <c r="DE28">
        <f>IF(M28=0,0,COUNTIF(T1_imgsummary!E28:N28,"COR")*100/M28)</f>
        <v>0</v>
      </c>
      <c r="DF28">
        <f>IF(M28=0,0,COUNTIF(T1_imgsummary!E28:N28,"DIA")*100/M28)</f>
        <v>0</v>
      </c>
      <c r="DG28">
        <f>IF(M28=0,0,COUNTIF(T1_imgsummary!E28:N28,"GORG")*100/M28)</f>
        <v>0</v>
      </c>
      <c r="DH28">
        <f>IF(M28=0,0,COUNTIF(T1_imgsummary!E28:N28,"ISIS")*100/M28)</f>
        <v>0</v>
      </c>
      <c r="DI28">
        <f>IF(M28=0,0,COUNTIF(T1_imgsummary!E28:N28,"OT")*100/M28)</f>
        <v>0</v>
      </c>
      <c r="DJ28">
        <f>IF(M28=0,0,COUNTIF(T1_imgsummary!E28:N28,"SG")*100/M28)</f>
        <v>0</v>
      </c>
      <c r="DK28">
        <f>IF(M28=0,0,COUNTIF(T1_imgsummary!E28:N28,"SC")*100/M28)</f>
        <v>0</v>
      </c>
      <c r="DL28">
        <f>IF(M28=0,0,COUNTIF(T1_imgsummary!E28:N28,"SP")*100/M28)</f>
        <v>0</v>
      </c>
      <c r="DM28">
        <f>IF(M28=0,0,COUNTIF(T1_imgsummary!E28:N28,"ZO")*100/M28)</f>
        <v>0</v>
      </c>
      <c r="DO28">
        <f>IF(M28=0,0,COUNTIF(T1_imgsummary!E28:N28,"TWB")*100/M28)</f>
        <v>0</v>
      </c>
      <c r="DQ28">
        <f>IF(M28=0,0,COUNTIF(T1_imgsummary!Y28:AH28,"COR")*100/M28)</f>
        <v>0</v>
      </c>
      <c r="DR28">
        <f>IF(M28=0,0,COUNTIF(T1_imgsummary!Y28:AH28,"COTS")*100/M28)</f>
        <v>0</v>
      </c>
      <c r="DS28">
        <f>IF(M28=0,0,COUNTIF(T1_imgsummary!Y28:AH28,"DIA")*100/M28)</f>
        <v>0</v>
      </c>
      <c r="DT28">
        <f>IF(M28=0,0,COUNTIF(T1_imgsummary!Y28:AH28,"GORG")*100/M28)</f>
        <v>0</v>
      </c>
      <c r="DU28">
        <f>IF(M28=0,0,COUNTIF(T1_imgsummary!Y28:AH28,"ISIS")*100/M28)</f>
        <v>0</v>
      </c>
      <c r="DV28">
        <f>IF(M28=0,0,COUNTIF(T1_imgsummary!Y28:AH28,"DIS")*100/M28)</f>
        <v>0</v>
      </c>
      <c r="DW28">
        <f>IF(M28=0,0,COUNTIF(T1_imgsummary!Y28:AH28,"BLEC")*100/M28)</f>
        <v>0</v>
      </c>
      <c r="DX28">
        <f>IF(M28=0,0,COUNTIF(T1_imgsummary!Y28:AH28,"COD")*100/M28)</f>
        <v>0</v>
      </c>
      <c r="DY28">
        <f>IF(M28=0,0,COUNTIF(T1_imgsummary!Y28:AH28,"KAPP")*100/M28)</f>
        <v>0</v>
      </c>
      <c r="DZ28">
        <f>IF(M28=0,0,COUNTIF(T1_imgsummary!Y28:AH28,"SARG")*100/M28)</f>
        <v>0</v>
      </c>
      <c r="EA28">
        <f>IF(M28=0,0,COUNTIF(T1_imgsummary!Y28:AH28,"ZACRF")*100/M28)</f>
        <v>0</v>
      </c>
      <c r="EB28">
        <f>IF(M28=0,0,COUNTIF(T1_imgsummary!Y28:AH28,"ZAGARF")*100/M28)</f>
        <v>0</v>
      </c>
      <c r="EC28">
        <f>IF(M28=0,0,COUNTIF(T1_imgsummary!Y28:AH28,"ZAGATF")*100/M28)</f>
        <v>0</v>
      </c>
      <c r="ED28">
        <f>IF(M28=0,0,COUNTIF(T1_imgsummary!Y28:AH28,"ZCMRF")*100/M28)</f>
        <v>0</v>
      </c>
      <c r="EE28">
        <f>IF(M28=0,0,COUNTIF(T1_imgsummary!Y28:AH28,"ZDENF")*100/M28)</f>
        <v>0</v>
      </c>
      <c r="EF28">
        <f>IF(M28=0,0,COUNTIF(T1_imgsummary!Y28:AH28,"ZEUPF")*100/M28)</f>
        <v>0</v>
      </c>
      <c r="EG28">
        <f>IF(M28=0,0,COUNTIF(T1_imgsummary!Y28:AH28,"ZFAVF")*100/M28)</f>
        <v>0</v>
      </c>
      <c r="EH28">
        <f>IF(M28=0,0,COUNTIF(T1_imgsummary!Y28:AH28,"ZMUSF")*100/M28)</f>
        <v>0</v>
      </c>
      <c r="EI28">
        <f>IF(M28=0,0,COUNTIF(T1_imgsummary!Y28:AH28,"ZNSC")*100/M28)</f>
        <v>0</v>
      </c>
      <c r="EJ28">
        <f>IF(M28=0,0,COUNTIF(T1_imgsummary!Y28:AH28,"ZOC")*100/M28)</f>
        <v>0</v>
      </c>
      <c r="EK28">
        <f>IF(M28=0,0,COUNTIF(T1_imgsummary!Y28:AH28,"ZPOCF")*100/M28)</f>
        <v>0</v>
      </c>
      <c r="EL28">
        <f>IF(M28=0,0,COUNTIF(T1_imgsummary!Y28:AH28,"ZPORF")*100/M28)</f>
        <v>0</v>
      </c>
    </row>
    <row r="29" spans="1:142" x14ac:dyDescent="0.25">
      <c r="A29">
        <v>27</v>
      </c>
      <c r="B29" t="s">
        <v>85</v>
      </c>
      <c r="F29" s="26">
        <f>IF(M29=0,0,COUNTIF(T1_imgsummary!O29:X29,"HC")*100/M29)</f>
        <v>20</v>
      </c>
      <c r="G29" s="26">
        <f>IF(M29=0,0,COUNTIF(T1_imgsummary!O29:X29,"AA")*100/M29)</f>
        <v>40</v>
      </c>
      <c r="H29">
        <f>IF(M29=0,0,COUNTIF(T1_imgsummary!O29:X29,"AB")*100/M29)</f>
        <v>0</v>
      </c>
      <c r="I29">
        <f>IF(M29=0,0,COUNTIF(T1_imgsummary!O29:X29,"MA")*100/M29)</f>
        <v>0</v>
      </c>
      <c r="J29" s="26">
        <f>IF(M29=0,0,COUNTIF(T1_imgsummary!O29:X29,"HA")*100/M29)</f>
        <v>30</v>
      </c>
      <c r="K29" s="26">
        <f>IF(M29=0,0,COUNTIF(T1_imgsummary!O29:X29,"OB")*100/M29)</f>
        <v>10</v>
      </c>
      <c r="L29">
        <f>IF(M29=0,0,COUNTIF(T1_imgsummary!O29:X29,"TWB")*100/M29)</f>
        <v>0</v>
      </c>
      <c r="M29">
        <f>10-COUNTIF(T1_imgsummary!O29:X29,"TWS")</f>
        <v>10</v>
      </c>
      <c r="P29">
        <f>IF(M29=0,0,COUNTIF(T1_imgsummary!E29:N29,"ACAN")*100/M29)</f>
        <v>0</v>
      </c>
      <c r="Q29">
        <f>IF(M29=0,0,COUNTIF(T1_imgsummary!E29:N29,"ACB")*100/M29)</f>
        <v>0</v>
      </c>
      <c r="R29">
        <f>IF(M29=0,0,COUNTIF(T1_imgsummary!E29:N29,"ACC")*100/M29)</f>
        <v>0</v>
      </c>
      <c r="S29">
        <f>IF(M29=0,0,COUNTIF(T1_imgsummary!E29:N29,"ACD")*100/M29)</f>
        <v>0</v>
      </c>
      <c r="T29">
        <f>IF(M29=0,0,COUNTIF(T1_imgsummary!E29:N29,"ACH")*100/M29)</f>
        <v>0</v>
      </c>
      <c r="U29" s="26">
        <f>IF(M29=0,0,COUNTIF(T1_imgsummary!E29:N29,"ACT")*100/M29)</f>
        <v>10</v>
      </c>
      <c r="V29">
        <f>IF(M29=0,0,COUNTIF(T1_imgsummary!E29:N29,"ACR")*100/M29)</f>
        <v>0</v>
      </c>
      <c r="W29">
        <f>IF(M29=0,0,COUNTIF(T1_imgsummary!E29:N29,"AST")*100/M29)</f>
        <v>0</v>
      </c>
      <c r="X29">
        <f>IF(M29=0,0,COUNTIF(T1_imgsummary!E29:N29,"AF")*100/M29)</f>
        <v>0</v>
      </c>
      <c r="Y29">
        <f>IF(M29=0,0,COUNTIF(T1_imgsummary!E29:N29,"BLEC")*100/M29)</f>
        <v>0</v>
      </c>
      <c r="Z29">
        <f>IF(M29=0,0,COUNTIF(T1_imgsummary!E29:N29,"CAU")*100/M29)</f>
        <v>0</v>
      </c>
      <c r="AA29">
        <f>IF(M29=0,0,COUNTIF(T1_imgsummary!E29:N29,"COE")*100/M29)</f>
        <v>0</v>
      </c>
      <c r="AB29">
        <f>IF(M29=0,0,COUNTIF(T1_imgsummary!E29:N29,"COS")*100/M29)</f>
        <v>0</v>
      </c>
      <c r="AC29">
        <f>IF(M29=0,0,COUNTIF(T1_imgsummary!E29:N29,"CYP")*100/M29)</f>
        <v>0</v>
      </c>
      <c r="AD29" s="26">
        <f>IF(M29=0,0,COUNTIF(T1_imgsummary!E29:N29,"DIP")*100/M29)</f>
        <v>10</v>
      </c>
      <c r="AE29">
        <f>IF(M29=0,0,COUNTIF(T1_imgsummary!E29:N29,"ECHY")*100/M29)</f>
        <v>0</v>
      </c>
      <c r="AF29">
        <f>IF(M29=0,0,COUNTIF(T1_imgsummary!E29:N29,"ECHI")*100/M29)</f>
        <v>0</v>
      </c>
      <c r="AG29">
        <f>IF(M29=0,0,COUNTIF(T1_imgsummary!E29:N29,"EUP")*100/M29)</f>
        <v>0</v>
      </c>
      <c r="AH29">
        <f>IF(M29=0,0,COUNTIF(T1_imgsummary!E29:N29,"FAV")*100/M29)</f>
        <v>0</v>
      </c>
      <c r="AI29">
        <f>IF(M29=0,0,COUNTIF(T1_imgsummary!E29:N29,"FVI")*100/M29)</f>
        <v>0</v>
      </c>
      <c r="AJ29">
        <f>IF(M29=0,0,COUNTIF(T1_imgsummary!E29:N29,"CMR")*100/M29)</f>
        <v>0</v>
      </c>
      <c r="AK29">
        <f>IF(M29=0,0,COUNTIF(T1_imgsummary!E29:N29,"GAL")*100/M29)</f>
        <v>0</v>
      </c>
      <c r="AL29">
        <f>IF(M29=0,0,COUNTIF(T1_imgsummary!E29:N29,"GONIA")*100/M29)</f>
        <v>0</v>
      </c>
      <c r="AM29">
        <f>IF(M29=0,0,COUNTIF(T1_imgsummary!E29:N29,"GONIO")*100/M29)</f>
        <v>0</v>
      </c>
      <c r="AN29">
        <f>IF(M29=0,0,COUNTIF(T1_imgsummary!E29:N29,"HEL")*100/M29)</f>
        <v>0</v>
      </c>
      <c r="AO29">
        <f>IF(M29=0,0,COUNTIF(T1_imgsummary!E29:N29,"HYD")*100/M29)</f>
        <v>0</v>
      </c>
      <c r="AP29">
        <f>IF(M29=0,0,COUNTIF(T1_imgsummary!E29:N29,"ISO")*100/M29)</f>
        <v>0</v>
      </c>
      <c r="AQ29">
        <f>IF(M29=0,0,COUNTIF(T1_imgsummary!E29:N29,"LEPA")*100/M29)</f>
        <v>0</v>
      </c>
      <c r="AR29">
        <f>IF(M29=0,0,COUNTIF(T1_imgsummary!E29:N29,"LEPS")*100/M29)</f>
        <v>0</v>
      </c>
      <c r="AS29">
        <f>IF(M29=0,0,COUNTIF(T1_imgsummary!E29:N29,"LOB")*100/M29)</f>
        <v>0</v>
      </c>
      <c r="AT29">
        <f>IF(M29=0,0,COUNTIF(T1_imgsummary!E29:N29,"MER")*100/M29)</f>
        <v>0</v>
      </c>
      <c r="AU29">
        <f>IF(M29=0,0,COUNTIF(T1_imgsummary!E29:N29,"MILL")*100/M29)</f>
        <v>0</v>
      </c>
      <c r="AV29">
        <f>IF(M29=0,0,COUNTIF(T1_imgsummary!E29:N29,"MON")*100/M29)</f>
        <v>0</v>
      </c>
      <c r="AW29">
        <f>IF(M29=0,0,COUNTIF(T1_imgsummary!E29:N29,"MONTB")*100/M29)</f>
        <v>0</v>
      </c>
      <c r="AX29">
        <f>IF(M29=0,0,COUNTIF(T1_imgsummary!E29:N29,"MONTE")*100/M29)</f>
        <v>0</v>
      </c>
      <c r="AY29">
        <f>IF(M29=0,0,COUNTIF(T1_imgsummary!E29:N29,"MONTF")*100/M29)</f>
        <v>0</v>
      </c>
      <c r="AZ29">
        <f>IF(M29=0,0,COUNTIF(T1_imgsummary!E29:N29,"MYC")*100/M29)</f>
        <v>0</v>
      </c>
      <c r="BA29">
        <f>IF(M29=0,0,COUNTIF(T1_imgsummary!E29:N29,"CB")*100/M29)</f>
        <v>0</v>
      </c>
      <c r="BB29">
        <f>IF(M29=0,0,COUNTIF(T1_imgsummary!E29:N29,"BUB")*100/M29)</f>
        <v>0</v>
      </c>
      <c r="BC29">
        <f>IF(M29=0,0,COUNTIF(T1_imgsummary!E29:N29,"CE")*100/M29)</f>
        <v>0</v>
      </c>
      <c r="BD29">
        <f>IF(M29=0,0,COUNTIF(T1_imgsummary!E29:N29,"CF")*100/M29)</f>
        <v>0</v>
      </c>
      <c r="BE29">
        <f>IF(M29=0,0,COUNTIF(T1_imgsummary!E29:N29,"FOT")*100/M29)</f>
        <v>0</v>
      </c>
      <c r="BF29">
        <f>IF(M29=0,0,COUNTIF(T1_imgsummary!E29:N29,"CM")*100/M29)</f>
        <v>0</v>
      </c>
      <c r="BG29">
        <f>IF(M29=0,0,COUNTIF(T1_imgsummary!E29:N29,"OULA")*100/M29)</f>
        <v>0</v>
      </c>
      <c r="BH29">
        <f>IF(M29=0,0,COUNTIF(T1_imgsummary!E29:N29,"OULO")*100/M29)</f>
        <v>0</v>
      </c>
      <c r="BI29">
        <f>IF(M29=0,0,COUNTIF(T1_imgsummary!E29:N29,"OXY")*100/M29)</f>
        <v>0</v>
      </c>
      <c r="BJ29">
        <f>IF(M29=0,0,COUNTIF(T1_imgsummary!E29:N29,"PACE")*100/M29)</f>
        <v>0</v>
      </c>
      <c r="BK29">
        <f>IF(M29=0,0,COUNTIF(T1_imgsummary!E29:N29,"PACF")*100/M29)</f>
        <v>0</v>
      </c>
      <c r="BL29">
        <f>IF(M29=0,0,COUNTIF(T1_imgsummary!E29:N29,"PAV")*100/M29)</f>
        <v>0</v>
      </c>
      <c r="BM29">
        <f>IF(M29=0,0,COUNTIF(T1_imgsummary!E29:N29,"PEC")*100/M29)</f>
        <v>0</v>
      </c>
      <c r="BN29">
        <f>IF(M29=0,0,COUNTIF(T1_imgsummary!E29:N29,"PLAT")*100/M29)</f>
        <v>0</v>
      </c>
      <c r="BO29">
        <f>IF(M29=0,0,COUNTIF(T1_imgsummary!E29:N29,"POC")*100/M29)</f>
        <v>0</v>
      </c>
      <c r="BP29">
        <f>IF(M29=0,0,COUNTIF(T1_imgsummary!E29:N29,"PORB")*100/M29)</f>
        <v>0</v>
      </c>
      <c r="BQ29">
        <f>IF(M29=0,0,COUNTIF(T1_imgsummary!E29:N29,"PORE")*100/M29)</f>
        <v>0</v>
      </c>
      <c r="BR29">
        <f>IF(M29=0,0,COUNTIF(T1_imgsummary!E29:N29,"PORM")*100/M29)</f>
        <v>0</v>
      </c>
      <c r="BS29">
        <f>IF(M29=0,0,COUNTIF(T1_imgsummary!E29:N29,"SER")*100/M29)</f>
        <v>0</v>
      </c>
      <c r="BT29">
        <f>IF(M29=0,0,COUNTIF(T1_imgsummary!E29:N29,"STY")*100/M29)</f>
        <v>0</v>
      </c>
      <c r="BU29">
        <f>IF(M29=0,0,COUNTIF(T1_imgsummary!E29:N29,"SYM")*100/M29)</f>
        <v>0</v>
      </c>
      <c r="BV29">
        <f>IF(M29=0,0,COUNTIF(T1_imgsummary!E29:N29,"TUBI")*100/M29)</f>
        <v>0</v>
      </c>
      <c r="BW29">
        <f>IF(M29=0,0,COUNTIF(T1_imgsummary!E29:N29,"TURB")*100/M29)</f>
        <v>0</v>
      </c>
      <c r="BX29">
        <f>IF(M29=0,0,COUNTIF(T1_imgsummary!E29:N29,"ZACRF")*100/M29)</f>
        <v>0</v>
      </c>
      <c r="BY29">
        <f>IF(M29=0,0,COUNTIF(T1_imgsummary!E29:N29,"ZAGARF")*100/M29)</f>
        <v>0</v>
      </c>
      <c r="BZ29">
        <f>IF(M29=0,0,COUNTIF(T1_imgsummary!E29:N29,"ZAGATF")*100/M29)</f>
        <v>0</v>
      </c>
      <c r="CA29">
        <f>IF(M29=0,0,COUNTIF(T1_imgsummary!E29:N29,"ZDENF")*100/M29)</f>
        <v>0</v>
      </c>
      <c r="CB29">
        <f>IF(M29=0,0,COUNTIF(T1_imgsummary!E29:N29,"ZEUPF")*100/M29)</f>
        <v>0</v>
      </c>
      <c r="CC29">
        <f>IF(M29=0,0,COUNTIF(T1_imgsummary!E29:N29,"ZFAVF")*100/M29)</f>
        <v>0</v>
      </c>
      <c r="CD29">
        <f>IF(M29=0,0,COUNTIF(T1_imgsummary!E29:N29,"ZCMRF")*100/M29)</f>
        <v>0</v>
      </c>
      <c r="CE29">
        <f>IF(M29=0,0,COUNTIF(T1_imgsummary!E29:N29,"ZMUSF")*100/M29)</f>
        <v>0</v>
      </c>
      <c r="CF29">
        <f>IF(M29=0,0,COUNTIF(T1_imgsummary!E29:N29,"ZNSC")*100/M29)</f>
        <v>0</v>
      </c>
      <c r="CG29">
        <f>IF(M29=0,0,COUNTIF(T1_imgsummary!E29:N29,"ZOC")*100/M29)</f>
        <v>0</v>
      </c>
      <c r="CH29">
        <f>IF(M29=0,0,COUNTIF(T1_imgsummary!E29:N29,"ZPOCF")*100/M29)</f>
        <v>0</v>
      </c>
      <c r="CI29">
        <f>IF(M29=0,0,COUNTIF(T1_imgsummary!E29:N29,"ZPORF")*100/M29)</f>
        <v>0</v>
      </c>
      <c r="CK29" s="26">
        <f>IF(M29=0,0,COUNTIF(T1_imgsummary!E29:N29,"AA")*100/M29)</f>
        <v>40</v>
      </c>
      <c r="CL29">
        <f>IF(M29=0,0,COUNTIF(T1_imgsummary!E29:N29,"CA")*100/M29)</f>
        <v>0</v>
      </c>
      <c r="CM29">
        <f>IF(M29=0,0,COUNTIF(T1_imgsummary!E29:N29,"DC")*100/M29)</f>
        <v>0</v>
      </c>
      <c r="CN29">
        <f>IF(M29=0,0,COUNTIF(T1_imgsummary!E29:N29,"DCA")*100/M29)</f>
        <v>0</v>
      </c>
      <c r="CO29">
        <f>IF(M29=0,0,COUNTIF(T1_imgsummary!E29:N29,"DIS")*100/M29)</f>
        <v>0</v>
      </c>
      <c r="CQ29">
        <f>IF(M29=0,0,COUNTIF(T1_imgsummary!E29:N29,"GRV")*100/M29)</f>
        <v>0</v>
      </c>
      <c r="CR29">
        <f>IF(M29=0,0,COUNTIF(T1_imgsummary!E29:N29,"R")*100/M29)</f>
        <v>0</v>
      </c>
      <c r="CS29">
        <f>IF(M29=0,0,COUNTIF(T1_imgsummary!E29:N29,"S")*100/M29)</f>
        <v>0</v>
      </c>
      <c r="CT29">
        <f>IF(M29=0,0,COUNTIF(T1_imgsummary!E29:N29,"RCK")*100/M29)</f>
        <v>0</v>
      </c>
      <c r="CU29">
        <f>IF(M29=0,0,COUNTIF(T1_imgsummary!E29:N29,"SI")*100/M29)</f>
        <v>0</v>
      </c>
      <c r="CW29">
        <f>IF(M29=0,0,COUNTIF(T1_imgsummary!E29:N29,"COD")*100/M29)</f>
        <v>0</v>
      </c>
      <c r="CX29">
        <f>IF(M29=0,0,COUNTIF(T1_imgsummary!E29:N29,"KAPP")*100/M29)</f>
        <v>0</v>
      </c>
      <c r="CY29">
        <f>IF(M29=0,0,COUNTIF(T1_imgsummary!E29:N29,"MA")*100/M29)</f>
        <v>0</v>
      </c>
      <c r="CZ29">
        <f>IF(M29=0,0,COUNTIF(T1_imgsummary!E29:N29,"SARG")*100/M29)</f>
        <v>0</v>
      </c>
      <c r="DB29" s="26">
        <f>IF(M29=0,0,COUNTIF(T1_imgsummary!E29:N29,"HA")*100/M29)</f>
        <v>30</v>
      </c>
      <c r="DD29">
        <f>IF(M29=0,0,COUNTIF(T1_imgsummary!E29:N29,"COTS")*100/M29)</f>
        <v>0</v>
      </c>
      <c r="DE29">
        <f>IF(M29=0,0,COUNTIF(T1_imgsummary!E29:N29,"COR")*100/M29)</f>
        <v>0</v>
      </c>
      <c r="DF29">
        <f>IF(M29=0,0,COUNTIF(T1_imgsummary!E29:N29,"DIA")*100/M29)</f>
        <v>0</v>
      </c>
      <c r="DG29">
        <f>IF(M29=0,0,COUNTIF(T1_imgsummary!E29:N29,"GORG")*100/M29)</f>
        <v>0</v>
      </c>
      <c r="DH29">
        <f>IF(M29=0,0,COUNTIF(T1_imgsummary!E29:N29,"ISIS")*100/M29)</f>
        <v>0</v>
      </c>
      <c r="DI29">
        <f>IF(M29=0,0,COUNTIF(T1_imgsummary!E29:N29,"OT")*100/M29)</f>
        <v>0</v>
      </c>
      <c r="DJ29">
        <f>IF(M29=0,0,COUNTIF(T1_imgsummary!E29:N29,"SG")*100/M29)</f>
        <v>0</v>
      </c>
      <c r="DK29">
        <f>IF(M29=0,0,COUNTIF(T1_imgsummary!E29:N29,"SC")*100/M29)</f>
        <v>0</v>
      </c>
      <c r="DL29" s="26">
        <f>IF(M29=0,0,COUNTIF(T1_imgsummary!E29:N29,"SP")*100/M29)</f>
        <v>10</v>
      </c>
      <c r="DM29">
        <f>IF(M29=0,0,COUNTIF(T1_imgsummary!E29:N29,"ZO")*100/M29)</f>
        <v>0</v>
      </c>
      <c r="DO29">
        <f>IF(M29=0,0,COUNTIF(T1_imgsummary!E29:N29,"TWB")*100/M29)</f>
        <v>0</v>
      </c>
      <c r="DQ29">
        <f>IF(M29=0,0,COUNTIF(T1_imgsummary!Y29:AH29,"COR")*100/M29)</f>
        <v>0</v>
      </c>
      <c r="DR29">
        <f>IF(M29=0,0,COUNTIF(T1_imgsummary!Y29:AH29,"COTS")*100/M29)</f>
        <v>0</v>
      </c>
      <c r="DS29">
        <f>IF(M29=0,0,COUNTIF(T1_imgsummary!Y29:AH29,"DIA")*100/M29)</f>
        <v>0</v>
      </c>
      <c r="DT29">
        <f>IF(M29=0,0,COUNTIF(T1_imgsummary!Y29:AH29,"GORG")*100/M29)</f>
        <v>0</v>
      </c>
      <c r="DU29">
        <f>IF(M29=0,0,COUNTIF(T1_imgsummary!Y29:AH29,"ISIS")*100/M29)</f>
        <v>0</v>
      </c>
      <c r="DV29">
        <f>IF(M29=0,0,COUNTIF(T1_imgsummary!Y29:AH29,"DIS")*100/M29)</f>
        <v>0</v>
      </c>
      <c r="DW29">
        <f>IF(M29=0,0,COUNTIF(T1_imgsummary!Y29:AH29,"BLEC")*100/M29)</f>
        <v>0</v>
      </c>
      <c r="DX29">
        <f>IF(M29=0,0,COUNTIF(T1_imgsummary!Y29:AH29,"COD")*100/M29)</f>
        <v>0</v>
      </c>
      <c r="DY29">
        <f>IF(M29=0,0,COUNTIF(T1_imgsummary!Y29:AH29,"KAPP")*100/M29)</f>
        <v>0</v>
      </c>
      <c r="DZ29">
        <f>IF(M29=0,0,COUNTIF(T1_imgsummary!Y29:AH29,"SARG")*100/M29)</f>
        <v>0</v>
      </c>
      <c r="EA29">
        <f>IF(M29=0,0,COUNTIF(T1_imgsummary!Y29:AH29,"ZACRF")*100/M29)</f>
        <v>0</v>
      </c>
      <c r="EB29">
        <f>IF(M29=0,0,COUNTIF(T1_imgsummary!Y29:AH29,"ZAGARF")*100/M29)</f>
        <v>0</v>
      </c>
      <c r="EC29">
        <f>IF(M29=0,0,COUNTIF(T1_imgsummary!Y29:AH29,"ZAGATF")*100/M29)</f>
        <v>0</v>
      </c>
      <c r="ED29">
        <f>IF(M29=0,0,COUNTIF(T1_imgsummary!Y29:AH29,"ZCMRF")*100/M29)</f>
        <v>0</v>
      </c>
      <c r="EE29">
        <f>IF(M29=0,0,COUNTIF(T1_imgsummary!Y29:AH29,"ZDENF")*100/M29)</f>
        <v>0</v>
      </c>
      <c r="EF29">
        <f>IF(M29=0,0,COUNTIF(T1_imgsummary!Y29:AH29,"ZEUPF")*100/M29)</f>
        <v>0</v>
      </c>
      <c r="EG29">
        <f>IF(M29=0,0,COUNTIF(T1_imgsummary!Y29:AH29,"ZFAVF")*100/M29)</f>
        <v>0</v>
      </c>
      <c r="EH29">
        <f>IF(M29=0,0,COUNTIF(T1_imgsummary!Y29:AH29,"ZMUSF")*100/M29)</f>
        <v>0</v>
      </c>
      <c r="EI29">
        <f>IF(M29=0,0,COUNTIF(T1_imgsummary!Y29:AH29,"ZNSC")*100/M29)</f>
        <v>0</v>
      </c>
      <c r="EJ29">
        <f>IF(M29=0,0,COUNTIF(T1_imgsummary!Y29:AH29,"ZOC")*100/M29)</f>
        <v>0</v>
      </c>
      <c r="EK29">
        <f>IF(M29=0,0,COUNTIF(T1_imgsummary!Y29:AH29,"ZPOCF")*100/M29)</f>
        <v>0</v>
      </c>
      <c r="EL29">
        <f>IF(M29=0,0,COUNTIF(T1_imgsummary!Y29:AH29,"ZPORF")*100/M29)</f>
        <v>0</v>
      </c>
    </row>
    <row r="30" spans="1:142" x14ac:dyDescent="0.25">
      <c r="A30">
        <v>28</v>
      </c>
      <c r="B30" t="s">
        <v>87</v>
      </c>
      <c r="F30" s="26">
        <f>IF(M30=0,0,COUNTIF(T1_imgsummary!O30:X30,"HC")*100/M30)</f>
        <v>20</v>
      </c>
      <c r="G30" s="26">
        <f>IF(M30=0,0,COUNTIF(T1_imgsummary!O30:X30,"AA")*100/M30)</f>
        <v>40</v>
      </c>
      <c r="H30">
        <f>IF(M30=0,0,COUNTIF(T1_imgsummary!O30:X30,"AB")*100/M30)</f>
        <v>0</v>
      </c>
      <c r="I30" s="26">
        <f>IF(M30=0,0,COUNTIF(T1_imgsummary!O30:X30,"MA")*100/M30)</f>
        <v>20</v>
      </c>
      <c r="J30" s="26">
        <f>IF(M30=0,0,COUNTIF(T1_imgsummary!O30:X30,"HA")*100/M30)</f>
        <v>10</v>
      </c>
      <c r="K30" s="26">
        <f>IF(M30=0,0,COUNTIF(T1_imgsummary!O30:X30,"OB")*100/M30)</f>
        <v>10</v>
      </c>
      <c r="L30">
        <f>IF(M30=0,0,COUNTIF(T1_imgsummary!O30:X30,"TWB")*100/M30)</f>
        <v>0</v>
      </c>
      <c r="M30">
        <f>10-COUNTIF(T1_imgsummary!O30:X30,"TWS")</f>
        <v>10</v>
      </c>
      <c r="P30">
        <f>IF(M30=0,0,COUNTIF(T1_imgsummary!E30:N30,"ACAN")*100/M30)</f>
        <v>0</v>
      </c>
      <c r="Q30">
        <f>IF(M30=0,0,COUNTIF(T1_imgsummary!E30:N30,"ACB")*100/M30)</f>
        <v>0</v>
      </c>
      <c r="R30">
        <f>IF(M30=0,0,COUNTIF(T1_imgsummary!E30:N30,"ACC")*100/M30)</f>
        <v>0</v>
      </c>
      <c r="S30">
        <f>IF(M30=0,0,COUNTIF(T1_imgsummary!E30:N30,"ACD")*100/M30)</f>
        <v>0</v>
      </c>
      <c r="T30">
        <f>IF(M30=0,0,COUNTIF(T1_imgsummary!E30:N30,"ACH")*100/M30)</f>
        <v>0</v>
      </c>
      <c r="U30">
        <f>IF(M30=0,0,COUNTIF(T1_imgsummary!E30:N30,"ACT")*100/M30)</f>
        <v>0</v>
      </c>
      <c r="V30">
        <f>IF(M30=0,0,COUNTIF(T1_imgsummary!E30:N30,"ACR")*100/M30)</f>
        <v>0</v>
      </c>
      <c r="W30">
        <f>IF(M30=0,0,COUNTIF(T1_imgsummary!E30:N30,"AST")*100/M30)</f>
        <v>0</v>
      </c>
      <c r="X30">
        <f>IF(M30=0,0,COUNTIF(T1_imgsummary!E30:N30,"AF")*100/M30)</f>
        <v>0</v>
      </c>
      <c r="Y30">
        <f>IF(M30=0,0,COUNTIF(T1_imgsummary!E30:N30,"BLEC")*100/M30)</f>
        <v>0</v>
      </c>
      <c r="Z30">
        <f>IF(M30=0,0,COUNTIF(T1_imgsummary!E30:N30,"CAU")*100/M30)</f>
        <v>0</v>
      </c>
      <c r="AA30">
        <f>IF(M30=0,0,COUNTIF(T1_imgsummary!E30:N30,"COE")*100/M30)</f>
        <v>0</v>
      </c>
      <c r="AB30">
        <f>IF(M30=0,0,COUNTIF(T1_imgsummary!E30:N30,"COS")*100/M30)</f>
        <v>0</v>
      </c>
      <c r="AC30">
        <f>IF(M30=0,0,COUNTIF(T1_imgsummary!E30:N30,"CYP")*100/M30)</f>
        <v>0</v>
      </c>
      <c r="AD30">
        <f>IF(M30=0,0,COUNTIF(T1_imgsummary!E30:N30,"DIP")*100/M30)</f>
        <v>0</v>
      </c>
      <c r="AE30">
        <f>IF(M30=0,0,COUNTIF(T1_imgsummary!E30:N30,"ECHY")*100/M30)</f>
        <v>0</v>
      </c>
      <c r="AF30">
        <f>IF(M30=0,0,COUNTIF(T1_imgsummary!E30:N30,"ECHI")*100/M30)</f>
        <v>0</v>
      </c>
      <c r="AG30">
        <f>IF(M30=0,0,COUNTIF(T1_imgsummary!E30:N30,"EUP")*100/M30)</f>
        <v>0</v>
      </c>
      <c r="AH30">
        <f>IF(M30=0,0,COUNTIF(T1_imgsummary!E30:N30,"FAV")*100/M30)</f>
        <v>0</v>
      </c>
      <c r="AI30" s="26">
        <f>IF(M30=0,0,COUNTIF(T1_imgsummary!E30:N30,"FVI")*100/M30)</f>
        <v>10</v>
      </c>
      <c r="AJ30">
        <f>IF(M30=0,0,COUNTIF(T1_imgsummary!E30:N30,"CMR")*100/M30)</f>
        <v>0</v>
      </c>
      <c r="AK30">
        <f>IF(M30=0,0,COUNTIF(T1_imgsummary!E30:N30,"GAL")*100/M30)</f>
        <v>0</v>
      </c>
      <c r="AL30">
        <f>IF(M30=0,0,COUNTIF(T1_imgsummary!E30:N30,"GONIA")*100/M30)</f>
        <v>0</v>
      </c>
      <c r="AM30">
        <f>IF(M30=0,0,COUNTIF(T1_imgsummary!E30:N30,"GONIO")*100/M30)</f>
        <v>0</v>
      </c>
      <c r="AN30">
        <f>IF(M30=0,0,COUNTIF(T1_imgsummary!E30:N30,"HEL")*100/M30)</f>
        <v>0</v>
      </c>
      <c r="AO30">
        <f>IF(M30=0,0,COUNTIF(T1_imgsummary!E30:N30,"HYD")*100/M30)</f>
        <v>0</v>
      </c>
      <c r="AP30">
        <f>IF(M30=0,0,COUNTIF(T1_imgsummary!E30:N30,"ISO")*100/M30)</f>
        <v>0</v>
      </c>
      <c r="AQ30">
        <f>IF(M30=0,0,COUNTIF(T1_imgsummary!E30:N30,"LEPA")*100/M30)</f>
        <v>0</v>
      </c>
      <c r="AR30">
        <f>IF(M30=0,0,COUNTIF(T1_imgsummary!E30:N30,"LEPS")*100/M30)</f>
        <v>0</v>
      </c>
      <c r="AS30">
        <f>IF(M30=0,0,COUNTIF(T1_imgsummary!E30:N30,"LOB")*100/M30)</f>
        <v>0</v>
      </c>
      <c r="AT30">
        <f>IF(M30=0,0,COUNTIF(T1_imgsummary!E30:N30,"MER")*100/M30)</f>
        <v>0</v>
      </c>
      <c r="AU30">
        <f>IF(M30=0,0,COUNTIF(T1_imgsummary!E30:N30,"MILL")*100/M30)</f>
        <v>0</v>
      </c>
      <c r="AV30">
        <f>IF(M30=0,0,COUNTIF(T1_imgsummary!E30:N30,"MON")*100/M30)</f>
        <v>0</v>
      </c>
      <c r="AW30">
        <f>IF(M30=0,0,COUNTIF(T1_imgsummary!E30:N30,"MONTB")*100/M30)</f>
        <v>0</v>
      </c>
      <c r="AX30">
        <f>IF(M30=0,0,COUNTIF(T1_imgsummary!E30:N30,"MONTE")*100/M30)</f>
        <v>0</v>
      </c>
      <c r="AY30">
        <f>IF(M30=0,0,COUNTIF(T1_imgsummary!E30:N30,"MONTF")*100/M30)</f>
        <v>0</v>
      </c>
      <c r="AZ30">
        <f>IF(M30=0,0,COUNTIF(T1_imgsummary!E30:N30,"MYC")*100/M30)</f>
        <v>0</v>
      </c>
      <c r="BA30">
        <f>IF(M30=0,0,COUNTIF(T1_imgsummary!E30:N30,"CB")*100/M30)</f>
        <v>0</v>
      </c>
      <c r="BB30">
        <f>IF(M30=0,0,COUNTIF(T1_imgsummary!E30:N30,"BUB")*100/M30)</f>
        <v>0</v>
      </c>
      <c r="BC30">
        <f>IF(M30=0,0,COUNTIF(T1_imgsummary!E30:N30,"CE")*100/M30)</f>
        <v>0</v>
      </c>
      <c r="BD30">
        <f>IF(M30=0,0,COUNTIF(T1_imgsummary!E30:N30,"CF")*100/M30)</f>
        <v>0</v>
      </c>
      <c r="BE30">
        <f>IF(M30=0,0,COUNTIF(T1_imgsummary!E30:N30,"FOT")*100/M30)</f>
        <v>0</v>
      </c>
      <c r="BF30">
        <f>IF(M30=0,0,COUNTIF(T1_imgsummary!E30:N30,"CM")*100/M30)</f>
        <v>0</v>
      </c>
      <c r="BG30">
        <f>IF(M30=0,0,COUNTIF(T1_imgsummary!E30:N30,"OULA")*100/M30)</f>
        <v>0</v>
      </c>
      <c r="BH30">
        <f>IF(M30=0,0,COUNTIF(T1_imgsummary!E30:N30,"OULO")*100/M30)</f>
        <v>0</v>
      </c>
      <c r="BI30">
        <f>IF(M30=0,0,COUNTIF(T1_imgsummary!E30:N30,"OXY")*100/M30)</f>
        <v>0</v>
      </c>
      <c r="BJ30">
        <f>IF(M30=0,0,COUNTIF(T1_imgsummary!E30:N30,"PACE")*100/M30)</f>
        <v>0</v>
      </c>
      <c r="BK30">
        <f>IF(M30=0,0,COUNTIF(T1_imgsummary!E30:N30,"PACF")*100/M30)</f>
        <v>0</v>
      </c>
      <c r="BL30">
        <f>IF(M30=0,0,COUNTIF(T1_imgsummary!E30:N30,"PAV")*100/M30)</f>
        <v>0</v>
      </c>
      <c r="BM30">
        <f>IF(M30=0,0,COUNTIF(T1_imgsummary!E30:N30,"PEC")*100/M30)</f>
        <v>0</v>
      </c>
      <c r="BN30">
        <f>IF(M30=0,0,COUNTIF(T1_imgsummary!E30:N30,"PLAT")*100/M30)</f>
        <v>0</v>
      </c>
      <c r="BO30" s="26">
        <f>IF(M30=0,0,COUNTIF(T1_imgsummary!E30:N30,"POC")*100/M30)</f>
        <v>10</v>
      </c>
      <c r="BP30">
        <f>IF(M30=0,0,COUNTIF(T1_imgsummary!E30:N30,"PORB")*100/M30)</f>
        <v>0</v>
      </c>
      <c r="BQ30">
        <f>IF(M30=0,0,COUNTIF(T1_imgsummary!E30:N30,"PORE")*100/M30)</f>
        <v>0</v>
      </c>
      <c r="BR30">
        <f>IF(M30=0,0,COUNTIF(T1_imgsummary!E30:N30,"PORM")*100/M30)</f>
        <v>0</v>
      </c>
      <c r="BS30">
        <f>IF(M30=0,0,COUNTIF(T1_imgsummary!E30:N30,"SER")*100/M30)</f>
        <v>0</v>
      </c>
      <c r="BT30">
        <f>IF(M30=0,0,COUNTIF(T1_imgsummary!E30:N30,"STY")*100/M30)</f>
        <v>0</v>
      </c>
      <c r="BU30">
        <f>IF(M30=0,0,COUNTIF(T1_imgsummary!E30:N30,"SYM")*100/M30)</f>
        <v>0</v>
      </c>
      <c r="BV30">
        <f>IF(M30=0,0,COUNTIF(T1_imgsummary!E30:N30,"TUBI")*100/M30)</f>
        <v>0</v>
      </c>
      <c r="BW30">
        <f>IF(M30=0,0,COUNTIF(T1_imgsummary!E30:N30,"TURB")*100/M30)</f>
        <v>0</v>
      </c>
      <c r="BX30">
        <f>IF(M30=0,0,COUNTIF(T1_imgsummary!E30:N30,"ZACRF")*100/M30)</f>
        <v>0</v>
      </c>
      <c r="BY30">
        <f>IF(M30=0,0,COUNTIF(T1_imgsummary!E30:N30,"ZAGARF")*100/M30)</f>
        <v>0</v>
      </c>
      <c r="BZ30">
        <f>IF(M30=0,0,COUNTIF(T1_imgsummary!E30:N30,"ZAGATF")*100/M30)</f>
        <v>0</v>
      </c>
      <c r="CA30">
        <f>IF(M30=0,0,COUNTIF(T1_imgsummary!E30:N30,"ZDENF")*100/M30)</f>
        <v>0</v>
      </c>
      <c r="CB30">
        <f>IF(M30=0,0,COUNTIF(T1_imgsummary!E30:N30,"ZEUPF")*100/M30)</f>
        <v>0</v>
      </c>
      <c r="CC30">
        <f>IF(M30=0,0,COUNTIF(T1_imgsummary!E30:N30,"ZFAVF")*100/M30)</f>
        <v>0</v>
      </c>
      <c r="CD30">
        <f>IF(M30=0,0,COUNTIF(T1_imgsummary!E30:N30,"ZCMRF")*100/M30)</f>
        <v>0</v>
      </c>
      <c r="CE30">
        <f>IF(M30=0,0,COUNTIF(T1_imgsummary!E30:N30,"ZMUSF")*100/M30)</f>
        <v>0</v>
      </c>
      <c r="CF30">
        <f>IF(M30=0,0,COUNTIF(T1_imgsummary!E30:N30,"ZNSC")*100/M30)</f>
        <v>0</v>
      </c>
      <c r="CG30">
        <f>IF(M30=0,0,COUNTIF(T1_imgsummary!E30:N30,"ZOC")*100/M30)</f>
        <v>0</v>
      </c>
      <c r="CH30">
        <f>IF(M30=0,0,COUNTIF(T1_imgsummary!E30:N30,"ZPOCF")*100/M30)</f>
        <v>0</v>
      </c>
      <c r="CI30">
        <f>IF(M30=0,0,COUNTIF(T1_imgsummary!E30:N30,"ZPORF")*100/M30)</f>
        <v>0</v>
      </c>
      <c r="CK30" s="26">
        <f>IF(M30=0,0,COUNTIF(T1_imgsummary!E30:N30,"AA")*100/M30)</f>
        <v>40</v>
      </c>
      <c r="CL30">
        <f>IF(M30=0,0,COUNTIF(T1_imgsummary!E30:N30,"CA")*100/M30)</f>
        <v>0</v>
      </c>
      <c r="CM30">
        <f>IF(M30=0,0,COUNTIF(T1_imgsummary!E30:N30,"DC")*100/M30)</f>
        <v>0</v>
      </c>
      <c r="CN30">
        <f>IF(M30=0,0,COUNTIF(T1_imgsummary!E30:N30,"DCA")*100/M30)</f>
        <v>0</v>
      </c>
      <c r="CO30">
        <f>IF(M30=0,0,COUNTIF(T1_imgsummary!E30:N30,"DIS")*100/M30)</f>
        <v>0</v>
      </c>
      <c r="CQ30">
        <f>IF(M30=0,0,COUNTIF(T1_imgsummary!E30:N30,"GRV")*100/M30)</f>
        <v>0</v>
      </c>
      <c r="CR30">
        <f>IF(M30=0,0,COUNTIF(T1_imgsummary!E30:N30,"R")*100/M30)</f>
        <v>0</v>
      </c>
      <c r="CS30">
        <f>IF(M30=0,0,COUNTIF(T1_imgsummary!E30:N30,"S")*100/M30)</f>
        <v>0</v>
      </c>
      <c r="CT30">
        <f>IF(M30=0,0,COUNTIF(T1_imgsummary!E30:N30,"RCK")*100/M30)</f>
        <v>0</v>
      </c>
      <c r="CU30">
        <f>IF(M30=0,0,COUNTIF(T1_imgsummary!E30:N30,"SI")*100/M30)</f>
        <v>0</v>
      </c>
      <c r="CW30">
        <f>IF(M30=0,0,COUNTIF(T1_imgsummary!E30:N30,"COD")*100/M30)</f>
        <v>0</v>
      </c>
      <c r="CX30">
        <f>IF(M30=0,0,COUNTIF(T1_imgsummary!E30:N30,"KAPP")*100/M30)</f>
        <v>0</v>
      </c>
      <c r="CY30" s="26">
        <f>IF(M30=0,0,COUNTIF(T1_imgsummary!E30:N30,"MA")*100/M30)</f>
        <v>20</v>
      </c>
      <c r="CZ30">
        <f>IF(M30=0,0,COUNTIF(T1_imgsummary!E30:N30,"SARG")*100/M30)</f>
        <v>0</v>
      </c>
      <c r="DB30" s="26">
        <f>IF(M30=0,0,COUNTIF(T1_imgsummary!E30:N30,"HA")*100/M30)</f>
        <v>10</v>
      </c>
      <c r="DD30">
        <f>IF(M30=0,0,COUNTIF(T1_imgsummary!E30:N30,"COTS")*100/M30)</f>
        <v>0</v>
      </c>
      <c r="DE30">
        <f>IF(M30=0,0,COUNTIF(T1_imgsummary!E30:N30,"COR")*100/M30)</f>
        <v>0</v>
      </c>
      <c r="DF30">
        <f>IF(M30=0,0,COUNTIF(T1_imgsummary!E30:N30,"DIA")*100/M30)</f>
        <v>0</v>
      </c>
      <c r="DG30">
        <f>IF(M30=0,0,COUNTIF(T1_imgsummary!E30:N30,"GORG")*100/M30)</f>
        <v>0</v>
      </c>
      <c r="DH30">
        <f>IF(M30=0,0,COUNTIF(T1_imgsummary!E30:N30,"ISIS")*100/M30)</f>
        <v>0</v>
      </c>
      <c r="DI30">
        <f>IF(M30=0,0,COUNTIF(T1_imgsummary!E30:N30,"OT")*100/M30)</f>
        <v>0</v>
      </c>
      <c r="DJ30">
        <f>IF(M30=0,0,COUNTIF(T1_imgsummary!E30:N30,"SG")*100/M30)</f>
        <v>0</v>
      </c>
      <c r="DK30">
        <f>IF(M30=0,0,COUNTIF(T1_imgsummary!E30:N30,"SC")*100/M30)</f>
        <v>0</v>
      </c>
      <c r="DL30" s="26">
        <f>IF(M30=0,0,COUNTIF(T1_imgsummary!E30:N30,"SP")*100/M30)</f>
        <v>10</v>
      </c>
      <c r="DM30">
        <f>IF(M30=0,0,COUNTIF(T1_imgsummary!E30:N30,"ZO")*100/M30)</f>
        <v>0</v>
      </c>
      <c r="DO30">
        <f>IF(M30=0,0,COUNTIF(T1_imgsummary!E30:N30,"TWB")*100/M30)</f>
        <v>0</v>
      </c>
      <c r="DQ30">
        <f>IF(M30=0,0,COUNTIF(T1_imgsummary!Y30:AH30,"COR")*100/M30)</f>
        <v>0</v>
      </c>
      <c r="DR30">
        <f>IF(M30=0,0,COUNTIF(T1_imgsummary!Y30:AH30,"COTS")*100/M30)</f>
        <v>0</v>
      </c>
      <c r="DS30">
        <f>IF(M30=0,0,COUNTIF(T1_imgsummary!Y30:AH30,"DIA")*100/M30)</f>
        <v>0</v>
      </c>
      <c r="DT30">
        <f>IF(M30=0,0,COUNTIF(T1_imgsummary!Y30:AH30,"GORG")*100/M30)</f>
        <v>0</v>
      </c>
      <c r="DU30">
        <f>IF(M30=0,0,COUNTIF(T1_imgsummary!Y30:AH30,"ISIS")*100/M30)</f>
        <v>0</v>
      </c>
      <c r="DV30">
        <f>IF(M30=0,0,COUNTIF(T1_imgsummary!Y30:AH30,"DIS")*100/M30)</f>
        <v>0</v>
      </c>
      <c r="DW30">
        <f>IF(M30=0,0,COUNTIF(T1_imgsummary!Y30:AH30,"BLEC")*100/M30)</f>
        <v>0</v>
      </c>
      <c r="DX30">
        <f>IF(M30=0,0,COUNTIF(T1_imgsummary!Y30:AH30,"COD")*100/M30)</f>
        <v>0</v>
      </c>
      <c r="DY30">
        <f>IF(M30=0,0,COUNTIF(T1_imgsummary!Y30:AH30,"KAPP")*100/M30)</f>
        <v>0</v>
      </c>
      <c r="DZ30">
        <f>IF(M30=0,0,COUNTIF(T1_imgsummary!Y30:AH30,"SARG")*100/M30)</f>
        <v>0</v>
      </c>
      <c r="EA30">
        <f>IF(M30=0,0,COUNTIF(T1_imgsummary!Y30:AH30,"ZACRF")*100/M30)</f>
        <v>0</v>
      </c>
      <c r="EB30">
        <f>IF(M30=0,0,COUNTIF(T1_imgsummary!Y30:AH30,"ZAGARF")*100/M30)</f>
        <v>0</v>
      </c>
      <c r="EC30">
        <f>IF(M30=0,0,COUNTIF(T1_imgsummary!Y30:AH30,"ZAGATF")*100/M30)</f>
        <v>0</v>
      </c>
      <c r="ED30">
        <f>IF(M30=0,0,COUNTIF(T1_imgsummary!Y30:AH30,"ZCMRF")*100/M30)</f>
        <v>0</v>
      </c>
      <c r="EE30">
        <f>IF(M30=0,0,COUNTIF(T1_imgsummary!Y30:AH30,"ZDENF")*100/M30)</f>
        <v>0</v>
      </c>
      <c r="EF30">
        <f>IF(M30=0,0,COUNTIF(T1_imgsummary!Y30:AH30,"ZEUPF")*100/M30)</f>
        <v>0</v>
      </c>
      <c r="EG30">
        <f>IF(M30=0,0,COUNTIF(T1_imgsummary!Y30:AH30,"ZFAVF")*100/M30)</f>
        <v>0</v>
      </c>
      <c r="EH30">
        <f>IF(M30=0,0,COUNTIF(T1_imgsummary!Y30:AH30,"ZMUSF")*100/M30)</f>
        <v>0</v>
      </c>
      <c r="EI30">
        <f>IF(M30=0,0,COUNTIF(T1_imgsummary!Y30:AH30,"ZNSC")*100/M30)</f>
        <v>0</v>
      </c>
      <c r="EJ30">
        <f>IF(M30=0,0,COUNTIF(T1_imgsummary!Y30:AH30,"ZOC")*100/M30)</f>
        <v>0</v>
      </c>
      <c r="EK30">
        <f>IF(M30=0,0,COUNTIF(T1_imgsummary!Y30:AH30,"ZPOCF")*100/M30)</f>
        <v>0</v>
      </c>
      <c r="EL30">
        <f>IF(M30=0,0,COUNTIF(T1_imgsummary!Y30:AH30,"ZPORF")*100/M30)</f>
        <v>0</v>
      </c>
    </row>
    <row r="31" spans="1:142" x14ac:dyDescent="0.25">
      <c r="A31">
        <v>29</v>
      </c>
      <c r="B31" t="s">
        <v>88</v>
      </c>
      <c r="F31" s="26">
        <f>IF(M31=0,0,COUNTIF(T1_imgsummary!O31:X31,"HC")*100/M31)</f>
        <v>10</v>
      </c>
      <c r="G31" s="26">
        <f>IF(M31=0,0,COUNTIF(T1_imgsummary!O31:X31,"AA")*100/M31)</f>
        <v>40</v>
      </c>
      <c r="H31">
        <f>IF(M31=0,0,COUNTIF(T1_imgsummary!O31:X31,"AB")*100/M31)</f>
        <v>0</v>
      </c>
      <c r="I31" s="26">
        <f>IF(M31=0,0,COUNTIF(T1_imgsummary!O31:X31,"MA")*100/M31)</f>
        <v>10</v>
      </c>
      <c r="J31" s="26">
        <f>IF(M31=0,0,COUNTIF(T1_imgsummary!O31:X31,"HA")*100/M31)</f>
        <v>20</v>
      </c>
      <c r="K31" s="26">
        <f>IF(M31=0,0,COUNTIF(T1_imgsummary!O31:X31,"OB")*100/M31)</f>
        <v>20</v>
      </c>
      <c r="L31">
        <f>IF(M31=0,0,COUNTIF(T1_imgsummary!O31:X31,"TWB")*100/M31)</f>
        <v>0</v>
      </c>
      <c r="M31">
        <f>10-COUNTIF(T1_imgsummary!O31:X31,"TWS")</f>
        <v>10</v>
      </c>
      <c r="P31">
        <f>IF(M31=0,0,COUNTIF(T1_imgsummary!E31:N31,"ACAN")*100/M31)</f>
        <v>0</v>
      </c>
      <c r="Q31">
        <f>IF(M31=0,0,COUNTIF(T1_imgsummary!E31:N31,"ACB")*100/M31)</f>
        <v>0</v>
      </c>
      <c r="R31">
        <f>IF(M31=0,0,COUNTIF(T1_imgsummary!E31:N31,"ACC")*100/M31)</f>
        <v>0</v>
      </c>
      <c r="S31">
        <f>IF(M31=0,0,COUNTIF(T1_imgsummary!E31:N31,"ACD")*100/M31)</f>
        <v>0</v>
      </c>
      <c r="T31">
        <f>IF(M31=0,0,COUNTIF(T1_imgsummary!E31:N31,"ACH")*100/M31)</f>
        <v>0</v>
      </c>
      <c r="U31">
        <f>IF(M31=0,0,COUNTIF(T1_imgsummary!E31:N31,"ACT")*100/M31)</f>
        <v>0</v>
      </c>
      <c r="V31">
        <f>IF(M31=0,0,COUNTIF(T1_imgsummary!E31:N31,"ACR")*100/M31)</f>
        <v>0</v>
      </c>
      <c r="W31">
        <f>IF(M31=0,0,COUNTIF(T1_imgsummary!E31:N31,"AST")*100/M31)</f>
        <v>0</v>
      </c>
      <c r="X31">
        <f>IF(M31=0,0,COUNTIF(T1_imgsummary!E31:N31,"AF")*100/M31)</f>
        <v>0</v>
      </c>
      <c r="Y31">
        <f>IF(M31=0,0,COUNTIF(T1_imgsummary!E31:N31,"BLEC")*100/M31)</f>
        <v>0</v>
      </c>
      <c r="Z31">
        <f>IF(M31=0,0,COUNTIF(T1_imgsummary!E31:N31,"CAU")*100/M31)</f>
        <v>0</v>
      </c>
      <c r="AA31">
        <f>IF(M31=0,0,COUNTIF(T1_imgsummary!E31:N31,"COE")*100/M31)</f>
        <v>0</v>
      </c>
      <c r="AB31">
        <f>IF(M31=0,0,COUNTIF(T1_imgsummary!E31:N31,"COS")*100/M31)</f>
        <v>0</v>
      </c>
      <c r="AC31">
        <f>IF(M31=0,0,COUNTIF(T1_imgsummary!E31:N31,"CYP")*100/M31)</f>
        <v>0</v>
      </c>
      <c r="AD31">
        <f>IF(M31=0,0,COUNTIF(T1_imgsummary!E31:N31,"DIP")*100/M31)</f>
        <v>0</v>
      </c>
      <c r="AE31">
        <f>IF(M31=0,0,COUNTIF(T1_imgsummary!E31:N31,"ECHY")*100/M31)</f>
        <v>0</v>
      </c>
      <c r="AF31">
        <f>IF(M31=0,0,COUNTIF(T1_imgsummary!E31:N31,"ECHI")*100/M31)</f>
        <v>0</v>
      </c>
      <c r="AG31">
        <f>IF(M31=0,0,COUNTIF(T1_imgsummary!E31:N31,"EUP")*100/M31)</f>
        <v>0</v>
      </c>
      <c r="AH31">
        <f>IF(M31=0,0,COUNTIF(T1_imgsummary!E31:N31,"FAV")*100/M31)</f>
        <v>0</v>
      </c>
      <c r="AI31">
        <f>IF(M31=0,0,COUNTIF(T1_imgsummary!E31:N31,"FVI")*100/M31)</f>
        <v>0</v>
      </c>
      <c r="AJ31">
        <f>IF(M31=0,0,COUNTIF(T1_imgsummary!E31:N31,"CMR")*100/M31)</f>
        <v>0</v>
      </c>
      <c r="AK31">
        <f>IF(M31=0,0,COUNTIF(T1_imgsummary!E31:N31,"GAL")*100/M31)</f>
        <v>0</v>
      </c>
      <c r="AL31" s="26">
        <f>IF(M31=0,0,COUNTIF(T1_imgsummary!E31:N31,"GONIA")*100/M31)</f>
        <v>10</v>
      </c>
      <c r="AM31">
        <f>IF(M31=0,0,COUNTIF(T1_imgsummary!E31:N31,"GONIO")*100/M31)</f>
        <v>0</v>
      </c>
      <c r="AN31">
        <f>IF(M31=0,0,COUNTIF(T1_imgsummary!E31:N31,"HEL")*100/M31)</f>
        <v>0</v>
      </c>
      <c r="AO31">
        <f>IF(M31=0,0,COUNTIF(T1_imgsummary!E31:N31,"HYD")*100/M31)</f>
        <v>0</v>
      </c>
      <c r="AP31">
        <f>IF(M31=0,0,COUNTIF(T1_imgsummary!E31:N31,"ISO")*100/M31)</f>
        <v>0</v>
      </c>
      <c r="AQ31">
        <f>IF(M31=0,0,COUNTIF(T1_imgsummary!E31:N31,"LEPA")*100/M31)</f>
        <v>0</v>
      </c>
      <c r="AR31">
        <f>IF(M31=0,0,COUNTIF(T1_imgsummary!E31:N31,"LEPS")*100/M31)</f>
        <v>0</v>
      </c>
      <c r="AS31">
        <f>IF(M31=0,0,COUNTIF(T1_imgsummary!E31:N31,"LOB")*100/M31)</f>
        <v>0</v>
      </c>
      <c r="AT31">
        <f>IF(M31=0,0,COUNTIF(T1_imgsummary!E31:N31,"MER")*100/M31)</f>
        <v>0</v>
      </c>
      <c r="AU31">
        <f>IF(M31=0,0,COUNTIF(T1_imgsummary!E31:N31,"MILL")*100/M31)</f>
        <v>0</v>
      </c>
      <c r="AV31">
        <f>IF(M31=0,0,COUNTIF(T1_imgsummary!E31:N31,"MON")*100/M31)</f>
        <v>0</v>
      </c>
      <c r="AW31">
        <f>IF(M31=0,0,COUNTIF(T1_imgsummary!E31:N31,"MONTB")*100/M31)</f>
        <v>0</v>
      </c>
      <c r="AX31">
        <f>IF(M31=0,0,COUNTIF(T1_imgsummary!E31:N31,"MONTE")*100/M31)</f>
        <v>0</v>
      </c>
      <c r="AY31">
        <f>IF(M31=0,0,COUNTIF(T1_imgsummary!E31:N31,"MONTF")*100/M31)</f>
        <v>0</v>
      </c>
      <c r="AZ31">
        <f>IF(M31=0,0,COUNTIF(T1_imgsummary!E31:N31,"MYC")*100/M31)</f>
        <v>0</v>
      </c>
      <c r="BA31">
        <f>IF(M31=0,0,COUNTIF(T1_imgsummary!E31:N31,"CB")*100/M31)</f>
        <v>0</v>
      </c>
      <c r="BB31">
        <f>IF(M31=0,0,COUNTIF(T1_imgsummary!E31:N31,"BUB")*100/M31)</f>
        <v>0</v>
      </c>
      <c r="BC31">
        <f>IF(M31=0,0,COUNTIF(T1_imgsummary!E31:N31,"CE")*100/M31)</f>
        <v>0</v>
      </c>
      <c r="BD31">
        <f>IF(M31=0,0,COUNTIF(T1_imgsummary!E31:N31,"CF")*100/M31)</f>
        <v>0</v>
      </c>
      <c r="BE31">
        <f>IF(M31=0,0,COUNTIF(T1_imgsummary!E31:N31,"FOT")*100/M31)</f>
        <v>0</v>
      </c>
      <c r="BF31">
        <f>IF(M31=0,0,COUNTIF(T1_imgsummary!E31:N31,"CM")*100/M31)</f>
        <v>0</v>
      </c>
      <c r="BG31">
        <f>IF(M31=0,0,COUNTIF(T1_imgsummary!E31:N31,"OULA")*100/M31)</f>
        <v>0</v>
      </c>
      <c r="BH31">
        <f>IF(M31=0,0,COUNTIF(T1_imgsummary!E31:N31,"OULO")*100/M31)</f>
        <v>0</v>
      </c>
      <c r="BI31">
        <f>IF(M31=0,0,COUNTIF(T1_imgsummary!E31:N31,"OXY")*100/M31)</f>
        <v>0</v>
      </c>
      <c r="BJ31">
        <f>IF(M31=0,0,COUNTIF(T1_imgsummary!E31:N31,"PACE")*100/M31)</f>
        <v>0</v>
      </c>
      <c r="BK31">
        <f>IF(M31=0,0,COUNTIF(T1_imgsummary!E31:N31,"PACF")*100/M31)</f>
        <v>0</v>
      </c>
      <c r="BL31">
        <f>IF(M31=0,0,COUNTIF(T1_imgsummary!E31:N31,"PAV")*100/M31)</f>
        <v>0</v>
      </c>
      <c r="BM31">
        <f>IF(M31=0,0,COUNTIF(T1_imgsummary!E31:N31,"PEC")*100/M31)</f>
        <v>0</v>
      </c>
      <c r="BN31">
        <f>IF(M31=0,0,COUNTIF(T1_imgsummary!E31:N31,"PLAT")*100/M31)</f>
        <v>0</v>
      </c>
      <c r="BO31">
        <f>IF(M31=0,0,COUNTIF(T1_imgsummary!E31:N31,"POC")*100/M31)</f>
        <v>0</v>
      </c>
      <c r="BP31">
        <f>IF(M31=0,0,COUNTIF(T1_imgsummary!E31:N31,"PORB")*100/M31)</f>
        <v>0</v>
      </c>
      <c r="BQ31">
        <f>IF(M31=0,0,COUNTIF(T1_imgsummary!E31:N31,"PORE")*100/M31)</f>
        <v>0</v>
      </c>
      <c r="BR31">
        <f>IF(M31=0,0,COUNTIF(T1_imgsummary!E31:N31,"PORM")*100/M31)</f>
        <v>0</v>
      </c>
      <c r="BS31">
        <f>IF(M31=0,0,COUNTIF(T1_imgsummary!E31:N31,"SER")*100/M31)</f>
        <v>0</v>
      </c>
      <c r="BT31">
        <f>IF(M31=0,0,COUNTIF(T1_imgsummary!E31:N31,"STY")*100/M31)</f>
        <v>0</v>
      </c>
      <c r="BU31">
        <f>IF(M31=0,0,COUNTIF(T1_imgsummary!E31:N31,"SYM")*100/M31)</f>
        <v>0</v>
      </c>
      <c r="BV31">
        <f>IF(M31=0,0,COUNTIF(T1_imgsummary!E31:N31,"TUBI")*100/M31)</f>
        <v>0</v>
      </c>
      <c r="BW31">
        <f>IF(M31=0,0,COUNTIF(T1_imgsummary!E31:N31,"TURB")*100/M31)</f>
        <v>0</v>
      </c>
      <c r="BX31">
        <f>IF(M31=0,0,COUNTIF(T1_imgsummary!E31:N31,"ZACRF")*100/M31)</f>
        <v>0</v>
      </c>
      <c r="BY31">
        <f>IF(M31=0,0,COUNTIF(T1_imgsummary!E31:N31,"ZAGARF")*100/M31)</f>
        <v>0</v>
      </c>
      <c r="BZ31">
        <f>IF(M31=0,0,COUNTIF(T1_imgsummary!E31:N31,"ZAGATF")*100/M31)</f>
        <v>0</v>
      </c>
      <c r="CA31">
        <f>IF(M31=0,0,COUNTIF(T1_imgsummary!E31:N31,"ZDENF")*100/M31)</f>
        <v>0</v>
      </c>
      <c r="CB31">
        <f>IF(M31=0,0,COUNTIF(T1_imgsummary!E31:N31,"ZEUPF")*100/M31)</f>
        <v>0</v>
      </c>
      <c r="CC31">
        <f>IF(M31=0,0,COUNTIF(T1_imgsummary!E31:N31,"ZFAVF")*100/M31)</f>
        <v>0</v>
      </c>
      <c r="CD31">
        <f>IF(M31=0,0,COUNTIF(T1_imgsummary!E31:N31,"ZCMRF")*100/M31)</f>
        <v>0</v>
      </c>
      <c r="CE31">
        <f>IF(M31=0,0,COUNTIF(T1_imgsummary!E31:N31,"ZMUSF")*100/M31)</f>
        <v>0</v>
      </c>
      <c r="CF31">
        <f>IF(M31=0,0,COUNTIF(T1_imgsummary!E31:N31,"ZNSC")*100/M31)</f>
        <v>0</v>
      </c>
      <c r="CG31">
        <f>IF(M31=0,0,COUNTIF(T1_imgsummary!E31:N31,"ZOC")*100/M31)</f>
        <v>0</v>
      </c>
      <c r="CH31">
        <f>IF(M31=0,0,COUNTIF(T1_imgsummary!E31:N31,"ZPOCF")*100/M31)</f>
        <v>0</v>
      </c>
      <c r="CI31">
        <f>IF(M31=0,0,COUNTIF(T1_imgsummary!E31:N31,"ZPORF")*100/M31)</f>
        <v>0</v>
      </c>
      <c r="CK31" s="26">
        <f>IF(M31=0,0,COUNTIF(T1_imgsummary!E31:N31,"AA")*100/M31)</f>
        <v>40</v>
      </c>
      <c r="CL31">
        <f>IF(M31=0,0,COUNTIF(T1_imgsummary!E31:N31,"CA")*100/M31)</f>
        <v>0</v>
      </c>
      <c r="CM31">
        <f>IF(M31=0,0,COUNTIF(T1_imgsummary!E31:N31,"DC")*100/M31)</f>
        <v>0</v>
      </c>
      <c r="CN31">
        <f>IF(M31=0,0,COUNTIF(T1_imgsummary!E31:N31,"DCA")*100/M31)</f>
        <v>0</v>
      </c>
      <c r="CO31">
        <f>IF(M31=0,0,COUNTIF(T1_imgsummary!E31:N31,"DIS")*100/M31)</f>
        <v>0</v>
      </c>
      <c r="CQ31">
        <f>IF(M31=0,0,COUNTIF(T1_imgsummary!E31:N31,"GRV")*100/M31)</f>
        <v>0</v>
      </c>
      <c r="CR31">
        <f>IF(M31=0,0,COUNTIF(T1_imgsummary!E31:N31,"R")*100/M31)</f>
        <v>0</v>
      </c>
      <c r="CS31">
        <f>IF(M31=0,0,COUNTIF(T1_imgsummary!E31:N31,"S")*100/M31)</f>
        <v>0</v>
      </c>
      <c r="CT31">
        <f>IF(M31=0,0,COUNTIF(T1_imgsummary!E31:N31,"RCK")*100/M31)</f>
        <v>0</v>
      </c>
      <c r="CU31">
        <f>IF(M31=0,0,COUNTIF(T1_imgsummary!E31:N31,"SI")*100/M31)</f>
        <v>0</v>
      </c>
      <c r="CW31">
        <f>IF(M31=0,0,COUNTIF(T1_imgsummary!E31:N31,"COD")*100/M31)</f>
        <v>0</v>
      </c>
      <c r="CX31">
        <f>IF(M31=0,0,COUNTIF(T1_imgsummary!E31:N31,"KAPP")*100/M31)</f>
        <v>0</v>
      </c>
      <c r="CY31" s="26">
        <f>IF(M31=0,0,COUNTIF(T1_imgsummary!E31:N31,"MA")*100/M31)</f>
        <v>10</v>
      </c>
      <c r="CZ31">
        <f>IF(M31=0,0,COUNTIF(T1_imgsummary!E31:N31,"SARG")*100/M31)</f>
        <v>0</v>
      </c>
      <c r="DB31" s="26">
        <f>IF(M31=0,0,COUNTIF(T1_imgsummary!E31:N31,"HA")*100/M31)</f>
        <v>20</v>
      </c>
      <c r="DD31">
        <f>IF(M31=0,0,COUNTIF(T1_imgsummary!E31:N31,"COTS")*100/M31)</f>
        <v>0</v>
      </c>
      <c r="DE31">
        <f>IF(M31=0,0,COUNTIF(T1_imgsummary!E31:N31,"COR")*100/M31)</f>
        <v>0</v>
      </c>
      <c r="DF31">
        <f>IF(M31=0,0,COUNTIF(T1_imgsummary!E31:N31,"DIA")*100/M31)</f>
        <v>0</v>
      </c>
      <c r="DG31">
        <f>IF(M31=0,0,COUNTIF(T1_imgsummary!E31:N31,"GORG")*100/M31)</f>
        <v>0</v>
      </c>
      <c r="DH31">
        <f>IF(M31=0,0,COUNTIF(T1_imgsummary!E31:N31,"ISIS")*100/M31)</f>
        <v>0</v>
      </c>
      <c r="DI31">
        <f>IF(M31=0,0,COUNTIF(T1_imgsummary!E31:N31,"OT")*100/M31)</f>
        <v>0</v>
      </c>
      <c r="DJ31">
        <f>IF(M31=0,0,COUNTIF(T1_imgsummary!E31:N31,"SG")*100/M31)</f>
        <v>0</v>
      </c>
      <c r="DK31">
        <f>IF(M31=0,0,COUNTIF(T1_imgsummary!E31:N31,"SC")*100/M31)</f>
        <v>0</v>
      </c>
      <c r="DL31" s="26">
        <f>IF(M31=0,0,COUNTIF(T1_imgsummary!E31:N31,"SP")*100/M31)</f>
        <v>20</v>
      </c>
      <c r="DM31">
        <f>IF(M31=0,0,COUNTIF(T1_imgsummary!E31:N31,"ZO")*100/M31)</f>
        <v>0</v>
      </c>
      <c r="DO31">
        <f>IF(M31=0,0,COUNTIF(T1_imgsummary!E31:N31,"TWB")*100/M31)</f>
        <v>0</v>
      </c>
      <c r="DQ31">
        <f>IF(M31=0,0,COUNTIF(T1_imgsummary!Y31:AH31,"COR")*100/M31)</f>
        <v>0</v>
      </c>
      <c r="DR31">
        <f>IF(M31=0,0,COUNTIF(T1_imgsummary!Y31:AH31,"COTS")*100/M31)</f>
        <v>0</v>
      </c>
      <c r="DS31">
        <f>IF(M31=0,0,COUNTIF(T1_imgsummary!Y31:AH31,"DIA")*100/M31)</f>
        <v>0</v>
      </c>
      <c r="DT31">
        <f>IF(M31=0,0,COUNTIF(T1_imgsummary!Y31:AH31,"GORG")*100/M31)</f>
        <v>0</v>
      </c>
      <c r="DU31">
        <f>IF(M31=0,0,COUNTIF(T1_imgsummary!Y31:AH31,"ISIS")*100/M31)</f>
        <v>0</v>
      </c>
      <c r="DV31">
        <f>IF(M31=0,0,COUNTIF(T1_imgsummary!Y31:AH31,"DIS")*100/M31)</f>
        <v>0</v>
      </c>
      <c r="DW31">
        <f>IF(M31=0,0,COUNTIF(T1_imgsummary!Y31:AH31,"BLEC")*100/M31)</f>
        <v>0</v>
      </c>
      <c r="DX31">
        <f>IF(M31=0,0,COUNTIF(T1_imgsummary!Y31:AH31,"COD")*100/M31)</f>
        <v>0</v>
      </c>
      <c r="DY31">
        <f>IF(M31=0,0,COUNTIF(T1_imgsummary!Y31:AH31,"KAPP")*100/M31)</f>
        <v>0</v>
      </c>
      <c r="DZ31">
        <f>IF(M31=0,0,COUNTIF(T1_imgsummary!Y31:AH31,"SARG")*100/M31)</f>
        <v>0</v>
      </c>
      <c r="EA31">
        <f>IF(M31=0,0,COUNTIF(T1_imgsummary!Y31:AH31,"ZACRF")*100/M31)</f>
        <v>0</v>
      </c>
      <c r="EB31">
        <f>IF(M31=0,0,COUNTIF(T1_imgsummary!Y31:AH31,"ZAGARF")*100/M31)</f>
        <v>0</v>
      </c>
      <c r="EC31">
        <f>IF(M31=0,0,COUNTIF(T1_imgsummary!Y31:AH31,"ZAGATF")*100/M31)</f>
        <v>0</v>
      </c>
      <c r="ED31">
        <f>IF(M31=0,0,COUNTIF(T1_imgsummary!Y31:AH31,"ZCMRF")*100/M31)</f>
        <v>0</v>
      </c>
      <c r="EE31">
        <f>IF(M31=0,0,COUNTIF(T1_imgsummary!Y31:AH31,"ZDENF")*100/M31)</f>
        <v>0</v>
      </c>
      <c r="EF31">
        <f>IF(M31=0,0,COUNTIF(T1_imgsummary!Y31:AH31,"ZEUPF")*100/M31)</f>
        <v>0</v>
      </c>
      <c r="EG31">
        <f>IF(M31=0,0,COUNTIF(T1_imgsummary!Y31:AH31,"ZFAVF")*100/M31)</f>
        <v>0</v>
      </c>
      <c r="EH31">
        <f>IF(M31=0,0,COUNTIF(T1_imgsummary!Y31:AH31,"ZMUSF")*100/M31)</f>
        <v>0</v>
      </c>
      <c r="EI31">
        <f>IF(M31=0,0,COUNTIF(T1_imgsummary!Y31:AH31,"ZNSC")*100/M31)</f>
        <v>0</v>
      </c>
      <c r="EJ31">
        <f>IF(M31=0,0,COUNTIF(T1_imgsummary!Y31:AH31,"ZOC")*100/M31)</f>
        <v>0</v>
      </c>
      <c r="EK31">
        <f>IF(M31=0,0,COUNTIF(T1_imgsummary!Y31:AH31,"ZPOCF")*100/M31)</f>
        <v>0</v>
      </c>
      <c r="EL31">
        <f>IF(M31=0,0,COUNTIF(T1_imgsummary!Y31:AH31,"ZPORF")*100/M31)</f>
        <v>0</v>
      </c>
    </row>
    <row r="32" spans="1:142" x14ac:dyDescent="0.25">
      <c r="A32">
        <v>30</v>
      </c>
      <c r="B32" t="s">
        <v>89</v>
      </c>
      <c r="F32">
        <f>IF(M32=0,0,COUNTIF(T1_imgsummary!O32:X32,"HC")*100/M32)</f>
        <v>0</v>
      </c>
      <c r="G32" s="26">
        <f>IF(M32=0,0,COUNTIF(T1_imgsummary!O32:X32,"AA")*100/M32)</f>
        <v>40</v>
      </c>
      <c r="H32">
        <f>IF(M32=0,0,COUNTIF(T1_imgsummary!O32:X32,"AB")*100/M32)</f>
        <v>0</v>
      </c>
      <c r="I32" s="26">
        <f>IF(M32=0,0,COUNTIF(T1_imgsummary!O32:X32,"MA")*100/M32)</f>
        <v>10</v>
      </c>
      <c r="J32" s="26">
        <f>IF(M32=0,0,COUNTIF(T1_imgsummary!O32:X32,"HA")*100/M32)</f>
        <v>10</v>
      </c>
      <c r="K32" s="26">
        <f>IF(M32=0,0,COUNTIF(T1_imgsummary!O32:X32,"OB")*100/M32)</f>
        <v>40</v>
      </c>
      <c r="L32">
        <f>IF(M32=0,0,COUNTIF(T1_imgsummary!O32:X32,"TWB")*100/M32)</f>
        <v>0</v>
      </c>
      <c r="M32">
        <f>10-COUNTIF(T1_imgsummary!O32:X32,"TWS")</f>
        <v>10</v>
      </c>
      <c r="P32">
        <f>IF(M32=0,0,COUNTIF(T1_imgsummary!E32:N32,"ACAN")*100/M32)</f>
        <v>0</v>
      </c>
      <c r="Q32">
        <f>IF(M32=0,0,COUNTIF(T1_imgsummary!E32:N32,"ACB")*100/M32)</f>
        <v>0</v>
      </c>
      <c r="R32">
        <f>IF(M32=0,0,COUNTIF(T1_imgsummary!E32:N32,"ACC")*100/M32)</f>
        <v>0</v>
      </c>
      <c r="S32">
        <f>IF(M32=0,0,COUNTIF(T1_imgsummary!E32:N32,"ACD")*100/M32)</f>
        <v>0</v>
      </c>
      <c r="T32">
        <f>IF(M32=0,0,COUNTIF(T1_imgsummary!E32:N32,"ACH")*100/M32)</f>
        <v>0</v>
      </c>
      <c r="U32">
        <f>IF(M32=0,0,COUNTIF(T1_imgsummary!E32:N32,"ACT")*100/M32)</f>
        <v>0</v>
      </c>
      <c r="V32">
        <f>IF(M32=0,0,COUNTIF(T1_imgsummary!E32:N32,"ACR")*100/M32)</f>
        <v>0</v>
      </c>
      <c r="W32">
        <f>IF(M32=0,0,COUNTIF(T1_imgsummary!E32:N32,"AST")*100/M32)</f>
        <v>0</v>
      </c>
      <c r="X32">
        <f>IF(M32=0,0,COUNTIF(T1_imgsummary!E32:N32,"AF")*100/M32)</f>
        <v>0</v>
      </c>
      <c r="Y32">
        <f>IF(M32=0,0,COUNTIF(T1_imgsummary!E32:N32,"BLEC")*100/M32)</f>
        <v>0</v>
      </c>
      <c r="Z32">
        <f>IF(M32=0,0,COUNTIF(T1_imgsummary!E32:N32,"CAU")*100/M32)</f>
        <v>0</v>
      </c>
      <c r="AA32">
        <f>IF(M32=0,0,COUNTIF(T1_imgsummary!E32:N32,"COE")*100/M32)</f>
        <v>0</v>
      </c>
      <c r="AB32">
        <f>IF(M32=0,0,COUNTIF(T1_imgsummary!E32:N32,"COS")*100/M32)</f>
        <v>0</v>
      </c>
      <c r="AC32">
        <f>IF(M32=0,0,COUNTIF(T1_imgsummary!E32:N32,"CYP")*100/M32)</f>
        <v>0</v>
      </c>
      <c r="AD32">
        <f>IF(M32=0,0,COUNTIF(T1_imgsummary!E32:N32,"DIP")*100/M32)</f>
        <v>0</v>
      </c>
      <c r="AE32">
        <f>IF(M32=0,0,COUNTIF(T1_imgsummary!E32:N32,"ECHY")*100/M32)</f>
        <v>0</v>
      </c>
      <c r="AF32">
        <f>IF(M32=0,0,COUNTIF(T1_imgsummary!E32:N32,"ECHI")*100/M32)</f>
        <v>0</v>
      </c>
      <c r="AG32">
        <f>IF(M32=0,0,COUNTIF(T1_imgsummary!E32:N32,"EUP")*100/M32)</f>
        <v>0</v>
      </c>
      <c r="AH32">
        <f>IF(M32=0,0,COUNTIF(T1_imgsummary!E32:N32,"FAV")*100/M32)</f>
        <v>0</v>
      </c>
      <c r="AI32">
        <f>IF(M32=0,0,COUNTIF(T1_imgsummary!E32:N32,"FVI")*100/M32)</f>
        <v>0</v>
      </c>
      <c r="AJ32">
        <f>IF(M32=0,0,COUNTIF(T1_imgsummary!E32:N32,"CMR")*100/M32)</f>
        <v>0</v>
      </c>
      <c r="AK32">
        <f>IF(M32=0,0,COUNTIF(T1_imgsummary!E32:N32,"GAL")*100/M32)</f>
        <v>0</v>
      </c>
      <c r="AL32">
        <f>IF(M32=0,0,COUNTIF(T1_imgsummary!E32:N32,"GONIA")*100/M32)</f>
        <v>0</v>
      </c>
      <c r="AM32">
        <f>IF(M32=0,0,COUNTIF(T1_imgsummary!E32:N32,"GONIO")*100/M32)</f>
        <v>0</v>
      </c>
      <c r="AN32">
        <f>IF(M32=0,0,COUNTIF(T1_imgsummary!E32:N32,"HEL")*100/M32)</f>
        <v>0</v>
      </c>
      <c r="AO32">
        <f>IF(M32=0,0,COUNTIF(T1_imgsummary!E32:N32,"HYD")*100/M32)</f>
        <v>0</v>
      </c>
      <c r="AP32">
        <f>IF(M32=0,0,COUNTIF(T1_imgsummary!E32:N32,"ISO")*100/M32)</f>
        <v>0</v>
      </c>
      <c r="AQ32">
        <f>IF(M32=0,0,COUNTIF(T1_imgsummary!E32:N32,"LEPA")*100/M32)</f>
        <v>0</v>
      </c>
      <c r="AR32">
        <f>IF(M32=0,0,COUNTIF(T1_imgsummary!E32:N32,"LEPS")*100/M32)</f>
        <v>0</v>
      </c>
      <c r="AS32">
        <f>IF(M32=0,0,COUNTIF(T1_imgsummary!E32:N32,"LOB")*100/M32)</f>
        <v>0</v>
      </c>
      <c r="AT32">
        <f>IF(M32=0,0,COUNTIF(T1_imgsummary!E32:N32,"MER")*100/M32)</f>
        <v>0</v>
      </c>
      <c r="AU32">
        <f>IF(M32=0,0,COUNTIF(T1_imgsummary!E32:N32,"MILL")*100/M32)</f>
        <v>0</v>
      </c>
      <c r="AV32">
        <f>IF(M32=0,0,COUNTIF(T1_imgsummary!E32:N32,"MON")*100/M32)</f>
        <v>0</v>
      </c>
      <c r="AW32">
        <f>IF(M32=0,0,COUNTIF(T1_imgsummary!E32:N32,"MONTB")*100/M32)</f>
        <v>0</v>
      </c>
      <c r="AX32">
        <f>IF(M32=0,0,COUNTIF(T1_imgsummary!E32:N32,"MONTE")*100/M32)</f>
        <v>0</v>
      </c>
      <c r="AY32">
        <f>IF(M32=0,0,COUNTIF(T1_imgsummary!E32:N32,"MONTF")*100/M32)</f>
        <v>0</v>
      </c>
      <c r="AZ32">
        <f>IF(M32=0,0,COUNTIF(T1_imgsummary!E32:N32,"MYC")*100/M32)</f>
        <v>0</v>
      </c>
      <c r="BA32">
        <f>IF(M32=0,0,COUNTIF(T1_imgsummary!E32:N32,"CB")*100/M32)</f>
        <v>0</v>
      </c>
      <c r="BB32">
        <f>IF(M32=0,0,COUNTIF(T1_imgsummary!E32:N32,"BUB")*100/M32)</f>
        <v>0</v>
      </c>
      <c r="BC32">
        <f>IF(M32=0,0,COUNTIF(T1_imgsummary!E32:N32,"CE")*100/M32)</f>
        <v>0</v>
      </c>
      <c r="BD32">
        <f>IF(M32=0,0,COUNTIF(T1_imgsummary!E32:N32,"CF")*100/M32)</f>
        <v>0</v>
      </c>
      <c r="BE32">
        <f>IF(M32=0,0,COUNTIF(T1_imgsummary!E32:N32,"FOT")*100/M32)</f>
        <v>0</v>
      </c>
      <c r="BF32">
        <f>IF(M32=0,0,COUNTIF(T1_imgsummary!E32:N32,"CM")*100/M32)</f>
        <v>0</v>
      </c>
      <c r="BG32">
        <f>IF(M32=0,0,COUNTIF(T1_imgsummary!E32:N32,"OULA")*100/M32)</f>
        <v>0</v>
      </c>
      <c r="BH32">
        <f>IF(M32=0,0,COUNTIF(T1_imgsummary!E32:N32,"OULO")*100/M32)</f>
        <v>0</v>
      </c>
      <c r="BI32">
        <f>IF(M32=0,0,COUNTIF(T1_imgsummary!E32:N32,"OXY")*100/M32)</f>
        <v>0</v>
      </c>
      <c r="BJ32">
        <f>IF(M32=0,0,COUNTIF(T1_imgsummary!E32:N32,"PACE")*100/M32)</f>
        <v>0</v>
      </c>
      <c r="BK32">
        <f>IF(M32=0,0,COUNTIF(T1_imgsummary!E32:N32,"PACF")*100/M32)</f>
        <v>0</v>
      </c>
      <c r="BL32">
        <f>IF(M32=0,0,COUNTIF(T1_imgsummary!E32:N32,"PAV")*100/M32)</f>
        <v>0</v>
      </c>
      <c r="BM32">
        <f>IF(M32=0,0,COUNTIF(T1_imgsummary!E32:N32,"PEC")*100/M32)</f>
        <v>0</v>
      </c>
      <c r="BN32">
        <f>IF(M32=0,0,COUNTIF(T1_imgsummary!E32:N32,"PLAT")*100/M32)</f>
        <v>0</v>
      </c>
      <c r="BO32">
        <f>IF(M32=0,0,COUNTIF(T1_imgsummary!E32:N32,"POC")*100/M32)</f>
        <v>0</v>
      </c>
      <c r="BP32">
        <f>IF(M32=0,0,COUNTIF(T1_imgsummary!E32:N32,"PORB")*100/M32)</f>
        <v>0</v>
      </c>
      <c r="BQ32">
        <f>IF(M32=0,0,COUNTIF(T1_imgsummary!E32:N32,"PORE")*100/M32)</f>
        <v>0</v>
      </c>
      <c r="BR32">
        <f>IF(M32=0,0,COUNTIF(T1_imgsummary!E32:N32,"PORM")*100/M32)</f>
        <v>0</v>
      </c>
      <c r="BS32">
        <f>IF(M32=0,0,COUNTIF(T1_imgsummary!E32:N32,"SER")*100/M32)</f>
        <v>0</v>
      </c>
      <c r="BT32">
        <f>IF(M32=0,0,COUNTIF(T1_imgsummary!E32:N32,"STY")*100/M32)</f>
        <v>0</v>
      </c>
      <c r="BU32">
        <f>IF(M32=0,0,COUNTIF(T1_imgsummary!E32:N32,"SYM")*100/M32)</f>
        <v>0</v>
      </c>
      <c r="BV32">
        <f>IF(M32=0,0,COUNTIF(T1_imgsummary!E32:N32,"TUBI")*100/M32)</f>
        <v>0</v>
      </c>
      <c r="BW32">
        <f>IF(M32=0,0,COUNTIF(T1_imgsummary!E32:N32,"TURB")*100/M32)</f>
        <v>0</v>
      </c>
      <c r="BX32">
        <f>IF(M32=0,0,COUNTIF(T1_imgsummary!E32:N32,"ZACRF")*100/M32)</f>
        <v>0</v>
      </c>
      <c r="BY32">
        <f>IF(M32=0,0,COUNTIF(T1_imgsummary!E32:N32,"ZAGARF")*100/M32)</f>
        <v>0</v>
      </c>
      <c r="BZ32">
        <f>IF(M32=0,0,COUNTIF(T1_imgsummary!E32:N32,"ZAGATF")*100/M32)</f>
        <v>0</v>
      </c>
      <c r="CA32">
        <f>IF(M32=0,0,COUNTIF(T1_imgsummary!E32:N32,"ZDENF")*100/M32)</f>
        <v>0</v>
      </c>
      <c r="CB32">
        <f>IF(M32=0,0,COUNTIF(T1_imgsummary!E32:N32,"ZEUPF")*100/M32)</f>
        <v>0</v>
      </c>
      <c r="CC32">
        <f>IF(M32=0,0,COUNTIF(T1_imgsummary!E32:N32,"ZFAVF")*100/M32)</f>
        <v>0</v>
      </c>
      <c r="CD32">
        <f>IF(M32=0,0,COUNTIF(T1_imgsummary!E32:N32,"ZCMRF")*100/M32)</f>
        <v>0</v>
      </c>
      <c r="CE32">
        <f>IF(M32=0,0,COUNTIF(T1_imgsummary!E32:N32,"ZMUSF")*100/M32)</f>
        <v>0</v>
      </c>
      <c r="CF32">
        <f>IF(M32=0,0,COUNTIF(T1_imgsummary!E32:N32,"ZNSC")*100/M32)</f>
        <v>0</v>
      </c>
      <c r="CG32">
        <f>IF(M32=0,0,COUNTIF(T1_imgsummary!E32:N32,"ZOC")*100/M32)</f>
        <v>0</v>
      </c>
      <c r="CH32">
        <f>IF(M32=0,0,COUNTIF(T1_imgsummary!E32:N32,"ZPOCF")*100/M32)</f>
        <v>0</v>
      </c>
      <c r="CI32">
        <f>IF(M32=0,0,COUNTIF(T1_imgsummary!E32:N32,"ZPORF")*100/M32)</f>
        <v>0</v>
      </c>
      <c r="CK32" s="26">
        <f>IF(M32=0,0,COUNTIF(T1_imgsummary!E32:N32,"AA")*100/M32)</f>
        <v>40</v>
      </c>
      <c r="CL32">
        <f>IF(M32=0,0,COUNTIF(T1_imgsummary!E32:N32,"CA")*100/M32)</f>
        <v>0</v>
      </c>
      <c r="CM32">
        <f>IF(M32=0,0,COUNTIF(T1_imgsummary!E32:N32,"DC")*100/M32)</f>
        <v>0</v>
      </c>
      <c r="CN32">
        <f>IF(M32=0,0,COUNTIF(T1_imgsummary!E32:N32,"DCA")*100/M32)</f>
        <v>0</v>
      </c>
      <c r="CO32">
        <f>IF(M32=0,0,COUNTIF(T1_imgsummary!E32:N32,"DIS")*100/M32)</f>
        <v>0</v>
      </c>
      <c r="CQ32">
        <f>IF(M32=0,0,COUNTIF(T1_imgsummary!E32:N32,"GRV")*100/M32)</f>
        <v>0</v>
      </c>
      <c r="CR32">
        <f>IF(M32=0,0,COUNTIF(T1_imgsummary!E32:N32,"R")*100/M32)</f>
        <v>0</v>
      </c>
      <c r="CS32">
        <f>IF(M32=0,0,COUNTIF(T1_imgsummary!E32:N32,"S")*100/M32)</f>
        <v>0</v>
      </c>
      <c r="CT32">
        <f>IF(M32=0,0,COUNTIF(T1_imgsummary!E32:N32,"RCK")*100/M32)</f>
        <v>0</v>
      </c>
      <c r="CU32">
        <f>IF(M32=0,0,COUNTIF(T1_imgsummary!E32:N32,"SI")*100/M32)</f>
        <v>0</v>
      </c>
      <c r="CW32">
        <f>IF(M32=0,0,COUNTIF(T1_imgsummary!E32:N32,"COD")*100/M32)</f>
        <v>0</v>
      </c>
      <c r="CX32">
        <f>IF(M32=0,0,COUNTIF(T1_imgsummary!E32:N32,"KAPP")*100/M32)</f>
        <v>0</v>
      </c>
      <c r="CY32" s="26">
        <f>IF(M32=0,0,COUNTIF(T1_imgsummary!E32:N32,"MA")*100/M32)</f>
        <v>10</v>
      </c>
      <c r="CZ32">
        <f>IF(M32=0,0,COUNTIF(T1_imgsummary!E32:N32,"SARG")*100/M32)</f>
        <v>0</v>
      </c>
      <c r="DB32" s="26">
        <f>IF(M32=0,0,COUNTIF(T1_imgsummary!E32:N32,"HA")*100/M32)</f>
        <v>10</v>
      </c>
      <c r="DD32">
        <f>IF(M32=0,0,COUNTIF(T1_imgsummary!E32:N32,"COTS")*100/M32)</f>
        <v>0</v>
      </c>
      <c r="DE32">
        <f>IF(M32=0,0,COUNTIF(T1_imgsummary!E32:N32,"COR")*100/M32)</f>
        <v>0</v>
      </c>
      <c r="DF32">
        <f>IF(M32=0,0,COUNTIF(T1_imgsummary!E32:N32,"DIA")*100/M32)</f>
        <v>0</v>
      </c>
      <c r="DG32">
        <f>IF(M32=0,0,COUNTIF(T1_imgsummary!E32:N32,"GORG")*100/M32)</f>
        <v>0</v>
      </c>
      <c r="DH32">
        <f>IF(M32=0,0,COUNTIF(T1_imgsummary!E32:N32,"ISIS")*100/M32)</f>
        <v>0</v>
      </c>
      <c r="DI32">
        <f>IF(M32=0,0,COUNTIF(T1_imgsummary!E32:N32,"OT")*100/M32)</f>
        <v>0</v>
      </c>
      <c r="DJ32">
        <f>IF(M32=0,0,COUNTIF(T1_imgsummary!E32:N32,"SG")*100/M32)</f>
        <v>0</v>
      </c>
      <c r="DK32">
        <f>IF(M32=0,0,COUNTIF(T1_imgsummary!E32:N32,"SC")*100/M32)</f>
        <v>0</v>
      </c>
      <c r="DL32" s="26">
        <f>IF(M32=0,0,COUNTIF(T1_imgsummary!E32:N32,"SP")*100/M32)</f>
        <v>40</v>
      </c>
      <c r="DM32">
        <f>IF(M32=0,0,COUNTIF(T1_imgsummary!E32:N32,"ZO")*100/M32)</f>
        <v>0</v>
      </c>
      <c r="DO32">
        <f>IF(M32=0,0,COUNTIF(T1_imgsummary!E32:N32,"TWB")*100/M32)</f>
        <v>0</v>
      </c>
      <c r="DQ32">
        <f>IF(M32=0,0,COUNTIF(T1_imgsummary!Y32:AH32,"COR")*100/M32)</f>
        <v>0</v>
      </c>
      <c r="DR32">
        <f>IF(M32=0,0,COUNTIF(T1_imgsummary!Y32:AH32,"COTS")*100/M32)</f>
        <v>0</v>
      </c>
      <c r="DS32">
        <f>IF(M32=0,0,COUNTIF(T1_imgsummary!Y32:AH32,"DIA")*100/M32)</f>
        <v>0</v>
      </c>
      <c r="DT32">
        <f>IF(M32=0,0,COUNTIF(T1_imgsummary!Y32:AH32,"GORG")*100/M32)</f>
        <v>0</v>
      </c>
      <c r="DU32">
        <f>IF(M32=0,0,COUNTIF(T1_imgsummary!Y32:AH32,"ISIS")*100/M32)</f>
        <v>0</v>
      </c>
      <c r="DV32">
        <f>IF(M32=0,0,COUNTIF(T1_imgsummary!Y32:AH32,"DIS")*100/M32)</f>
        <v>0</v>
      </c>
      <c r="DW32">
        <f>IF(M32=0,0,COUNTIF(T1_imgsummary!Y32:AH32,"BLEC")*100/M32)</f>
        <v>0</v>
      </c>
      <c r="DX32">
        <f>IF(M32=0,0,COUNTIF(T1_imgsummary!Y32:AH32,"COD")*100/M32)</f>
        <v>0</v>
      </c>
      <c r="DY32">
        <f>IF(M32=0,0,COUNTIF(T1_imgsummary!Y32:AH32,"KAPP")*100/M32)</f>
        <v>0</v>
      </c>
      <c r="DZ32">
        <f>IF(M32=0,0,COUNTIF(T1_imgsummary!Y32:AH32,"SARG")*100/M32)</f>
        <v>0</v>
      </c>
      <c r="EA32">
        <f>IF(M32=0,0,COUNTIF(T1_imgsummary!Y32:AH32,"ZACRF")*100/M32)</f>
        <v>0</v>
      </c>
      <c r="EB32">
        <f>IF(M32=0,0,COUNTIF(T1_imgsummary!Y32:AH32,"ZAGARF")*100/M32)</f>
        <v>0</v>
      </c>
      <c r="EC32">
        <f>IF(M32=0,0,COUNTIF(T1_imgsummary!Y32:AH32,"ZAGATF")*100/M32)</f>
        <v>0</v>
      </c>
      <c r="ED32">
        <f>IF(M32=0,0,COUNTIF(T1_imgsummary!Y32:AH32,"ZCMRF")*100/M32)</f>
        <v>0</v>
      </c>
      <c r="EE32">
        <f>IF(M32=0,0,COUNTIF(T1_imgsummary!Y32:AH32,"ZDENF")*100/M32)</f>
        <v>0</v>
      </c>
      <c r="EF32">
        <f>IF(M32=0,0,COUNTIF(T1_imgsummary!Y32:AH32,"ZEUPF")*100/M32)</f>
        <v>0</v>
      </c>
      <c r="EG32">
        <f>IF(M32=0,0,COUNTIF(T1_imgsummary!Y32:AH32,"ZFAVF")*100/M32)</f>
        <v>0</v>
      </c>
      <c r="EH32">
        <f>IF(M32=0,0,COUNTIF(T1_imgsummary!Y32:AH32,"ZMUSF")*100/M32)</f>
        <v>0</v>
      </c>
      <c r="EI32">
        <f>IF(M32=0,0,COUNTIF(T1_imgsummary!Y32:AH32,"ZNSC")*100/M32)</f>
        <v>0</v>
      </c>
      <c r="EJ32">
        <f>IF(M32=0,0,COUNTIF(T1_imgsummary!Y32:AH32,"ZOC")*100/M32)</f>
        <v>0</v>
      </c>
      <c r="EK32">
        <f>IF(M32=0,0,COUNTIF(T1_imgsummary!Y32:AH32,"ZPOCF")*100/M32)</f>
        <v>0</v>
      </c>
      <c r="EL32">
        <f>IF(M32=0,0,COUNTIF(T1_imgsummary!Y32:AH32,"ZPORF")*100/M32)</f>
        <v>0</v>
      </c>
    </row>
    <row r="33" spans="1:142" x14ac:dyDescent="0.25">
      <c r="A33">
        <v>31</v>
      </c>
      <c r="B33" t="s">
        <v>90</v>
      </c>
      <c r="F33" s="26">
        <f>IF(M33=0,0,COUNTIF(T1_imgsummary!O33:X33,"HC")*100/M33)</f>
        <v>20</v>
      </c>
      <c r="G33" s="26">
        <f>IF(M33=0,0,COUNTIF(T1_imgsummary!O33:X33,"AA")*100/M33)</f>
        <v>70</v>
      </c>
      <c r="H33">
        <f>IF(M33=0,0,COUNTIF(T1_imgsummary!O33:X33,"AB")*100/M33)</f>
        <v>0</v>
      </c>
      <c r="I33" s="26">
        <f>IF(M33=0,0,COUNTIF(T1_imgsummary!O33:X33,"MA")*100/M33)</f>
        <v>10</v>
      </c>
      <c r="J33">
        <f>IF(M33=0,0,COUNTIF(T1_imgsummary!O33:X33,"HA")*100/M33)</f>
        <v>0</v>
      </c>
      <c r="K33">
        <f>IF(M33=0,0,COUNTIF(T1_imgsummary!O33:X33,"OB")*100/M33)</f>
        <v>0</v>
      </c>
      <c r="L33">
        <f>IF(M33=0,0,COUNTIF(T1_imgsummary!O33:X33,"TWB")*100/M33)</f>
        <v>0</v>
      </c>
      <c r="M33">
        <f>10-COUNTIF(T1_imgsummary!O33:X33,"TWS")</f>
        <v>10</v>
      </c>
      <c r="P33">
        <f>IF(M33=0,0,COUNTIF(T1_imgsummary!E33:N33,"ACAN")*100/M33)</f>
        <v>0</v>
      </c>
      <c r="Q33">
        <f>IF(M33=0,0,COUNTIF(T1_imgsummary!E33:N33,"ACB")*100/M33)</f>
        <v>0</v>
      </c>
      <c r="R33">
        <f>IF(M33=0,0,COUNTIF(T1_imgsummary!E33:N33,"ACC")*100/M33)</f>
        <v>0</v>
      </c>
      <c r="S33">
        <f>IF(M33=0,0,COUNTIF(T1_imgsummary!E33:N33,"ACD")*100/M33)</f>
        <v>0</v>
      </c>
      <c r="T33">
        <f>IF(M33=0,0,COUNTIF(T1_imgsummary!E33:N33,"ACH")*100/M33)</f>
        <v>0</v>
      </c>
      <c r="U33" s="26">
        <f>IF(M33=0,0,COUNTIF(T1_imgsummary!E33:N33,"ACT")*100/M33)</f>
        <v>10</v>
      </c>
      <c r="V33">
        <f>IF(M33=0,0,COUNTIF(T1_imgsummary!E33:N33,"ACR")*100/M33)</f>
        <v>0</v>
      </c>
      <c r="W33">
        <f>IF(M33=0,0,COUNTIF(T1_imgsummary!E33:N33,"AST")*100/M33)</f>
        <v>0</v>
      </c>
      <c r="X33">
        <f>IF(M33=0,0,COUNTIF(T1_imgsummary!E33:N33,"AF")*100/M33)</f>
        <v>0</v>
      </c>
      <c r="Y33">
        <f>IF(M33=0,0,COUNTIF(T1_imgsummary!E33:N33,"BLEC")*100/M33)</f>
        <v>0</v>
      </c>
      <c r="Z33">
        <f>IF(M33=0,0,COUNTIF(T1_imgsummary!E33:N33,"CAU")*100/M33)</f>
        <v>0</v>
      </c>
      <c r="AA33">
        <f>IF(M33=0,0,COUNTIF(T1_imgsummary!E33:N33,"COE")*100/M33)</f>
        <v>0</v>
      </c>
      <c r="AB33">
        <f>IF(M33=0,0,COUNTIF(T1_imgsummary!E33:N33,"COS")*100/M33)</f>
        <v>0</v>
      </c>
      <c r="AC33">
        <f>IF(M33=0,0,COUNTIF(T1_imgsummary!E33:N33,"CYP")*100/M33)</f>
        <v>0</v>
      </c>
      <c r="AD33">
        <f>IF(M33=0,0,COUNTIF(T1_imgsummary!E33:N33,"DIP")*100/M33)</f>
        <v>0</v>
      </c>
      <c r="AE33">
        <f>IF(M33=0,0,COUNTIF(T1_imgsummary!E33:N33,"ECHY")*100/M33)</f>
        <v>0</v>
      </c>
      <c r="AF33">
        <f>IF(M33=0,0,COUNTIF(T1_imgsummary!E33:N33,"ECHI")*100/M33)</f>
        <v>0</v>
      </c>
      <c r="AG33">
        <f>IF(M33=0,0,COUNTIF(T1_imgsummary!E33:N33,"EUP")*100/M33)</f>
        <v>0</v>
      </c>
      <c r="AH33">
        <f>IF(M33=0,0,COUNTIF(T1_imgsummary!E33:N33,"FAV")*100/M33)</f>
        <v>0</v>
      </c>
      <c r="AI33">
        <f>IF(M33=0,0,COUNTIF(T1_imgsummary!E33:N33,"FVI")*100/M33)</f>
        <v>0</v>
      </c>
      <c r="AJ33">
        <f>IF(M33=0,0,COUNTIF(T1_imgsummary!E33:N33,"CMR")*100/M33)</f>
        <v>0</v>
      </c>
      <c r="AK33">
        <f>IF(M33=0,0,COUNTIF(T1_imgsummary!E33:N33,"GAL")*100/M33)</f>
        <v>0</v>
      </c>
      <c r="AL33">
        <f>IF(M33=0,0,COUNTIF(T1_imgsummary!E33:N33,"GONIA")*100/M33)</f>
        <v>0</v>
      </c>
      <c r="AM33">
        <f>IF(M33=0,0,COUNTIF(T1_imgsummary!E33:N33,"GONIO")*100/M33)</f>
        <v>0</v>
      </c>
      <c r="AN33">
        <f>IF(M33=0,0,COUNTIF(T1_imgsummary!E33:N33,"HEL")*100/M33)</f>
        <v>0</v>
      </c>
      <c r="AO33">
        <f>IF(M33=0,0,COUNTIF(T1_imgsummary!E33:N33,"HYD")*100/M33)</f>
        <v>0</v>
      </c>
      <c r="AP33">
        <f>IF(M33=0,0,COUNTIF(T1_imgsummary!E33:N33,"ISO")*100/M33)</f>
        <v>0</v>
      </c>
      <c r="AQ33">
        <f>IF(M33=0,0,COUNTIF(T1_imgsummary!E33:N33,"LEPA")*100/M33)</f>
        <v>0</v>
      </c>
      <c r="AR33">
        <f>IF(M33=0,0,COUNTIF(T1_imgsummary!E33:N33,"LEPS")*100/M33)</f>
        <v>0</v>
      </c>
      <c r="AS33">
        <f>IF(M33=0,0,COUNTIF(T1_imgsummary!E33:N33,"LOB")*100/M33)</f>
        <v>0</v>
      </c>
      <c r="AT33">
        <f>IF(M33=0,0,COUNTIF(T1_imgsummary!E33:N33,"MER")*100/M33)</f>
        <v>0</v>
      </c>
      <c r="AU33">
        <f>IF(M33=0,0,COUNTIF(T1_imgsummary!E33:N33,"MILL")*100/M33)</f>
        <v>0</v>
      </c>
      <c r="AV33">
        <f>IF(M33=0,0,COUNTIF(T1_imgsummary!E33:N33,"MON")*100/M33)</f>
        <v>0</v>
      </c>
      <c r="AW33">
        <f>IF(M33=0,0,COUNTIF(T1_imgsummary!E33:N33,"MONTB")*100/M33)</f>
        <v>0</v>
      </c>
      <c r="AX33">
        <f>IF(M33=0,0,COUNTIF(T1_imgsummary!E33:N33,"MONTE")*100/M33)</f>
        <v>0</v>
      </c>
      <c r="AY33">
        <f>IF(M33=0,0,COUNTIF(T1_imgsummary!E33:N33,"MONTF")*100/M33)</f>
        <v>0</v>
      </c>
      <c r="AZ33">
        <f>IF(M33=0,0,COUNTIF(T1_imgsummary!E33:N33,"MYC")*100/M33)</f>
        <v>0</v>
      </c>
      <c r="BA33">
        <f>IF(M33=0,0,COUNTIF(T1_imgsummary!E33:N33,"CB")*100/M33)</f>
        <v>0</v>
      </c>
      <c r="BB33">
        <f>IF(M33=0,0,COUNTIF(T1_imgsummary!E33:N33,"BUB")*100/M33)</f>
        <v>0</v>
      </c>
      <c r="BC33">
        <f>IF(M33=0,0,COUNTIF(T1_imgsummary!E33:N33,"CE")*100/M33)</f>
        <v>0</v>
      </c>
      <c r="BD33">
        <f>IF(M33=0,0,COUNTIF(T1_imgsummary!E33:N33,"CF")*100/M33)</f>
        <v>0</v>
      </c>
      <c r="BE33">
        <f>IF(M33=0,0,COUNTIF(T1_imgsummary!E33:N33,"FOT")*100/M33)</f>
        <v>0</v>
      </c>
      <c r="BF33">
        <f>IF(M33=0,0,COUNTIF(T1_imgsummary!E33:N33,"CM")*100/M33)</f>
        <v>0</v>
      </c>
      <c r="BG33">
        <f>IF(M33=0,0,COUNTIF(T1_imgsummary!E33:N33,"OULA")*100/M33)</f>
        <v>0</v>
      </c>
      <c r="BH33">
        <f>IF(M33=0,0,COUNTIF(T1_imgsummary!E33:N33,"OULO")*100/M33)</f>
        <v>0</v>
      </c>
      <c r="BI33">
        <f>IF(M33=0,0,COUNTIF(T1_imgsummary!E33:N33,"OXY")*100/M33)</f>
        <v>0</v>
      </c>
      <c r="BJ33">
        <f>IF(M33=0,0,COUNTIF(T1_imgsummary!E33:N33,"PACE")*100/M33)</f>
        <v>0</v>
      </c>
      <c r="BK33">
        <f>IF(M33=0,0,COUNTIF(T1_imgsummary!E33:N33,"PACF")*100/M33)</f>
        <v>0</v>
      </c>
      <c r="BL33">
        <f>IF(M33=0,0,COUNTIF(T1_imgsummary!E33:N33,"PAV")*100/M33)</f>
        <v>0</v>
      </c>
      <c r="BM33">
        <f>IF(M33=0,0,COUNTIF(T1_imgsummary!E33:N33,"PEC")*100/M33)</f>
        <v>0</v>
      </c>
      <c r="BN33">
        <f>IF(M33=0,0,COUNTIF(T1_imgsummary!E33:N33,"PLAT")*100/M33)</f>
        <v>0</v>
      </c>
      <c r="BO33">
        <f>IF(M33=0,0,COUNTIF(T1_imgsummary!E33:N33,"POC")*100/M33)</f>
        <v>0</v>
      </c>
      <c r="BP33">
        <f>IF(M33=0,0,COUNTIF(T1_imgsummary!E33:N33,"PORB")*100/M33)</f>
        <v>0</v>
      </c>
      <c r="BQ33">
        <f>IF(M33=0,0,COUNTIF(T1_imgsummary!E33:N33,"PORE")*100/M33)</f>
        <v>0</v>
      </c>
      <c r="BR33">
        <f>IF(M33=0,0,COUNTIF(T1_imgsummary!E33:N33,"PORM")*100/M33)</f>
        <v>0</v>
      </c>
      <c r="BS33">
        <f>IF(M33=0,0,COUNTIF(T1_imgsummary!E33:N33,"SER")*100/M33)</f>
        <v>0</v>
      </c>
      <c r="BT33" s="26">
        <f>IF(M33=0,0,COUNTIF(T1_imgsummary!E33:N33,"STY")*100/M33)</f>
        <v>10</v>
      </c>
      <c r="BU33">
        <f>IF(M33=0,0,COUNTIF(T1_imgsummary!E33:N33,"SYM")*100/M33)</f>
        <v>0</v>
      </c>
      <c r="BV33">
        <f>IF(M33=0,0,COUNTIF(T1_imgsummary!E33:N33,"TUBI")*100/M33)</f>
        <v>0</v>
      </c>
      <c r="BW33">
        <f>IF(M33=0,0,COUNTIF(T1_imgsummary!E33:N33,"TURB")*100/M33)</f>
        <v>0</v>
      </c>
      <c r="BX33">
        <f>IF(M33=0,0,COUNTIF(T1_imgsummary!E33:N33,"ZACRF")*100/M33)</f>
        <v>0</v>
      </c>
      <c r="BY33">
        <f>IF(M33=0,0,COUNTIF(T1_imgsummary!E33:N33,"ZAGARF")*100/M33)</f>
        <v>0</v>
      </c>
      <c r="BZ33">
        <f>IF(M33=0,0,COUNTIF(T1_imgsummary!E33:N33,"ZAGATF")*100/M33)</f>
        <v>0</v>
      </c>
      <c r="CA33">
        <f>IF(M33=0,0,COUNTIF(T1_imgsummary!E33:N33,"ZDENF")*100/M33)</f>
        <v>0</v>
      </c>
      <c r="CB33">
        <f>IF(M33=0,0,COUNTIF(T1_imgsummary!E33:N33,"ZEUPF")*100/M33)</f>
        <v>0</v>
      </c>
      <c r="CC33">
        <f>IF(M33=0,0,COUNTIF(T1_imgsummary!E33:N33,"ZFAVF")*100/M33)</f>
        <v>0</v>
      </c>
      <c r="CD33">
        <f>IF(M33=0,0,COUNTIF(T1_imgsummary!E33:N33,"ZCMRF")*100/M33)</f>
        <v>0</v>
      </c>
      <c r="CE33">
        <f>IF(M33=0,0,COUNTIF(T1_imgsummary!E33:N33,"ZMUSF")*100/M33)</f>
        <v>0</v>
      </c>
      <c r="CF33">
        <f>IF(M33=0,0,COUNTIF(T1_imgsummary!E33:N33,"ZNSC")*100/M33)</f>
        <v>0</v>
      </c>
      <c r="CG33">
        <f>IF(M33=0,0,COUNTIF(T1_imgsummary!E33:N33,"ZOC")*100/M33)</f>
        <v>0</v>
      </c>
      <c r="CH33">
        <f>IF(M33=0,0,COUNTIF(T1_imgsummary!E33:N33,"ZPOCF")*100/M33)</f>
        <v>0</v>
      </c>
      <c r="CI33">
        <f>IF(M33=0,0,COUNTIF(T1_imgsummary!E33:N33,"ZPORF")*100/M33)</f>
        <v>0</v>
      </c>
      <c r="CK33" s="26">
        <f>IF(M33=0,0,COUNTIF(T1_imgsummary!E33:N33,"AA")*100/M33)</f>
        <v>70</v>
      </c>
      <c r="CL33">
        <f>IF(M33=0,0,COUNTIF(T1_imgsummary!E33:N33,"CA")*100/M33)</f>
        <v>0</v>
      </c>
      <c r="CM33">
        <f>IF(M33=0,0,COUNTIF(T1_imgsummary!E33:N33,"DC")*100/M33)</f>
        <v>0</v>
      </c>
      <c r="CN33">
        <f>IF(M33=0,0,COUNTIF(T1_imgsummary!E33:N33,"DCA")*100/M33)</f>
        <v>0</v>
      </c>
      <c r="CO33">
        <f>IF(M33=0,0,COUNTIF(T1_imgsummary!E33:N33,"DIS")*100/M33)</f>
        <v>0</v>
      </c>
      <c r="CQ33">
        <f>IF(M33=0,0,COUNTIF(T1_imgsummary!E33:N33,"GRV")*100/M33)</f>
        <v>0</v>
      </c>
      <c r="CR33">
        <f>IF(M33=0,0,COUNTIF(T1_imgsummary!E33:N33,"R")*100/M33)</f>
        <v>0</v>
      </c>
      <c r="CS33">
        <f>IF(M33=0,0,COUNTIF(T1_imgsummary!E33:N33,"S")*100/M33)</f>
        <v>0</v>
      </c>
      <c r="CT33">
        <f>IF(M33=0,0,COUNTIF(T1_imgsummary!E33:N33,"RCK")*100/M33)</f>
        <v>0</v>
      </c>
      <c r="CU33">
        <f>IF(M33=0,0,COUNTIF(T1_imgsummary!E33:N33,"SI")*100/M33)</f>
        <v>0</v>
      </c>
      <c r="CW33">
        <f>IF(M33=0,0,COUNTIF(T1_imgsummary!E33:N33,"COD")*100/M33)</f>
        <v>0</v>
      </c>
      <c r="CX33">
        <f>IF(M33=0,0,COUNTIF(T1_imgsummary!E33:N33,"KAPP")*100/M33)</f>
        <v>0</v>
      </c>
      <c r="CY33" s="26">
        <f>IF(M33=0,0,COUNTIF(T1_imgsummary!E33:N33,"MA")*100/M33)</f>
        <v>10</v>
      </c>
      <c r="CZ33">
        <f>IF(M33=0,0,COUNTIF(T1_imgsummary!E33:N33,"SARG")*100/M33)</f>
        <v>0</v>
      </c>
      <c r="DB33">
        <f>IF(M33=0,0,COUNTIF(T1_imgsummary!E33:N33,"HA")*100/M33)</f>
        <v>0</v>
      </c>
      <c r="DD33">
        <f>IF(M33=0,0,COUNTIF(T1_imgsummary!E33:N33,"COTS")*100/M33)</f>
        <v>0</v>
      </c>
      <c r="DE33">
        <f>IF(M33=0,0,COUNTIF(T1_imgsummary!E33:N33,"COR")*100/M33)</f>
        <v>0</v>
      </c>
      <c r="DF33">
        <f>IF(M33=0,0,COUNTIF(T1_imgsummary!E33:N33,"DIA")*100/M33)</f>
        <v>0</v>
      </c>
      <c r="DG33">
        <f>IF(M33=0,0,COUNTIF(T1_imgsummary!E33:N33,"GORG")*100/M33)</f>
        <v>0</v>
      </c>
      <c r="DH33">
        <f>IF(M33=0,0,COUNTIF(T1_imgsummary!E33:N33,"ISIS")*100/M33)</f>
        <v>0</v>
      </c>
      <c r="DI33">
        <f>IF(M33=0,0,COUNTIF(T1_imgsummary!E33:N33,"OT")*100/M33)</f>
        <v>0</v>
      </c>
      <c r="DJ33">
        <f>IF(M33=0,0,COUNTIF(T1_imgsummary!E33:N33,"SG")*100/M33)</f>
        <v>0</v>
      </c>
      <c r="DK33">
        <f>IF(M33=0,0,COUNTIF(T1_imgsummary!E33:N33,"SC")*100/M33)</f>
        <v>0</v>
      </c>
      <c r="DL33">
        <f>IF(M33=0,0,COUNTIF(T1_imgsummary!E33:N33,"SP")*100/M33)</f>
        <v>0</v>
      </c>
      <c r="DM33">
        <f>IF(M33=0,0,COUNTIF(T1_imgsummary!E33:N33,"ZO")*100/M33)</f>
        <v>0</v>
      </c>
      <c r="DO33">
        <f>IF(M33=0,0,COUNTIF(T1_imgsummary!E33:N33,"TWB")*100/M33)</f>
        <v>0</v>
      </c>
      <c r="DQ33">
        <f>IF(M33=0,0,COUNTIF(T1_imgsummary!Y33:AH33,"COR")*100/M33)</f>
        <v>0</v>
      </c>
      <c r="DR33">
        <f>IF(M33=0,0,COUNTIF(T1_imgsummary!Y33:AH33,"COTS")*100/M33)</f>
        <v>0</v>
      </c>
      <c r="DS33">
        <f>IF(M33=0,0,COUNTIF(T1_imgsummary!Y33:AH33,"DIA")*100/M33)</f>
        <v>0</v>
      </c>
      <c r="DT33">
        <f>IF(M33=0,0,COUNTIF(T1_imgsummary!Y33:AH33,"GORG")*100/M33)</f>
        <v>0</v>
      </c>
      <c r="DU33">
        <f>IF(M33=0,0,COUNTIF(T1_imgsummary!Y33:AH33,"ISIS")*100/M33)</f>
        <v>0</v>
      </c>
      <c r="DV33">
        <f>IF(M33=0,0,COUNTIF(T1_imgsummary!Y33:AH33,"DIS")*100/M33)</f>
        <v>0</v>
      </c>
      <c r="DW33">
        <f>IF(M33=0,0,COUNTIF(T1_imgsummary!Y33:AH33,"BLEC")*100/M33)</f>
        <v>0</v>
      </c>
      <c r="DX33">
        <f>IF(M33=0,0,COUNTIF(T1_imgsummary!Y33:AH33,"COD")*100/M33)</f>
        <v>0</v>
      </c>
      <c r="DY33">
        <f>IF(M33=0,0,COUNTIF(T1_imgsummary!Y33:AH33,"KAPP")*100/M33)</f>
        <v>0</v>
      </c>
      <c r="DZ33">
        <f>IF(M33=0,0,COUNTIF(T1_imgsummary!Y33:AH33,"SARG")*100/M33)</f>
        <v>0</v>
      </c>
      <c r="EA33">
        <f>IF(M33=0,0,COUNTIF(T1_imgsummary!Y33:AH33,"ZACRF")*100/M33)</f>
        <v>0</v>
      </c>
      <c r="EB33">
        <f>IF(M33=0,0,COUNTIF(T1_imgsummary!Y33:AH33,"ZAGARF")*100/M33)</f>
        <v>0</v>
      </c>
      <c r="EC33">
        <f>IF(M33=0,0,COUNTIF(T1_imgsummary!Y33:AH33,"ZAGATF")*100/M33)</f>
        <v>0</v>
      </c>
      <c r="ED33">
        <f>IF(M33=0,0,COUNTIF(T1_imgsummary!Y33:AH33,"ZCMRF")*100/M33)</f>
        <v>0</v>
      </c>
      <c r="EE33">
        <f>IF(M33=0,0,COUNTIF(T1_imgsummary!Y33:AH33,"ZDENF")*100/M33)</f>
        <v>0</v>
      </c>
      <c r="EF33">
        <f>IF(M33=0,0,COUNTIF(T1_imgsummary!Y33:AH33,"ZEUPF")*100/M33)</f>
        <v>0</v>
      </c>
      <c r="EG33">
        <f>IF(M33=0,0,COUNTIF(T1_imgsummary!Y33:AH33,"ZFAVF")*100/M33)</f>
        <v>0</v>
      </c>
      <c r="EH33">
        <f>IF(M33=0,0,COUNTIF(T1_imgsummary!Y33:AH33,"ZMUSF")*100/M33)</f>
        <v>0</v>
      </c>
      <c r="EI33">
        <f>IF(M33=0,0,COUNTIF(T1_imgsummary!Y33:AH33,"ZNSC")*100/M33)</f>
        <v>0</v>
      </c>
      <c r="EJ33">
        <f>IF(M33=0,0,COUNTIF(T1_imgsummary!Y33:AH33,"ZOC")*100/M33)</f>
        <v>0</v>
      </c>
      <c r="EK33">
        <f>IF(M33=0,0,COUNTIF(T1_imgsummary!Y33:AH33,"ZPOCF")*100/M33)</f>
        <v>0</v>
      </c>
      <c r="EL33">
        <f>IF(M33=0,0,COUNTIF(T1_imgsummary!Y33:AH33,"ZPORF")*100/M33)</f>
        <v>0</v>
      </c>
    </row>
    <row r="34" spans="1:142" x14ac:dyDescent="0.25">
      <c r="A34">
        <v>32</v>
      </c>
      <c r="B34" t="s">
        <v>92</v>
      </c>
      <c r="F34" s="26">
        <f>IF(M34=0,0,COUNTIF(T1_imgsummary!O34:X34,"HC")*100/M34)</f>
        <v>10</v>
      </c>
      <c r="G34" s="26">
        <f>IF(M34=0,0,COUNTIF(T1_imgsummary!O34:X34,"AA")*100/M34)</f>
        <v>60</v>
      </c>
      <c r="H34">
        <f>IF(M34=0,0,COUNTIF(T1_imgsummary!O34:X34,"AB")*100/M34)</f>
        <v>0</v>
      </c>
      <c r="I34" s="26">
        <f>IF(M34=0,0,COUNTIF(T1_imgsummary!O34:X34,"MA")*100/M34)</f>
        <v>10</v>
      </c>
      <c r="J34" s="26">
        <f>IF(M34=0,0,COUNTIF(T1_imgsummary!O34:X34,"HA")*100/M34)</f>
        <v>10</v>
      </c>
      <c r="K34" s="26">
        <f>IF(M34=0,0,COUNTIF(T1_imgsummary!O34:X34,"OB")*100/M34)</f>
        <v>10</v>
      </c>
      <c r="L34">
        <f>IF(M34=0,0,COUNTIF(T1_imgsummary!O34:X34,"TWB")*100/M34)</f>
        <v>0</v>
      </c>
      <c r="M34">
        <f>10-COUNTIF(T1_imgsummary!O34:X34,"TWS")</f>
        <v>10</v>
      </c>
      <c r="P34">
        <f>IF(M34=0,0,COUNTIF(T1_imgsummary!E34:N34,"ACAN")*100/M34)</f>
        <v>0</v>
      </c>
      <c r="Q34">
        <f>IF(M34=0,0,COUNTIF(T1_imgsummary!E34:N34,"ACB")*100/M34)</f>
        <v>0</v>
      </c>
      <c r="R34">
        <f>IF(M34=0,0,COUNTIF(T1_imgsummary!E34:N34,"ACC")*100/M34)</f>
        <v>0</v>
      </c>
      <c r="S34">
        <f>IF(M34=0,0,COUNTIF(T1_imgsummary!E34:N34,"ACD")*100/M34)</f>
        <v>0</v>
      </c>
      <c r="T34">
        <f>IF(M34=0,0,COUNTIF(T1_imgsummary!E34:N34,"ACH")*100/M34)</f>
        <v>0</v>
      </c>
      <c r="U34">
        <f>IF(M34=0,0,COUNTIF(T1_imgsummary!E34:N34,"ACT")*100/M34)</f>
        <v>0</v>
      </c>
      <c r="V34">
        <f>IF(M34=0,0,COUNTIF(T1_imgsummary!E34:N34,"ACR")*100/M34)</f>
        <v>0</v>
      </c>
      <c r="W34">
        <f>IF(M34=0,0,COUNTIF(T1_imgsummary!E34:N34,"AST")*100/M34)</f>
        <v>0</v>
      </c>
      <c r="X34">
        <f>IF(M34=0,0,COUNTIF(T1_imgsummary!E34:N34,"AF")*100/M34)</f>
        <v>0</v>
      </c>
      <c r="Y34">
        <f>IF(M34=0,0,COUNTIF(T1_imgsummary!E34:N34,"BLEC")*100/M34)</f>
        <v>0</v>
      </c>
      <c r="Z34">
        <f>IF(M34=0,0,COUNTIF(T1_imgsummary!E34:N34,"CAU")*100/M34)</f>
        <v>0</v>
      </c>
      <c r="AA34">
        <f>IF(M34=0,0,COUNTIF(T1_imgsummary!E34:N34,"COE")*100/M34)</f>
        <v>0</v>
      </c>
      <c r="AB34">
        <f>IF(M34=0,0,COUNTIF(T1_imgsummary!E34:N34,"COS")*100/M34)</f>
        <v>0</v>
      </c>
      <c r="AC34">
        <f>IF(M34=0,0,COUNTIF(T1_imgsummary!E34:N34,"CYP")*100/M34)</f>
        <v>0</v>
      </c>
      <c r="AD34">
        <f>IF(M34=0,0,COUNTIF(T1_imgsummary!E34:N34,"DIP")*100/M34)</f>
        <v>0</v>
      </c>
      <c r="AE34">
        <f>IF(M34=0,0,COUNTIF(T1_imgsummary!E34:N34,"ECHY")*100/M34)</f>
        <v>0</v>
      </c>
      <c r="AF34">
        <f>IF(M34=0,0,COUNTIF(T1_imgsummary!E34:N34,"ECHI")*100/M34)</f>
        <v>0</v>
      </c>
      <c r="AG34">
        <f>IF(M34=0,0,COUNTIF(T1_imgsummary!E34:N34,"EUP")*100/M34)</f>
        <v>0</v>
      </c>
      <c r="AH34">
        <f>IF(M34=0,0,COUNTIF(T1_imgsummary!E34:N34,"FAV")*100/M34)</f>
        <v>0</v>
      </c>
      <c r="AI34">
        <f>IF(M34=0,0,COUNTIF(T1_imgsummary!E34:N34,"FVI")*100/M34)</f>
        <v>0</v>
      </c>
      <c r="AJ34">
        <f>IF(M34=0,0,COUNTIF(T1_imgsummary!E34:N34,"CMR")*100/M34)</f>
        <v>0</v>
      </c>
      <c r="AK34">
        <f>IF(M34=0,0,COUNTIF(T1_imgsummary!E34:N34,"GAL")*100/M34)</f>
        <v>0</v>
      </c>
      <c r="AL34">
        <f>IF(M34=0,0,COUNTIF(T1_imgsummary!E34:N34,"GONIA")*100/M34)</f>
        <v>0</v>
      </c>
      <c r="AM34">
        <f>IF(M34=0,0,COUNTIF(T1_imgsummary!E34:N34,"GONIO")*100/M34)</f>
        <v>0</v>
      </c>
      <c r="AN34">
        <f>IF(M34=0,0,COUNTIF(T1_imgsummary!E34:N34,"HEL")*100/M34)</f>
        <v>0</v>
      </c>
      <c r="AO34">
        <f>IF(M34=0,0,COUNTIF(T1_imgsummary!E34:N34,"HYD")*100/M34)</f>
        <v>0</v>
      </c>
      <c r="AP34">
        <f>IF(M34=0,0,COUNTIF(T1_imgsummary!E34:N34,"ISO")*100/M34)</f>
        <v>0</v>
      </c>
      <c r="AQ34">
        <f>IF(M34=0,0,COUNTIF(T1_imgsummary!E34:N34,"LEPA")*100/M34)</f>
        <v>0</v>
      </c>
      <c r="AR34">
        <f>IF(M34=0,0,COUNTIF(T1_imgsummary!E34:N34,"LEPS")*100/M34)</f>
        <v>0</v>
      </c>
      <c r="AS34">
        <f>IF(M34=0,0,COUNTIF(T1_imgsummary!E34:N34,"LOB")*100/M34)</f>
        <v>0</v>
      </c>
      <c r="AT34">
        <f>IF(M34=0,0,COUNTIF(T1_imgsummary!E34:N34,"MER")*100/M34)</f>
        <v>0</v>
      </c>
      <c r="AU34">
        <f>IF(M34=0,0,COUNTIF(T1_imgsummary!E34:N34,"MILL")*100/M34)</f>
        <v>0</v>
      </c>
      <c r="AV34">
        <f>IF(M34=0,0,COUNTIF(T1_imgsummary!E34:N34,"MON")*100/M34)</f>
        <v>0</v>
      </c>
      <c r="AW34">
        <f>IF(M34=0,0,COUNTIF(T1_imgsummary!E34:N34,"MONTB")*100/M34)</f>
        <v>0</v>
      </c>
      <c r="AX34">
        <f>IF(M34=0,0,COUNTIF(T1_imgsummary!E34:N34,"MONTE")*100/M34)</f>
        <v>0</v>
      </c>
      <c r="AY34">
        <f>IF(M34=0,0,COUNTIF(T1_imgsummary!E34:N34,"MONTF")*100/M34)</f>
        <v>0</v>
      </c>
      <c r="AZ34">
        <f>IF(M34=0,0,COUNTIF(T1_imgsummary!E34:N34,"MYC")*100/M34)</f>
        <v>0</v>
      </c>
      <c r="BA34">
        <f>IF(M34=0,0,COUNTIF(T1_imgsummary!E34:N34,"CB")*100/M34)</f>
        <v>0</v>
      </c>
      <c r="BB34">
        <f>IF(M34=0,0,COUNTIF(T1_imgsummary!E34:N34,"BUB")*100/M34)</f>
        <v>0</v>
      </c>
      <c r="BC34">
        <f>IF(M34=0,0,COUNTIF(T1_imgsummary!E34:N34,"CE")*100/M34)</f>
        <v>0</v>
      </c>
      <c r="BD34">
        <f>IF(M34=0,0,COUNTIF(T1_imgsummary!E34:N34,"CF")*100/M34)</f>
        <v>0</v>
      </c>
      <c r="BE34">
        <f>IF(M34=0,0,COUNTIF(T1_imgsummary!E34:N34,"FOT")*100/M34)</f>
        <v>0</v>
      </c>
      <c r="BF34">
        <f>IF(M34=0,0,COUNTIF(T1_imgsummary!E34:N34,"CM")*100/M34)</f>
        <v>0</v>
      </c>
      <c r="BG34">
        <f>IF(M34=0,0,COUNTIF(T1_imgsummary!E34:N34,"OULA")*100/M34)</f>
        <v>0</v>
      </c>
      <c r="BH34">
        <f>IF(M34=0,0,COUNTIF(T1_imgsummary!E34:N34,"OULO")*100/M34)</f>
        <v>0</v>
      </c>
      <c r="BI34">
        <f>IF(M34=0,0,COUNTIF(T1_imgsummary!E34:N34,"OXY")*100/M34)</f>
        <v>0</v>
      </c>
      <c r="BJ34">
        <f>IF(M34=0,0,COUNTIF(T1_imgsummary!E34:N34,"PACE")*100/M34)</f>
        <v>0</v>
      </c>
      <c r="BK34">
        <f>IF(M34=0,0,COUNTIF(T1_imgsummary!E34:N34,"PACF")*100/M34)</f>
        <v>0</v>
      </c>
      <c r="BL34">
        <f>IF(M34=0,0,COUNTIF(T1_imgsummary!E34:N34,"PAV")*100/M34)</f>
        <v>0</v>
      </c>
      <c r="BM34">
        <f>IF(M34=0,0,COUNTIF(T1_imgsummary!E34:N34,"PEC")*100/M34)</f>
        <v>0</v>
      </c>
      <c r="BN34">
        <f>IF(M34=0,0,COUNTIF(T1_imgsummary!E34:N34,"PLAT")*100/M34)</f>
        <v>0</v>
      </c>
      <c r="BO34">
        <f>IF(M34=0,0,COUNTIF(T1_imgsummary!E34:N34,"POC")*100/M34)</f>
        <v>0</v>
      </c>
      <c r="BP34">
        <f>IF(M34=0,0,COUNTIF(T1_imgsummary!E34:N34,"PORB")*100/M34)</f>
        <v>0</v>
      </c>
      <c r="BQ34">
        <f>IF(M34=0,0,COUNTIF(T1_imgsummary!E34:N34,"PORE")*100/M34)</f>
        <v>0</v>
      </c>
      <c r="BR34" s="26">
        <f>IF(M34=0,0,COUNTIF(T1_imgsummary!E34:N34,"PORM")*100/M34)</f>
        <v>10</v>
      </c>
      <c r="BS34">
        <f>IF(M34=0,0,COUNTIF(T1_imgsummary!E34:N34,"SER")*100/M34)</f>
        <v>0</v>
      </c>
      <c r="BT34">
        <f>IF(M34=0,0,COUNTIF(T1_imgsummary!E34:N34,"STY")*100/M34)</f>
        <v>0</v>
      </c>
      <c r="BU34">
        <f>IF(M34=0,0,COUNTIF(T1_imgsummary!E34:N34,"SYM")*100/M34)</f>
        <v>0</v>
      </c>
      <c r="BV34">
        <f>IF(M34=0,0,COUNTIF(T1_imgsummary!E34:N34,"TUBI")*100/M34)</f>
        <v>0</v>
      </c>
      <c r="BW34">
        <f>IF(M34=0,0,COUNTIF(T1_imgsummary!E34:N34,"TURB")*100/M34)</f>
        <v>0</v>
      </c>
      <c r="BX34">
        <f>IF(M34=0,0,COUNTIF(T1_imgsummary!E34:N34,"ZACRF")*100/M34)</f>
        <v>0</v>
      </c>
      <c r="BY34">
        <f>IF(M34=0,0,COUNTIF(T1_imgsummary!E34:N34,"ZAGARF")*100/M34)</f>
        <v>0</v>
      </c>
      <c r="BZ34">
        <f>IF(M34=0,0,COUNTIF(T1_imgsummary!E34:N34,"ZAGATF")*100/M34)</f>
        <v>0</v>
      </c>
      <c r="CA34">
        <f>IF(M34=0,0,COUNTIF(T1_imgsummary!E34:N34,"ZDENF")*100/M34)</f>
        <v>0</v>
      </c>
      <c r="CB34">
        <f>IF(M34=0,0,COUNTIF(T1_imgsummary!E34:N34,"ZEUPF")*100/M34)</f>
        <v>0</v>
      </c>
      <c r="CC34">
        <f>IF(M34=0,0,COUNTIF(T1_imgsummary!E34:N34,"ZFAVF")*100/M34)</f>
        <v>0</v>
      </c>
      <c r="CD34">
        <f>IF(M34=0,0,COUNTIF(T1_imgsummary!E34:N34,"ZCMRF")*100/M34)</f>
        <v>0</v>
      </c>
      <c r="CE34">
        <f>IF(M34=0,0,COUNTIF(T1_imgsummary!E34:N34,"ZMUSF")*100/M34)</f>
        <v>0</v>
      </c>
      <c r="CF34">
        <f>IF(M34=0,0,COUNTIF(T1_imgsummary!E34:N34,"ZNSC")*100/M34)</f>
        <v>0</v>
      </c>
      <c r="CG34">
        <f>IF(M34=0,0,COUNTIF(T1_imgsummary!E34:N34,"ZOC")*100/M34)</f>
        <v>0</v>
      </c>
      <c r="CH34">
        <f>IF(M34=0,0,COUNTIF(T1_imgsummary!E34:N34,"ZPOCF")*100/M34)</f>
        <v>0</v>
      </c>
      <c r="CI34">
        <f>IF(M34=0,0,COUNTIF(T1_imgsummary!E34:N34,"ZPORF")*100/M34)</f>
        <v>0</v>
      </c>
      <c r="CK34" s="26">
        <f>IF(M34=0,0,COUNTIF(T1_imgsummary!E34:N34,"AA")*100/M34)</f>
        <v>50</v>
      </c>
      <c r="CL34" s="26">
        <f>IF(M34=0,0,COUNTIF(T1_imgsummary!E34:N34,"CA")*100/M34)</f>
        <v>10</v>
      </c>
      <c r="CM34">
        <f>IF(M34=0,0,COUNTIF(T1_imgsummary!E34:N34,"DC")*100/M34)</f>
        <v>0</v>
      </c>
      <c r="CN34">
        <f>IF(M34=0,0,COUNTIF(T1_imgsummary!E34:N34,"DCA")*100/M34)</f>
        <v>0</v>
      </c>
      <c r="CO34">
        <f>IF(M34=0,0,COUNTIF(T1_imgsummary!E34:N34,"DIS")*100/M34)</f>
        <v>0</v>
      </c>
      <c r="CQ34">
        <f>IF(M34=0,0,COUNTIF(T1_imgsummary!E34:N34,"GRV")*100/M34)</f>
        <v>0</v>
      </c>
      <c r="CR34">
        <f>IF(M34=0,0,COUNTIF(T1_imgsummary!E34:N34,"R")*100/M34)</f>
        <v>0</v>
      </c>
      <c r="CS34">
        <f>IF(M34=0,0,COUNTIF(T1_imgsummary!E34:N34,"S")*100/M34)</f>
        <v>0</v>
      </c>
      <c r="CT34">
        <f>IF(M34=0,0,COUNTIF(T1_imgsummary!E34:N34,"RCK")*100/M34)</f>
        <v>0</v>
      </c>
      <c r="CU34">
        <f>IF(M34=0,0,COUNTIF(T1_imgsummary!E34:N34,"SI")*100/M34)</f>
        <v>0</v>
      </c>
      <c r="CW34">
        <f>IF(M34=0,0,COUNTIF(T1_imgsummary!E34:N34,"COD")*100/M34)</f>
        <v>0</v>
      </c>
      <c r="CX34">
        <f>IF(M34=0,0,COUNTIF(T1_imgsummary!E34:N34,"KAPP")*100/M34)</f>
        <v>0</v>
      </c>
      <c r="CY34" s="26">
        <f>IF(M34=0,0,COUNTIF(T1_imgsummary!E34:N34,"MA")*100/M34)</f>
        <v>10</v>
      </c>
      <c r="CZ34">
        <f>IF(M34=0,0,COUNTIF(T1_imgsummary!E34:N34,"SARG")*100/M34)</f>
        <v>0</v>
      </c>
      <c r="DB34" s="26">
        <f>IF(M34=0,0,COUNTIF(T1_imgsummary!E34:N34,"HA")*100/M34)</f>
        <v>10</v>
      </c>
      <c r="DD34">
        <f>IF(M34=0,0,COUNTIF(T1_imgsummary!E34:N34,"COTS")*100/M34)</f>
        <v>0</v>
      </c>
      <c r="DE34">
        <f>IF(M34=0,0,COUNTIF(T1_imgsummary!E34:N34,"COR")*100/M34)</f>
        <v>0</v>
      </c>
      <c r="DF34">
        <f>IF(M34=0,0,COUNTIF(T1_imgsummary!E34:N34,"DIA")*100/M34)</f>
        <v>0</v>
      </c>
      <c r="DG34">
        <f>IF(M34=0,0,COUNTIF(T1_imgsummary!E34:N34,"GORG")*100/M34)</f>
        <v>0</v>
      </c>
      <c r="DH34">
        <f>IF(M34=0,0,COUNTIF(T1_imgsummary!E34:N34,"ISIS")*100/M34)</f>
        <v>0</v>
      </c>
      <c r="DI34">
        <f>IF(M34=0,0,COUNTIF(T1_imgsummary!E34:N34,"OT")*100/M34)</f>
        <v>0</v>
      </c>
      <c r="DJ34">
        <f>IF(M34=0,0,COUNTIF(T1_imgsummary!E34:N34,"SG")*100/M34)</f>
        <v>0</v>
      </c>
      <c r="DK34" s="26">
        <f>IF(M34=0,0,COUNTIF(T1_imgsummary!E34:N34,"SC")*100/M34)</f>
        <v>10</v>
      </c>
      <c r="DL34">
        <f>IF(M34=0,0,COUNTIF(T1_imgsummary!E34:N34,"SP")*100/M34)</f>
        <v>0</v>
      </c>
      <c r="DM34">
        <f>IF(M34=0,0,COUNTIF(T1_imgsummary!E34:N34,"ZO")*100/M34)</f>
        <v>0</v>
      </c>
      <c r="DO34">
        <f>IF(M34=0,0,COUNTIF(T1_imgsummary!E34:N34,"TWB")*100/M34)</f>
        <v>0</v>
      </c>
      <c r="DQ34">
        <f>IF(M34=0,0,COUNTIF(T1_imgsummary!Y34:AH34,"COR")*100/M34)</f>
        <v>0</v>
      </c>
      <c r="DR34">
        <f>IF(M34=0,0,COUNTIF(T1_imgsummary!Y34:AH34,"COTS")*100/M34)</f>
        <v>0</v>
      </c>
      <c r="DS34">
        <f>IF(M34=0,0,COUNTIF(T1_imgsummary!Y34:AH34,"DIA")*100/M34)</f>
        <v>0</v>
      </c>
      <c r="DT34">
        <f>IF(M34=0,0,COUNTIF(T1_imgsummary!Y34:AH34,"GORG")*100/M34)</f>
        <v>0</v>
      </c>
      <c r="DU34">
        <f>IF(M34=0,0,COUNTIF(T1_imgsummary!Y34:AH34,"ISIS")*100/M34)</f>
        <v>0</v>
      </c>
      <c r="DV34">
        <f>IF(M34=0,0,COUNTIF(T1_imgsummary!Y34:AH34,"DIS")*100/M34)</f>
        <v>0</v>
      </c>
      <c r="DW34">
        <f>IF(M34=0,0,COUNTIF(T1_imgsummary!Y34:AH34,"BLEC")*100/M34)</f>
        <v>0</v>
      </c>
      <c r="DX34">
        <f>IF(M34=0,0,COUNTIF(T1_imgsummary!Y34:AH34,"COD")*100/M34)</f>
        <v>0</v>
      </c>
      <c r="DY34">
        <f>IF(M34=0,0,COUNTIF(T1_imgsummary!Y34:AH34,"KAPP")*100/M34)</f>
        <v>0</v>
      </c>
      <c r="DZ34">
        <f>IF(M34=0,0,COUNTIF(T1_imgsummary!Y34:AH34,"SARG")*100/M34)</f>
        <v>0</v>
      </c>
      <c r="EA34">
        <f>IF(M34=0,0,COUNTIF(T1_imgsummary!Y34:AH34,"ZACRF")*100/M34)</f>
        <v>0</v>
      </c>
      <c r="EB34">
        <f>IF(M34=0,0,COUNTIF(T1_imgsummary!Y34:AH34,"ZAGARF")*100/M34)</f>
        <v>0</v>
      </c>
      <c r="EC34">
        <f>IF(M34=0,0,COUNTIF(T1_imgsummary!Y34:AH34,"ZAGATF")*100/M34)</f>
        <v>0</v>
      </c>
      <c r="ED34">
        <f>IF(M34=0,0,COUNTIF(T1_imgsummary!Y34:AH34,"ZCMRF")*100/M34)</f>
        <v>0</v>
      </c>
      <c r="EE34">
        <f>IF(M34=0,0,COUNTIF(T1_imgsummary!Y34:AH34,"ZDENF")*100/M34)</f>
        <v>0</v>
      </c>
      <c r="EF34">
        <f>IF(M34=0,0,COUNTIF(T1_imgsummary!Y34:AH34,"ZEUPF")*100/M34)</f>
        <v>0</v>
      </c>
      <c r="EG34">
        <f>IF(M34=0,0,COUNTIF(T1_imgsummary!Y34:AH34,"ZFAVF")*100/M34)</f>
        <v>0</v>
      </c>
      <c r="EH34">
        <f>IF(M34=0,0,COUNTIF(T1_imgsummary!Y34:AH34,"ZMUSF")*100/M34)</f>
        <v>0</v>
      </c>
      <c r="EI34">
        <f>IF(M34=0,0,COUNTIF(T1_imgsummary!Y34:AH34,"ZNSC")*100/M34)</f>
        <v>0</v>
      </c>
      <c r="EJ34">
        <f>IF(M34=0,0,COUNTIF(T1_imgsummary!Y34:AH34,"ZOC")*100/M34)</f>
        <v>0</v>
      </c>
      <c r="EK34">
        <f>IF(M34=0,0,COUNTIF(T1_imgsummary!Y34:AH34,"ZPOCF")*100/M34)</f>
        <v>0</v>
      </c>
      <c r="EL34">
        <f>IF(M34=0,0,COUNTIF(T1_imgsummary!Y34:AH34,"ZPORF")*100/M34)</f>
        <v>0</v>
      </c>
    </row>
    <row r="35" spans="1:142" x14ac:dyDescent="0.25">
      <c r="A35">
        <v>33</v>
      </c>
      <c r="B35" t="s">
        <v>94</v>
      </c>
      <c r="F35" s="26">
        <f>IF(M35=0,0,COUNTIF(T1_imgsummary!O35:X35,"HC")*100/M35)</f>
        <v>40</v>
      </c>
      <c r="G35" s="26">
        <f>IF(M35=0,0,COUNTIF(T1_imgsummary!O35:X35,"AA")*100/M35)</f>
        <v>20</v>
      </c>
      <c r="H35">
        <f>IF(M35=0,0,COUNTIF(T1_imgsummary!O35:X35,"AB")*100/M35)</f>
        <v>0</v>
      </c>
      <c r="I35" s="26">
        <f>IF(M35=0,0,COUNTIF(T1_imgsummary!O35:X35,"MA")*100/M35)</f>
        <v>10</v>
      </c>
      <c r="J35" s="26">
        <f>IF(M35=0,0,COUNTIF(T1_imgsummary!O35:X35,"HA")*100/M35)</f>
        <v>30</v>
      </c>
      <c r="K35">
        <f>IF(M35=0,0,COUNTIF(T1_imgsummary!O35:X35,"OB")*100/M35)</f>
        <v>0</v>
      </c>
      <c r="L35">
        <f>IF(M35=0,0,COUNTIF(T1_imgsummary!O35:X35,"TWB")*100/M35)</f>
        <v>0</v>
      </c>
      <c r="M35">
        <f>10-COUNTIF(T1_imgsummary!O35:X35,"TWS")</f>
        <v>10</v>
      </c>
      <c r="P35">
        <f>IF(M35=0,0,COUNTIF(T1_imgsummary!E35:N35,"ACAN")*100/M35)</f>
        <v>0</v>
      </c>
      <c r="Q35">
        <f>IF(M35=0,0,COUNTIF(T1_imgsummary!E35:N35,"ACB")*100/M35)</f>
        <v>0</v>
      </c>
      <c r="R35">
        <f>IF(M35=0,0,COUNTIF(T1_imgsummary!E35:N35,"ACC")*100/M35)</f>
        <v>0</v>
      </c>
      <c r="S35">
        <f>IF(M35=0,0,COUNTIF(T1_imgsummary!E35:N35,"ACD")*100/M35)</f>
        <v>0</v>
      </c>
      <c r="T35">
        <f>IF(M35=0,0,COUNTIF(T1_imgsummary!E35:N35,"ACH")*100/M35)</f>
        <v>0</v>
      </c>
      <c r="U35">
        <f>IF(M35=0,0,COUNTIF(T1_imgsummary!E35:N35,"ACT")*100/M35)</f>
        <v>0</v>
      </c>
      <c r="V35">
        <f>IF(M35=0,0,COUNTIF(T1_imgsummary!E35:N35,"ACR")*100/M35)</f>
        <v>0</v>
      </c>
      <c r="W35">
        <f>IF(M35=0,0,COUNTIF(T1_imgsummary!E35:N35,"AST")*100/M35)</f>
        <v>0</v>
      </c>
      <c r="X35">
        <f>IF(M35=0,0,COUNTIF(T1_imgsummary!E35:N35,"AF")*100/M35)</f>
        <v>0</v>
      </c>
      <c r="Y35">
        <f>IF(M35=0,0,COUNTIF(T1_imgsummary!E35:N35,"BLEC")*100/M35)</f>
        <v>0</v>
      </c>
      <c r="Z35">
        <f>IF(M35=0,0,COUNTIF(T1_imgsummary!E35:N35,"CAU")*100/M35)</f>
        <v>0</v>
      </c>
      <c r="AA35">
        <f>IF(M35=0,0,COUNTIF(T1_imgsummary!E35:N35,"COE")*100/M35)</f>
        <v>0</v>
      </c>
      <c r="AB35">
        <f>IF(M35=0,0,COUNTIF(T1_imgsummary!E35:N35,"COS")*100/M35)</f>
        <v>0</v>
      </c>
      <c r="AC35">
        <f>IF(M35=0,0,COUNTIF(T1_imgsummary!E35:N35,"CYP")*100/M35)</f>
        <v>0</v>
      </c>
      <c r="AD35">
        <f>IF(M35=0,0,COUNTIF(T1_imgsummary!E35:N35,"DIP")*100/M35)</f>
        <v>0</v>
      </c>
      <c r="AE35">
        <f>IF(M35=0,0,COUNTIF(T1_imgsummary!E35:N35,"ECHY")*100/M35)</f>
        <v>0</v>
      </c>
      <c r="AF35">
        <f>IF(M35=0,0,COUNTIF(T1_imgsummary!E35:N35,"ECHI")*100/M35)</f>
        <v>0</v>
      </c>
      <c r="AG35">
        <f>IF(M35=0,0,COUNTIF(T1_imgsummary!E35:N35,"EUP")*100/M35)</f>
        <v>0</v>
      </c>
      <c r="AH35">
        <f>IF(M35=0,0,COUNTIF(T1_imgsummary!E35:N35,"FAV")*100/M35)</f>
        <v>0</v>
      </c>
      <c r="AI35">
        <f>IF(M35=0,0,COUNTIF(T1_imgsummary!E35:N35,"FVI")*100/M35)</f>
        <v>0</v>
      </c>
      <c r="AJ35">
        <f>IF(M35=0,0,COUNTIF(T1_imgsummary!E35:N35,"CMR")*100/M35)</f>
        <v>0</v>
      </c>
      <c r="AK35">
        <f>IF(M35=0,0,COUNTIF(T1_imgsummary!E35:N35,"GAL")*100/M35)</f>
        <v>0</v>
      </c>
      <c r="AL35" s="26">
        <f>IF(M35=0,0,COUNTIF(T1_imgsummary!E35:N35,"GONIA")*100/M35)</f>
        <v>10</v>
      </c>
      <c r="AM35">
        <f>IF(M35=0,0,COUNTIF(T1_imgsummary!E35:N35,"GONIO")*100/M35)</f>
        <v>0</v>
      </c>
      <c r="AN35">
        <f>IF(M35=0,0,COUNTIF(T1_imgsummary!E35:N35,"HEL")*100/M35)</f>
        <v>0</v>
      </c>
      <c r="AO35">
        <f>IF(M35=0,0,COUNTIF(T1_imgsummary!E35:N35,"HYD")*100/M35)</f>
        <v>0</v>
      </c>
      <c r="AP35">
        <f>IF(M35=0,0,COUNTIF(T1_imgsummary!E35:N35,"ISO")*100/M35)</f>
        <v>0</v>
      </c>
      <c r="AQ35">
        <f>IF(M35=0,0,COUNTIF(T1_imgsummary!E35:N35,"LEPA")*100/M35)</f>
        <v>0</v>
      </c>
      <c r="AR35">
        <f>IF(M35=0,0,COUNTIF(T1_imgsummary!E35:N35,"LEPS")*100/M35)</f>
        <v>0</v>
      </c>
      <c r="AS35">
        <f>IF(M35=0,0,COUNTIF(T1_imgsummary!E35:N35,"LOB")*100/M35)</f>
        <v>0</v>
      </c>
      <c r="AT35">
        <f>IF(M35=0,0,COUNTIF(T1_imgsummary!E35:N35,"MER")*100/M35)</f>
        <v>0</v>
      </c>
      <c r="AU35">
        <f>IF(M35=0,0,COUNTIF(T1_imgsummary!E35:N35,"MILL")*100/M35)</f>
        <v>0</v>
      </c>
      <c r="AV35">
        <f>IF(M35=0,0,COUNTIF(T1_imgsummary!E35:N35,"MON")*100/M35)</f>
        <v>0</v>
      </c>
      <c r="AW35">
        <f>IF(M35=0,0,COUNTIF(T1_imgsummary!E35:N35,"MONTB")*100/M35)</f>
        <v>0</v>
      </c>
      <c r="AX35">
        <f>IF(M35=0,0,COUNTIF(T1_imgsummary!E35:N35,"MONTE")*100/M35)</f>
        <v>0</v>
      </c>
      <c r="AY35">
        <f>IF(M35=0,0,COUNTIF(T1_imgsummary!E35:N35,"MONTF")*100/M35)</f>
        <v>0</v>
      </c>
      <c r="AZ35">
        <f>IF(M35=0,0,COUNTIF(T1_imgsummary!E35:N35,"MYC")*100/M35)</f>
        <v>0</v>
      </c>
      <c r="BA35">
        <f>IF(M35=0,0,COUNTIF(T1_imgsummary!E35:N35,"CB")*100/M35)</f>
        <v>0</v>
      </c>
      <c r="BB35">
        <f>IF(M35=0,0,COUNTIF(T1_imgsummary!E35:N35,"BUB")*100/M35)</f>
        <v>0</v>
      </c>
      <c r="BC35" s="26">
        <f>IF(M35=0,0,COUNTIF(T1_imgsummary!E35:N35,"CE")*100/M35)</f>
        <v>20</v>
      </c>
      <c r="BD35">
        <f>IF(M35=0,0,COUNTIF(T1_imgsummary!E35:N35,"CF")*100/M35)</f>
        <v>0</v>
      </c>
      <c r="BE35">
        <f>IF(M35=0,0,COUNTIF(T1_imgsummary!E35:N35,"FOT")*100/M35)</f>
        <v>0</v>
      </c>
      <c r="BF35">
        <f>IF(M35=0,0,COUNTIF(T1_imgsummary!E35:N35,"CM")*100/M35)</f>
        <v>0</v>
      </c>
      <c r="BG35">
        <f>IF(M35=0,0,COUNTIF(T1_imgsummary!E35:N35,"OULA")*100/M35)</f>
        <v>0</v>
      </c>
      <c r="BH35">
        <f>IF(M35=0,0,COUNTIF(T1_imgsummary!E35:N35,"OULO")*100/M35)</f>
        <v>0</v>
      </c>
      <c r="BI35">
        <f>IF(M35=0,0,COUNTIF(T1_imgsummary!E35:N35,"OXY")*100/M35)</f>
        <v>0</v>
      </c>
      <c r="BJ35">
        <f>IF(M35=0,0,COUNTIF(T1_imgsummary!E35:N35,"PACE")*100/M35)</f>
        <v>0</v>
      </c>
      <c r="BK35">
        <f>IF(M35=0,0,COUNTIF(T1_imgsummary!E35:N35,"PACF")*100/M35)</f>
        <v>0</v>
      </c>
      <c r="BL35">
        <f>IF(M35=0,0,COUNTIF(T1_imgsummary!E35:N35,"PAV")*100/M35)</f>
        <v>0</v>
      </c>
      <c r="BM35">
        <f>IF(M35=0,0,COUNTIF(T1_imgsummary!E35:N35,"PEC")*100/M35)</f>
        <v>0</v>
      </c>
      <c r="BN35">
        <f>IF(M35=0,0,COUNTIF(T1_imgsummary!E35:N35,"PLAT")*100/M35)</f>
        <v>0</v>
      </c>
      <c r="BO35" s="26">
        <f>IF(M35=0,0,COUNTIF(T1_imgsummary!E35:N35,"POC")*100/M35)</f>
        <v>10</v>
      </c>
      <c r="BP35">
        <f>IF(M35=0,0,COUNTIF(T1_imgsummary!E35:N35,"PORB")*100/M35)</f>
        <v>0</v>
      </c>
      <c r="BQ35">
        <f>IF(M35=0,0,COUNTIF(T1_imgsummary!E35:N35,"PORE")*100/M35)</f>
        <v>0</v>
      </c>
      <c r="BR35">
        <f>IF(M35=0,0,COUNTIF(T1_imgsummary!E35:N35,"PORM")*100/M35)</f>
        <v>0</v>
      </c>
      <c r="BS35">
        <f>IF(M35=0,0,COUNTIF(T1_imgsummary!E35:N35,"SER")*100/M35)</f>
        <v>0</v>
      </c>
      <c r="BT35">
        <f>IF(M35=0,0,COUNTIF(T1_imgsummary!E35:N35,"STY")*100/M35)</f>
        <v>0</v>
      </c>
      <c r="BU35">
        <f>IF(M35=0,0,COUNTIF(T1_imgsummary!E35:N35,"SYM")*100/M35)</f>
        <v>0</v>
      </c>
      <c r="BV35">
        <f>IF(M35=0,0,COUNTIF(T1_imgsummary!E35:N35,"TUBI")*100/M35)</f>
        <v>0</v>
      </c>
      <c r="BW35">
        <f>IF(M35=0,0,COUNTIF(T1_imgsummary!E35:N35,"TURB")*100/M35)</f>
        <v>0</v>
      </c>
      <c r="BX35">
        <f>IF(M35=0,0,COUNTIF(T1_imgsummary!E35:N35,"ZACRF")*100/M35)</f>
        <v>0</v>
      </c>
      <c r="BY35">
        <f>IF(M35=0,0,COUNTIF(T1_imgsummary!E35:N35,"ZAGARF")*100/M35)</f>
        <v>0</v>
      </c>
      <c r="BZ35">
        <f>IF(M35=0,0,COUNTIF(T1_imgsummary!E35:N35,"ZAGATF")*100/M35)</f>
        <v>0</v>
      </c>
      <c r="CA35">
        <f>IF(M35=0,0,COUNTIF(T1_imgsummary!E35:N35,"ZDENF")*100/M35)</f>
        <v>0</v>
      </c>
      <c r="CB35">
        <f>IF(M35=0,0,COUNTIF(T1_imgsummary!E35:N35,"ZEUPF")*100/M35)</f>
        <v>0</v>
      </c>
      <c r="CC35">
        <f>IF(M35=0,0,COUNTIF(T1_imgsummary!E35:N35,"ZFAVF")*100/M35)</f>
        <v>0</v>
      </c>
      <c r="CD35">
        <f>IF(M35=0,0,COUNTIF(T1_imgsummary!E35:N35,"ZCMRF")*100/M35)</f>
        <v>0</v>
      </c>
      <c r="CE35">
        <f>IF(M35=0,0,COUNTIF(T1_imgsummary!E35:N35,"ZMUSF")*100/M35)</f>
        <v>0</v>
      </c>
      <c r="CF35">
        <f>IF(M35=0,0,COUNTIF(T1_imgsummary!E35:N35,"ZNSC")*100/M35)</f>
        <v>0</v>
      </c>
      <c r="CG35">
        <f>IF(M35=0,0,COUNTIF(T1_imgsummary!E35:N35,"ZOC")*100/M35)</f>
        <v>0</v>
      </c>
      <c r="CH35">
        <f>IF(M35=0,0,COUNTIF(T1_imgsummary!E35:N35,"ZPOCF")*100/M35)</f>
        <v>0</v>
      </c>
      <c r="CI35">
        <f>IF(M35=0,0,COUNTIF(T1_imgsummary!E35:N35,"ZPORF")*100/M35)</f>
        <v>0</v>
      </c>
      <c r="CK35" s="26">
        <f>IF(M35=0,0,COUNTIF(T1_imgsummary!E35:N35,"AA")*100/M35)</f>
        <v>10</v>
      </c>
      <c r="CL35" s="26">
        <f>IF(M35=0,0,COUNTIF(T1_imgsummary!E35:N35,"CA")*100/M35)</f>
        <v>10</v>
      </c>
      <c r="CM35">
        <f>IF(M35=0,0,COUNTIF(T1_imgsummary!E35:N35,"DC")*100/M35)</f>
        <v>0</v>
      </c>
      <c r="CN35">
        <f>IF(M35=0,0,COUNTIF(T1_imgsummary!E35:N35,"DCA")*100/M35)</f>
        <v>0</v>
      </c>
      <c r="CO35">
        <f>IF(M35=0,0,COUNTIF(T1_imgsummary!E35:N35,"DIS")*100/M35)</f>
        <v>0</v>
      </c>
      <c r="CQ35">
        <f>IF(M35=0,0,COUNTIF(T1_imgsummary!E35:N35,"GRV")*100/M35)</f>
        <v>0</v>
      </c>
      <c r="CR35">
        <f>IF(M35=0,0,COUNTIF(T1_imgsummary!E35:N35,"R")*100/M35)</f>
        <v>0</v>
      </c>
      <c r="CS35">
        <f>IF(M35=0,0,COUNTIF(T1_imgsummary!E35:N35,"S")*100/M35)</f>
        <v>0</v>
      </c>
      <c r="CT35">
        <f>IF(M35=0,0,COUNTIF(T1_imgsummary!E35:N35,"RCK")*100/M35)</f>
        <v>0</v>
      </c>
      <c r="CU35">
        <f>IF(M35=0,0,COUNTIF(T1_imgsummary!E35:N35,"SI")*100/M35)</f>
        <v>0</v>
      </c>
      <c r="CW35">
        <f>IF(M35=0,0,COUNTIF(T1_imgsummary!E35:N35,"COD")*100/M35)</f>
        <v>0</v>
      </c>
      <c r="CX35">
        <f>IF(M35=0,0,COUNTIF(T1_imgsummary!E35:N35,"KAPP")*100/M35)</f>
        <v>0</v>
      </c>
      <c r="CY35" s="26">
        <f>IF(M35=0,0,COUNTIF(T1_imgsummary!E35:N35,"MA")*100/M35)</f>
        <v>10</v>
      </c>
      <c r="CZ35">
        <f>IF(M35=0,0,COUNTIF(T1_imgsummary!E35:N35,"SARG")*100/M35)</f>
        <v>0</v>
      </c>
      <c r="DB35" s="26">
        <f>IF(M35=0,0,COUNTIF(T1_imgsummary!E35:N35,"HA")*100/M35)</f>
        <v>30</v>
      </c>
      <c r="DD35">
        <f>IF(M35=0,0,COUNTIF(T1_imgsummary!E35:N35,"COTS")*100/M35)</f>
        <v>0</v>
      </c>
      <c r="DE35">
        <f>IF(M35=0,0,COUNTIF(T1_imgsummary!E35:N35,"COR")*100/M35)</f>
        <v>0</v>
      </c>
      <c r="DF35">
        <f>IF(M35=0,0,COUNTIF(T1_imgsummary!E35:N35,"DIA")*100/M35)</f>
        <v>0</v>
      </c>
      <c r="DG35">
        <f>IF(M35=0,0,COUNTIF(T1_imgsummary!E35:N35,"GORG")*100/M35)</f>
        <v>0</v>
      </c>
      <c r="DH35">
        <f>IF(M35=0,0,COUNTIF(T1_imgsummary!E35:N35,"ISIS")*100/M35)</f>
        <v>0</v>
      </c>
      <c r="DI35">
        <f>IF(M35=0,0,COUNTIF(T1_imgsummary!E35:N35,"OT")*100/M35)</f>
        <v>0</v>
      </c>
      <c r="DJ35">
        <f>IF(M35=0,0,COUNTIF(T1_imgsummary!E35:N35,"SG")*100/M35)</f>
        <v>0</v>
      </c>
      <c r="DK35">
        <f>IF(M35=0,0,COUNTIF(T1_imgsummary!E35:N35,"SC")*100/M35)</f>
        <v>0</v>
      </c>
      <c r="DL35">
        <f>IF(M35=0,0,COUNTIF(T1_imgsummary!E35:N35,"SP")*100/M35)</f>
        <v>0</v>
      </c>
      <c r="DM35">
        <f>IF(M35=0,0,COUNTIF(T1_imgsummary!E35:N35,"ZO")*100/M35)</f>
        <v>0</v>
      </c>
      <c r="DO35">
        <f>IF(M35=0,0,COUNTIF(T1_imgsummary!E35:N35,"TWB")*100/M35)</f>
        <v>0</v>
      </c>
      <c r="DQ35">
        <f>IF(M35=0,0,COUNTIF(T1_imgsummary!Y35:AH35,"COR")*100/M35)</f>
        <v>0</v>
      </c>
      <c r="DR35">
        <f>IF(M35=0,0,COUNTIF(T1_imgsummary!Y35:AH35,"COTS")*100/M35)</f>
        <v>0</v>
      </c>
      <c r="DS35">
        <f>IF(M35=0,0,COUNTIF(T1_imgsummary!Y35:AH35,"DIA")*100/M35)</f>
        <v>0</v>
      </c>
      <c r="DT35">
        <f>IF(M35=0,0,COUNTIF(T1_imgsummary!Y35:AH35,"GORG")*100/M35)</f>
        <v>0</v>
      </c>
      <c r="DU35">
        <f>IF(M35=0,0,COUNTIF(T1_imgsummary!Y35:AH35,"ISIS")*100/M35)</f>
        <v>0</v>
      </c>
      <c r="DV35">
        <f>IF(M35=0,0,COUNTIF(T1_imgsummary!Y35:AH35,"DIS")*100/M35)</f>
        <v>0</v>
      </c>
      <c r="DW35">
        <f>IF(M35=0,0,COUNTIF(T1_imgsummary!Y35:AH35,"BLEC")*100/M35)</f>
        <v>0</v>
      </c>
      <c r="DX35">
        <f>IF(M35=0,0,COUNTIF(T1_imgsummary!Y35:AH35,"COD")*100/M35)</f>
        <v>0</v>
      </c>
      <c r="DY35">
        <f>IF(M35=0,0,COUNTIF(T1_imgsummary!Y35:AH35,"KAPP")*100/M35)</f>
        <v>0</v>
      </c>
      <c r="DZ35">
        <f>IF(M35=0,0,COUNTIF(T1_imgsummary!Y35:AH35,"SARG")*100/M35)</f>
        <v>0</v>
      </c>
      <c r="EA35">
        <f>IF(M35=0,0,COUNTIF(T1_imgsummary!Y35:AH35,"ZACRF")*100/M35)</f>
        <v>0</v>
      </c>
      <c r="EB35">
        <f>IF(M35=0,0,COUNTIF(T1_imgsummary!Y35:AH35,"ZAGARF")*100/M35)</f>
        <v>0</v>
      </c>
      <c r="EC35">
        <f>IF(M35=0,0,COUNTIF(T1_imgsummary!Y35:AH35,"ZAGATF")*100/M35)</f>
        <v>0</v>
      </c>
      <c r="ED35">
        <f>IF(M35=0,0,COUNTIF(T1_imgsummary!Y35:AH35,"ZCMRF")*100/M35)</f>
        <v>0</v>
      </c>
      <c r="EE35">
        <f>IF(M35=0,0,COUNTIF(T1_imgsummary!Y35:AH35,"ZDENF")*100/M35)</f>
        <v>0</v>
      </c>
      <c r="EF35">
        <f>IF(M35=0,0,COUNTIF(T1_imgsummary!Y35:AH35,"ZEUPF")*100/M35)</f>
        <v>0</v>
      </c>
      <c r="EG35">
        <f>IF(M35=0,0,COUNTIF(T1_imgsummary!Y35:AH35,"ZFAVF")*100/M35)</f>
        <v>0</v>
      </c>
      <c r="EH35">
        <f>IF(M35=0,0,COUNTIF(T1_imgsummary!Y35:AH35,"ZMUSF")*100/M35)</f>
        <v>0</v>
      </c>
      <c r="EI35">
        <f>IF(M35=0,0,COUNTIF(T1_imgsummary!Y35:AH35,"ZNSC")*100/M35)</f>
        <v>0</v>
      </c>
      <c r="EJ35">
        <f>IF(M35=0,0,COUNTIF(T1_imgsummary!Y35:AH35,"ZOC")*100/M35)</f>
        <v>0</v>
      </c>
      <c r="EK35">
        <f>IF(M35=0,0,COUNTIF(T1_imgsummary!Y35:AH35,"ZPOCF")*100/M35)</f>
        <v>0</v>
      </c>
      <c r="EL35">
        <f>IF(M35=0,0,COUNTIF(T1_imgsummary!Y35:AH35,"ZPORF")*100/M35)</f>
        <v>0</v>
      </c>
    </row>
    <row r="36" spans="1:142" x14ac:dyDescent="0.25">
      <c r="A36">
        <v>34</v>
      </c>
      <c r="B36" t="s">
        <v>95</v>
      </c>
      <c r="F36">
        <f>IF(M36=0,0,COUNTIF(T1_imgsummary!O36:X36,"HC")*100/M36)</f>
        <v>0</v>
      </c>
      <c r="G36" s="26">
        <f>IF(M36=0,0,COUNTIF(T1_imgsummary!O36:X36,"AA")*100/M36)</f>
        <v>70</v>
      </c>
      <c r="H36">
        <f>IF(M36=0,0,COUNTIF(T1_imgsummary!O36:X36,"AB")*100/M36)</f>
        <v>0</v>
      </c>
      <c r="I36" s="26">
        <f>IF(M36=0,0,COUNTIF(T1_imgsummary!O36:X36,"MA")*100/M36)</f>
        <v>10</v>
      </c>
      <c r="J36" s="26">
        <f>IF(M36=0,0,COUNTIF(T1_imgsummary!O36:X36,"HA")*100/M36)</f>
        <v>10</v>
      </c>
      <c r="K36" s="26">
        <f>IF(M36=0,0,COUNTIF(T1_imgsummary!O36:X36,"OB")*100/M36)</f>
        <v>10</v>
      </c>
      <c r="L36">
        <f>IF(M36=0,0,COUNTIF(T1_imgsummary!O36:X36,"TWB")*100/M36)</f>
        <v>0</v>
      </c>
      <c r="M36">
        <f>10-COUNTIF(T1_imgsummary!O36:X36,"TWS")</f>
        <v>10</v>
      </c>
      <c r="P36">
        <f>IF(M36=0,0,COUNTIF(T1_imgsummary!E36:N36,"ACAN")*100/M36)</f>
        <v>0</v>
      </c>
      <c r="Q36">
        <f>IF(M36=0,0,COUNTIF(T1_imgsummary!E36:N36,"ACB")*100/M36)</f>
        <v>0</v>
      </c>
      <c r="R36">
        <f>IF(M36=0,0,COUNTIF(T1_imgsummary!E36:N36,"ACC")*100/M36)</f>
        <v>0</v>
      </c>
      <c r="S36">
        <f>IF(M36=0,0,COUNTIF(T1_imgsummary!E36:N36,"ACD")*100/M36)</f>
        <v>0</v>
      </c>
      <c r="T36">
        <f>IF(M36=0,0,COUNTIF(T1_imgsummary!E36:N36,"ACH")*100/M36)</f>
        <v>0</v>
      </c>
      <c r="U36">
        <f>IF(M36=0,0,COUNTIF(T1_imgsummary!E36:N36,"ACT")*100/M36)</f>
        <v>0</v>
      </c>
      <c r="V36">
        <f>IF(M36=0,0,COUNTIF(T1_imgsummary!E36:N36,"ACR")*100/M36)</f>
        <v>0</v>
      </c>
      <c r="W36">
        <f>IF(M36=0,0,COUNTIF(T1_imgsummary!E36:N36,"AST")*100/M36)</f>
        <v>0</v>
      </c>
      <c r="X36">
        <f>IF(M36=0,0,COUNTIF(T1_imgsummary!E36:N36,"AF")*100/M36)</f>
        <v>0</v>
      </c>
      <c r="Y36">
        <f>IF(M36=0,0,COUNTIF(T1_imgsummary!E36:N36,"BLEC")*100/M36)</f>
        <v>0</v>
      </c>
      <c r="Z36">
        <f>IF(M36=0,0,COUNTIF(T1_imgsummary!E36:N36,"CAU")*100/M36)</f>
        <v>0</v>
      </c>
      <c r="AA36">
        <f>IF(M36=0,0,COUNTIF(T1_imgsummary!E36:N36,"COE")*100/M36)</f>
        <v>0</v>
      </c>
      <c r="AB36">
        <f>IF(M36=0,0,COUNTIF(T1_imgsummary!E36:N36,"COS")*100/M36)</f>
        <v>0</v>
      </c>
      <c r="AC36">
        <f>IF(M36=0,0,COUNTIF(T1_imgsummary!E36:N36,"CYP")*100/M36)</f>
        <v>0</v>
      </c>
      <c r="AD36">
        <f>IF(M36=0,0,COUNTIF(T1_imgsummary!E36:N36,"DIP")*100/M36)</f>
        <v>0</v>
      </c>
      <c r="AE36">
        <f>IF(M36=0,0,COUNTIF(T1_imgsummary!E36:N36,"ECHY")*100/M36)</f>
        <v>0</v>
      </c>
      <c r="AF36">
        <f>IF(M36=0,0,COUNTIF(T1_imgsummary!E36:N36,"ECHI")*100/M36)</f>
        <v>0</v>
      </c>
      <c r="AG36">
        <f>IF(M36=0,0,COUNTIF(T1_imgsummary!E36:N36,"EUP")*100/M36)</f>
        <v>0</v>
      </c>
      <c r="AH36">
        <f>IF(M36=0,0,COUNTIF(T1_imgsummary!E36:N36,"FAV")*100/M36)</f>
        <v>0</v>
      </c>
      <c r="AI36">
        <f>IF(M36=0,0,COUNTIF(T1_imgsummary!E36:N36,"FVI")*100/M36)</f>
        <v>0</v>
      </c>
      <c r="AJ36">
        <f>IF(M36=0,0,COUNTIF(T1_imgsummary!E36:N36,"CMR")*100/M36)</f>
        <v>0</v>
      </c>
      <c r="AK36">
        <f>IF(M36=0,0,COUNTIF(T1_imgsummary!E36:N36,"GAL")*100/M36)</f>
        <v>0</v>
      </c>
      <c r="AL36">
        <f>IF(M36=0,0,COUNTIF(T1_imgsummary!E36:N36,"GONIA")*100/M36)</f>
        <v>0</v>
      </c>
      <c r="AM36">
        <f>IF(M36=0,0,COUNTIF(T1_imgsummary!E36:N36,"GONIO")*100/M36)</f>
        <v>0</v>
      </c>
      <c r="AN36">
        <f>IF(M36=0,0,COUNTIF(T1_imgsummary!E36:N36,"HEL")*100/M36)</f>
        <v>0</v>
      </c>
      <c r="AO36">
        <f>IF(M36=0,0,COUNTIF(T1_imgsummary!E36:N36,"HYD")*100/M36)</f>
        <v>0</v>
      </c>
      <c r="AP36">
        <f>IF(M36=0,0,COUNTIF(T1_imgsummary!E36:N36,"ISO")*100/M36)</f>
        <v>0</v>
      </c>
      <c r="AQ36">
        <f>IF(M36=0,0,COUNTIF(T1_imgsummary!E36:N36,"LEPA")*100/M36)</f>
        <v>0</v>
      </c>
      <c r="AR36">
        <f>IF(M36=0,0,COUNTIF(T1_imgsummary!E36:N36,"LEPS")*100/M36)</f>
        <v>0</v>
      </c>
      <c r="AS36">
        <f>IF(M36=0,0,COUNTIF(T1_imgsummary!E36:N36,"LOB")*100/M36)</f>
        <v>0</v>
      </c>
      <c r="AT36">
        <f>IF(M36=0,0,COUNTIF(T1_imgsummary!E36:N36,"MER")*100/M36)</f>
        <v>0</v>
      </c>
      <c r="AU36">
        <f>IF(M36=0,0,COUNTIF(T1_imgsummary!E36:N36,"MILL")*100/M36)</f>
        <v>0</v>
      </c>
      <c r="AV36">
        <f>IF(M36=0,0,COUNTIF(T1_imgsummary!E36:N36,"MON")*100/M36)</f>
        <v>0</v>
      </c>
      <c r="AW36">
        <f>IF(M36=0,0,COUNTIF(T1_imgsummary!E36:N36,"MONTB")*100/M36)</f>
        <v>0</v>
      </c>
      <c r="AX36">
        <f>IF(M36=0,0,COUNTIF(T1_imgsummary!E36:N36,"MONTE")*100/M36)</f>
        <v>0</v>
      </c>
      <c r="AY36">
        <f>IF(M36=0,0,COUNTIF(T1_imgsummary!E36:N36,"MONTF")*100/M36)</f>
        <v>0</v>
      </c>
      <c r="AZ36">
        <f>IF(M36=0,0,COUNTIF(T1_imgsummary!E36:N36,"MYC")*100/M36)</f>
        <v>0</v>
      </c>
      <c r="BA36">
        <f>IF(M36=0,0,COUNTIF(T1_imgsummary!E36:N36,"CB")*100/M36)</f>
        <v>0</v>
      </c>
      <c r="BB36">
        <f>IF(M36=0,0,COUNTIF(T1_imgsummary!E36:N36,"BUB")*100/M36)</f>
        <v>0</v>
      </c>
      <c r="BC36">
        <f>IF(M36=0,0,COUNTIF(T1_imgsummary!E36:N36,"CE")*100/M36)</f>
        <v>0</v>
      </c>
      <c r="BD36">
        <f>IF(M36=0,0,COUNTIF(T1_imgsummary!E36:N36,"CF")*100/M36)</f>
        <v>0</v>
      </c>
      <c r="BE36">
        <f>IF(M36=0,0,COUNTIF(T1_imgsummary!E36:N36,"FOT")*100/M36)</f>
        <v>0</v>
      </c>
      <c r="BF36">
        <f>IF(M36=0,0,COUNTIF(T1_imgsummary!E36:N36,"CM")*100/M36)</f>
        <v>0</v>
      </c>
      <c r="BG36">
        <f>IF(M36=0,0,COUNTIF(T1_imgsummary!E36:N36,"OULA")*100/M36)</f>
        <v>0</v>
      </c>
      <c r="BH36">
        <f>IF(M36=0,0,COUNTIF(T1_imgsummary!E36:N36,"OULO")*100/M36)</f>
        <v>0</v>
      </c>
      <c r="BI36">
        <f>IF(M36=0,0,COUNTIF(T1_imgsummary!E36:N36,"OXY")*100/M36)</f>
        <v>0</v>
      </c>
      <c r="BJ36">
        <f>IF(M36=0,0,COUNTIF(T1_imgsummary!E36:N36,"PACE")*100/M36)</f>
        <v>0</v>
      </c>
      <c r="BK36">
        <f>IF(M36=0,0,COUNTIF(T1_imgsummary!E36:N36,"PACF")*100/M36)</f>
        <v>0</v>
      </c>
      <c r="BL36">
        <f>IF(M36=0,0,COUNTIF(T1_imgsummary!E36:N36,"PAV")*100/M36)</f>
        <v>0</v>
      </c>
      <c r="BM36">
        <f>IF(M36=0,0,COUNTIF(T1_imgsummary!E36:N36,"PEC")*100/M36)</f>
        <v>0</v>
      </c>
      <c r="BN36">
        <f>IF(M36=0,0,COUNTIF(T1_imgsummary!E36:N36,"PLAT")*100/M36)</f>
        <v>0</v>
      </c>
      <c r="BO36">
        <f>IF(M36=0,0,COUNTIF(T1_imgsummary!E36:N36,"POC")*100/M36)</f>
        <v>0</v>
      </c>
      <c r="BP36">
        <f>IF(M36=0,0,COUNTIF(T1_imgsummary!E36:N36,"PORB")*100/M36)</f>
        <v>0</v>
      </c>
      <c r="BQ36">
        <f>IF(M36=0,0,COUNTIF(T1_imgsummary!E36:N36,"PORE")*100/M36)</f>
        <v>0</v>
      </c>
      <c r="BR36">
        <f>IF(M36=0,0,COUNTIF(T1_imgsummary!E36:N36,"PORM")*100/M36)</f>
        <v>0</v>
      </c>
      <c r="BS36">
        <f>IF(M36=0,0,COUNTIF(T1_imgsummary!E36:N36,"SER")*100/M36)</f>
        <v>0</v>
      </c>
      <c r="BT36">
        <f>IF(M36=0,0,COUNTIF(T1_imgsummary!E36:N36,"STY")*100/M36)</f>
        <v>0</v>
      </c>
      <c r="BU36">
        <f>IF(M36=0,0,COUNTIF(T1_imgsummary!E36:N36,"SYM")*100/M36)</f>
        <v>0</v>
      </c>
      <c r="BV36">
        <f>IF(M36=0,0,COUNTIF(T1_imgsummary!E36:N36,"TUBI")*100/M36)</f>
        <v>0</v>
      </c>
      <c r="BW36">
        <f>IF(M36=0,0,COUNTIF(T1_imgsummary!E36:N36,"TURB")*100/M36)</f>
        <v>0</v>
      </c>
      <c r="BX36">
        <f>IF(M36=0,0,COUNTIF(T1_imgsummary!E36:N36,"ZACRF")*100/M36)</f>
        <v>0</v>
      </c>
      <c r="BY36">
        <f>IF(M36=0,0,COUNTIF(T1_imgsummary!E36:N36,"ZAGARF")*100/M36)</f>
        <v>0</v>
      </c>
      <c r="BZ36">
        <f>IF(M36=0,0,COUNTIF(T1_imgsummary!E36:N36,"ZAGATF")*100/M36)</f>
        <v>0</v>
      </c>
      <c r="CA36">
        <f>IF(M36=0,0,COUNTIF(T1_imgsummary!E36:N36,"ZDENF")*100/M36)</f>
        <v>0</v>
      </c>
      <c r="CB36">
        <f>IF(M36=0,0,COUNTIF(T1_imgsummary!E36:N36,"ZEUPF")*100/M36)</f>
        <v>0</v>
      </c>
      <c r="CC36">
        <f>IF(M36=0,0,COUNTIF(T1_imgsummary!E36:N36,"ZFAVF")*100/M36)</f>
        <v>0</v>
      </c>
      <c r="CD36">
        <f>IF(M36=0,0,COUNTIF(T1_imgsummary!E36:N36,"ZCMRF")*100/M36)</f>
        <v>0</v>
      </c>
      <c r="CE36">
        <f>IF(M36=0,0,COUNTIF(T1_imgsummary!E36:N36,"ZMUSF")*100/M36)</f>
        <v>0</v>
      </c>
      <c r="CF36">
        <f>IF(M36=0,0,COUNTIF(T1_imgsummary!E36:N36,"ZNSC")*100/M36)</f>
        <v>0</v>
      </c>
      <c r="CG36">
        <f>IF(M36=0,0,COUNTIF(T1_imgsummary!E36:N36,"ZOC")*100/M36)</f>
        <v>0</v>
      </c>
      <c r="CH36">
        <f>IF(M36=0,0,COUNTIF(T1_imgsummary!E36:N36,"ZPOCF")*100/M36)</f>
        <v>0</v>
      </c>
      <c r="CI36">
        <f>IF(M36=0,0,COUNTIF(T1_imgsummary!E36:N36,"ZPORF")*100/M36)</f>
        <v>0</v>
      </c>
      <c r="CK36" s="26">
        <f>IF(M36=0,0,COUNTIF(T1_imgsummary!E36:N36,"AA")*100/M36)</f>
        <v>60</v>
      </c>
      <c r="CL36" s="26">
        <f>IF(M36=0,0,COUNTIF(T1_imgsummary!E36:N36,"CA")*100/M36)</f>
        <v>10</v>
      </c>
      <c r="CM36">
        <f>IF(M36=0,0,COUNTIF(T1_imgsummary!E36:N36,"DC")*100/M36)</f>
        <v>0</v>
      </c>
      <c r="CN36">
        <f>IF(M36=0,0,COUNTIF(T1_imgsummary!E36:N36,"DCA")*100/M36)</f>
        <v>0</v>
      </c>
      <c r="CO36">
        <f>IF(M36=0,0,COUNTIF(T1_imgsummary!E36:N36,"DIS")*100/M36)</f>
        <v>0</v>
      </c>
      <c r="CQ36">
        <f>IF(M36=0,0,COUNTIF(T1_imgsummary!E36:N36,"GRV")*100/M36)</f>
        <v>0</v>
      </c>
      <c r="CR36">
        <f>IF(M36=0,0,COUNTIF(T1_imgsummary!E36:N36,"R")*100/M36)</f>
        <v>0</v>
      </c>
      <c r="CS36">
        <f>IF(M36=0,0,COUNTIF(T1_imgsummary!E36:N36,"S")*100/M36)</f>
        <v>0</v>
      </c>
      <c r="CT36">
        <f>IF(M36=0,0,COUNTIF(T1_imgsummary!E36:N36,"RCK")*100/M36)</f>
        <v>0</v>
      </c>
      <c r="CU36">
        <f>IF(M36=0,0,COUNTIF(T1_imgsummary!E36:N36,"SI")*100/M36)</f>
        <v>0</v>
      </c>
      <c r="CW36">
        <f>IF(M36=0,0,COUNTIF(T1_imgsummary!E36:N36,"COD")*100/M36)</f>
        <v>0</v>
      </c>
      <c r="CX36">
        <f>IF(M36=0,0,COUNTIF(T1_imgsummary!E36:N36,"KAPP")*100/M36)</f>
        <v>0</v>
      </c>
      <c r="CY36" s="26">
        <f>IF(M36=0,0,COUNTIF(T1_imgsummary!E36:N36,"MA")*100/M36)</f>
        <v>10</v>
      </c>
      <c r="CZ36">
        <f>IF(M36=0,0,COUNTIF(T1_imgsummary!E36:N36,"SARG")*100/M36)</f>
        <v>0</v>
      </c>
      <c r="DB36" s="26">
        <f>IF(M36=0,0,COUNTIF(T1_imgsummary!E36:N36,"HA")*100/M36)</f>
        <v>10</v>
      </c>
      <c r="DD36">
        <f>IF(M36=0,0,COUNTIF(T1_imgsummary!E36:N36,"COTS")*100/M36)</f>
        <v>0</v>
      </c>
      <c r="DE36">
        <f>IF(M36=0,0,COUNTIF(T1_imgsummary!E36:N36,"COR")*100/M36)</f>
        <v>0</v>
      </c>
      <c r="DF36">
        <f>IF(M36=0,0,COUNTIF(T1_imgsummary!E36:N36,"DIA")*100/M36)</f>
        <v>0</v>
      </c>
      <c r="DG36">
        <f>IF(M36=0,0,COUNTIF(T1_imgsummary!E36:N36,"GORG")*100/M36)</f>
        <v>0</v>
      </c>
      <c r="DH36">
        <f>IF(M36=0,0,COUNTIF(T1_imgsummary!E36:N36,"ISIS")*100/M36)</f>
        <v>0</v>
      </c>
      <c r="DI36">
        <f>IF(M36=0,0,COUNTIF(T1_imgsummary!E36:N36,"OT")*100/M36)</f>
        <v>0</v>
      </c>
      <c r="DJ36">
        <f>IF(M36=0,0,COUNTIF(T1_imgsummary!E36:N36,"SG")*100/M36)</f>
        <v>0</v>
      </c>
      <c r="DK36">
        <f>IF(M36=0,0,COUNTIF(T1_imgsummary!E36:N36,"SC")*100/M36)</f>
        <v>0</v>
      </c>
      <c r="DL36" s="26">
        <f>IF(M36=0,0,COUNTIF(T1_imgsummary!E36:N36,"SP")*100/M36)</f>
        <v>10</v>
      </c>
      <c r="DM36">
        <f>IF(M36=0,0,COUNTIF(T1_imgsummary!E36:N36,"ZO")*100/M36)</f>
        <v>0</v>
      </c>
      <c r="DO36">
        <f>IF(M36=0,0,COUNTIF(T1_imgsummary!E36:N36,"TWB")*100/M36)</f>
        <v>0</v>
      </c>
      <c r="DQ36">
        <f>IF(M36=0,0,COUNTIF(T1_imgsummary!Y36:AH36,"COR")*100/M36)</f>
        <v>0</v>
      </c>
      <c r="DR36">
        <f>IF(M36=0,0,COUNTIF(T1_imgsummary!Y36:AH36,"COTS")*100/M36)</f>
        <v>0</v>
      </c>
      <c r="DS36">
        <f>IF(M36=0,0,COUNTIF(T1_imgsummary!Y36:AH36,"DIA")*100/M36)</f>
        <v>0</v>
      </c>
      <c r="DT36">
        <f>IF(M36=0,0,COUNTIF(T1_imgsummary!Y36:AH36,"GORG")*100/M36)</f>
        <v>0</v>
      </c>
      <c r="DU36">
        <f>IF(M36=0,0,COUNTIF(T1_imgsummary!Y36:AH36,"ISIS")*100/M36)</f>
        <v>0</v>
      </c>
      <c r="DV36">
        <f>IF(M36=0,0,COUNTIF(T1_imgsummary!Y36:AH36,"DIS")*100/M36)</f>
        <v>0</v>
      </c>
      <c r="DW36">
        <f>IF(M36=0,0,COUNTIF(T1_imgsummary!Y36:AH36,"BLEC")*100/M36)</f>
        <v>0</v>
      </c>
      <c r="DX36">
        <f>IF(M36=0,0,COUNTIF(T1_imgsummary!Y36:AH36,"COD")*100/M36)</f>
        <v>0</v>
      </c>
      <c r="DY36">
        <f>IF(M36=0,0,COUNTIF(T1_imgsummary!Y36:AH36,"KAPP")*100/M36)</f>
        <v>0</v>
      </c>
      <c r="DZ36">
        <f>IF(M36=0,0,COUNTIF(T1_imgsummary!Y36:AH36,"SARG")*100/M36)</f>
        <v>0</v>
      </c>
      <c r="EA36">
        <f>IF(M36=0,0,COUNTIF(T1_imgsummary!Y36:AH36,"ZACRF")*100/M36)</f>
        <v>0</v>
      </c>
      <c r="EB36">
        <f>IF(M36=0,0,COUNTIF(T1_imgsummary!Y36:AH36,"ZAGARF")*100/M36)</f>
        <v>0</v>
      </c>
      <c r="EC36">
        <f>IF(M36=0,0,COUNTIF(T1_imgsummary!Y36:AH36,"ZAGATF")*100/M36)</f>
        <v>0</v>
      </c>
      <c r="ED36">
        <f>IF(M36=0,0,COUNTIF(T1_imgsummary!Y36:AH36,"ZCMRF")*100/M36)</f>
        <v>0</v>
      </c>
      <c r="EE36">
        <f>IF(M36=0,0,COUNTIF(T1_imgsummary!Y36:AH36,"ZDENF")*100/M36)</f>
        <v>0</v>
      </c>
      <c r="EF36">
        <f>IF(M36=0,0,COUNTIF(T1_imgsummary!Y36:AH36,"ZEUPF")*100/M36)</f>
        <v>0</v>
      </c>
      <c r="EG36">
        <f>IF(M36=0,0,COUNTIF(T1_imgsummary!Y36:AH36,"ZFAVF")*100/M36)</f>
        <v>0</v>
      </c>
      <c r="EH36">
        <f>IF(M36=0,0,COUNTIF(T1_imgsummary!Y36:AH36,"ZMUSF")*100/M36)</f>
        <v>0</v>
      </c>
      <c r="EI36">
        <f>IF(M36=0,0,COUNTIF(T1_imgsummary!Y36:AH36,"ZNSC")*100/M36)</f>
        <v>0</v>
      </c>
      <c r="EJ36">
        <f>IF(M36=0,0,COUNTIF(T1_imgsummary!Y36:AH36,"ZOC")*100/M36)</f>
        <v>0</v>
      </c>
      <c r="EK36">
        <f>IF(M36=0,0,COUNTIF(T1_imgsummary!Y36:AH36,"ZPOCF")*100/M36)</f>
        <v>0</v>
      </c>
      <c r="EL36">
        <f>IF(M36=0,0,COUNTIF(T1_imgsummary!Y36:AH36,"ZPORF")*100/M36)</f>
        <v>0</v>
      </c>
    </row>
    <row r="37" spans="1:142" x14ac:dyDescent="0.25">
      <c r="A37">
        <v>35</v>
      </c>
      <c r="B37" t="s">
        <v>96</v>
      </c>
      <c r="F37" s="26">
        <f>IF(M37=0,0,COUNTIF(T1_imgsummary!O37:X37,"HC")*100/M37)</f>
        <v>10</v>
      </c>
      <c r="G37" s="26">
        <f>IF(M37=0,0,COUNTIF(T1_imgsummary!O37:X37,"AA")*100/M37)</f>
        <v>40</v>
      </c>
      <c r="H37">
        <f>IF(M37=0,0,COUNTIF(T1_imgsummary!O37:X37,"AB")*100/M37)</f>
        <v>0</v>
      </c>
      <c r="I37" s="26">
        <f>IF(M37=0,0,COUNTIF(T1_imgsummary!O37:X37,"MA")*100/M37)</f>
        <v>20</v>
      </c>
      <c r="J37" s="26">
        <f>IF(M37=0,0,COUNTIF(T1_imgsummary!O37:X37,"HA")*100/M37)</f>
        <v>10</v>
      </c>
      <c r="K37" s="26">
        <f>IF(M37=0,0,COUNTIF(T1_imgsummary!O37:X37,"OB")*100/M37)</f>
        <v>20</v>
      </c>
      <c r="L37">
        <f>IF(M37=0,0,COUNTIF(T1_imgsummary!O37:X37,"TWB")*100/M37)</f>
        <v>0</v>
      </c>
      <c r="M37">
        <f>10-COUNTIF(T1_imgsummary!O37:X37,"TWS")</f>
        <v>10</v>
      </c>
      <c r="P37">
        <f>IF(M37=0,0,COUNTIF(T1_imgsummary!E37:N37,"ACAN")*100/M37)</f>
        <v>0</v>
      </c>
      <c r="Q37">
        <f>IF(M37=0,0,COUNTIF(T1_imgsummary!E37:N37,"ACB")*100/M37)</f>
        <v>0</v>
      </c>
      <c r="R37">
        <f>IF(M37=0,0,COUNTIF(T1_imgsummary!E37:N37,"ACC")*100/M37)</f>
        <v>0</v>
      </c>
      <c r="S37">
        <f>IF(M37=0,0,COUNTIF(T1_imgsummary!E37:N37,"ACD")*100/M37)</f>
        <v>0</v>
      </c>
      <c r="T37">
        <f>IF(M37=0,0,COUNTIF(T1_imgsummary!E37:N37,"ACH")*100/M37)</f>
        <v>0</v>
      </c>
      <c r="U37">
        <f>IF(M37=0,0,COUNTIF(T1_imgsummary!E37:N37,"ACT")*100/M37)</f>
        <v>0</v>
      </c>
      <c r="V37">
        <f>IF(M37=0,0,COUNTIF(T1_imgsummary!E37:N37,"ACR")*100/M37)</f>
        <v>0</v>
      </c>
      <c r="W37">
        <f>IF(M37=0,0,COUNTIF(T1_imgsummary!E37:N37,"AST")*100/M37)</f>
        <v>0</v>
      </c>
      <c r="X37">
        <f>IF(M37=0,0,COUNTIF(T1_imgsummary!E37:N37,"AF")*100/M37)</f>
        <v>0</v>
      </c>
      <c r="Y37">
        <f>IF(M37=0,0,COUNTIF(T1_imgsummary!E37:N37,"BLEC")*100/M37)</f>
        <v>0</v>
      </c>
      <c r="Z37">
        <f>IF(M37=0,0,COUNTIF(T1_imgsummary!E37:N37,"CAU")*100/M37)</f>
        <v>0</v>
      </c>
      <c r="AA37">
        <f>IF(M37=0,0,COUNTIF(T1_imgsummary!E37:N37,"COE")*100/M37)</f>
        <v>0</v>
      </c>
      <c r="AB37">
        <f>IF(M37=0,0,COUNTIF(T1_imgsummary!E37:N37,"COS")*100/M37)</f>
        <v>0</v>
      </c>
      <c r="AC37">
        <f>IF(M37=0,0,COUNTIF(T1_imgsummary!E37:N37,"CYP")*100/M37)</f>
        <v>0</v>
      </c>
      <c r="AD37">
        <f>IF(M37=0,0,COUNTIF(T1_imgsummary!E37:N37,"DIP")*100/M37)</f>
        <v>0</v>
      </c>
      <c r="AE37">
        <f>IF(M37=0,0,COUNTIF(T1_imgsummary!E37:N37,"ECHY")*100/M37)</f>
        <v>0</v>
      </c>
      <c r="AF37">
        <f>IF(M37=0,0,COUNTIF(T1_imgsummary!E37:N37,"ECHI")*100/M37)</f>
        <v>0</v>
      </c>
      <c r="AG37">
        <f>IF(M37=0,0,COUNTIF(T1_imgsummary!E37:N37,"EUP")*100/M37)</f>
        <v>0</v>
      </c>
      <c r="AH37">
        <f>IF(M37=0,0,COUNTIF(T1_imgsummary!E37:N37,"FAV")*100/M37)</f>
        <v>0</v>
      </c>
      <c r="AI37">
        <f>IF(M37=0,0,COUNTIF(T1_imgsummary!E37:N37,"FVI")*100/M37)</f>
        <v>0</v>
      </c>
      <c r="AJ37">
        <f>IF(M37=0,0,COUNTIF(T1_imgsummary!E37:N37,"CMR")*100/M37)</f>
        <v>0</v>
      </c>
      <c r="AK37">
        <f>IF(M37=0,0,COUNTIF(T1_imgsummary!E37:N37,"GAL")*100/M37)</f>
        <v>0</v>
      </c>
      <c r="AL37">
        <f>IF(M37=0,0,COUNTIF(T1_imgsummary!E37:N37,"GONIA")*100/M37)</f>
        <v>0</v>
      </c>
      <c r="AM37">
        <f>IF(M37=0,0,COUNTIF(T1_imgsummary!E37:N37,"GONIO")*100/M37)</f>
        <v>0</v>
      </c>
      <c r="AN37">
        <f>IF(M37=0,0,COUNTIF(T1_imgsummary!E37:N37,"HEL")*100/M37)</f>
        <v>0</v>
      </c>
      <c r="AO37">
        <f>IF(M37=0,0,COUNTIF(T1_imgsummary!E37:N37,"HYD")*100/M37)</f>
        <v>0</v>
      </c>
      <c r="AP37">
        <f>IF(M37=0,0,COUNTIF(T1_imgsummary!E37:N37,"ISO")*100/M37)</f>
        <v>0</v>
      </c>
      <c r="AQ37">
        <f>IF(M37=0,0,COUNTIF(T1_imgsummary!E37:N37,"LEPA")*100/M37)</f>
        <v>0</v>
      </c>
      <c r="AR37">
        <f>IF(M37=0,0,COUNTIF(T1_imgsummary!E37:N37,"LEPS")*100/M37)</f>
        <v>0</v>
      </c>
      <c r="AS37">
        <f>IF(M37=0,0,COUNTIF(T1_imgsummary!E37:N37,"LOB")*100/M37)</f>
        <v>0</v>
      </c>
      <c r="AT37">
        <f>IF(M37=0,0,COUNTIF(T1_imgsummary!E37:N37,"MER")*100/M37)</f>
        <v>0</v>
      </c>
      <c r="AU37">
        <f>IF(M37=0,0,COUNTIF(T1_imgsummary!E37:N37,"MILL")*100/M37)</f>
        <v>0</v>
      </c>
      <c r="AV37">
        <f>IF(M37=0,0,COUNTIF(T1_imgsummary!E37:N37,"MON")*100/M37)</f>
        <v>0</v>
      </c>
      <c r="AW37">
        <f>IF(M37=0,0,COUNTIF(T1_imgsummary!E37:N37,"MONTB")*100/M37)</f>
        <v>0</v>
      </c>
      <c r="AX37">
        <f>IF(M37=0,0,COUNTIF(T1_imgsummary!E37:N37,"MONTE")*100/M37)</f>
        <v>0</v>
      </c>
      <c r="AY37">
        <f>IF(M37=0,0,COUNTIF(T1_imgsummary!E37:N37,"MONTF")*100/M37)</f>
        <v>0</v>
      </c>
      <c r="AZ37">
        <f>IF(M37=0,0,COUNTIF(T1_imgsummary!E37:N37,"MYC")*100/M37)</f>
        <v>0</v>
      </c>
      <c r="BA37">
        <f>IF(M37=0,0,COUNTIF(T1_imgsummary!E37:N37,"CB")*100/M37)</f>
        <v>0</v>
      </c>
      <c r="BB37">
        <f>IF(M37=0,0,COUNTIF(T1_imgsummary!E37:N37,"BUB")*100/M37)</f>
        <v>0</v>
      </c>
      <c r="BC37" s="26">
        <f>IF(M37=0,0,COUNTIF(T1_imgsummary!E37:N37,"CE")*100/M37)</f>
        <v>10</v>
      </c>
      <c r="BD37">
        <f>IF(M37=0,0,COUNTIF(T1_imgsummary!E37:N37,"CF")*100/M37)</f>
        <v>0</v>
      </c>
      <c r="BE37">
        <f>IF(M37=0,0,COUNTIF(T1_imgsummary!E37:N37,"FOT")*100/M37)</f>
        <v>0</v>
      </c>
      <c r="BF37">
        <f>IF(M37=0,0,COUNTIF(T1_imgsummary!E37:N37,"CM")*100/M37)</f>
        <v>0</v>
      </c>
      <c r="BG37">
        <f>IF(M37=0,0,COUNTIF(T1_imgsummary!E37:N37,"OULA")*100/M37)</f>
        <v>0</v>
      </c>
      <c r="BH37">
        <f>IF(M37=0,0,COUNTIF(T1_imgsummary!E37:N37,"OULO")*100/M37)</f>
        <v>0</v>
      </c>
      <c r="BI37">
        <f>IF(M37=0,0,COUNTIF(T1_imgsummary!E37:N37,"OXY")*100/M37)</f>
        <v>0</v>
      </c>
      <c r="BJ37">
        <f>IF(M37=0,0,COUNTIF(T1_imgsummary!E37:N37,"PACE")*100/M37)</f>
        <v>0</v>
      </c>
      <c r="BK37">
        <f>IF(M37=0,0,COUNTIF(T1_imgsummary!E37:N37,"PACF")*100/M37)</f>
        <v>0</v>
      </c>
      <c r="BL37">
        <f>IF(M37=0,0,COUNTIF(T1_imgsummary!E37:N37,"PAV")*100/M37)</f>
        <v>0</v>
      </c>
      <c r="BM37">
        <f>IF(M37=0,0,COUNTIF(T1_imgsummary!E37:N37,"PEC")*100/M37)</f>
        <v>0</v>
      </c>
      <c r="BN37">
        <f>IF(M37=0,0,COUNTIF(T1_imgsummary!E37:N37,"PLAT")*100/M37)</f>
        <v>0</v>
      </c>
      <c r="BO37">
        <f>IF(M37=0,0,COUNTIF(T1_imgsummary!E37:N37,"POC")*100/M37)</f>
        <v>0</v>
      </c>
      <c r="BP37">
        <f>IF(M37=0,0,COUNTIF(T1_imgsummary!E37:N37,"PORB")*100/M37)</f>
        <v>0</v>
      </c>
      <c r="BQ37">
        <f>IF(M37=0,0,COUNTIF(T1_imgsummary!E37:N37,"PORE")*100/M37)</f>
        <v>0</v>
      </c>
      <c r="BR37">
        <f>IF(M37=0,0,COUNTIF(T1_imgsummary!E37:N37,"PORM")*100/M37)</f>
        <v>0</v>
      </c>
      <c r="BS37">
        <f>IF(M37=0,0,COUNTIF(T1_imgsummary!E37:N37,"SER")*100/M37)</f>
        <v>0</v>
      </c>
      <c r="BT37">
        <f>IF(M37=0,0,COUNTIF(T1_imgsummary!E37:N37,"STY")*100/M37)</f>
        <v>0</v>
      </c>
      <c r="BU37">
        <f>IF(M37=0,0,COUNTIF(T1_imgsummary!E37:N37,"SYM")*100/M37)</f>
        <v>0</v>
      </c>
      <c r="BV37">
        <f>IF(M37=0,0,COUNTIF(T1_imgsummary!E37:N37,"TUBI")*100/M37)</f>
        <v>0</v>
      </c>
      <c r="BW37">
        <f>IF(M37=0,0,COUNTIF(T1_imgsummary!E37:N37,"TURB")*100/M37)</f>
        <v>0</v>
      </c>
      <c r="BX37">
        <f>IF(M37=0,0,COUNTIF(T1_imgsummary!E37:N37,"ZACRF")*100/M37)</f>
        <v>0</v>
      </c>
      <c r="BY37">
        <f>IF(M37=0,0,COUNTIF(T1_imgsummary!E37:N37,"ZAGARF")*100/M37)</f>
        <v>0</v>
      </c>
      <c r="BZ37">
        <f>IF(M37=0,0,COUNTIF(T1_imgsummary!E37:N37,"ZAGATF")*100/M37)</f>
        <v>0</v>
      </c>
      <c r="CA37">
        <f>IF(M37=0,0,COUNTIF(T1_imgsummary!E37:N37,"ZDENF")*100/M37)</f>
        <v>0</v>
      </c>
      <c r="CB37">
        <f>IF(M37=0,0,COUNTIF(T1_imgsummary!E37:N37,"ZEUPF")*100/M37)</f>
        <v>0</v>
      </c>
      <c r="CC37">
        <f>IF(M37=0,0,COUNTIF(T1_imgsummary!E37:N37,"ZFAVF")*100/M37)</f>
        <v>0</v>
      </c>
      <c r="CD37">
        <f>IF(M37=0,0,COUNTIF(T1_imgsummary!E37:N37,"ZCMRF")*100/M37)</f>
        <v>0</v>
      </c>
      <c r="CE37">
        <f>IF(M37=0,0,COUNTIF(T1_imgsummary!E37:N37,"ZMUSF")*100/M37)</f>
        <v>0</v>
      </c>
      <c r="CF37">
        <f>IF(M37=0,0,COUNTIF(T1_imgsummary!E37:N37,"ZNSC")*100/M37)</f>
        <v>0</v>
      </c>
      <c r="CG37">
        <f>IF(M37=0,0,COUNTIF(T1_imgsummary!E37:N37,"ZOC")*100/M37)</f>
        <v>0</v>
      </c>
      <c r="CH37">
        <f>IF(M37=0,0,COUNTIF(T1_imgsummary!E37:N37,"ZPOCF")*100/M37)</f>
        <v>0</v>
      </c>
      <c r="CI37">
        <f>IF(M37=0,0,COUNTIF(T1_imgsummary!E37:N37,"ZPORF")*100/M37)</f>
        <v>0</v>
      </c>
      <c r="CK37" s="26">
        <f>IF(M37=0,0,COUNTIF(T1_imgsummary!E37:N37,"AA")*100/M37)</f>
        <v>30</v>
      </c>
      <c r="CL37" s="26">
        <f>IF(M37=0,0,COUNTIF(T1_imgsummary!E37:N37,"CA")*100/M37)</f>
        <v>10</v>
      </c>
      <c r="CM37">
        <f>IF(M37=0,0,COUNTIF(T1_imgsummary!E37:N37,"DC")*100/M37)</f>
        <v>0</v>
      </c>
      <c r="CN37">
        <f>IF(M37=0,0,COUNTIF(T1_imgsummary!E37:N37,"DCA")*100/M37)</f>
        <v>0</v>
      </c>
      <c r="CO37">
        <f>IF(M37=0,0,COUNTIF(T1_imgsummary!E37:N37,"DIS")*100/M37)</f>
        <v>0</v>
      </c>
      <c r="CQ37">
        <f>IF(M37=0,0,COUNTIF(T1_imgsummary!E37:N37,"GRV")*100/M37)</f>
        <v>0</v>
      </c>
      <c r="CR37">
        <f>IF(M37=0,0,COUNTIF(T1_imgsummary!E37:N37,"R")*100/M37)</f>
        <v>0</v>
      </c>
      <c r="CS37">
        <f>IF(M37=0,0,COUNTIF(T1_imgsummary!E37:N37,"S")*100/M37)</f>
        <v>0</v>
      </c>
      <c r="CT37">
        <f>IF(M37=0,0,COUNTIF(T1_imgsummary!E37:N37,"RCK")*100/M37)</f>
        <v>0</v>
      </c>
      <c r="CU37">
        <f>IF(M37=0,0,COUNTIF(T1_imgsummary!E37:N37,"SI")*100/M37)</f>
        <v>0</v>
      </c>
      <c r="CW37">
        <f>IF(M37=0,0,COUNTIF(T1_imgsummary!E37:N37,"COD")*100/M37)</f>
        <v>0</v>
      </c>
      <c r="CX37">
        <f>IF(M37=0,0,COUNTIF(T1_imgsummary!E37:N37,"KAPP")*100/M37)</f>
        <v>0</v>
      </c>
      <c r="CY37" s="26">
        <f>IF(M37=0,0,COUNTIF(T1_imgsummary!E37:N37,"MA")*100/M37)</f>
        <v>20</v>
      </c>
      <c r="CZ37">
        <f>IF(M37=0,0,COUNTIF(T1_imgsummary!E37:N37,"SARG")*100/M37)</f>
        <v>0</v>
      </c>
      <c r="DB37" s="26">
        <f>IF(M37=0,0,COUNTIF(T1_imgsummary!E37:N37,"HA")*100/M37)</f>
        <v>10</v>
      </c>
      <c r="DD37">
        <f>IF(M37=0,0,COUNTIF(T1_imgsummary!E37:N37,"COTS")*100/M37)</f>
        <v>0</v>
      </c>
      <c r="DE37">
        <f>IF(M37=0,0,COUNTIF(T1_imgsummary!E37:N37,"COR")*100/M37)</f>
        <v>0</v>
      </c>
      <c r="DF37">
        <f>IF(M37=0,0,COUNTIF(T1_imgsummary!E37:N37,"DIA")*100/M37)</f>
        <v>0</v>
      </c>
      <c r="DG37">
        <f>IF(M37=0,0,COUNTIF(T1_imgsummary!E37:N37,"GORG")*100/M37)</f>
        <v>0</v>
      </c>
      <c r="DH37">
        <f>IF(M37=0,0,COUNTIF(T1_imgsummary!E37:N37,"ISIS")*100/M37)</f>
        <v>0</v>
      </c>
      <c r="DI37">
        <f>IF(M37=0,0,COUNTIF(T1_imgsummary!E37:N37,"OT")*100/M37)</f>
        <v>0</v>
      </c>
      <c r="DJ37">
        <f>IF(M37=0,0,COUNTIF(T1_imgsummary!E37:N37,"SG")*100/M37)</f>
        <v>0</v>
      </c>
      <c r="DK37">
        <f>IF(M37=0,0,COUNTIF(T1_imgsummary!E37:N37,"SC")*100/M37)</f>
        <v>0</v>
      </c>
      <c r="DL37" s="26">
        <f>IF(M37=0,0,COUNTIF(T1_imgsummary!E37:N37,"SP")*100/M37)</f>
        <v>20</v>
      </c>
      <c r="DM37">
        <f>IF(M37=0,0,COUNTIF(T1_imgsummary!E37:N37,"ZO")*100/M37)</f>
        <v>0</v>
      </c>
      <c r="DO37">
        <f>IF(M37=0,0,COUNTIF(T1_imgsummary!E37:N37,"TWB")*100/M37)</f>
        <v>0</v>
      </c>
      <c r="DQ37">
        <f>IF(M37=0,0,COUNTIF(T1_imgsummary!Y37:AH37,"COR")*100/M37)</f>
        <v>0</v>
      </c>
      <c r="DR37">
        <f>IF(M37=0,0,COUNTIF(T1_imgsummary!Y37:AH37,"COTS")*100/M37)</f>
        <v>0</v>
      </c>
      <c r="DS37">
        <f>IF(M37=0,0,COUNTIF(T1_imgsummary!Y37:AH37,"DIA")*100/M37)</f>
        <v>0</v>
      </c>
      <c r="DT37">
        <f>IF(M37=0,0,COUNTIF(T1_imgsummary!Y37:AH37,"GORG")*100/M37)</f>
        <v>0</v>
      </c>
      <c r="DU37">
        <f>IF(M37=0,0,COUNTIF(T1_imgsummary!Y37:AH37,"ISIS")*100/M37)</f>
        <v>0</v>
      </c>
      <c r="DV37">
        <f>IF(M37=0,0,COUNTIF(T1_imgsummary!Y37:AH37,"DIS")*100/M37)</f>
        <v>0</v>
      </c>
      <c r="DW37">
        <f>IF(M37=0,0,COUNTIF(T1_imgsummary!Y37:AH37,"BLEC")*100/M37)</f>
        <v>0</v>
      </c>
      <c r="DX37">
        <f>IF(M37=0,0,COUNTIF(T1_imgsummary!Y37:AH37,"COD")*100/M37)</f>
        <v>0</v>
      </c>
      <c r="DY37">
        <f>IF(M37=0,0,COUNTIF(T1_imgsummary!Y37:AH37,"KAPP")*100/M37)</f>
        <v>0</v>
      </c>
      <c r="DZ37">
        <f>IF(M37=0,0,COUNTIF(T1_imgsummary!Y37:AH37,"SARG")*100/M37)</f>
        <v>0</v>
      </c>
      <c r="EA37">
        <f>IF(M37=0,0,COUNTIF(T1_imgsummary!Y37:AH37,"ZACRF")*100/M37)</f>
        <v>0</v>
      </c>
      <c r="EB37">
        <f>IF(M37=0,0,COUNTIF(T1_imgsummary!Y37:AH37,"ZAGARF")*100/M37)</f>
        <v>0</v>
      </c>
      <c r="EC37">
        <f>IF(M37=0,0,COUNTIF(T1_imgsummary!Y37:AH37,"ZAGATF")*100/M37)</f>
        <v>0</v>
      </c>
      <c r="ED37">
        <f>IF(M37=0,0,COUNTIF(T1_imgsummary!Y37:AH37,"ZCMRF")*100/M37)</f>
        <v>0</v>
      </c>
      <c r="EE37">
        <f>IF(M37=0,0,COUNTIF(T1_imgsummary!Y37:AH37,"ZDENF")*100/M37)</f>
        <v>0</v>
      </c>
      <c r="EF37">
        <f>IF(M37=0,0,COUNTIF(T1_imgsummary!Y37:AH37,"ZEUPF")*100/M37)</f>
        <v>0</v>
      </c>
      <c r="EG37">
        <f>IF(M37=0,0,COUNTIF(T1_imgsummary!Y37:AH37,"ZFAVF")*100/M37)</f>
        <v>0</v>
      </c>
      <c r="EH37">
        <f>IF(M37=0,0,COUNTIF(T1_imgsummary!Y37:AH37,"ZMUSF")*100/M37)</f>
        <v>0</v>
      </c>
      <c r="EI37">
        <f>IF(M37=0,0,COUNTIF(T1_imgsummary!Y37:AH37,"ZNSC")*100/M37)</f>
        <v>0</v>
      </c>
      <c r="EJ37">
        <f>IF(M37=0,0,COUNTIF(T1_imgsummary!Y37:AH37,"ZOC")*100/M37)</f>
        <v>0</v>
      </c>
      <c r="EK37">
        <f>IF(M37=0,0,COUNTIF(T1_imgsummary!Y37:AH37,"ZPOCF")*100/M37)</f>
        <v>0</v>
      </c>
      <c r="EL37">
        <f>IF(M37=0,0,COUNTIF(T1_imgsummary!Y37:AH37,"ZPORF")*100/M37)</f>
        <v>0</v>
      </c>
    </row>
    <row r="38" spans="1:142" x14ac:dyDescent="0.25">
      <c r="A38">
        <v>36</v>
      </c>
      <c r="B38" t="s">
        <v>97</v>
      </c>
      <c r="F38" s="26">
        <f>IF(M38=0,0,COUNTIF(T1_imgsummary!O38:X38,"HC")*100/M38)</f>
        <v>10</v>
      </c>
      <c r="G38" s="26">
        <f>IF(M38=0,0,COUNTIF(T1_imgsummary!O38:X38,"AA")*100/M38)</f>
        <v>70</v>
      </c>
      <c r="H38">
        <f>IF(M38=0,0,COUNTIF(T1_imgsummary!O38:X38,"AB")*100/M38)</f>
        <v>0</v>
      </c>
      <c r="I38">
        <f>IF(M38=0,0,COUNTIF(T1_imgsummary!O38:X38,"MA")*100/M38)</f>
        <v>0</v>
      </c>
      <c r="J38" s="26">
        <f>IF(M38=0,0,COUNTIF(T1_imgsummary!O38:X38,"HA")*100/M38)</f>
        <v>20</v>
      </c>
      <c r="K38">
        <f>IF(M38=0,0,COUNTIF(T1_imgsummary!O38:X38,"OB")*100/M38)</f>
        <v>0</v>
      </c>
      <c r="L38">
        <f>IF(M38=0,0,COUNTIF(T1_imgsummary!O38:X38,"TWB")*100/M38)</f>
        <v>0</v>
      </c>
      <c r="M38">
        <f>10-COUNTIF(T1_imgsummary!O38:X38,"TWS")</f>
        <v>10</v>
      </c>
      <c r="P38">
        <f>IF(M38=0,0,COUNTIF(T1_imgsummary!E38:N38,"ACAN")*100/M38)</f>
        <v>0</v>
      </c>
      <c r="Q38">
        <f>IF(M38=0,0,COUNTIF(T1_imgsummary!E38:N38,"ACB")*100/M38)</f>
        <v>0</v>
      </c>
      <c r="R38">
        <f>IF(M38=0,0,COUNTIF(T1_imgsummary!E38:N38,"ACC")*100/M38)</f>
        <v>0</v>
      </c>
      <c r="S38">
        <f>IF(M38=0,0,COUNTIF(T1_imgsummary!E38:N38,"ACD")*100/M38)</f>
        <v>0</v>
      </c>
      <c r="T38">
        <f>IF(M38=0,0,COUNTIF(T1_imgsummary!E38:N38,"ACH")*100/M38)</f>
        <v>0</v>
      </c>
      <c r="U38">
        <f>IF(M38=0,0,COUNTIF(T1_imgsummary!E38:N38,"ACT")*100/M38)</f>
        <v>0</v>
      </c>
      <c r="V38">
        <f>IF(M38=0,0,COUNTIF(T1_imgsummary!E38:N38,"ACR")*100/M38)</f>
        <v>0</v>
      </c>
      <c r="W38">
        <f>IF(M38=0,0,COUNTIF(T1_imgsummary!E38:N38,"AST")*100/M38)</f>
        <v>0</v>
      </c>
      <c r="X38">
        <f>IF(M38=0,0,COUNTIF(T1_imgsummary!E38:N38,"AF")*100/M38)</f>
        <v>0</v>
      </c>
      <c r="Y38">
        <f>IF(M38=0,0,COUNTIF(T1_imgsummary!E38:N38,"BLEC")*100/M38)</f>
        <v>0</v>
      </c>
      <c r="Z38">
        <f>IF(M38=0,0,COUNTIF(T1_imgsummary!E38:N38,"CAU")*100/M38)</f>
        <v>0</v>
      </c>
      <c r="AA38">
        <f>IF(M38=0,0,COUNTIF(T1_imgsummary!E38:N38,"COE")*100/M38)</f>
        <v>0</v>
      </c>
      <c r="AB38">
        <f>IF(M38=0,0,COUNTIF(T1_imgsummary!E38:N38,"COS")*100/M38)</f>
        <v>0</v>
      </c>
      <c r="AC38">
        <f>IF(M38=0,0,COUNTIF(T1_imgsummary!E38:N38,"CYP")*100/M38)</f>
        <v>0</v>
      </c>
      <c r="AD38">
        <f>IF(M38=0,0,COUNTIF(T1_imgsummary!E38:N38,"DIP")*100/M38)</f>
        <v>0</v>
      </c>
      <c r="AE38">
        <f>IF(M38=0,0,COUNTIF(T1_imgsummary!E38:N38,"ECHY")*100/M38)</f>
        <v>0</v>
      </c>
      <c r="AF38">
        <f>IF(M38=0,0,COUNTIF(T1_imgsummary!E38:N38,"ECHI")*100/M38)</f>
        <v>0</v>
      </c>
      <c r="AG38">
        <f>IF(M38=0,0,COUNTIF(T1_imgsummary!E38:N38,"EUP")*100/M38)</f>
        <v>0</v>
      </c>
      <c r="AH38">
        <f>IF(M38=0,0,COUNTIF(T1_imgsummary!E38:N38,"FAV")*100/M38)</f>
        <v>0</v>
      </c>
      <c r="AI38">
        <f>IF(M38=0,0,COUNTIF(T1_imgsummary!E38:N38,"FVI")*100/M38)</f>
        <v>0</v>
      </c>
      <c r="AJ38">
        <f>IF(M38=0,0,COUNTIF(T1_imgsummary!E38:N38,"CMR")*100/M38)</f>
        <v>0</v>
      </c>
      <c r="AK38">
        <f>IF(M38=0,0,COUNTIF(T1_imgsummary!E38:N38,"GAL")*100/M38)</f>
        <v>0</v>
      </c>
      <c r="AL38">
        <f>IF(M38=0,0,COUNTIF(T1_imgsummary!E38:N38,"GONIA")*100/M38)</f>
        <v>0</v>
      </c>
      <c r="AM38">
        <f>IF(M38=0,0,COUNTIF(T1_imgsummary!E38:N38,"GONIO")*100/M38)</f>
        <v>0</v>
      </c>
      <c r="AN38">
        <f>IF(M38=0,0,COUNTIF(T1_imgsummary!E38:N38,"HEL")*100/M38)</f>
        <v>0</v>
      </c>
      <c r="AO38">
        <f>IF(M38=0,0,COUNTIF(T1_imgsummary!E38:N38,"HYD")*100/M38)</f>
        <v>0</v>
      </c>
      <c r="AP38">
        <f>IF(M38=0,0,COUNTIF(T1_imgsummary!E38:N38,"ISO")*100/M38)</f>
        <v>0</v>
      </c>
      <c r="AQ38">
        <f>IF(M38=0,0,COUNTIF(T1_imgsummary!E38:N38,"LEPA")*100/M38)</f>
        <v>0</v>
      </c>
      <c r="AR38">
        <f>IF(M38=0,0,COUNTIF(T1_imgsummary!E38:N38,"LEPS")*100/M38)</f>
        <v>0</v>
      </c>
      <c r="AS38">
        <f>IF(M38=0,0,COUNTIF(T1_imgsummary!E38:N38,"LOB")*100/M38)</f>
        <v>0</v>
      </c>
      <c r="AT38">
        <f>IF(M38=0,0,COUNTIF(T1_imgsummary!E38:N38,"MER")*100/M38)</f>
        <v>0</v>
      </c>
      <c r="AU38">
        <f>IF(M38=0,0,COUNTIF(T1_imgsummary!E38:N38,"MILL")*100/M38)</f>
        <v>0</v>
      </c>
      <c r="AV38">
        <f>IF(M38=0,0,COUNTIF(T1_imgsummary!E38:N38,"MON")*100/M38)</f>
        <v>0</v>
      </c>
      <c r="AW38">
        <f>IF(M38=0,0,COUNTIF(T1_imgsummary!E38:N38,"MONTB")*100/M38)</f>
        <v>0</v>
      </c>
      <c r="AX38">
        <f>IF(M38=0,0,COUNTIF(T1_imgsummary!E38:N38,"MONTE")*100/M38)</f>
        <v>0</v>
      </c>
      <c r="AY38">
        <f>IF(M38=0,0,COUNTIF(T1_imgsummary!E38:N38,"MONTF")*100/M38)</f>
        <v>0</v>
      </c>
      <c r="AZ38">
        <f>IF(M38=0,0,COUNTIF(T1_imgsummary!E38:N38,"MYC")*100/M38)</f>
        <v>0</v>
      </c>
      <c r="BA38">
        <f>IF(M38=0,0,COUNTIF(T1_imgsummary!E38:N38,"CB")*100/M38)</f>
        <v>0</v>
      </c>
      <c r="BB38">
        <f>IF(M38=0,0,COUNTIF(T1_imgsummary!E38:N38,"BUB")*100/M38)</f>
        <v>0</v>
      </c>
      <c r="BC38">
        <f>IF(M38=0,0,COUNTIF(T1_imgsummary!E38:N38,"CE")*100/M38)</f>
        <v>0</v>
      </c>
      <c r="BD38">
        <f>IF(M38=0,0,COUNTIF(T1_imgsummary!E38:N38,"CF")*100/M38)</f>
        <v>0</v>
      </c>
      <c r="BE38">
        <f>IF(M38=0,0,COUNTIF(T1_imgsummary!E38:N38,"FOT")*100/M38)</f>
        <v>0</v>
      </c>
      <c r="BF38">
        <f>IF(M38=0,0,COUNTIF(T1_imgsummary!E38:N38,"CM")*100/M38)</f>
        <v>0</v>
      </c>
      <c r="BG38">
        <f>IF(M38=0,0,COUNTIF(T1_imgsummary!E38:N38,"OULA")*100/M38)</f>
        <v>0</v>
      </c>
      <c r="BH38">
        <f>IF(M38=0,0,COUNTIF(T1_imgsummary!E38:N38,"OULO")*100/M38)</f>
        <v>0</v>
      </c>
      <c r="BI38">
        <f>IF(M38=0,0,COUNTIF(T1_imgsummary!E38:N38,"OXY")*100/M38)</f>
        <v>0</v>
      </c>
      <c r="BJ38">
        <f>IF(M38=0,0,COUNTIF(T1_imgsummary!E38:N38,"PACE")*100/M38)</f>
        <v>0</v>
      </c>
      <c r="BK38">
        <f>IF(M38=0,0,COUNTIF(T1_imgsummary!E38:N38,"PACF")*100/M38)</f>
        <v>0</v>
      </c>
      <c r="BL38">
        <f>IF(M38=0,0,COUNTIF(T1_imgsummary!E38:N38,"PAV")*100/M38)</f>
        <v>0</v>
      </c>
      <c r="BM38">
        <f>IF(M38=0,0,COUNTIF(T1_imgsummary!E38:N38,"PEC")*100/M38)</f>
        <v>0</v>
      </c>
      <c r="BN38">
        <f>IF(M38=0,0,COUNTIF(T1_imgsummary!E38:N38,"PLAT")*100/M38)</f>
        <v>0</v>
      </c>
      <c r="BO38">
        <f>IF(M38=0,0,COUNTIF(T1_imgsummary!E38:N38,"POC")*100/M38)</f>
        <v>0</v>
      </c>
      <c r="BP38">
        <f>IF(M38=0,0,COUNTIF(T1_imgsummary!E38:N38,"PORB")*100/M38)</f>
        <v>0</v>
      </c>
      <c r="BQ38">
        <f>IF(M38=0,0,COUNTIF(T1_imgsummary!E38:N38,"PORE")*100/M38)</f>
        <v>0</v>
      </c>
      <c r="BR38" s="26">
        <f>IF(M38=0,0,COUNTIF(T1_imgsummary!E38:N38,"PORM")*100/M38)</f>
        <v>10</v>
      </c>
      <c r="BS38">
        <f>IF(M38=0,0,COUNTIF(T1_imgsummary!E38:N38,"SER")*100/M38)</f>
        <v>0</v>
      </c>
      <c r="BT38">
        <f>IF(M38=0,0,COUNTIF(T1_imgsummary!E38:N38,"STY")*100/M38)</f>
        <v>0</v>
      </c>
      <c r="BU38">
        <f>IF(M38=0,0,COUNTIF(T1_imgsummary!E38:N38,"SYM")*100/M38)</f>
        <v>0</v>
      </c>
      <c r="BV38">
        <f>IF(M38=0,0,COUNTIF(T1_imgsummary!E38:N38,"TUBI")*100/M38)</f>
        <v>0</v>
      </c>
      <c r="BW38">
        <f>IF(M38=0,0,COUNTIF(T1_imgsummary!E38:N38,"TURB")*100/M38)</f>
        <v>0</v>
      </c>
      <c r="BX38">
        <f>IF(M38=0,0,COUNTIF(T1_imgsummary!E38:N38,"ZACRF")*100/M38)</f>
        <v>0</v>
      </c>
      <c r="BY38">
        <f>IF(M38=0,0,COUNTIF(T1_imgsummary!E38:N38,"ZAGARF")*100/M38)</f>
        <v>0</v>
      </c>
      <c r="BZ38">
        <f>IF(M38=0,0,COUNTIF(T1_imgsummary!E38:N38,"ZAGATF")*100/M38)</f>
        <v>0</v>
      </c>
      <c r="CA38">
        <f>IF(M38=0,0,COUNTIF(T1_imgsummary!E38:N38,"ZDENF")*100/M38)</f>
        <v>0</v>
      </c>
      <c r="CB38">
        <f>IF(M38=0,0,COUNTIF(T1_imgsummary!E38:N38,"ZEUPF")*100/M38)</f>
        <v>0</v>
      </c>
      <c r="CC38">
        <f>IF(M38=0,0,COUNTIF(T1_imgsummary!E38:N38,"ZFAVF")*100/M38)</f>
        <v>0</v>
      </c>
      <c r="CD38">
        <f>IF(M38=0,0,COUNTIF(T1_imgsummary!E38:N38,"ZCMRF")*100/M38)</f>
        <v>0</v>
      </c>
      <c r="CE38">
        <f>IF(M38=0,0,COUNTIF(T1_imgsummary!E38:N38,"ZMUSF")*100/M38)</f>
        <v>0</v>
      </c>
      <c r="CF38">
        <f>IF(M38=0,0,COUNTIF(T1_imgsummary!E38:N38,"ZNSC")*100/M38)</f>
        <v>0</v>
      </c>
      <c r="CG38">
        <f>IF(M38=0,0,COUNTIF(T1_imgsummary!E38:N38,"ZOC")*100/M38)</f>
        <v>0</v>
      </c>
      <c r="CH38">
        <f>IF(M38=0,0,COUNTIF(T1_imgsummary!E38:N38,"ZPOCF")*100/M38)</f>
        <v>0</v>
      </c>
      <c r="CI38">
        <f>IF(M38=0,0,COUNTIF(T1_imgsummary!E38:N38,"ZPORF")*100/M38)</f>
        <v>0</v>
      </c>
      <c r="CK38" s="26">
        <f>IF(M38=0,0,COUNTIF(T1_imgsummary!E38:N38,"AA")*100/M38)</f>
        <v>70</v>
      </c>
      <c r="CL38">
        <f>IF(M38=0,0,COUNTIF(T1_imgsummary!E38:N38,"CA")*100/M38)</f>
        <v>0</v>
      </c>
      <c r="CM38">
        <f>IF(M38=0,0,COUNTIF(T1_imgsummary!E38:N38,"DC")*100/M38)</f>
        <v>0</v>
      </c>
      <c r="CN38">
        <f>IF(M38=0,0,COUNTIF(T1_imgsummary!E38:N38,"DCA")*100/M38)</f>
        <v>0</v>
      </c>
      <c r="CO38">
        <f>IF(M38=0,0,COUNTIF(T1_imgsummary!E38:N38,"DIS")*100/M38)</f>
        <v>0</v>
      </c>
      <c r="CQ38">
        <f>IF(M38=0,0,COUNTIF(T1_imgsummary!E38:N38,"GRV")*100/M38)</f>
        <v>0</v>
      </c>
      <c r="CR38">
        <f>IF(M38=0,0,COUNTIF(T1_imgsummary!E38:N38,"R")*100/M38)</f>
        <v>0</v>
      </c>
      <c r="CS38">
        <f>IF(M38=0,0,COUNTIF(T1_imgsummary!E38:N38,"S")*100/M38)</f>
        <v>0</v>
      </c>
      <c r="CT38">
        <f>IF(M38=0,0,COUNTIF(T1_imgsummary!E38:N38,"RCK")*100/M38)</f>
        <v>0</v>
      </c>
      <c r="CU38">
        <f>IF(M38=0,0,COUNTIF(T1_imgsummary!E38:N38,"SI")*100/M38)</f>
        <v>0</v>
      </c>
      <c r="CW38">
        <f>IF(M38=0,0,COUNTIF(T1_imgsummary!E38:N38,"COD")*100/M38)</f>
        <v>0</v>
      </c>
      <c r="CX38">
        <f>IF(M38=0,0,COUNTIF(T1_imgsummary!E38:N38,"KAPP")*100/M38)</f>
        <v>0</v>
      </c>
      <c r="CY38">
        <f>IF(M38=0,0,COUNTIF(T1_imgsummary!E38:N38,"MA")*100/M38)</f>
        <v>0</v>
      </c>
      <c r="CZ38">
        <f>IF(M38=0,0,COUNTIF(T1_imgsummary!E38:N38,"SARG")*100/M38)</f>
        <v>0</v>
      </c>
      <c r="DB38" s="26">
        <f>IF(M38=0,0,COUNTIF(T1_imgsummary!E38:N38,"HA")*100/M38)</f>
        <v>20</v>
      </c>
      <c r="DD38">
        <f>IF(M38=0,0,COUNTIF(T1_imgsummary!E38:N38,"COTS")*100/M38)</f>
        <v>0</v>
      </c>
      <c r="DE38">
        <f>IF(M38=0,0,COUNTIF(T1_imgsummary!E38:N38,"COR")*100/M38)</f>
        <v>0</v>
      </c>
      <c r="DF38">
        <f>IF(M38=0,0,COUNTIF(T1_imgsummary!E38:N38,"DIA")*100/M38)</f>
        <v>0</v>
      </c>
      <c r="DG38">
        <f>IF(M38=0,0,COUNTIF(T1_imgsummary!E38:N38,"GORG")*100/M38)</f>
        <v>0</v>
      </c>
      <c r="DH38">
        <f>IF(M38=0,0,COUNTIF(T1_imgsummary!E38:N38,"ISIS")*100/M38)</f>
        <v>0</v>
      </c>
      <c r="DI38">
        <f>IF(M38=0,0,COUNTIF(T1_imgsummary!E38:N38,"OT")*100/M38)</f>
        <v>0</v>
      </c>
      <c r="DJ38">
        <f>IF(M38=0,0,COUNTIF(T1_imgsummary!E38:N38,"SG")*100/M38)</f>
        <v>0</v>
      </c>
      <c r="DK38">
        <f>IF(M38=0,0,COUNTIF(T1_imgsummary!E38:N38,"SC")*100/M38)</f>
        <v>0</v>
      </c>
      <c r="DL38">
        <f>IF(M38=0,0,COUNTIF(T1_imgsummary!E38:N38,"SP")*100/M38)</f>
        <v>0</v>
      </c>
      <c r="DM38">
        <f>IF(M38=0,0,COUNTIF(T1_imgsummary!E38:N38,"ZO")*100/M38)</f>
        <v>0</v>
      </c>
      <c r="DO38">
        <f>IF(M38=0,0,COUNTIF(T1_imgsummary!E38:N38,"TWB")*100/M38)</f>
        <v>0</v>
      </c>
      <c r="DQ38">
        <f>IF(M38=0,0,COUNTIF(T1_imgsummary!Y38:AH38,"COR")*100/M38)</f>
        <v>0</v>
      </c>
      <c r="DR38">
        <f>IF(M38=0,0,COUNTIF(T1_imgsummary!Y38:AH38,"COTS")*100/M38)</f>
        <v>0</v>
      </c>
      <c r="DS38">
        <f>IF(M38=0,0,COUNTIF(T1_imgsummary!Y38:AH38,"DIA")*100/M38)</f>
        <v>0</v>
      </c>
      <c r="DT38">
        <f>IF(M38=0,0,COUNTIF(T1_imgsummary!Y38:AH38,"GORG")*100/M38)</f>
        <v>0</v>
      </c>
      <c r="DU38">
        <f>IF(M38=0,0,COUNTIF(T1_imgsummary!Y38:AH38,"ISIS")*100/M38)</f>
        <v>0</v>
      </c>
      <c r="DV38">
        <f>IF(M38=0,0,COUNTIF(T1_imgsummary!Y38:AH38,"DIS")*100/M38)</f>
        <v>0</v>
      </c>
      <c r="DW38">
        <f>IF(M38=0,0,COUNTIF(T1_imgsummary!Y38:AH38,"BLEC")*100/M38)</f>
        <v>0</v>
      </c>
      <c r="DX38">
        <f>IF(M38=0,0,COUNTIF(T1_imgsummary!Y38:AH38,"COD")*100/M38)</f>
        <v>0</v>
      </c>
      <c r="DY38">
        <f>IF(M38=0,0,COUNTIF(T1_imgsummary!Y38:AH38,"KAPP")*100/M38)</f>
        <v>0</v>
      </c>
      <c r="DZ38">
        <f>IF(M38=0,0,COUNTIF(T1_imgsummary!Y38:AH38,"SARG")*100/M38)</f>
        <v>0</v>
      </c>
      <c r="EA38">
        <f>IF(M38=0,0,COUNTIF(T1_imgsummary!Y38:AH38,"ZACRF")*100/M38)</f>
        <v>0</v>
      </c>
      <c r="EB38">
        <f>IF(M38=0,0,COUNTIF(T1_imgsummary!Y38:AH38,"ZAGARF")*100/M38)</f>
        <v>0</v>
      </c>
      <c r="EC38">
        <f>IF(M38=0,0,COUNTIF(T1_imgsummary!Y38:AH38,"ZAGATF")*100/M38)</f>
        <v>0</v>
      </c>
      <c r="ED38">
        <f>IF(M38=0,0,COUNTIF(T1_imgsummary!Y38:AH38,"ZCMRF")*100/M38)</f>
        <v>0</v>
      </c>
      <c r="EE38">
        <f>IF(M38=0,0,COUNTIF(T1_imgsummary!Y38:AH38,"ZDENF")*100/M38)</f>
        <v>0</v>
      </c>
      <c r="EF38">
        <f>IF(M38=0,0,COUNTIF(T1_imgsummary!Y38:AH38,"ZEUPF")*100/M38)</f>
        <v>0</v>
      </c>
      <c r="EG38">
        <f>IF(M38=0,0,COUNTIF(T1_imgsummary!Y38:AH38,"ZFAVF")*100/M38)</f>
        <v>0</v>
      </c>
      <c r="EH38">
        <f>IF(M38=0,0,COUNTIF(T1_imgsummary!Y38:AH38,"ZMUSF")*100/M38)</f>
        <v>0</v>
      </c>
      <c r="EI38">
        <f>IF(M38=0,0,COUNTIF(T1_imgsummary!Y38:AH38,"ZNSC")*100/M38)</f>
        <v>0</v>
      </c>
      <c r="EJ38">
        <f>IF(M38=0,0,COUNTIF(T1_imgsummary!Y38:AH38,"ZOC")*100/M38)</f>
        <v>0</v>
      </c>
      <c r="EK38">
        <f>IF(M38=0,0,COUNTIF(T1_imgsummary!Y38:AH38,"ZPOCF")*100/M38)</f>
        <v>0</v>
      </c>
      <c r="EL38">
        <f>IF(M38=0,0,COUNTIF(T1_imgsummary!Y38:AH38,"ZPORF")*100/M38)</f>
        <v>0</v>
      </c>
    </row>
    <row r="39" spans="1:142" x14ac:dyDescent="0.25">
      <c r="A39">
        <v>37</v>
      </c>
      <c r="B39" t="s">
        <v>98</v>
      </c>
      <c r="F39">
        <f>IF(M39=0,0,COUNTIF(T1_imgsummary!O39:X39,"HC")*100/M39)</f>
        <v>0</v>
      </c>
      <c r="G39" s="26">
        <f>IF(M39=0,0,COUNTIF(T1_imgsummary!O39:X39,"AA")*100/M39)</f>
        <v>70</v>
      </c>
      <c r="H39">
        <f>IF(M39=0,0,COUNTIF(T1_imgsummary!O39:X39,"AB")*100/M39)</f>
        <v>0</v>
      </c>
      <c r="I39" s="26">
        <f>IF(M39=0,0,COUNTIF(T1_imgsummary!O39:X39,"MA")*100/M39)</f>
        <v>20</v>
      </c>
      <c r="J39" s="26">
        <f>IF(M39=0,0,COUNTIF(T1_imgsummary!O39:X39,"HA")*100/M39)</f>
        <v>10</v>
      </c>
      <c r="K39">
        <f>IF(M39=0,0,COUNTIF(T1_imgsummary!O39:X39,"OB")*100/M39)</f>
        <v>0</v>
      </c>
      <c r="L39">
        <f>IF(M39=0,0,COUNTIF(T1_imgsummary!O39:X39,"TWB")*100/M39)</f>
        <v>0</v>
      </c>
      <c r="M39">
        <f>10-COUNTIF(T1_imgsummary!O39:X39,"TWS")</f>
        <v>10</v>
      </c>
      <c r="P39">
        <f>IF(M39=0,0,COUNTIF(T1_imgsummary!E39:N39,"ACAN")*100/M39)</f>
        <v>0</v>
      </c>
      <c r="Q39">
        <f>IF(M39=0,0,COUNTIF(T1_imgsummary!E39:N39,"ACB")*100/M39)</f>
        <v>0</v>
      </c>
      <c r="R39">
        <f>IF(M39=0,0,COUNTIF(T1_imgsummary!E39:N39,"ACC")*100/M39)</f>
        <v>0</v>
      </c>
      <c r="S39">
        <f>IF(M39=0,0,COUNTIF(T1_imgsummary!E39:N39,"ACD")*100/M39)</f>
        <v>0</v>
      </c>
      <c r="T39">
        <f>IF(M39=0,0,COUNTIF(T1_imgsummary!E39:N39,"ACH")*100/M39)</f>
        <v>0</v>
      </c>
      <c r="U39">
        <f>IF(M39=0,0,COUNTIF(T1_imgsummary!E39:N39,"ACT")*100/M39)</f>
        <v>0</v>
      </c>
      <c r="V39">
        <f>IF(M39=0,0,COUNTIF(T1_imgsummary!E39:N39,"ACR")*100/M39)</f>
        <v>0</v>
      </c>
      <c r="W39">
        <f>IF(M39=0,0,COUNTIF(T1_imgsummary!E39:N39,"AST")*100/M39)</f>
        <v>0</v>
      </c>
      <c r="X39">
        <f>IF(M39=0,0,COUNTIF(T1_imgsummary!E39:N39,"AF")*100/M39)</f>
        <v>0</v>
      </c>
      <c r="Y39">
        <f>IF(M39=0,0,COUNTIF(T1_imgsummary!E39:N39,"BLEC")*100/M39)</f>
        <v>0</v>
      </c>
      <c r="Z39">
        <f>IF(M39=0,0,COUNTIF(T1_imgsummary!E39:N39,"CAU")*100/M39)</f>
        <v>0</v>
      </c>
      <c r="AA39">
        <f>IF(M39=0,0,COUNTIF(T1_imgsummary!E39:N39,"COE")*100/M39)</f>
        <v>0</v>
      </c>
      <c r="AB39">
        <f>IF(M39=0,0,COUNTIF(T1_imgsummary!E39:N39,"COS")*100/M39)</f>
        <v>0</v>
      </c>
      <c r="AC39">
        <f>IF(M39=0,0,COUNTIF(T1_imgsummary!E39:N39,"CYP")*100/M39)</f>
        <v>0</v>
      </c>
      <c r="AD39">
        <f>IF(M39=0,0,COUNTIF(T1_imgsummary!E39:N39,"DIP")*100/M39)</f>
        <v>0</v>
      </c>
      <c r="AE39">
        <f>IF(M39=0,0,COUNTIF(T1_imgsummary!E39:N39,"ECHY")*100/M39)</f>
        <v>0</v>
      </c>
      <c r="AF39">
        <f>IF(M39=0,0,COUNTIF(T1_imgsummary!E39:N39,"ECHI")*100/M39)</f>
        <v>0</v>
      </c>
      <c r="AG39">
        <f>IF(M39=0,0,COUNTIF(T1_imgsummary!E39:N39,"EUP")*100/M39)</f>
        <v>0</v>
      </c>
      <c r="AH39">
        <f>IF(M39=0,0,COUNTIF(T1_imgsummary!E39:N39,"FAV")*100/M39)</f>
        <v>0</v>
      </c>
      <c r="AI39">
        <f>IF(M39=0,0,COUNTIF(T1_imgsummary!E39:N39,"FVI")*100/M39)</f>
        <v>0</v>
      </c>
      <c r="AJ39">
        <f>IF(M39=0,0,COUNTIF(T1_imgsummary!E39:N39,"CMR")*100/M39)</f>
        <v>0</v>
      </c>
      <c r="AK39">
        <f>IF(M39=0,0,COUNTIF(T1_imgsummary!E39:N39,"GAL")*100/M39)</f>
        <v>0</v>
      </c>
      <c r="AL39">
        <f>IF(M39=0,0,COUNTIF(T1_imgsummary!E39:N39,"GONIA")*100/M39)</f>
        <v>0</v>
      </c>
      <c r="AM39">
        <f>IF(M39=0,0,COUNTIF(T1_imgsummary!E39:N39,"GONIO")*100/M39)</f>
        <v>0</v>
      </c>
      <c r="AN39">
        <f>IF(M39=0,0,COUNTIF(T1_imgsummary!E39:N39,"HEL")*100/M39)</f>
        <v>0</v>
      </c>
      <c r="AO39">
        <f>IF(M39=0,0,COUNTIF(T1_imgsummary!E39:N39,"HYD")*100/M39)</f>
        <v>0</v>
      </c>
      <c r="AP39">
        <f>IF(M39=0,0,COUNTIF(T1_imgsummary!E39:N39,"ISO")*100/M39)</f>
        <v>0</v>
      </c>
      <c r="AQ39">
        <f>IF(M39=0,0,COUNTIF(T1_imgsummary!E39:N39,"LEPA")*100/M39)</f>
        <v>0</v>
      </c>
      <c r="AR39">
        <f>IF(M39=0,0,COUNTIF(T1_imgsummary!E39:N39,"LEPS")*100/M39)</f>
        <v>0</v>
      </c>
      <c r="AS39">
        <f>IF(M39=0,0,COUNTIF(T1_imgsummary!E39:N39,"LOB")*100/M39)</f>
        <v>0</v>
      </c>
      <c r="AT39">
        <f>IF(M39=0,0,COUNTIF(T1_imgsummary!E39:N39,"MER")*100/M39)</f>
        <v>0</v>
      </c>
      <c r="AU39">
        <f>IF(M39=0,0,COUNTIF(T1_imgsummary!E39:N39,"MILL")*100/M39)</f>
        <v>0</v>
      </c>
      <c r="AV39">
        <f>IF(M39=0,0,COUNTIF(T1_imgsummary!E39:N39,"MON")*100/M39)</f>
        <v>0</v>
      </c>
      <c r="AW39">
        <f>IF(M39=0,0,COUNTIF(T1_imgsummary!E39:N39,"MONTB")*100/M39)</f>
        <v>0</v>
      </c>
      <c r="AX39">
        <f>IF(M39=0,0,COUNTIF(T1_imgsummary!E39:N39,"MONTE")*100/M39)</f>
        <v>0</v>
      </c>
      <c r="AY39">
        <f>IF(M39=0,0,COUNTIF(T1_imgsummary!E39:N39,"MONTF")*100/M39)</f>
        <v>0</v>
      </c>
      <c r="AZ39">
        <f>IF(M39=0,0,COUNTIF(T1_imgsummary!E39:N39,"MYC")*100/M39)</f>
        <v>0</v>
      </c>
      <c r="BA39">
        <f>IF(M39=0,0,COUNTIF(T1_imgsummary!E39:N39,"CB")*100/M39)</f>
        <v>0</v>
      </c>
      <c r="BB39">
        <f>IF(M39=0,0,COUNTIF(T1_imgsummary!E39:N39,"BUB")*100/M39)</f>
        <v>0</v>
      </c>
      <c r="BC39">
        <f>IF(M39=0,0,COUNTIF(T1_imgsummary!E39:N39,"CE")*100/M39)</f>
        <v>0</v>
      </c>
      <c r="BD39">
        <f>IF(M39=0,0,COUNTIF(T1_imgsummary!E39:N39,"CF")*100/M39)</f>
        <v>0</v>
      </c>
      <c r="BE39">
        <f>IF(M39=0,0,COUNTIF(T1_imgsummary!E39:N39,"FOT")*100/M39)</f>
        <v>0</v>
      </c>
      <c r="BF39">
        <f>IF(M39=0,0,COUNTIF(T1_imgsummary!E39:N39,"CM")*100/M39)</f>
        <v>0</v>
      </c>
      <c r="BG39">
        <f>IF(M39=0,0,COUNTIF(T1_imgsummary!E39:N39,"OULA")*100/M39)</f>
        <v>0</v>
      </c>
      <c r="BH39">
        <f>IF(M39=0,0,COUNTIF(T1_imgsummary!E39:N39,"OULO")*100/M39)</f>
        <v>0</v>
      </c>
      <c r="BI39">
        <f>IF(M39=0,0,COUNTIF(T1_imgsummary!E39:N39,"OXY")*100/M39)</f>
        <v>0</v>
      </c>
      <c r="BJ39">
        <f>IF(M39=0,0,COUNTIF(T1_imgsummary!E39:N39,"PACE")*100/M39)</f>
        <v>0</v>
      </c>
      <c r="BK39">
        <f>IF(M39=0,0,COUNTIF(T1_imgsummary!E39:N39,"PACF")*100/M39)</f>
        <v>0</v>
      </c>
      <c r="BL39">
        <f>IF(M39=0,0,COUNTIF(T1_imgsummary!E39:N39,"PAV")*100/M39)</f>
        <v>0</v>
      </c>
      <c r="BM39">
        <f>IF(M39=0,0,COUNTIF(T1_imgsummary!E39:N39,"PEC")*100/M39)</f>
        <v>0</v>
      </c>
      <c r="BN39">
        <f>IF(M39=0,0,COUNTIF(T1_imgsummary!E39:N39,"PLAT")*100/M39)</f>
        <v>0</v>
      </c>
      <c r="BO39">
        <f>IF(M39=0,0,COUNTIF(T1_imgsummary!E39:N39,"POC")*100/M39)</f>
        <v>0</v>
      </c>
      <c r="BP39">
        <f>IF(M39=0,0,COUNTIF(T1_imgsummary!E39:N39,"PORB")*100/M39)</f>
        <v>0</v>
      </c>
      <c r="BQ39">
        <f>IF(M39=0,0,COUNTIF(T1_imgsummary!E39:N39,"PORE")*100/M39)</f>
        <v>0</v>
      </c>
      <c r="BR39">
        <f>IF(M39=0,0,COUNTIF(T1_imgsummary!E39:N39,"PORM")*100/M39)</f>
        <v>0</v>
      </c>
      <c r="BS39">
        <f>IF(M39=0,0,COUNTIF(T1_imgsummary!E39:N39,"SER")*100/M39)</f>
        <v>0</v>
      </c>
      <c r="BT39">
        <f>IF(M39=0,0,COUNTIF(T1_imgsummary!E39:N39,"STY")*100/M39)</f>
        <v>0</v>
      </c>
      <c r="BU39">
        <f>IF(M39=0,0,COUNTIF(T1_imgsummary!E39:N39,"SYM")*100/M39)</f>
        <v>0</v>
      </c>
      <c r="BV39">
        <f>IF(M39=0,0,COUNTIF(T1_imgsummary!E39:N39,"TUBI")*100/M39)</f>
        <v>0</v>
      </c>
      <c r="BW39">
        <f>IF(M39=0,0,COUNTIF(T1_imgsummary!E39:N39,"TURB")*100/M39)</f>
        <v>0</v>
      </c>
      <c r="BX39">
        <f>IF(M39=0,0,COUNTIF(T1_imgsummary!E39:N39,"ZACRF")*100/M39)</f>
        <v>0</v>
      </c>
      <c r="BY39">
        <f>IF(M39=0,0,COUNTIF(T1_imgsummary!E39:N39,"ZAGARF")*100/M39)</f>
        <v>0</v>
      </c>
      <c r="BZ39">
        <f>IF(M39=0,0,COUNTIF(T1_imgsummary!E39:N39,"ZAGATF")*100/M39)</f>
        <v>0</v>
      </c>
      <c r="CA39">
        <f>IF(M39=0,0,COUNTIF(T1_imgsummary!E39:N39,"ZDENF")*100/M39)</f>
        <v>0</v>
      </c>
      <c r="CB39">
        <f>IF(M39=0,0,COUNTIF(T1_imgsummary!E39:N39,"ZEUPF")*100/M39)</f>
        <v>0</v>
      </c>
      <c r="CC39">
        <f>IF(M39=0,0,COUNTIF(T1_imgsummary!E39:N39,"ZFAVF")*100/M39)</f>
        <v>0</v>
      </c>
      <c r="CD39">
        <f>IF(M39=0,0,COUNTIF(T1_imgsummary!E39:N39,"ZCMRF")*100/M39)</f>
        <v>0</v>
      </c>
      <c r="CE39">
        <f>IF(M39=0,0,COUNTIF(T1_imgsummary!E39:N39,"ZMUSF")*100/M39)</f>
        <v>0</v>
      </c>
      <c r="CF39">
        <f>IF(M39=0,0,COUNTIF(T1_imgsummary!E39:N39,"ZNSC")*100/M39)</f>
        <v>0</v>
      </c>
      <c r="CG39">
        <f>IF(M39=0,0,COUNTIF(T1_imgsummary!E39:N39,"ZOC")*100/M39)</f>
        <v>0</v>
      </c>
      <c r="CH39">
        <f>IF(M39=0,0,COUNTIF(T1_imgsummary!E39:N39,"ZPOCF")*100/M39)</f>
        <v>0</v>
      </c>
      <c r="CI39">
        <f>IF(M39=0,0,COUNTIF(T1_imgsummary!E39:N39,"ZPORF")*100/M39)</f>
        <v>0</v>
      </c>
      <c r="CK39" s="26">
        <f>IF(M39=0,0,COUNTIF(T1_imgsummary!E39:N39,"AA")*100/M39)</f>
        <v>70</v>
      </c>
      <c r="CL39">
        <f>IF(M39=0,0,COUNTIF(T1_imgsummary!E39:N39,"CA")*100/M39)</f>
        <v>0</v>
      </c>
      <c r="CM39">
        <f>IF(M39=0,0,COUNTIF(T1_imgsummary!E39:N39,"DC")*100/M39)</f>
        <v>0</v>
      </c>
      <c r="CN39">
        <f>IF(M39=0,0,COUNTIF(T1_imgsummary!E39:N39,"DCA")*100/M39)</f>
        <v>0</v>
      </c>
      <c r="CO39">
        <f>IF(M39=0,0,COUNTIF(T1_imgsummary!E39:N39,"DIS")*100/M39)</f>
        <v>0</v>
      </c>
      <c r="CQ39">
        <f>IF(M39=0,0,COUNTIF(T1_imgsummary!E39:N39,"GRV")*100/M39)</f>
        <v>0</v>
      </c>
      <c r="CR39">
        <f>IF(M39=0,0,COUNTIF(T1_imgsummary!E39:N39,"R")*100/M39)</f>
        <v>0</v>
      </c>
      <c r="CS39">
        <f>IF(M39=0,0,COUNTIF(T1_imgsummary!E39:N39,"S")*100/M39)</f>
        <v>0</v>
      </c>
      <c r="CT39">
        <f>IF(M39=0,0,COUNTIF(T1_imgsummary!E39:N39,"RCK")*100/M39)</f>
        <v>0</v>
      </c>
      <c r="CU39">
        <f>IF(M39=0,0,COUNTIF(T1_imgsummary!E39:N39,"SI")*100/M39)</f>
        <v>0</v>
      </c>
      <c r="CW39">
        <f>IF(M39=0,0,COUNTIF(T1_imgsummary!E39:N39,"COD")*100/M39)</f>
        <v>0</v>
      </c>
      <c r="CX39">
        <f>IF(M39=0,0,COUNTIF(T1_imgsummary!E39:N39,"KAPP")*100/M39)</f>
        <v>0</v>
      </c>
      <c r="CY39" s="26">
        <f>IF(M39=0,0,COUNTIF(T1_imgsummary!E39:N39,"MA")*100/M39)</f>
        <v>20</v>
      </c>
      <c r="CZ39">
        <f>IF(M39=0,0,COUNTIF(T1_imgsummary!E39:N39,"SARG")*100/M39)</f>
        <v>0</v>
      </c>
      <c r="DB39" s="26">
        <f>IF(M39=0,0,COUNTIF(T1_imgsummary!E39:N39,"HA")*100/M39)</f>
        <v>10</v>
      </c>
      <c r="DD39">
        <f>IF(M39=0,0,COUNTIF(T1_imgsummary!E39:N39,"COTS")*100/M39)</f>
        <v>0</v>
      </c>
      <c r="DE39">
        <f>IF(M39=0,0,COUNTIF(T1_imgsummary!E39:N39,"COR")*100/M39)</f>
        <v>0</v>
      </c>
      <c r="DF39">
        <f>IF(M39=0,0,COUNTIF(T1_imgsummary!E39:N39,"DIA")*100/M39)</f>
        <v>0</v>
      </c>
      <c r="DG39">
        <f>IF(M39=0,0,COUNTIF(T1_imgsummary!E39:N39,"GORG")*100/M39)</f>
        <v>0</v>
      </c>
      <c r="DH39">
        <f>IF(M39=0,0,COUNTIF(T1_imgsummary!E39:N39,"ISIS")*100/M39)</f>
        <v>0</v>
      </c>
      <c r="DI39">
        <f>IF(M39=0,0,COUNTIF(T1_imgsummary!E39:N39,"OT")*100/M39)</f>
        <v>0</v>
      </c>
      <c r="DJ39">
        <f>IF(M39=0,0,COUNTIF(T1_imgsummary!E39:N39,"SG")*100/M39)</f>
        <v>0</v>
      </c>
      <c r="DK39">
        <f>IF(M39=0,0,COUNTIF(T1_imgsummary!E39:N39,"SC")*100/M39)</f>
        <v>0</v>
      </c>
      <c r="DL39">
        <f>IF(M39=0,0,COUNTIF(T1_imgsummary!E39:N39,"SP")*100/M39)</f>
        <v>0</v>
      </c>
      <c r="DM39">
        <f>IF(M39=0,0,COUNTIF(T1_imgsummary!E39:N39,"ZO")*100/M39)</f>
        <v>0</v>
      </c>
      <c r="DO39">
        <f>IF(M39=0,0,COUNTIF(T1_imgsummary!E39:N39,"TWB")*100/M39)</f>
        <v>0</v>
      </c>
      <c r="DQ39">
        <f>IF(M39=0,0,COUNTIF(T1_imgsummary!Y39:AH39,"COR")*100/M39)</f>
        <v>0</v>
      </c>
      <c r="DR39">
        <f>IF(M39=0,0,COUNTIF(T1_imgsummary!Y39:AH39,"COTS")*100/M39)</f>
        <v>0</v>
      </c>
      <c r="DS39">
        <f>IF(M39=0,0,COUNTIF(T1_imgsummary!Y39:AH39,"DIA")*100/M39)</f>
        <v>0</v>
      </c>
      <c r="DT39">
        <f>IF(M39=0,0,COUNTIF(T1_imgsummary!Y39:AH39,"GORG")*100/M39)</f>
        <v>0</v>
      </c>
      <c r="DU39">
        <f>IF(M39=0,0,COUNTIF(T1_imgsummary!Y39:AH39,"ISIS")*100/M39)</f>
        <v>0</v>
      </c>
      <c r="DV39">
        <f>IF(M39=0,0,COUNTIF(T1_imgsummary!Y39:AH39,"DIS")*100/M39)</f>
        <v>0</v>
      </c>
      <c r="DW39">
        <f>IF(M39=0,0,COUNTIF(T1_imgsummary!Y39:AH39,"BLEC")*100/M39)</f>
        <v>0</v>
      </c>
      <c r="DX39">
        <f>IF(M39=0,0,COUNTIF(T1_imgsummary!Y39:AH39,"COD")*100/M39)</f>
        <v>0</v>
      </c>
      <c r="DY39">
        <f>IF(M39=0,0,COUNTIF(T1_imgsummary!Y39:AH39,"KAPP")*100/M39)</f>
        <v>0</v>
      </c>
      <c r="DZ39">
        <f>IF(M39=0,0,COUNTIF(T1_imgsummary!Y39:AH39,"SARG")*100/M39)</f>
        <v>0</v>
      </c>
      <c r="EA39">
        <f>IF(M39=0,0,COUNTIF(T1_imgsummary!Y39:AH39,"ZACRF")*100/M39)</f>
        <v>0</v>
      </c>
      <c r="EB39">
        <f>IF(M39=0,0,COUNTIF(T1_imgsummary!Y39:AH39,"ZAGARF")*100/M39)</f>
        <v>0</v>
      </c>
      <c r="EC39">
        <f>IF(M39=0,0,COUNTIF(T1_imgsummary!Y39:AH39,"ZAGATF")*100/M39)</f>
        <v>0</v>
      </c>
      <c r="ED39">
        <f>IF(M39=0,0,COUNTIF(T1_imgsummary!Y39:AH39,"ZCMRF")*100/M39)</f>
        <v>0</v>
      </c>
      <c r="EE39">
        <f>IF(M39=0,0,COUNTIF(T1_imgsummary!Y39:AH39,"ZDENF")*100/M39)</f>
        <v>0</v>
      </c>
      <c r="EF39">
        <f>IF(M39=0,0,COUNTIF(T1_imgsummary!Y39:AH39,"ZEUPF")*100/M39)</f>
        <v>0</v>
      </c>
      <c r="EG39">
        <f>IF(M39=0,0,COUNTIF(T1_imgsummary!Y39:AH39,"ZFAVF")*100/M39)</f>
        <v>0</v>
      </c>
      <c r="EH39">
        <f>IF(M39=0,0,COUNTIF(T1_imgsummary!Y39:AH39,"ZMUSF")*100/M39)</f>
        <v>0</v>
      </c>
      <c r="EI39">
        <f>IF(M39=0,0,COUNTIF(T1_imgsummary!Y39:AH39,"ZNSC")*100/M39)</f>
        <v>0</v>
      </c>
      <c r="EJ39">
        <f>IF(M39=0,0,COUNTIF(T1_imgsummary!Y39:AH39,"ZOC")*100/M39)</f>
        <v>0</v>
      </c>
      <c r="EK39">
        <f>IF(M39=0,0,COUNTIF(T1_imgsummary!Y39:AH39,"ZPOCF")*100/M39)</f>
        <v>0</v>
      </c>
      <c r="EL39">
        <f>IF(M39=0,0,COUNTIF(T1_imgsummary!Y39:AH39,"ZPORF")*100/M39)</f>
        <v>0</v>
      </c>
    </row>
    <row r="40" spans="1:142" x14ac:dyDescent="0.25">
      <c r="A40">
        <v>38</v>
      </c>
      <c r="B40" t="s">
        <v>99</v>
      </c>
      <c r="F40" s="26">
        <f>IF(M40=0,0,COUNTIF(T1_imgsummary!O40:X40,"HC")*100/M40)</f>
        <v>20</v>
      </c>
      <c r="G40" s="26">
        <f>IF(M40=0,0,COUNTIF(T1_imgsummary!O40:X40,"AA")*100/M40)</f>
        <v>50</v>
      </c>
      <c r="H40">
        <f>IF(M40=0,0,COUNTIF(T1_imgsummary!O40:X40,"AB")*100/M40)</f>
        <v>0</v>
      </c>
      <c r="I40">
        <f>IF(M40=0,0,COUNTIF(T1_imgsummary!O40:X40,"MA")*100/M40)</f>
        <v>0</v>
      </c>
      <c r="J40">
        <f>IF(M40=0,0,COUNTIF(T1_imgsummary!O40:X40,"HA")*100/M40)</f>
        <v>0</v>
      </c>
      <c r="K40" s="26">
        <f>IF(M40=0,0,COUNTIF(T1_imgsummary!O40:X40,"OB")*100/M40)</f>
        <v>30</v>
      </c>
      <c r="L40">
        <f>IF(M40=0,0,COUNTIF(T1_imgsummary!O40:X40,"TWB")*100/M40)</f>
        <v>0</v>
      </c>
      <c r="M40">
        <f>10-COUNTIF(T1_imgsummary!O40:X40,"TWS")</f>
        <v>10</v>
      </c>
      <c r="P40">
        <f>IF(M40=0,0,COUNTIF(T1_imgsummary!E40:N40,"ACAN")*100/M40)</f>
        <v>0</v>
      </c>
      <c r="Q40">
        <f>IF(M40=0,0,COUNTIF(T1_imgsummary!E40:N40,"ACB")*100/M40)</f>
        <v>0</v>
      </c>
      <c r="R40">
        <f>IF(M40=0,0,COUNTIF(T1_imgsummary!E40:N40,"ACC")*100/M40)</f>
        <v>0</v>
      </c>
      <c r="S40">
        <f>IF(M40=0,0,COUNTIF(T1_imgsummary!E40:N40,"ACD")*100/M40)</f>
        <v>0</v>
      </c>
      <c r="T40">
        <f>IF(M40=0,0,COUNTIF(T1_imgsummary!E40:N40,"ACH")*100/M40)</f>
        <v>0</v>
      </c>
      <c r="U40">
        <f>IF(M40=0,0,COUNTIF(T1_imgsummary!E40:N40,"ACT")*100/M40)</f>
        <v>0</v>
      </c>
      <c r="V40">
        <f>IF(M40=0,0,COUNTIF(T1_imgsummary!E40:N40,"ACR")*100/M40)</f>
        <v>0</v>
      </c>
      <c r="W40">
        <f>IF(M40=0,0,COUNTIF(T1_imgsummary!E40:N40,"AST")*100/M40)</f>
        <v>0</v>
      </c>
      <c r="X40">
        <f>IF(M40=0,0,COUNTIF(T1_imgsummary!E40:N40,"AF")*100/M40)</f>
        <v>0</v>
      </c>
      <c r="Y40">
        <f>IF(M40=0,0,COUNTIF(T1_imgsummary!E40:N40,"BLEC")*100/M40)</f>
        <v>0</v>
      </c>
      <c r="Z40">
        <f>IF(M40=0,0,COUNTIF(T1_imgsummary!E40:N40,"CAU")*100/M40)</f>
        <v>0</v>
      </c>
      <c r="AA40">
        <f>IF(M40=0,0,COUNTIF(T1_imgsummary!E40:N40,"COE")*100/M40)</f>
        <v>0</v>
      </c>
      <c r="AB40">
        <f>IF(M40=0,0,COUNTIF(T1_imgsummary!E40:N40,"COS")*100/M40)</f>
        <v>0</v>
      </c>
      <c r="AC40">
        <f>IF(M40=0,0,COUNTIF(T1_imgsummary!E40:N40,"CYP")*100/M40)</f>
        <v>0</v>
      </c>
      <c r="AD40">
        <f>IF(M40=0,0,COUNTIF(T1_imgsummary!E40:N40,"DIP")*100/M40)</f>
        <v>0</v>
      </c>
      <c r="AE40">
        <f>IF(M40=0,0,COUNTIF(T1_imgsummary!E40:N40,"ECHY")*100/M40)</f>
        <v>0</v>
      </c>
      <c r="AF40">
        <f>IF(M40=0,0,COUNTIF(T1_imgsummary!E40:N40,"ECHI")*100/M40)</f>
        <v>0</v>
      </c>
      <c r="AG40">
        <f>IF(M40=0,0,COUNTIF(T1_imgsummary!E40:N40,"EUP")*100/M40)</f>
        <v>0</v>
      </c>
      <c r="AH40">
        <f>IF(M40=0,0,COUNTIF(T1_imgsummary!E40:N40,"FAV")*100/M40)</f>
        <v>0</v>
      </c>
      <c r="AI40">
        <f>IF(M40=0,0,COUNTIF(T1_imgsummary!E40:N40,"FVI")*100/M40)</f>
        <v>0</v>
      </c>
      <c r="AJ40">
        <f>IF(M40=0,0,COUNTIF(T1_imgsummary!E40:N40,"CMR")*100/M40)</f>
        <v>0</v>
      </c>
      <c r="AK40">
        <f>IF(M40=0,0,COUNTIF(T1_imgsummary!E40:N40,"GAL")*100/M40)</f>
        <v>0</v>
      </c>
      <c r="AL40">
        <f>IF(M40=0,0,COUNTIF(T1_imgsummary!E40:N40,"GONIA")*100/M40)</f>
        <v>0</v>
      </c>
      <c r="AM40">
        <f>IF(M40=0,0,COUNTIF(T1_imgsummary!E40:N40,"GONIO")*100/M40)</f>
        <v>0</v>
      </c>
      <c r="AN40">
        <f>IF(M40=0,0,COUNTIF(T1_imgsummary!E40:N40,"HEL")*100/M40)</f>
        <v>0</v>
      </c>
      <c r="AO40">
        <f>IF(M40=0,0,COUNTIF(T1_imgsummary!E40:N40,"HYD")*100/M40)</f>
        <v>0</v>
      </c>
      <c r="AP40">
        <f>IF(M40=0,0,COUNTIF(T1_imgsummary!E40:N40,"ISO")*100/M40)</f>
        <v>0</v>
      </c>
      <c r="AQ40">
        <f>IF(M40=0,0,COUNTIF(T1_imgsummary!E40:N40,"LEPA")*100/M40)</f>
        <v>0</v>
      </c>
      <c r="AR40">
        <f>IF(M40=0,0,COUNTIF(T1_imgsummary!E40:N40,"LEPS")*100/M40)</f>
        <v>0</v>
      </c>
      <c r="AS40">
        <f>IF(M40=0,0,COUNTIF(T1_imgsummary!E40:N40,"LOB")*100/M40)</f>
        <v>0</v>
      </c>
      <c r="AT40">
        <f>IF(M40=0,0,COUNTIF(T1_imgsummary!E40:N40,"MER")*100/M40)</f>
        <v>0</v>
      </c>
      <c r="AU40">
        <f>IF(M40=0,0,COUNTIF(T1_imgsummary!E40:N40,"MILL")*100/M40)</f>
        <v>0</v>
      </c>
      <c r="AV40">
        <f>IF(M40=0,0,COUNTIF(T1_imgsummary!E40:N40,"MON")*100/M40)</f>
        <v>0</v>
      </c>
      <c r="AW40">
        <f>IF(M40=0,0,COUNTIF(T1_imgsummary!E40:N40,"MONTB")*100/M40)</f>
        <v>0</v>
      </c>
      <c r="AX40">
        <f>IF(M40=0,0,COUNTIF(T1_imgsummary!E40:N40,"MONTE")*100/M40)</f>
        <v>0</v>
      </c>
      <c r="AY40">
        <f>IF(M40=0,0,COUNTIF(T1_imgsummary!E40:N40,"MONTF")*100/M40)</f>
        <v>0</v>
      </c>
      <c r="AZ40">
        <f>IF(M40=0,0,COUNTIF(T1_imgsummary!E40:N40,"MYC")*100/M40)</f>
        <v>0</v>
      </c>
      <c r="BA40">
        <f>IF(M40=0,0,COUNTIF(T1_imgsummary!E40:N40,"CB")*100/M40)</f>
        <v>0</v>
      </c>
      <c r="BB40">
        <f>IF(M40=0,0,COUNTIF(T1_imgsummary!E40:N40,"BUB")*100/M40)</f>
        <v>0</v>
      </c>
      <c r="BC40" s="26">
        <f>IF(M40=0,0,COUNTIF(T1_imgsummary!E40:N40,"CE")*100/M40)</f>
        <v>10</v>
      </c>
      <c r="BD40">
        <f>IF(M40=0,0,COUNTIF(T1_imgsummary!E40:N40,"CF")*100/M40)</f>
        <v>0</v>
      </c>
      <c r="BE40">
        <f>IF(M40=0,0,COUNTIF(T1_imgsummary!E40:N40,"FOT")*100/M40)</f>
        <v>0</v>
      </c>
      <c r="BF40">
        <f>IF(M40=0,0,COUNTIF(T1_imgsummary!E40:N40,"CM")*100/M40)</f>
        <v>0</v>
      </c>
      <c r="BG40">
        <f>IF(M40=0,0,COUNTIF(T1_imgsummary!E40:N40,"OULA")*100/M40)</f>
        <v>0</v>
      </c>
      <c r="BH40">
        <f>IF(M40=0,0,COUNTIF(T1_imgsummary!E40:N40,"OULO")*100/M40)</f>
        <v>0</v>
      </c>
      <c r="BI40">
        <f>IF(M40=0,0,COUNTIF(T1_imgsummary!E40:N40,"OXY")*100/M40)</f>
        <v>0</v>
      </c>
      <c r="BJ40">
        <f>IF(M40=0,0,COUNTIF(T1_imgsummary!E40:N40,"PACE")*100/M40)</f>
        <v>0</v>
      </c>
      <c r="BK40">
        <f>IF(M40=0,0,COUNTIF(T1_imgsummary!E40:N40,"PACF")*100/M40)</f>
        <v>0</v>
      </c>
      <c r="BL40">
        <f>IF(M40=0,0,COUNTIF(T1_imgsummary!E40:N40,"PAV")*100/M40)</f>
        <v>0</v>
      </c>
      <c r="BM40">
        <f>IF(M40=0,0,COUNTIF(T1_imgsummary!E40:N40,"PEC")*100/M40)</f>
        <v>0</v>
      </c>
      <c r="BN40">
        <f>IF(M40=0,0,COUNTIF(T1_imgsummary!E40:N40,"PLAT")*100/M40)</f>
        <v>0</v>
      </c>
      <c r="BO40">
        <f>IF(M40=0,0,COUNTIF(T1_imgsummary!E40:N40,"POC")*100/M40)</f>
        <v>0</v>
      </c>
      <c r="BP40">
        <f>IF(M40=0,0,COUNTIF(T1_imgsummary!E40:N40,"PORB")*100/M40)</f>
        <v>0</v>
      </c>
      <c r="BQ40">
        <f>IF(M40=0,0,COUNTIF(T1_imgsummary!E40:N40,"PORE")*100/M40)</f>
        <v>0</v>
      </c>
      <c r="BR40" s="26">
        <f>IF(M40=0,0,COUNTIF(T1_imgsummary!E40:N40,"PORM")*100/M40)</f>
        <v>10</v>
      </c>
      <c r="BS40">
        <f>IF(M40=0,0,COUNTIF(T1_imgsummary!E40:N40,"SER")*100/M40)</f>
        <v>0</v>
      </c>
      <c r="BT40">
        <f>IF(M40=0,0,COUNTIF(T1_imgsummary!E40:N40,"STY")*100/M40)</f>
        <v>0</v>
      </c>
      <c r="BU40">
        <f>IF(M40=0,0,COUNTIF(T1_imgsummary!E40:N40,"SYM")*100/M40)</f>
        <v>0</v>
      </c>
      <c r="BV40">
        <f>IF(M40=0,0,COUNTIF(T1_imgsummary!E40:N40,"TUBI")*100/M40)</f>
        <v>0</v>
      </c>
      <c r="BW40">
        <f>IF(M40=0,0,COUNTIF(T1_imgsummary!E40:N40,"TURB")*100/M40)</f>
        <v>0</v>
      </c>
      <c r="BX40">
        <f>IF(M40=0,0,COUNTIF(T1_imgsummary!E40:N40,"ZACRF")*100/M40)</f>
        <v>0</v>
      </c>
      <c r="BY40">
        <f>IF(M40=0,0,COUNTIF(T1_imgsummary!E40:N40,"ZAGARF")*100/M40)</f>
        <v>0</v>
      </c>
      <c r="BZ40">
        <f>IF(M40=0,0,COUNTIF(T1_imgsummary!E40:N40,"ZAGATF")*100/M40)</f>
        <v>0</v>
      </c>
      <c r="CA40">
        <f>IF(M40=0,0,COUNTIF(T1_imgsummary!E40:N40,"ZDENF")*100/M40)</f>
        <v>0</v>
      </c>
      <c r="CB40">
        <f>IF(M40=0,0,COUNTIF(T1_imgsummary!E40:N40,"ZEUPF")*100/M40)</f>
        <v>0</v>
      </c>
      <c r="CC40">
        <f>IF(M40=0,0,COUNTIF(T1_imgsummary!E40:N40,"ZFAVF")*100/M40)</f>
        <v>0</v>
      </c>
      <c r="CD40">
        <f>IF(M40=0,0,COUNTIF(T1_imgsummary!E40:N40,"ZCMRF")*100/M40)</f>
        <v>0</v>
      </c>
      <c r="CE40">
        <f>IF(M40=0,0,COUNTIF(T1_imgsummary!E40:N40,"ZMUSF")*100/M40)</f>
        <v>0</v>
      </c>
      <c r="CF40">
        <f>IF(M40=0,0,COUNTIF(T1_imgsummary!E40:N40,"ZNSC")*100/M40)</f>
        <v>0</v>
      </c>
      <c r="CG40">
        <f>IF(M40=0,0,COUNTIF(T1_imgsummary!E40:N40,"ZOC")*100/M40)</f>
        <v>0</v>
      </c>
      <c r="CH40">
        <f>IF(M40=0,0,COUNTIF(T1_imgsummary!E40:N40,"ZPOCF")*100/M40)</f>
        <v>0</v>
      </c>
      <c r="CI40">
        <f>IF(M40=0,0,COUNTIF(T1_imgsummary!E40:N40,"ZPORF")*100/M40)</f>
        <v>0</v>
      </c>
      <c r="CK40" s="26">
        <f>IF(M40=0,0,COUNTIF(T1_imgsummary!E40:N40,"AA")*100/M40)</f>
        <v>50</v>
      </c>
      <c r="CL40">
        <f>IF(M40=0,0,COUNTIF(T1_imgsummary!E40:N40,"CA")*100/M40)</f>
        <v>0</v>
      </c>
      <c r="CM40">
        <f>IF(M40=0,0,COUNTIF(T1_imgsummary!E40:N40,"DC")*100/M40)</f>
        <v>0</v>
      </c>
      <c r="CN40">
        <f>IF(M40=0,0,COUNTIF(T1_imgsummary!E40:N40,"DCA")*100/M40)</f>
        <v>0</v>
      </c>
      <c r="CO40">
        <f>IF(M40=0,0,COUNTIF(T1_imgsummary!E40:N40,"DIS")*100/M40)</f>
        <v>0</v>
      </c>
      <c r="CQ40">
        <f>IF(M40=0,0,COUNTIF(T1_imgsummary!E40:N40,"GRV")*100/M40)</f>
        <v>0</v>
      </c>
      <c r="CR40">
        <f>IF(M40=0,0,COUNTIF(T1_imgsummary!E40:N40,"R")*100/M40)</f>
        <v>0</v>
      </c>
      <c r="CS40">
        <f>IF(M40=0,0,COUNTIF(T1_imgsummary!E40:N40,"S")*100/M40)</f>
        <v>0</v>
      </c>
      <c r="CT40">
        <f>IF(M40=0,0,COUNTIF(T1_imgsummary!E40:N40,"RCK")*100/M40)</f>
        <v>0</v>
      </c>
      <c r="CU40">
        <f>IF(M40=0,0,COUNTIF(T1_imgsummary!E40:N40,"SI")*100/M40)</f>
        <v>0</v>
      </c>
      <c r="CW40">
        <f>IF(M40=0,0,COUNTIF(T1_imgsummary!E40:N40,"COD")*100/M40)</f>
        <v>0</v>
      </c>
      <c r="CX40">
        <f>IF(M40=0,0,COUNTIF(T1_imgsummary!E40:N40,"KAPP")*100/M40)</f>
        <v>0</v>
      </c>
      <c r="CY40">
        <f>IF(M40=0,0,COUNTIF(T1_imgsummary!E40:N40,"MA")*100/M40)</f>
        <v>0</v>
      </c>
      <c r="CZ40">
        <f>IF(M40=0,0,COUNTIF(T1_imgsummary!E40:N40,"SARG")*100/M40)</f>
        <v>0</v>
      </c>
      <c r="DB40">
        <f>IF(M40=0,0,COUNTIF(T1_imgsummary!E40:N40,"HA")*100/M40)</f>
        <v>0</v>
      </c>
      <c r="DD40">
        <f>IF(M40=0,0,COUNTIF(T1_imgsummary!E40:N40,"COTS")*100/M40)</f>
        <v>0</v>
      </c>
      <c r="DE40">
        <f>IF(M40=0,0,COUNTIF(T1_imgsummary!E40:N40,"COR")*100/M40)</f>
        <v>0</v>
      </c>
      <c r="DF40">
        <f>IF(M40=0,0,COUNTIF(T1_imgsummary!E40:N40,"DIA")*100/M40)</f>
        <v>0</v>
      </c>
      <c r="DG40">
        <f>IF(M40=0,0,COUNTIF(T1_imgsummary!E40:N40,"GORG")*100/M40)</f>
        <v>0</v>
      </c>
      <c r="DH40">
        <f>IF(M40=0,0,COUNTIF(T1_imgsummary!E40:N40,"ISIS")*100/M40)</f>
        <v>0</v>
      </c>
      <c r="DI40">
        <f>IF(M40=0,0,COUNTIF(T1_imgsummary!E40:N40,"OT")*100/M40)</f>
        <v>0</v>
      </c>
      <c r="DJ40">
        <f>IF(M40=0,0,COUNTIF(T1_imgsummary!E40:N40,"SG")*100/M40)</f>
        <v>0</v>
      </c>
      <c r="DK40">
        <f>IF(M40=0,0,COUNTIF(T1_imgsummary!E40:N40,"SC")*100/M40)</f>
        <v>0</v>
      </c>
      <c r="DL40" s="26">
        <f>IF(M40=0,0,COUNTIF(T1_imgsummary!E40:N40,"SP")*100/M40)</f>
        <v>30</v>
      </c>
      <c r="DM40">
        <f>IF(M40=0,0,COUNTIF(T1_imgsummary!E40:N40,"ZO")*100/M40)</f>
        <v>0</v>
      </c>
      <c r="DO40">
        <f>IF(M40=0,0,COUNTIF(T1_imgsummary!E40:N40,"TWB")*100/M40)</f>
        <v>0</v>
      </c>
      <c r="DQ40">
        <f>IF(M40=0,0,COUNTIF(T1_imgsummary!Y40:AH40,"COR")*100/M40)</f>
        <v>0</v>
      </c>
      <c r="DR40">
        <f>IF(M40=0,0,COUNTIF(T1_imgsummary!Y40:AH40,"COTS")*100/M40)</f>
        <v>0</v>
      </c>
      <c r="DS40">
        <f>IF(M40=0,0,COUNTIF(T1_imgsummary!Y40:AH40,"DIA")*100/M40)</f>
        <v>0</v>
      </c>
      <c r="DT40">
        <f>IF(M40=0,0,COUNTIF(T1_imgsummary!Y40:AH40,"GORG")*100/M40)</f>
        <v>0</v>
      </c>
      <c r="DU40">
        <f>IF(M40=0,0,COUNTIF(T1_imgsummary!Y40:AH40,"ISIS")*100/M40)</f>
        <v>0</v>
      </c>
      <c r="DV40">
        <f>IF(M40=0,0,COUNTIF(T1_imgsummary!Y40:AH40,"DIS")*100/M40)</f>
        <v>0</v>
      </c>
      <c r="DW40">
        <f>IF(M40=0,0,COUNTIF(T1_imgsummary!Y40:AH40,"BLEC")*100/M40)</f>
        <v>0</v>
      </c>
      <c r="DX40">
        <f>IF(M40=0,0,COUNTIF(T1_imgsummary!Y40:AH40,"COD")*100/M40)</f>
        <v>0</v>
      </c>
      <c r="DY40">
        <f>IF(M40=0,0,COUNTIF(T1_imgsummary!Y40:AH40,"KAPP")*100/M40)</f>
        <v>0</v>
      </c>
      <c r="DZ40">
        <f>IF(M40=0,0,COUNTIF(T1_imgsummary!Y40:AH40,"SARG")*100/M40)</f>
        <v>0</v>
      </c>
      <c r="EA40">
        <f>IF(M40=0,0,COUNTIF(T1_imgsummary!Y40:AH40,"ZACRF")*100/M40)</f>
        <v>0</v>
      </c>
      <c r="EB40">
        <f>IF(M40=0,0,COUNTIF(T1_imgsummary!Y40:AH40,"ZAGARF")*100/M40)</f>
        <v>0</v>
      </c>
      <c r="EC40">
        <f>IF(M40=0,0,COUNTIF(T1_imgsummary!Y40:AH40,"ZAGATF")*100/M40)</f>
        <v>0</v>
      </c>
      <c r="ED40">
        <f>IF(M40=0,0,COUNTIF(T1_imgsummary!Y40:AH40,"ZCMRF")*100/M40)</f>
        <v>0</v>
      </c>
      <c r="EE40">
        <f>IF(M40=0,0,COUNTIF(T1_imgsummary!Y40:AH40,"ZDENF")*100/M40)</f>
        <v>0</v>
      </c>
      <c r="EF40">
        <f>IF(M40=0,0,COUNTIF(T1_imgsummary!Y40:AH40,"ZEUPF")*100/M40)</f>
        <v>0</v>
      </c>
      <c r="EG40">
        <f>IF(M40=0,0,COUNTIF(T1_imgsummary!Y40:AH40,"ZFAVF")*100/M40)</f>
        <v>0</v>
      </c>
      <c r="EH40">
        <f>IF(M40=0,0,COUNTIF(T1_imgsummary!Y40:AH40,"ZMUSF")*100/M40)</f>
        <v>0</v>
      </c>
      <c r="EI40">
        <f>IF(M40=0,0,COUNTIF(T1_imgsummary!Y40:AH40,"ZNSC")*100/M40)</f>
        <v>0</v>
      </c>
      <c r="EJ40">
        <f>IF(M40=0,0,COUNTIF(T1_imgsummary!Y40:AH40,"ZOC")*100/M40)</f>
        <v>0</v>
      </c>
      <c r="EK40">
        <f>IF(M40=0,0,COUNTIF(T1_imgsummary!Y40:AH40,"ZPOCF")*100/M40)</f>
        <v>0</v>
      </c>
      <c r="EL40">
        <f>IF(M40=0,0,COUNTIF(T1_imgsummary!Y40:AH40,"ZPORF")*100/M40)</f>
        <v>0</v>
      </c>
    </row>
    <row r="41" spans="1:142" x14ac:dyDescent="0.25">
      <c r="A41">
        <v>39</v>
      </c>
      <c r="B41" t="s">
        <v>100</v>
      </c>
      <c r="F41" s="26">
        <f>IF(M41=0,0,COUNTIF(T1_imgsummary!O41:X41,"HC")*100/M41)</f>
        <v>50</v>
      </c>
      <c r="G41" s="26">
        <f>IF(M41=0,0,COUNTIF(T1_imgsummary!O41:X41,"AA")*100/M41)</f>
        <v>20</v>
      </c>
      <c r="H41">
        <f>IF(M41=0,0,COUNTIF(T1_imgsummary!O41:X41,"AB")*100/M41)</f>
        <v>0</v>
      </c>
      <c r="I41" s="26">
        <f>IF(M41=0,0,COUNTIF(T1_imgsummary!O41:X41,"MA")*100/M41)</f>
        <v>20</v>
      </c>
      <c r="J41" s="26">
        <f>IF(M41=0,0,COUNTIF(T1_imgsummary!O41:X41,"HA")*100/M41)</f>
        <v>10</v>
      </c>
      <c r="K41">
        <f>IF(M41=0,0,COUNTIF(T1_imgsummary!O41:X41,"OB")*100/M41)</f>
        <v>0</v>
      </c>
      <c r="L41">
        <f>IF(M41=0,0,COUNTIF(T1_imgsummary!O41:X41,"TWB")*100/M41)</f>
        <v>0</v>
      </c>
      <c r="M41">
        <f>10-COUNTIF(T1_imgsummary!O41:X41,"TWS")</f>
        <v>10</v>
      </c>
      <c r="P41">
        <f>IF(M41=0,0,COUNTIF(T1_imgsummary!E41:N41,"ACAN")*100/M41)</f>
        <v>0</v>
      </c>
      <c r="Q41">
        <f>IF(M41=0,0,COUNTIF(T1_imgsummary!E41:N41,"ACB")*100/M41)</f>
        <v>0</v>
      </c>
      <c r="R41">
        <f>IF(M41=0,0,COUNTIF(T1_imgsummary!E41:N41,"ACC")*100/M41)</f>
        <v>0</v>
      </c>
      <c r="S41">
        <f>IF(M41=0,0,COUNTIF(T1_imgsummary!E41:N41,"ACD")*100/M41)</f>
        <v>0</v>
      </c>
      <c r="T41">
        <f>IF(M41=0,0,COUNTIF(T1_imgsummary!E41:N41,"ACH")*100/M41)</f>
        <v>0</v>
      </c>
      <c r="U41">
        <f>IF(M41=0,0,COUNTIF(T1_imgsummary!E41:N41,"ACT")*100/M41)</f>
        <v>0</v>
      </c>
      <c r="V41">
        <f>IF(M41=0,0,COUNTIF(T1_imgsummary!E41:N41,"ACR")*100/M41)</f>
        <v>0</v>
      </c>
      <c r="W41">
        <f>IF(M41=0,0,COUNTIF(T1_imgsummary!E41:N41,"AST")*100/M41)</f>
        <v>0</v>
      </c>
      <c r="X41">
        <f>IF(M41=0,0,COUNTIF(T1_imgsummary!E41:N41,"AF")*100/M41)</f>
        <v>0</v>
      </c>
      <c r="Y41">
        <f>IF(M41=0,0,COUNTIF(T1_imgsummary!E41:N41,"BLEC")*100/M41)</f>
        <v>0</v>
      </c>
      <c r="Z41">
        <f>IF(M41=0,0,COUNTIF(T1_imgsummary!E41:N41,"CAU")*100/M41)</f>
        <v>0</v>
      </c>
      <c r="AA41">
        <f>IF(M41=0,0,COUNTIF(T1_imgsummary!E41:N41,"COE")*100/M41)</f>
        <v>0</v>
      </c>
      <c r="AB41">
        <f>IF(M41=0,0,COUNTIF(T1_imgsummary!E41:N41,"COS")*100/M41)</f>
        <v>0</v>
      </c>
      <c r="AC41">
        <f>IF(M41=0,0,COUNTIF(T1_imgsummary!E41:N41,"CYP")*100/M41)</f>
        <v>0</v>
      </c>
      <c r="AD41">
        <f>IF(M41=0,0,COUNTIF(T1_imgsummary!E41:N41,"DIP")*100/M41)</f>
        <v>0</v>
      </c>
      <c r="AE41">
        <f>IF(M41=0,0,COUNTIF(T1_imgsummary!E41:N41,"ECHY")*100/M41)</f>
        <v>0</v>
      </c>
      <c r="AF41">
        <f>IF(M41=0,0,COUNTIF(T1_imgsummary!E41:N41,"ECHI")*100/M41)</f>
        <v>0</v>
      </c>
      <c r="AG41">
        <f>IF(M41=0,0,COUNTIF(T1_imgsummary!E41:N41,"EUP")*100/M41)</f>
        <v>0</v>
      </c>
      <c r="AH41">
        <f>IF(M41=0,0,COUNTIF(T1_imgsummary!E41:N41,"FAV")*100/M41)</f>
        <v>0</v>
      </c>
      <c r="AI41" s="26">
        <f>IF(M41=0,0,COUNTIF(T1_imgsummary!E41:N41,"FVI")*100/M41)</f>
        <v>20</v>
      </c>
      <c r="AJ41">
        <f>IF(M41=0,0,COUNTIF(T1_imgsummary!E41:N41,"CMR")*100/M41)</f>
        <v>0</v>
      </c>
      <c r="AK41">
        <f>IF(M41=0,0,COUNTIF(T1_imgsummary!E41:N41,"GAL")*100/M41)</f>
        <v>0</v>
      </c>
      <c r="AL41">
        <f>IF(M41=0,0,COUNTIF(T1_imgsummary!E41:N41,"GONIA")*100/M41)</f>
        <v>0</v>
      </c>
      <c r="AM41">
        <f>IF(M41=0,0,COUNTIF(T1_imgsummary!E41:N41,"GONIO")*100/M41)</f>
        <v>0</v>
      </c>
      <c r="AN41">
        <f>IF(M41=0,0,COUNTIF(T1_imgsummary!E41:N41,"HEL")*100/M41)</f>
        <v>0</v>
      </c>
      <c r="AO41">
        <f>IF(M41=0,0,COUNTIF(T1_imgsummary!E41:N41,"HYD")*100/M41)</f>
        <v>0</v>
      </c>
      <c r="AP41">
        <f>IF(M41=0,0,COUNTIF(T1_imgsummary!E41:N41,"ISO")*100/M41)</f>
        <v>0</v>
      </c>
      <c r="AQ41">
        <f>IF(M41=0,0,COUNTIF(T1_imgsummary!E41:N41,"LEPA")*100/M41)</f>
        <v>0</v>
      </c>
      <c r="AR41">
        <f>IF(M41=0,0,COUNTIF(T1_imgsummary!E41:N41,"LEPS")*100/M41)</f>
        <v>0</v>
      </c>
      <c r="AS41">
        <f>IF(M41=0,0,COUNTIF(T1_imgsummary!E41:N41,"LOB")*100/M41)</f>
        <v>0</v>
      </c>
      <c r="AT41">
        <f>IF(M41=0,0,COUNTIF(T1_imgsummary!E41:N41,"MER")*100/M41)</f>
        <v>0</v>
      </c>
      <c r="AU41">
        <f>IF(M41=0,0,COUNTIF(T1_imgsummary!E41:N41,"MILL")*100/M41)</f>
        <v>0</v>
      </c>
      <c r="AV41">
        <f>IF(M41=0,0,COUNTIF(T1_imgsummary!E41:N41,"MON")*100/M41)</f>
        <v>0</v>
      </c>
      <c r="AW41">
        <f>IF(M41=0,0,COUNTIF(T1_imgsummary!E41:N41,"MONTB")*100/M41)</f>
        <v>0</v>
      </c>
      <c r="AX41">
        <f>IF(M41=0,0,COUNTIF(T1_imgsummary!E41:N41,"MONTE")*100/M41)</f>
        <v>0</v>
      </c>
      <c r="AY41">
        <f>IF(M41=0,0,COUNTIF(T1_imgsummary!E41:N41,"MONTF")*100/M41)</f>
        <v>0</v>
      </c>
      <c r="AZ41">
        <f>IF(M41=0,0,COUNTIF(T1_imgsummary!E41:N41,"MYC")*100/M41)</f>
        <v>0</v>
      </c>
      <c r="BA41">
        <f>IF(M41=0,0,COUNTIF(T1_imgsummary!E41:N41,"CB")*100/M41)</f>
        <v>0</v>
      </c>
      <c r="BB41">
        <f>IF(M41=0,0,COUNTIF(T1_imgsummary!E41:N41,"BUB")*100/M41)</f>
        <v>0</v>
      </c>
      <c r="BC41" s="26">
        <f>IF(M41=0,0,COUNTIF(T1_imgsummary!E41:N41,"CE")*100/M41)</f>
        <v>20</v>
      </c>
      <c r="BD41">
        <f>IF(M41=0,0,COUNTIF(T1_imgsummary!E41:N41,"CF")*100/M41)</f>
        <v>0</v>
      </c>
      <c r="BE41">
        <f>IF(M41=0,0,COUNTIF(T1_imgsummary!E41:N41,"FOT")*100/M41)</f>
        <v>0</v>
      </c>
      <c r="BF41">
        <f>IF(M41=0,0,COUNTIF(T1_imgsummary!E41:N41,"CM")*100/M41)</f>
        <v>0</v>
      </c>
      <c r="BG41">
        <f>IF(M41=0,0,COUNTIF(T1_imgsummary!E41:N41,"OULA")*100/M41)</f>
        <v>0</v>
      </c>
      <c r="BH41">
        <f>IF(M41=0,0,COUNTIF(T1_imgsummary!E41:N41,"OULO")*100/M41)</f>
        <v>0</v>
      </c>
      <c r="BI41">
        <f>IF(M41=0,0,COUNTIF(T1_imgsummary!E41:N41,"OXY")*100/M41)</f>
        <v>0</v>
      </c>
      <c r="BJ41">
        <f>IF(M41=0,0,COUNTIF(T1_imgsummary!E41:N41,"PACE")*100/M41)</f>
        <v>0</v>
      </c>
      <c r="BK41">
        <f>IF(M41=0,0,COUNTIF(T1_imgsummary!E41:N41,"PACF")*100/M41)</f>
        <v>0</v>
      </c>
      <c r="BL41">
        <f>IF(M41=0,0,COUNTIF(T1_imgsummary!E41:N41,"PAV")*100/M41)</f>
        <v>0</v>
      </c>
      <c r="BM41">
        <f>IF(M41=0,0,COUNTIF(T1_imgsummary!E41:N41,"PEC")*100/M41)</f>
        <v>0</v>
      </c>
      <c r="BN41">
        <f>IF(M41=0,0,COUNTIF(T1_imgsummary!E41:N41,"PLAT")*100/M41)</f>
        <v>0</v>
      </c>
      <c r="BO41">
        <f>IF(M41=0,0,COUNTIF(T1_imgsummary!E41:N41,"POC")*100/M41)</f>
        <v>0</v>
      </c>
      <c r="BP41">
        <f>IF(M41=0,0,COUNTIF(T1_imgsummary!E41:N41,"PORB")*100/M41)</f>
        <v>0</v>
      </c>
      <c r="BQ41" s="26">
        <f>IF(M41=0,0,COUNTIF(T1_imgsummary!E41:N41,"PORE")*100/M41)</f>
        <v>10</v>
      </c>
      <c r="BR41">
        <f>IF(M41=0,0,COUNTIF(T1_imgsummary!E41:N41,"PORM")*100/M41)</f>
        <v>0</v>
      </c>
      <c r="BS41">
        <f>IF(M41=0,0,COUNTIF(T1_imgsummary!E41:N41,"SER")*100/M41)</f>
        <v>0</v>
      </c>
      <c r="BT41">
        <f>IF(M41=0,0,COUNTIF(T1_imgsummary!E41:N41,"STY")*100/M41)</f>
        <v>0</v>
      </c>
      <c r="BU41">
        <f>IF(M41=0,0,COUNTIF(T1_imgsummary!E41:N41,"SYM")*100/M41)</f>
        <v>0</v>
      </c>
      <c r="BV41">
        <f>IF(M41=0,0,COUNTIF(T1_imgsummary!E41:N41,"TUBI")*100/M41)</f>
        <v>0</v>
      </c>
      <c r="BW41">
        <f>IF(M41=0,0,COUNTIF(T1_imgsummary!E41:N41,"TURB")*100/M41)</f>
        <v>0</v>
      </c>
      <c r="BX41">
        <f>IF(M41=0,0,COUNTIF(T1_imgsummary!E41:N41,"ZACRF")*100/M41)</f>
        <v>0</v>
      </c>
      <c r="BY41">
        <f>IF(M41=0,0,COUNTIF(T1_imgsummary!E41:N41,"ZAGARF")*100/M41)</f>
        <v>0</v>
      </c>
      <c r="BZ41">
        <f>IF(M41=0,0,COUNTIF(T1_imgsummary!E41:N41,"ZAGATF")*100/M41)</f>
        <v>0</v>
      </c>
      <c r="CA41">
        <f>IF(M41=0,0,COUNTIF(T1_imgsummary!E41:N41,"ZDENF")*100/M41)</f>
        <v>0</v>
      </c>
      <c r="CB41">
        <f>IF(M41=0,0,COUNTIF(T1_imgsummary!E41:N41,"ZEUPF")*100/M41)</f>
        <v>0</v>
      </c>
      <c r="CC41">
        <f>IF(M41=0,0,COUNTIF(T1_imgsummary!E41:N41,"ZFAVF")*100/M41)</f>
        <v>0</v>
      </c>
      <c r="CD41">
        <f>IF(M41=0,0,COUNTIF(T1_imgsummary!E41:N41,"ZCMRF")*100/M41)</f>
        <v>0</v>
      </c>
      <c r="CE41">
        <f>IF(M41=0,0,COUNTIF(T1_imgsummary!E41:N41,"ZMUSF")*100/M41)</f>
        <v>0</v>
      </c>
      <c r="CF41">
        <f>IF(M41=0,0,COUNTIF(T1_imgsummary!E41:N41,"ZNSC")*100/M41)</f>
        <v>0</v>
      </c>
      <c r="CG41">
        <f>IF(M41=0,0,COUNTIF(T1_imgsummary!E41:N41,"ZOC")*100/M41)</f>
        <v>0</v>
      </c>
      <c r="CH41">
        <f>IF(M41=0,0,COUNTIF(T1_imgsummary!E41:N41,"ZPOCF")*100/M41)</f>
        <v>0</v>
      </c>
      <c r="CI41">
        <f>IF(M41=0,0,COUNTIF(T1_imgsummary!E41:N41,"ZPORF")*100/M41)</f>
        <v>0</v>
      </c>
      <c r="CK41" s="26">
        <f>IF(M41=0,0,COUNTIF(T1_imgsummary!E41:N41,"AA")*100/M41)</f>
        <v>20</v>
      </c>
      <c r="CL41">
        <f>IF(M41=0,0,COUNTIF(T1_imgsummary!E41:N41,"CA")*100/M41)</f>
        <v>0</v>
      </c>
      <c r="CM41">
        <f>IF(M41=0,0,COUNTIF(T1_imgsummary!E41:N41,"DC")*100/M41)</f>
        <v>0</v>
      </c>
      <c r="CN41">
        <f>IF(M41=0,0,COUNTIF(T1_imgsummary!E41:N41,"DCA")*100/M41)</f>
        <v>0</v>
      </c>
      <c r="CO41">
        <f>IF(M41=0,0,COUNTIF(T1_imgsummary!E41:N41,"DIS")*100/M41)</f>
        <v>0</v>
      </c>
      <c r="CQ41">
        <f>IF(M41=0,0,COUNTIF(T1_imgsummary!E41:N41,"GRV")*100/M41)</f>
        <v>0</v>
      </c>
      <c r="CR41">
        <f>IF(M41=0,0,COUNTIF(T1_imgsummary!E41:N41,"R")*100/M41)</f>
        <v>0</v>
      </c>
      <c r="CS41">
        <f>IF(M41=0,0,COUNTIF(T1_imgsummary!E41:N41,"S")*100/M41)</f>
        <v>0</v>
      </c>
      <c r="CT41">
        <f>IF(M41=0,0,COUNTIF(T1_imgsummary!E41:N41,"RCK")*100/M41)</f>
        <v>0</v>
      </c>
      <c r="CU41">
        <f>IF(M41=0,0,COUNTIF(T1_imgsummary!E41:N41,"SI")*100/M41)</f>
        <v>0</v>
      </c>
      <c r="CW41">
        <f>IF(M41=0,0,COUNTIF(T1_imgsummary!E41:N41,"COD")*100/M41)</f>
        <v>0</v>
      </c>
      <c r="CX41">
        <f>IF(M41=0,0,COUNTIF(T1_imgsummary!E41:N41,"KAPP")*100/M41)</f>
        <v>0</v>
      </c>
      <c r="CY41" s="26">
        <f>IF(M41=0,0,COUNTIF(T1_imgsummary!E41:N41,"MA")*100/M41)</f>
        <v>20</v>
      </c>
      <c r="CZ41">
        <f>IF(M41=0,0,COUNTIF(T1_imgsummary!E41:N41,"SARG")*100/M41)</f>
        <v>0</v>
      </c>
      <c r="DB41" s="26">
        <f>IF(M41=0,0,COUNTIF(T1_imgsummary!E41:N41,"HA")*100/M41)</f>
        <v>10</v>
      </c>
      <c r="DD41">
        <f>IF(M41=0,0,COUNTIF(T1_imgsummary!E41:N41,"COTS")*100/M41)</f>
        <v>0</v>
      </c>
      <c r="DE41">
        <f>IF(M41=0,0,COUNTIF(T1_imgsummary!E41:N41,"COR")*100/M41)</f>
        <v>0</v>
      </c>
      <c r="DF41">
        <f>IF(M41=0,0,COUNTIF(T1_imgsummary!E41:N41,"DIA")*100/M41)</f>
        <v>0</v>
      </c>
      <c r="DG41">
        <f>IF(M41=0,0,COUNTIF(T1_imgsummary!E41:N41,"GORG")*100/M41)</f>
        <v>0</v>
      </c>
      <c r="DH41">
        <f>IF(M41=0,0,COUNTIF(T1_imgsummary!E41:N41,"ISIS")*100/M41)</f>
        <v>0</v>
      </c>
      <c r="DI41">
        <f>IF(M41=0,0,COUNTIF(T1_imgsummary!E41:N41,"OT")*100/M41)</f>
        <v>0</v>
      </c>
      <c r="DJ41">
        <f>IF(M41=0,0,COUNTIF(T1_imgsummary!E41:N41,"SG")*100/M41)</f>
        <v>0</v>
      </c>
      <c r="DK41">
        <f>IF(M41=0,0,COUNTIF(T1_imgsummary!E41:N41,"SC")*100/M41)</f>
        <v>0</v>
      </c>
      <c r="DL41">
        <f>IF(M41=0,0,COUNTIF(T1_imgsummary!E41:N41,"SP")*100/M41)</f>
        <v>0</v>
      </c>
      <c r="DM41">
        <f>IF(M41=0,0,COUNTIF(T1_imgsummary!E41:N41,"ZO")*100/M41)</f>
        <v>0</v>
      </c>
      <c r="DO41">
        <f>IF(M41=0,0,COUNTIF(T1_imgsummary!E41:N41,"TWB")*100/M41)</f>
        <v>0</v>
      </c>
      <c r="DQ41">
        <f>IF(M41=0,0,COUNTIF(T1_imgsummary!Y41:AH41,"COR")*100/M41)</f>
        <v>0</v>
      </c>
      <c r="DR41">
        <f>IF(M41=0,0,COUNTIF(T1_imgsummary!Y41:AH41,"COTS")*100/M41)</f>
        <v>0</v>
      </c>
      <c r="DS41">
        <f>IF(M41=0,0,COUNTIF(T1_imgsummary!Y41:AH41,"DIA")*100/M41)</f>
        <v>0</v>
      </c>
      <c r="DT41">
        <f>IF(M41=0,0,COUNTIF(T1_imgsummary!Y41:AH41,"GORG")*100/M41)</f>
        <v>0</v>
      </c>
      <c r="DU41">
        <f>IF(M41=0,0,COUNTIF(T1_imgsummary!Y41:AH41,"ISIS")*100/M41)</f>
        <v>0</v>
      </c>
      <c r="DV41">
        <f>IF(M41=0,0,COUNTIF(T1_imgsummary!Y41:AH41,"DIS")*100/M41)</f>
        <v>0</v>
      </c>
      <c r="DW41">
        <f>IF(M41=0,0,COUNTIF(T1_imgsummary!Y41:AH41,"BLEC")*100/M41)</f>
        <v>0</v>
      </c>
      <c r="DX41">
        <f>IF(M41=0,0,COUNTIF(T1_imgsummary!Y41:AH41,"COD")*100/M41)</f>
        <v>0</v>
      </c>
      <c r="DY41">
        <f>IF(M41=0,0,COUNTIF(T1_imgsummary!Y41:AH41,"KAPP")*100/M41)</f>
        <v>0</v>
      </c>
      <c r="DZ41">
        <f>IF(M41=0,0,COUNTIF(T1_imgsummary!Y41:AH41,"SARG")*100/M41)</f>
        <v>0</v>
      </c>
      <c r="EA41">
        <f>IF(M41=0,0,COUNTIF(T1_imgsummary!Y41:AH41,"ZACRF")*100/M41)</f>
        <v>0</v>
      </c>
      <c r="EB41">
        <f>IF(M41=0,0,COUNTIF(T1_imgsummary!Y41:AH41,"ZAGARF")*100/M41)</f>
        <v>0</v>
      </c>
      <c r="EC41">
        <f>IF(M41=0,0,COUNTIF(T1_imgsummary!Y41:AH41,"ZAGATF")*100/M41)</f>
        <v>0</v>
      </c>
      <c r="ED41">
        <f>IF(M41=0,0,COUNTIF(T1_imgsummary!Y41:AH41,"ZCMRF")*100/M41)</f>
        <v>0</v>
      </c>
      <c r="EE41">
        <f>IF(M41=0,0,COUNTIF(T1_imgsummary!Y41:AH41,"ZDENF")*100/M41)</f>
        <v>0</v>
      </c>
      <c r="EF41">
        <f>IF(M41=0,0,COUNTIF(T1_imgsummary!Y41:AH41,"ZEUPF")*100/M41)</f>
        <v>0</v>
      </c>
      <c r="EG41">
        <f>IF(M41=0,0,COUNTIF(T1_imgsummary!Y41:AH41,"ZFAVF")*100/M41)</f>
        <v>0</v>
      </c>
      <c r="EH41">
        <f>IF(M41=0,0,COUNTIF(T1_imgsummary!Y41:AH41,"ZMUSF")*100/M41)</f>
        <v>0</v>
      </c>
      <c r="EI41">
        <f>IF(M41=0,0,COUNTIF(T1_imgsummary!Y41:AH41,"ZNSC")*100/M41)</f>
        <v>0</v>
      </c>
      <c r="EJ41">
        <f>IF(M41=0,0,COUNTIF(T1_imgsummary!Y41:AH41,"ZOC")*100/M41)</f>
        <v>0</v>
      </c>
      <c r="EK41">
        <f>IF(M41=0,0,COUNTIF(T1_imgsummary!Y41:AH41,"ZPOCF")*100/M41)</f>
        <v>0</v>
      </c>
      <c r="EL41">
        <f>IF(M41=0,0,COUNTIF(T1_imgsummary!Y41:AH41,"ZPORF")*100/M41)</f>
        <v>0</v>
      </c>
    </row>
    <row r="42" spans="1:142" x14ac:dyDescent="0.25">
      <c r="A42">
        <v>40</v>
      </c>
      <c r="B42" t="s">
        <v>102</v>
      </c>
      <c r="F42" s="26">
        <f>IF(M42=0,0,COUNTIF(T1_imgsummary!O42:X42,"HC")*100/M42)</f>
        <v>10</v>
      </c>
      <c r="G42" s="26">
        <f>IF(M42=0,0,COUNTIF(T1_imgsummary!O42:X42,"AA")*100/M42)</f>
        <v>50</v>
      </c>
      <c r="H42">
        <f>IF(M42=0,0,COUNTIF(T1_imgsummary!O42:X42,"AB")*100/M42)</f>
        <v>0</v>
      </c>
      <c r="I42" s="26">
        <f>IF(M42=0,0,COUNTIF(T1_imgsummary!O42:X42,"MA")*100/M42)</f>
        <v>10</v>
      </c>
      <c r="J42">
        <f>IF(M42=0,0,COUNTIF(T1_imgsummary!O42:X42,"HA")*100/M42)</f>
        <v>0</v>
      </c>
      <c r="K42" s="26">
        <f>IF(M42=0,0,COUNTIF(T1_imgsummary!O42:X42,"OB")*100/M42)</f>
        <v>30</v>
      </c>
      <c r="L42">
        <f>IF(M42=0,0,COUNTIF(T1_imgsummary!O42:X42,"TWB")*100/M42)</f>
        <v>0</v>
      </c>
      <c r="M42">
        <f>10-COUNTIF(T1_imgsummary!O42:X42,"TWS")</f>
        <v>10</v>
      </c>
      <c r="P42">
        <f>IF(M42=0,0,COUNTIF(T1_imgsummary!E42:N42,"ACAN")*100/M42)</f>
        <v>0</v>
      </c>
      <c r="Q42">
        <f>IF(M42=0,0,COUNTIF(T1_imgsummary!E42:N42,"ACB")*100/M42)</f>
        <v>0</v>
      </c>
      <c r="R42">
        <f>IF(M42=0,0,COUNTIF(T1_imgsummary!E42:N42,"ACC")*100/M42)</f>
        <v>0</v>
      </c>
      <c r="S42">
        <f>IF(M42=0,0,COUNTIF(T1_imgsummary!E42:N42,"ACD")*100/M42)</f>
        <v>0</v>
      </c>
      <c r="T42">
        <f>IF(M42=0,0,COUNTIF(T1_imgsummary!E42:N42,"ACH")*100/M42)</f>
        <v>0</v>
      </c>
      <c r="U42">
        <f>IF(M42=0,0,COUNTIF(T1_imgsummary!E42:N42,"ACT")*100/M42)</f>
        <v>0</v>
      </c>
      <c r="V42">
        <f>IF(M42=0,0,COUNTIF(T1_imgsummary!E42:N42,"ACR")*100/M42)</f>
        <v>0</v>
      </c>
      <c r="W42" s="26">
        <f>IF(M42=0,0,COUNTIF(T1_imgsummary!E42:N42,"AST")*100/M42)</f>
        <v>10</v>
      </c>
      <c r="X42">
        <f>IF(M42=0,0,COUNTIF(T1_imgsummary!E42:N42,"AF")*100/M42)</f>
        <v>0</v>
      </c>
      <c r="Y42">
        <f>IF(M42=0,0,COUNTIF(T1_imgsummary!E42:N42,"BLEC")*100/M42)</f>
        <v>0</v>
      </c>
      <c r="Z42">
        <f>IF(M42=0,0,COUNTIF(T1_imgsummary!E42:N42,"CAU")*100/M42)</f>
        <v>0</v>
      </c>
      <c r="AA42">
        <f>IF(M42=0,0,COUNTIF(T1_imgsummary!E42:N42,"COE")*100/M42)</f>
        <v>0</v>
      </c>
      <c r="AB42">
        <f>IF(M42=0,0,COUNTIF(T1_imgsummary!E42:N42,"COS")*100/M42)</f>
        <v>0</v>
      </c>
      <c r="AC42">
        <f>IF(M42=0,0,COUNTIF(T1_imgsummary!E42:N42,"CYP")*100/M42)</f>
        <v>0</v>
      </c>
      <c r="AD42">
        <f>IF(M42=0,0,COUNTIF(T1_imgsummary!E42:N42,"DIP")*100/M42)</f>
        <v>0</v>
      </c>
      <c r="AE42">
        <f>IF(M42=0,0,COUNTIF(T1_imgsummary!E42:N42,"ECHY")*100/M42)</f>
        <v>0</v>
      </c>
      <c r="AF42">
        <f>IF(M42=0,0,COUNTIF(T1_imgsummary!E42:N42,"ECHI")*100/M42)</f>
        <v>0</v>
      </c>
      <c r="AG42">
        <f>IF(M42=0,0,COUNTIF(T1_imgsummary!E42:N42,"EUP")*100/M42)</f>
        <v>0</v>
      </c>
      <c r="AH42">
        <f>IF(M42=0,0,COUNTIF(T1_imgsummary!E42:N42,"FAV")*100/M42)</f>
        <v>0</v>
      </c>
      <c r="AI42">
        <f>IF(M42=0,0,COUNTIF(T1_imgsummary!E42:N42,"FVI")*100/M42)</f>
        <v>0</v>
      </c>
      <c r="AJ42">
        <f>IF(M42=0,0,COUNTIF(T1_imgsummary!E42:N42,"CMR")*100/M42)</f>
        <v>0</v>
      </c>
      <c r="AK42">
        <f>IF(M42=0,0,COUNTIF(T1_imgsummary!E42:N42,"GAL")*100/M42)</f>
        <v>0</v>
      </c>
      <c r="AL42">
        <f>IF(M42=0,0,COUNTIF(T1_imgsummary!E42:N42,"GONIA")*100/M42)</f>
        <v>0</v>
      </c>
      <c r="AM42">
        <f>IF(M42=0,0,COUNTIF(T1_imgsummary!E42:N42,"GONIO")*100/M42)</f>
        <v>0</v>
      </c>
      <c r="AN42">
        <f>IF(M42=0,0,COUNTIF(T1_imgsummary!E42:N42,"HEL")*100/M42)</f>
        <v>0</v>
      </c>
      <c r="AO42">
        <f>IF(M42=0,0,COUNTIF(T1_imgsummary!E42:N42,"HYD")*100/M42)</f>
        <v>0</v>
      </c>
      <c r="AP42">
        <f>IF(M42=0,0,COUNTIF(T1_imgsummary!E42:N42,"ISO")*100/M42)</f>
        <v>0</v>
      </c>
      <c r="AQ42">
        <f>IF(M42=0,0,COUNTIF(T1_imgsummary!E42:N42,"LEPA")*100/M42)</f>
        <v>0</v>
      </c>
      <c r="AR42">
        <f>IF(M42=0,0,COUNTIF(T1_imgsummary!E42:N42,"LEPS")*100/M42)</f>
        <v>0</v>
      </c>
      <c r="AS42">
        <f>IF(M42=0,0,COUNTIF(T1_imgsummary!E42:N42,"LOB")*100/M42)</f>
        <v>0</v>
      </c>
      <c r="AT42">
        <f>IF(M42=0,0,COUNTIF(T1_imgsummary!E42:N42,"MER")*100/M42)</f>
        <v>0</v>
      </c>
      <c r="AU42">
        <f>IF(M42=0,0,COUNTIF(T1_imgsummary!E42:N42,"MILL")*100/M42)</f>
        <v>0</v>
      </c>
      <c r="AV42">
        <f>IF(M42=0,0,COUNTIF(T1_imgsummary!E42:N42,"MON")*100/M42)</f>
        <v>0</v>
      </c>
      <c r="AW42">
        <f>IF(M42=0,0,COUNTIF(T1_imgsummary!E42:N42,"MONTB")*100/M42)</f>
        <v>0</v>
      </c>
      <c r="AX42">
        <f>IF(M42=0,0,COUNTIF(T1_imgsummary!E42:N42,"MONTE")*100/M42)</f>
        <v>0</v>
      </c>
      <c r="AY42">
        <f>IF(M42=0,0,COUNTIF(T1_imgsummary!E42:N42,"MONTF")*100/M42)</f>
        <v>0</v>
      </c>
      <c r="AZ42">
        <f>IF(M42=0,0,COUNTIF(T1_imgsummary!E42:N42,"MYC")*100/M42)</f>
        <v>0</v>
      </c>
      <c r="BA42">
        <f>IF(M42=0,0,COUNTIF(T1_imgsummary!E42:N42,"CB")*100/M42)</f>
        <v>0</v>
      </c>
      <c r="BB42">
        <f>IF(M42=0,0,COUNTIF(T1_imgsummary!E42:N42,"BUB")*100/M42)</f>
        <v>0</v>
      </c>
      <c r="BC42">
        <f>IF(M42=0,0,COUNTIF(T1_imgsummary!E42:N42,"CE")*100/M42)</f>
        <v>0</v>
      </c>
      <c r="BD42">
        <f>IF(M42=0,0,COUNTIF(T1_imgsummary!E42:N42,"CF")*100/M42)</f>
        <v>0</v>
      </c>
      <c r="BE42">
        <f>IF(M42=0,0,COUNTIF(T1_imgsummary!E42:N42,"FOT")*100/M42)</f>
        <v>0</v>
      </c>
      <c r="BF42">
        <f>IF(M42=0,0,COUNTIF(T1_imgsummary!E42:N42,"CM")*100/M42)</f>
        <v>0</v>
      </c>
      <c r="BG42">
        <f>IF(M42=0,0,COUNTIF(T1_imgsummary!E42:N42,"OULA")*100/M42)</f>
        <v>0</v>
      </c>
      <c r="BH42">
        <f>IF(M42=0,0,COUNTIF(T1_imgsummary!E42:N42,"OULO")*100/M42)</f>
        <v>0</v>
      </c>
      <c r="BI42">
        <f>IF(M42=0,0,COUNTIF(T1_imgsummary!E42:N42,"OXY")*100/M42)</f>
        <v>0</v>
      </c>
      <c r="BJ42">
        <f>IF(M42=0,0,COUNTIF(T1_imgsummary!E42:N42,"PACE")*100/M42)</f>
        <v>0</v>
      </c>
      <c r="BK42">
        <f>IF(M42=0,0,COUNTIF(T1_imgsummary!E42:N42,"PACF")*100/M42)</f>
        <v>0</v>
      </c>
      <c r="BL42">
        <f>IF(M42=0,0,COUNTIF(T1_imgsummary!E42:N42,"PAV")*100/M42)</f>
        <v>0</v>
      </c>
      <c r="BM42">
        <f>IF(M42=0,0,COUNTIF(T1_imgsummary!E42:N42,"PEC")*100/M42)</f>
        <v>0</v>
      </c>
      <c r="BN42">
        <f>IF(M42=0,0,COUNTIF(T1_imgsummary!E42:N42,"PLAT")*100/M42)</f>
        <v>0</v>
      </c>
      <c r="BO42">
        <f>IF(M42=0,0,COUNTIF(T1_imgsummary!E42:N42,"POC")*100/M42)</f>
        <v>0</v>
      </c>
      <c r="BP42">
        <f>IF(M42=0,0,COUNTIF(T1_imgsummary!E42:N42,"PORB")*100/M42)</f>
        <v>0</v>
      </c>
      <c r="BQ42">
        <f>IF(M42=0,0,COUNTIF(T1_imgsummary!E42:N42,"PORE")*100/M42)</f>
        <v>0</v>
      </c>
      <c r="BR42">
        <f>IF(M42=0,0,COUNTIF(T1_imgsummary!E42:N42,"PORM")*100/M42)</f>
        <v>0</v>
      </c>
      <c r="BS42">
        <f>IF(M42=0,0,COUNTIF(T1_imgsummary!E42:N42,"SER")*100/M42)</f>
        <v>0</v>
      </c>
      <c r="BT42">
        <f>IF(M42=0,0,COUNTIF(T1_imgsummary!E42:N42,"STY")*100/M42)</f>
        <v>0</v>
      </c>
      <c r="BU42">
        <f>IF(M42=0,0,COUNTIF(T1_imgsummary!E42:N42,"SYM")*100/M42)</f>
        <v>0</v>
      </c>
      <c r="BV42">
        <f>IF(M42=0,0,COUNTIF(T1_imgsummary!E42:N42,"TUBI")*100/M42)</f>
        <v>0</v>
      </c>
      <c r="BW42">
        <f>IF(M42=0,0,COUNTIF(T1_imgsummary!E42:N42,"TURB")*100/M42)</f>
        <v>0</v>
      </c>
      <c r="BX42">
        <f>IF(M42=0,0,COUNTIF(T1_imgsummary!E42:N42,"ZACRF")*100/M42)</f>
        <v>0</v>
      </c>
      <c r="BY42">
        <f>IF(M42=0,0,COUNTIF(T1_imgsummary!E42:N42,"ZAGARF")*100/M42)</f>
        <v>0</v>
      </c>
      <c r="BZ42">
        <f>IF(M42=0,0,COUNTIF(T1_imgsummary!E42:N42,"ZAGATF")*100/M42)</f>
        <v>0</v>
      </c>
      <c r="CA42">
        <f>IF(M42=0,0,COUNTIF(T1_imgsummary!E42:N42,"ZDENF")*100/M42)</f>
        <v>0</v>
      </c>
      <c r="CB42">
        <f>IF(M42=0,0,COUNTIF(T1_imgsummary!E42:N42,"ZEUPF")*100/M42)</f>
        <v>0</v>
      </c>
      <c r="CC42">
        <f>IF(M42=0,0,COUNTIF(T1_imgsummary!E42:N42,"ZFAVF")*100/M42)</f>
        <v>0</v>
      </c>
      <c r="CD42">
        <f>IF(M42=0,0,COUNTIF(T1_imgsummary!E42:N42,"ZCMRF")*100/M42)</f>
        <v>0</v>
      </c>
      <c r="CE42">
        <f>IF(M42=0,0,COUNTIF(T1_imgsummary!E42:N42,"ZMUSF")*100/M42)</f>
        <v>0</v>
      </c>
      <c r="CF42">
        <f>IF(M42=0,0,COUNTIF(T1_imgsummary!E42:N42,"ZNSC")*100/M42)</f>
        <v>0</v>
      </c>
      <c r="CG42">
        <f>IF(M42=0,0,COUNTIF(T1_imgsummary!E42:N42,"ZOC")*100/M42)</f>
        <v>0</v>
      </c>
      <c r="CH42">
        <f>IF(M42=0,0,COUNTIF(T1_imgsummary!E42:N42,"ZPOCF")*100/M42)</f>
        <v>0</v>
      </c>
      <c r="CI42">
        <f>IF(M42=0,0,COUNTIF(T1_imgsummary!E42:N42,"ZPORF")*100/M42)</f>
        <v>0</v>
      </c>
      <c r="CK42" s="26">
        <f>IF(M42=0,0,COUNTIF(T1_imgsummary!E42:N42,"AA")*100/M42)</f>
        <v>40</v>
      </c>
      <c r="CL42" s="26">
        <f>IF(M42=0,0,COUNTIF(T1_imgsummary!E42:N42,"CA")*100/M42)</f>
        <v>10</v>
      </c>
      <c r="CM42">
        <f>IF(M42=0,0,COUNTIF(T1_imgsummary!E42:N42,"DC")*100/M42)</f>
        <v>0</v>
      </c>
      <c r="CN42">
        <f>IF(M42=0,0,COUNTIF(T1_imgsummary!E42:N42,"DCA")*100/M42)</f>
        <v>0</v>
      </c>
      <c r="CO42">
        <f>IF(M42=0,0,COUNTIF(T1_imgsummary!E42:N42,"DIS")*100/M42)</f>
        <v>0</v>
      </c>
      <c r="CQ42">
        <f>IF(M42=0,0,COUNTIF(T1_imgsummary!E42:N42,"GRV")*100/M42)</f>
        <v>0</v>
      </c>
      <c r="CR42">
        <f>IF(M42=0,0,COUNTIF(T1_imgsummary!E42:N42,"R")*100/M42)</f>
        <v>0</v>
      </c>
      <c r="CS42">
        <f>IF(M42=0,0,COUNTIF(T1_imgsummary!E42:N42,"S")*100/M42)</f>
        <v>0</v>
      </c>
      <c r="CT42">
        <f>IF(M42=0,0,COUNTIF(T1_imgsummary!E42:N42,"RCK")*100/M42)</f>
        <v>0</v>
      </c>
      <c r="CU42">
        <f>IF(M42=0,0,COUNTIF(T1_imgsummary!E42:N42,"SI")*100/M42)</f>
        <v>0</v>
      </c>
      <c r="CW42">
        <f>IF(M42=0,0,COUNTIF(T1_imgsummary!E42:N42,"COD")*100/M42)</f>
        <v>0</v>
      </c>
      <c r="CX42">
        <f>IF(M42=0,0,COUNTIF(T1_imgsummary!E42:N42,"KAPP")*100/M42)</f>
        <v>0</v>
      </c>
      <c r="CY42" s="26">
        <f>IF(M42=0,0,COUNTIF(T1_imgsummary!E42:N42,"MA")*100/M42)</f>
        <v>10</v>
      </c>
      <c r="CZ42">
        <f>IF(M42=0,0,COUNTIF(T1_imgsummary!E42:N42,"SARG")*100/M42)</f>
        <v>0</v>
      </c>
      <c r="DB42">
        <f>IF(M42=0,0,COUNTIF(T1_imgsummary!E42:N42,"HA")*100/M42)</f>
        <v>0</v>
      </c>
      <c r="DD42">
        <f>IF(M42=0,0,COUNTIF(T1_imgsummary!E42:N42,"COTS")*100/M42)</f>
        <v>0</v>
      </c>
      <c r="DE42">
        <f>IF(M42=0,0,COUNTIF(T1_imgsummary!E42:N42,"COR")*100/M42)</f>
        <v>0</v>
      </c>
      <c r="DF42">
        <f>IF(M42=0,0,COUNTIF(T1_imgsummary!E42:N42,"DIA")*100/M42)</f>
        <v>0</v>
      </c>
      <c r="DG42">
        <f>IF(M42=0,0,COUNTIF(T1_imgsummary!E42:N42,"GORG")*100/M42)</f>
        <v>0</v>
      </c>
      <c r="DH42">
        <f>IF(M42=0,0,COUNTIF(T1_imgsummary!E42:N42,"ISIS")*100/M42)</f>
        <v>0</v>
      </c>
      <c r="DI42">
        <f>IF(M42=0,0,COUNTIF(T1_imgsummary!E42:N42,"OT")*100/M42)</f>
        <v>0</v>
      </c>
      <c r="DJ42">
        <f>IF(M42=0,0,COUNTIF(T1_imgsummary!E42:N42,"SG")*100/M42)</f>
        <v>0</v>
      </c>
      <c r="DK42" s="26">
        <f>IF(M42=0,0,COUNTIF(T1_imgsummary!E42:N42,"SC")*100/M42)</f>
        <v>10</v>
      </c>
      <c r="DL42" s="26">
        <f>IF(M42=0,0,COUNTIF(T1_imgsummary!E42:N42,"SP")*100/M42)</f>
        <v>20</v>
      </c>
      <c r="DM42">
        <f>IF(M42=0,0,COUNTIF(T1_imgsummary!E42:N42,"ZO")*100/M42)</f>
        <v>0</v>
      </c>
      <c r="DO42">
        <f>IF(M42=0,0,COUNTIF(T1_imgsummary!E42:N42,"TWB")*100/M42)</f>
        <v>0</v>
      </c>
      <c r="DQ42">
        <f>IF(M42=0,0,COUNTIF(T1_imgsummary!Y42:AH42,"COR")*100/M42)</f>
        <v>0</v>
      </c>
      <c r="DR42">
        <f>IF(M42=0,0,COUNTIF(T1_imgsummary!Y42:AH42,"COTS")*100/M42)</f>
        <v>0</v>
      </c>
      <c r="DS42">
        <f>IF(M42=0,0,COUNTIF(T1_imgsummary!Y42:AH42,"DIA")*100/M42)</f>
        <v>0</v>
      </c>
      <c r="DT42">
        <f>IF(M42=0,0,COUNTIF(T1_imgsummary!Y42:AH42,"GORG")*100/M42)</f>
        <v>0</v>
      </c>
      <c r="DU42">
        <f>IF(M42=0,0,COUNTIF(T1_imgsummary!Y42:AH42,"ISIS")*100/M42)</f>
        <v>0</v>
      </c>
      <c r="DV42">
        <f>IF(M42=0,0,COUNTIF(T1_imgsummary!Y42:AH42,"DIS")*100/M42)</f>
        <v>0</v>
      </c>
      <c r="DW42">
        <f>IF(M42=0,0,COUNTIF(T1_imgsummary!Y42:AH42,"BLEC")*100/M42)</f>
        <v>0</v>
      </c>
      <c r="DX42">
        <f>IF(M42=0,0,COUNTIF(T1_imgsummary!Y42:AH42,"COD")*100/M42)</f>
        <v>0</v>
      </c>
      <c r="DY42">
        <f>IF(M42=0,0,COUNTIF(T1_imgsummary!Y42:AH42,"KAPP")*100/M42)</f>
        <v>0</v>
      </c>
      <c r="DZ42">
        <f>IF(M42=0,0,COUNTIF(T1_imgsummary!Y42:AH42,"SARG")*100/M42)</f>
        <v>0</v>
      </c>
      <c r="EA42">
        <f>IF(M42=0,0,COUNTIF(T1_imgsummary!Y42:AH42,"ZACRF")*100/M42)</f>
        <v>0</v>
      </c>
      <c r="EB42">
        <f>IF(M42=0,0,COUNTIF(T1_imgsummary!Y42:AH42,"ZAGARF")*100/M42)</f>
        <v>0</v>
      </c>
      <c r="EC42">
        <f>IF(M42=0,0,COUNTIF(T1_imgsummary!Y42:AH42,"ZAGATF")*100/M42)</f>
        <v>0</v>
      </c>
      <c r="ED42">
        <f>IF(M42=0,0,COUNTIF(T1_imgsummary!Y42:AH42,"ZCMRF")*100/M42)</f>
        <v>0</v>
      </c>
      <c r="EE42">
        <f>IF(M42=0,0,COUNTIF(T1_imgsummary!Y42:AH42,"ZDENF")*100/M42)</f>
        <v>0</v>
      </c>
      <c r="EF42">
        <f>IF(M42=0,0,COUNTIF(T1_imgsummary!Y42:AH42,"ZEUPF")*100/M42)</f>
        <v>0</v>
      </c>
      <c r="EG42">
        <f>IF(M42=0,0,COUNTIF(T1_imgsummary!Y42:AH42,"ZFAVF")*100/M42)</f>
        <v>0</v>
      </c>
      <c r="EH42">
        <f>IF(M42=0,0,COUNTIF(T1_imgsummary!Y42:AH42,"ZMUSF")*100/M42)</f>
        <v>0</v>
      </c>
      <c r="EI42">
        <f>IF(M42=0,0,COUNTIF(T1_imgsummary!Y42:AH42,"ZNSC")*100/M42)</f>
        <v>0</v>
      </c>
      <c r="EJ42">
        <f>IF(M42=0,0,COUNTIF(T1_imgsummary!Y42:AH42,"ZOC")*100/M42)</f>
        <v>0</v>
      </c>
      <c r="EK42">
        <f>IF(M42=0,0,COUNTIF(T1_imgsummary!Y42:AH42,"ZPOCF")*100/M42)</f>
        <v>0</v>
      </c>
      <c r="EL42">
        <f>IF(M42=0,0,COUNTIF(T1_imgsummary!Y42:AH42,"ZPORF")*100/M42)</f>
        <v>0</v>
      </c>
    </row>
    <row r="43" spans="1:142" x14ac:dyDescent="0.25">
      <c r="A43">
        <v>41</v>
      </c>
      <c r="B43" t="s">
        <v>103</v>
      </c>
      <c r="F43">
        <f>IF(M43=0,0,COUNTIF(T1_imgsummary!O43:X43,"HC")*100/M43)</f>
        <v>0</v>
      </c>
      <c r="G43" s="26">
        <f>IF(M43=0,0,COUNTIF(T1_imgsummary!O43:X43,"AA")*100/M43)</f>
        <v>50</v>
      </c>
      <c r="H43">
        <f>IF(M43=0,0,COUNTIF(T1_imgsummary!O43:X43,"AB")*100/M43)</f>
        <v>0</v>
      </c>
      <c r="I43" s="26">
        <f>IF(M43=0,0,COUNTIF(T1_imgsummary!O43:X43,"MA")*100/M43)</f>
        <v>20</v>
      </c>
      <c r="J43" s="26">
        <f>IF(M43=0,0,COUNTIF(T1_imgsummary!O43:X43,"HA")*100/M43)</f>
        <v>20</v>
      </c>
      <c r="K43" s="26">
        <f>IF(M43=0,0,COUNTIF(T1_imgsummary!O43:X43,"OB")*100/M43)</f>
        <v>10</v>
      </c>
      <c r="L43">
        <f>IF(M43=0,0,COUNTIF(T1_imgsummary!O43:X43,"TWB")*100/M43)</f>
        <v>0</v>
      </c>
      <c r="M43">
        <f>10-COUNTIF(T1_imgsummary!O43:X43,"TWS")</f>
        <v>10</v>
      </c>
      <c r="P43">
        <f>IF(M43=0,0,COUNTIF(T1_imgsummary!E43:N43,"ACAN")*100/M43)</f>
        <v>0</v>
      </c>
      <c r="Q43">
        <f>IF(M43=0,0,COUNTIF(T1_imgsummary!E43:N43,"ACB")*100/M43)</f>
        <v>0</v>
      </c>
      <c r="R43">
        <f>IF(M43=0,0,COUNTIF(T1_imgsummary!E43:N43,"ACC")*100/M43)</f>
        <v>0</v>
      </c>
      <c r="S43">
        <f>IF(M43=0,0,COUNTIF(T1_imgsummary!E43:N43,"ACD")*100/M43)</f>
        <v>0</v>
      </c>
      <c r="T43">
        <f>IF(M43=0,0,COUNTIF(T1_imgsummary!E43:N43,"ACH")*100/M43)</f>
        <v>0</v>
      </c>
      <c r="U43">
        <f>IF(M43=0,0,COUNTIF(T1_imgsummary!E43:N43,"ACT")*100/M43)</f>
        <v>0</v>
      </c>
      <c r="V43">
        <f>IF(M43=0,0,COUNTIF(T1_imgsummary!E43:N43,"ACR")*100/M43)</f>
        <v>0</v>
      </c>
      <c r="W43">
        <f>IF(M43=0,0,COUNTIF(T1_imgsummary!E43:N43,"AST")*100/M43)</f>
        <v>0</v>
      </c>
      <c r="X43">
        <f>IF(M43=0,0,COUNTIF(T1_imgsummary!E43:N43,"AF")*100/M43)</f>
        <v>0</v>
      </c>
      <c r="Y43">
        <f>IF(M43=0,0,COUNTIF(T1_imgsummary!E43:N43,"BLEC")*100/M43)</f>
        <v>0</v>
      </c>
      <c r="Z43">
        <f>IF(M43=0,0,COUNTIF(T1_imgsummary!E43:N43,"CAU")*100/M43)</f>
        <v>0</v>
      </c>
      <c r="AA43">
        <f>IF(M43=0,0,COUNTIF(T1_imgsummary!E43:N43,"COE")*100/M43)</f>
        <v>0</v>
      </c>
      <c r="AB43">
        <f>IF(M43=0,0,COUNTIF(T1_imgsummary!E43:N43,"COS")*100/M43)</f>
        <v>0</v>
      </c>
      <c r="AC43">
        <f>IF(M43=0,0,COUNTIF(T1_imgsummary!E43:N43,"CYP")*100/M43)</f>
        <v>0</v>
      </c>
      <c r="AD43">
        <f>IF(M43=0,0,COUNTIF(T1_imgsummary!E43:N43,"DIP")*100/M43)</f>
        <v>0</v>
      </c>
      <c r="AE43">
        <f>IF(M43=0,0,COUNTIF(T1_imgsummary!E43:N43,"ECHY")*100/M43)</f>
        <v>0</v>
      </c>
      <c r="AF43">
        <f>IF(M43=0,0,COUNTIF(T1_imgsummary!E43:N43,"ECHI")*100/M43)</f>
        <v>0</v>
      </c>
      <c r="AG43">
        <f>IF(M43=0,0,COUNTIF(T1_imgsummary!E43:N43,"EUP")*100/M43)</f>
        <v>0</v>
      </c>
      <c r="AH43">
        <f>IF(M43=0,0,COUNTIF(T1_imgsummary!E43:N43,"FAV")*100/M43)</f>
        <v>0</v>
      </c>
      <c r="AI43">
        <f>IF(M43=0,0,COUNTIF(T1_imgsummary!E43:N43,"FVI")*100/M43)</f>
        <v>0</v>
      </c>
      <c r="AJ43">
        <f>IF(M43=0,0,COUNTIF(T1_imgsummary!E43:N43,"CMR")*100/M43)</f>
        <v>0</v>
      </c>
      <c r="AK43">
        <f>IF(M43=0,0,COUNTIF(T1_imgsummary!E43:N43,"GAL")*100/M43)</f>
        <v>0</v>
      </c>
      <c r="AL43">
        <f>IF(M43=0,0,COUNTIF(T1_imgsummary!E43:N43,"GONIA")*100/M43)</f>
        <v>0</v>
      </c>
      <c r="AM43">
        <f>IF(M43=0,0,COUNTIF(T1_imgsummary!E43:N43,"GONIO")*100/M43)</f>
        <v>0</v>
      </c>
      <c r="AN43">
        <f>IF(M43=0,0,COUNTIF(T1_imgsummary!E43:N43,"HEL")*100/M43)</f>
        <v>0</v>
      </c>
      <c r="AO43">
        <f>IF(M43=0,0,COUNTIF(T1_imgsummary!E43:N43,"HYD")*100/M43)</f>
        <v>0</v>
      </c>
      <c r="AP43">
        <f>IF(M43=0,0,COUNTIF(T1_imgsummary!E43:N43,"ISO")*100/M43)</f>
        <v>0</v>
      </c>
      <c r="AQ43">
        <f>IF(M43=0,0,COUNTIF(T1_imgsummary!E43:N43,"LEPA")*100/M43)</f>
        <v>0</v>
      </c>
      <c r="AR43">
        <f>IF(M43=0,0,COUNTIF(T1_imgsummary!E43:N43,"LEPS")*100/M43)</f>
        <v>0</v>
      </c>
      <c r="AS43">
        <f>IF(M43=0,0,COUNTIF(T1_imgsummary!E43:N43,"LOB")*100/M43)</f>
        <v>0</v>
      </c>
      <c r="AT43">
        <f>IF(M43=0,0,COUNTIF(T1_imgsummary!E43:N43,"MER")*100/M43)</f>
        <v>0</v>
      </c>
      <c r="AU43">
        <f>IF(M43=0,0,COUNTIF(T1_imgsummary!E43:N43,"MILL")*100/M43)</f>
        <v>0</v>
      </c>
      <c r="AV43">
        <f>IF(M43=0,0,COUNTIF(T1_imgsummary!E43:N43,"MON")*100/M43)</f>
        <v>0</v>
      </c>
      <c r="AW43">
        <f>IF(M43=0,0,COUNTIF(T1_imgsummary!E43:N43,"MONTB")*100/M43)</f>
        <v>0</v>
      </c>
      <c r="AX43">
        <f>IF(M43=0,0,COUNTIF(T1_imgsummary!E43:N43,"MONTE")*100/M43)</f>
        <v>0</v>
      </c>
      <c r="AY43">
        <f>IF(M43=0,0,COUNTIF(T1_imgsummary!E43:N43,"MONTF")*100/M43)</f>
        <v>0</v>
      </c>
      <c r="AZ43">
        <f>IF(M43=0,0,COUNTIF(T1_imgsummary!E43:N43,"MYC")*100/M43)</f>
        <v>0</v>
      </c>
      <c r="BA43">
        <f>IF(M43=0,0,COUNTIF(T1_imgsummary!E43:N43,"CB")*100/M43)</f>
        <v>0</v>
      </c>
      <c r="BB43">
        <f>IF(M43=0,0,COUNTIF(T1_imgsummary!E43:N43,"BUB")*100/M43)</f>
        <v>0</v>
      </c>
      <c r="BC43">
        <f>IF(M43=0,0,COUNTIF(T1_imgsummary!E43:N43,"CE")*100/M43)</f>
        <v>0</v>
      </c>
      <c r="BD43">
        <f>IF(M43=0,0,COUNTIF(T1_imgsummary!E43:N43,"CF")*100/M43)</f>
        <v>0</v>
      </c>
      <c r="BE43">
        <f>IF(M43=0,0,COUNTIF(T1_imgsummary!E43:N43,"FOT")*100/M43)</f>
        <v>0</v>
      </c>
      <c r="BF43">
        <f>IF(M43=0,0,COUNTIF(T1_imgsummary!E43:N43,"CM")*100/M43)</f>
        <v>0</v>
      </c>
      <c r="BG43">
        <f>IF(M43=0,0,COUNTIF(T1_imgsummary!E43:N43,"OULA")*100/M43)</f>
        <v>0</v>
      </c>
      <c r="BH43">
        <f>IF(M43=0,0,COUNTIF(T1_imgsummary!E43:N43,"OULO")*100/M43)</f>
        <v>0</v>
      </c>
      <c r="BI43">
        <f>IF(M43=0,0,COUNTIF(T1_imgsummary!E43:N43,"OXY")*100/M43)</f>
        <v>0</v>
      </c>
      <c r="BJ43">
        <f>IF(M43=0,0,COUNTIF(T1_imgsummary!E43:N43,"PACE")*100/M43)</f>
        <v>0</v>
      </c>
      <c r="BK43">
        <f>IF(M43=0,0,COUNTIF(T1_imgsummary!E43:N43,"PACF")*100/M43)</f>
        <v>0</v>
      </c>
      <c r="BL43">
        <f>IF(M43=0,0,COUNTIF(T1_imgsummary!E43:N43,"PAV")*100/M43)</f>
        <v>0</v>
      </c>
      <c r="BM43">
        <f>IF(M43=0,0,COUNTIF(T1_imgsummary!E43:N43,"PEC")*100/M43)</f>
        <v>0</v>
      </c>
      <c r="BN43">
        <f>IF(M43=0,0,COUNTIF(T1_imgsummary!E43:N43,"PLAT")*100/M43)</f>
        <v>0</v>
      </c>
      <c r="BO43">
        <f>IF(M43=0,0,COUNTIF(T1_imgsummary!E43:N43,"POC")*100/M43)</f>
        <v>0</v>
      </c>
      <c r="BP43">
        <f>IF(M43=0,0,COUNTIF(T1_imgsummary!E43:N43,"PORB")*100/M43)</f>
        <v>0</v>
      </c>
      <c r="BQ43">
        <f>IF(M43=0,0,COUNTIF(T1_imgsummary!E43:N43,"PORE")*100/M43)</f>
        <v>0</v>
      </c>
      <c r="BR43">
        <f>IF(M43=0,0,COUNTIF(T1_imgsummary!E43:N43,"PORM")*100/M43)</f>
        <v>0</v>
      </c>
      <c r="BS43">
        <f>IF(M43=0,0,COUNTIF(T1_imgsummary!E43:N43,"SER")*100/M43)</f>
        <v>0</v>
      </c>
      <c r="BT43">
        <f>IF(M43=0,0,COUNTIF(T1_imgsummary!E43:N43,"STY")*100/M43)</f>
        <v>0</v>
      </c>
      <c r="BU43">
        <f>IF(M43=0,0,COUNTIF(T1_imgsummary!E43:N43,"SYM")*100/M43)</f>
        <v>0</v>
      </c>
      <c r="BV43">
        <f>IF(M43=0,0,COUNTIF(T1_imgsummary!E43:N43,"TUBI")*100/M43)</f>
        <v>0</v>
      </c>
      <c r="BW43">
        <f>IF(M43=0,0,COUNTIF(T1_imgsummary!E43:N43,"TURB")*100/M43)</f>
        <v>0</v>
      </c>
      <c r="BX43">
        <f>IF(M43=0,0,COUNTIF(T1_imgsummary!E43:N43,"ZACRF")*100/M43)</f>
        <v>0</v>
      </c>
      <c r="BY43">
        <f>IF(M43=0,0,COUNTIF(T1_imgsummary!E43:N43,"ZAGARF")*100/M43)</f>
        <v>0</v>
      </c>
      <c r="BZ43">
        <f>IF(M43=0,0,COUNTIF(T1_imgsummary!E43:N43,"ZAGATF")*100/M43)</f>
        <v>0</v>
      </c>
      <c r="CA43">
        <f>IF(M43=0,0,COUNTIF(T1_imgsummary!E43:N43,"ZDENF")*100/M43)</f>
        <v>0</v>
      </c>
      <c r="CB43">
        <f>IF(M43=0,0,COUNTIF(T1_imgsummary!E43:N43,"ZEUPF")*100/M43)</f>
        <v>0</v>
      </c>
      <c r="CC43">
        <f>IF(M43=0,0,COUNTIF(T1_imgsummary!E43:N43,"ZFAVF")*100/M43)</f>
        <v>0</v>
      </c>
      <c r="CD43">
        <f>IF(M43=0,0,COUNTIF(T1_imgsummary!E43:N43,"ZCMRF")*100/M43)</f>
        <v>0</v>
      </c>
      <c r="CE43">
        <f>IF(M43=0,0,COUNTIF(T1_imgsummary!E43:N43,"ZMUSF")*100/M43)</f>
        <v>0</v>
      </c>
      <c r="CF43">
        <f>IF(M43=0,0,COUNTIF(T1_imgsummary!E43:N43,"ZNSC")*100/M43)</f>
        <v>0</v>
      </c>
      <c r="CG43">
        <f>IF(M43=0,0,COUNTIF(T1_imgsummary!E43:N43,"ZOC")*100/M43)</f>
        <v>0</v>
      </c>
      <c r="CH43">
        <f>IF(M43=0,0,COUNTIF(T1_imgsummary!E43:N43,"ZPOCF")*100/M43)</f>
        <v>0</v>
      </c>
      <c r="CI43">
        <f>IF(M43=0,0,COUNTIF(T1_imgsummary!E43:N43,"ZPORF")*100/M43)</f>
        <v>0</v>
      </c>
      <c r="CK43" s="26">
        <f>IF(M43=0,0,COUNTIF(T1_imgsummary!E43:N43,"AA")*100/M43)</f>
        <v>50</v>
      </c>
      <c r="CL43">
        <f>IF(M43=0,0,COUNTIF(T1_imgsummary!E43:N43,"CA")*100/M43)</f>
        <v>0</v>
      </c>
      <c r="CM43">
        <f>IF(M43=0,0,COUNTIF(T1_imgsummary!E43:N43,"DC")*100/M43)</f>
        <v>0</v>
      </c>
      <c r="CN43">
        <f>IF(M43=0,0,COUNTIF(T1_imgsummary!E43:N43,"DCA")*100/M43)</f>
        <v>0</v>
      </c>
      <c r="CO43">
        <f>IF(M43=0,0,COUNTIF(T1_imgsummary!E43:N43,"DIS")*100/M43)</f>
        <v>0</v>
      </c>
      <c r="CQ43">
        <f>IF(M43=0,0,COUNTIF(T1_imgsummary!E43:N43,"GRV")*100/M43)</f>
        <v>0</v>
      </c>
      <c r="CR43">
        <f>IF(M43=0,0,COUNTIF(T1_imgsummary!E43:N43,"R")*100/M43)</f>
        <v>0</v>
      </c>
      <c r="CS43">
        <f>IF(M43=0,0,COUNTIF(T1_imgsummary!E43:N43,"S")*100/M43)</f>
        <v>0</v>
      </c>
      <c r="CT43">
        <f>IF(M43=0,0,COUNTIF(T1_imgsummary!E43:N43,"RCK")*100/M43)</f>
        <v>0</v>
      </c>
      <c r="CU43">
        <f>IF(M43=0,0,COUNTIF(T1_imgsummary!E43:N43,"SI")*100/M43)</f>
        <v>0</v>
      </c>
      <c r="CW43">
        <f>IF(M43=0,0,COUNTIF(T1_imgsummary!E43:N43,"COD")*100/M43)</f>
        <v>0</v>
      </c>
      <c r="CX43">
        <f>IF(M43=0,0,COUNTIF(T1_imgsummary!E43:N43,"KAPP")*100/M43)</f>
        <v>0</v>
      </c>
      <c r="CY43" s="26">
        <f>IF(M43=0,0,COUNTIF(T1_imgsummary!E43:N43,"MA")*100/M43)</f>
        <v>20</v>
      </c>
      <c r="CZ43">
        <f>IF(M43=0,0,COUNTIF(T1_imgsummary!E43:N43,"SARG")*100/M43)</f>
        <v>0</v>
      </c>
      <c r="DB43" s="26">
        <f>IF(M43=0,0,COUNTIF(T1_imgsummary!E43:N43,"HA")*100/M43)</f>
        <v>20</v>
      </c>
      <c r="DD43">
        <f>IF(M43=0,0,COUNTIF(T1_imgsummary!E43:N43,"COTS")*100/M43)</f>
        <v>0</v>
      </c>
      <c r="DE43">
        <f>IF(M43=0,0,COUNTIF(T1_imgsummary!E43:N43,"COR")*100/M43)</f>
        <v>0</v>
      </c>
      <c r="DF43">
        <f>IF(M43=0,0,COUNTIF(T1_imgsummary!E43:N43,"DIA")*100/M43)</f>
        <v>0</v>
      </c>
      <c r="DG43">
        <f>IF(M43=0,0,COUNTIF(T1_imgsummary!E43:N43,"GORG")*100/M43)</f>
        <v>0</v>
      </c>
      <c r="DH43">
        <f>IF(M43=0,0,COUNTIF(T1_imgsummary!E43:N43,"ISIS")*100/M43)</f>
        <v>0</v>
      </c>
      <c r="DI43">
        <f>IF(M43=0,0,COUNTIF(T1_imgsummary!E43:N43,"OT")*100/M43)</f>
        <v>0</v>
      </c>
      <c r="DJ43">
        <f>IF(M43=0,0,COUNTIF(T1_imgsummary!E43:N43,"SG")*100/M43)</f>
        <v>0</v>
      </c>
      <c r="DK43" s="26">
        <f>IF(M43=0,0,COUNTIF(T1_imgsummary!E43:N43,"SC")*100/M43)</f>
        <v>10</v>
      </c>
      <c r="DL43">
        <f>IF(M43=0,0,COUNTIF(T1_imgsummary!E43:N43,"SP")*100/M43)</f>
        <v>0</v>
      </c>
      <c r="DM43">
        <f>IF(M43=0,0,COUNTIF(T1_imgsummary!E43:N43,"ZO")*100/M43)</f>
        <v>0</v>
      </c>
      <c r="DO43">
        <f>IF(M43=0,0,COUNTIF(T1_imgsummary!E43:N43,"TWB")*100/M43)</f>
        <v>0</v>
      </c>
      <c r="DQ43">
        <f>IF(M43=0,0,COUNTIF(T1_imgsummary!Y43:AH43,"COR")*100/M43)</f>
        <v>0</v>
      </c>
      <c r="DR43">
        <f>IF(M43=0,0,COUNTIF(T1_imgsummary!Y43:AH43,"COTS")*100/M43)</f>
        <v>0</v>
      </c>
      <c r="DS43">
        <f>IF(M43=0,0,COUNTIF(T1_imgsummary!Y43:AH43,"DIA")*100/M43)</f>
        <v>0</v>
      </c>
      <c r="DT43">
        <f>IF(M43=0,0,COUNTIF(T1_imgsummary!Y43:AH43,"GORG")*100/M43)</f>
        <v>0</v>
      </c>
      <c r="DU43">
        <f>IF(M43=0,0,COUNTIF(T1_imgsummary!Y43:AH43,"ISIS")*100/M43)</f>
        <v>0</v>
      </c>
      <c r="DV43">
        <f>IF(M43=0,0,COUNTIF(T1_imgsummary!Y43:AH43,"DIS")*100/M43)</f>
        <v>0</v>
      </c>
      <c r="DW43">
        <f>IF(M43=0,0,COUNTIF(T1_imgsummary!Y43:AH43,"BLEC")*100/M43)</f>
        <v>0</v>
      </c>
      <c r="DX43">
        <f>IF(M43=0,0,COUNTIF(T1_imgsummary!Y43:AH43,"COD")*100/M43)</f>
        <v>0</v>
      </c>
      <c r="DY43">
        <f>IF(M43=0,0,COUNTIF(T1_imgsummary!Y43:AH43,"KAPP")*100/M43)</f>
        <v>0</v>
      </c>
      <c r="DZ43">
        <f>IF(M43=0,0,COUNTIF(T1_imgsummary!Y43:AH43,"SARG")*100/M43)</f>
        <v>0</v>
      </c>
      <c r="EA43">
        <f>IF(M43=0,0,COUNTIF(T1_imgsummary!Y43:AH43,"ZACRF")*100/M43)</f>
        <v>0</v>
      </c>
      <c r="EB43">
        <f>IF(M43=0,0,COUNTIF(T1_imgsummary!Y43:AH43,"ZAGARF")*100/M43)</f>
        <v>0</v>
      </c>
      <c r="EC43">
        <f>IF(M43=0,0,COUNTIF(T1_imgsummary!Y43:AH43,"ZAGATF")*100/M43)</f>
        <v>0</v>
      </c>
      <c r="ED43">
        <f>IF(M43=0,0,COUNTIF(T1_imgsummary!Y43:AH43,"ZCMRF")*100/M43)</f>
        <v>0</v>
      </c>
      <c r="EE43">
        <f>IF(M43=0,0,COUNTIF(T1_imgsummary!Y43:AH43,"ZDENF")*100/M43)</f>
        <v>0</v>
      </c>
      <c r="EF43">
        <f>IF(M43=0,0,COUNTIF(T1_imgsummary!Y43:AH43,"ZEUPF")*100/M43)</f>
        <v>0</v>
      </c>
      <c r="EG43">
        <f>IF(M43=0,0,COUNTIF(T1_imgsummary!Y43:AH43,"ZFAVF")*100/M43)</f>
        <v>0</v>
      </c>
      <c r="EH43">
        <f>IF(M43=0,0,COUNTIF(T1_imgsummary!Y43:AH43,"ZMUSF")*100/M43)</f>
        <v>0</v>
      </c>
      <c r="EI43">
        <f>IF(M43=0,0,COUNTIF(T1_imgsummary!Y43:AH43,"ZNSC")*100/M43)</f>
        <v>0</v>
      </c>
      <c r="EJ43">
        <f>IF(M43=0,0,COUNTIF(T1_imgsummary!Y43:AH43,"ZOC")*100/M43)</f>
        <v>0</v>
      </c>
      <c r="EK43">
        <f>IF(M43=0,0,COUNTIF(T1_imgsummary!Y43:AH43,"ZPOCF")*100/M43)</f>
        <v>0</v>
      </c>
      <c r="EL43">
        <f>IF(M43=0,0,COUNTIF(T1_imgsummary!Y43:AH43,"ZPORF")*100/M43)</f>
        <v>0</v>
      </c>
    </row>
    <row r="44" spans="1:142" x14ac:dyDescent="0.25">
      <c r="A44">
        <v>42</v>
      </c>
      <c r="B44" t="s">
        <v>104</v>
      </c>
      <c r="F44" s="26">
        <f>IF(M44=0,0,COUNTIF(T1_imgsummary!O44:X44,"HC")*100/M44)</f>
        <v>10</v>
      </c>
      <c r="G44" s="26">
        <f>IF(M44=0,0,COUNTIF(T1_imgsummary!O44:X44,"AA")*100/M44)</f>
        <v>50</v>
      </c>
      <c r="H44">
        <f>IF(M44=0,0,COUNTIF(T1_imgsummary!O44:X44,"AB")*100/M44)</f>
        <v>0</v>
      </c>
      <c r="I44" s="26">
        <f>IF(M44=0,0,COUNTIF(T1_imgsummary!O44:X44,"MA")*100/M44)</f>
        <v>20</v>
      </c>
      <c r="J44" s="26">
        <f>IF(M44=0,0,COUNTIF(T1_imgsummary!O44:X44,"HA")*100/M44)</f>
        <v>10</v>
      </c>
      <c r="K44" s="26">
        <f>IF(M44=0,0,COUNTIF(T1_imgsummary!O44:X44,"OB")*100/M44)</f>
        <v>10</v>
      </c>
      <c r="L44">
        <f>IF(M44=0,0,COUNTIF(T1_imgsummary!O44:X44,"TWB")*100/M44)</f>
        <v>0</v>
      </c>
      <c r="M44">
        <f>10-COUNTIF(T1_imgsummary!O44:X44,"TWS")</f>
        <v>10</v>
      </c>
      <c r="P44">
        <f>IF(M44=0,0,COUNTIF(T1_imgsummary!E44:N44,"ACAN")*100/M44)</f>
        <v>0</v>
      </c>
      <c r="Q44">
        <f>IF(M44=0,0,COUNTIF(T1_imgsummary!E44:N44,"ACB")*100/M44)</f>
        <v>0</v>
      </c>
      <c r="R44">
        <f>IF(M44=0,0,COUNTIF(T1_imgsummary!E44:N44,"ACC")*100/M44)</f>
        <v>0</v>
      </c>
      <c r="S44">
        <f>IF(M44=0,0,COUNTIF(T1_imgsummary!E44:N44,"ACD")*100/M44)</f>
        <v>0</v>
      </c>
      <c r="T44">
        <f>IF(M44=0,0,COUNTIF(T1_imgsummary!E44:N44,"ACH")*100/M44)</f>
        <v>0</v>
      </c>
      <c r="U44">
        <f>IF(M44=0,0,COUNTIF(T1_imgsummary!E44:N44,"ACT")*100/M44)</f>
        <v>0</v>
      </c>
      <c r="V44">
        <f>IF(M44=0,0,COUNTIF(T1_imgsummary!E44:N44,"ACR")*100/M44)</f>
        <v>0</v>
      </c>
      <c r="W44">
        <f>IF(M44=0,0,COUNTIF(T1_imgsummary!E44:N44,"AST")*100/M44)</f>
        <v>0</v>
      </c>
      <c r="X44">
        <f>IF(M44=0,0,COUNTIF(T1_imgsummary!E44:N44,"AF")*100/M44)</f>
        <v>0</v>
      </c>
      <c r="Y44">
        <f>IF(M44=0,0,COUNTIF(T1_imgsummary!E44:N44,"BLEC")*100/M44)</f>
        <v>0</v>
      </c>
      <c r="Z44">
        <f>IF(M44=0,0,COUNTIF(T1_imgsummary!E44:N44,"CAU")*100/M44)</f>
        <v>0</v>
      </c>
      <c r="AA44">
        <f>IF(M44=0,0,COUNTIF(T1_imgsummary!E44:N44,"COE")*100/M44)</f>
        <v>0</v>
      </c>
      <c r="AB44">
        <f>IF(M44=0,0,COUNTIF(T1_imgsummary!E44:N44,"COS")*100/M44)</f>
        <v>0</v>
      </c>
      <c r="AC44">
        <f>IF(M44=0,0,COUNTIF(T1_imgsummary!E44:N44,"CYP")*100/M44)</f>
        <v>0</v>
      </c>
      <c r="AD44">
        <f>IF(M44=0,0,COUNTIF(T1_imgsummary!E44:N44,"DIP")*100/M44)</f>
        <v>0</v>
      </c>
      <c r="AE44">
        <f>IF(M44=0,0,COUNTIF(T1_imgsummary!E44:N44,"ECHY")*100/M44)</f>
        <v>0</v>
      </c>
      <c r="AF44">
        <f>IF(M44=0,0,COUNTIF(T1_imgsummary!E44:N44,"ECHI")*100/M44)</f>
        <v>0</v>
      </c>
      <c r="AG44">
        <f>IF(M44=0,0,COUNTIF(T1_imgsummary!E44:N44,"EUP")*100/M44)</f>
        <v>0</v>
      </c>
      <c r="AH44">
        <f>IF(M44=0,0,COUNTIF(T1_imgsummary!E44:N44,"FAV")*100/M44)</f>
        <v>0</v>
      </c>
      <c r="AI44">
        <f>IF(M44=0,0,COUNTIF(T1_imgsummary!E44:N44,"FVI")*100/M44)</f>
        <v>0</v>
      </c>
      <c r="AJ44">
        <f>IF(M44=0,0,COUNTIF(T1_imgsummary!E44:N44,"CMR")*100/M44)</f>
        <v>0</v>
      </c>
      <c r="AK44">
        <f>IF(M44=0,0,COUNTIF(T1_imgsummary!E44:N44,"GAL")*100/M44)</f>
        <v>0</v>
      </c>
      <c r="AL44">
        <f>IF(M44=0,0,COUNTIF(T1_imgsummary!E44:N44,"GONIA")*100/M44)</f>
        <v>0</v>
      </c>
      <c r="AM44">
        <f>IF(M44=0,0,COUNTIF(T1_imgsummary!E44:N44,"GONIO")*100/M44)</f>
        <v>0</v>
      </c>
      <c r="AN44">
        <f>IF(M44=0,0,COUNTIF(T1_imgsummary!E44:N44,"HEL")*100/M44)</f>
        <v>0</v>
      </c>
      <c r="AO44">
        <f>IF(M44=0,0,COUNTIF(T1_imgsummary!E44:N44,"HYD")*100/M44)</f>
        <v>0</v>
      </c>
      <c r="AP44">
        <f>IF(M44=0,0,COUNTIF(T1_imgsummary!E44:N44,"ISO")*100/M44)</f>
        <v>0</v>
      </c>
      <c r="AQ44">
        <f>IF(M44=0,0,COUNTIF(T1_imgsummary!E44:N44,"LEPA")*100/M44)</f>
        <v>0</v>
      </c>
      <c r="AR44">
        <f>IF(M44=0,0,COUNTIF(T1_imgsummary!E44:N44,"LEPS")*100/M44)</f>
        <v>0</v>
      </c>
      <c r="AS44">
        <f>IF(M44=0,0,COUNTIF(T1_imgsummary!E44:N44,"LOB")*100/M44)</f>
        <v>0</v>
      </c>
      <c r="AT44">
        <f>IF(M44=0,0,COUNTIF(T1_imgsummary!E44:N44,"MER")*100/M44)</f>
        <v>0</v>
      </c>
      <c r="AU44">
        <f>IF(M44=0,0,COUNTIF(T1_imgsummary!E44:N44,"MILL")*100/M44)</f>
        <v>0</v>
      </c>
      <c r="AV44">
        <f>IF(M44=0,0,COUNTIF(T1_imgsummary!E44:N44,"MON")*100/M44)</f>
        <v>0</v>
      </c>
      <c r="AW44">
        <f>IF(M44=0,0,COUNTIF(T1_imgsummary!E44:N44,"MONTB")*100/M44)</f>
        <v>0</v>
      </c>
      <c r="AX44">
        <f>IF(M44=0,0,COUNTIF(T1_imgsummary!E44:N44,"MONTE")*100/M44)</f>
        <v>0</v>
      </c>
      <c r="AY44">
        <f>IF(M44=0,0,COUNTIF(T1_imgsummary!E44:N44,"MONTF")*100/M44)</f>
        <v>0</v>
      </c>
      <c r="AZ44">
        <f>IF(M44=0,0,COUNTIF(T1_imgsummary!E44:N44,"MYC")*100/M44)</f>
        <v>0</v>
      </c>
      <c r="BA44">
        <f>IF(M44=0,0,COUNTIF(T1_imgsummary!E44:N44,"CB")*100/M44)</f>
        <v>0</v>
      </c>
      <c r="BB44">
        <f>IF(M44=0,0,COUNTIF(T1_imgsummary!E44:N44,"BUB")*100/M44)</f>
        <v>0</v>
      </c>
      <c r="BC44" s="26">
        <f>IF(M44=0,0,COUNTIF(T1_imgsummary!E44:N44,"CE")*100/M44)</f>
        <v>10</v>
      </c>
      <c r="BD44">
        <f>IF(M44=0,0,COUNTIF(T1_imgsummary!E44:N44,"CF")*100/M44)</f>
        <v>0</v>
      </c>
      <c r="BE44">
        <f>IF(M44=0,0,COUNTIF(T1_imgsummary!E44:N44,"FOT")*100/M44)</f>
        <v>0</v>
      </c>
      <c r="BF44">
        <f>IF(M44=0,0,COUNTIF(T1_imgsummary!E44:N44,"CM")*100/M44)</f>
        <v>0</v>
      </c>
      <c r="BG44">
        <f>IF(M44=0,0,COUNTIF(T1_imgsummary!E44:N44,"OULA")*100/M44)</f>
        <v>0</v>
      </c>
      <c r="BH44">
        <f>IF(M44=0,0,COUNTIF(T1_imgsummary!E44:N44,"OULO")*100/M44)</f>
        <v>0</v>
      </c>
      <c r="BI44">
        <f>IF(M44=0,0,COUNTIF(T1_imgsummary!E44:N44,"OXY")*100/M44)</f>
        <v>0</v>
      </c>
      <c r="BJ44">
        <f>IF(M44=0,0,COUNTIF(T1_imgsummary!E44:N44,"PACE")*100/M44)</f>
        <v>0</v>
      </c>
      <c r="BK44">
        <f>IF(M44=0,0,COUNTIF(T1_imgsummary!E44:N44,"PACF")*100/M44)</f>
        <v>0</v>
      </c>
      <c r="BL44">
        <f>IF(M44=0,0,COUNTIF(T1_imgsummary!E44:N44,"PAV")*100/M44)</f>
        <v>0</v>
      </c>
      <c r="BM44">
        <f>IF(M44=0,0,COUNTIF(T1_imgsummary!E44:N44,"PEC")*100/M44)</f>
        <v>0</v>
      </c>
      <c r="BN44">
        <f>IF(M44=0,0,COUNTIF(T1_imgsummary!E44:N44,"PLAT")*100/M44)</f>
        <v>0</v>
      </c>
      <c r="BO44">
        <f>IF(M44=0,0,COUNTIF(T1_imgsummary!E44:N44,"POC")*100/M44)</f>
        <v>0</v>
      </c>
      <c r="BP44">
        <f>IF(M44=0,0,COUNTIF(T1_imgsummary!E44:N44,"PORB")*100/M44)</f>
        <v>0</v>
      </c>
      <c r="BQ44">
        <f>IF(M44=0,0,COUNTIF(T1_imgsummary!E44:N44,"PORE")*100/M44)</f>
        <v>0</v>
      </c>
      <c r="BR44">
        <f>IF(M44=0,0,COUNTIF(T1_imgsummary!E44:N44,"PORM")*100/M44)</f>
        <v>0</v>
      </c>
      <c r="BS44">
        <f>IF(M44=0,0,COUNTIF(T1_imgsummary!E44:N44,"SER")*100/M44)</f>
        <v>0</v>
      </c>
      <c r="BT44">
        <f>IF(M44=0,0,COUNTIF(T1_imgsummary!E44:N44,"STY")*100/M44)</f>
        <v>0</v>
      </c>
      <c r="BU44">
        <f>IF(M44=0,0,COUNTIF(T1_imgsummary!E44:N44,"SYM")*100/M44)</f>
        <v>0</v>
      </c>
      <c r="BV44">
        <f>IF(M44=0,0,COUNTIF(T1_imgsummary!E44:N44,"TUBI")*100/M44)</f>
        <v>0</v>
      </c>
      <c r="BW44">
        <f>IF(M44=0,0,COUNTIF(T1_imgsummary!E44:N44,"TURB")*100/M44)</f>
        <v>0</v>
      </c>
      <c r="BX44">
        <f>IF(M44=0,0,COUNTIF(T1_imgsummary!E44:N44,"ZACRF")*100/M44)</f>
        <v>0</v>
      </c>
      <c r="BY44">
        <f>IF(M44=0,0,COUNTIF(T1_imgsummary!E44:N44,"ZAGARF")*100/M44)</f>
        <v>0</v>
      </c>
      <c r="BZ44">
        <f>IF(M44=0,0,COUNTIF(T1_imgsummary!E44:N44,"ZAGATF")*100/M44)</f>
        <v>0</v>
      </c>
      <c r="CA44">
        <f>IF(M44=0,0,COUNTIF(T1_imgsummary!E44:N44,"ZDENF")*100/M44)</f>
        <v>0</v>
      </c>
      <c r="CB44">
        <f>IF(M44=0,0,COUNTIF(T1_imgsummary!E44:N44,"ZEUPF")*100/M44)</f>
        <v>0</v>
      </c>
      <c r="CC44">
        <f>IF(M44=0,0,COUNTIF(T1_imgsummary!E44:N44,"ZFAVF")*100/M44)</f>
        <v>0</v>
      </c>
      <c r="CD44">
        <f>IF(M44=0,0,COUNTIF(T1_imgsummary!E44:N44,"ZCMRF")*100/M44)</f>
        <v>0</v>
      </c>
      <c r="CE44">
        <f>IF(M44=0,0,COUNTIF(T1_imgsummary!E44:N44,"ZMUSF")*100/M44)</f>
        <v>0</v>
      </c>
      <c r="CF44">
        <f>IF(M44=0,0,COUNTIF(T1_imgsummary!E44:N44,"ZNSC")*100/M44)</f>
        <v>0</v>
      </c>
      <c r="CG44">
        <f>IF(M44=0,0,COUNTIF(T1_imgsummary!E44:N44,"ZOC")*100/M44)</f>
        <v>0</v>
      </c>
      <c r="CH44">
        <f>IF(M44=0,0,COUNTIF(T1_imgsummary!E44:N44,"ZPOCF")*100/M44)</f>
        <v>0</v>
      </c>
      <c r="CI44">
        <f>IF(M44=0,0,COUNTIF(T1_imgsummary!E44:N44,"ZPORF")*100/M44)</f>
        <v>0</v>
      </c>
      <c r="CK44" s="26">
        <f>IF(M44=0,0,COUNTIF(T1_imgsummary!E44:N44,"AA")*100/M44)</f>
        <v>50</v>
      </c>
      <c r="CL44">
        <f>IF(M44=0,0,COUNTIF(T1_imgsummary!E44:N44,"CA")*100/M44)</f>
        <v>0</v>
      </c>
      <c r="CM44">
        <f>IF(M44=0,0,COUNTIF(T1_imgsummary!E44:N44,"DC")*100/M44)</f>
        <v>0</v>
      </c>
      <c r="CN44">
        <f>IF(M44=0,0,COUNTIF(T1_imgsummary!E44:N44,"DCA")*100/M44)</f>
        <v>0</v>
      </c>
      <c r="CO44">
        <f>IF(M44=0,0,COUNTIF(T1_imgsummary!E44:N44,"DIS")*100/M44)</f>
        <v>0</v>
      </c>
      <c r="CQ44">
        <f>IF(M44=0,0,COUNTIF(T1_imgsummary!E44:N44,"GRV")*100/M44)</f>
        <v>0</v>
      </c>
      <c r="CR44">
        <f>IF(M44=0,0,COUNTIF(T1_imgsummary!E44:N44,"R")*100/M44)</f>
        <v>0</v>
      </c>
      <c r="CS44">
        <f>IF(M44=0,0,COUNTIF(T1_imgsummary!E44:N44,"S")*100/M44)</f>
        <v>0</v>
      </c>
      <c r="CT44">
        <f>IF(M44=0,0,COUNTIF(T1_imgsummary!E44:N44,"RCK")*100/M44)</f>
        <v>0</v>
      </c>
      <c r="CU44">
        <f>IF(M44=0,0,COUNTIF(T1_imgsummary!E44:N44,"SI")*100/M44)</f>
        <v>0</v>
      </c>
      <c r="CW44">
        <f>IF(M44=0,0,COUNTIF(T1_imgsummary!E44:N44,"COD")*100/M44)</f>
        <v>0</v>
      </c>
      <c r="CX44">
        <f>IF(M44=0,0,COUNTIF(T1_imgsummary!E44:N44,"KAPP")*100/M44)</f>
        <v>0</v>
      </c>
      <c r="CY44" s="26">
        <f>IF(M44=0,0,COUNTIF(T1_imgsummary!E44:N44,"MA")*100/M44)</f>
        <v>20</v>
      </c>
      <c r="CZ44">
        <f>IF(M44=0,0,COUNTIF(T1_imgsummary!E44:N44,"SARG")*100/M44)</f>
        <v>0</v>
      </c>
      <c r="DB44" s="26">
        <f>IF(M44=0,0,COUNTIF(T1_imgsummary!E44:N44,"HA")*100/M44)</f>
        <v>10</v>
      </c>
      <c r="DD44">
        <f>IF(M44=0,0,COUNTIF(T1_imgsummary!E44:N44,"COTS")*100/M44)</f>
        <v>0</v>
      </c>
      <c r="DE44">
        <f>IF(M44=0,0,COUNTIF(T1_imgsummary!E44:N44,"COR")*100/M44)</f>
        <v>0</v>
      </c>
      <c r="DF44">
        <f>IF(M44=0,0,COUNTIF(T1_imgsummary!E44:N44,"DIA")*100/M44)</f>
        <v>0</v>
      </c>
      <c r="DG44">
        <f>IF(M44=0,0,COUNTIF(T1_imgsummary!E44:N44,"GORG")*100/M44)</f>
        <v>0</v>
      </c>
      <c r="DH44">
        <f>IF(M44=0,0,COUNTIF(T1_imgsummary!E44:N44,"ISIS")*100/M44)</f>
        <v>0</v>
      </c>
      <c r="DI44">
        <f>IF(M44=0,0,COUNTIF(T1_imgsummary!E44:N44,"OT")*100/M44)</f>
        <v>0</v>
      </c>
      <c r="DJ44">
        <f>IF(M44=0,0,COUNTIF(T1_imgsummary!E44:N44,"SG")*100/M44)</f>
        <v>0</v>
      </c>
      <c r="DK44" s="26">
        <f>IF(M44=0,0,COUNTIF(T1_imgsummary!E44:N44,"SC")*100/M44)</f>
        <v>10</v>
      </c>
      <c r="DL44">
        <f>IF(M44=0,0,COUNTIF(T1_imgsummary!E44:N44,"SP")*100/M44)</f>
        <v>0</v>
      </c>
      <c r="DM44">
        <f>IF(M44=0,0,COUNTIF(T1_imgsummary!E44:N44,"ZO")*100/M44)</f>
        <v>0</v>
      </c>
      <c r="DO44">
        <f>IF(M44=0,0,COUNTIF(T1_imgsummary!E44:N44,"TWB")*100/M44)</f>
        <v>0</v>
      </c>
      <c r="DQ44">
        <f>IF(M44=0,0,COUNTIF(T1_imgsummary!Y44:AH44,"COR")*100/M44)</f>
        <v>0</v>
      </c>
      <c r="DR44">
        <f>IF(M44=0,0,COUNTIF(T1_imgsummary!Y44:AH44,"COTS")*100/M44)</f>
        <v>0</v>
      </c>
      <c r="DS44">
        <f>IF(M44=0,0,COUNTIF(T1_imgsummary!Y44:AH44,"DIA")*100/M44)</f>
        <v>0</v>
      </c>
      <c r="DT44">
        <f>IF(M44=0,0,COUNTIF(T1_imgsummary!Y44:AH44,"GORG")*100/M44)</f>
        <v>0</v>
      </c>
      <c r="DU44">
        <f>IF(M44=0,0,COUNTIF(T1_imgsummary!Y44:AH44,"ISIS")*100/M44)</f>
        <v>0</v>
      </c>
      <c r="DV44">
        <f>IF(M44=0,0,COUNTIF(T1_imgsummary!Y44:AH44,"DIS")*100/M44)</f>
        <v>0</v>
      </c>
      <c r="DW44">
        <f>IF(M44=0,0,COUNTIF(T1_imgsummary!Y44:AH44,"BLEC")*100/M44)</f>
        <v>0</v>
      </c>
      <c r="DX44">
        <f>IF(M44=0,0,COUNTIF(T1_imgsummary!Y44:AH44,"COD")*100/M44)</f>
        <v>0</v>
      </c>
      <c r="DY44">
        <f>IF(M44=0,0,COUNTIF(T1_imgsummary!Y44:AH44,"KAPP")*100/M44)</f>
        <v>0</v>
      </c>
      <c r="DZ44">
        <f>IF(M44=0,0,COUNTIF(T1_imgsummary!Y44:AH44,"SARG")*100/M44)</f>
        <v>0</v>
      </c>
      <c r="EA44">
        <f>IF(M44=0,0,COUNTIF(T1_imgsummary!Y44:AH44,"ZACRF")*100/M44)</f>
        <v>0</v>
      </c>
      <c r="EB44">
        <f>IF(M44=0,0,COUNTIF(T1_imgsummary!Y44:AH44,"ZAGARF")*100/M44)</f>
        <v>0</v>
      </c>
      <c r="EC44">
        <f>IF(M44=0,0,COUNTIF(T1_imgsummary!Y44:AH44,"ZAGATF")*100/M44)</f>
        <v>0</v>
      </c>
      <c r="ED44">
        <f>IF(M44=0,0,COUNTIF(T1_imgsummary!Y44:AH44,"ZCMRF")*100/M44)</f>
        <v>0</v>
      </c>
      <c r="EE44">
        <f>IF(M44=0,0,COUNTIF(T1_imgsummary!Y44:AH44,"ZDENF")*100/M44)</f>
        <v>0</v>
      </c>
      <c r="EF44">
        <f>IF(M44=0,0,COUNTIF(T1_imgsummary!Y44:AH44,"ZEUPF")*100/M44)</f>
        <v>0</v>
      </c>
      <c r="EG44">
        <f>IF(M44=0,0,COUNTIF(T1_imgsummary!Y44:AH44,"ZFAVF")*100/M44)</f>
        <v>0</v>
      </c>
      <c r="EH44">
        <f>IF(M44=0,0,COUNTIF(T1_imgsummary!Y44:AH44,"ZMUSF")*100/M44)</f>
        <v>0</v>
      </c>
      <c r="EI44">
        <f>IF(M44=0,0,COUNTIF(T1_imgsummary!Y44:AH44,"ZNSC")*100/M44)</f>
        <v>0</v>
      </c>
      <c r="EJ44">
        <f>IF(M44=0,0,COUNTIF(T1_imgsummary!Y44:AH44,"ZOC")*100/M44)</f>
        <v>0</v>
      </c>
      <c r="EK44">
        <f>IF(M44=0,0,COUNTIF(T1_imgsummary!Y44:AH44,"ZPOCF")*100/M44)</f>
        <v>0</v>
      </c>
      <c r="EL44">
        <f>IF(M44=0,0,COUNTIF(T1_imgsummary!Y44:AH44,"ZPORF")*100/M44)</f>
        <v>0</v>
      </c>
    </row>
    <row r="45" spans="1:142" x14ac:dyDescent="0.25">
      <c r="A45">
        <v>43</v>
      </c>
      <c r="B45" t="s">
        <v>105</v>
      </c>
      <c r="F45" s="26">
        <f>IF(M45=0,0,COUNTIF(T1_imgsummary!O45:X45,"HC")*100/M45)</f>
        <v>20</v>
      </c>
      <c r="G45" s="26">
        <f>IF(M45=0,0,COUNTIF(T1_imgsummary!O45:X45,"AA")*100/M45)</f>
        <v>20</v>
      </c>
      <c r="H45">
        <f>IF(M45=0,0,COUNTIF(T1_imgsummary!O45:X45,"AB")*100/M45)</f>
        <v>0</v>
      </c>
      <c r="I45" s="26">
        <f>IF(M45=0,0,COUNTIF(T1_imgsummary!O45:X45,"MA")*100/M45)</f>
        <v>10</v>
      </c>
      <c r="J45" s="26">
        <f>IF(M45=0,0,COUNTIF(T1_imgsummary!O45:X45,"HA")*100/M45)</f>
        <v>30</v>
      </c>
      <c r="K45" s="26">
        <f>IF(M45=0,0,COUNTIF(T1_imgsummary!O45:X45,"OB")*100/M45)</f>
        <v>20</v>
      </c>
      <c r="L45">
        <f>IF(M45=0,0,COUNTIF(T1_imgsummary!O45:X45,"TWB")*100/M45)</f>
        <v>0</v>
      </c>
      <c r="M45">
        <f>10-COUNTIF(T1_imgsummary!O45:X45,"TWS")</f>
        <v>10</v>
      </c>
      <c r="P45">
        <f>IF(M45=0,0,COUNTIF(T1_imgsummary!E45:N45,"ACAN")*100/M45)</f>
        <v>0</v>
      </c>
      <c r="Q45">
        <f>IF(M45=0,0,COUNTIF(T1_imgsummary!E45:N45,"ACB")*100/M45)</f>
        <v>0</v>
      </c>
      <c r="R45">
        <f>IF(M45=0,0,COUNTIF(T1_imgsummary!E45:N45,"ACC")*100/M45)</f>
        <v>0</v>
      </c>
      <c r="S45">
        <f>IF(M45=0,0,COUNTIF(T1_imgsummary!E45:N45,"ACD")*100/M45)</f>
        <v>0</v>
      </c>
      <c r="T45">
        <f>IF(M45=0,0,COUNTIF(T1_imgsummary!E45:N45,"ACH")*100/M45)</f>
        <v>0</v>
      </c>
      <c r="U45">
        <f>IF(M45=0,0,COUNTIF(T1_imgsummary!E45:N45,"ACT")*100/M45)</f>
        <v>0</v>
      </c>
      <c r="V45">
        <f>IF(M45=0,0,COUNTIF(T1_imgsummary!E45:N45,"ACR")*100/M45)</f>
        <v>0</v>
      </c>
      <c r="W45">
        <f>IF(M45=0,0,COUNTIF(T1_imgsummary!E45:N45,"AST")*100/M45)</f>
        <v>0</v>
      </c>
      <c r="X45">
        <f>IF(M45=0,0,COUNTIF(T1_imgsummary!E45:N45,"AF")*100/M45)</f>
        <v>0</v>
      </c>
      <c r="Y45">
        <f>IF(M45=0,0,COUNTIF(T1_imgsummary!E45:N45,"BLEC")*100/M45)</f>
        <v>0</v>
      </c>
      <c r="Z45">
        <f>IF(M45=0,0,COUNTIF(T1_imgsummary!E45:N45,"CAU")*100/M45)</f>
        <v>0</v>
      </c>
      <c r="AA45">
        <f>IF(M45=0,0,COUNTIF(T1_imgsummary!E45:N45,"COE")*100/M45)</f>
        <v>0</v>
      </c>
      <c r="AB45">
        <f>IF(M45=0,0,COUNTIF(T1_imgsummary!E45:N45,"COS")*100/M45)</f>
        <v>0</v>
      </c>
      <c r="AC45">
        <f>IF(M45=0,0,COUNTIF(T1_imgsummary!E45:N45,"CYP")*100/M45)</f>
        <v>0</v>
      </c>
      <c r="AD45">
        <f>IF(M45=0,0,COUNTIF(T1_imgsummary!E45:N45,"DIP")*100/M45)</f>
        <v>0</v>
      </c>
      <c r="AE45">
        <f>IF(M45=0,0,COUNTIF(T1_imgsummary!E45:N45,"ECHY")*100/M45)</f>
        <v>0</v>
      </c>
      <c r="AF45">
        <f>IF(M45=0,0,COUNTIF(T1_imgsummary!E45:N45,"ECHI")*100/M45)</f>
        <v>0</v>
      </c>
      <c r="AG45">
        <f>IF(M45=0,0,COUNTIF(T1_imgsummary!E45:N45,"EUP")*100/M45)</f>
        <v>0</v>
      </c>
      <c r="AH45">
        <f>IF(M45=0,0,COUNTIF(T1_imgsummary!E45:N45,"FAV")*100/M45)</f>
        <v>0</v>
      </c>
      <c r="AI45">
        <f>IF(M45=0,0,COUNTIF(T1_imgsummary!E45:N45,"FVI")*100/M45)</f>
        <v>0</v>
      </c>
      <c r="AJ45">
        <f>IF(M45=0,0,COUNTIF(T1_imgsummary!E45:N45,"CMR")*100/M45)</f>
        <v>0</v>
      </c>
      <c r="AK45">
        <f>IF(M45=0,0,COUNTIF(T1_imgsummary!E45:N45,"GAL")*100/M45)</f>
        <v>0</v>
      </c>
      <c r="AL45">
        <f>IF(M45=0,0,COUNTIF(T1_imgsummary!E45:N45,"GONIA")*100/M45)</f>
        <v>0</v>
      </c>
      <c r="AM45">
        <f>IF(M45=0,0,COUNTIF(T1_imgsummary!E45:N45,"GONIO")*100/M45)</f>
        <v>0</v>
      </c>
      <c r="AN45">
        <f>IF(M45=0,0,COUNTIF(T1_imgsummary!E45:N45,"HEL")*100/M45)</f>
        <v>0</v>
      </c>
      <c r="AO45">
        <f>IF(M45=0,0,COUNTIF(T1_imgsummary!E45:N45,"HYD")*100/M45)</f>
        <v>0</v>
      </c>
      <c r="AP45" s="26">
        <f>IF(M45=0,0,COUNTIF(T1_imgsummary!E45:N45,"ISO")*100/M45)</f>
        <v>20</v>
      </c>
      <c r="AQ45">
        <f>IF(M45=0,0,COUNTIF(T1_imgsummary!E45:N45,"LEPA")*100/M45)</f>
        <v>0</v>
      </c>
      <c r="AR45">
        <f>IF(M45=0,0,COUNTIF(T1_imgsummary!E45:N45,"LEPS")*100/M45)</f>
        <v>0</v>
      </c>
      <c r="AS45">
        <f>IF(M45=0,0,COUNTIF(T1_imgsummary!E45:N45,"LOB")*100/M45)</f>
        <v>0</v>
      </c>
      <c r="AT45">
        <f>IF(M45=0,0,COUNTIF(T1_imgsummary!E45:N45,"MER")*100/M45)</f>
        <v>0</v>
      </c>
      <c r="AU45">
        <f>IF(M45=0,0,COUNTIF(T1_imgsummary!E45:N45,"MILL")*100/M45)</f>
        <v>0</v>
      </c>
      <c r="AV45">
        <f>IF(M45=0,0,COUNTIF(T1_imgsummary!E45:N45,"MON")*100/M45)</f>
        <v>0</v>
      </c>
      <c r="AW45">
        <f>IF(M45=0,0,COUNTIF(T1_imgsummary!E45:N45,"MONTB")*100/M45)</f>
        <v>0</v>
      </c>
      <c r="AX45">
        <f>IF(M45=0,0,COUNTIF(T1_imgsummary!E45:N45,"MONTE")*100/M45)</f>
        <v>0</v>
      </c>
      <c r="AY45">
        <f>IF(M45=0,0,COUNTIF(T1_imgsummary!E45:N45,"MONTF")*100/M45)</f>
        <v>0</v>
      </c>
      <c r="AZ45">
        <f>IF(M45=0,0,COUNTIF(T1_imgsummary!E45:N45,"MYC")*100/M45)</f>
        <v>0</v>
      </c>
      <c r="BA45">
        <f>IF(M45=0,0,COUNTIF(T1_imgsummary!E45:N45,"CB")*100/M45)</f>
        <v>0</v>
      </c>
      <c r="BB45">
        <f>IF(M45=0,0,COUNTIF(T1_imgsummary!E45:N45,"BUB")*100/M45)</f>
        <v>0</v>
      </c>
      <c r="BC45">
        <f>IF(M45=0,0,COUNTIF(T1_imgsummary!E45:N45,"CE")*100/M45)</f>
        <v>0</v>
      </c>
      <c r="BD45">
        <f>IF(M45=0,0,COUNTIF(T1_imgsummary!E45:N45,"CF")*100/M45)</f>
        <v>0</v>
      </c>
      <c r="BE45">
        <f>IF(M45=0,0,COUNTIF(T1_imgsummary!E45:N45,"FOT")*100/M45)</f>
        <v>0</v>
      </c>
      <c r="BF45">
        <f>IF(M45=0,0,COUNTIF(T1_imgsummary!E45:N45,"CM")*100/M45)</f>
        <v>0</v>
      </c>
      <c r="BG45">
        <f>IF(M45=0,0,COUNTIF(T1_imgsummary!E45:N45,"OULA")*100/M45)</f>
        <v>0</v>
      </c>
      <c r="BH45">
        <f>IF(M45=0,0,COUNTIF(T1_imgsummary!E45:N45,"OULO")*100/M45)</f>
        <v>0</v>
      </c>
      <c r="BI45">
        <f>IF(M45=0,0,COUNTIF(T1_imgsummary!E45:N45,"OXY")*100/M45)</f>
        <v>0</v>
      </c>
      <c r="BJ45">
        <f>IF(M45=0,0,COUNTIF(T1_imgsummary!E45:N45,"PACE")*100/M45)</f>
        <v>0</v>
      </c>
      <c r="BK45">
        <f>IF(M45=0,0,COUNTIF(T1_imgsummary!E45:N45,"PACF")*100/M45)</f>
        <v>0</v>
      </c>
      <c r="BL45">
        <f>IF(M45=0,0,COUNTIF(T1_imgsummary!E45:N45,"PAV")*100/M45)</f>
        <v>0</v>
      </c>
      <c r="BM45">
        <f>IF(M45=0,0,COUNTIF(T1_imgsummary!E45:N45,"PEC")*100/M45)</f>
        <v>0</v>
      </c>
      <c r="BN45">
        <f>IF(M45=0,0,COUNTIF(T1_imgsummary!E45:N45,"PLAT")*100/M45)</f>
        <v>0</v>
      </c>
      <c r="BO45">
        <f>IF(M45=0,0,COUNTIF(T1_imgsummary!E45:N45,"POC")*100/M45)</f>
        <v>0</v>
      </c>
      <c r="BP45">
        <f>IF(M45=0,0,COUNTIF(T1_imgsummary!E45:N45,"PORB")*100/M45)</f>
        <v>0</v>
      </c>
      <c r="BQ45">
        <f>IF(M45=0,0,COUNTIF(T1_imgsummary!E45:N45,"PORE")*100/M45)</f>
        <v>0</v>
      </c>
      <c r="BR45">
        <f>IF(M45=0,0,COUNTIF(T1_imgsummary!E45:N45,"PORM")*100/M45)</f>
        <v>0</v>
      </c>
      <c r="BS45">
        <f>IF(M45=0,0,COUNTIF(T1_imgsummary!E45:N45,"SER")*100/M45)</f>
        <v>0</v>
      </c>
      <c r="BT45">
        <f>IF(M45=0,0,COUNTIF(T1_imgsummary!E45:N45,"STY")*100/M45)</f>
        <v>0</v>
      </c>
      <c r="BU45">
        <f>IF(M45=0,0,COUNTIF(T1_imgsummary!E45:N45,"SYM")*100/M45)</f>
        <v>0</v>
      </c>
      <c r="BV45">
        <f>IF(M45=0,0,COUNTIF(T1_imgsummary!E45:N45,"TUBI")*100/M45)</f>
        <v>0</v>
      </c>
      <c r="BW45">
        <f>IF(M45=0,0,COUNTIF(T1_imgsummary!E45:N45,"TURB")*100/M45)</f>
        <v>0</v>
      </c>
      <c r="BX45">
        <f>IF(M45=0,0,COUNTIF(T1_imgsummary!E45:N45,"ZACRF")*100/M45)</f>
        <v>0</v>
      </c>
      <c r="BY45">
        <f>IF(M45=0,0,COUNTIF(T1_imgsummary!E45:N45,"ZAGARF")*100/M45)</f>
        <v>0</v>
      </c>
      <c r="BZ45">
        <f>IF(M45=0,0,COUNTIF(T1_imgsummary!E45:N45,"ZAGATF")*100/M45)</f>
        <v>0</v>
      </c>
      <c r="CA45">
        <f>IF(M45=0,0,COUNTIF(T1_imgsummary!E45:N45,"ZDENF")*100/M45)</f>
        <v>0</v>
      </c>
      <c r="CB45">
        <f>IF(M45=0,0,COUNTIF(T1_imgsummary!E45:N45,"ZEUPF")*100/M45)</f>
        <v>0</v>
      </c>
      <c r="CC45">
        <f>IF(M45=0,0,COUNTIF(T1_imgsummary!E45:N45,"ZFAVF")*100/M45)</f>
        <v>0</v>
      </c>
      <c r="CD45">
        <f>IF(M45=0,0,COUNTIF(T1_imgsummary!E45:N45,"ZCMRF")*100/M45)</f>
        <v>0</v>
      </c>
      <c r="CE45">
        <f>IF(M45=0,0,COUNTIF(T1_imgsummary!E45:N45,"ZMUSF")*100/M45)</f>
        <v>0</v>
      </c>
      <c r="CF45">
        <f>IF(M45=0,0,COUNTIF(T1_imgsummary!E45:N45,"ZNSC")*100/M45)</f>
        <v>0</v>
      </c>
      <c r="CG45">
        <f>IF(M45=0,0,COUNTIF(T1_imgsummary!E45:N45,"ZOC")*100/M45)</f>
        <v>0</v>
      </c>
      <c r="CH45">
        <f>IF(M45=0,0,COUNTIF(T1_imgsummary!E45:N45,"ZPOCF")*100/M45)</f>
        <v>0</v>
      </c>
      <c r="CI45">
        <f>IF(M45=0,0,COUNTIF(T1_imgsummary!E45:N45,"ZPORF")*100/M45)</f>
        <v>0</v>
      </c>
      <c r="CK45" s="26">
        <f>IF(M45=0,0,COUNTIF(T1_imgsummary!E45:N45,"AA")*100/M45)</f>
        <v>20</v>
      </c>
      <c r="CL45">
        <f>IF(M45=0,0,COUNTIF(T1_imgsummary!E45:N45,"CA")*100/M45)</f>
        <v>0</v>
      </c>
      <c r="CM45">
        <f>IF(M45=0,0,COUNTIF(T1_imgsummary!E45:N45,"DC")*100/M45)</f>
        <v>0</v>
      </c>
      <c r="CN45">
        <f>IF(M45=0,0,COUNTIF(T1_imgsummary!E45:N45,"DCA")*100/M45)</f>
        <v>0</v>
      </c>
      <c r="CO45">
        <f>IF(M45=0,0,COUNTIF(T1_imgsummary!E45:N45,"DIS")*100/M45)</f>
        <v>0</v>
      </c>
      <c r="CQ45">
        <f>IF(M45=0,0,COUNTIF(T1_imgsummary!E45:N45,"GRV")*100/M45)</f>
        <v>0</v>
      </c>
      <c r="CR45">
        <f>IF(M45=0,0,COUNTIF(T1_imgsummary!E45:N45,"R")*100/M45)</f>
        <v>0</v>
      </c>
      <c r="CS45">
        <f>IF(M45=0,0,COUNTIF(T1_imgsummary!E45:N45,"S")*100/M45)</f>
        <v>0</v>
      </c>
      <c r="CT45">
        <f>IF(M45=0,0,COUNTIF(T1_imgsummary!E45:N45,"RCK")*100/M45)</f>
        <v>0</v>
      </c>
      <c r="CU45">
        <f>IF(M45=0,0,COUNTIF(T1_imgsummary!E45:N45,"SI")*100/M45)</f>
        <v>0</v>
      </c>
      <c r="CW45">
        <f>IF(M45=0,0,COUNTIF(T1_imgsummary!E45:N45,"COD")*100/M45)</f>
        <v>0</v>
      </c>
      <c r="CX45">
        <f>IF(M45=0,0,COUNTIF(T1_imgsummary!E45:N45,"KAPP")*100/M45)</f>
        <v>0</v>
      </c>
      <c r="CY45" s="26">
        <f>IF(M45=0,0,COUNTIF(T1_imgsummary!E45:N45,"MA")*100/M45)</f>
        <v>10</v>
      </c>
      <c r="CZ45">
        <f>IF(M45=0,0,COUNTIF(T1_imgsummary!E45:N45,"SARG")*100/M45)</f>
        <v>0</v>
      </c>
      <c r="DB45" s="26">
        <f>IF(M45=0,0,COUNTIF(T1_imgsummary!E45:N45,"HA")*100/M45)</f>
        <v>30</v>
      </c>
      <c r="DD45">
        <f>IF(M45=0,0,COUNTIF(T1_imgsummary!E45:N45,"COTS")*100/M45)</f>
        <v>0</v>
      </c>
      <c r="DE45">
        <f>IF(M45=0,0,COUNTIF(T1_imgsummary!E45:N45,"COR")*100/M45)</f>
        <v>0</v>
      </c>
      <c r="DF45">
        <f>IF(M45=0,0,COUNTIF(T1_imgsummary!E45:N45,"DIA")*100/M45)</f>
        <v>0</v>
      </c>
      <c r="DG45">
        <f>IF(M45=0,0,COUNTIF(T1_imgsummary!E45:N45,"GORG")*100/M45)</f>
        <v>0</v>
      </c>
      <c r="DH45">
        <f>IF(M45=0,0,COUNTIF(T1_imgsummary!E45:N45,"ISIS")*100/M45)</f>
        <v>0</v>
      </c>
      <c r="DI45">
        <f>IF(M45=0,0,COUNTIF(T1_imgsummary!E45:N45,"OT")*100/M45)</f>
        <v>0</v>
      </c>
      <c r="DJ45">
        <f>IF(M45=0,0,COUNTIF(T1_imgsummary!E45:N45,"SG")*100/M45)</f>
        <v>0</v>
      </c>
      <c r="DK45">
        <f>IF(M45=0,0,COUNTIF(T1_imgsummary!E45:N45,"SC")*100/M45)</f>
        <v>0</v>
      </c>
      <c r="DL45" s="26">
        <f>IF(M45=0,0,COUNTIF(T1_imgsummary!E45:N45,"SP")*100/M45)</f>
        <v>20</v>
      </c>
      <c r="DM45">
        <f>IF(M45=0,0,COUNTIF(T1_imgsummary!E45:N45,"ZO")*100/M45)</f>
        <v>0</v>
      </c>
      <c r="DO45">
        <f>IF(M45=0,0,COUNTIF(T1_imgsummary!E45:N45,"TWB")*100/M45)</f>
        <v>0</v>
      </c>
      <c r="DQ45">
        <f>IF(M45=0,0,COUNTIF(T1_imgsummary!Y45:AH45,"COR")*100/M45)</f>
        <v>0</v>
      </c>
      <c r="DR45">
        <f>IF(M45=0,0,COUNTIF(T1_imgsummary!Y45:AH45,"COTS")*100/M45)</f>
        <v>0</v>
      </c>
      <c r="DS45">
        <f>IF(M45=0,0,COUNTIF(T1_imgsummary!Y45:AH45,"DIA")*100/M45)</f>
        <v>0</v>
      </c>
      <c r="DT45">
        <f>IF(M45=0,0,COUNTIF(T1_imgsummary!Y45:AH45,"GORG")*100/M45)</f>
        <v>0</v>
      </c>
      <c r="DU45">
        <f>IF(M45=0,0,COUNTIF(T1_imgsummary!Y45:AH45,"ISIS")*100/M45)</f>
        <v>0</v>
      </c>
      <c r="DV45">
        <f>IF(M45=0,0,COUNTIF(T1_imgsummary!Y45:AH45,"DIS")*100/M45)</f>
        <v>0</v>
      </c>
      <c r="DW45">
        <f>IF(M45=0,0,COUNTIF(T1_imgsummary!Y45:AH45,"BLEC")*100/M45)</f>
        <v>0</v>
      </c>
      <c r="DX45">
        <f>IF(M45=0,0,COUNTIF(T1_imgsummary!Y45:AH45,"COD")*100/M45)</f>
        <v>0</v>
      </c>
      <c r="DY45">
        <f>IF(M45=0,0,COUNTIF(T1_imgsummary!Y45:AH45,"KAPP")*100/M45)</f>
        <v>0</v>
      </c>
      <c r="DZ45">
        <f>IF(M45=0,0,COUNTIF(T1_imgsummary!Y45:AH45,"SARG")*100/M45)</f>
        <v>0</v>
      </c>
      <c r="EA45">
        <f>IF(M45=0,0,COUNTIF(T1_imgsummary!Y45:AH45,"ZACRF")*100/M45)</f>
        <v>0</v>
      </c>
      <c r="EB45">
        <f>IF(M45=0,0,COUNTIF(T1_imgsummary!Y45:AH45,"ZAGARF")*100/M45)</f>
        <v>0</v>
      </c>
      <c r="EC45">
        <f>IF(M45=0,0,COUNTIF(T1_imgsummary!Y45:AH45,"ZAGATF")*100/M45)</f>
        <v>0</v>
      </c>
      <c r="ED45">
        <f>IF(M45=0,0,COUNTIF(T1_imgsummary!Y45:AH45,"ZCMRF")*100/M45)</f>
        <v>0</v>
      </c>
      <c r="EE45">
        <f>IF(M45=0,0,COUNTIF(T1_imgsummary!Y45:AH45,"ZDENF")*100/M45)</f>
        <v>0</v>
      </c>
      <c r="EF45">
        <f>IF(M45=0,0,COUNTIF(T1_imgsummary!Y45:AH45,"ZEUPF")*100/M45)</f>
        <v>0</v>
      </c>
      <c r="EG45">
        <f>IF(M45=0,0,COUNTIF(T1_imgsummary!Y45:AH45,"ZFAVF")*100/M45)</f>
        <v>0</v>
      </c>
      <c r="EH45">
        <f>IF(M45=0,0,COUNTIF(T1_imgsummary!Y45:AH45,"ZMUSF")*100/M45)</f>
        <v>0</v>
      </c>
      <c r="EI45">
        <f>IF(M45=0,0,COUNTIF(T1_imgsummary!Y45:AH45,"ZNSC")*100/M45)</f>
        <v>0</v>
      </c>
      <c r="EJ45">
        <f>IF(M45=0,0,COUNTIF(T1_imgsummary!Y45:AH45,"ZOC")*100/M45)</f>
        <v>0</v>
      </c>
      <c r="EK45">
        <f>IF(M45=0,0,COUNTIF(T1_imgsummary!Y45:AH45,"ZPOCF")*100/M45)</f>
        <v>0</v>
      </c>
      <c r="EL45">
        <f>IF(M45=0,0,COUNTIF(T1_imgsummary!Y45:AH45,"ZPORF")*100/M45)</f>
        <v>0</v>
      </c>
    </row>
    <row r="46" spans="1:142" x14ac:dyDescent="0.25">
      <c r="A46">
        <v>44</v>
      </c>
      <c r="B46" t="s">
        <v>106</v>
      </c>
      <c r="F46" s="26">
        <f>IF(M46=0,0,COUNTIF(T1_imgsummary!O46:X46,"HC")*100/M46)</f>
        <v>10</v>
      </c>
      <c r="G46" s="26">
        <f>IF(M46=0,0,COUNTIF(T1_imgsummary!O46:X46,"AA")*100/M46)</f>
        <v>30</v>
      </c>
      <c r="H46">
        <f>IF(M46=0,0,COUNTIF(T1_imgsummary!O46:X46,"AB")*100/M46)</f>
        <v>0</v>
      </c>
      <c r="I46" s="26">
        <f>IF(M46=0,0,COUNTIF(T1_imgsummary!O46:X46,"MA")*100/M46)</f>
        <v>40</v>
      </c>
      <c r="J46" s="26">
        <f>IF(M46=0,0,COUNTIF(T1_imgsummary!O46:X46,"HA")*100/M46)</f>
        <v>10</v>
      </c>
      <c r="K46" s="26">
        <f>IF(M46=0,0,COUNTIF(T1_imgsummary!O46:X46,"OB")*100/M46)</f>
        <v>10</v>
      </c>
      <c r="L46">
        <f>IF(M46=0,0,COUNTIF(T1_imgsummary!O46:X46,"TWB")*100/M46)</f>
        <v>0</v>
      </c>
      <c r="M46">
        <f>10-COUNTIF(T1_imgsummary!O46:X46,"TWS")</f>
        <v>10</v>
      </c>
      <c r="P46">
        <f>IF(M46=0,0,COUNTIF(T1_imgsummary!E46:N46,"ACAN")*100/M46)</f>
        <v>0</v>
      </c>
      <c r="Q46">
        <f>IF(M46=0,0,COUNTIF(T1_imgsummary!E46:N46,"ACB")*100/M46)</f>
        <v>0</v>
      </c>
      <c r="R46">
        <f>IF(M46=0,0,COUNTIF(T1_imgsummary!E46:N46,"ACC")*100/M46)</f>
        <v>0</v>
      </c>
      <c r="S46">
        <f>IF(M46=0,0,COUNTIF(T1_imgsummary!E46:N46,"ACD")*100/M46)</f>
        <v>0</v>
      </c>
      <c r="T46">
        <f>IF(M46=0,0,COUNTIF(T1_imgsummary!E46:N46,"ACH")*100/M46)</f>
        <v>0</v>
      </c>
      <c r="U46">
        <f>IF(M46=0,0,COUNTIF(T1_imgsummary!E46:N46,"ACT")*100/M46)</f>
        <v>0</v>
      </c>
      <c r="V46">
        <f>IF(M46=0,0,COUNTIF(T1_imgsummary!E46:N46,"ACR")*100/M46)</f>
        <v>0</v>
      </c>
      <c r="W46">
        <f>IF(M46=0,0,COUNTIF(T1_imgsummary!E46:N46,"AST")*100/M46)</f>
        <v>0</v>
      </c>
      <c r="X46">
        <f>IF(M46=0,0,COUNTIF(T1_imgsummary!E46:N46,"AF")*100/M46)</f>
        <v>0</v>
      </c>
      <c r="Y46">
        <f>IF(M46=0,0,COUNTIF(T1_imgsummary!E46:N46,"BLEC")*100/M46)</f>
        <v>0</v>
      </c>
      <c r="Z46">
        <f>IF(M46=0,0,COUNTIF(T1_imgsummary!E46:N46,"CAU")*100/M46)</f>
        <v>0</v>
      </c>
      <c r="AA46">
        <f>IF(M46=0,0,COUNTIF(T1_imgsummary!E46:N46,"COE")*100/M46)</f>
        <v>0</v>
      </c>
      <c r="AB46">
        <f>IF(M46=0,0,COUNTIF(T1_imgsummary!E46:N46,"COS")*100/M46)</f>
        <v>0</v>
      </c>
      <c r="AC46">
        <f>IF(M46=0,0,COUNTIF(T1_imgsummary!E46:N46,"CYP")*100/M46)</f>
        <v>0</v>
      </c>
      <c r="AD46">
        <f>IF(M46=0,0,COUNTIF(T1_imgsummary!E46:N46,"DIP")*100/M46)</f>
        <v>0</v>
      </c>
      <c r="AE46">
        <f>IF(M46=0,0,COUNTIF(T1_imgsummary!E46:N46,"ECHY")*100/M46)</f>
        <v>0</v>
      </c>
      <c r="AF46">
        <f>IF(M46=0,0,COUNTIF(T1_imgsummary!E46:N46,"ECHI")*100/M46)</f>
        <v>0</v>
      </c>
      <c r="AG46">
        <f>IF(M46=0,0,COUNTIF(T1_imgsummary!E46:N46,"EUP")*100/M46)</f>
        <v>0</v>
      </c>
      <c r="AH46">
        <f>IF(M46=0,0,COUNTIF(T1_imgsummary!E46:N46,"FAV")*100/M46)</f>
        <v>0</v>
      </c>
      <c r="AI46">
        <f>IF(M46=0,0,COUNTIF(T1_imgsummary!E46:N46,"FVI")*100/M46)</f>
        <v>0</v>
      </c>
      <c r="AJ46">
        <f>IF(M46=0,0,COUNTIF(T1_imgsummary!E46:N46,"CMR")*100/M46)</f>
        <v>0</v>
      </c>
      <c r="AK46">
        <f>IF(M46=0,0,COUNTIF(T1_imgsummary!E46:N46,"GAL")*100/M46)</f>
        <v>0</v>
      </c>
      <c r="AL46">
        <f>IF(M46=0,0,COUNTIF(T1_imgsummary!E46:N46,"GONIA")*100/M46)</f>
        <v>0</v>
      </c>
      <c r="AM46">
        <f>IF(M46=0,0,COUNTIF(T1_imgsummary!E46:N46,"GONIO")*100/M46)</f>
        <v>0</v>
      </c>
      <c r="AN46">
        <f>IF(M46=0,0,COUNTIF(T1_imgsummary!E46:N46,"HEL")*100/M46)</f>
        <v>0</v>
      </c>
      <c r="AO46">
        <f>IF(M46=0,0,COUNTIF(T1_imgsummary!E46:N46,"HYD")*100/M46)</f>
        <v>0</v>
      </c>
      <c r="AP46" s="26">
        <f>IF(M46=0,0,COUNTIF(T1_imgsummary!E46:N46,"ISO")*100/M46)</f>
        <v>10</v>
      </c>
      <c r="AQ46">
        <f>IF(M46=0,0,COUNTIF(T1_imgsummary!E46:N46,"LEPA")*100/M46)</f>
        <v>0</v>
      </c>
      <c r="AR46">
        <f>IF(M46=0,0,COUNTIF(T1_imgsummary!E46:N46,"LEPS")*100/M46)</f>
        <v>0</v>
      </c>
      <c r="AS46">
        <f>IF(M46=0,0,COUNTIF(T1_imgsummary!E46:N46,"LOB")*100/M46)</f>
        <v>0</v>
      </c>
      <c r="AT46">
        <f>IF(M46=0,0,COUNTIF(T1_imgsummary!E46:N46,"MER")*100/M46)</f>
        <v>0</v>
      </c>
      <c r="AU46">
        <f>IF(M46=0,0,COUNTIF(T1_imgsummary!E46:N46,"MILL")*100/M46)</f>
        <v>0</v>
      </c>
      <c r="AV46">
        <f>IF(M46=0,0,COUNTIF(T1_imgsummary!E46:N46,"MON")*100/M46)</f>
        <v>0</v>
      </c>
      <c r="AW46">
        <f>IF(M46=0,0,COUNTIF(T1_imgsummary!E46:N46,"MONTB")*100/M46)</f>
        <v>0</v>
      </c>
      <c r="AX46">
        <f>IF(M46=0,0,COUNTIF(T1_imgsummary!E46:N46,"MONTE")*100/M46)</f>
        <v>0</v>
      </c>
      <c r="AY46">
        <f>IF(M46=0,0,COUNTIF(T1_imgsummary!E46:N46,"MONTF")*100/M46)</f>
        <v>0</v>
      </c>
      <c r="AZ46">
        <f>IF(M46=0,0,COUNTIF(T1_imgsummary!E46:N46,"MYC")*100/M46)</f>
        <v>0</v>
      </c>
      <c r="BA46">
        <f>IF(M46=0,0,COUNTIF(T1_imgsummary!E46:N46,"CB")*100/M46)</f>
        <v>0</v>
      </c>
      <c r="BB46">
        <f>IF(M46=0,0,COUNTIF(T1_imgsummary!E46:N46,"BUB")*100/M46)</f>
        <v>0</v>
      </c>
      <c r="BC46">
        <f>IF(M46=0,0,COUNTIF(T1_imgsummary!E46:N46,"CE")*100/M46)</f>
        <v>0</v>
      </c>
      <c r="BD46">
        <f>IF(M46=0,0,COUNTIF(T1_imgsummary!E46:N46,"CF")*100/M46)</f>
        <v>0</v>
      </c>
      <c r="BE46">
        <f>IF(M46=0,0,COUNTIF(T1_imgsummary!E46:N46,"FOT")*100/M46)</f>
        <v>0</v>
      </c>
      <c r="BF46">
        <f>IF(M46=0,0,COUNTIF(T1_imgsummary!E46:N46,"CM")*100/M46)</f>
        <v>0</v>
      </c>
      <c r="BG46">
        <f>IF(M46=0,0,COUNTIF(T1_imgsummary!E46:N46,"OULA")*100/M46)</f>
        <v>0</v>
      </c>
      <c r="BH46">
        <f>IF(M46=0,0,COUNTIF(T1_imgsummary!E46:N46,"OULO")*100/M46)</f>
        <v>0</v>
      </c>
      <c r="BI46">
        <f>IF(M46=0,0,COUNTIF(T1_imgsummary!E46:N46,"OXY")*100/M46)</f>
        <v>0</v>
      </c>
      <c r="BJ46">
        <f>IF(M46=0,0,COUNTIF(T1_imgsummary!E46:N46,"PACE")*100/M46)</f>
        <v>0</v>
      </c>
      <c r="BK46">
        <f>IF(M46=0,0,COUNTIF(T1_imgsummary!E46:N46,"PACF")*100/M46)</f>
        <v>0</v>
      </c>
      <c r="BL46">
        <f>IF(M46=0,0,COUNTIF(T1_imgsummary!E46:N46,"PAV")*100/M46)</f>
        <v>0</v>
      </c>
      <c r="BM46">
        <f>IF(M46=0,0,COUNTIF(T1_imgsummary!E46:N46,"PEC")*100/M46)</f>
        <v>0</v>
      </c>
      <c r="BN46">
        <f>IF(M46=0,0,COUNTIF(T1_imgsummary!E46:N46,"PLAT")*100/M46)</f>
        <v>0</v>
      </c>
      <c r="BO46">
        <f>IF(M46=0,0,COUNTIF(T1_imgsummary!E46:N46,"POC")*100/M46)</f>
        <v>0</v>
      </c>
      <c r="BP46">
        <f>IF(M46=0,0,COUNTIF(T1_imgsummary!E46:N46,"PORB")*100/M46)</f>
        <v>0</v>
      </c>
      <c r="BQ46">
        <f>IF(M46=0,0,COUNTIF(T1_imgsummary!E46:N46,"PORE")*100/M46)</f>
        <v>0</v>
      </c>
      <c r="BR46">
        <f>IF(M46=0,0,COUNTIF(T1_imgsummary!E46:N46,"PORM")*100/M46)</f>
        <v>0</v>
      </c>
      <c r="BS46">
        <f>IF(M46=0,0,COUNTIF(T1_imgsummary!E46:N46,"SER")*100/M46)</f>
        <v>0</v>
      </c>
      <c r="BT46">
        <f>IF(M46=0,0,COUNTIF(T1_imgsummary!E46:N46,"STY")*100/M46)</f>
        <v>0</v>
      </c>
      <c r="BU46">
        <f>IF(M46=0,0,COUNTIF(T1_imgsummary!E46:N46,"SYM")*100/M46)</f>
        <v>0</v>
      </c>
      <c r="BV46">
        <f>IF(M46=0,0,COUNTIF(T1_imgsummary!E46:N46,"TUBI")*100/M46)</f>
        <v>0</v>
      </c>
      <c r="BW46">
        <f>IF(M46=0,0,COUNTIF(T1_imgsummary!E46:N46,"TURB")*100/M46)</f>
        <v>0</v>
      </c>
      <c r="BX46">
        <f>IF(M46=0,0,COUNTIF(T1_imgsummary!E46:N46,"ZACRF")*100/M46)</f>
        <v>0</v>
      </c>
      <c r="BY46">
        <f>IF(M46=0,0,COUNTIF(T1_imgsummary!E46:N46,"ZAGARF")*100/M46)</f>
        <v>0</v>
      </c>
      <c r="BZ46">
        <f>IF(M46=0,0,COUNTIF(T1_imgsummary!E46:N46,"ZAGATF")*100/M46)</f>
        <v>0</v>
      </c>
      <c r="CA46">
        <f>IF(M46=0,0,COUNTIF(T1_imgsummary!E46:N46,"ZDENF")*100/M46)</f>
        <v>0</v>
      </c>
      <c r="CB46">
        <f>IF(M46=0,0,COUNTIF(T1_imgsummary!E46:N46,"ZEUPF")*100/M46)</f>
        <v>0</v>
      </c>
      <c r="CC46">
        <f>IF(M46=0,0,COUNTIF(T1_imgsummary!E46:N46,"ZFAVF")*100/M46)</f>
        <v>0</v>
      </c>
      <c r="CD46">
        <f>IF(M46=0,0,COUNTIF(T1_imgsummary!E46:N46,"ZCMRF")*100/M46)</f>
        <v>0</v>
      </c>
      <c r="CE46">
        <f>IF(M46=0,0,COUNTIF(T1_imgsummary!E46:N46,"ZMUSF")*100/M46)</f>
        <v>0</v>
      </c>
      <c r="CF46">
        <f>IF(M46=0,0,COUNTIF(T1_imgsummary!E46:N46,"ZNSC")*100/M46)</f>
        <v>0</v>
      </c>
      <c r="CG46">
        <f>IF(M46=0,0,COUNTIF(T1_imgsummary!E46:N46,"ZOC")*100/M46)</f>
        <v>0</v>
      </c>
      <c r="CH46">
        <f>IF(M46=0,0,COUNTIF(T1_imgsummary!E46:N46,"ZPOCF")*100/M46)</f>
        <v>0</v>
      </c>
      <c r="CI46">
        <f>IF(M46=0,0,COUNTIF(T1_imgsummary!E46:N46,"ZPORF")*100/M46)</f>
        <v>0</v>
      </c>
      <c r="CK46" s="26">
        <f>IF(M46=0,0,COUNTIF(T1_imgsummary!E46:N46,"AA")*100/M46)</f>
        <v>30</v>
      </c>
      <c r="CL46">
        <f>IF(M46=0,0,COUNTIF(T1_imgsummary!E46:N46,"CA")*100/M46)</f>
        <v>0</v>
      </c>
      <c r="CM46">
        <f>IF(M46=0,0,COUNTIF(T1_imgsummary!E46:N46,"DC")*100/M46)</f>
        <v>0</v>
      </c>
      <c r="CN46">
        <f>IF(M46=0,0,COUNTIF(T1_imgsummary!E46:N46,"DCA")*100/M46)</f>
        <v>0</v>
      </c>
      <c r="CO46">
        <f>IF(M46=0,0,COUNTIF(T1_imgsummary!E46:N46,"DIS")*100/M46)</f>
        <v>0</v>
      </c>
      <c r="CQ46">
        <f>IF(M46=0,0,COUNTIF(T1_imgsummary!E46:N46,"GRV")*100/M46)</f>
        <v>0</v>
      </c>
      <c r="CR46">
        <f>IF(M46=0,0,COUNTIF(T1_imgsummary!E46:N46,"R")*100/M46)</f>
        <v>0</v>
      </c>
      <c r="CS46">
        <f>IF(M46=0,0,COUNTIF(T1_imgsummary!E46:N46,"S")*100/M46)</f>
        <v>0</v>
      </c>
      <c r="CT46">
        <f>IF(M46=0,0,COUNTIF(T1_imgsummary!E46:N46,"RCK")*100/M46)</f>
        <v>0</v>
      </c>
      <c r="CU46">
        <f>IF(M46=0,0,COUNTIF(T1_imgsummary!E46:N46,"SI")*100/M46)</f>
        <v>0</v>
      </c>
      <c r="CW46">
        <f>IF(M46=0,0,COUNTIF(T1_imgsummary!E46:N46,"COD")*100/M46)</f>
        <v>0</v>
      </c>
      <c r="CX46">
        <f>IF(M46=0,0,COUNTIF(T1_imgsummary!E46:N46,"KAPP")*100/M46)</f>
        <v>0</v>
      </c>
      <c r="CY46" s="26">
        <f>IF(M46=0,0,COUNTIF(T1_imgsummary!E46:N46,"MA")*100/M46)</f>
        <v>40</v>
      </c>
      <c r="CZ46">
        <f>IF(M46=0,0,COUNTIF(T1_imgsummary!E46:N46,"SARG")*100/M46)</f>
        <v>0</v>
      </c>
      <c r="DB46" s="26">
        <f>IF(M46=0,0,COUNTIF(T1_imgsummary!E46:N46,"HA")*100/M46)</f>
        <v>10</v>
      </c>
      <c r="DD46">
        <f>IF(M46=0,0,COUNTIF(T1_imgsummary!E46:N46,"COTS")*100/M46)</f>
        <v>0</v>
      </c>
      <c r="DE46">
        <f>IF(M46=0,0,COUNTIF(T1_imgsummary!E46:N46,"COR")*100/M46)</f>
        <v>0</v>
      </c>
      <c r="DF46">
        <f>IF(M46=0,0,COUNTIF(T1_imgsummary!E46:N46,"DIA")*100/M46)</f>
        <v>0</v>
      </c>
      <c r="DG46">
        <f>IF(M46=0,0,COUNTIF(T1_imgsummary!E46:N46,"GORG")*100/M46)</f>
        <v>0</v>
      </c>
      <c r="DH46">
        <f>IF(M46=0,0,COUNTIF(T1_imgsummary!E46:N46,"ISIS")*100/M46)</f>
        <v>0</v>
      </c>
      <c r="DI46">
        <f>IF(M46=0,0,COUNTIF(T1_imgsummary!E46:N46,"OT")*100/M46)</f>
        <v>0</v>
      </c>
      <c r="DJ46">
        <f>IF(M46=0,0,COUNTIF(T1_imgsummary!E46:N46,"SG")*100/M46)</f>
        <v>0</v>
      </c>
      <c r="DK46">
        <f>IF(M46=0,0,COUNTIF(T1_imgsummary!E46:N46,"SC")*100/M46)</f>
        <v>0</v>
      </c>
      <c r="DL46" s="26">
        <f>IF(M46=0,0,COUNTIF(T1_imgsummary!E46:N46,"SP")*100/M46)</f>
        <v>10</v>
      </c>
      <c r="DM46">
        <f>IF(M46=0,0,COUNTIF(T1_imgsummary!E46:N46,"ZO")*100/M46)</f>
        <v>0</v>
      </c>
      <c r="DO46">
        <f>IF(M46=0,0,COUNTIF(T1_imgsummary!E46:N46,"TWB")*100/M46)</f>
        <v>0</v>
      </c>
      <c r="DQ46">
        <f>IF(M46=0,0,COUNTIF(T1_imgsummary!Y46:AH46,"COR")*100/M46)</f>
        <v>0</v>
      </c>
      <c r="DR46">
        <f>IF(M46=0,0,COUNTIF(T1_imgsummary!Y46:AH46,"COTS")*100/M46)</f>
        <v>0</v>
      </c>
      <c r="DS46">
        <f>IF(M46=0,0,COUNTIF(T1_imgsummary!Y46:AH46,"DIA")*100/M46)</f>
        <v>0</v>
      </c>
      <c r="DT46">
        <f>IF(M46=0,0,COUNTIF(T1_imgsummary!Y46:AH46,"GORG")*100/M46)</f>
        <v>0</v>
      </c>
      <c r="DU46">
        <f>IF(M46=0,0,COUNTIF(T1_imgsummary!Y46:AH46,"ISIS")*100/M46)</f>
        <v>0</v>
      </c>
      <c r="DV46">
        <f>IF(M46=0,0,COUNTIF(T1_imgsummary!Y46:AH46,"DIS")*100/M46)</f>
        <v>0</v>
      </c>
      <c r="DW46">
        <f>IF(M46=0,0,COUNTIF(T1_imgsummary!Y46:AH46,"BLEC")*100/M46)</f>
        <v>0</v>
      </c>
      <c r="DX46">
        <f>IF(M46=0,0,COUNTIF(T1_imgsummary!Y46:AH46,"COD")*100/M46)</f>
        <v>0</v>
      </c>
      <c r="DY46">
        <f>IF(M46=0,0,COUNTIF(T1_imgsummary!Y46:AH46,"KAPP")*100/M46)</f>
        <v>0</v>
      </c>
      <c r="DZ46">
        <f>IF(M46=0,0,COUNTIF(T1_imgsummary!Y46:AH46,"SARG")*100/M46)</f>
        <v>0</v>
      </c>
      <c r="EA46">
        <f>IF(M46=0,0,COUNTIF(T1_imgsummary!Y46:AH46,"ZACRF")*100/M46)</f>
        <v>0</v>
      </c>
      <c r="EB46">
        <f>IF(M46=0,0,COUNTIF(T1_imgsummary!Y46:AH46,"ZAGARF")*100/M46)</f>
        <v>0</v>
      </c>
      <c r="EC46">
        <f>IF(M46=0,0,COUNTIF(T1_imgsummary!Y46:AH46,"ZAGATF")*100/M46)</f>
        <v>0</v>
      </c>
      <c r="ED46">
        <f>IF(M46=0,0,COUNTIF(T1_imgsummary!Y46:AH46,"ZCMRF")*100/M46)</f>
        <v>0</v>
      </c>
      <c r="EE46">
        <f>IF(M46=0,0,COUNTIF(T1_imgsummary!Y46:AH46,"ZDENF")*100/M46)</f>
        <v>0</v>
      </c>
      <c r="EF46">
        <f>IF(M46=0,0,COUNTIF(T1_imgsummary!Y46:AH46,"ZEUPF")*100/M46)</f>
        <v>0</v>
      </c>
      <c r="EG46">
        <f>IF(M46=0,0,COUNTIF(T1_imgsummary!Y46:AH46,"ZFAVF")*100/M46)</f>
        <v>0</v>
      </c>
      <c r="EH46">
        <f>IF(M46=0,0,COUNTIF(T1_imgsummary!Y46:AH46,"ZMUSF")*100/M46)</f>
        <v>0</v>
      </c>
      <c r="EI46">
        <f>IF(M46=0,0,COUNTIF(T1_imgsummary!Y46:AH46,"ZNSC")*100/M46)</f>
        <v>0</v>
      </c>
      <c r="EJ46">
        <f>IF(M46=0,0,COUNTIF(T1_imgsummary!Y46:AH46,"ZOC")*100/M46)</f>
        <v>0</v>
      </c>
      <c r="EK46">
        <f>IF(M46=0,0,COUNTIF(T1_imgsummary!Y46:AH46,"ZPOCF")*100/M46)</f>
        <v>0</v>
      </c>
      <c r="EL46">
        <f>IF(M46=0,0,COUNTIF(T1_imgsummary!Y46:AH46,"ZPORF")*100/M46)</f>
        <v>0</v>
      </c>
    </row>
    <row r="47" spans="1:142" x14ac:dyDescent="0.25">
      <c r="A47">
        <v>45</v>
      </c>
      <c r="B47" t="s">
        <v>107</v>
      </c>
      <c r="F47" s="26">
        <f>IF(M47=0,0,COUNTIF(T1_imgsummary!O47:X47,"HC")*100/M47)</f>
        <v>10</v>
      </c>
      <c r="G47" s="26">
        <f>IF(M47=0,0,COUNTIF(T1_imgsummary!O47:X47,"AA")*100/M47)</f>
        <v>30</v>
      </c>
      <c r="H47">
        <f>IF(M47=0,0,COUNTIF(T1_imgsummary!O47:X47,"AB")*100/M47)</f>
        <v>0</v>
      </c>
      <c r="I47" s="26">
        <f>IF(M47=0,0,COUNTIF(T1_imgsummary!O47:X47,"MA")*100/M47)</f>
        <v>50</v>
      </c>
      <c r="J47" s="26">
        <f>IF(M47=0,0,COUNTIF(T1_imgsummary!O47:X47,"HA")*100/M47)</f>
        <v>10</v>
      </c>
      <c r="K47">
        <f>IF(M47=0,0,COUNTIF(T1_imgsummary!O47:X47,"OB")*100/M47)</f>
        <v>0</v>
      </c>
      <c r="L47">
        <f>IF(M47=0,0,COUNTIF(T1_imgsummary!O47:X47,"TWB")*100/M47)</f>
        <v>0</v>
      </c>
      <c r="M47">
        <f>10-COUNTIF(T1_imgsummary!O47:X47,"TWS")</f>
        <v>10</v>
      </c>
      <c r="P47">
        <f>IF(M47=0,0,COUNTIF(T1_imgsummary!E47:N47,"ACAN")*100/M47)</f>
        <v>0</v>
      </c>
      <c r="Q47">
        <f>IF(M47=0,0,COUNTIF(T1_imgsummary!E47:N47,"ACB")*100/M47)</f>
        <v>0</v>
      </c>
      <c r="R47">
        <f>IF(M47=0,0,COUNTIF(T1_imgsummary!E47:N47,"ACC")*100/M47)</f>
        <v>0</v>
      </c>
      <c r="S47">
        <f>IF(M47=0,0,COUNTIF(T1_imgsummary!E47:N47,"ACD")*100/M47)</f>
        <v>0</v>
      </c>
      <c r="T47">
        <f>IF(M47=0,0,COUNTIF(T1_imgsummary!E47:N47,"ACH")*100/M47)</f>
        <v>0</v>
      </c>
      <c r="U47">
        <f>IF(M47=0,0,COUNTIF(T1_imgsummary!E47:N47,"ACT")*100/M47)</f>
        <v>0</v>
      </c>
      <c r="V47">
        <f>IF(M47=0,0,COUNTIF(T1_imgsummary!E47:N47,"ACR")*100/M47)</f>
        <v>0</v>
      </c>
      <c r="W47">
        <f>IF(M47=0,0,COUNTIF(T1_imgsummary!E47:N47,"AST")*100/M47)</f>
        <v>0</v>
      </c>
      <c r="X47">
        <f>IF(M47=0,0,COUNTIF(T1_imgsummary!E47:N47,"AF")*100/M47)</f>
        <v>0</v>
      </c>
      <c r="Y47">
        <f>IF(M47=0,0,COUNTIF(T1_imgsummary!E47:N47,"BLEC")*100/M47)</f>
        <v>0</v>
      </c>
      <c r="Z47">
        <f>IF(M47=0,0,COUNTIF(T1_imgsummary!E47:N47,"CAU")*100/M47)</f>
        <v>0</v>
      </c>
      <c r="AA47">
        <f>IF(M47=0,0,COUNTIF(T1_imgsummary!E47:N47,"COE")*100/M47)</f>
        <v>0</v>
      </c>
      <c r="AB47">
        <f>IF(M47=0,0,COUNTIF(T1_imgsummary!E47:N47,"COS")*100/M47)</f>
        <v>0</v>
      </c>
      <c r="AC47">
        <f>IF(M47=0,0,COUNTIF(T1_imgsummary!E47:N47,"CYP")*100/M47)</f>
        <v>0</v>
      </c>
      <c r="AD47">
        <f>IF(M47=0,0,COUNTIF(T1_imgsummary!E47:N47,"DIP")*100/M47)</f>
        <v>0</v>
      </c>
      <c r="AE47">
        <f>IF(M47=0,0,COUNTIF(T1_imgsummary!E47:N47,"ECHY")*100/M47)</f>
        <v>0</v>
      </c>
      <c r="AF47">
        <f>IF(M47=0,0,COUNTIF(T1_imgsummary!E47:N47,"ECHI")*100/M47)</f>
        <v>0</v>
      </c>
      <c r="AG47">
        <f>IF(M47=0,0,COUNTIF(T1_imgsummary!E47:N47,"EUP")*100/M47)</f>
        <v>0</v>
      </c>
      <c r="AH47">
        <f>IF(M47=0,0,COUNTIF(T1_imgsummary!E47:N47,"FAV")*100/M47)</f>
        <v>0</v>
      </c>
      <c r="AI47">
        <f>IF(M47=0,0,COUNTIF(T1_imgsummary!E47:N47,"FVI")*100/M47)</f>
        <v>0</v>
      </c>
      <c r="AJ47">
        <f>IF(M47=0,0,COUNTIF(T1_imgsummary!E47:N47,"CMR")*100/M47)</f>
        <v>0</v>
      </c>
      <c r="AK47">
        <f>IF(M47=0,0,COUNTIF(T1_imgsummary!E47:N47,"GAL")*100/M47)</f>
        <v>0</v>
      </c>
      <c r="AL47">
        <f>IF(M47=0,0,COUNTIF(T1_imgsummary!E47:N47,"GONIA")*100/M47)</f>
        <v>0</v>
      </c>
      <c r="AM47">
        <f>IF(M47=0,0,COUNTIF(T1_imgsummary!E47:N47,"GONIO")*100/M47)</f>
        <v>0</v>
      </c>
      <c r="AN47">
        <f>IF(M47=0,0,COUNTIF(T1_imgsummary!E47:N47,"HEL")*100/M47)</f>
        <v>0</v>
      </c>
      <c r="AO47">
        <f>IF(M47=0,0,COUNTIF(T1_imgsummary!E47:N47,"HYD")*100/M47)</f>
        <v>0</v>
      </c>
      <c r="AP47">
        <f>IF(M47=0,0,COUNTIF(T1_imgsummary!E47:N47,"ISO")*100/M47)</f>
        <v>0</v>
      </c>
      <c r="AQ47">
        <f>IF(M47=0,0,COUNTIF(T1_imgsummary!E47:N47,"LEPA")*100/M47)</f>
        <v>0</v>
      </c>
      <c r="AR47">
        <f>IF(M47=0,0,COUNTIF(T1_imgsummary!E47:N47,"LEPS")*100/M47)</f>
        <v>0</v>
      </c>
      <c r="AS47">
        <f>IF(M47=0,0,COUNTIF(T1_imgsummary!E47:N47,"LOB")*100/M47)</f>
        <v>0</v>
      </c>
      <c r="AT47">
        <f>IF(M47=0,0,COUNTIF(T1_imgsummary!E47:N47,"MER")*100/M47)</f>
        <v>0</v>
      </c>
      <c r="AU47">
        <f>IF(M47=0,0,COUNTIF(T1_imgsummary!E47:N47,"MILL")*100/M47)</f>
        <v>0</v>
      </c>
      <c r="AV47">
        <f>IF(M47=0,0,COUNTIF(T1_imgsummary!E47:N47,"MON")*100/M47)</f>
        <v>0</v>
      </c>
      <c r="AW47">
        <f>IF(M47=0,0,COUNTIF(T1_imgsummary!E47:N47,"MONTB")*100/M47)</f>
        <v>0</v>
      </c>
      <c r="AX47">
        <f>IF(M47=0,0,COUNTIF(T1_imgsummary!E47:N47,"MONTE")*100/M47)</f>
        <v>0</v>
      </c>
      <c r="AY47">
        <f>IF(M47=0,0,COUNTIF(T1_imgsummary!E47:N47,"MONTF")*100/M47)</f>
        <v>0</v>
      </c>
      <c r="AZ47">
        <f>IF(M47=0,0,COUNTIF(T1_imgsummary!E47:N47,"MYC")*100/M47)</f>
        <v>0</v>
      </c>
      <c r="BA47">
        <f>IF(M47=0,0,COUNTIF(T1_imgsummary!E47:N47,"CB")*100/M47)</f>
        <v>0</v>
      </c>
      <c r="BB47">
        <f>IF(M47=0,0,COUNTIF(T1_imgsummary!E47:N47,"BUB")*100/M47)</f>
        <v>0</v>
      </c>
      <c r="BC47">
        <f>IF(M47=0,0,COUNTIF(T1_imgsummary!E47:N47,"CE")*100/M47)</f>
        <v>0</v>
      </c>
      <c r="BD47">
        <f>IF(M47=0,0,COUNTIF(T1_imgsummary!E47:N47,"CF")*100/M47)</f>
        <v>0</v>
      </c>
      <c r="BE47">
        <f>IF(M47=0,0,COUNTIF(T1_imgsummary!E47:N47,"FOT")*100/M47)</f>
        <v>0</v>
      </c>
      <c r="BF47">
        <f>IF(M47=0,0,COUNTIF(T1_imgsummary!E47:N47,"CM")*100/M47)</f>
        <v>0</v>
      </c>
      <c r="BG47">
        <f>IF(M47=0,0,COUNTIF(T1_imgsummary!E47:N47,"OULA")*100/M47)</f>
        <v>0</v>
      </c>
      <c r="BH47">
        <f>IF(M47=0,0,COUNTIF(T1_imgsummary!E47:N47,"OULO")*100/M47)</f>
        <v>0</v>
      </c>
      <c r="BI47">
        <f>IF(M47=0,0,COUNTIF(T1_imgsummary!E47:N47,"OXY")*100/M47)</f>
        <v>0</v>
      </c>
      <c r="BJ47">
        <f>IF(M47=0,0,COUNTIF(T1_imgsummary!E47:N47,"PACE")*100/M47)</f>
        <v>0</v>
      </c>
      <c r="BK47">
        <f>IF(M47=0,0,COUNTIF(T1_imgsummary!E47:N47,"PACF")*100/M47)</f>
        <v>0</v>
      </c>
      <c r="BL47">
        <f>IF(M47=0,0,COUNTIF(T1_imgsummary!E47:N47,"PAV")*100/M47)</f>
        <v>0</v>
      </c>
      <c r="BM47">
        <f>IF(M47=0,0,COUNTIF(T1_imgsummary!E47:N47,"PEC")*100/M47)</f>
        <v>0</v>
      </c>
      <c r="BN47">
        <f>IF(M47=0,0,COUNTIF(T1_imgsummary!E47:N47,"PLAT")*100/M47)</f>
        <v>0</v>
      </c>
      <c r="BO47">
        <f>IF(M47=0,0,COUNTIF(T1_imgsummary!E47:N47,"POC")*100/M47)</f>
        <v>0</v>
      </c>
      <c r="BP47">
        <f>IF(M47=0,0,COUNTIF(T1_imgsummary!E47:N47,"PORB")*100/M47)</f>
        <v>0</v>
      </c>
      <c r="BQ47">
        <f>IF(M47=0,0,COUNTIF(T1_imgsummary!E47:N47,"PORE")*100/M47)</f>
        <v>0</v>
      </c>
      <c r="BR47">
        <f>IF(M47=0,0,COUNTIF(T1_imgsummary!E47:N47,"PORM")*100/M47)</f>
        <v>0</v>
      </c>
      <c r="BS47">
        <f>IF(M47=0,0,COUNTIF(T1_imgsummary!E47:N47,"SER")*100/M47)</f>
        <v>0</v>
      </c>
      <c r="BT47" s="26">
        <f>IF(M47=0,0,COUNTIF(T1_imgsummary!E47:N47,"STY")*100/M47)</f>
        <v>10</v>
      </c>
      <c r="BU47">
        <f>IF(M47=0,0,COUNTIF(T1_imgsummary!E47:N47,"SYM")*100/M47)</f>
        <v>0</v>
      </c>
      <c r="BV47">
        <f>IF(M47=0,0,COUNTIF(T1_imgsummary!E47:N47,"TUBI")*100/M47)</f>
        <v>0</v>
      </c>
      <c r="BW47">
        <f>IF(M47=0,0,COUNTIF(T1_imgsummary!E47:N47,"TURB")*100/M47)</f>
        <v>0</v>
      </c>
      <c r="BX47">
        <f>IF(M47=0,0,COUNTIF(T1_imgsummary!E47:N47,"ZACRF")*100/M47)</f>
        <v>0</v>
      </c>
      <c r="BY47">
        <f>IF(M47=0,0,COUNTIF(T1_imgsummary!E47:N47,"ZAGARF")*100/M47)</f>
        <v>0</v>
      </c>
      <c r="BZ47">
        <f>IF(M47=0,0,COUNTIF(T1_imgsummary!E47:N47,"ZAGATF")*100/M47)</f>
        <v>0</v>
      </c>
      <c r="CA47">
        <f>IF(M47=0,0,COUNTIF(T1_imgsummary!E47:N47,"ZDENF")*100/M47)</f>
        <v>0</v>
      </c>
      <c r="CB47">
        <f>IF(M47=0,0,COUNTIF(T1_imgsummary!E47:N47,"ZEUPF")*100/M47)</f>
        <v>0</v>
      </c>
      <c r="CC47">
        <f>IF(M47=0,0,COUNTIF(T1_imgsummary!E47:N47,"ZFAVF")*100/M47)</f>
        <v>0</v>
      </c>
      <c r="CD47">
        <f>IF(M47=0,0,COUNTIF(T1_imgsummary!E47:N47,"ZCMRF")*100/M47)</f>
        <v>0</v>
      </c>
      <c r="CE47">
        <f>IF(M47=0,0,COUNTIF(T1_imgsummary!E47:N47,"ZMUSF")*100/M47)</f>
        <v>0</v>
      </c>
      <c r="CF47">
        <f>IF(M47=0,0,COUNTIF(T1_imgsummary!E47:N47,"ZNSC")*100/M47)</f>
        <v>0</v>
      </c>
      <c r="CG47">
        <f>IF(M47=0,0,COUNTIF(T1_imgsummary!E47:N47,"ZOC")*100/M47)</f>
        <v>0</v>
      </c>
      <c r="CH47">
        <f>IF(M47=0,0,COUNTIF(T1_imgsummary!E47:N47,"ZPOCF")*100/M47)</f>
        <v>0</v>
      </c>
      <c r="CI47">
        <f>IF(M47=0,0,COUNTIF(T1_imgsummary!E47:N47,"ZPORF")*100/M47)</f>
        <v>0</v>
      </c>
      <c r="CK47" s="26">
        <f>IF(M47=0,0,COUNTIF(T1_imgsummary!E47:N47,"AA")*100/M47)</f>
        <v>20</v>
      </c>
      <c r="CL47" s="26">
        <f>IF(M47=0,0,COUNTIF(T1_imgsummary!E47:N47,"CA")*100/M47)</f>
        <v>10</v>
      </c>
      <c r="CM47">
        <f>IF(M47=0,0,COUNTIF(T1_imgsummary!E47:N47,"DC")*100/M47)</f>
        <v>0</v>
      </c>
      <c r="CN47">
        <f>IF(M47=0,0,COUNTIF(T1_imgsummary!E47:N47,"DCA")*100/M47)</f>
        <v>0</v>
      </c>
      <c r="CO47">
        <f>IF(M47=0,0,COUNTIF(T1_imgsummary!E47:N47,"DIS")*100/M47)</f>
        <v>0</v>
      </c>
      <c r="CQ47">
        <f>IF(M47=0,0,COUNTIF(T1_imgsummary!E47:N47,"GRV")*100/M47)</f>
        <v>0</v>
      </c>
      <c r="CR47">
        <f>IF(M47=0,0,COUNTIF(T1_imgsummary!E47:N47,"R")*100/M47)</f>
        <v>0</v>
      </c>
      <c r="CS47">
        <f>IF(M47=0,0,COUNTIF(T1_imgsummary!E47:N47,"S")*100/M47)</f>
        <v>0</v>
      </c>
      <c r="CT47">
        <f>IF(M47=0,0,COUNTIF(T1_imgsummary!E47:N47,"RCK")*100/M47)</f>
        <v>0</v>
      </c>
      <c r="CU47">
        <f>IF(M47=0,0,COUNTIF(T1_imgsummary!E47:N47,"SI")*100/M47)</f>
        <v>0</v>
      </c>
      <c r="CW47">
        <f>IF(M47=0,0,COUNTIF(T1_imgsummary!E47:N47,"COD")*100/M47)</f>
        <v>0</v>
      </c>
      <c r="CX47">
        <f>IF(M47=0,0,COUNTIF(T1_imgsummary!E47:N47,"KAPP")*100/M47)</f>
        <v>0</v>
      </c>
      <c r="CY47" s="26">
        <f>IF(M47=0,0,COUNTIF(T1_imgsummary!E47:N47,"MA")*100/M47)</f>
        <v>50</v>
      </c>
      <c r="CZ47">
        <f>IF(M47=0,0,COUNTIF(T1_imgsummary!E47:N47,"SARG")*100/M47)</f>
        <v>0</v>
      </c>
      <c r="DB47" s="26">
        <f>IF(M47=0,0,COUNTIF(T1_imgsummary!E47:N47,"HA")*100/M47)</f>
        <v>10</v>
      </c>
      <c r="DD47">
        <f>IF(M47=0,0,COUNTIF(T1_imgsummary!E47:N47,"COTS")*100/M47)</f>
        <v>0</v>
      </c>
      <c r="DE47">
        <f>IF(M47=0,0,COUNTIF(T1_imgsummary!E47:N47,"COR")*100/M47)</f>
        <v>0</v>
      </c>
      <c r="DF47">
        <f>IF(M47=0,0,COUNTIF(T1_imgsummary!E47:N47,"DIA")*100/M47)</f>
        <v>0</v>
      </c>
      <c r="DG47">
        <f>IF(M47=0,0,COUNTIF(T1_imgsummary!E47:N47,"GORG")*100/M47)</f>
        <v>0</v>
      </c>
      <c r="DH47">
        <f>IF(M47=0,0,COUNTIF(T1_imgsummary!E47:N47,"ISIS")*100/M47)</f>
        <v>0</v>
      </c>
      <c r="DI47">
        <f>IF(M47=0,0,COUNTIF(T1_imgsummary!E47:N47,"OT")*100/M47)</f>
        <v>0</v>
      </c>
      <c r="DJ47">
        <f>IF(M47=0,0,COUNTIF(T1_imgsummary!E47:N47,"SG")*100/M47)</f>
        <v>0</v>
      </c>
      <c r="DK47">
        <f>IF(M47=0,0,COUNTIF(T1_imgsummary!E47:N47,"SC")*100/M47)</f>
        <v>0</v>
      </c>
      <c r="DL47">
        <f>IF(M47=0,0,COUNTIF(T1_imgsummary!E47:N47,"SP")*100/M47)</f>
        <v>0</v>
      </c>
      <c r="DM47">
        <f>IF(M47=0,0,COUNTIF(T1_imgsummary!E47:N47,"ZO")*100/M47)</f>
        <v>0</v>
      </c>
      <c r="DO47">
        <f>IF(M47=0,0,COUNTIF(T1_imgsummary!E47:N47,"TWB")*100/M47)</f>
        <v>0</v>
      </c>
      <c r="DQ47">
        <f>IF(M47=0,0,COUNTIF(T1_imgsummary!Y47:AH47,"COR")*100/M47)</f>
        <v>0</v>
      </c>
      <c r="DR47">
        <f>IF(M47=0,0,COUNTIF(T1_imgsummary!Y47:AH47,"COTS")*100/M47)</f>
        <v>0</v>
      </c>
      <c r="DS47">
        <f>IF(M47=0,0,COUNTIF(T1_imgsummary!Y47:AH47,"DIA")*100/M47)</f>
        <v>0</v>
      </c>
      <c r="DT47">
        <f>IF(M47=0,0,COUNTIF(T1_imgsummary!Y47:AH47,"GORG")*100/M47)</f>
        <v>0</v>
      </c>
      <c r="DU47">
        <f>IF(M47=0,0,COUNTIF(T1_imgsummary!Y47:AH47,"ISIS")*100/M47)</f>
        <v>0</v>
      </c>
      <c r="DV47">
        <f>IF(M47=0,0,COUNTIF(T1_imgsummary!Y47:AH47,"DIS")*100/M47)</f>
        <v>0</v>
      </c>
      <c r="DW47">
        <f>IF(M47=0,0,COUNTIF(T1_imgsummary!Y47:AH47,"BLEC")*100/M47)</f>
        <v>0</v>
      </c>
      <c r="DX47">
        <f>IF(M47=0,0,COUNTIF(T1_imgsummary!Y47:AH47,"COD")*100/M47)</f>
        <v>0</v>
      </c>
      <c r="DY47">
        <f>IF(M47=0,0,COUNTIF(T1_imgsummary!Y47:AH47,"KAPP")*100/M47)</f>
        <v>0</v>
      </c>
      <c r="DZ47">
        <f>IF(M47=0,0,COUNTIF(T1_imgsummary!Y47:AH47,"SARG")*100/M47)</f>
        <v>0</v>
      </c>
      <c r="EA47">
        <f>IF(M47=0,0,COUNTIF(T1_imgsummary!Y47:AH47,"ZACRF")*100/M47)</f>
        <v>0</v>
      </c>
      <c r="EB47">
        <f>IF(M47=0,0,COUNTIF(T1_imgsummary!Y47:AH47,"ZAGARF")*100/M47)</f>
        <v>0</v>
      </c>
      <c r="EC47">
        <f>IF(M47=0,0,COUNTIF(T1_imgsummary!Y47:AH47,"ZAGATF")*100/M47)</f>
        <v>0</v>
      </c>
      <c r="ED47">
        <f>IF(M47=0,0,COUNTIF(T1_imgsummary!Y47:AH47,"ZCMRF")*100/M47)</f>
        <v>0</v>
      </c>
      <c r="EE47">
        <f>IF(M47=0,0,COUNTIF(T1_imgsummary!Y47:AH47,"ZDENF")*100/M47)</f>
        <v>0</v>
      </c>
      <c r="EF47">
        <f>IF(M47=0,0,COUNTIF(T1_imgsummary!Y47:AH47,"ZEUPF")*100/M47)</f>
        <v>0</v>
      </c>
      <c r="EG47">
        <f>IF(M47=0,0,COUNTIF(T1_imgsummary!Y47:AH47,"ZFAVF")*100/M47)</f>
        <v>0</v>
      </c>
      <c r="EH47">
        <f>IF(M47=0,0,COUNTIF(T1_imgsummary!Y47:AH47,"ZMUSF")*100/M47)</f>
        <v>0</v>
      </c>
      <c r="EI47">
        <f>IF(M47=0,0,COUNTIF(T1_imgsummary!Y47:AH47,"ZNSC")*100/M47)</f>
        <v>0</v>
      </c>
      <c r="EJ47">
        <f>IF(M47=0,0,COUNTIF(T1_imgsummary!Y47:AH47,"ZOC")*100/M47)</f>
        <v>0</v>
      </c>
      <c r="EK47">
        <f>IF(M47=0,0,COUNTIF(T1_imgsummary!Y47:AH47,"ZPOCF")*100/M47)</f>
        <v>0</v>
      </c>
      <c r="EL47">
        <f>IF(M47=0,0,COUNTIF(T1_imgsummary!Y47:AH47,"ZPORF")*100/M47)</f>
        <v>0</v>
      </c>
    </row>
    <row r="48" spans="1:142" x14ac:dyDescent="0.25">
      <c r="A48">
        <v>46</v>
      </c>
      <c r="B48" t="s">
        <v>108</v>
      </c>
      <c r="F48">
        <f>IF(M48=0,0,COUNTIF(T1_imgsummary!O48:X48,"HC")*100/M48)</f>
        <v>0</v>
      </c>
      <c r="G48" s="26">
        <f>IF(M48=0,0,COUNTIF(T1_imgsummary!O48:X48,"AA")*100/M48)</f>
        <v>50</v>
      </c>
      <c r="H48">
        <f>IF(M48=0,0,COUNTIF(T1_imgsummary!O48:X48,"AB")*100/M48)</f>
        <v>0</v>
      </c>
      <c r="I48" s="26">
        <f>IF(M48=0,0,COUNTIF(T1_imgsummary!O48:X48,"MA")*100/M48)</f>
        <v>10</v>
      </c>
      <c r="J48" s="26">
        <f>IF(M48=0,0,COUNTIF(T1_imgsummary!O48:X48,"HA")*100/M48)</f>
        <v>30</v>
      </c>
      <c r="K48" s="26">
        <f>IF(M48=0,0,COUNTIF(T1_imgsummary!O48:X48,"OB")*100/M48)</f>
        <v>10</v>
      </c>
      <c r="L48">
        <f>IF(M48=0,0,COUNTIF(T1_imgsummary!O48:X48,"TWB")*100/M48)</f>
        <v>0</v>
      </c>
      <c r="M48">
        <f>10-COUNTIF(T1_imgsummary!O48:X48,"TWS")</f>
        <v>10</v>
      </c>
      <c r="P48">
        <f>IF(M48=0,0,COUNTIF(T1_imgsummary!E48:N48,"ACAN")*100/M48)</f>
        <v>0</v>
      </c>
      <c r="Q48">
        <f>IF(M48=0,0,COUNTIF(T1_imgsummary!E48:N48,"ACB")*100/M48)</f>
        <v>0</v>
      </c>
      <c r="R48">
        <f>IF(M48=0,0,COUNTIF(T1_imgsummary!E48:N48,"ACC")*100/M48)</f>
        <v>0</v>
      </c>
      <c r="S48">
        <f>IF(M48=0,0,COUNTIF(T1_imgsummary!E48:N48,"ACD")*100/M48)</f>
        <v>0</v>
      </c>
      <c r="T48">
        <f>IF(M48=0,0,COUNTIF(T1_imgsummary!E48:N48,"ACH")*100/M48)</f>
        <v>0</v>
      </c>
      <c r="U48">
        <f>IF(M48=0,0,COUNTIF(T1_imgsummary!E48:N48,"ACT")*100/M48)</f>
        <v>0</v>
      </c>
      <c r="V48">
        <f>IF(M48=0,0,COUNTIF(T1_imgsummary!E48:N48,"ACR")*100/M48)</f>
        <v>0</v>
      </c>
      <c r="W48">
        <f>IF(M48=0,0,COUNTIF(T1_imgsummary!E48:N48,"AST")*100/M48)</f>
        <v>0</v>
      </c>
      <c r="X48">
        <f>IF(M48=0,0,COUNTIF(T1_imgsummary!E48:N48,"AF")*100/M48)</f>
        <v>0</v>
      </c>
      <c r="Y48">
        <f>IF(M48=0,0,COUNTIF(T1_imgsummary!E48:N48,"BLEC")*100/M48)</f>
        <v>0</v>
      </c>
      <c r="Z48">
        <f>IF(M48=0,0,COUNTIF(T1_imgsummary!E48:N48,"CAU")*100/M48)</f>
        <v>0</v>
      </c>
      <c r="AA48">
        <f>IF(M48=0,0,COUNTIF(T1_imgsummary!E48:N48,"COE")*100/M48)</f>
        <v>0</v>
      </c>
      <c r="AB48">
        <f>IF(M48=0,0,COUNTIF(T1_imgsummary!E48:N48,"COS")*100/M48)</f>
        <v>0</v>
      </c>
      <c r="AC48">
        <f>IF(M48=0,0,COUNTIF(T1_imgsummary!E48:N48,"CYP")*100/M48)</f>
        <v>0</v>
      </c>
      <c r="AD48">
        <f>IF(M48=0,0,COUNTIF(T1_imgsummary!E48:N48,"DIP")*100/M48)</f>
        <v>0</v>
      </c>
      <c r="AE48">
        <f>IF(M48=0,0,COUNTIF(T1_imgsummary!E48:N48,"ECHY")*100/M48)</f>
        <v>0</v>
      </c>
      <c r="AF48">
        <f>IF(M48=0,0,COUNTIF(T1_imgsummary!E48:N48,"ECHI")*100/M48)</f>
        <v>0</v>
      </c>
      <c r="AG48">
        <f>IF(M48=0,0,COUNTIF(T1_imgsummary!E48:N48,"EUP")*100/M48)</f>
        <v>0</v>
      </c>
      <c r="AH48">
        <f>IF(M48=0,0,COUNTIF(T1_imgsummary!E48:N48,"FAV")*100/M48)</f>
        <v>0</v>
      </c>
      <c r="AI48">
        <f>IF(M48=0,0,COUNTIF(T1_imgsummary!E48:N48,"FVI")*100/M48)</f>
        <v>0</v>
      </c>
      <c r="AJ48">
        <f>IF(M48=0,0,COUNTIF(T1_imgsummary!E48:N48,"CMR")*100/M48)</f>
        <v>0</v>
      </c>
      <c r="AK48">
        <f>IF(M48=0,0,COUNTIF(T1_imgsummary!E48:N48,"GAL")*100/M48)</f>
        <v>0</v>
      </c>
      <c r="AL48">
        <f>IF(M48=0,0,COUNTIF(T1_imgsummary!E48:N48,"GONIA")*100/M48)</f>
        <v>0</v>
      </c>
      <c r="AM48">
        <f>IF(M48=0,0,COUNTIF(T1_imgsummary!E48:N48,"GONIO")*100/M48)</f>
        <v>0</v>
      </c>
      <c r="AN48">
        <f>IF(M48=0,0,COUNTIF(T1_imgsummary!E48:N48,"HEL")*100/M48)</f>
        <v>0</v>
      </c>
      <c r="AO48">
        <f>IF(M48=0,0,COUNTIF(T1_imgsummary!E48:N48,"HYD")*100/M48)</f>
        <v>0</v>
      </c>
      <c r="AP48">
        <f>IF(M48=0,0,COUNTIF(T1_imgsummary!E48:N48,"ISO")*100/M48)</f>
        <v>0</v>
      </c>
      <c r="AQ48">
        <f>IF(M48=0,0,COUNTIF(T1_imgsummary!E48:N48,"LEPA")*100/M48)</f>
        <v>0</v>
      </c>
      <c r="AR48">
        <f>IF(M48=0,0,COUNTIF(T1_imgsummary!E48:N48,"LEPS")*100/M48)</f>
        <v>0</v>
      </c>
      <c r="AS48">
        <f>IF(M48=0,0,COUNTIF(T1_imgsummary!E48:N48,"LOB")*100/M48)</f>
        <v>0</v>
      </c>
      <c r="AT48">
        <f>IF(M48=0,0,COUNTIF(T1_imgsummary!E48:N48,"MER")*100/M48)</f>
        <v>0</v>
      </c>
      <c r="AU48">
        <f>IF(M48=0,0,COUNTIF(T1_imgsummary!E48:N48,"MILL")*100/M48)</f>
        <v>0</v>
      </c>
      <c r="AV48">
        <f>IF(M48=0,0,COUNTIF(T1_imgsummary!E48:N48,"MON")*100/M48)</f>
        <v>0</v>
      </c>
      <c r="AW48">
        <f>IF(M48=0,0,COUNTIF(T1_imgsummary!E48:N48,"MONTB")*100/M48)</f>
        <v>0</v>
      </c>
      <c r="AX48">
        <f>IF(M48=0,0,COUNTIF(T1_imgsummary!E48:N48,"MONTE")*100/M48)</f>
        <v>0</v>
      </c>
      <c r="AY48">
        <f>IF(M48=0,0,COUNTIF(T1_imgsummary!E48:N48,"MONTF")*100/M48)</f>
        <v>0</v>
      </c>
      <c r="AZ48">
        <f>IF(M48=0,0,COUNTIF(T1_imgsummary!E48:N48,"MYC")*100/M48)</f>
        <v>0</v>
      </c>
      <c r="BA48">
        <f>IF(M48=0,0,COUNTIF(T1_imgsummary!E48:N48,"CB")*100/M48)</f>
        <v>0</v>
      </c>
      <c r="BB48">
        <f>IF(M48=0,0,COUNTIF(T1_imgsummary!E48:N48,"BUB")*100/M48)</f>
        <v>0</v>
      </c>
      <c r="BC48">
        <f>IF(M48=0,0,COUNTIF(T1_imgsummary!E48:N48,"CE")*100/M48)</f>
        <v>0</v>
      </c>
      <c r="BD48">
        <f>IF(M48=0,0,COUNTIF(T1_imgsummary!E48:N48,"CF")*100/M48)</f>
        <v>0</v>
      </c>
      <c r="BE48">
        <f>IF(M48=0,0,COUNTIF(T1_imgsummary!E48:N48,"FOT")*100/M48)</f>
        <v>0</v>
      </c>
      <c r="BF48">
        <f>IF(M48=0,0,COUNTIF(T1_imgsummary!E48:N48,"CM")*100/M48)</f>
        <v>0</v>
      </c>
      <c r="BG48">
        <f>IF(M48=0,0,COUNTIF(T1_imgsummary!E48:N48,"OULA")*100/M48)</f>
        <v>0</v>
      </c>
      <c r="BH48">
        <f>IF(M48=0,0,COUNTIF(T1_imgsummary!E48:N48,"OULO")*100/M48)</f>
        <v>0</v>
      </c>
      <c r="BI48">
        <f>IF(M48=0,0,COUNTIF(T1_imgsummary!E48:N48,"OXY")*100/M48)</f>
        <v>0</v>
      </c>
      <c r="BJ48">
        <f>IF(M48=0,0,COUNTIF(T1_imgsummary!E48:N48,"PACE")*100/M48)</f>
        <v>0</v>
      </c>
      <c r="BK48">
        <f>IF(M48=0,0,COUNTIF(T1_imgsummary!E48:N48,"PACF")*100/M48)</f>
        <v>0</v>
      </c>
      <c r="BL48">
        <f>IF(M48=0,0,COUNTIF(T1_imgsummary!E48:N48,"PAV")*100/M48)</f>
        <v>0</v>
      </c>
      <c r="BM48">
        <f>IF(M48=0,0,COUNTIF(T1_imgsummary!E48:N48,"PEC")*100/M48)</f>
        <v>0</v>
      </c>
      <c r="BN48">
        <f>IF(M48=0,0,COUNTIF(T1_imgsummary!E48:N48,"PLAT")*100/M48)</f>
        <v>0</v>
      </c>
      <c r="BO48">
        <f>IF(M48=0,0,COUNTIF(T1_imgsummary!E48:N48,"POC")*100/M48)</f>
        <v>0</v>
      </c>
      <c r="BP48">
        <f>IF(M48=0,0,COUNTIF(T1_imgsummary!E48:N48,"PORB")*100/M48)</f>
        <v>0</v>
      </c>
      <c r="BQ48">
        <f>IF(M48=0,0,COUNTIF(T1_imgsummary!E48:N48,"PORE")*100/M48)</f>
        <v>0</v>
      </c>
      <c r="BR48">
        <f>IF(M48=0,0,COUNTIF(T1_imgsummary!E48:N48,"PORM")*100/M48)</f>
        <v>0</v>
      </c>
      <c r="BS48">
        <f>IF(M48=0,0,COUNTIF(T1_imgsummary!E48:N48,"SER")*100/M48)</f>
        <v>0</v>
      </c>
      <c r="BT48">
        <f>IF(M48=0,0,COUNTIF(T1_imgsummary!E48:N48,"STY")*100/M48)</f>
        <v>0</v>
      </c>
      <c r="BU48">
        <f>IF(M48=0,0,COUNTIF(T1_imgsummary!E48:N48,"SYM")*100/M48)</f>
        <v>0</v>
      </c>
      <c r="BV48">
        <f>IF(M48=0,0,COUNTIF(T1_imgsummary!E48:N48,"TUBI")*100/M48)</f>
        <v>0</v>
      </c>
      <c r="BW48">
        <f>IF(M48=0,0,COUNTIF(T1_imgsummary!E48:N48,"TURB")*100/M48)</f>
        <v>0</v>
      </c>
      <c r="BX48">
        <f>IF(M48=0,0,COUNTIF(T1_imgsummary!E48:N48,"ZACRF")*100/M48)</f>
        <v>0</v>
      </c>
      <c r="BY48">
        <f>IF(M48=0,0,COUNTIF(T1_imgsummary!E48:N48,"ZAGARF")*100/M48)</f>
        <v>0</v>
      </c>
      <c r="BZ48">
        <f>IF(M48=0,0,COUNTIF(T1_imgsummary!E48:N48,"ZAGATF")*100/M48)</f>
        <v>0</v>
      </c>
      <c r="CA48">
        <f>IF(M48=0,0,COUNTIF(T1_imgsummary!E48:N48,"ZDENF")*100/M48)</f>
        <v>0</v>
      </c>
      <c r="CB48">
        <f>IF(M48=0,0,COUNTIF(T1_imgsummary!E48:N48,"ZEUPF")*100/M48)</f>
        <v>0</v>
      </c>
      <c r="CC48">
        <f>IF(M48=0,0,COUNTIF(T1_imgsummary!E48:N48,"ZFAVF")*100/M48)</f>
        <v>0</v>
      </c>
      <c r="CD48">
        <f>IF(M48=0,0,COUNTIF(T1_imgsummary!E48:N48,"ZCMRF")*100/M48)</f>
        <v>0</v>
      </c>
      <c r="CE48">
        <f>IF(M48=0,0,COUNTIF(T1_imgsummary!E48:N48,"ZMUSF")*100/M48)</f>
        <v>0</v>
      </c>
      <c r="CF48">
        <f>IF(M48=0,0,COUNTIF(T1_imgsummary!E48:N48,"ZNSC")*100/M48)</f>
        <v>0</v>
      </c>
      <c r="CG48">
        <f>IF(M48=0,0,COUNTIF(T1_imgsummary!E48:N48,"ZOC")*100/M48)</f>
        <v>0</v>
      </c>
      <c r="CH48">
        <f>IF(M48=0,0,COUNTIF(T1_imgsummary!E48:N48,"ZPOCF")*100/M48)</f>
        <v>0</v>
      </c>
      <c r="CI48">
        <f>IF(M48=0,0,COUNTIF(T1_imgsummary!E48:N48,"ZPORF")*100/M48)</f>
        <v>0</v>
      </c>
      <c r="CK48" s="26">
        <f>IF(M48=0,0,COUNTIF(T1_imgsummary!E48:N48,"AA")*100/M48)</f>
        <v>50</v>
      </c>
      <c r="CL48">
        <f>IF(M48=0,0,COUNTIF(T1_imgsummary!E48:N48,"CA")*100/M48)</f>
        <v>0</v>
      </c>
      <c r="CM48">
        <f>IF(M48=0,0,COUNTIF(T1_imgsummary!E48:N48,"DC")*100/M48)</f>
        <v>0</v>
      </c>
      <c r="CN48">
        <f>IF(M48=0,0,COUNTIF(T1_imgsummary!E48:N48,"DCA")*100/M48)</f>
        <v>0</v>
      </c>
      <c r="CO48">
        <f>IF(M48=0,0,COUNTIF(T1_imgsummary!E48:N48,"DIS")*100/M48)</f>
        <v>0</v>
      </c>
      <c r="CQ48">
        <f>IF(M48=0,0,COUNTIF(T1_imgsummary!E48:N48,"GRV")*100/M48)</f>
        <v>0</v>
      </c>
      <c r="CR48">
        <f>IF(M48=0,0,COUNTIF(T1_imgsummary!E48:N48,"R")*100/M48)</f>
        <v>0</v>
      </c>
      <c r="CS48">
        <f>IF(M48=0,0,COUNTIF(T1_imgsummary!E48:N48,"S")*100/M48)</f>
        <v>0</v>
      </c>
      <c r="CT48">
        <f>IF(M48=0,0,COUNTIF(T1_imgsummary!E48:N48,"RCK")*100/M48)</f>
        <v>0</v>
      </c>
      <c r="CU48">
        <f>IF(M48=0,0,COUNTIF(T1_imgsummary!E48:N48,"SI")*100/M48)</f>
        <v>0</v>
      </c>
      <c r="CW48">
        <f>IF(M48=0,0,COUNTIF(T1_imgsummary!E48:N48,"COD")*100/M48)</f>
        <v>0</v>
      </c>
      <c r="CX48">
        <f>IF(M48=0,0,COUNTIF(T1_imgsummary!E48:N48,"KAPP")*100/M48)</f>
        <v>0</v>
      </c>
      <c r="CY48" s="26">
        <f>IF(M48=0,0,COUNTIF(T1_imgsummary!E48:N48,"MA")*100/M48)</f>
        <v>10</v>
      </c>
      <c r="CZ48">
        <f>IF(M48=0,0,COUNTIF(T1_imgsummary!E48:N48,"SARG")*100/M48)</f>
        <v>0</v>
      </c>
      <c r="DB48" s="26">
        <f>IF(M48=0,0,COUNTIF(T1_imgsummary!E48:N48,"HA")*100/M48)</f>
        <v>30</v>
      </c>
      <c r="DD48">
        <f>IF(M48=0,0,COUNTIF(T1_imgsummary!E48:N48,"COTS")*100/M48)</f>
        <v>0</v>
      </c>
      <c r="DE48">
        <f>IF(M48=0,0,COUNTIF(T1_imgsummary!E48:N48,"COR")*100/M48)</f>
        <v>0</v>
      </c>
      <c r="DF48">
        <f>IF(M48=0,0,COUNTIF(T1_imgsummary!E48:N48,"DIA")*100/M48)</f>
        <v>0</v>
      </c>
      <c r="DG48">
        <f>IF(M48=0,0,COUNTIF(T1_imgsummary!E48:N48,"GORG")*100/M48)</f>
        <v>0</v>
      </c>
      <c r="DH48">
        <f>IF(M48=0,0,COUNTIF(T1_imgsummary!E48:N48,"ISIS")*100/M48)</f>
        <v>0</v>
      </c>
      <c r="DI48">
        <f>IF(M48=0,0,COUNTIF(T1_imgsummary!E48:N48,"OT")*100/M48)</f>
        <v>0</v>
      </c>
      <c r="DJ48">
        <f>IF(M48=0,0,COUNTIF(T1_imgsummary!E48:N48,"SG")*100/M48)</f>
        <v>0</v>
      </c>
      <c r="DK48">
        <f>IF(M48=0,0,COUNTIF(T1_imgsummary!E48:N48,"SC")*100/M48)</f>
        <v>0</v>
      </c>
      <c r="DL48" s="26">
        <f>IF(M48=0,0,COUNTIF(T1_imgsummary!E48:N48,"SP")*100/M48)</f>
        <v>10</v>
      </c>
      <c r="DM48">
        <f>IF(M48=0,0,COUNTIF(T1_imgsummary!E48:N48,"ZO")*100/M48)</f>
        <v>0</v>
      </c>
      <c r="DO48">
        <f>IF(M48=0,0,COUNTIF(T1_imgsummary!E48:N48,"TWB")*100/M48)</f>
        <v>0</v>
      </c>
      <c r="DQ48">
        <f>IF(M48=0,0,COUNTIF(T1_imgsummary!Y48:AH48,"COR")*100/M48)</f>
        <v>0</v>
      </c>
      <c r="DR48">
        <f>IF(M48=0,0,COUNTIF(T1_imgsummary!Y48:AH48,"COTS")*100/M48)</f>
        <v>0</v>
      </c>
      <c r="DS48">
        <f>IF(M48=0,0,COUNTIF(T1_imgsummary!Y48:AH48,"DIA")*100/M48)</f>
        <v>0</v>
      </c>
      <c r="DT48">
        <f>IF(M48=0,0,COUNTIF(T1_imgsummary!Y48:AH48,"GORG")*100/M48)</f>
        <v>0</v>
      </c>
      <c r="DU48">
        <f>IF(M48=0,0,COUNTIF(T1_imgsummary!Y48:AH48,"ISIS")*100/M48)</f>
        <v>0</v>
      </c>
      <c r="DV48">
        <f>IF(M48=0,0,COUNTIF(T1_imgsummary!Y48:AH48,"DIS")*100/M48)</f>
        <v>0</v>
      </c>
      <c r="DW48">
        <f>IF(M48=0,0,COUNTIF(T1_imgsummary!Y48:AH48,"BLEC")*100/M48)</f>
        <v>0</v>
      </c>
      <c r="DX48">
        <f>IF(M48=0,0,COUNTIF(T1_imgsummary!Y48:AH48,"COD")*100/M48)</f>
        <v>0</v>
      </c>
      <c r="DY48">
        <f>IF(M48=0,0,COUNTIF(T1_imgsummary!Y48:AH48,"KAPP")*100/M48)</f>
        <v>0</v>
      </c>
      <c r="DZ48">
        <f>IF(M48=0,0,COUNTIF(T1_imgsummary!Y48:AH48,"SARG")*100/M48)</f>
        <v>0</v>
      </c>
      <c r="EA48">
        <f>IF(M48=0,0,COUNTIF(T1_imgsummary!Y48:AH48,"ZACRF")*100/M48)</f>
        <v>0</v>
      </c>
      <c r="EB48">
        <f>IF(M48=0,0,COUNTIF(T1_imgsummary!Y48:AH48,"ZAGARF")*100/M48)</f>
        <v>0</v>
      </c>
      <c r="EC48">
        <f>IF(M48=0,0,COUNTIF(T1_imgsummary!Y48:AH48,"ZAGATF")*100/M48)</f>
        <v>0</v>
      </c>
      <c r="ED48">
        <f>IF(M48=0,0,COUNTIF(T1_imgsummary!Y48:AH48,"ZCMRF")*100/M48)</f>
        <v>0</v>
      </c>
      <c r="EE48">
        <f>IF(M48=0,0,COUNTIF(T1_imgsummary!Y48:AH48,"ZDENF")*100/M48)</f>
        <v>0</v>
      </c>
      <c r="EF48">
        <f>IF(M48=0,0,COUNTIF(T1_imgsummary!Y48:AH48,"ZEUPF")*100/M48)</f>
        <v>0</v>
      </c>
      <c r="EG48">
        <f>IF(M48=0,0,COUNTIF(T1_imgsummary!Y48:AH48,"ZFAVF")*100/M48)</f>
        <v>0</v>
      </c>
      <c r="EH48">
        <f>IF(M48=0,0,COUNTIF(T1_imgsummary!Y48:AH48,"ZMUSF")*100/M48)</f>
        <v>0</v>
      </c>
      <c r="EI48">
        <f>IF(M48=0,0,COUNTIF(T1_imgsummary!Y48:AH48,"ZNSC")*100/M48)</f>
        <v>0</v>
      </c>
      <c r="EJ48">
        <f>IF(M48=0,0,COUNTIF(T1_imgsummary!Y48:AH48,"ZOC")*100/M48)</f>
        <v>0</v>
      </c>
      <c r="EK48">
        <f>IF(M48=0,0,COUNTIF(T1_imgsummary!Y48:AH48,"ZPOCF")*100/M48)</f>
        <v>0</v>
      </c>
      <c r="EL48">
        <f>IF(M48=0,0,COUNTIF(T1_imgsummary!Y48:AH48,"ZPORF")*100/M48)</f>
        <v>0</v>
      </c>
    </row>
    <row r="49" spans="1:142" x14ac:dyDescent="0.25">
      <c r="A49">
        <v>47</v>
      </c>
      <c r="B49" t="s">
        <v>109</v>
      </c>
      <c r="F49">
        <f>IF(M49=0,0,COUNTIF(T1_imgsummary!O49:X49,"HC")*100/M49)</f>
        <v>0</v>
      </c>
      <c r="G49" s="26">
        <f>IF(M49=0,0,COUNTIF(T1_imgsummary!O49:X49,"AA")*100/M49)</f>
        <v>50</v>
      </c>
      <c r="H49">
        <f>IF(M49=0,0,COUNTIF(T1_imgsummary!O49:X49,"AB")*100/M49)</f>
        <v>0</v>
      </c>
      <c r="I49" s="26">
        <f>IF(M49=0,0,COUNTIF(T1_imgsummary!O49:X49,"MA")*100/M49)</f>
        <v>10</v>
      </c>
      <c r="J49" s="26">
        <f>IF(M49=0,0,COUNTIF(T1_imgsummary!O49:X49,"HA")*100/M49)</f>
        <v>30</v>
      </c>
      <c r="K49" s="26">
        <f>IF(M49=0,0,COUNTIF(T1_imgsummary!O49:X49,"OB")*100/M49)</f>
        <v>10</v>
      </c>
      <c r="L49">
        <f>IF(M49=0,0,COUNTIF(T1_imgsummary!O49:X49,"TWB")*100/M49)</f>
        <v>0</v>
      </c>
      <c r="M49">
        <f>10-COUNTIF(T1_imgsummary!O49:X49,"TWS")</f>
        <v>10</v>
      </c>
      <c r="P49">
        <f>IF(M49=0,0,COUNTIF(T1_imgsummary!E49:N49,"ACAN")*100/M49)</f>
        <v>0</v>
      </c>
      <c r="Q49">
        <f>IF(M49=0,0,COUNTIF(T1_imgsummary!E49:N49,"ACB")*100/M49)</f>
        <v>0</v>
      </c>
      <c r="R49">
        <f>IF(M49=0,0,COUNTIF(T1_imgsummary!E49:N49,"ACC")*100/M49)</f>
        <v>0</v>
      </c>
      <c r="S49">
        <f>IF(M49=0,0,COUNTIF(T1_imgsummary!E49:N49,"ACD")*100/M49)</f>
        <v>0</v>
      </c>
      <c r="T49">
        <f>IF(M49=0,0,COUNTIF(T1_imgsummary!E49:N49,"ACH")*100/M49)</f>
        <v>0</v>
      </c>
      <c r="U49">
        <f>IF(M49=0,0,COUNTIF(T1_imgsummary!E49:N49,"ACT")*100/M49)</f>
        <v>0</v>
      </c>
      <c r="V49">
        <f>IF(M49=0,0,COUNTIF(T1_imgsummary!E49:N49,"ACR")*100/M49)</f>
        <v>0</v>
      </c>
      <c r="W49">
        <f>IF(M49=0,0,COUNTIF(T1_imgsummary!E49:N49,"AST")*100/M49)</f>
        <v>0</v>
      </c>
      <c r="X49">
        <f>IF(M49=0,0,COUNTIF(T1_imgsummary!E49:N49,"AF")*100/M49)</f>
        <v>0</v>
      </c>
      <c r="Y49">
        <f>IF(M49=0,0,COUNTIF(T1_imgsummary!E49:N49,"BLEC")*100/M49)</f>
        <v>0</v>
      </c>
      <c r="Z49">
        <f>IF(M49=0,0,COUNTIF(T1_imgsummary!E49:N49,"CAU")*100/M49)</f>
        <v>0</v>
      </c>
      <c r="AA49">
        <f>IF(M49=0,0,COUNTIF(T1_imgsummary!E49:N49,"COE")*100/M49)</f>
        <v>0</v>
      </c>
      <c r="AB49">
        <f>IF(M49=0,0,COUNTIF(T1_imgsummary!E49:N49,"COS")*100/M49)</f>
        <v>0</v>
      </c>
      <c r="AC49">
        <f>IF(M49=0,0,COUNTIF(T1_imgsummary!E49:N49,"CYP")*100/M49)</f>
        <v>0</v>
      </c>
      <c r="AD49">
        <f>IF(M49=0,0,COUNTIF(T1_imgsummary!E49:N49,"DIP")*100/M49)</f>
        <v>0</v>
      </c>
      <c r="AE49">
        <f>IF(M49=0,0,COUNTIF(T1_imgsummary!E49:N49,"ECHY")*100/M49)</f>
        <v>0</v>
      </c>
      <c r="AF49">
        <f>IF(M49=0,0,COUNTIF(T1_imgsummary!E49:N49,"ECHI")*100/M49)</f>
        <v>0</v>
      </c>
      <c r="AG49">
        <f>IF(M49=0,0,COUNTIF(T1_imgsummary!E49:N49,"EUP")*100/M49)</f>
        <v>0</v>
      </c>
      <c r="AH49">
        <f>IF(M49=0,0,COUNTIF(T1_imgsummary!E49:N49,"FAV")*100/M49)</f>
        <v>0</v>
      </c>
      <c r="AI49">
        <f>IF(M49=0,0,COUNTIF(T1_imgsummary!E49:N49,"FVI")*100/M49)</f>
        <v>0</v>
      </c>
      <c r="AJ49">
        <f>IF(M49=0,0,COUNTIF(T1_imgsummary!E49:N49,"CMR")*100/M49)</f>
        <v>0</v>
      </c>
      <c r="AK49">
        <f>IF(M49=0,0,COUNTIF(T1_imgsummary!E49:N49,"GAL")*100/M49)</f>
        <v>0</v>
      </c>
      <c r="AL49">
        <f>IF(M49=0,0,COUNTIF(T1_imgsummary!E49:N49,"GONIA")*100/M49)</f>
        <v>0</v>
      </c>
      <c r="AM49">
        <f>IF(M49=0,0,COUNTIF(T1_imgsummary!E49:N49,"GONIO")*100/M49)</f>
        <v>0</v>
      </c>
      <c r="AN49">
        <f>IF(M49=0,0,COUNTIF(T1_imgsummary!E49:N49,"HEL")*100/M49)</f>
        <v>0</v>
      </c>
      <c r="AO49">
        <f>IF(M49=0,0,COUNTIF(T1_imgsummary!E49:N49,"HYD")*100/M49)</f>
        <v>0</v>
      </c>
      <c r="AP49">
        <f>IF(M49=0,0,COUNTIF(T1_imgsummary!E49:N49,"ISO")*100/M49)</f>
        <v>0</v>
      </c>
      <c r="AQ49">
        <f>IF(M49=0,0,COUNTIF(T1_imgsummary!E49:N49,"LEPA")*100/M49)</f>
        <v>0</v>
      </c>
      <c r="AR49">
        <f>IF(M49=0,0,COUNTIF(T1_imgsummary!E49:N49,"LEPS")*100/M49)</f>
        <v>0</v>
      </c>
      <c r="AS49">
        <f>IF(M49=0,0,COUNTIF(T1_imgsummary!E49:N49,"LOB")*100/M49)</f>
        <v>0</v>
      </c>
      <c r="AT49">
        <f>IF(M49=0,0,COUNTIF(T1_imgsummary!E49:N49,"MER")*100/M49)</f>
        <v>0</v>
      </c>
      <c r="AU49">
        <f>IF(M49=0,0,COUNTIF(T1_imgsummary!E49:N49,"MILL")*100/M49)</f>
        <v>0</v>
      </c>
      <c r="AV49">
        <f>IF(M49=0,0,COUNTIF(T1_imgsummary!E49:N49,"MON")*100/M49)</f>
        <v>0</v>
      </c>
      <c r="AW49">
        <f>IF(M49=0,0,COUNTIF(T1_imgsummary!E49:N49,"MONTB")*100/M49)</f>
        <v>0</v>
      </c>
      <c r="AX49">
        <f>IF(M49=0,0,COUNTIF(T1_imgsummary!E49:N49,"MONTE")*100/M49)</f>
        <v>0</v>
      </c>
      <c r="AY49">
        <f>IF(M49=0,0,COUNTIF(T1_imgsummary!E49:N49,"MONTF")*100/M49)</f>
        <v>0</v>
      </c>
      <c r="AZ49">
        <f>IF(M49=0,0,COUNTIF(T1_imgsummary!E49:N49,"MYC")*100/M49)</f>
        <v>0</v>
      </c>
      <c r="BA49">
        <f>IF(M49=0,0,COUNTIF(T1_imgsummary!E49:N49,"CB")*100/M49)</f>
        <v>0</v>
      </c>
      <c r="BB49">
        <f>IF(M49=0,0,COUNTIF(T1_imgsummary!E49:N49,"BUB")*100/M49)</f>
        <v>0</v>
      </c>
      <c r="BC49">
        <f>IF(M49=0,0,COUNTIF(T1_imgsummary!E49:N49,"CE")*100/M49)</f>
        <v>0</v>
      </c>
      <c r="BD49">
        <f>IF(M49=0,0,COUNTIF(T1_imgsummary!E49:N49,"CF")*100/M49)</f>
        <v>0</v>
      </c>
      <c r="BE49">
        <f>IF(M49=0,0,COUNTIF(T1_imgsummary!E49:N49,"FOT")*100/M49)</f>
        <v>0</v>
      </c>
      <c r="BF49">
        <f>IF(M49=0,0,COUNTIF(T1_imgsummary!E49:N49,"CM")*100/M49)</f>
        <v>0</v>
      </c>
      <c r="BG49">
        <f>IF(M49=0,0,COUNTIF(T1_imgsummary!E49:N49,"OULA")*100/M49)</f>
        <v>0</v>
      </c>
      <c r="BH49">
        <f>IF(M49=0,0,COUNTIF(T1_imgsummary!E49:N49,"OULO")*100/M49)</f>
        <v>0</v>
      </c>
      <c r="BI49">
        <f>IF(M49=0,0,COUNTIF(T1_imgsummary!E49:N49,"OXY")*100/M49)</f>
        <v>0</v>
      </c>
      <c r="BJ49">
        <f>IF(M49=0,0,COUNTIF(T1_imgsummary!E49:N49,"PACE")*100/M49)</f>
        <v>0</v>
      </c>
      <c r="BK49">
        <f>IF(M49=0,0,COUNTIF(T1_imgsummary!E49:N49,"PACF")*100/M49)</f>
        <v>0</v>
      </c>
      <c r="BL49">
        <f>IF(M49=0,0,COUNTIF(T1_imgsummary!E49:N49,"PAV")*100/M49)</f>
        <v>0</v>
      </c>
      <c r="BM49">
        <f>IF(M49=0,0,COUNTIF(T1_imgsummary!E49:N49,"PEC")*100/M49)</f>
        <v>0</v>
      </c>
      <c r="BN49">
        <f>IF(M49=0,0,COUNTIF(T1_imgsummary!E49:N49,"PLAT")*100/M49)</f>
        <v>0</v>
      </c>
      <c r="BO49">
        <f>IF(M49=0,0,COUNTIF(T1_imgsummary!E49:N49,"POC")*100/M49)</f>
        <v>0</v>
      </c>
      <c r="BP49">
        <f>IF(M49=0,0,COUNTIF(T1_imgsummary!E49:N49,"PORB")*100/M49)</f>
        <v>0</v>
      </c>
      <c r="BQ49">
        <f>IF(M49=0,0,COUNTIF(T1_imgsummary!E49:N49,"PORE")*100/M49)</f>
        <v>0</v>
      </c>
      <c r="BR49">
        <f>IF(M49=0,0,COUNTIF(T1_imgsummary!E49:N49,"PORM")*100/M49)</f>
        <v>0</v>
      </c>
      <c r="BS49">
        <f>IF(M49=0,0,COUNTIF(T1_imgsummary!E49:N49,"SER")*100/M49)</f>
        <v>0</v>
      </c>
      <c r="BT49">
        <f>IF(M49=0,0,COUNTIF(T1_imgsummary!E49:N49,"STY")*100/M49)</f>
        <v>0</v>
      </c>
      <c r="BU49">
        <f>IF(M49=0,0,COUNTIF(T1_imgsummary!E49:N49,"SYM")*100/M49)</f>
        <v>0</v>
      </c>
      <c r="BV49">
        <f>IF(M49=0,0,COUNTIF(T1_imgsummary!E49:N49,"TUBI")*100/M49)</f>
        <v>0</v>
      </c>
      <c r="BW49">
        <f>IF(M49=0,0,COUNTIF(T1_imgsummary!E49:N49,"TURB")*100/M49)</f>
        <v>0</v>
      </c>
      <c r="BX49">
        <f>IF(M49=0,0,COUNTIF(T1_imgsummary!E49:N49,"ZACRF")*100/M49)</f>
        <v>0</v>
      </c>
      <c r="BY49">
        <f>IF(M49=0,0,COUNTIF(T1_imgsummary!E49:N49,"ZAGARF")*100/M49)</f>
        <v>0</v>
      </c>
      <c r="BZ49">
        <f>IF(M49=0,0,COUNTIF(T1_imgsummary!E49:N49,"ZAGATF")*100/M49)</f>
        <v>0</v>
      </c>
      <c r="CA49">
        <f>IF(M49=0,0,COUNTIF(T1_imgsummary!E49:N49,"ZDENF")*100/M49)</f>
        <v>0</v>
      </c>
      <c r="CB49">
        <f>IF(M49=0,0,COUNTIF(T1_imgsummary!E49:N49,"ZEUPF")*100/M49)</f>
        <v>0</v>
      </c>
      <c r="CC49">
        <f>IF(M49=0,0,COUNTIF(T1_imgsummary!E49:N49,"ZFAVF")*100/M49)</f>
        <v>0</v>
      </c>
      <c r="CD49">
        <f>IF(M49=0,0,COUNTIF(T1_imgsummary!E49:N49,"ZCMRF")*100/M49)</f>
        <v>0</v>
      </c>
      <c r="CE49">
        <f>IF(M49=0,0,COUNTIF(T1_imgsummary!E49:N49,"ZMUSF")*100/M49)</f>
        <v>0</v>
      </c>
      <c r="CF49">
        <f>IF(M49=0,0,COUNTIF(T1_imgsummary!E49:N49,"ZNSC")*100/M49)</f>
        <v>0</v>
      </c>
      <c r="CG49">
        <f>IF(M49=0,0,COUNTIF(T1_imgsummary!E49:N49,"ZOC")*100/M49)</f>
        <v>0</v>
      </c>
      <c r="CH49">
        <f>IF(M49=0,0,COUNTIF(T1_imgsummary!E49:N49,"ZPOCF")*100/M49)</f>
        <v>0</v>
      </c>
      <c r="CI49">
        <f>IF(M49=0,0,COUNTIF(T1_imgsummary!E49:N49,"ZPORF")*100/M49)</f>
        <v>0</v>
      </c>
      <c r="CK49" s="26">
        <f>IF(M49=0,0,COUNTIF(T1_imgsummary!E49:N49,"AA")*100/M49)</f>
        <v>50</v>
      </c>
      <c r="CL49">
        <f>IF(M49=0,0,COUNTIF(T1_imgsummary!E49:N49,"CA")*100/M49)</f>
        <v>0</v>
      </c>
      <c r="CM49">
        <f>IF(M49=0,0,COUNTIF(T1_imgsummary!E49:N49,"DC")*100/M49)</f>
        <v>0</v>
      </c>
      <c r="CN49">
        <f>IF(M49=0,0,COUNTIF(T1_imgsummary!E49:N49,"DCA")*100/M49)</f>
        <v>0</v>
      </c>
      <c r="CO49">
        <f>IF(M49=0,0,COUNTIF(T1_imgsummary!E49:N49,"DIS")*100/M49)</f>
        <v>0</v>
      </c>
      <c r="CQ49">
        <f>IF(M49=0,0,COUNTIF(T1_imgsummary!E49:N49,"GRV")*100/M49)</f>
        <v>0</v>
      </c>
      <c r="CR49">
        <f>IF(M49=0,0,COUNTIF(T1_imgsummary!E49:N49,"R")*100/M49)</f>
        <v>0</v>
      </c>
      <c r="CS49">
        <f>IF(M49=0,0,COUNTIF(T1_imgsummary!E49:N49,"S")*100/M49)</f>
        <v>0</v>
      </c>
      <c r="CT49">
        <f>IF(M49=0,0,COUNTIF(T1_imgsummary!E49:N49,"RCK")*100/M49)</f>
        <v>0</v>
      </c>
      <c r="CU49">
        <f>IF(M49=0,0,COUNTIF(T1_imgsummary!E49:N49,"SI")*100/M49)</f>
        <v>0</v>
      </c>
      <c r="CW49">
        <f>IF(M49=0,0,COUNTIF(T1_imgsummary!E49:N49,"COD")*100/M49)</f>
        <v>0</v>
      </c>
      <c r="CX49">
        <f>IF(M49=0,0,COUNTIF(T1_imgsummary!E49:N49,"KAPP")*100/M49)</f>
        <v>0</v>
      </c>
      <c r="CY49" s="26">
        <f>IF(M49=0,0,COUNTIF(T1_imgsummary!E49:N49,"MA")*100/M49)</f>
        <v>10</v>
      </c>
      <c r="CZ49">
        <f>IF(M49=0,0,COUNTIF(T1_imgsummary!E49:N49,"SARG")*100/M49)</f>
        <v>0</v>
      </c>
      <c r="DB49" s="26">
        <f>IF(M49=0,0,COUNTIF(T1_imgsummary!E49:N49,"HA")*100/M49)</f>
        <v>30</v>
      </c>
      <c r="DD49">
        <f>IF(M49=0,0,COUNTIF(T1_imgsummary!E49:N49,"COTS")*100/M49)</f>
        <v>0</v>
      </c>
      <c r="DE49">
        <f>IF(M49=0,0,COUNTIF(T1_imgsummary!E49:N49,"COR")*100/M49)</f>
        <v>0</v>
      </c>
      <c r="DF49">
        <f>IF(M49=0,0,COUNTIF(T1_imgsummary!E49:N49,"DIA")*100/M49)</f>
        <v>0</v>
      </c>
      <c r="DG49">
        <f>IF(M49=0,0,COUNTIF(T1_imgsummary!E49:N49,"GORG")*100/M49)</f>
        <v>0</v>
      </c>
      <c r="DH49">
        <f>IF(M49=0,0,COUNTIF(T1_imgsummary!E49:N49,"ISIS")*100/M49)</f>
        <v>0</v>
      </c>
      <c r="DI49">
        <f>IF(M49=0,0,COUNTIF(T1_imgsummary!E49:N49,"OT")*100/M49)</f>
        <v>0</v>
      </c>
      <c r="DJ49">
        <f>IF(M49=0,0,COUNTIF(T1_imgsummary!E49:N49,"SG")*100/M49)</f>
        <v>0</v>
      </c>
      <c r="DK49">
        <f>IF(M49=0,0,COUNTIF(T1_imgsummary!E49:N49,"SC")*100/M49)</f>
        <v>0</v>
      </c>
      <c r="DL49" s="26">
        <f>IF(M49=0,0,COUNTIF(T1_imgsummary!E49:N49,"SP")*100/M49)</f>
        <v>10</v>
      </c>
      <c r="DM49">
        <f>IF(M49=0,0,COUNTIF(T1_imgsummary!E49:N49,"ZO")*100/M49)</f>
        <v>0</v>
      </c>
      <c r="DO49">
        <f>IF(M49=0,0,COUNTIF(T1_imgsummary!E49:N49,"TWB")*100/M49)</f>
        <v>0</v>
      </c>
      <c r="DQ49">
        <f>IF(M49=0,0,COUNTIF(T1_imgsummary!Y49:AH49,"COR")*100/M49)</f>
        <v>0</v>
      </c>
      <c r="DR49">
        <f>IF(M49=0,0,COUNTIF(T1_imgsummary!Y49:AH49,"COTS")*100/M49)</f>
        <v>0</v>
      </c>
      <c r="DS49">
        <f>IF(M49=0,0,COUNTIF(T1_imgsummary!Y49:AH49,"DIA")*100/M49)</f>
        <v>0</v>
      </c>
      <c r="DT49">
        <f>IF(M49=0,0,COUNTIF(T1_imgsummary!Y49:AH49,"GORG")*100/M49)</f>
        <v>0</v>
      </c>
      <c r="DU49">
        <f>IF(M49=0,0,COUNTIF(T1_imgsummary!Y49:AH49,"ISIS")*100/M49)</f>
        <v>0</v>
      </c>
      <c r="DV49">
        <f>IF(M49=0,0,COUNTIF(T1_imgsummary!Y49:AH49,"DIS")*100/M49)</f>
        <v>0</v>
      </c>
      <c r="DW49">
        <f>IF(M49=0,0,COUNTIF(T1_imgsummary!Y49:AH49,"BLEC")*100/M49)</f>
        <v>0</v>
      </c>
      <c r="DX49">
        <f>IF(M49=0,0,COUNTIF(T1_imgsummary!Y49:AH49,"COD")*100/M49)</f>
        <v>0</v>
      </c>
      <c r="DY49">
        <f>IF(M49=0,0,COUNTIF(T1_imgsummary!Y49:AH49,"KAPP")*100/M49)</f>
        <v>0</v>
      </c>
      <c r="DZ49">
        <f>IF(M49=0,0,COUNTIF(T1_imgsummary!Y49:AH49,"SARG")*100/M49)</f>
        <v>0</v>
      </c>
      <c r="EA49">
        <f>IF(M49=0,0,COUNTIF(T1_imgsummary!Y49:AH49,"ZACRF")*100/M49)</f>
        <v>0</v>
      </c>
      <c r="EB49">
        <f>IF(M49=0,0,COUNTIF(T1_imgsummary!Y49:AH49,"ZAGARF")*100/M49)</f>
        <v>0</v>
      </c>
      <c r="EC49">
        <f>IF(M49=0,0,COUNTIF(T1_imgsummary!Y49:AH49,"ZAGATF")*100/M49)</f>
        <v>0</v>
      </c>
      <c r="ED49">
        <f>IF(M49=0,0,COUNTIF(T1_imgsummary!Y49:AH49,"ZCMRF")*100/M49)</f>
        <v>0</v>
      </c>
      <c r="EE49">
        <f>IF(M49=0,0,COUNTIF(T1_imgsummary!Y49:AH49,"ZDENF")*100/M49)</f>
        <v>0</v>
      </c>
      <c r="EF49">
        <f>IF(M49=0,0,COUNTIF(T1_imgsummary!Y49:AH49,"ZEUPF")*100/M49)</f>
        <v>0</v>
      </c>
      <c r="EG49">
        <f>IF(M49=0,0,COUNTIF(T1_imgsummary!Y49:AH49,"ZFAVF")*100/M49)</f>
        <v>0</v>
      </c>
      <c r="EH49">
        <f>IF(M49=0,0,COUNTIF(T1_imgsummary!Y49:AH49,"ZMUSF")*100/M49)</f>
        <v>0</v>
      </c>
      <c r="EI49">
        <f>IF(M49=0,0,COUNTIF(T1_imgsummary!Y49:AH49,"ZNSC")*100/M49)</f>
        <v>0</v>
      </c>
      <c r="EJ49">
        <f>IF(M49=0,0,COUNTIF(T1_imgsummary!Y49:AH49,"ZOC")*100/M49)</f>
        <v>0</v>
      </c>
      <c r="EK49">
        <f>IF(M49=0,0,COUNTIF(T1_imgsummary!Y49:AH49,"ZPOCF")*100/M49)</f>
        <v>0</v>
      </c>
      <c r="EL49">
        <f>IF(M49=0,0,COUNTIF(T1_imgsummary!Y49:AH49,"ZPORF")*100/M49)</f>
        <v>0</v>
      </c>
    </row>
    <row r="50" spans="1:142" x14ac:dyDescent="0.25">
      <c r="A50">
        <v>48</v>
      </c>
      <c r="B50" t="s">
        <v>110</v>
      </c>
      <c r="F50" s="26">
        <f>IF(M50=0,0,COUNTIF(T1_imgsummary!O50:X50,"HC")*100/M50)</f>
        <v>40</v>
      </c>
      <c r="G50" s="26">
        <f>IF(M50=0,0,COUNTIF(T1_imgsummary!O50:X50,"AA")*100/M50)</f>
        <v>20</v>
      </c>
      <c r="H50">
        <f>IF(M50=0,0,COUNTIF(T1_imgsummary!O50:X50,"AB")*100/M50)</f>
        <v>0</v>
      </c>
      <c r="I50">
        <f>IF(M50=0,0,COUNTIF(T1_imgsummary!O50:X50,"MA")*100/M50)</f>
        <v>0</v>
      </c>
      <c r="J50" s="26">
        <f>IF(M50=0,0,COUNTIF(T1_imgsummary!O50:X50,"HA")*100/M50)</f>
        <v>10</v>
      </c>
      <c r="K50" s="26">
        <f>IF(M50=0,0,COUNTIF(T1_imgsummary!O50:X50,"OB")*100/M50)</f>
        <v>30</v>
      </c>
      <c r="L50">
        <f>IF(M50=0,0,COUNTIF(T1_imgsummary!O50:X50,"TWB")*100/M50)</f>
        <v>0</v>
      </c>
      <c r="M50">
        <f>10-COUNTIF(T1_imgsummary!O50:X50,"TWS")</f>
        <v>10</v>
      </c>
      <c r="P50">
        <f>IF(M50=0,0,COUNTIF(T1_imgsummary!E50:N50,"ACAN")*100/M50)</f>
        <v>0</v>
      </c>
      <c r="Q50">
        <f>IF(M50=0,0,COUNTIF(T1_imgsummary!E50:N50,"ACB")*100/M50)</f>
        <v>0</v>
      </c>
      <c r="R50">
        <f>IF(M50=0,0,COUNTIF(T1_imgsummary!E50:N50,"ACC")*100/M50)</f>
        <v>0</v>
      </c>
      <c r="S50">
        <f>IF(M50=0,0,COUNTIF(T1_imgsummary!E50:N50,"ACD")*100/M50)</f>
        <v>0</v>
      </c>
      <c r="T50">
        <f>IF(M50=0,0,COUNTIF(T1_imgsummary!E50:N50,"ACH")*100/M50)</f>
        <v>0</v>
      </c>
      <c r="U50">
        <f>IF(M50=0,0,COUNTIF(T1_imgsummary!E50:N50,"ACT")*100/M50)</f>
        <v>0</v>
      </c>
      <c r="V50">
        <f>IF(M50=0,0,COUNTIF(T1_imgsummary!E50:N50,"ACR")*100/M50)</f>
        <v>0</v>
      </c>
      <c r="W50" s="26">
        <f>IF(M50=0,0,COUNTIF(T1_imgsummary!E50:N50,"AST")*100/M50)</f>
        <v>10</v>
      </c>
      <c r="X50">
        <f>IF(M50=0,0,COUNTIF(T1_imgsummary!E50:N50,"AF")*100/M50)</f>
        <v>0</v>
      </c>
      <c r="Y50">
        <f>IF(M50=0,0,COUNTIF(T1_imgsummary!E50:N50,"BLEC")*100/M50)</f>
        <v>0</v>
      </c>
      <c r="Z50">
        <f>IF(M50=0,0,COUNTIF(T1_imgsummary!E50:N50,"CAU")*100/M50)</f>
        <v>0</v>
      </c>
      <c r="AA50">
        <f>IF(M50=0,0,COUNTIF(T1_imgsummary!E50:N50,"COE")*100/M50)</f>
        <v>0</v>
      </c>
      <c r="AB50">
        <f>IF(M50=0,0,COUNTIF(T1_imgsummary!E50:N50,"COS")*100/M50)</f>
        <v>0</v>
      </c>
      <c r="AC50">
        <f>IF(M50=0,0,COUNTIF(T1_imgsummary!E50:N50,"CYP")*100/M50)</f>
        <v>0</v>
      </c>
      <c r="AD50">
        <f>IF(M50=0,0,COUNTIF(T1_imgsummary!E50:N50,"DIP")*100/M50)</f>
        <v>0</v>
      </c>
      <c r="AE50">
        <f>IF(M50=0,0,COUNTIF(T1_imgsummary!E50:N50,"ECHY")*100/M50)</f>
        <v>0</v>
      </c>
      <c r="AF50">
        <f>IF(M50=0,0,COUNTIF(T1_imgsummary!E50:N50,"ECHI")*100/M50)</f>
        <v>0</v>
      </c>
      <c r="AG50">
        <f>IF(M50=0,0,COUNTIF(T1_imgsummary!E50:N50,"EUP")*100/M50)</f>
        <v>0</v>
      </c>
      <c r="AH50">
        <f>IF(M50=0,0,COUNTIF(T1_imgsummary!E50:N50,"FAV")*100/M50)</f>
        <v>0</v>
      </c>
      <c r="AI50" s="26">
        <f>IF(M50=0,0,COUNTIF(T1_imgsummary!E50:N50,"FVI")*100/M50)</f>
        <v>10</v>
      </c>
      <c r="AJ50">
        <f>IF(M50=0,0,COUNTIF(T1_imgsummary!E50:N50,"CMR")*100/M50)</f>
        <v>0</v>
      </c>
      <c r="AK50">
        <f>IF(M50=0,0,COUNTIF(T1_imgsummary!E50:N50,"GAL")*100/M50)</f>
        <v>0</v>
      </c>
      <c r="AL50">
        <f>IF(M50=0,0,COUNTIF(T1_imgsummary!E50:N50,"GONIA")*100/M50)</f>
        <v>0</v>
      </c>
      <c r="AM50">
        <f>IF(M50=0,0,COUNTIF(T1_imgsummary!E50:N50,"GONIO")*100/M50)</f>
        <v>0</v>
      </c>
      <c r="AN50">
        <f>IF(M50=0,0,COUNTIF(T1_imgsummary!E50:N50,"HEL")*100/M50)</f>
        <v>0</v>
      </c>
      <c r="AO50">
        <f>IF(M50=0,0,COUNTIF(T1_imgsummary!E50:N50,"HYD")*100/M50)</f>
        <v>0</v>
      </c>
      <c r="AP50" s="26">
        <f>IF(M50=0,0,COUNTIF(T1_imgsummary!E50:N50,"ISO")*100/M50)</f>
        <v>10</v>
      </c>
      <c r="AQ50">
        <f>IF(M50=0,0,COUNTIF(T1_imgsummary!E50:N50,"LEPA")*100/M50)</f>
        <v>0</v>
      </c>
      <c r="AR50">
        <f>IF(M50=0,0,COUNTIF(T1_imgsummary!E50:N50,"LEPS")*100/M50)</f>
        <v>0</v>
      </c>
      <c r="AS50">
        <f>IF(M50=0,0,COUNTIF(T1_imgsummary!E50:N50,"LOB")*100/M50)</f>
        <v>0</v>
      </c>
      <c r="AT50">
        <f>IF(M50=0,0,COUNTIF(T1_imgsummary!E50:N50,"MER")*100/M50)</f>
        <v>0</v>
      </c>
      <c r="AU50">
        <f>IF(M50=0,0,COUNTIF(T1_imgsummary!E50:N50,"MILL")*100/M50)</f>
        <v>0</v>
      </c>
      <c r="AV50">
        <f>IF(M50=0,0,COUNTIF(T1_imgsummary!E50:N50,"MON")*100/M50)</f>
        <v>0</v>
      </c>
      <c r="AW50">
        <f>IF(M50=0,0,COUNTIF(T1_imgsummary!E50:N50,"MONTB")*100/M50)</f>
        <v>0</v>
      </c>
      <c r="AX50">
        <f>IF(M50=0,0,COUNTIF(T1_imgsummary!E50:N50,"MONTE")*100/M50)</f>
        <v>0</v>
      </c>
      <c r="AY50">
        <f>IF(M50=0,0,COUNTIF(T1_imgsummary!E50:N50,"MONTF")*100/M50)</f>
        <v>0</v>
      </c>
      <c r="AZ50">
        <f>IF(M50=0,0,COUNTIF(T1_imgsummary!E50:N50,"MYC")*100/M50)</f>
        <v>0</v>
      </c>
      <c r="BA50">
        <f>IF(M50=0,0,COUNTIF(T1_imgsummary!E50:N50,"CB")*100/M50)</f>
        <v>0</v>
      </c>
      <c r="BB50">
        <f>IF(M50=0,0,COUNTIF(T1_imgsummary!E50:N50,"BUB")*100/M50)</f>
        <v>0</v>
      </c>
      <c r="BC50">
        <f>IF(M50=0,0,COUNTIF(T1_imgsummary!E50:N50,"CE")*100/M50)</f>
        <v>0</v>
      </c>
      <c r="BD50">
        <f>IF(M50=0,0,COUNTIF(T1_imgsummary!E50:N50,"CF")*100/M50)</f>
        <v>0</v>
      </c>
      <c r="BE50">
        <f>IF(M50=0,0,COUNTIF(T1_imgsummary!E50:N50,"FOT")*100/M50)</f>
        <v>0</v>
      </c>
      <c r="BF50">
        <f>IF(M50=0,0,COUNTIF(T1_imgsummary!E50:N50,"CM")*100/M50)</f>
        <v>0</v>
      </c>
      <c r="BG50">
        <f>IF(M50=0,0,COUNTIF(T1_imgsummary!E50:N50,"OULA")*100/M50)</f>
        <v>0</v>
      </c>
      <c r="BH50">
        <f>IF(M50=0,0,COUNTIF(T1_imgsummary!E50:N50,"OULO")*100/M50)</f>
        <v>0</v>
      </c>
      <c r="BI50">
        <f>IF(M50=0,0,COUNTIF(T1_imgsummary!E50:N50,"OXY")*100/M50)</f>
        <v>0</v>
      </c>
      <c r="BJ50">
        <f>IF(M50=0,0,COUNTIF(T1_imgsummary!E50:N50,"PACE")*100/M50)</f>
        <v>0</v>
      </c>
      <c r="BK50">
        <f>IF(M50=0,0,COUNTIF(T1_imgsummary!E50:N50,"PACF")*100/M50)</f>
        <v>0</v>
      </c>
      <c r="BL50">
        <f>IF(M50=0,0,COUNTIF(T1_imgsummary!E50:N50,"PAV")*100/M50)</f>
        <v>0</v>
      </c>
      <c r="BM50">
        <f>IF(M50=0,0,COUNTIF(T1_imgsummary!E50:N50,"PEC")*100/M50)</f>
        <v>0</v>
      </c>
      <c r="BN50">
        <f>IF(M50=0,0,COUNTIF(T1_imgsummary!E50:N50,"PLAT")*100/M50)</f>
        <v>0</v>
      </c>
      <c r="BO50">
        <f>IF(M50=0,0,COUNTIF(T1_imgsummary!E50:N50,"POC")*100/M50)</f>
        <v>0</v>
      </c>
      <c r="BP50">
        <f>IF(M50=0,0,COUNTIF(T1_imgsummary!E50:N50,"PORB")*100/M50)</f>
        <v>0</v>
      </c>
      <c r="BQ50">
        <f>IF(M50=0,0,COUNTIF(T1_imgsummary!E50:N50,"PORE")*100/M50)</f>
        <v>0</v>
      </c>
      <c r="BR50">
        <f>IF(M50=0,0,COUNTIF(T1_imgsummary!E50:N50,"PORM")*100/M50)</f>
        <v>0</v>
      </c>
      <c r="BS50">
        <f>IF(M50=0,0,COUNTIF(T1_imgsummary!E50:N50,"SER")*100/M50)</f>
        <v>0</v>
      </c>
      <c r="BT50" s="26">
        <f>IF(M50=0,0,COUNTIF(T1_imgsummary!E50:N50,"STY")*100/M50)</f>
        <v>10</v>
      </c>
      <c r="BU50">
        <f>IF(M50=0,0,COUNTIF(T1_imgsummary!E50:N50,"SYM")*100/M50)</f>
        <v>0</v>
      </c>
      <c r="BV50">
        <f>IF(M50=0,0,COUNTIF(T1_imgsummary!E50:N50,"TUBI")*100/M50)</f>
        <v>0</v>
      </c>
      <c r="BW50">
        <f>IF(M50=0,0,COUNTIF(T1_imgsummary!E50:N50,"TURB")*100/M50)</f>
        <v>0</v>
      </c>
      <c r="BX50">
        <f>IF(M50=0,0,COUNTIF(T1_imgsummary!E50:N50,"ZACRF")*100/M50)</f>
        <v>0</v>
      </c>
      <c r="BY50">
        <f>IF(M50=0,0,COUNTIF(T1_imgsummary!E50:N50,"ZAGARF")*100/M50)</f>
        <v>0</v>
      </c>
      <c r="BZ50">
        <f>IF(M50=0,0,COUNTIF(T1_imgsummary!E50:N50,"ZAGATF")*100/M50)</f>
        <v>0</v>
      </c>
      <c r="CA50">
        <f>IF(M50=0,0,COUNTIF(T1_imgsummary!E50:N50,"ZDENF")*100/M50)</f>
        <v>0</v>
      </c>
      <c r="CB50">
        <f>IF(M50=0,0,COUNTIF(T1_imgsummary!E50:N50,"ZEUPF")*100/M50)</f>
        <v>0</v>
      </c>
      <c r="CC50">
        <f>IF(M50=0,0,COUNTIF(T1_imgsummary!E50:N50,"ZFAVF")*100/M50)</f>
        <v>0</v>
      </c>
      <c r="CD50">
        <f>IF(M50=0,0,COUNTIF(T1_imgsummary!E50:N50,"ZCMRF")*100/M50)</f>
        <v>0</v>
      </c>
      <c r="CE50">
        <f>IF(M50=0,0,COUNTIF(T1_imgsummary!E50:N50,"ZMUSF")*100/M50)</f>
        <v>0</v>
      </c>
      <c r="CF50">
        <f>IF(M50=0,0,COUNTIF(T1_imgsummary!E50:N50,"ZNSC")*100/M50)</f>
        <v>0</v>
      </c>
      <c r="CG50">
        <f>IF(M50=0,0,COUNTIF(T1_imgsummary!E50:N50,"ZOC")*100/M50)</f>
        <v>0</v>
      </c>
      <c r="CH50">
        <f>IF(M50=0,0,COUNTIF(T1_imgsummary!E50:N50,"ZPOCF")*100/M50)</f>
        <v>0</v>
      </c>
      <c r="CI50">
        <f>IF(M50=0,0,COUNTIF(T1_imgsummary!E50:N50,"ZPORF")*100/M50)</f>
        <v>0</v>
      </c>
      <c r="CK50" s="26">
        <f>IF(M50=0,0,COUNTIF(T1_imgsummary!E50:N50,"AA")*100/M50)</f>
        <v>20</v>
      </c>
      <c r="CL50">
        <f>IF(M50=0,0,COUNTIF(T1_imgsummary!E50:N50,"CA")*100/M50)</f>
        <v>0</v>
      </c>
      <c r="CM50">
        <f>IF(M50=0,0,COUNTIF(T1_imgsummary!E50:N50,"DC")*100/M50)</f>
        <v>0</v>
      </c>
      <c r="CN50">
        <f>IF(M50=0,0,COUNTIF(T1_imgsummary!E50:N50,"DCA")*100/M50)</f>
        <v>0</v>
      </c>
      <c r="CO50">
        <f>IF(M50=0,0,COUNTIF(T1_imgsummary!E50:N50,"DIS")*100/M50)</f>
        <v>0</v>
      </c>
      <c r="CQ50">
        <f>IF(M50=0,0,COUNTIF(T1_imgsummary!E50:N50,"GRV")*100/M50)</f>
        <v>0</v>
      </c>
      <c r="CR50">
        <f>IF(M50=0,0,COUNTIF(T1_imgsummary!E50:N50,"R")*100/M50)</f>
        <v>0</v>
      </c>
      <c r="CS50">
        <f>IF(M50=0,0,COUNTIF(T1_imgsummary!E50:N50,"S")*100/M50)</f>
        <v>0</v>
      </c>
      <c r="CT50">
        <f>IF(M50=0,0,COUNTIF(T1_imgsummary!E50:N50,"RCK")*100/M50)</f>
        <v>0</v>
      </c>
      <c r="CU50">
        <f>IF(M50=0,0,COUNTIF(T1_imgsummary!E50:N50,"SI")*100/M50)</f>
        <v>0</v>
      </c>
      <c r="CW50">
        <f>IF(M50=0,0,COUNTIF(T1_imgsummary!E50:N50,"COD")*100/M50)</f>
        <v>0</v>
      </c>
      <c r="CX50">
        <f>IF(M50=0,0,COUNTIF(T1_imgsummary!E50:N50,"KAPP")*100/M50)</f>
        <v>0</v>
      </c>
      <c r="CY50">
        <f>IF(M50=0,0,COUNTIF(T1_imgsummary!E50:N50,"MA")*100/M50)</f>
        <v>0</v>
      </c>
      <c r="CZ50">
        <f>IF(M50=0,0,COUNTIF(T1_imgsummary!E50:N50,"SARG")*100/M50)</f>
        <v>0</v>
      </c>
      <c r="DB50" s="26">
        <f>IF(M50=0,0,COUNTIF(T1_imgsummary!E50:N50,"HA")*100/M50)</f>
        <v>10</v>
      </c>
      <c r="DD50">
        <f>IF(M50=0,0,COUNTIF(T1_imgsummary!E50:N50,"COTS")*100/M50)</f>
        <v>0</v>
      </c>
      <c r="DE50">
        <f>IF(M50=0,0,COUNTIF(T1_imgsummary!E50:N50,"COR")*100/M50)</f>
        <v>0</v>
      </c>
      <c r="DF50">
        <f>IF(M50=0,0,COUNTIF(T1_imgsummary!E50:N50,"DIA")*100/M50)</f>
        <v>0</v>
      </c>
      <c r="DG50">
        <f>IF(M50=0,0,COUNTIF(T1_imgsummary!E50:N50,"GORG")*100/M50)</f>
        <v>0</v>
      </c>
      <c r="DH50">
        <f>IF(M50=0,0,COUNTIF(T1_imgsummary!E50:N50,"ISIS")*100/M50)</f>
        <v>0</v>
      </c>
      <c r="DI50">
        <f>IF(M50=0,0,COUNTIF(T1_imgsummary!E50:N50,"OT")*100/M50)</f>
        <v>0</v>
      </c>
      <c r="DJ50">
        <f>IF(M50=0,0,COUNTIF(T1_imgsummary!E50:N50,"SG")*100/M50)</f>
        <v>0</v>
      </c>
      <c r="DK50">
        <f>IF(M50=0,0,COUNTIF(T1_imgsummary!E50:N50,"SC")*100/M50)</f>
        <v>0</v>
      </c>
      <c r="DL50" s="26">
        <f>IF(M50=0,0,COUNTIF(T1_imgsummary!E50:N50,"SP")*100/M50)</f>
        <v>30</v>
      </c>
      <c r="DM50">
        <f>IF(M50=0,0,COUNTIF(T1_imgsummary!E50:N50,"ZO")*100/M50)</f>
        <v>0</v>
      </c>
      <c r="DO50">
        <f>IF(M50=0,0,COUNTIF(T1_imgsummary!E50:N50,"TWB")*100/M50)</f>
        <v>0</v>
      </c>
      <c r="DQ50">
        <f>IF(M50=0,0,COUNTIF(T1_imgsummary!Y50:AH50,"COR")*100/M50)</f>
        <v>0</v>
      </c>
      <c r="DR50">
        <f>IF(M50=0,0,COUNTIF(T1_imgsummary!Y50:AH50,"COTS")*100/M50)</f>
        <v>0</v>
      </c>
      <c r="DS50">
        <f>IF(M50=0,0,COUNTIF(T1_imgsummary!Y50:AH50,"DIA")*100/M50)</f>
        <v>0</v>
      </c>
      <c r="DT50">
        <f>IF(M50=0,0,COUNTIF(T1_imgsummary!Y50:AH50,"GORG")*100/M50)</f>
        <v>0</v>
      </c>
      <c r="DU50">
        <f>IF(M50=0,0,COUNTIF(T1_imgsummary!Y50:AH50,"ISIS")*100/M50)</f>
        <v>0</v>
      </c>
      <c r="DV50">
        <f>IF(M50=0,0,COUNTIF(T1_imgsummary!Y50:AH50,"DIS")*100/M50)</f>
        <v>0</v>
      </c>
      <c r="DW50">
        <f>IF(M50=0,0,COUNTIF(T1_imgsummary!Y50:AH50,"BLEC")*100/M50)</f>
        <v>0</v>
      </c>
      <c r="DX50">
        <f>IF(M50=0,0,COUNTIF(T1_imgsummary!Y50:AH50,"COD")*100/M50)</f>
        <v>0</v>
      </c>
      <c r="DY50">
        <f>IF(M50=0,0,COUNTIF(T1_imgsummary!Y50:AH50,"KAPP")*100/M50)</f>
        <v>0</v>
      </c>
      <c r="DZ50">
        <f>IF(M50=0,0,COUNTIF(T1_imgsummary!Y50:AH50,"SARG")*100/M50)</f>
        <v>0</v>
      </c>
      <c r="EA50">
        <f>IF(M50=0,0,COUNTIF(T1_imgsummary!Y50:AH50,"ZACRF")*100/M50)</f>
        <v>0</v>
      </c>
      <c r="EB50">
        <f>IF(M50=0,0,COUNTIF(T1_imgsummary!Y50:AH50,"ZAGARF")*100/M50)</f>
        <v>0</v>
      </c>
      <c r="EC50">
        <f>IF(M50=0,0,COUNTIF(T1_imgsummary!Y50:AH50,"ZAGATF")*100/M50)</f>
        <v>0</v>
      </c>
      <c r="ED50">
        <f>IF(M50=0,0,COUNTIF(T1_imgsummary!Y50:AH50,"ZCMRF")*100/M50)</f>
        <v>0</v>
      </c>
      <c r="EE50">
        <f>IF(M50=0,0,COUNTIF(T1_imgsummary!Y50:AH50,"ZDENF")*100/M50)</f>
        <v>0</v>
      </c>
      <c r="EF50">
        <f>IF(M50=0,0,COUNTIF(T1_imgsummary!Y50:AH50,"ZEUPF")*100/M50)</f>
        <v>0</v>
      </c>
      <c r="EG50">
        <f>IF(M50=0,0,COUNTIF(T1_imgsummary!Y50:AH50,"ZFAVF")*100/M50)</f>
        <v>0</v>
      </c>
      <c r="EH50">
        <f>IF(M50=0,0,COUNTIF(T1_imgsummary!Y50:AH50,"ZMUSF")*100/M50)</f>
        <v>0</v>
      </c>
      <c r="EI50">
        <f>IF(M50=0,0,COUNTIF(T1_imgsummary!Y50:AH50,"ZNSC")*100/M50)</f>
        <v>0</v>
      </c>
      <c r="EJ50">
        <f>IF(M50=0,0,COUNTIF(T1_imgsummary!Y50:AH50,"ZOC")*100/M50)</f>
        <v>0</v>
      </c>
      <c r="EK50">
        <f>IF(M50=0,0,COUNTIF(T1_imgsummary!Y50:AH50,"ZPOCF")*100/M50)</f>
        <v>0</v>
      </c>
      <c r="EL50">
        <f>IF(M50=0,0,COUNTIF(T1_imgsummary!Y50:AH50,"ZPORF")*100/M50)</f>
        <v>0</v>
      </c>
    </row>
    <row r="51" spans="1:142" x14ac:dyDescent="0.25">
      <c r="A51">
        <v>49</v>
      </c>
      <c r="B51" t="s">
        <v>111</v>
      </c>
      <c r="F51">
        <f>IF(M51=0,0,COUNTIF(T1_imgsummary!O51:X51,"HC")*100/M51)</f>
        <v>0</v>
      </c>
      <c r="G51" s="26">
        <f>IF(M51=0,0,COUNTIF(T1_imgsummary!O51:X51,"AA")*100/M51)</f>
        <v>50</v>
      </c>
      <c r="H51">
        <f>IF(M51=0,0,COUNTIF(T1_imgsummary!O51:X51,"AB")*100/M51)</f>
        <v>0</v>
      </c>
      <c r="I51">
        <f>IF(M51=0,0,COUNTIF(T1_imgsummary!O51:X51,"MA")*100/M51)</f>
        <v>0</v>
      </c>
      <c r="J51" s="26">
        <f>IF(M51=0,0,COUNTIF(T1_imgsummary!O51:X51,"HA")*100/M51)</f>
        <v>50</v>
      </c>
      <c r="K51">
        <f>IF(M51=0,0,COUNTIF(T1_imgsummary!O51:X51,"OB")*100/M51)</f>
        <v>0</v>
      </c>
      <c r="L51">
        <f>IF(M51=0,0,COUNTIF(T1_imgsummary!O51:X51,"TWB")*100/M51)</f>
        <v>0</v>
      </c>
      <c r="M51">
        <f>10-COUNTIF(T1_imgsummary!O51:X51,"TWS")</f>
        <v>10</v>
      </c>
      <c r="P51">
        <f>IF(M51=0,0,COUNTIF(T1_imgsummary!E51:N51,"ACAN")*100/M51)</f>
        <v>0</v>
      </c>
      <c r="Q51">
        <f>IF(M51=0,0,COUNTIF(T1_imgsummary!E51:N51,"ACB")*100/M51)</f>
        <v>0</v>
      </c>
      <c r="R51">
        <f>IF(M51=0,0,COUNTIF(T1_imgsummary!E51:N51,"ACC")*100/M51)</f>
        <v>0</v>
      </c>
      <c r="S51">
        <f>IF(M51=0,0,COUNTIF(T1_imgsummary!E51:N51,"ACD")*100/M51)</f>
        <v>0</v>
      </c>
      <c r="T51">
        <f>IF(M51=0,0,COUNTIF(T1_imgsummary!E51:N51,"ACH")*100/M51)</f>
        <v>0</v>
      </c>
      <c r="U51">
        <f>IF(M51=0,0,COUNTIF(T1_imgsummary!E51:N51,"ACT")*100/M51)</f>
        <v>0</v>
      </c>
      <c r="V51">
        <f>IF(M51=0,0,COUNTIF(T1_imgsummary!E51:N51,"ACR")*100/M51)</f>
        <v>0</v>
      </c>
      <c r="W51">
        <f>IF(M51=0,0,COUNTIF(T1_imgsummary!E51:N51,"AST")*100/M51)</f>
        <v>0</v>
      </c>
      <c r="X51">
        <f>IF(M51=0,0,COUNTIF(T1_imgsummary!E51:N51,"AF")*100/M51)</f>
        <v>0</v>
      </c>
      <c r="Y51">
        <f>IF(M51=0,0,COUNTIF(T1_imgsummary!E51:N51,"BLEC")*100/M51)</f>
        <v>0</v>
      </c>
      <c r="Z51">
        <f>IF(M51=0,0,COUNTIF(T1_imgsummary!E51:N51,"CAU")*100/M51)</f>
        <v>0</v>
      </c>
      <c r="AA51">
        <f>IF(M51=0,0,COUNTIF(T1_imgsummary!E51:N51,"COE")*100/M51)</f>
        <v>0</v>
      </c>
      <c r="AB51">
        <f>IF(M51=0,0,COUNTIF(T1_imgsummary!E51:N51,"COS")*100/M51)</f>
        <v>0</v>
      </c>
      <c r="AC51">
        <f>IF(M51=0,0,COUNTIF(T1_imgsummary!E51:N51,"CYP")*100/M51)</f>
        <v>0</v>
      </c>
      <c r="AD51">
        <f>IF(M51=0,0,COUNTIF(T1_imgsummary!E51:N51,"DIP")*100/M51)</f>
        <v>0</v>
      </c>
      <c r="AE51">
        <f>IF(M51=0,0,COUNTIF(T1_imgsummary!E51:N51,"ECHY")*100/M51)</f>
        <v>0</v>
      </c>
      <c r="AF51">
        <f>IF(M51=0,0,COUNTIF(T1_imgsummary!E51:N51,"ECHI")*100/M51)</f>
        <v>0</v>
      </c>
      <c r="AG51">
        <f>IF(M51=0,0,COUNTIF(T1_imgsummary!E51:N51,"EUP")*100/M51)</f>
        <v>0</v>
      </c>
      <c r="AH51">
        <f>IF(M51=0,0,COUNTIF(T1_imgsummary!E51:N51,"FAV")*100/M51)</f>
        <v>0</v>
      </c>
      <c r="AI51">
        <f>IF(M51=0,0,COUNTIF(T1_imgsummary!E51:N51,"FVI")*100/M51)</f>
        <v>0</v>
      </c>
      <c r="AJ51">
        <f>IF(M51=0,0,COUNTIF(T1_imgsummary!E51:N51,"CMR")*100/M51)</f>
        <v>0</v>
      </c>
      <c r="AK51">
        <f>IF(M51=0,0,COUNTIF(T1_imgsummary!E51:N51,"GAL")*100/M51)</f>
        <v>0</v>
      </c>
      <c r="AL51">
        <f>IF(M51=0,0,COUNTIF(T1_imgsummary!E51:N51,"GONIA")*100/M51)</f>
        <v>0</v>
      </c>
      <c r="AM51">
        <f>IF(M51=0,0,COUNTIF(T1_imgsummary!E51:N51,"GONIO")*100/M51)</f>
        <v>0</v>
      </c>
      <c r="AN51">
        <f>IF(M51=0,0,COUNTIF(T1_imgsummary!E51:N51,"HEL")*100/M51)</f>
        <v>0</v>
      </c>
      <c r="AO51">
        <f>IF(M51=0,0,COUNTIF(T1_imgsummary!E51:N51,"HYD")*100/M51)</f>
        <v>0</v>
      </c>
      <c r="AP51">
        <f>IF(M51=0,0,COUNTIF(T1_imgsummary!E51:N51,"ISO")*100/M51)</f>
        <v>0</v>
      </c>
      <c r="AQ51">
        <f>IF(M51=0,0,COUNTIF(T1_imgsummary!E51:N51,"LEPA")*100/M51)</f>
        <v>0</v>
      </c>
      <c r="AR51">
        <f>IF(M51=0,0,COUNTIF(T1_imgsummary!E51:N51,"LEPS")*100/M51)</f>
        <v>0</v>
      </c>
      <c r="AS51">
        <f>IF(M51=0,0,COUNTIF(T1_imgsummary!E51:N51,"LOB")*100/M51)</f>
        <v>0</v>
      </c>
      <c r="AT51">
        <f>IF(M51=0,0,COUNTIF(T1_imgsummary!E51:N51,"MER")*100/M51)</f>
        <v>0</v>
      </c>
      <c r="AU51">
        <f>IF(M51=0,0,COUNTIF(T1_imgsummary!E51:N51,"MILL")*100/M51)</f>
        <v>0</v>
      </c>
      <c r="AV51">
        <f>IF(M51=0,0,COUNTIF(T1_imgsummary!E51:N51,"MON")*100/M51)</f>
        <v>0</v>
      </c>
      <c r="AW51">
        <f>IF(M51=0,0,COUNTIF(T1_imgsummary!E51:N51,"MONTB")*100/M51)</f>
        <v>0</v>
      </c>
      <c r="AX51">
        <f>IF(M51=0,0,COUNTIF(T1_imgsummary!E51:N51,"MONTE")*100/M51)</f>
        <v>0</v>
      </c>
      <c r="AY51">
        <f>IF(M51=0,0,COUNTIF(T1_imgsummary!E51:N51,"MONTF")*100/M51)</f>
        <v>0</v>
      </c>
      <c r="AZ51">
        <f>IF(M51=0,0,COUNTIF(T1_imgsummary!E51:N51,"MYC")*100/M51)</f>
        <v>0</v>
      </c>
      <c r="BA51">
        <f>IF(M51=0,0,COUNTIF(T1_imgsummary!E51:N51,"CB")*100/M51)</f>
        <v>0</v>
      </c>
      <c r="BB51">
        <f>IF(M51=0,0,COUNTIF(T1_imgsummary!E51:N51,"BUB")*100/M51)</f>
        <v>0</v>
      </c>
      <c r="BC51">
        <f>IF(M51=0,0,COUNTIF(T1_imgsummary!E51:N51,"CE")*100/M51)</f>
        <v>0</v>
      </c>
      <c r="BD51">
        <f>IF(M51=0,0,COUNTIF(T1_imgsummary!E51:N51,"CF")*100/M51)</f>
        <v>0</v>
      </c>
      <c r="BE51">
        <f>IF(M51=0,0,COUNTIF(T1_imgsummary!E51:N51,"FOT")*100/M51)</f>
        <v>0</v>
      </c>
      <c r="BF51">
        <f>IF(M51=0,0,COUNTIF(T1_imgsummary!E51:N51,"CM")*100/M51)</f>
        <v>0</v>
      </c>
      <c r="BG51">
        <f>IF(M51=0,0,COUNTIF(T1_imgsummary!E51:N51,"OULA")*100/M51)</f>
        <v>0</v>
      </c>
      <c r="BH51">
        <f>IF(M51=0,0,COUNTIF(T1_imgsummary!E51:N51,"OULO")*100/M51)</f>
        <v>0</v>
      </c>
      <c r="BI51">
        <f>IF(M51=0,0,COUNTIF(T1_imgsummary!E51:N51,"OXY")*100/M51)</f>
        <v>0</v>
      </c>
      <c r="BJ51">
        <f>IF(M51=0,0,COUNTIF(T1_imgsummary!E51:N51,"PACE")*100/M51)</f>
        <v>0</v>
      </c>
      <c r="BK51">
        <f>IF(M51=0,0,COUNTIF(T1_imgsummary!E51:N51,"PACF")*100/M51)</f>
        <v>0</v>
      </c>
      <c r="BL51">
        <f>IF(M51=0,0,COUNTIF(T1_imgsummary!E51:N51,"PAV")*100/M51)</f>
        <v>0</v>
      </c>
      <c r="BM51">
        <f>IF(M51=0,0,COUNTIF(T1_imgsummary!E51:N51,"PEC")*100/M51)</f>
        <v>0</v>
      </c>
      <c r="BN51">
        <f>IF(M51=0,0,COUNTIF(T1_imgsummary!E51:N51,"PLAT")*100/M51)</f>
        <v>0</v>
      </c>
      <c r="BO51">
        <f>IF(M51=0,0,COUNTIF(T1_imgsummary!E51:N51,"POC")*100/M51)</f>
        <v>0</v>
      </c>
      <c r="BP51">
        <f>IF(M51=0,0,COUNTIF(T1_imgsummary!E51:N51,"PORB")*100/M51)</f>
        <v>0</v>
      </c>
      <c r="BQ51">
        <f>IF(M51=0,0,COUNTIF(T1_imgsummary!E51:N51,"PORE")*100/M51)</f>
        <v>0</v>
      </c>
      <c r="BR51">
        <f>IF(M51=0,0,COUNTIF(T1_imgsummary!E51:N51,"PORM")*100/M51)</f>
        <v>0</v>
      </c>
      <c r="BS51">
        <f>IF(M51=0,0,COUNTIF(T1_imgsummary!E51:N51,"SER")*100/M51)</f>
        <v>0</v>
      </c>
      <c r="BT51">
        <f>IF(M51=0,0,COUNTIF(T1_imgsummary!E51:N51,"STY")*100/M51)</f>
        <v>0</v>
      </c>
      <c r="BU51">
        <f>IF(M51=0,0,COUNTIF(T1_imgsummary!E51:N51,"SYM")*100/M51)</f>
        <v>0</v>
      </c>
      <c r="BV51">
        <f>IF(M51=0,0,COUNTIF(T1_imgsummary!E51:N51,"TUBI")*100/M51)</f>
        <v>0</v>
      </c>
      <c r="BW51">
        <f>IF(M51=0,0,COUNTIF(T1_imgsummary!E51:N51,"TURB")*100/M51)</f>
        <v>0</v>
      </c>
      <c r="BX51">
        <f>IF(M51=0,0,COUNTIF(T1_imgsummary!E51:N51,"ZACRF")*100/M51)</f>
        <v>0</v>
      </c>
      <c r="BY51">
        <f>IF(M51=0,0,COUNTIF(T1_imgsummary!E51:N51,"ZAGARF")*100/M51)</f>
        <v>0</v>
      </c>
      <c r="BZ51">
        <f>IF(M51=0,0,COUNTIF(T1_imgsummary!E51:N51,"ZAGATF")*100/M51)</f>
        <v>0</v>
      </c>
      <c r="CA51">
        <f>IF(M51=0,0,COUNTIF(T1_imgsummary!E51:N51,"ZDENF")*100/M51)</f>
        <v>0</v>
      </c>
      <c r="CB51">
        <f>IF(M51=0,0,COUNTIF(T1_imgsummary!E51:N51,"ZEUPF")*100/M51)</f>
        <v>0</v>
      </c>
      <c r="CC51">
        <f>IF(M51=0,0,COUNTIF(T1_imgsummary!E51:N51,"ZFAVF")*100/M51)</f>
        <v>0</v>
      </c>
      <c r="CD51">
        <f>IF(M51=0,0,COUNTIF(T1_imgsummary!E51:N51,"ZCMRF")*100/M51)</f>
        <v>0</v>
      </c>
      <c r="CE51">
        <f>IF(M51=0,0,COUNTIF(T1_imgsummary!E51:N51,"ZMUSF")*100/M51)</f>
        <v>0</v>
      </c>
      <c r="CF51">
        <f>IF(M51=0,0,COUNTIF(T1_imgsummary!E51:N51,"ZNSC")*100/M51)</f>
        <v>0</v>
      </c>
      <c r="CG51">
        <f>IF(M51=0,0,COUNTIF(T1_imgsummary!E51:N51,"ZOC")*100/M51)</f>
        <v>0</v>
      </c>
      <c r="CH51">
        <f>IF(M51=0,0,COUNTIF(T1_imgsummary!E51:N51,"ZPOCF")*100/M51)</f>
        <v>0</v>
      </c>
      <c r="CI51">
        <f>IF(M51=0,0,COUNTIF(T1_imgsummary!E51:N51,"ZPORF")*100/M51)</f>
        <v>0</v>
      </c>
      <c r="CK51" s="26">
        <f>IF(M51=0,0,COUNTIF(T1_imgsummary!E51:N51,"AA")*100/M51)</f>
        <v>40</v>
      </c>
      <c r="CL51" s="26">
        <f>IF(M51=0,0,COUNTIF(T1_imgsummary!E51:N51,"CA")*100/M51)</f>
        <v>10</v>
      </c>
      <c r="CM51">
        <f>IF(M51=0,0,COUNTIF(T1_imgsummary!E51:N51,"DC")*100/M51)</f>
        <v>0</v>
      </c>
      <c r="CN51">
        <f>IF(M51=0,0,COUNTIF(T1_imgsummary!E51:N51,"DCA")*100/M51)</f>
        <v>0</v>
      </c>
      <c r="CO51">
        <f>IF(M51=0,0,COUNTIF(T1_imgsummary!E51:N51,"DIS")*100/M51)</f>
        <v>0</v>
      </c>
      <c r="CQ51">
        <f>IF(M51=0,0,COUNTIF(T1_imgsummary!E51:N51,"GRV")*100/M51)</f>
        <v>0</v>
      </c>
      <c r="CR51">
        <f>IF(M51=0,0,COUNTIF(T1_imgsummary!E51:N51,"R")*100/M51)</f>
        <v>0</v>
      </c>
      <c r="CS51">
        <f>IF(M51=0,0,COUNTIF(T1_imgsummary!E51:N51,"S")*100/M51)</f>
        <v>0</v>
      </c>
      <c r="CT51">
        <f>IF(M51=0,0,COUNTIF(T1_imgsummary!E51:N51,"RCK")*100/M51)</f>
        <v>0</v>
      </c>
      <c r="CU51">
        <f>IF(M51=0,0,COUNTIF(T1_imgsummary!E51:N51,"SI")*100/M51)</f>
        <v>0</v>
      </c>
      <c r="CW51">
        <f>IF(M51=0,0,COUNTIF(T1_imgsummary!E51:N51,"COD")*100/M51)</f>
        <v>0</v>
      </c>
      <c r="CX51">
        <f>IF(M51=0,0,COUNTIF(T1_imgsummary!E51:N51,"KAPP")*100/M51)</f>
        <v>0</v>
      </c>
      <c r="CY51">
        <f>IF(M51=0,0,COUNTIF(T1_imgsummary!E51:N51,"MA")*100/M51)</f>
        <v>0</v>
      </c>
      <c r="CZ51">
        <f>IF(M51=0,0,COUNTIF(T1_imgsummary!E51:N51,"SARG")*100/M51)</f>
        <v>0</v>
      </c>
      <c r="DB51" s="26">
        <f>IF(M51=0,0,COUNTIF(T1_imgsummary!E51:N51,"HA")*100/M51)</f>
        <v>50</v>
      </c>
      <c r="DD51">
        <f>IF(M51=0,0,COUNTIF(T1_imgsummary!E51:N51,"COTS")*100/M51)</f>
        <v>0</v>
      </c>
      <c r="DE51">
        <f>IF(M51=0,0,COUNTIF(T1_imgsummary!E51:N51,"COR")*100/M51)</f>
        <v>0</v>
      </c>
      <c r="DF51">
        <f>IF(M51=0,0,COUNTIF(T1_imgsummary!E51:N51,"DIA")*100/M51)</f>
        <v>0</v>
      </c>
      <c r="DG51">
        <f>IF(M51=0,0,COUNTIF(T1_imgsummary!E51:N51,"GORG")*100/M51)</f>
        <v>0</v>
      </c>
      <c r="DH51">
        <f>IF(M51=0,0,COUNTIF(T1_imgsummary!E51:N51,"ISIS")*100/M51)</f>
        <v>0</v>
      </c>
      <c r="DI51">
        <f>IF(M51=0,0,COUNTIF(T1_imgsummary!E51:N51,"OT")*100/M51)</f>
        <v>0</v>
      </c>
      <c r="DJ51">
        <f>IF(M51=0,0,COUNTIF(T1_imgsummary!E51:N51,"SG")*100/M51)</f>
        <v>0</v>
      </c>
      <c r="DK51">
        <f>IF(M51=0,0,COUNTIF(T1_imgsummary!E51:N51,"SC")*100/M51)</f>
        <v>0</v>
      </c>
      <c r="DL51">
        <f>IF(M51=0,0,COUNTIF(T1_imgsummary!E51:N51,"SP")*100/M51)</f>
        <v>0</v>
      </c>
      <c r="DM51">
        <f>IF(M51=0,0,COUNTIF(T1_imgsummary!E51:N51,"ZO")*100/M51)</f>
        <v>0</v>
      </c>
      <c r="DO51">
        <f>IF(M51=0,0,COUNTIF(T1_imgsummary!E51:N51,"TWB")*100/M51)</f>
        <v>0</v>
      </c>
      <c r="DQ51">
        <f>IF(M51=0,0,COUNTIF(T1_imgsummary!Y51:AH51,"COR")*100/M51)</f>
        <v>0</v>
      </c>
      <c r="DR51">
        <f>IF(M51=0,0,COUNTIF(T1_imgsummary!Y51:AH51,"COTS")*100/M51)</f>
        <v>0</v>
      </c>
      <c r="DS51">
        <f>IF(M51=0,0,COUNTIF(T1_imgsummary!Y51:AH51,"DIA")*100/M51)</f>
        <v>0</v>
      </c>
      <c r="DT51">
        <f>IF(M51=0,0,COUNTIF(T1_imgsummary!Y51:AH51,"GORG")*100/M51)</f>
        <v>0</v>
      </c>
      <c r="DU51">
        <f>IF(M51=0,0,COUNTIF(T1_imgsummary!Y51:AH51,"ISIS")*100/M51)</f>
        <v>0</v>
      </c>
      <c r="DV51">
        <f>IF(M51=0,0,COUNTIF(T1_imgsummary!Y51:AH51,"DIS")*100/M51)</f>
        <v>0</v>
      </c>
      <c r="DW51">
        <f>IF(M51=0,0,COUNTIF(T1_imgsummary!Y51:AH51,"BLEC")*100/M51)</f>
        <v>0</v>
      </c>
      <c r="DX51">
        <f>IF(M51=0,0,COUNTIF(T1_imgsummary!Y51:AH51,"COD")*100/M51)</f>
        <v>0</v>
      </c>
      <c r="DY51">
        <f>IF(M51=0,0,COUNTIF(T1_imgsummary!Y51:AH51,"KAPP")*100/M51)</f>
        <v>0</v>
      </c>
      <c r="DZ51">
        <f>IF(M51=0,0,COUNTIF(T1_imgsummary!Y51:AH51,"SARG")*100/M51)</f>
        <v>0</v>
      </c>
      <c r="EA51">
        <f>IF(M51=0,0,COUNTIF(T1_imgsummary!Y51:AH51,"ZACRF")*100/M51)</f>
        <v>0</v>
      </c>
      <c r="EB51">
        <f>IF(M51=0,0,COUNTIF(T1_imgsummary!Y51:AH51,"ZAGARF")*100/M51)</f>
        <v>0</v>
      </c>
      <c r="EC51">
        <f>IF(M51=0,0,COUNTIF(T1_imgsummary!Y51:AH51,"ZAGATF")*100/M51)</f>
        <v>0</v>
      </c>
      <c r="ED51">
        <f>IF(M51=0,0,COUNTIF(T1_imgsummary!Y51:AH51,"ZCMRF")*100/M51)</f>
        <v>0</v>
      </c>
      <c r="EE51">
        <f>IF(M51=0,0,COUNTIF(T1_imgsummary!Y51:AH51,"ZDENF")*100/M51)</f>
        <v>0</v>
      </c>
      <c r="EF51">
        <f>IF(M51=0,0,COUNTIF(T1_imgsummary!Y51:AH51,"ZEUPF")*100/M51)</f>
        <v>0</v>
      </c>
      <c r="EG51">
        <f>IF(M51=0,0,COUNTIF(T1_imgsummary!Y51:AH51,"ZFAVF")*100/M51)</f>
        <v>0</v>
      </c>
      <c r="EH51">
        <f>IF(M51=0,0,COUNTIF(T1_imgsummary!Y51:AH51,"ZMUSF")*100/M51)</f>
        <v>0</v>
      </c>
      <c r="EI51">
        <f>IF(M51=0,0,COUNTIF(T1_imgsummary!Y51:AH51,"ZNSC")*100/M51)</f>
        <v>0</v>
      </c>
      <c r="EJ51">
        <f>IF(M51=0,0,COUNTIF(T1_imgsummary!Y51:AH51,"ZOC")*100/M51)</f>
        <v>0</v>
      </c>
      <c r="EK51">
        <f>IF(M51=0,0,COUNTIF(T1_imgsummary!Y51:AH51,"ZPOCF")*100/M51)</f>
        <v>0</v>
      </c>
      <c r="EL51">
        <f>IF(M51=0,0,COUNTIF(T1_imgsummary!Y51:AH51,"ZPORF")*100/M51)</f>
        <v>0</v>
      </c>
    </row>
    <row r="52" spans="1:142" x14ac:dyDescent="0.25">
      <c r="A52">
        <v>50</v>
      </c>
      <c r="B52" t="s">
        <v>112</v>
      </c>
      <c r="F52" s="26">
        <f>IF(M52=0,0,COUNTIF(T1_imgsummary!O52:X52,"HC")*100/M52)</f>
        <v>40</v>
      </c>
      <c r="G52" s="26">
        <f>IF(M52=0,0,COUNTIF(T1_imgsummary!O52:X52,"AA")*100/M52)</f>
        <v>20</v>
      </c>
      <c r="H52">
        <f>IF(M52=0,0,COUNTIF(T1_imgsummary!O52:X52,"AB")*100/M52)</f>
        <v>0</v>
      </c>
      <c r="I52">
        <f>IF(M52=0,0,COUNTIF(T1_imgsummary!O52:X52,"MA")*100/M52)</f>
        <v>0</v>
      </c>
      <c r="J52" s="26">
        <f>IF(M52=0,0,COUNTIF(T1_imgsummary!O52:X52,"HA")*100/M52)</f>
        <v>40</v>
      </c>
      <c r="K52">
        <f>IF(M52=0,0,COUNTIF(T1_imgsummary!O52:X52,"OB")*100/M52)</f>
        <v>0</v>
      </c>
      <c r="L52">
        <f>IF(M52=0,0,COUNTIF(T1_imgsummary!O52:X52,"TWB")*100/M52)</f>
        <v>0</v>
      </c>
      <c r="M52">
        <f>10-COUNTIF(T1_imgsummary!O52:X52,"TWS")</f>
        <v>10</v>
      </c>
      <c r="P52">
        <f>IF(M52=0,0,COUNTIF(T1_imgsummary!E52:N52,"ACAN")*100/M52)</f>
        <v>0</v>
      </c>
      <c r="Q52">
        <f>IF(M52=0,0,COUNTIF(T1_imgsummary!E52:N52,"ACB")*100/M52)</f>
        <v>0</v>
      </c>
      <c r="R52">
        <f>IF(M52=0,0,COUNTIF(T1_imgsummary!E52:N52,"ACC")*100/M52)</f>
        <v>0</v>
      </c>
      <c r="S52">
        <f>IF(M52=0,0,COUNTIF(T1_imgsummary!E52:N52,"ACD")*100/M52)</f>
        <v>0</v>
      </c>
      <c r="T52">
        <f>IF(M52=0,0,COUNTIF(T1_imgsummary!E52:N52,"ACH")*100/M52)</f>
        <v>0</v>
      </c>
      <c r="U52">
        <f>IF(M52=0,0,COUNTIF(T1_imgsummary!E52:N52,"ACT")*100/M52)</f>
        <v>0</v>
      </c>
      <c r="V52">
        <f>IF(M52=0,0,COUNTIF(T1_imgsummary!E52:N52,"ACR")*100/M52)</f>
        <v>0</v>
      </c>
      <c r="W52">
        <f>IF(M52=0,0,COUNTIF(T1_imgsummary!E52:N52,"AST")*100/M52)</f>
        <v>0</v>
      </c>
      <c r="X52">
        <f>IF(M52=0,0,COUNTIF(T1_imgsummary!E52:N52,"AF")*100/M52)</f>
        <v>0</v>
      </c>
      <c r="Y52">
        <f>IF(M52=0,0,COUNTIF(T1_imgsummary!E52:N52,"BLEC")*100/M52)</f>
        <v>0</v>
      </c>
      <c r="Z52">
        <f>IF(M52=0,0,COUNTIF(T1_imgsummary!E52:N52,"CAU")*100/M52)</f>
        <v>0</v>
      </c>
      <c r="AA52">
        <f>IF(M52=0,0,COUNTIF(T1_imgsummary!E52:N52,"COE")*100/M52)</f>
        <v>0</v>
      </c>
      <c r="AB52">
        <f>IF(M52=0,0,COUNTIF(T1_imgsummary!E52:N52,"COS")*100/M52)</f>
        <v>0</v>
      </c>
      <c r="AC52">
        <f>IF(M52=0,0,COUNTIF(T1_imgsummary!E52:N52,"CYP")*100/M52)</f>
        <v>0</v>
      </c>
      <c r="AD52">
        <f>IF(M52=0,0,COUNTIF(T1_imgsummary!E52:N52,"DIP")*100/M52)</f>
        <v>0</v>
      </c>
      <c r="AE52">
        <f>IF(M52=0,0,COUNTIF(T1_imgsummary!E52:N52,"ECHY")*100/M52)</f>
        <v>0</v>
      </c>
      <c r="AF52">
        <f>IF(M52=0,0,COUNTIF(T1_imgsummary!E52:N52,"ECHI")*100/M52)</f>
        <v>0</v>
      </c>
      <c r="AG52">
        <f>IF(M52=0,0,COUNTIF(T1_imgsummary!E52:N52,"EUP")*100/M52)</f>
        <v>0</v>
      </c>
      <c r="AH52">
        <f>IF(M52=0,0,COUNTIF(T1_imgsummary!E52:N52,"FAV")*100/M52)</f>
        <v>0</v>
      </c>
      <c r="AI52">
        <f>IF(M52=0,0,COUNTIF(T1_imgsummary!E52:N52,"FVI")*100/M52)</f>
        <v>0</v>
      </c>
      <c r="AJ52">
        <f>IF(M52=0,0,COUNTIF(T1_imgsummary!E52:N52,"CMR")*100/M52)</f>
        <v>0</v>
      </c>
      <c r="AK52">
        <f>IF(M52=0,0,COUNTIF(T1_imgsummary!E52:N52,"GAL")*100/M52)</f>
        <v>0</v>
      </c>
      <c r="AL52">
        <f>IF(M52=0,0,COUNTIF(T1_imgsummary!E52:N52,"GONIA")*100/M52)</f>
        <v>0</v>
      </c>
      <c r="AM52">
        <f>IF(M52=0,0,COUNTIF(T1_imgsummary!E52:N52,"GONIO")*100/M52)</f>
        <v>0</v>
      </c>
      <c r="AN52">
        <f>IF(M52=0,0,COUNTIF(T1_imgsummary!E52:N52,"HEL")*100/M52)</f>
        <v>0</v>
      </c>
      <c r="AO52">
        <f>IF(M52=0,0,COUNTIF(T1_imgsummary!E52:N52,"HYD")*100/M52)</f>
        <v>0</v>
      </c>
      <c r="AP52" s="26">
        <f>IF(M52=0,0,COUNTIF(T1_imgsummary!E52:N52,"ISO")*100/M52)</f>
        <v>20</v>
      </c>
      <c r="AQ52">
        <f>IF(M52=0,0,COUNTIF(T1_imgsummary!E52:N52,"LEPA")*100/M52)</f>
        <v>0</v>
      </c>
      <c r="AR52">
        <f>IF(M52=0,0,COUNTIF(T1_imgsummary!E52:N52,"LEPS")*100/M52)</f>
        <v>0</v>
      </c>
      <c r="AS52">
        <f>IF(M52=0,0,COUNTIF(T1_imgsummary!E52:N52,"LOB")*100/M52)</f>
        <v>0</v>
      </c>
      <c r="AT52">
        <f>IF(M52=0,0,COUNTIF(T1_imgsummary!E52:N52,"MER")*100/M52)</f>
        <v>0</v>
      </c>
      <c r="AU52">
        <f>IF(M52=0,0,COUNTIF(T1_imgsummary!E52:N52,"MILL")*100/M52)</f>
        <v>0</v>
      </c>
      <c r="AV52">
        <f>IF(M52=0,0,COUNTIF(T1_imgsummary!E52:N52,"MON")*100/M52)</f>
        <v>0</v>
      </c>
      <c r="AW52">
        <f>IF(M52=0,0,COUNTIF(T1_imgsummary!E52:N52,"MONTB")*100/M52)</f>
        <v>0</v>
      </c>
      <c r="AX52">
        <f>IF(M52=0,0,COUNTIF(T1_imgsummary!E52:N52,"MONTE")*100/M52)</f>
        <v>0</v>
      </c>
      <c r="AY52">
        <f>IF(M52=0,0,COUNTIF(T1_imgsummary!E52:N52,"MONTF")*100/M52)</f>
        <v>0</v>
      </c>
      <c r="AZ52">
        <f>IF(M52=0,0,COUNTIF(T1_imgsummary!E52:N52,"MYC")*100/M52)</f>
        <v>0</v>
      </c>
      <c r="BA52">
        <f>IF(M52=0,0,COUNTIF(T1_imgsummary!E52:N52,"CB")*100/M52)</f>
        <v>0</v>
      </c>
      <c r="BB52">
        <f>IF(M52=0,0,COUNTIF(T1_imgsummary!E52:N52,"BUB")*100/M52)</f>
        <v>0</v>
      </c>
      <c r="BC52" s="26">
        <f>IF(M52=0,0,COUNTIF(T1_imgsummary!E52:N52,"CE")*100/M52)</f>
        <v>10</v>
      </c>
      <c r="BD52">
        <f>IF(M52=0,0,COUNTIF(T1_imgsummary!E52:N52,"CF")*100/M52)</f>
        <v>0</v>
      </c>
      <c r="BE52">
        <f>IF(M52=0,0,COUNTIF(T1_imgsummary!E52:N52,"FOT")*100/M52)</f>
        <v>0</v>
      </c>
      <c r="BF52">
        <f>IF(M52=0,0,COUNTIF(T1_imgsummary!E52:N52,"CM")*100/M52)</f>
        <v>0</v>
      </c>
      <c r="BG52">
        <f>IF(M52=0,0,COUNTIF(T1_imgsummary!E52:N52,"OULA")*100/M52)</f>
        <v>0</v>
      </c>
      <c r="BH52">
        <f>IF(M52=0,0,COUNTIF(T1_imgsummary!E52:N52,"OULO")*100/M52)</f>
        <v>0</v>
      </c>
      <c r="BI52">
        <f>IF(M52=0,0,COUNTIF(T1_imgsummary!E52:N52,"OXY")*100/M52)</f>
        <v>0</v>
      </c>
      <c r="BJ52">
        <f>IF(M52=0,0,COUNTIF(T1_imgsummary!E52:N52,"PACE")*100/M52)</f>
        <v>0</v>
      </c>
      <c r="BK52">
        <f>IF(M52=0,0,COUNTIF(T1_imgsummary!E52:N52,"PACF")*100/M52)</f>
        <v>0</v>
      </c>
      <c r="BL52">
        <f>IF(M52=0,0,COUNTIF(T1_imgsummary!E52:N52,"PAV")*100/M52)</f>
        <v>0</v>
      </c>
      <c r="BM52">
        <f>IF(M52=0,0,COUNTIF(T1_imgsummary!E52:N52,"PEC")*100/M52)</f>
        <v>0</v>
      </c>
      <c r="BN52">
        <f>IF(M52=0,0,COUNTIF(T1_imgsummary!E52:N52,"PLAT")*100/M52)</f>
        <v>0</v>
      </c>
      <c r="BO52">
        <f>IF(M52=0,0,COUNTIF(T1_imgsummary!E52:N52,"POC")*100/M52)</f>
        <v>0</v>
      </c>
      <c r="BP52">
        <f>IF(M52=0,0,COUNTIF(T1_imgsummary!E52:N52,"PORB")*100/M52)</f>
        <v>0</v>
      </c>
      <c r="BQ52">
        <f>IF(M52=0,0,COUNTIF(T1_imgsummary!E52:N52,"PORE")*100/M52)</f>
        <v>0</v>
      </c>
      <c r="BR52" s="26">
        <f>IF(M52=0,0,COUNTIF(T1_imgsummary!E52:N52,"PORM")*100/M52)</f>
        <v>10</v>
      </c>
      <c r="BS52">
        <f>IF(M52=0,0,COUNTIF(T1_imgsummary!E52:N52,"SER")*100/M52)</f>
        <v>0</v>
      </c>
      <c r="BT52">
        <f>IF(M52=0,0,COUNTIF(T1_imgsummary!E52:N52,"STY")*100/M52)</f>
        <v>0</v>
      </c>
      <c r="BU52">
        <f>IF(M52=0,0,COUNTIF(T1_imgsummary!E52:N52,"SYM")*100/M52)</f>
        <v>0</v>
      </c>
      <c r="BV52">
        <f>IF(M52=0,0,COUNTIF(T1_imgsummary!E52:N52,"TUBI")*100/M52)</f>
        <v>0</v>
      </c>
      <c r="BW52">
        <f>IF(M52=0,0,COUNTIF(T1_imgsummary!E52:N52,"TURB")*100/M52)</f>
        <v>0</v>
      </c>
      <c r="BX52">
        <f>IF(M52=0,0,COUNTIF(T1_imgsummary!E52:N52,"ZACRF")*100/M52)</f>
        <v>0</v>
      </c>
      <c r="BY52">
        <f>IF(M52=0,0,COUNTIF(T1_imgsummary!E52:N52,"ZAGARF")*100/M52)</f>
        <v>0</v>
      </c>
      <c r="BZ52">
        <f>IF(M52=0,0,COUNTIF(T1_imgsummary!E52:N52,"ZAGATF")*100/M52)</f>
        <v>0</v>
      </c>
      <c r="CA52">
        <f>IF(M52=0,0,COUNTIF(T1_imgsummary!E52:N52,"ZDENF")*100/M52)</f>
        <v>0</v>
      </c>
      <c r="CB52">
        <f>IF(M52=0,0,COUNTIF(T1_imgsummary!E52:N52,"ZEUPF")*100/M52)</f>
        <v>0</v>
      </c>
      <c r="CC52">
        <f>IF(M52=0,0,COUNTIF(T1_imgsummary!E52:N52,"ZFAVF")*100/M52)</f>
        <v>0</v>
      </c>
      <c r="CD52">
        <f>IF(M52=0,0,COUNTIF(T1_imgsummary!E52:N52,"ZCMRF")*100/M52)</f>
        <v>0</v>
      </c>
      <c r="CE52">
        <f>IF(M52=0,0,COUNTIF(T1_imgsummary!E52:N52,"ZMUSF")*100/M52)</f>
        <v>0</v>
      </c>
      <c r="CF52">
        <f>IF(M52=0,0,COUNTIF(T1_imgsummary!E52:N52,"ZNSC")*100/M52)</f>
        <v>0</v>
      </c>
      <c r="CG52">
        <f>IF(M52=0,0,COUNTIF(T1_imgsummary!E52:N52,"ZOC")*100/M52)</f>
        <v>0</v>
      </c>
      <c r="CH52">
        <f>IF(M52=0,0,COUNTIF(T1_imgsummary!E52:N52,"ZPOCF")*100/M52)</f>
        <v>0</v>
      </c>
      <c r="CI52">
        <f>IF(M52=0,0,COUNTIF(T1_imgsummary!E52:N52,"ZPORF")*100/M52)</f>
        <v>0</v>
      </c>
      <c r="CK52" s="26">
        <f>IF(M52=0,0,COUNTIF(T1_imgsummary!E52:N52,"AA")*100/M52)</f>
        <v>20</v>
      </c>
      <c r="CL52">
        <f>IF(M52=0,0,COUNTIF(T1_imgsummary!E52:N52,"CA")*100/M52)</f>
        <v>0</v>
      </c>
      <c r="CM52">
        <f>IF(M52=0,0,COUNTIF(T1_imgsummary!E52:N52,"DC")*100/M52)</f>
        <v>0</v>
      </c>
      <c r="CN52">
        <f>IF(M52=0,0,COUNTIF(T1_imgsummary!E52:N52,"DCA")*100/M52)</f>
        <v>0</v>
      </c>
      <c r="CO52">
        <f>IF(M52=0,0,COUNTIF(T1_imgsummary!E52:N52,"DIS")*100/M52)</f>
        <v>0</v>
      </c>
      <c r="CQ52">
        <f>IF(M52=0,0,COUNTIF(T1_imgsummary!E52:N52,"GRV")*100/M52)</f>
        <v>0</v>
      </c>
      <c r="CR52">
        <f>IF(M52=0,0,COUNTIF(T1_imgsummary!E52:N52,"R")*100/M52)</f>
        <v>0</v>
      </c>
      <c r="CS52">
        <f>IF(M52=0,0,COUNTIF(T1_imgsummary!E52:N52,"S")*100/M52)</f>
        <v>0</v>
      </c>
      <c r="CT52">
        <f>IF(M52=0,0,COUNTIF(T1_imgsummary!E52:N52,"RCK")*100/M52)</f>
        <v>0</v>
      </c>
      <c r="CU52">
        <f>IF(M52=0,0,COUNTIF(T1_imgsummary!E52:N52,"SI")*100/M52)</f>
        <v>0</v>
      </c>
      <c r="CW52">
        <f>IF(M52=0,0,COUNTIF(T1_imgsummary!E52:N52,"COD")*100/M52)</f>
        <v>0</v>
      </c>
      <c r="CX52">
        <f>IF(M52=0,0,COUNTIF(T1_imgsummary!E52:N52,"KAPP")*100/M52)</f>
        <v>0</v>
      </c>
      <c r="CY52">
        <f>IF(M52=0,0,COUNTIF(T1_imgsummary!E52:N52,"MA")*100/M52)</f>
        <v>0</v>
      </c>
      <c r="CZ52">
        <f>IF(M52=0,0,COUNTIF(T1_imgsummary!E52:N52,"SARG")*100/M52)</f>
        <v>0</v>
      </c>
      <c r="DB52" s="26">
        <f>IF(M52=0,0,COUNTIF(T1_imgsummary!E52:N52,"HA")*100/M52)</f>
        <v>40</v>
      </c>
      <c r="DD52">
        <f>IF(M52=0,0,COUNTIF(T1_imgsummary!E52:N52,"COTS")*100/M52)</f>
        <v>0</v>
      </c>
      <c r="DE52">
        <f>IF(M52=0,0,COUNTIF(T1_imgsummary!E52:N52,"COR")*100/M52)</f>
        <v>0</v>
      </c>
      <c r="DF52">
        <f>IF(M52=0,0,COUNTIF(T1_imgsummary!E52:N52,"DIA")*100/M52)</f>
        <v>0</v>
      </c>
      <c r="DG52">
        <f>IF(M52=0,0,COUNTIF(T1_imgsummary!E52:N52,"GORG")*100/M52)</f>
        <v>0</v>
      </c>
      <c r="DH52">
        <f>IF(M52=0,0,COUNTIF(T1_imgsummary!E52:N52,"ISIS")*100/M52)</f>
        <v>0</v>
      </c>
      <c r="DI52">
        <f>IF(M52=0,0,COUNTIF(T1_imgsummary!E52:N52,"OT")*100/M52)</f>
        <v>0</v>
      </c>
      <c r="DJ52">
        <f>IF(M52=0,0,COUNTIF(T1_imgsummary!E52:N52,"SG")*100/M52)</f>
        <v>0</v>
      </c>
      <c r="DK52">
        <f>IF(M52=0,0,COUNTIF(T1_imgsummary!E52:N52,"SC")*100/M52)</f>
        <v>0</v>
      </c>
      <c r="DL52">
        <f>IF(M52=0,0,COUNTIF(T1_imgsummary!E52:N52,"SP")*100/M52)</f>
        <v>0</v>
      </c>
      <c r="DM52">
        <f>IF(M52=0,0,COUNTIF(T1_imgsummary!E52:N52,"ZO")*100/M52)</f>
        <v>0</v>
      </c>
      <c r="DO52">
        <f>IF(M52=0,0,COUNTIF(T1_imgsummary!E52:N52,"TWB")*100/M52)</f>
        <v>0</v>
      </c>
      <c r="DQ52">
        <f>IF(M52=0,0,COUNTIF(T1_imgsummary!Y52:AH52,"COR")*100/M52)</f>
        <v>0</v>
      </c>
      <c r="DR52">
        <f>IF(M52=0,0,COUNTIF(T1_imgsummary!Y52:AH52,"COTS")*100/M52)</f>
        <v>0</v>
      </c>
      <c r="DS52">
        <f>IF(M52=0,0,COUNTIF(T1_imgsummary!Y52:AH52,"DIA")*100/M52)</f>
        <v>0</v>
      </c>
      <c r="DT52">
        <f>IF(M52=0,0,COUNTIF(T1_imgsummary!Y52:AH52,"GORG")*100/M52)</f>
        <v>0</v>
      </c>
      <c r="DU52">
        <f>IF(M52=0,0,COUNTIF(T1_imgsummary!Y52:AH52,"ISIS")*100/M52)</f>
        <v>0</v>
      </c>
      <c r="DV52">
        <f>IF(M52=0,0,COUNTIF(T1_imgsummary!Y52:AH52,"DIS")*100/M52)</f>
        <v>0</v>
      </c>
      <c r="DW52">
        <f>IF(M52=0,0,COUNTIF(T1_imgsummary!Y52:AH52,"BLEC")*100/M52)</f>
        <v>0</v>
      </c>
      <c r="DX52">
        <f>IF(M52=0,0,COUNTIF(T1_imgsummary!Y52:AH52,"COD")*100/M52)</f>
        <v>0</v>
      </c>
      <c r="DY52">
        <f>IF(M52=0,0,COUNTIF(T1_imgsummary!Y52:AH52,"KAPP")*100/M52)</f>
        <v>0</v>
      </c>
      <c r="DZ52">
        <f>IF(M52=0,0,COUNTIF(T1_imgsummary!Y52:AH52,"SARG")*100/M52)</f>
        <v>0</v>
      </c>
      <c r="EA52">
        <f>IF(M52=0,0,COUNTIF(T1_imgsummary!Y52:AH52,"ZACRF")*100/M52)</f>
        <v>0</v>
      </c>
      <c r="EB52">
        <f>IF(M52=0,0,COUNTIF(T1_imgsummary!Y52:AH52,"ZAGARF")*100/M52)</f>
        <v>0</v>
      </c>
      <c r="EC52">
        <f>IF(M52=0,0,COUNTIF(T1_imgsummary!Y52:AH52,"ZAGATF")*100/M52)</f>
        <v>0</v>
      </c>
      <c r="ED52">
        <f>IF(M52=0,0,COUNTIF(T1_imgsummary!Y52:AH52,"ZCMRF")*100/M52)</f>
        <v>0</v>
      </c>
      <c r="EE52">
        <f>IF(M52=0,0,COUNTIF(T1_imgsummary!Y52:AH52,"ZDENF")*100/M52)</f>
        <v>0</v>
      </c>
      <c r="EF52">
        <f>IF(M52=0,0,COUNTIF(T1_imgsummary!Y52:AH52,"ZEUPF")*100/M52)</f>
        <v>0</v>
      </c>
      <c r="EG52">
        <f>IF(M52=0,0,COUNTIF(T1_imgsummary!Y52:AH52,"ZFAVF")*100/M52)</f>
        <v>0</v>
      </c>
      <c r="EH52">
        <f>IF(M52=0,0,COUNTIF(T1_imgsummary!Y52:AH52,"ZMUSF")*100/M52)</f>
        <v>0</v>
      </c>
      <c r="EI52">
        <f>IF(M52=0,0,COUNTIF(T1_imgsummary!Y52:AH52,"ZNSC")*100/M52)</f>
        <v>0</v>
      </c>
      <c r="EJ52">
        <f>IF(M52=0,0,COUNTIF(T1_imgsummary!Y52:AH52,"ZOC")*100/M52)</f>
        <v>0</v>
      </c>
      <c r="EK52">
        <f>IF(M52=0,0,COUNTIF(T1_imgsummary!Y52:AH52,"ZPOCF")*100/M52)</f>
        <v>0</v>
      </c>
      <c r="EL52">
        <f>IF(M52=0,0,COUNTIF(T1_imgsummary!Y52:AH52,"ZPORF")*100/M52)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2"/>
  <sheetViews>
    <sheetView workbookViewId="0"/>
  </sheetViews>
  <sheetFormatPr defaultRowHeight="15" x14ac:dyDescent="0.25"/>
  <cols>
    <col min="1" max="1" width="3" bestFit="1" customWidth="1"/>
    <col min="2" max="2" width="13.28515625" bestFit="1" customWidth="1"/>
    <col min="3" max="4" width="2.140625" bestFit="1" customWidth="1"/>
    <col min="5" max="5" width="3.7109375" style="17" bestFit="1" customWidth="1"/>
    <col min="6" max="11" width="4.5703125" bestFit="1" customWidth="1"/>
    <col min="12" max="13" width="3.7109375" bestFit="1" customWidth="1"/>
    <col min="14" max="14" width="3.7109375" style="17" bestFit="1" customWidth="1"/>
    <col min="15" max="15" width="3.7109375" style="10" bestFit="1" customWidth="1"/>
    <col min="16" max="17" width="4.5703125" bestFit="1" customWidth="1"/>
    <col min="18" max="18" width="3.7109375" bestFit="1" customWidth="1"/>
    <col min="19" max="19" width="4.5703125" bestFit="1" customWidth="1"/>
    <col min="20" max="20" width="3.7109375" bestFit="1" customWidth="1"/>
    <col min="21" max="21" width="4.5703125" bestFit="1" customWidth="1"/>
    <col min="22" max="22" width="3.7109375" bestFit="1" customWidth="1"/>
    <col min="23" max="23" width="4.5703125" bestFit="1" customWidth="1"/>
    <col min="24" max="25" width="3.7109375" bestFit="1" customWidth="1"/>
    <col min="26" max="27" width="4.5703125" bestFit="1" customWidth="1"/>
    <col min="28" max="28" width="3.7109375" bestFit="1" customWidth="1"/>
    <col min="29" max="29" width="4.5703125" bestFit="1" customWidth="1"/>
    <col min="30" max="30" width="3.7109375" bestFit="1" customWidth="1"/>
    <col min="31" max="31" width="4.5703125" bestFit="1" customWidth="1"/>
    <col min="32" max="33" width="3.7109375" bestFit="1" customWidth="1"/>
    <col min="34" max="35" width="4.5703125" bestFit="1" customWidth="1"/>
    <col min="36" max="36" width="3.7109375" bestFit="1" customWidth="1"/>
    <col min="37" max="38" width="4.5703125" bestFit="1" customWidth="1"/>
    <col min="39" max="41" width="3.7109375" bestFit="1" customWidth="1"/>
    <col min="42" max="42" width="4.5703125" bestFit="1" customWidth="1"/>
    <col min="43" max="44" width="3.7109375" bestFit="1" customWidth="1"/>
    <col min="45" max="46" width="4.5703125" bestFit="1" customWidth="1"/>
    <col min="47" max="47" width="3.7109375" bestFit="1" customWidth="1"/>
    <col min="48" max="48" width="4.5703125" bestFit="1" customWidth="1"/>
    <col min="49" max="54" width="3.7109375" bestFit="1" customWidth="1"/>
    <col min="55" max="55" width="4.5703125" bestFit="1" customWidth="1"/>
    <col min="56" max="57" width="3.7109375" bestFit="1" customWidth="1"/>
    <col min="58" max="58" width="4.5703125" bestFit="1" customWidth="1"/>
    <col min="59" max="63" width="3.7109375" bestFit="1" customWidth="1"/>
    <col min="64" max="64" width="4.5703125" bestFit="1" customWidth="1"/>
    <col min="65" max="66" width="3.7109375" bestFit="1" customWidth="1"/>
    <col min="67" max="67" width="4.5703125" bestFit="1" customWidth="1"/>
    <col min="68" max="69" width="3.7109375" bestFit="1" customWidth="1"/>
    <col min="70" max="70" width="4.5703125" bestFit="1" customWidth="1"/>
    <col min="71" max="71" width="3.7109375" bestFit="1" customWidth="1"/>
    <col min="72" max="72" width="4.5703125" bestFit="1" customWidth="1"/>
    <col min="73" max="87" width="3.7109375" bestFit="1" customWidth="1"/>
    <col min="88" max="88" width="3.7109375" style="10" bestFit="1" customWidth="1"/>
    <col min="89" max="90" width="4.5703125" bestFit="1" customWidth="1"/>
    <col min="91" max="93" width="3.7109375" bestFit="1" customWidth="1"/>
    <col min="94" max="94" width="3.7109375" style="10" bestFit="1" customWidth="1"/>
    <col min="95" max="95" width="3.7109375" bestFit="1" customWidth="1"/>
    <col min="96" max="97" width="4.5703125" bestFit="1" customWidth="1"/>
    <col min="98" max="99" width="3.7109375" bestFit="1" customWidth="1"/>
    <col min="100" max="100" width="3.7109375" style="10" bestFit="1" customWidth="1"/>
    <col min="101" max="102" width="3.7109375" bestFit="1" customWidth="1"/>
    <col min="103" max="103" width="4.5703125" bestFit="1" customWidth="1"/>
    <col min="104" max="104" width="3.7109375" bestFit="1" customWidth="1"/>
    <col min="105" max="105" width="3.7109375" style="10" bestFit="1" customWidth="1"/>
    <col min="106" max="106" width="4.5703125" bestFit="1" customWidth="1"/>
    <col min="107" max="107" width="3.7109375" style="10" bestFit="1" customWidth="1"/>
    <col min="108" max="114" width="3.7109375" bestFit="1" customWidth="1"/>
    <col min="115" max="116" width="4.5703125" bestFit="1" customWidth="1"/>
    <col min="117" max="117" width="3.7109375" bestFit="1" customWidth="1"/>
    <col min="118" max="118" width="3.7109375" style="10" bestFit="1" customWidth="1"/>
    <col min="119" max="119" width="3.7109375" bestFit="1" customWidth="1"/>
    <col min="120" max="120" width="3.7109375" style="17" bestFit="1" customWidth="1"/>
    <col min="121" max="142" width="3.7109375" bestFit="1" customWidth="1"/>
  </cols>
  <sheetData>
    <row r="1" spans="1:142" ht="42.75" x14ac:dyDescent="0.25">
      <c r="F1" s="15" t="s">
        <v>39</v>
      </c>
      <c r="G1" s="15" t="s">
        <v>37</v>
      </c>
      <c r="H1" s="15" t="s">
        <v>117</v>
      </c>
      <c r="I1" s="15" t="s">
        <v>40</v>
      </c>
      <c r="J1" s="15" t="s">
        <v>41</v>
      </c>
      <c r="K1" s="15" t="s">
        <v>45</v>
      </c>
      <c r="L1" s="15" t="s">
        <v>122</v>
      </c>
      <c r="P1" s="15" t="s">
        <v>126</v>
      </c>
      <c r="Q1" s="15" t="s">
        <v>128</v>
      </c>
      <c r="R1" s="15" t="s">
        <v>130</v>
      </c>
      <c r="S1" s="15" t="s">
        <v>132</v>
      </c>
      <c r="T1" s="15" t="s">
        <v>134</v>
      </c>
      <c r="U1" s="15" t="s">
        <v>86</v>
      </c>
      <c r="V1" s="15" t="s">
        <v>137</v>
      </c>
      <c r="W1" s="15" t="s">
        <v>57</v>
      </c>
      <c r="X1" s="15" t="s">
        <v>140</v>
      </c>
      <c r="Y1" s="15" t="s">
        <v>142</v>
      </c>
      <c r="Z1" s="15" t="s">
        <v>144</v>
      </c>
      <c r="AA1" s="15" t="s">
        <v>146</v>
      </c>
      <c r="AB1" s="15" t="s">
        <v>148</v>
      </c>
      <c r="AC1" s="15" t="s">
        <v>56</v>
      </c>
      <c r="AD1" s="15" t="s">
        <v>60</v>
      </c>
      <c r="AE1" s="15" t="s">
        <v>59</v>
      </c>
      <c r="AF1" s="15" t="s">
        <v>153</v>
      </c>
      <c r="AG1" s="15" t="s">
        <v>155</v>
      </c>
      <c r="AH1" s="15" t="s">
        <v>157</v>
      </c>
      <c r="AI1" s="15" t="s">
        <v>69</v>
      </c>
      <c r="AJ1" s="15" t="s">
        <v>160</v>
      </c>
      <c r="AK1" s="15" t="s">
        <v>162</v>
      </c>
      <c r="AL1" s="15" t="s">
        <v>76</v>
      </c>
      <c r="AM1" s="15" t="s">
        <v>165</v>
      </c>
      <c r="AN1" s="15" t="s">
        <v>167</v>
      </c>
      <c r="AO1" s="15" t="s">
        <v>169</v>
      </c>
      <c r="AP1" s="15" t="s">
        <v>42</v>
      </c>
      <c r="AQ1" s="15" t="s">
        <v>172</v>
      </c>
      <c r="AR1" s="15" t="s">
        <v>174</v>
      </c>
      <c r="AS1" s="15" t="s">
        <v>176</v>
      </c>
      <c r="AT1" s="15" t="s">
        <v>178</v>
      </c>
      <c r="AU1" s="15" t="s">
        <v>180</v>
      </c>
      <c r="AV1" s="15" t="s">
        <v>74</v>
      </c>
      <c r="AW1" s="15" t="s">
        <v>183</v>
      </c>
      <c r="AX1" s="15" t="s">
        <v>185</v>
      </c>
      <c r="AY1" s="15" t="s">
        <v>187</v>
      </c>
      <c r="AZ1" s="15" t="s">
        <v>189</v>
      </c>
      <c r="BA1" s="15" t="s">
        <v>191</v>
      </c>
      <c r="BB1" s="15" t="s">
        <v>193</v>
      </c>
      <c r="BC1" s="15" t="s">
        <v>38</v>
      </c>
      <c r="BD1" s="15" t="s">
        <v>196</v>
      </c>
      <c r="BE1" s="15" t="s">
        <v>198</v>
      </c>
      <c r="BF1" s="15" t="s">
        <v>200</v>
      </c>
      <c r="BG1" s="15" t="s">
        <v>202</v>
      </c>
      <c r="BH1" s="15" t="s">
        <v>204</v>
      </c>
      <c r="BI1" s="15" t="s">
        <v>206</v>
      </c>
      <c r="BJ1" s="15" t="s">
        <v>63</v>
      </c>
      <c r="BK1" s="15" t="s">
        <v>209</v>
      </c>
      <c r="BL1" s="15" t="s">
        <v>211</v>
      </c>
      <c r="BM1" s="15" t="s">
        <v>213</v>
      </c>
      <c r="BN1" s="15" t="s">
        <v>79</v>
      </c>
      <c r="BO1" s="15" t="s">
        <v>65</v>
      </c>
      <c r="BP1" s="15" t="s">
        <v>217</v>
      </c>
      <c r="BQ1" s="15" t="s">
        <v>101</v>
      </c>
      <c r="BR1" s="15" t="s">
        <v>67</v>
      </c>
      <c r="BS1" s="15" t="s">
        <v>221</v>
      </c>
      <c r="BT1" s="15" t="s">
        <v>91</v>
      </c>
      <c r="BU1" s="15" t="s">
        <v>224</v>
      </c>
      <c r="BV1" s="15" t="s">
        <v>226</v>
      </c>
      <c r="BW1" s="15" t="s">
        <v>228</v>
      </c>
      <c r="BX1" s="15" t="s">
        <v>230</v>
      </c>
      <c r="BY1" s="15" t="s">
        <v>232</v>
      </c>
      <c r="BZ1" s="15" t="s">
        <v>234</v>
      </c>
      <c r="CA1" s="15" t="s">
        <v>236</v>
      </c>
      <c r="CB1" s="15" t="s">
        <v>238</v>
      </c>
      <c r="CC1" s="15" t="s">
        <v>240</v>
      </c>
      <c r="CD1" s="15" t="s">
        <v>242</v>
      </c>
      <c r="CE1" s="15" t="s">
        <v>244</v>
      </c>
      <c r="CF1" s="15" t="s">
        <v>246</v>
      </c>
      <c r="CG1" s="15" t="s">
        <v>248</v>
      </c>
      <c r="CH1" s="15" t="s">
        <v>250</v>
      </c>
      <c r="CI1" s="15" t="s">
        <v>252</v>
      </c>
      <c r="CK1" s="15" t="s">
        <v>37</v>
      </c>
      <c r="CL1" s="15" t="s">
        <v>46</v>
      </c>
      <c r="CM1" s="15" t="s">
        <v>51</v>
      </c>
      <c r="CN1" s="15" t="s">
        <v>71</v>
      </c>
      <c r="CO1" s="15" t="s">
        <v>258</v>
      </c>
      <c r="CQ1" s="15" t="s">
        <v>260</v>
      </c>
      <c r="CR1" s="15" t="s">
        <v>262</v>
      </c>
      <c r="CS1" s="15" t="s">
        <v>264</v>
      </c>
      <c r="CT1" s="15" t="s">
        <v>266</v>
      </c>
      <c r="CU1" s="15" t="s">
        <v>268</v>
      </c>
      <c r="CW1" s="15" t="s">
        <v>270</v>
      </c>
      <c r="CX1" s="15" t="s">
        <v>272</v>
      </c>
      <c r="CY1" s="15" t="s">
        <v>40</v>
      </c>
      <c r="CZ1" s="15" t="s">
        <v>275</v>
      </c>
      <c r="DB1" s="15" t="s">
        <v>41</v>
      </c>
      <c r="DD1" s="15" t="s">
        <v>278</v>
      </c>
      <c r="DE1" s="15" t="s">
        <v>280</v>
      </c>
      <c r="DF1" s="15" t="s">
        <v>282</v>
      </c>
      <c r="DG1" s="15" t="s">
        <v>284</v>
      </c>
      <c r="DH1" s="15" t="s">
        <v>286</v>
      </c>
      <c r="DI1" s="15" t="s">
        <v>81</v>
      </c>
      <c r="DJ1" s="15" t="s">
        <v>289</v>
      </c>
      <c r="DK1" s="15" t="s">
        <v>93</v>
      </c>
      <c r="DL1" s="15" t="s">
        <v>44</v>
      </c>
      <c r="DM1" s="15" t="s">
        <v>293</v>
      </c>
      <c r="DO1" s="15" t="s">
        <v>122</v>
      </c>
      <c r="DQ1" s="15" t="s">
        <v>280</v>
      </c>
      <c r="DR1" s="15" t="s">
        <v>278</v>
      </c>
      <c r="DS1" s="15" t="s">
        <v>282</v>
      </c>
      <c r="DT1" s="15" t="s">
        <v>284</v>
      </c>
      <c r="DU1" s="15" t="s">
        <v>286</v>
      </c>
      <c r="DV1" s="15" t="s">
        <v>258</v>
      </c>
      <c r="DW1" s="15" t="s">
        <v>142</v>
      </c>
      <c r="DX1" s="15" t="s">
        <v>270</v>
      </c>
      <c r="DY1" s="15" t="s">
        <v>272</v>
      </c>
      <c r="DZ1" s="15" t="s">
        <v>275</v>
      </c>
      <c r="EA1" s="15" t="s">
        <v>230</v>
      </c>
      <c r="EB1" s="15" t="s">
        <v>232</v>
      </c>
      <c r="EC1" s="15" t="s">
        <v>234</v>
      </c>
      <c r="ED1" s="15" t="s">
        <v>242</v>
      </c>
      <c r="EE1" s="15" t="s">
        <v>236</v>
      </c>
      <c r="EF1" s="15" t="s">
        <v>238</v>
      </c>
      <c r="EG1" s="15" t="s">
        <v>240</v>
      </c>
      <c r="EH1" s="15" t="s">
        <v>244</v>
      </c>
      <c r="EI1" s="15" t="s">
        <v>246</v>
      </c>
      <c r="EJ1" s="15" t="s">
        <v>248</v>
      </c>
      <c r="EK1" s="15" t="s">
        <v>250</v>
      </c>
      <c r="EL1" s="15" t="s">
        <v>252</v>
      </c>
    </row>
    <row r="2" spans="1:142" ht="221.25" x14ac:dyDescent="0.25">
      <c r="B2" s="1" t="s">
        <v>0</v>
      </c>
      <c r="C2" s="1" t="s">
        <v>1</v>
      </c>
      <c r="D2" s="1" t="s">
        <v>2</v>
      </c>
      <c r="E2" s="16" t="s">
        <v>113</v>
      </c>
      <c r="F2" s="18" t="s">
        <v>114</v>
      </c>
      <c r="G2" s="19" t="s">
        <v>115</v>
      </c>
      <c r="H2" s="20" t="s">
        <v>116</v>
      </c>
      <c r="I2" s="21" t="s">
        <v>118</v>
      </c>
      <c r="J2" s="22" t="s">
        <v>119</v>
      </c>
      <c r="K2" s="23" t="s">
        <v>120</v>
      </c>
      <c r="L2" s="24" t="s">
        <v>121</v>
      </c>
      <c r="M2" s="15" t="s">
        <v>123</v>
      </c>
      <c r="N2" s="16" t="s">
        <v>124</v>
      </c>
      <c r="O2" s="25" t="s">
        <v>114</v>
      </c>
      <c r="P2" s="15" t="s">
        <v>125</v>
      </c>
      <c r="Q2" s="15" t="s">
        <v>127</v>
      </c>
      <c r="R2" s="15" t="s">
        <v>129</v>
      </c>
      <c r="S2" s="15" t="s">
        <v>131</v>
      </c>
      <c r="T2" s="15" t="s">
        <v>133</v>
      </c>
      <c r="U2" s="15" t="s">
        <v>135</v>
      </c>
      <c r="V2" s="15" t="s">
        <v>136</v>
      </c>
      <c r="W2" s="15" t="s">
        <v>138</v>
      </c>
      <c r="X2" s="15" t="s">
        <v>139</v>
      </c>
      <c r="Y2" s="15" t="s">
        <v>141</v>
      </c>
      <c r="Z2" s="15" t="s">
        <v>143</v>
      </c>
      <c r="AA2" s="15" t="s">
        <v>145</v>
      </c>
      <c r="AB2" s="15" t="s">
        <v>147</v>
      </c>
      <c r="AC2" s="15" t="s">
        <v>149</v>
      </c>
      <c r="AD2" s="15" t="s">
        <v>150</v>
      </c>
      <c r="AE2" s="15" t="s">
        <v>151</v>
      </c>
      <c r="AF2" s="15" t="s">
        <v>152</v>
      </c>
      <c r="AG2" s="15" t="s">
        <v>154</v>
      </c>
      <c r="AH2" s="15" t="s">
        <v>156</v>
      </c>
      <c r="AI2" s="15" t="s">
        <v>158</v>
      </c>
      <c r="AJ2" s="15" t="s">
        <v>159</v>
      </c>
      <c r="AK2" s="15" t="s">
        <v>161</v>
      </c>
      <c r="AL2" s="15" t="s">
        <v>163</v>
      </c>
      <c r="AM2" s="15" t="s">
        <v>164</v>
      </c>
      <c r="AN2" s="15" t="s">
        <v>166</v>
      </c>
      <c r="AO2" s="15" t="s">
        <v>168</v>
      </c>
      <c r="AP2" s="15" t="s">
        <v>170</v>
      </c>
      <c r="AQ2" s="15" t="s">
        <v>171</v>
      </c>
      <c r="AR2" s="15" t="s">
        <v>173</v>
      </c>
      <c r="AS2" s="15" t="s">
        <v>175</v>
      </c>
      <c r="AT2" s="15" t="s">
        <v>177</v>
      </c>
      <c r="AU2" s="15" t="s">
        <v>179</v>
      </c>
      <c r="AV2" s="15" t="s">
        <v>181</v>
      </c>
      <c r="AW2" s="15" t="s">
        <v>182</v>
      </c>
      <c r="AX2" s="15" t="s">
        <v>184</v>
      </c>
      <c r="AY2" s="15" t="s">
        <v>186</v>
      </c>
      <c r="AZ2" s="15" t="s">
        <v>188</v>
      </c>
      <c r="BA2" s="15" t="s">
        <v>190</v>
      </c>
      <c r="BB2" s="15" t="s">
        <v>192</v>
      </c>
      <c r="BC2" s="15" t="s">
        <v>194</v>
      </c>
      <c r="BD2" s="15" t="s">
        <v>195</v>
      </c>
      <c r="BE2" s="15" t="s">
        <v>197</v>
      </c>
      <c r="BF2" s="15" t="s">
        <v>199</v>
      </c>
      <c r="BG2" s="15" t="s">
        <v>201</v>
      </c>
      <c r="BH2" s="15" t="s">
        <v>203</v>
      </c>
      <c r="BI2" s="15" t="s">
        <v>205</v>
      </c>
      <c r="BJ2" s="15" t="s">
        <v>207</v>
      </c>
      <c r="BK2" s="15" t="s">
        <v>208</v>
      </c>
      <c r="BL2" s="15" t="s">
        <v>210</v>
      </c>
      <c r="BM2" s="15" t="s">
        <v>212</v>
      </c>
      <c r="BN2" s="15" t="s">
        <v>214</v>
      </c>
      <c r="BO2" s="15" t="s">
        <v>215</v>
      </c>
      <c r="BP2" s="15" t="s">
        <v>216</v>
      </c>
      <c r="BQ2" s="15" t="s">
        <v>218</v>
      </c>
      <c r="BR2" s="15" t="s">
        <v>219</v>
      </c>
      <c r="BS2" s="15" t="s">
        <v>220</v>
      </c>
      <c r="BT2" s="15" t="s">
        <v>222</v>
      </c>
      <c r="BU2" s="15" t="s">
        <v>223</v>
      </c>
      <c r="BV2" s="15" t="s">
        <v>225</v>
      </c>
      <c r="BW2" s="15" t="s">
        <v>227</v>
      </c>
      <c r="BX2" s="15" t="s">
        <v>229</v>
      </c>
      <c r="BY2" s="15" t="s">
        <v>231</v>
      </c>
      <c r="BZ2" s="15" t="s">
        <v>233</v>
      </c>
      <c r="CA2" s="15" t="s">
        <v>235</v>
      </c>
      <c r="CB2" s="15" t="s">
        <v>237</v>
      </c>
      <c r="CC2" s="15" t="s">
        <v>239</v>
      </c>
      <c r="CD2" s="15" t="s">
        <v>241</v>
      </c>
      <c r="CE2" s="15" t="s">
        <v>243</v>
      </c>
      <c r="CF2" s="15" t="s">
        <v>245</v>
      </c>
      <c r="CG2" s="15" t="s">
        <v>247</v>
      </c>
      <c r="CH2" s="15" t="s">
        <v>249</v>
      </c>
      <c r="CI2" s="15" t="s">
        <v>251</v>
      </c>
      <c r="CJ2" s="25" t="s">
        <v>115</v>
      </c>
      <c r="CK2" s="15" t="s">
        <v>253</v>
      </c>
      <c r="CL2" s="15" t="s">
        <v>254</v>
      </c>
      <c r="CM2" s="15" t="s">
        <v>255</v>
      </c>
      <c r="CN2" s="15" t="s">
        <v>256</v>
      </c>
      <c r="CO2" s="15" t="s">
        <v>257</v>
      </c>
      <c r="CP2" s="25" t="s">
        <v>116</v>
      </c>
      <c r="CQ2" s="15" t="s">
        <v>259</v>
      </c>
      <c r="CR2" s="15" t="s">
        <v>261</v>
      </c>
      <c r="CS2" s="15" t="s">
        <v>263</v>
      </c>
      <c r="CT2" s="15" t="s">
        <v>265</v>
      </c>
      <c r="CU2" s="15" t="s">
        <v>267</v>
      </c>
      <c r="CV2" s="25" t="s">
        <v>118</v>
      </c>
      <c r="CW2" s="15" t="s">
        <v>269</v>
      </c>
      <c r="CX2" s="15" t="s">
        <v>271</v>
      </c>
      <c r="CY2" s="15" t="s">
        <v>273</v>
      </c>
      <c r="CZ2" s="15" t="s">
        <v>274</v>
      </c>
      <c r="DA2" s="25" t="s">
        <v>119</v>
      </c>
      <c r="DB2" s="15" t="s">
        <v>276</v>
      </c>
      <c r="DC2" s="25" t="s">
        <v>120</v>
      </c>
      <c r="DD2" s="15" t="s">
        <v>277</v>
      </c>
      <c r="DE2" s="15" t="s">
        <v>279</v>
      </c>
      <c r="DF2" s="15" t="s">
        <v>281</v>
      </c>
      <c r="DG2" s="15" t="s">
        <v>283</v>
      </c>
      <c r="DH2" s="15" t="s">
        <v>285</v>
      </c>
      <c r="DI2" s="15" t="s">
        <v>287</v>
      </c>
      <c r="DJ2" s="15" t="s">
        <v>288</v>
      </c>
      <c r="DK2" s="15" t="s">
        <v>290</v>
      </c>
      <c r="DL2" s="15" t="s">
        <v>291</v>
      </c>
      <c r="DM2" s="15" t="s">
        <v>292</v>
      </c>
      <c r="DN2" s="25" t="s">
        <v>121</v>
      </c>
      <c r="DO2" s="15" t="s">
        <v>294</v>
      </c>
      <c r="DP2" s="16" t="s">
        <v>295</v>
      </c>
      <c r="DQ2" s="15" t="s">
        <v>296</v>
      </c>
      <c r="DR2" s="15" t="s">
        <v>297</v>
      </c>
      <c r="DS2" s="15" t="s">
        <v>298</v>
      </c>
      <c r="DT2" s="15" t="s">
        <v>299</v>
      </c>
      <c r="DU2" s="15" t="s">
        <v>300</v>
      </c>
      <c r="DV2" s="15" t="s">
        <v>301</v>
      </c>
      <c r="DW2" s="15" t="s">
        <v>302</v>
      </c>
      <c r="DX2" s="15" t="s">
        <v>303</v>
      </c>
      <c r="DY2" s="15" t="s">
        <v>304</v>
      </c>
      <c r="DZ2" s="15" t="s">
        <v>305</v>
      </c>
      <c r="EA2" s="15" t="s">
        <v>306</v>
      </c>
      <c r="EB2" s="15" t="s">
        <v>307</v>
      </c>
      <c r="EC2" s="15" t="s">
        <v>308</v>
      </c>
      <c r="ED2" s="15" t="s">
        <v>309</v>
      </c>
      <c r="EE2" s="15" t="s">
        <v>310</v>
      </c>
      <c r="EF2" s="15" t="s">
        <v>311</v>
      </c>
      <c r="EG2" s="15" t="s">
        <v>312</v>
      </c>
      <c r="EH2" s="15" t="s">
        <v>313</v>
      </c>
      <c r="EI2" s="15" t="s">
        <v>314</v>
      </c>
      <c r="EJ2" s="15" t="s">
        <v>315</v>
      </c>
      <c r="EK2" s="15" t="s">
        <v>316</v>
      </c>
      <c r="EL2" s="15" t="s">
        <v>317</v>
      </c>
    </row>
    <row r="3" spans="1:142" x14ac:dyDescent="0.25">
      <c r="A3">
        <v>1</v>
      </c>
      <c r="B3" t="s">
        <v>556</v>
      </c>
      <c r="F3" s="26">
        <f>IF(M3=0,0,COUNTIF(T2_imgsummary!O3:X3,"HC")*100/M3)</f>
        <v>20</v>
      </c>
      <c r="G3" s="26">
        <f>IF(M3=0,0,COUNTIF(T2_imgsummary!O3:X3,"AA")*100/M3)</f>
        <v>40</v>
      </c>
      <c r="H3" s="26">
        <f>IF(M3=0,0,COUNTIF(T2_imgsummary!O3:X3,"AB")*100/M3)</f>
        <v>10</v>
      </c>
      <c r="I3" s="26">
        <f>IF(M3=0,0,COUNTIF(T2_imgsummary!O3:X3,"MA")*100/M3)</f>
        <v>30</v>
      </c>
      <c r="J3">
        <f>IF(M3=0,0,COUNTIF(T2_imgsummary!O3:X3,"HA")*100/M3)</f>
        <v>0</v>
      </c>
      <c r="K3">
        <f>IF(M3=0,0,COUNTIF(T2_imgsummary!O3:X3,"OB")*100/M3)</f>
        <v>0</v>
      </c>
      <c r="L3">
        <f>IF(M3=0,0,COUNTIF(T2_imgsummary!O3:X3,"TWB")*100/M3)</f>
        <v>0</v>
      </c>
      <c r="M3">
        <f>10-COUNTIF(T2_imgsummary!O3:X3,"TWS")</f>
        <v>10</v>
      </c>
      <c r="P3">
        <f>IF(M3=0,0,COUNTIF(T2_imgsummary!E3:N3,"ACAN")*100/M3)</f>
        <v>0</v>
      </c>
      <c r="Q3">
        <f>IF(M3=0,0,COUNTIF(T2_imgsummary!E3:N3,"ACB")*100/M3)</f>
        <v>0</v>
      </c>
      <c r="R3">
        <f>IF(M3=0,0,COUNTIF(T2_imgsummary!E3:N3,"ACC")*100/M3)</f>
        <v>0</v>
      </c>
      <c r="S3">
        <f>IF(M3=0,0,COUNTIF(T2_imgsummary!E3:N3,"ACD")*100/M3)</f>
        <v>0</v>
      </c>
      <c r="T3">
        <f>IF(M3=0,0,COUNTIF(T2_imgsummary!E3:N3,"ACH")*100/M3)</f>
        <v>0</v>
      </c>
      <c r="U3">
        <f>IF(M3=0,0,COUNTIF(T2_imgsummary!E3:N3,"ACT")*100/M3)</f>
        <v>0</v>
      </c>
      <c r="V3">
        <f>IF(M3=0,0,COUNTIF(T2_imgsummary!E3:N3,"ACR")*100/M3)</f>
        <v>0</v>
      </c>
      <c r="W3">
        <f>IF(M3=0,0,COUNTIF(T2_imgsummary!E3:N3,"AST")*100/M3)</f>
        <v>0</v>
      </c>
      <c r="X3">
        <f>IF(M3=0,0,COUNTIF(T2_imgsummary!E3:N3,"AF")*100/M3)</f>
        <v>0</v>
      </c>
      <c r="Y3">
        <f>IF(M3=0,0,COUNTIF(T2_imgsummary!E3:N3,"BLEC")*100/M3)</f>
        <v>0</v>
      </c>
      <c r="Z3">
        <f>IF(M3=0,0,COUNTIF(T2_imgsummary!E3:N3,"CAU")*100/M3)</f>
        <v>0</v>
      </c>
      <c r="AA3">
        <f>IF(M3=0,0,COUNTIF(T2_imgsummary!E3:N3,"COE")*100/M3)</f>
        <v>0</v>
      </c>
      <c r="AB3">
        <f>IF(M3=0,0,COUNTIF(T2_imgsummary!E3:N3,"COS")*100/M3)</f>
        <v>0</v>
      </c>
      <c r="AC3">
        <f>IF(M3=0,0,COUNTIF(T2_imgsummary!E3:N3,"CYP")*100/M3)</f>
        <v>0</v>
      </c>
      <c r="AD3">
        <f>IF(M3=0,0,COUNTIF(T2_imgsummary!E3:N3,"DIP")*100/M3)</f>
        <v>0</v>
      </c>
      <c r="AE3">
        <f>IF(M3=0,0,COUNTIF(T2_imgsummary!E3:N3,"ECHY")*100/M3)</f>
        <v>0</v>
      </c>
      <c r="AF3">
        <f>IF(M3=0,0,COUNTIF(T2_imgsummary!E3:N3,"ECHI")*100/M3)</f>
        <v>0</v>
      </c>
      <c r="AG3">
        <f>IF(M3=0,0,COUNTIF(T2_imgsummary!E3:N3,"EUP")*100/M3)</f>
        <v>0</v>
      </c>
      <c r="AH3">
        <f>IF(M3=0,0,COUNTIF(T2_imgsummary!E3:N3,"FAV")*100/M3)</f>
        <v>0</v>
      </c>
      <c r="AI3">
        <f>IF(M3=0,0,COUNTIF(T2_imgsummary!E3:N3,"FVI")*100/M3)</f>
        <v>0</v>
      </c>
      <c r="AJ3">
        <f>IF(M3=0,0,COUNTIF(T2_imgsummary!E3:N3,"CMR")*100/M3)</f>
        <v>0</v>
      </c>
      <c r="AK3">
        <f>IF(M3=0,0,COUNTIF(T2_imgsummary!E3:N3,"GAL")*100/M3)</f>
        <v>0</v>
      </c>
      <c r="AL3">
        <f>IF(M3=0,0,COUNTIF(T2_imgsummary!E3:N3,"GONIA")*100/M3)</f>
        <v>0</v>
      </c>
      <c r="AM3">
        <f>IF(M3=0,0,COUNTIF(T2_imgsummary!E3:N3,"GONIO")*100/M3)</f>
        <v>0</v>
      </c>
      <c r="AN3">
        <f>IF(M3=0,0,COUNTIF(T2_imgsummary!E3:N3,"HEL")*100/M3)</f>
        <v>0</v>
      </c>
      <c r="AO3">
        <f>IF(M3=0,0,COUNTIF(T2_imgsummary!E3:N3,"HYD")*100/M3)</f>
        <v>0</v>
      </c>
      <c r="AP3">
        <f>IF(M3=0,0,COUNTIF(T2_imgsummary!E3:N3,"ISO")*100/M3)</f>
        <v>0</v>
      </c>
      <c r="AQ3">
        <f>IF(M3=0,0,COUNTIF(T2_imgsummary!E3:N3,"LEPA")*100/M3)</f>
        <v>0</v>
      </c>
      <c r="AR3">
        <f>IF(M3=0,0,COUNTIF(T2_imgsummary!E3:N3,"LEPS")*100/M3)</f>
        <v>0</v>
      </c>
      <c r="AS3">
        <f>IF(M3=0,0,COUNTIF(T2_imgsummary!E3:N3,"LOB")*100/M3)</f>
        <v>0</v>
      </c>
      <c r="AT3">
        <f>IF(M3=0,0,COUNTIF(T2_imgsummary!E3:N3,"MER")*100/M3)</f>
        <v>0</v>
      </c>
      <c r="AU3">
        <f>IF(M3=0,0,COUNTIF(T2_imgsummary!E3:N3,"MILL")*100/M3)</f>
        <v>0</v>
      </c>
      <c r="AV3">
        <f>IF(M3=0,0,COUNTIF(T2_imgsummary!E3:N3,"MON")*100/M3)</f>
        <v>0</v>
      </c>
      <c r="AW3">
        <f>IF(M3=0,0,COUNTIF(T2_imgsummary!E3:N3,"MONTB")*100/M3)</f>
        <v>0</v>
      </c>
      <c r="AX3">
        <f>IF(M3=0,0,COUNTIF(T2_imgsummary!E3:N3,"MONTE")*100/M3)</f>
        <v>0</v>
      </c>
      <c r="AY3">
        <f>IF(M3=0,0,COUNTIF(T2_imgsummary!E3:N3,"MONTF")*100/M3)</f>
        <v>0</v>
      </c>
      <c r="AZ3">
        <f>IF(M3=0,0,COUNTIF(T2_imgsummary!E3:N3,"MYC")*100/M3)</f>
        <v>0</v>
      </c>
      <c r="BA3">
        <f>IF(M3=0,0,COUNTIF(T2_imgsummary!E3:N3,"CB")*100/M3)</f>
        <v>0</v>
      </c>
      <c r="BB3">
        <f>IF(M3=0,0,COUNTIF(T2_imgsummary!E3:N3,"BUB")*100/M3)</f>
        <v>0</v>
      </c>
      <c r="BC3" s="26">
        <f>IF(M3=0,0,COUNTIF(T2_imgsummary!E3:N3,"CE")*100/M3)</f>
        <v>10</v>
      </c>
      <c r="BD3">
        <f>IF(M3=0,0,COUNTIF(T2_imgsummary!E3:N3,"CF")*100/M3)</f>
        <v>0</v>
      </c>
      <c r="BE3">
        <f>IF(M3=0,0,COUNTIF(T2_imgsummary!E3:N3,"FOT")*100/M3)</f>
        <v>0</v>
      </c>
      <c r="BF3" s="26">
        <f>IF(M3=0,0,COUNTIF(T2_imgsummary!E3:N3,"CM")*100/M3)</f>
        <v>10</v>
      </c>
      <c r="BG3">
        <f>IF(M3=0,0,COUNTIF(T2_imgsummary!E3:N3,"OULA")*100/M3)</f>
        <v>0</v>
      </c>
      <c r="BH3">
        <f>IF(M3=0,0,COUNTIF(T2_imgsummary!E3:N3,"OULO")*100/M3)</f>
        <v>0</v>
      </c>
      <c r="BI3">
        <f>IF(M3=0,0,COUNTIF(T2_imgsummary!E3:N3,"OXY")*100/M3)</f>
        <v>0</v>
      </c>
      <c r="BJ3">
        <f>IF(M3=0,0,COUNTIF(T2_imgsummary!E3:N3,"PACE")*100/M3)</f>
        <v>0</v>
      </c>
      <c r="BK3">
        <f>IF(M3=0,0,COUNTIF(T2_imgsummary!E3:N3,"PACF")*100/M3)</f>
        <v>0</v>
      </c>
      <c r="BL3">
        <f>IF(M3=0,0,COUNTIF(T2_imgsummary!E3:N3,"PAV")*100/M3)</f>
        <v>0</v>
      </c>
      <c r="BM3">
        <f>IF(M3=0,0,COUNTIF(T2_imgsummary!E3:N3,"PEC")*100/M3)</f>
        <v>0</v>
      </c>
      <c r="BN3">
        <f>IF(M3=0,0,COUNTIF(T2_imgsummary!E3:N3,"PLAT")*100/M3)</f>
        <v>0</v>
      </c>
      <c r="BO3">
        <f>IF(M3=0,0,COUNTIF(T2_imgsummary!E3:N3,"POC")*100/M3)</f>
        <v>0</v>
      </c>
      <c r="BP3">
        <f>IF(M3=0,0,COUNTIF(T2_imgsummary!E3:N3,"PORB")*100/M3)</f>
        <v>0</v>
      </c>
      <c r="BQ3">
        <f>IF(M3=0,0,COUNTIF(T2_imgsummary!E3:N3,"PORE")*100/M3)</f>
        <v>0</v>
      </c>
      <c r="BR3">
        <f>IF(M3=0,0,COUNTIF(T2_imgsummary!E3:N3,"PORM")*100/M3)</f>
        <v>0</v>
      </c>
      <c r="BS3">
        <f>IF(M3=0,0,COUNTIF(T2_imgsummary!E3:N3,"SER")*100/M3)</f>
        <v>0</v>
      </c>
      <c r="BT3">
        <f>IF(M3=0,0,COUNTIF(T2_imgsummary!E3:N3,"STY")*100/M3)</f>
        <v>0</v>
      </c>
      <c r="BU3">
        <f>IF(M3=0,0,COUNTIF(T2_imgsummary!E3:N3,"SYM")*100/M3)</f>
        <v>0</v>
      </c>
      <c r="BV3">
        <f>IF(M3=0,0,COUNTIF(T2_imgsummary!E3:N3,"TUBI")*100/M3)</f>
        <v>0</v>
      </c>
      <c r="BW3">
        <f>IF(M3=0,0,COUNTIF(T2_imgsummary!E3:N3,"TURB")*100/M3)</f>
        <v>0</v>
      </c>
      <c r="BX3">
        <f>IF(M3=0,0,COUNTIF(T2_imgsummary!E3:N3,"ZACRF")*100/M3)</f>
        <v>0</v>
      </c>
      <c r="BY3">
        <f>IF(M3=0,0,COUNTIF(T2_imgsummary!E3:N3,"ZAGARF")*100/M3)</f>
        <v>0</v>
      </c>
      <c r="BZ3">
        <f>IF(M3=0,0,COUNTIF(T2_imgsummary!E3:N3,"ZAGATF")*100/M3)</f>
        <v>0</v>
      </c>
      <c r="CA3">
        <f>IF(M3=0,0,COUNTIF(T2_imgsummary!E3:N3,"ZDENF")*100/M3)</f>
        <v>0</v>
      </c>
      <c r="CB3">
        <f>IF(M3=0,0,COUNTIF(T2_imgsummary!E3:N3,"ZEUPF")*100/M3)</f>
        <v>0</v>
      </c>
      <c r="CC3">
        <f>IF(M3=0,0,COUNTIF(T2_imgsummary!E3:N3,"ZFAVF")*100/M3)</f>
        <v>0</v>
      </c>
      <c r="CD3">
        <f>IF(M3=0,0,COUNTIF(T2_imgsummary!E3:N3,"ZCMRF")*100/M3)</f>
        <v>0</v>
      </c>
      <c r="CE3">
        <f>IF(M3=0,0,COUNTIF(T2_imgsummary!E3:N3,"ZMUSF")*100/M3)</f>
        <v>0</v>
      </c>
      <c r="CF3">
        <f>IF(M3=0,0,COUNTIF(T2_imgsummary!E3:N3,"ZNSC")*100/M3)</f>
        <v>0</v>
      </c>
      <c r="CG3">
        <f>IF(M3=0,0,COUNTIF(T2_imgsummary!E3:N3,"ZOC")*100/M3)</f>
        <v>0</v>
      </c>
      <c r="CH3">
        <f>IF(M3=0,0,COUNTIF(T2_imgsummary!E3:N3,"ZPOCF")*100/M3)</f>
        <v>0</v>
      </c>
      <c r="CI3">
        <f>IF(M3=0,0,COUNTIF(T2_imgsummary!E3:N3,"ZPORF")*100/M3)</f>
        <v>0</v>
      </c>
      <c r="CK3" s="26">
        <f>IF(M3=0,0,COUNTIF(T2_imgsummary!E3:N3,"AA")*100/M3)</f>
        <v>40</v>
      </c>
      <c r="CL3">
        <f>IF(M3=0,0,COUNTIF(T2_imgsummary!E3:N3,"CA")*100/M3)</f>
        <v>0</v>
      </c>
      <c r="CM3">
        <f>IF(M3=0,0,COUNTIF(T2_imgsummary!E3:N3,"DC")*100/M3)</f>
        <v>0</v>
      </c>
      <c r="CN3">
        <f>IF(M3=0,0,COUNTIF(T2_imgsummary!E3:N3,"DCA")*100/M3)</f>
        <v>0</v>
      </c>
      <c r="CO3">
        <f>IF(M3=0,0,COUNTIF(T2_imgsummary!E3:N3,"DIS")*100/M3)</f>
        <v>0</v>
      </c>
      <c r="CQ3">
        <f>IF(M3=0,0,COUNTIF(T2_imgsummary!E3:N3,"GRV")*100/M3)</f>
        <v>0</v>
      </c>
      <c r="CR3" s="26">
        <f>IF(M3=0,0,COUNTIF(T2_imgsummary!E3:N3,"R")*100/M3)</f>
        <v>10</v>
      </c>
      <c r="CS3">
        <f>IF(M3=0,0,COUNTIF(T2_imgsummary!E3:N3,"S")*100/M3)</f>
        <v>0</v>
      </c>
      <c r="CT3">
        <f>IF(M3=0,0,COUNTIF(T2_imgsummary!E3:N3,"RCK")*100/M3)</f>
        <v>0</v>
      </c>
      <c r="CU3">
        <f>IF(M3=0,0,COUNTIF(T2_imgsummary!E3:N3,"SI")*100/M3)</f>
        <v>0</v>
      </c>
      <c r="CW3">
        <f>IF(M3=0,0,COUNTIF(T2_imgsummary!E3:N3,"COD")*100/M3)</f>
        <v>0</v>
      </c>
      <c r="CX3">
        <f>IF(M3=0,0,COUNTIF(T2_imgsummary!E3:N3,"KAPP")*100/M3)</f>
        <v>0</v>
      </c>
      <c r="CY3" s="26">
        <f>IF(M3=0,0,COUNTIF(T2_imgsummary!E3:N3,"MA")*100/M3)</f>
        <v>30</v>
      </c>
      <c r="CZ3">
        <f>IF(M3=0,0,COUNTIF(T2_imgsummary!E3:N3,"SARG")*100/M3)</f>
        <v>0</v>
      </c>
      <c r="DB3">
        <f>IF(M3=0,0,COUNTIF(T2_imgsummary!E3:N3,"HA")*100/M3)</f>
        <v>0</v>
      </c>
      <c r="DD3">
        <f>IF(M3=0,0,COUNTIF(T2_imgsummary!E3:N3,"COTS")*100/M3)</f>
        <v>0</v>
      </c>
      <c r="DE3">
        <f>IF(M3=0,0,COUNTIF(T2_imgsummary!E3:N3,"COR")*100/M3)</f>
        <v>0</v>
      </c>
      <c r="DF3">
        <f>IF(M3=0,0,COUNTIF(T2_imgsummary!E3:N3,"DIA")*100/M3)</f>
        <v>0</v>
      </c>
      <c r="DG3">
        <f>IF(M3=0,0,COUNTIF(T2_imgsummary!E3:N3,"GORG")*100/M3)</f>
        <v>0</v>
      </c>
      <c r="DH3">
        <f>IF(M3=0,0,COUNTIF(T2_imgsummary!E3:N3,"ISIS")*100/M3)</f>
        <v>0</v>
      </c>
      <c r="DI3">
        <f>IF(M3=0,0,COUNTIF(T2_imgsummary!E3:N3,"OT")*100/M3)</f>
        <v>0</v>
      </c>
      <c r="DJ3">
        <f>IF(M3=0,0,COUNTIF(T2_imgsummary!E3:N3,"SG")*100/M3)</f>
        <v>0</v>
      </c>
      <c r="DK3">
        <f>IF(M3=0,0,COUNTIF(T2_imgsummary!E3:N3,"SC")*100/M3)</f>
        <v>0</v>
      </c>
      <c r="DL3">
        <f>IF(M3=0,0,COUNTIF(T2_imgsummary!E3:N3,"SP")*100/M3)</f>
        <v>0</v>
      </c>
      <c r="DM3">
        <f>IF(M3=0,0,COUNTIF(T2_imgsummary!E3:N3,"ZO")*100/M3)</f>
        <v>0</v>
      </c>
      <c r="DO3">
        <f>IF(M3=0,0,COUNTIF(T2_imgsummary!E3:N3,"TWB")*100/M3)</f>
        <v>0</v>
      </c>
      <c r="DQ3">
        <f>IF(M3=0,0,COUNTIF(T2_imgsummary!Y3:AH3,"COR")*100/M3)</f>
        <v>0</v>
      </c>
      <c r="DR3">
        <f>IF(M3=0,0,COUNTIF(T2_imgsummary!Y3:AH3,"COTS")*100/M3)</f>
        <v>0</v>
      </c>
      <c r="DS3">
        <f>IF(M3=0,0,COUNTIF(T2_imgsummary!Y3:AH3,"DIA")*100/M3)</f>
        <v>0</v>
      </c>
      <c r="DT3">
        <f>IF(M3=0,0,COUNTIF(T2_imgsummary!Y3:AH3,"GORG")*100/M3)</f>
        <v>0</v>
      </c>
      <c r="DU3">
        <f>IF(M3=0,0,COUNTIF(T2_imgsummary!Y3:AH3,"ISIS")*100/M3)</f>
        <v>0</v>
      </c>
      <c r="DV3">
        <f>IF(M3=0,0,COUNTIF(T2_imgsummary!Y3:AH3,"DIS")*100/M3)</f>
        <v>0</v>
      </c>
      <c r="DW3">
        <f>IF(M3=0,0,COUNTIF(T2_imgsummary!Y3:AH3,"BLEC")*100/M3)</f>
        <v>0</v>
      </c>
      <c r="DX3">
        <f>IF(M3=0,0,COUNTIF(T2_imgsummary!Y3:AH3,"COD")*100/M3)</f>
        <v>0</v>
      </c>
      <c r="DY3">
        <f>IF(M3=0,0,COUNTIF(T2_imgsummary!Y3:AH3,"KAPP")*100/M3)</f>
        <v>0</v>
      </c>
      <c r="DZ3">
        <f>IF(M3=0,0,COUNTIF(T2_imgsummary!Y3:AH3,"SARG")*100/M3)</f>
        <v>0</v>
      </c>
      <c r="EA3">
        <f>IF(M3=0,0,COUNTIF(T2_imgsummary!Y3:AH3,"ZACRF")*100/M3)</f>
        <v>0</v>
      </c>
      <c r="EB3">
        <f>IF(M3=0,0,COUNTIF(T2_imgsummary!Y3:AH3,"ZAGARF")*100/M3)</f>
        <v>0</v>
      </c>
      <c r="EC3">
        <f>IF(M3=0,0,COUNTIF(T2_imgsummary!Y3:AH3,"ZAGATF")*100/M3)</f>
        <v>0</v>
      </c>
      <c r="ED3">
        <f>IF(M3=0,0,COUNTIF(T2_imgsummary!Y3:AH3,"ZCMRF")*100/M3)</f>
        <v>0</v>
      </c>
      <c r="EE3">
        <f>IF(M3=0,0,COUNTIF(T2_imgsummary!Y3:AH3,"ZDENF")*100/M3)</f>
        <v>0</v>
      </c>
      <c r="EF3">
        <f>IF(M3=0,0,COUNTIF(T2_imgsummary!Y3:AH3,"ZEUPF")*100/M3)</f>
        <v>0</v>
      </c>
      <c r="EG3">
        <f>IF(M3=0,0,COUNTIF(T2_imgsummary!Y3:AH3,"ZFAVF")*100/M3)</f>
        <v>0</v>
      </c>
      <c r="EH3">
        <f>IF(M3=0,0,COUNTIF(T2_imgsummary!Y3:AH3,"ZMUSF")*100/M3)</f>
        <v>0</v>
      </c>
      <c r="EI3">
        <f>IF(M3=0,0,COUNTIF(T2_imgsummary!Y3:AH3,"ZNSC")*100/M3)</f>
        <v>0</v>
      </c>
      <c r="EJ3">
        <f>IF(M3=0,0,COUNTIF(T2_imgsummary!Y3:AH3,"ZOC")*100/M3)</f>
        <v>0</v>
      </c>
      <c r="EK3">
        <f>IF(M3=0,0,COUNTIF(T2_imgsummary!Y3:AH3,"ZPOCF")*100/M3)</f>
        <v>0</v>
      </c>
      <c r="EL3">
        <f>IF(M3=0,0,COUNTIF(T2_imgsummary!Y3:AH3,"ZPORF")*100/M3)</f>
        <v>0</v>
      </c>
    </row>
    <row r="4" spans="1:142" x14ac:dyDescent="0.25">
      <c r="A4">
        <v>2</v>
      </c>
      <c r="B4" t="s">
        <v>557</v>
      </c>
      <c r="F4">
        <f>IF(M4=0,0,COUNTIF(T2_imgsummary!O4:X4,"HC")*100/M4)</f>
        <v>0</v>
      </c>
      <c r="G4" s="26">
        <f>IF(M4=0,0,COUNTIF(T2_imgsummary!O4:X4,"AA")*100/M4)</f>
        <v>90</v>
      </c>
      <c r="H4">
        <f>IF(M4=0,0,COUNTIF(T2_imgsummary!O4:X4,"AB")*100/M4)</f>
        <v>0</v>
      </c>
      <c r="I4" s="26">
        <f>IF(M4=0,0,COUNTIF(T2_imgsummary!O4:X4,"MA")*100/M4)</f>
        <v>10</v>
      </c>
      <c r="J4">
        <f>IF(M4=0,0,COUNTIF(T2_imgsummary!O4:X4,"HA")*100/M4)</f>
        <v>0</v>
      </c>
      <c r="K4">
        <f>IF(M4=0,0,COUNTIF(T2_imgsummary!O4:X4,"OB")*100/M4)</f>
        <v>0</v>
      </c>
      <c r="L4">
        <f>IF(M4=0,0,COUNTIF(T2_imgsummary!O4:X4,"TWB")*100/M4)</f>
        <v>0</v>
      </c>
      <c r="M4">
        <f>10-COUNTIF(T2_imgsummary!O4:X4,"TWS")</f>
        <v>10</v>
      </c>
      <c r="P4">
        <f>IF(M4=0,0,COUNTIF(T2_imgsummary!E4:N4,"ACAN")*100/M4)</f>
        <v>0</v>
      </c>
      <c r="Q4">
        <f>IF(M4=0,0,COUNTIF(T2_imgsummary!E4:N4,"ACB")*100/M4)</f>
        <v>0</v>
      </c>
      <c r="R4">
        <f>IF(M4=0,0,COUNTIF(T2_imgsummary!E4:N4,"ACC")*100/M4)</f>
        <v>0</v>
      </c>
      <c r="S4">
        <f>IF(M4=0,0,COUNTIF(T2_imgsummary!E4:N4,"ACD")*100/M4)</f>
        <v>0</v>
      </c>
      <c r="T4">
        <f>IF(M4=0,0,COUNTIF(T2_imgsummary!E4:N4,"ACH")*100/M4)</f>
        <v>0</v>
      </c>
      <c r="U4">
        <f>IF(M4=0,0,COUNTIF(T2_imgsummary!E4:N4,"ACT")*100/M4)</f>
        <v>0</v>
      </c>
      <c r="V4">
        <f>IF(M4=0,0,COUNTIF(T2_imgsummary!E4:N4,"ACR")*100/M4)</f>
        <v>0</v>
      </c>
      <c r="W4">
        <f>IF(M4=0,0,COUNTIF(T2_imgsummary!E4:N4,"AST")*100/M4)</f>
        <v>0</v>
      </c>
      <c r="X4">
        <f>IF(M4=0,0,COUNTIF(T2_imgsummary!E4:N4,"AF")*100/M4)</f>
        <v>0</v>
      </c>
      <c r="Y4">
        <f>IF(M4=0,0,COUNTIF(T2_imgsummary!E4:N4,"BLEC")*100/M4)</f>
        <v>0</v>
      </c>
      <c r="Z4">
        <f>IF(M4=0,0,COUNTIF(T2_imgsummary!E4:N4,"CAU")*100/M4)</f>
        <v>0</v>
      </c>
      <c r="AA4">
        <f>IF(M4=0,0,COUNTIF(T2_imgsummary!E4:N4,"COE")*100/M4)</f>
        <v>0</v>
      </c>
      <c r="AB4">
        <f>IF(M4=0,0,COUNTIF(T2_imgsummary!E4:N4,"COS")*100/M4)</f>
        <v>0</v>
      </c>
      <c r="AC4">
        <f>IF(M4=0,0,COUNTIF(T2_imgsummary!E4:N4,"CYP")*100/M4)</f>
        <v>0</v>
      </c>
      <c r="AD4">
        <f>IF(M4=0,0,COUNTIF(T2_imgsummary!E4:N4,"DIP")*100/M4)</f>
        <v>0</v>
      </c>
      <c r="AE4">
        <f>IF(M4=0,0,COUNTIF(T2_imgsummary!E4:N4,"ECHY")*100/M4)</f>
        <v>0</v>
      </c>
      <c r="AF4">
        <f>IF(M4=0,0,COUNTIF(T2_imgsummary!E4:N4,"ECHI")*100/M4)</f>
        <v>0</v>
      </c>
      <c r="AG4">
        <f>IF(M4=0,0,COUNTIF(T2_imgsummary!E4:N4,"EUP")*100/M4)</f>
        <v>0</v>
      </c>
      <c r="AH4">
        <f>IF(M4=0,0,COUNTIF(T2_imgsummary!E4:N4,"FAV")*100/M4)</f>
        <v>0</v>
      </c>
      <c r="AI4">
        <f>IF(M4=0,0,COUNTIF(T2_imgsummary!E4:N4,"FVI")*100/M4)</f>
        <v>0</v>
      </c>
      <c r="AJ4">
        <f>IF(M4=0,0,COUNTIF(T2_imgsummary!E4:N4,"CMR")*100/M4)</f>
        <v>0</v>
      </c>
      <c r="AK4">
        <f>IF(M4=0,0,COUNTIF(T2_imgsummary!E4:N4,"GAL")*100/M4)</f>
        <v>0</v>
      </c>
      <c r="AL4">
        <f>IF(M4=0,0,COUNTIF(T2_imgsummary!E4:N4,"GONIA")*100/M4)</f>
        <v>0</v>
      </c>
      <c r="AM4">
        <f>IF(M4=0,0,COUNTIF(T2_imgsummary!E4:N4,"GONIO")*100/M4)</f>
        <v>0</v>
      </c>
      <c r="AN4">
        <f>IF(M4=0,0,COUNTIF(T2_imgsummary!E4:N4,"HEL")*100/M4)</f>
        <v>0</v>
      </c>
      <c r="AO4">
        <f>IF(M4=0,0,COUNTIF(T2_imgsummary!E4:N4,"HYD")*100/M4)</f>
        <v>0</v>
      </c>
      <c r="AP4">
        <f>IF(M4=0,0,COUNTIF(T2_imgsummary!E4:N4,"ISO")*100/M4)</f>
        <v>0</v>
      </c>
      <c r="AQ4">
        <f>IF(M4=0,0,COUNTIF(T2_imgsummary!E4:N4,"LEPA")*100/M4)</f>
        <v>0</v>
      </c>
      <c r="AR4">
        <f>IF(M4=0,0,COUNTIF(T2_imgsummary!E4:N4,"LEPS")*100/M4)</f>
        <v>0</v>
      </c>
      <c r="AS4">
        <f>IF(M4=0,0,COUNTIF(T2_imgsummary!E4:N4,"LOB")*100/M4)</f>
        <v>0</v>
      </c>
      <c r="AT4">
        <f>IF(M4=0,0,COUNTIF(T2_imgsummary!E4:N4,"MER")*100/M4)</f>
        <v>0</v>
      </c>
      <c r="AU4">
        <f>IF(M4=0,0,COUNTIF(T2_imgsummary!E4:N4,"MILL")*100/M4)</f>
        <v>0</v>
      </c>
      <c r="AV4">
        <f>IF(M4=0,0,COUNTIF(T2_imgsummary!E4:N4,"MON")*100/M4)</f>
        <v>0</v>
      </c>
      <c r="AW4">
        <f>IF(M4=0,0,COUNTIF(T2_imgsummary!E4:N4,"MONTB")*100/M4)</f>
        <v>0</v>
      </c>
      <c r="AX4">
        <f>IF(M4=0,0,COUNTIF(T2_imgsummary!E4:N4,"MONTE")*100/M4)</f>
        <v>0</v>
      </c>
      <c r="AY4">
        <f>IF(M4=0,0,COUNTIF(T2_imgsummary!E4:N4,"MONTF")*100/M4)</f>
        <v>0</v>
      </c>
      <c r="AZ4">
        <f>IF(M4=0,0,COUNTIF(T2_imgsummary!E4:N4,"MYC")*100/M4)</f>
        <v>0</v>
      </c>
      <c r="BA4">
        <f>IF(M4=0,0,COUNTIF(T2_imgsummary!E4:N4,"CB")*100/M4)</f>
        <v>0</v>
      </c>
      <c r="BB4">
        <f>IF(M4=0,0,COUNTIF(T2_imgsummary!E4:N4,"BUB")*100/M4)</f>
        <v>0</v>
      </c>
      <c r="BC4">
        <f>IF(M4=0,0,COUNTIF(T2_imgsummary!E4:N4,"CE")*100/M4)</f>
        <v>0</v>
      </c>
      <c r="BD4">
        <f>IF(M4=0,0,COUNTIF(T2_imgsummary!E4:N4,"CF")*100/M4)</f>
        <v>0</v>
      </c>
      <c r="BE4">
        <f>IF(M4=0,0,COUNTIF(T2_imgsummary!E4:N4,"FOT")*100/M4)</f>
        <v>0</v>
      </c>
      <c r="BF4">
        <f>IF(M4=0,0,COUNTIF(T2_imgsummary!E4:N4,"CM")*100/M4)</f>
        <v>0</v>
      </c>
      <c r="BG4">
        <f>IF(M4=0,0,COUNTIF(T2_imgsummary!E4:N4,"OULA")*100/M4)</f>
        <v>0</v>
      </c>
      <c r="BH4">
        <f>IF(M4=0,0,COUNTIF(T2_imgsummary!E4:N4,"OULO")*100/M4)</f>
        <v>0</v>
      </c>
      <c r="BI4">
        <f>IF(M4=0,0,COUNTIF(T2_imgsummary!E4:N4,"OXY")*100/M4)</f>
        <v>0</v>
      </c>
      <c r="BJ4">
        <f>IF(M4=0,0,COUNTIF(T2_imgsummary!E4:N4,"PACE")*100/M4)</f>
        <v>0</v>
      </c>
      <c r="BK4">
        <f>IF(M4=0,0,COUNTIF(T2_imgsummary!E4:N4,"PACF")*100/M4)</f>
        <v>0</v>
      </c>
      <c r="BL4">
        <f>IF(M4=0,0,COUNTIF(T2_imgsummary!E4:N4,"PAV")*100/M4)</f>
        <v>0</v>
      </c>
      <c r="BM4">
        <f>IF(M4=0,0,COUNTIF(T2_imgsummary!E4:N4,"PEC")*100/M4)</f>
        <v>0</v>
      </c>
      <c r="BN4">
        <f>IF(M4=0,0,COUNTIF(T2_imgsummary!E4:N4,"PLAT")*100/M4)</f>
        <v>0</v>
      </c>
      <c r="BO4">
        <f>IF(M4=0,0,COUNTIF(T2_imgsummary!E4:N4,"POC")*100/M4)</f>
        <v>0</v>
      </c>
      <c r="BP4">
        <f>IF(M4=0,0,COUNTIF(T2_imgsummary!E4:N4,"PORB")*100/M4)</f>
        <v>0</v>
      </c>
      <c r="BQ4">
        <f>IF(M4=0,0,COUNTIF(T2_imgsummary!E4:N4,"PORE")*100/M4)</f>
        <v>0</v>
      </c>
      <c r="BR4">
        <f>IF(M4=0,0,COUNTIF(T2_imgsummary!E4:N4,"PORM")*100/M4)</f>
        <v>0</v>
      </c>
      <c r="BS4">
        <f>IF(M4=0,0,COUNTIF(T2_imgsummary!E4:N4,"SER")*100/M4)</f>
        <v>0</v>
      </c>
      <c r="BT4">
        <f>IF(M4=0,0,COUNTIF(T2_imgsummary!E4:N4,"STY")*100/M4)</f>
        <v>0</v>
      </c>
      <c r="BU4">
        <f>IF(M4=0,0,COUNTIF(T2_imgsummary!E4:N4,"SYM")*100/M4)</f>
        <v>0</v>
      </c>
      <c r="BV4">
        <f>IF(M4=0,0,COUNTIF(T2_imgsummary!E4:N4,"TUBI")*100/M4)</f>
        <v>0</v>
      </c>
      <c r="BW4">
        <f>IF(M4=0,0,COUNTIF(T2_imgsummary!E4:N4,"TURB")*100/M4)</f>
        <v>0</v>
      </c>
      <c r="BX4">
        <f>IF(M4=0,0,COUNTIF(T2_imgsummary!E4:N4,"ZACRF")*100/M4)</f>
        <v>0</v>
      </c>
      <c r="BY4">
        <f>IF(M4=0,0,COUNTIF(T2_imgsummary!E4:N4,"ZAGARF")*100/M4)</f>
        <v>0</v>
      </c>
      <c r="BZ4">
        <f>IF(M4=0,0,COUNTIF(T2_imgsummary!E4:N4,"ZAGATF")*100/M4)</f>
        <v>0</v>
      </c>
      <c r="CA4">
        <f>IF(M4=0,0,COUNTIF(T2_imgsummary!E4:N4,"ZDENF")*100/M4)</f>
        <v>0</v>
      </c>
      <c r="CB4">
        <f>IF(M4=0,0,COUNTIF(T2_imgsummary!E4:N4,"ZEUPF")*100/M4)</f>
        <v>0</v>
      </c>
      <c r="CC4">
        <f>IF(M4=0,0,COUNTIF(T2_imgsummary!E4:N4,"ZFAVF")*100/M4)</f>
        <v>0</v>
      </c>
      <c r="CD4">
        <f>IF(M4=0,0,COUNTIF(T2_imgsummary!E4:N4,"ZCMRF")*100/M4)</f>
        <v>0</v>
      </c>
      <c r="CE4">
        <f>IF(M4=0,0,COUNTIF(T2_imgsummary!E4:N4,"ZMUSF")*100/M4)</f>
        <v>0</v>
      </c>
      <c r="CF4">
        <f>IF(M4=0,0,COUNTIF(T2_imgsummary!E4:N4,"ZNSC")*100/M4)</f>
        <v>0</v>
      </c>
      <c r="CG4">
        <f>IF(M4=0,0,COUNTIF(T2_imgsummary!E4:N4,"ZOC")*100/M4)</f>
        <v>0</v>
      </c>
      <c r="CH4">
        <f>IF(M4=0,0,COUNTIF(T2_imgsummary!E4:N4,"ZPOCF")*100/M4)</f>
        <v>0</v>
      </c>
      <c r="CI4">
        <f>IF(M4=0,0,COUNTIF(T2_imgsummary!E4:N4,"ZPORF")*100/M4)</f>
        <v>0</v>
      </c>
      <c r="CK4" s="26">
        <f>IF(M4=0,0,COUNTIF(T2_imgsummary!E4:N4,"AA")*100/M4)</f>
        <v>50</v>
      </c>
      <c r="CL4" s="26">
        <f>IF(M4=0,0,COUNTIF(T2_imgsummary!E4:N4,"CA")*100/M4)</f>
        <v>40</v>
      </c>
      <c r="CM4">
        <f>IF(M4=0,0,COUNTIF(T2_imgsummary!E4:N4,"DC")*100/M4)</f>
        <v>0</v>
      </c>
      <c r="CN4">
        <f>IF(M4=0,0,COUNTIF(T2_imgsummary!E4:N4,"DCA")*100/M4)</f>
        <v>0</v>
      </c>
      <c r="CO4">
        <f>IF(M4=0,0,COUNTIF(T2_imgsummary!E4:N4,"DIS")*100/M4)</f>
        <v>0</v>
      </c>
      <c r="CQ4">
        <f>IF(M4=0,0,COUNTIF(T2_imgsummary!E4:N4,"GRV")*100/M4)</f>
        <v>0</v>
      </c>
      <c r="CR4">
        <f>IF(M4=0,0,COUNTIF(T2_imgsummary!E4:N4,"R")*100/M4)</f>
        <v>0</v>
      </c>
      <c r="CS4">
        <f>IF(M4=0,0,COUNTIF(T2_imgsummary!E4:N4,"S")*100/M4)</f>
        <v>0</v>
      </c>
      <c r="CT4">
        <f>IF(M4=0,0,COUNTIF(T2_imgsummary!E4:N4,"RCK")*100/M4)</f>
        <v>0</v>
      </c>
      <c r="CU4">
        <f>IF(M4=0,0,COUNTIF(T2_imgsummary!E4:N4,"SI")*100/M4)</f>
        <v>0</v>
      </c>
      <c r="CW4">
        <f>IF(M4=0,0,COUNTIF(T2_imgsummary!E4:N4,"COD")*100/M4)</f>
        <v>0</v>
      </c>
      <c r="CX4">
        <f>IF(M4=0,0,COUNTIF(T2_imgsummary!E4:N4,"KAPP")*100/M4)</f>
        <v>0</v>
      </c>
      <c r="CY4" s="26">
        <f>IF(M4=0,0,COUNTIF(T2_imgsummary!E4:N4,"MA")*100/M4)</f>
        <v>10</v>
      </c>
      <c r="CZ4">
        <f>IF(M4=0,0,COUNTIF(T2_imgsummary!E4:N4,"SARG")*100/M4)</f>
        <v>0</v>
      </c>
      <c r="DB4">
        <f>IF(M4=0,0,COUNTIF(T2_imgsummary!E4:N4,"HA")*100/M4)</f>
        <v>0</v>
      </c>
      <c r="DD4">
        <f>IF(M4=0,0,COUNTIF(T2_imgsummary!E4:N4,"COTS")*100/M4)</f>
        <v>0</v>
      </c>
      <c r="DE4">
        <f>IF(M4=0,0,COUNTIF(T2_imgsummary!E4:N4,"COR")*100/M4)</f>
        <v>0</v>
      </c>
      <c r="DF4">
        <f>IF(M4=0,0,COUNTIF(T2_imgsummary!E4:N4,"DIA")*100/M4)</f>
        <v>0</v>
      </c>
      <c r="DG4">
        <f>IF(M4=0,0,COUNTIF(T2_imgsummary!E4:N4,"GORG")*100/M4)</f>
        <v>0</v>
      </c>
      <c r="DH4">
        <f>IF(M4=0,0,COUNTIF(T2_imgsummary!E4:N4,"ISIS")*100/M4)</f>
        <v>0</v>
      </c>
      <c r="DI4">
        <f>IF(M4=0,0,COUNTIF(T2_imgsummary!E4:N4,"OT")*100/M4)</f>
        <v>0</v>
      </c>
      <c r="DJ4">
        <f>IF(M4=0,0,COUNTIF(T2_imgsummary!E4:N4,"SG")*100/M4)</f>
        <v>0</v>
      </c>
      <c r="DK4">
        <f>IF(M4=0,0,COUNTIF(T2_imgsummary!E4:N4,"SC")*100/M4)</f>
        <v>0</v>
      </c>
      <c r="DL4">
        <f>IF(M4=0,0,COUNTIF(T2_imgsummary!E4:N4,"SP")*100/M4)</f>
        <v>0</v>
      </c>
      <c r="DM4">
        <f>IF(M4=0,0,COUNTIF(T2_imgsummary!E4:N4,"ZO")*100/M4)</f>
        <v>0</v>
      </c>
      <c r="DO4">
        <f>IF(M4=0,0,COUNTIF(T2_imgsummary!E4:N4,"TWB")*100/M4)</f>
        <v>0</v>
      </c>
      <c r="DQ4">
        <f>IF(M4=0,0,COUNTIF(T2_imgsummary!Y4:AH4,"COR")*100/M4)</f>
        <v>0</v>
      </c>
      <c r="DR4">
        <f>IF(M4=0,0,COUNTIF(T2_imgsummary!Y4:AH4,"COTS")*100/M4)</f>
        <v>0</v>
      </c>
      <c r="DS4">
        <f>IF(M4=0,0,COUNTIF(T2_imgsummary!Y4:AH4,"DIA")*100/M4)</f>
        <v>0</v>
      </c>
      <c r="DT4">
        <f>IF(M4=0,0,COUNTIF(T2_imgsummary!Y4:AH4,"GORG")*100/M4)</f>
        <v>0</v>
      </c>
      <c r="DU4">
        <f>IF(M4=0,0,COUNTIF(T2_imgsummary!Y4:AH4,"ISIS")*100/M4)</f>
        <v>0</v>
      </c>
      <c r="DV4">
        <f>IF(M4=0,0,COUNTIF(T2_imgsummary!Y4:AH4,"DIS")*100/M4)</f>
        <v>0</v>
      </c>
      <c r="DW4">
        <f>IF(M4=0,0,COUNTIF(T2_imgsummary!Y4:AH4,"BLEC")*100/M4)</f>
        <v>0</v>
      </c>
      <c r="DX4">
        <f>IF(M4=0,0,COUNTIF(T2_imgsummary!Y4:AH4,"COD")*100/M4)</f>
        <v>0</v>
      </c>
      <c r="DY4">
        <f>IF(M4=0,0,COUNTIF(T2_imgsummary!Y4:AH4,"KAPP")*100/M4)</f>
        <v>0</v>
      </c>
      <c r="DZ4">
        <f>IF(M4=0,0,COUNTIF(T2_imgsummary!Y4:AH4,"SARG")*100/M4)</f>
        <v>0</v>
      </c>
      <c r="EA4">
        <f>IF(M4=0,0,COUNTIF(T2_imgsummary!Y4:AH4,"ZACRF")*100/M4)</f>
        <v>0</v>
      </c>
      <c r="EB4">
        <f>IF(M4=0,0,COUNTIF(T2_imgsummary!Y4:AH4,"ZAGARF")*100/M4)</f>
        <v>0</v>
      </c>
      <c r="EC4">
        <f>IF(M4=0,0,COUNTIF(T2_imgsummary!Y4:AH4,"ZAGATF")*100/M4)</f>
        <v>0</v>
      </c>
      <c r="ED4">
        <f>IF(M4=0,0,COUNTIF(T2_imgsummary!Y4:AH4,"ZCMRF")*100/M4)</f>
        <v>0</v>
      </c>
      <c r="EE4">
        <f>IF(M4=0,0,COUNTIF(T2_imgsummary!Y4:AH4,"ZDENF")*100/M4)</f>
        <v>0</v>
      </c>
      <c r="EF4">
        <f>IF(M4=0,0,COUNTIF(T2_imgsummary!Y4:AH4,"ZEUPF")*100/M4)</f>
        <v>0</v>
      </c>
      <c r="EG4">
        <f>IF(M4=0,0,COUNTIF(T2_imgsummary!Y4:AH4,"ZFAVF")*100/M4)</f>
        <v>0</v>
      </c>
      <c r="EH4">
        <f>IF(M4=0,0,COUNTIF(T2_imgsummary!Y4:AH4,"ZMUSF")*100/M4)</f>
        <v>0</v>
      </c>
      <c r="EI4">
        <f>IF(M4=0,0,COUNTIF(T2_imgsummary!Y4:AH4,"ZNSC")*100/M4)</f>
        <v>0</v>
      </c>
      <c r="EJ4">
        <f>IF(M4=0,0,COUNTIF(T2_imgsummary!Y4:AH4,"ZOC")*100/M4)</f>
        <v>0</v>
      </c>
      <c r="EK4">
        <f>IF(M4=0,0,COUNTIF(T2_imgsummary!Y4:AH4,"ZPOCF")*100/M4)</f>
        <v>0</v>
      </c>
      <c r="EL4">
        <f>IF(M4=0,0,COUNTIF(T2_imgsummary!Y4:AH4,"ZPORF")*100/M4)</f>
        <v>0</v>
      </c>
    </row>
    <row r="5" spans="1:142" x14ac:dyDescent="0.25">
      <c r="A5">
        <v>3</v>
      </c>
      <c r="B5" t="s">
        <v>558</v>
      </c>
      <c r="F5" s="26">
        <f>IF(M5=0,0,COUNTIF(T2_imgsummary!O5:X5,"HC")*100/M5)</f>
        <v>10</v>
      </c>
      <c r="G5" s="26">
        <f>IF(M5=0,0,COUNTIF(T2_imgsummary!O5:X5,"AA")*100/M5)</f>
        <v>80</v>
      </c>
      <c r="H5">
        <f>IF(M5=0,0,COUNTIF(T2_imgsummary!O5:X5,"AB")*100/M5)</f>
        <v>0</v>
      </c>
      <c r="I5">
        <f>IF(M5=0,0,COUNTIF(T2_imgsummary!O5:X5,"MA")*100/M5)</f>
        <v>0</v>
      </c>
      <c r="J5">
        <f>IF(M5=0,0,COUNTIF(T2_imgsummary!O5:X5,"HA")*100/M5)</f>
        <v>0</v>
      </c>
      <c r="K5" s="26">
        <f>IF(M5=0,0,COUNTIF(T2_imgsummary!O5:X5,"OB")*100/M5)</f>
        <v>10</v>
      </c>
      <c r="L5">
        <f>IF(M5=0,0,COUNTIF(T2_imgsummary!O5:X5,"TWB")*100/M5)</f>
        <v>0</v>
      </c>
      <c r="M5">
        <f>10-COUNTIF(T2_imgsummary!O5:X5,"TWS")</f>
        <v>10</v>
      </c>
      <c r="P5">
        <f>IF(M5=0,0,COUNTIF(T2_imgsummary!E5:N5,"ACAN")*100/M5)</f>
        <v>0</v>
      </c>
      <c r="Q5">
        <f>IF(M5=0,0,COUNTIF(T2_imgsummary!E5:N5,"ACB")*100/M5)</f>
        <v>0</v>
      </c>
      <c r="R5">
        <f>IF(M5=0,0,COUNTIF(T2_imgsummary!E5:N5,"ACC")*100/M5)</f>
        <v>0</v>
      </c>
      <c r="S5">
        <f>IF(M5=0,0,COUNTIF(T2_imgsummary!E5:N5,"ACD")*100/M5)</f>
        <v>0</v>
      </c>
      <c r="T5">
        <f>IF(M5=0,0,COUNTIF(T2_imgsummary!E5:N5,"ACH")*100/M5)</f>
        <v>0</v>
      </c>
      <c r="U5">
        <f>IF(M5=0,0,COUNTIF(T2_imgsummary!E5:N5,"ACT")*100/M5)</f>
        <v>0</v>
      </c>
      <c r="V5">
        <f>IF(M5=0,0,COUNTIF(T2_imgsummary!E5:N5,"ACR")*100/M5)</f>
        <v>0</v>
      </c>
      <c r="W5">
        <f>IF(M5=0,0,COUNTIF(T2_imgsummary!E5:N5,"AST")*100/M5)</f>
        <v>0</v>
      </c>
      <c r="X5">
        <f>IF(M5=0,0,COUNTIF(T2_imgsummary!E5:N5,"AF")*100/M5)</f>
        <v>0</v>
      </c>
      <c r="Y5">
        <f>IF(M5=0,0,COUNTIF(T2_imgsummary!E5:N5,"BLEC")*100/M5)</f>
        <v>0</v>
      </c>
      <c r="Z5">
        <f>IF(M5=0,0,COUNTIF(T2_imgsummary!E5:N5,"CAU")*100/M5)</f>
        <v>0</v>
      </c>
      <c r="AA5">
        <f>IF(M5=0,0,COUNTIF(T2_imgsummary!E5:N5,"COE")*100/M5)</f>
        <v>0</v>
      </c>
      <c r="AB5">
        <f>IF(M5=0,0,COUNTIF(T2_imgsummary!E5:N5,"COS")*100/M5)</f>
        <v>0</v>
      </c>
      <c r="AC5">
        <f>IF(M5=0,0,COUNTIF(T2_imgsummary!E5:N5,"CYP")*100/M5)</f>
        <v>0</v>
      </c>
      <c r="AD5">
        <f>IF(M5=0,0,COUNTIF(T2_imgsummary!E5:N5,"DIP")*100/M5)</f>
        <v>0</v>
      </c>
      <c r="AE5">
        <f>IF(M5=0,0,COUNTIF(T2_imgsummary!E5:N5,"ECHY")*100/M5)</f>
        <v>0</v>
      </c>
      <c r="AF5">
        <f>IF(M5=0,0,COUNTIF(T2_imgsummary!E5:N5,"ECHI")*100/M5)</f>
        <v>0</v>
      </c>
      <c r="AG5">
        <f>IF(M5=0,0,COUNTIF(T2_imgsummary!E5:N5,"EUP")*100/M5)</f>
        <v>0</v>
      </c>
      <c r="AH5">
        <f>IF(M5=0,0,COUNTIF(T2_imgsummary!E5:N5,"FAV")*100/M5)</f>
        <v>0</v>
      </c>
      <c r="AI5">
        <f>IF(M5=0,0,COUNTIF(T2_imgsummary!E5:N5,"FVI")*100/M5)</f>
        <v>0</v>
      </c>
      <c r="AJ5">
        <f>IF(M5=0,0,COUNTIF(T2_imgsummary!E5:N5,"CMR")*100/M5)</f>
        <v>0</v>
      </c>
      <c r="AK5">
        <f>IF(M5=0,0,COUNTIF(T2_imgsummary!E5:N5,"GAL")*100/M5)</f>
        <v>0</v>
      </c>
      <c r="AL5" s="26">
        <f>IF(M5=0,0,COUNTIF(T2_imgsummary!E5:N5,"GONIA")*100/M5)</f>
        <v>10</v>
      </c>
      <c r="AM5">
        <f>IF(M5=0,0,COUNTIF(T2_imgsummary!E5:N5,"GONIO")*100/M5)</f>
        <v>0</v>
      </c>
      <c r="AN5">
        <f>IF(M5=0,0,COUNTIF(T2_imgsummary!E5:N5,"HEL")*100/M5)</f>
        <v>0</v>
      </c>
      <c r="AO5">
        <f>IF(M5=0,0,COUNTIF(T2_imgsummary!E5:N5,"HYD")*100/M5)</f>
        <v>0</v>
      </c>
      <c r="AP5">
        <f>IF(M5=0,0,COUNTIF(T2_imgsummary!E5:N5,"ISO")*100/M5)</f>
        <v>0</v>
      </c>
      <c r="AQ5">
        <f>IF(M5=0,0,COUNTIF(T2_imgsummary!E5:N5,"LEPA")*100/M5)</f>
        <v>0</v>
      </c>
      <c r="AR5">
        <f>IF(M5=0,0,COUNTIF(T2_imgsummary!E5:N5,"LEPS")*100/M5)</f>
        <v>0</v>
      </c>
      <c r="AS5">
        <f>IF(M5=0,0,COUNTIF(T2_imgsummary!E5:N5,"LOB")*100/M5)</f>
        <v>0</v>
      </c>
      <c r="AT5">
        <f>IF(M5=0,0,COUNTIF(T2_imgsummary!E5:N5,"MER")*100/M5)</f>
        <v>0</v>
      </c>
      <c r="AU5">
        <f>IF(M5=0,0,COUNTIF(T2_imgsummary!E5:N5,"MILL")*100/M5)</f>
        <v>0</v>
      </c>
      <c r="AV5">
        <f>IF(M5=0,0,COUNTIF(T2_imgsummary!E5:N5,"MON")*100/M5)</f>
        <v>0</v>
      </c>
      <c r="AW5">
        <f>IF(M5=0,0,COUNTIF(T2_imgsummary!E5:N5,"MONTB")*100/M5)</f>
        <v>0</v>
      </c>
      <c r="AX5">
        <f>IF(M5=0,0,COUNTIF(T2_imgsummary!E5:N5,"MONTE")*100/M5)</f>
        <v>0</v>
      </c>
      <c r="AY5">
        <f>IF(M5=0,0,COUNTIF(T2_imgsummary!E5:N5,"MONTF")*100/M5)</f>
        <v>0</v>
      </c>
      <c r="AZ5">
        <f>IF(M5=0,0,COUNTIF(T2_imgsummary!E5:N5,"MYC")*100/M5)</f>
        <v>0</v>
      </c>
      <c r="BA5">
        <f>IF(M5=0,0,COUNTIF(T2_imgsummary!E5:N5,"CB")*100/M5)</f>
        <v>0</v>
      </c>
      <c r="BB5">
        <f>IF(M5=0,0,COUNTIF(T2_imgsummary!E5:N5,"BUB")*100/M5)</f>
        <v>0</v>
      </c>
      <c r="BC5">
        <f>IF(M5=0,0,COUNTIF(T2_imgsummary!E5:N5,"CE")*100/M5)</f>
        <v>0</v>
      </c>
      <c r="BD5">
        <f>IF(M5=0,0,COUNTIF(T2_imgsummary!E5:N5,"CF")*100/M5)</f>
        <v>0</v>
      </c>
      <c r="BE5">
        <f>IF(M5=0,0,COUNTIF(T2_imgsummary!E5:N5,"FOT")*100/M5)</f>
        <v>0</v>
      </c>
      <c r="BF5">
        <f>IF(M5=0,0,COUNTIF(T2_imgsummary!E5:N5,"CM")*100/M5)</f>
        <v>0</v>
      </c>
      <c r="BG5">
        <f>IF(M5=0,0,COUNTIF(T2_imgsummary!E5:N5,"OULA")*100/M5)</f>
        <v>0</v>
      </c>
      <c r="BH5">
        <f>IF(M5=0,0,COUNTIF(T2_imgsummary!E5:N5,"OULO")*100/M5)</f>
        <v>0</v>
      </c>
      <c r="BI5">
        <f>IF(M5=0,0,COUNTIF(T2_imgsummary!E5:N5,"OXY")*100/M5)</f>
        <v>0</v>
      </c>
      <c r="BJ5">
        <f>IF(M5=0,0,COUNTIF(T2_imgsummary!E5:N5,"PACE")*100/M5)</f>
        <v>0</v>
      </c>
      <c r="BK5">
        <f>IF(M5=0,0,COUNTIF(T2_imgsummary!E5:N5,"PACF")*100/M5)</f>
        <v>0</v>
      </c>
      <c r="BL5">
        <f>IF(M5=0,0,COUNTIF(T2_imgsummary!E5:N5,"PAV")*100/M5)</f>
        <v>0</v>
      </c>
      <c r="BM5">
        <f>IF(M5=0,0,COUNTIF(T2_imgsummary!E5:N5,"PEC")*100/M5)</f>
        <v>0</v>
      </c>
      <c r="BN5">
        <f>IF(M5=0,0,COUNTIF(T2_imgsummary!E5:N5,"PLAT")*100/M5)</f>
        <v>0</v>
      </c>
      <c r="BO5">
        <f>IF(M5=0,0,COUNTIF(T2_imgsummary!E5:N5,"POC")*100/M5)</f>
        <v>0</v>
      </c>
      <c r="BP5">
        <f>IF(M5=0,0,COUNTIF(T2_imgsummary!E5:N5,"PORB")*100/M5)</f>
        <v>0</v>
      </c>
      <c r="BQ5">
        <f>IF(M5=0,0,COUNTIF(T2_imgsummary!E5:N5,"PORE")*100/M5)</f>
        <v>0</v>
      </c>
      <c r="BR5">
        <f>IF(M5=0,0,COUNTIF(T2_imgsummary!E5:N5,"PORM")*100/M5)</f>
        <v>0</v>
      </c>
      <c r="BS5">
        <f>IF(M5=0,0,COUNTIF(T2_imgsummary!E5:N5,"SER")*100/M5)</f>
        <v>0</v>
      </c>
      <c r="BT5">
        <f>IF(M5=0,0,COUNTIF(T2_imgsummary!E5:N5,"STY")*100/M5)</f>
        <v>0</v>
      </c>
      <c r="BU5">
        <f>IF(M5=0,0,COUNTIF(T2_imgsummary!E5:N5,"SYM")*100/M5)</f>
        <v>0</v>
      </c>
      <c r="BV5">
        <f>IF(M5=0,0,COUNTIF(T2_imgsummary!E5:N5,"TUBI")*100/M5)</f>
        <v>0</v>
      </c>
      <c r="BW5">
        <f>IF(M5=0,0,COUNTIF(T2_imgsummary!E5:N5,"TURB")*100/M5)</f>
        <v>0</v>
      </c>
      <c r="BX5">
        <f>IF(M5=0,0,COUNTIF(T2_imgsummary!E5:N5,"ZACRF")*100/M5)</f>
        <v>0</v>
      </c>
      <c r="BY5">
        <f>IF(M5=0,0,COUNTIF(T2_imgsummary!E5:N5,"ZAGARF")*100/M5)</f>
        <v>0</v>
      </c>
      <c r="BZ5">
        <f>IF(M5=0,0,COUNTIF(T2_imgsummary!E5:N5,"ZAGATF")*100/M5)</f>
        <v>0</v>
      </c>
      <c r="CA5">
        <f>IF(M5=0,0,COUNTIF(T2_imgsummary!E5:N5,"ZDENF")*100/M5)</f>
        <v>0</v>
      </c>
      <c r="CB5">
        <f>IF(M5=0,0,COUNTIF(T2_imgsummary!E5:N5,"ZEUPF")*100/M5)</f>
        <v>0</v>
      </c>
      <c r="CC5">
        <f>IF(M5=0,0,COUNTIF(T2_imgsummary!E5:N5,"ZFAVF")*100/M5)</f>
        <v>0</v>
      </c>
      <c r="CD5">
        <f>IF(M5=0,0,COUNTIF(T2_imgsummary!E5:N5,"ZCMRF")*100/M5)</f>
        <v>0</v>
      </c>
      <c r="CE5">
        <f>IF(M5=0,0,COUNTIF(T2_imgsummary!E5:N5,"ZMUSF")*100/M5)</f>
        <v>0</v>
      </c>
      <c r="CF5">
        <f>IF(M5=0,0,COUNTIF(T2_imgsummary!E5:N5,"ZNSC")*100/M5)</f>
        <v>0</v>
      </c>
      <c r="CG5">
        <f>IF(M5=0,0,COUNTIF(T2_imgsummary!E5:N5,"ZOC")*100/M5)</f>
        <v>0</v>
      </c>
      <c r="CH5">
        <f>IF(M5=0,0,COUNTIF(T2_imgsummary!E5:N5,"ZPOCF")*100/M5)</f>
        <v>0</v>
      </c>
      <c r="CI5">
        <f>IF(M5=0,0,COUNTIF(T2_imgsummary!E5:N5,"ZPORF")*100/M5)</f>
        <v>0</v>
      </c>
      <c r="CK5" s="26">
        <f>IF(M5=0,0,COUNTIF(T2_imgsummary!E5:N5,"AA")*100/M5)</f>
        <v>60</v>
      </c>
      <c r="CL5" s="26">
        <f>IF(M5=0,0,COUNTIF(T2_imgsummary!E5:N5,"CA")*100/M5)</f>
        <v>20</v>
      </c>
      <c r="CM5">
        <f>IF(M5=0,0,COUNTIF(T2_imgsummary!E5:N5,"DC")*100/M5)</f>
        <v>0</v>
      </c>
      <c r="CN5">
        <f>IF(M5=0,0,COUNTIF(T2_imgsummary!E5:N5,"DCA")*100/M5)</f>
        <v>0</v>
      </c>
      <c r="CO5">
        <f>IF(M5=0,0,COUNTIF(T2_imgsummary!E5:N5,"DIS")*100/M5)</f>
        <v>0</v>
      </c>
      <c r="CQ5">
        <f>IF(M5=0,0,COUNTIF(T2_imgsummary!E5:N5,"GRV")*100/M5)</f>
        <v>0</v>
      </c>
      <c r="CR5">
        <f>IF(M5=0,0,COUNTIF(T2_imgsummary!E5:N5,"R")*100/M5)</f>
        <v>0</v>
      </c>
      <c r="CS5">
        <f>IF(M5=0,0,COUNTIF(T2_imgsummary!E5:N5,"S")*100/M5)</f>
        <v>0</v>
      </c>
      <c r="CT5">
        <f>IF(M5=0,0,COUNTIF(T2_imgsummary!E5:N5,"RCK")*100/M5)</f>
        <v>0</v>
      </c>
      <c r="CU5">
        <f>IF(M5=0,0,COUNTIF(T2_imgsummary!E5:N5,"SI")*100/M5)</f>
        <v>0</v>
      </c>
      <c r="CW5">
        <f>IF(M5=0,0,COUNTIF(T2_imgsummary!E5:N5,"COD")*100/M5)</f>
        <v>0</v>
      </c>
      <c r="CX5">
        <f>IF(M5=0,0,COUNTIF(T2_imgsummary!E5:N5,"KAPP")*100/M5)</f>
        <v>0</v>
      </c>
      <c r="CY5">
        <f>IF(M5=0,0,COUNTIF(T2_imgsummary!E5:N5,"MA")*100/M5)</f>
        <v>0</v>
      </c>
      <c r="CZ5">
        <f>IF(M5=0,0,COUNTIF(T2_imgsummary!E5:N5,"SARG")*100/M5)</f>
        <v>0</v>
      </c>
      <c r="DB5">
        <f>IF(M5=0,0,COUNTIF(T2_imgsummary!E5:N5,"HA")*100/M5)</f>
        <v>0</v>
      </c>
      <c r="DD5">
        <f>IF(M5=0,0,COUNTIF(T2_imgsummary!E5:N5,"COTS")*100/M5)</f>
        <v>0</v>
      </c>
      <c r="DE5">
        <f>IF(M5=0,0,COUNTIF(T2_imgsummary!E5:N5,"COR")*100/M5)</f>
        <v>0</v>
      </c>
      <c r="DF5">
        <f>IF(M5=0,0,COUNTIF(T2_imgsummary!E5:N5,"DIA")*100/M5)</f>
        <v>0</v>
      </c>
      <c r="DG5">
        <f>IF(M5=0,0,COUNTIF(T2_imgsummary!E5:N5,"GORG")*100/M5)</f>
        <v>0</v>
      </c>
      <c r="DH5">
        <f>IF(M5=0,0,COUNTIF(T2_imgsummary!E5:N5,"ISIS")*100/M5)</f>
        <v>0</v>
      </c>
      <c r="DI5">
        <f>IF(M5=0,0,COUNTIF(T2_imgsummary!E5:N5,"OT")*100/M5)</f>
        <v>0</v>
      </c>
      <c r="DJ5">
        <f>IF(M5=0,0,COUNTIF(T2_imgsummary!E5:N5,"SG")*100/M5)</f>
        <v>0</v>
      </c>
      <c r="DK5">
        <f>IF(M5=0,0,COUNTIF(T2_imgsummary!E5:N5,"SC")*100/M5)</f>
        <v>0</v>
      </c>
      <c r="DL5" s="26">
        <f>IF(M5=0,0,COUNTIF(T2_imgsummary!E5:N5,"SP")*100/M5)</f>
        <v>10</v>
      </c>
      <c r="DM5">
        <f>IF(M5=0,0,COUNTIF(T2_imgsummary!E5:N5,"ZO")*100/M5)</f>
        <v>0</v>
      </c>
      <c r="DO5">
        <f>IF(M5=0,0,COUNTIF(T2_imgsummary!E5:N5,"TWB")*100/M5)</f>
        <v>0</v>
      </c>
      <c r="DQ5">
        <f>IF(M5=0,0,COUNTIF(T2_imgsummary!Y5:AH5,"COR")*100/M5)</f>
        <v>0</v>
      </c>
      <c r="DR5">
        <f>IF(M5=0,0,COUNTIF(T2_imgsummary!Y5:AH5,"COTS")*100/M5)</f>
        <v>0</v>
      </c>
      <c r="DS5">
        <f>IF(M5=0,0,COUNTIF(T2_imgsummary!Y5:AH5,"DIA")*100/M5)</f>
        <v>0</v>
      </c>
      <c r="DT5">
        <f>IF(M5=0,0,COUNTIF(T2_imgsummary!Y5:AH5,"GORG")*100/M5)</f>
        <v>0</v>
      </c>
      <c r="DU5">
        <f>IF(M5=0,0,COUNTIF(T2_imgsummary!Y5:AH5,"ISIS")*100/M5)</f>
        <v>0</v>
      </c>
      <c r="DV5">
        <f>IF(M5=0,0,COUNTIF(T2_imgsummary!Y5:AH5,"DIS")*100/M5)</f>
        <v>0</v>
      </c>
      <c r="DW5">
        <f>IF(M5=0,0,COUNTIF(T2_imgsummary!Y5:AH5,"BLEC")*100/M5)</f>
        <v>0</v>
      </c>
      <c r="DX5">
        <f>IF(M5=0,0,COUNTIF(T2_imgsummary!Y5:AH5,"COD")*100/M5)</f>
        <v>0</v>
      </c>
      <c r="DY5">
        <f>IF(M5=0,0,COUNTIF(T2_imgsummary!Y5:AH5,"KAPP")*100/M5)</f>
        <v>0</v>
      </c>
      <c r="DZ5">
        <f>IF(M5=0,0,COUNTIF(T2_imgsummary!Y5:AH5,"SARG")*100/M5)</f>
        <v>0</v>
      </c>
      <c r="EA5">
        <f>IF(M5=0,0,COUNTIF(T2_imgsummary!Y5:AH5,"ZACRF")*100/M5)</f>
        <v>0</v>
      </c>
      <c r="EB5">
        <f>IF(M5=0,0,COUNTIF(T2_imgsummary!Y5:AH5,"ZAGARF")*100/M5)</f>
        <v>0</v>
      </c>
      <c r="EC5">
        <f>IF(M5=0,0,COUNTIF(T2_imgsummary!Y5:AH5,"ZAGATF")*100/M5)</f>
        <v>0</v>
      </c>
      <c r="ED5">
        <f>IF(M5=0,0,COUNTIF(T2_imgsummary!Y5:AH5,"ZCMRF")*100/M5)</f>
        <v>0</v>
      </c>
      <c r="EE5">
        <f>IF(M5=0,0,COUNTIF(T2_imgsummary!Y5:AH5,"ZDENF")*100/M5)</f>
        <v>0</v>
      </c>
      <c r="EF5">
        <f>IF(M5=0,0,COUNTIF(T2_imgsummary!Y5:AH5,"ZEUPF")*100/M5)</f>
        <v>0</v>
      </c>
      <c r="EG5">
        <f>IF(M5=0,0,COUNTIF(T2_imgsummary!Y5:AH5,"ZFAVF")*100/M5)</f>
        <v>0</v>
      </c>
      <c r="EH5">
        <f>IF(M5=0,0,COUNTIF(T2_imgsummary!Y5:AH5,"ZMUSF")*100/M5)</f>
        <v>0</v>
      </c>
      <c r="EI5">
        <f>IF(M5=0,0,COUNTIF(T2_imgsummary!Y5:AH5,"ZNSC")*100/M5)</f>
        <v>0</v>
      </c>
      <c r="EJ5">
        <f>IF(M5=0,0,COUNTIF(T2_imgsummary!Y5:AH5,"ZOC")*100/M5)</f>
        <v>0</v>
      </c>
      <c r="EK5">
        <f>IF(M5=0,0,COUNTIF(T2_imgsummary!Y5:AH5,"ZPOCF")*100/M5)</f>
        <v>0</v>
      </c>
      <c r="EL5">
        <f>IF(M5=0,0,COUNTIF(T2_imgsummary!Y5:AH5,"ZPORF")*100/M5)</f>
        <v>0</v>
      </c>
    </row>
    <row r="6" spans="1:142" x14ac:dyDescent="0.25">
      <c r="A6">
        <v>4</v>
      </c>
      <c r="B6" t="s">
        <v>559</v>
      </c>
      <c r="F6" s="26">
        <f>IF(M6=0,0,COUNTIF(T2_imgsummary!O6:X6,"HC")*100/M6)</f>
        <v>40</v>
      </c>
      <c r="G6" s="26">
        <f>IF(M6=0,0,COUNTIF(T2_imgsummary!O6:X6,"AA")*100/M6)</f>
        <v>30</v>
      </c>
      <c r="H6">
        <f>IF(M6=0,0,COUNTIF(T2_imgsummary!O6:X6,"AB")*100/M6)</f>
        <v>0</v>
      </c>
      <c r="I6" s="26">
        <f>IF(M6=0,0,COUNTIF(T2_imgsummary!O6:X6,"MA")*100/M6)</f>
        <v>20</v>
      </c>
      <c r="J6">
        <f>IF(M6=0,0,COUNTIF(T2_imgsummary!O6:X6,"HA")*100/M6)</f>
        <v>0</v>
      </c>
      <c r="K6" s="26">
        <f>IF(M6=0,0,COUNTIF(T2_imgsummary!O6:X6,"OB")*100/M6)</f>
        <v>10</v>
      </c>
      <c r="L6">
        <f>IF(M6=0,0,COUNTIF(T2_imgsummary!O6:X6,"TWB")*100/M6)</f>
        <v>0</v>
      </c>
      <c r="M6">
        <f>10-COUNTIF(T2_imgsummary!O6:X6,"TWS")</f>
        <v>10</v>
      </c>
      <c r="P6">
        <f>IF(M6=0,0,COUNTIF(T2_imgsummary!E6:N6,"ACAN")*100/M6)</f>
        <v>0</v>
      </c>
      <c r="Q6">
        <f>IF(M6=0,0,COUNTIF(T2_imgsummary!E6:N6,"ACB")*100/M6)</f>
        <v>0</v>
      </c>
      <c r="R6">
        <f>IF(M6=0,0,COUNTIF(T2_imgsummary!E6:N6,"ACC")*100/M6)</f>
        <v>0</v>
      </c>
      <c r="S6">
        <f>IF(M6=0,0,COUNTIF(T2_imgsummary!E6:N6,"ACD")*100/M6)</f>
        <v>0</v>
      </c>
      <c r="T6">
        <f>IF(M6=0,0,COUNTIF(T2_imgsummary!E6:N6,"ACH")*100/M6)</f>
        <v>0</v>
      </c>
      <c r="U6">
        <f>IF(M6=0,0,COUNTIF(T2_imgsummary!E6:N6,"ACT")*100/M6)</f>
        <v>0</v>
      </c>
      <c r="V6">
        <f>IF(M6=0,0,COUNTIF(T2_imgsummary!E6:N6,"ACR")*100/M6)</f>
        <v>0</v>
      </c>
      <c r="W6">
        <f>IF(M6=0,0,COUNTIF(T2_imgsummary!E6:N6,"AST")*100/M6)</f>
        <v>0</v>
      </c>
      <c r="X6">
        <f>IF(M6=0,0,COUNTIF(T2_imgsummary!E6:N6,"AF")*100/M6)</f>
        <v>0</v>
      </c>
      <c r="Y6">
        <f>IF(M6=0,0,COUNTIF(T2_imgsummary!E6:N6,"BLEC")*100/M6)</f>
        <v>0</v>
      </c>
      <c r="Z6">
        <f>IF(M6=0,0,COUNTIF(T2_imgsummary!E6:N6,"CAU")*100/M6)</f>
        <v>0</v>
      </c>
      <c r="AA6">
        <f>IF(M6=0,0,COUNTIF(T2_imgsummary!E6:N6,"COE")*100/M6)</f>
        <v>0</v>
      </c>
      <c r="AB6">
        <f>IF(M6=0,0,COUNTIF(T2_imgsummary!E6:N6,"COS")*100/M6)</f>
        <v>0</v>
      </c>
      <c r="AC6" s="26">
        <f>IF(M6=0,0,COUNTIF(T2_imgsummary!E6:N6,"CYP")*100/M6)</f>
        <v>10</v>
      </c>
      <c r="AD6">
        <f>IF(M6=0,0,COUNTIF(T2_imgsummary!E6:N6,"DIP")*100/M6)</f>
        <v>0</v>
      </c>
      <c r="AE6">
        <f>IF(M6=0,0,COUNTIF(T2_imgsummary!E6:N6,"ECHY")*100/M6)</f>
        <v>0</v>
      </c>
      <c r="AF6">
        <f>IF(M6=0,0,COUNTIF(T2_imgsummary!E6:N6,"ECHI")*100/M6)</f>
        <v>0</v>
      </c>
      <c r="AG6">
        <f>IF(M6=0,0,COUNTIF(T2_imgsummary!E6:N6,"EUP")*100/M6)</f>
        <v>0</v>
      </c>
      <c r="AH6">
        <f>IF(M6=0,0,COUNTIF(T2_imgsummary!E6:N6,"FAV")*100/M6)</f>
        <v>0</v>
      </c>
      <c r="AI6">
        <f>IF(M6=0,0,COUNTIF(T2_imgsummary!E6:N6,"FVI")*100/M6)</f>
        <v>0</v>
      </c>
      <c r="AJ6">
        <f>IF(M6=0,0,COUNTIF(T2_imgsummary!E6:N6,"CMR")*100/M6)</f>
        <v>0</v>
      </c>
      <c r="AK6">
        <f>IF(M6=0,0,COUNTIF(T2_imgsummary!E6:N6,"GAL")*100/M6)</f>
        <v>0</v>
      </c>
      <c r="AL6">
        <f>IF(M6=0,0,COUNTIF(T2_imgsummary!E6:N6,"GONIA")*100/M6)</f>
        <v>0</v>
      </c>
      <c r="AM6">
        <f>IF(M6=0,0,COUNTIF(T2_imgsummary!E6:N6,"GONIO")*100/M6)</f>
        <v>0</v>
      </c>
      <c r="AN6">
        <f>IF(M6=0,0,COUNTIF(T2_imgsummary!E6:N6,"HEL")*100/M6)</f>
        <v>0</v>
      </c>
      <c r="AO6">
        <f>IF(M6=0,0,COUNTIF(T2_imgsummary!E6:N6,"HYD")*100/M6)</f>
        <v>0</v>
      </c>
      <c r="AP6">
        <f>IF(M6=0,0,COUNTIF(T2_imgsummary!E6:N6,"ISO")*100/M6)</f>
        <v>0</v>
      </c>
      <c r="AQ6">
        <f>IF(M6=0,0,COUNTIF(T2_imgsummary!E6:N6,"LEPA")*100/M6)</f>
        <v>0</v>
      </c>
      <c r="AR6">
        <f>IF(M6=0,0,COUNTIF(T2_imgsummary!E6:N6,"LEPS")*100/M6)</f>
        <v>0</v>
      </c>
      <c r="AS6">
        <f>IF(M6=0,0,COUNTIF(T2_imgsummary!E6:N6,"LOB")*100/M6)</f>
        <v>0</v>
      </c>
      <c r="AT6">
        <f>IF(M6=0,0,COUNTIF(T2_imgsummary!E6:N6,"MER")*100/M6)</f>
        <v>0</v>
      </c>
      <c r="AU6">
        <f>IF(M6=0,0,COUNTIF(T2_imgsummary!E6:N6,"MILL")*100/M6)</f>
        <v>0</v>
      </c>
      <c r="AV6">
        <f>IF(M6=0,0,COUNTIF(T2_imgsummary!E6:N6,"MON")*100/M6)</f>
        <v>0</v>
      </c>
      <c r="AW6">
        <f>IF(M6=0,0,COUNTIF(T2_imgsummary!E6:N6,"MONTB")*100/M6)</f>
        <v>0</v>
      </c>
      <c r="AX6">
        <f>IF(M6=0,0,COUNTIF(T2_imgsummary!E6:N6,"MONTE")*100/M6)</f>
        <v>0</v>
      </c>
      <c r="AY6">
        <f>IF(M6=0,0,COUNTIF(T2_imgsummary!E6:N6,"MONTF")*100/M6)</f>
        <v>0</v>
      </c>
      <c r="AZ6">
        <f>IF(M6=0,0,COUNTIF(T2_imgsummary!E6:N6,"MYC")*100/M6)</f>
        <v>0</v>
      </c>
      <c r="BA6">
        <f>IF(M6=0,0,COUNTIF(T2_imgsummary!E6:N6,"CB")*100/M6)</f>
        <v>0</v>
      </c>
      <c r="BB6">
        <f>IF(M6=0,0,COUNTIF(T2_imgsummary!E6:N6,"BUB")*100/M6)</f>
        <v>0</v>
      </c>
      <c r="BC6" s="26">
        <f>IF(M6=0,0,COUNTIF(T2_imgsummary!E6:N6,"CE")*100/M6)</f>
        <v>20</v>
      </c>
      <c r="BD6">
        <f>IF(M6=0,0,COUNTIF(T2_imgsummary!E6:N6,"CF")*100/M6)</f>
        <v>0</v>
      </c>
      <c r="BE6">
        <f>IF(M6=0,0,COUNTIF(T2_imgsummary!E6:N6,"FOT")*100/M6)</f>
        <v>0</v>
      </c>
      <c r="BF6">
        <f>IF(M6=0,0,COUNTIF(T2_imgsummary!E6:N6,"CM")*100/M6)</f>
        <v>0</v>
      </c>
      <c r="BG6">
        <f>IF(M6=0,0,COUNTIF(T2_imgsummary!E6:N6,"OULA")*100/M6)</f>
        <v>0</v>
      </c>
      <c r="BH6">
        <f>IF(M6=0,0,COUNTIF(T2_imgsummary!E6:N6,"OULO")*100/M6)</f>
        <v>0</v>
      </c>
      <c r="BI6">
        <f>IF(M6=0,0,COUNTIF(T2_imgsummary!E6:N6,"OXY")*100/M6)</f>
        <v>0</v>
      </c>
      <c r="BJ6">
        <f>IF(M6=0,0,COUNTIF(T2_imgsummary!E6:N6,"PACE")*100/M6)</f>
        <v>0</v>
      </c>
      <c r="BK6">
        <f>IF(M6=0,0,COUNTIF(T2_imgsummary!E6:N6,"PACF")*100/M6)</f>
        <v>0</v>
      </c>
      <c r="BL6">
        <f>IF(M6=0,0,COUNTIF(T2_imgsummary!E6:N6,"PAV")*100/M6)</f>
        <v>0</v>
      </c>
      <c r="BM6">
        <f>IF(M6=0,0,COUNTIF(T2_imgsummary!E6:N6,"PEC")*100/M6)</f>
        <v>0</v>
      </c>
      <c r="BN6">
        <f>IF(M6=0,0,COUNTIF(T2_imgsummary!E6:N6,"PLAT")*100/M6)</f>
        <v>0</v>
      </c>
      <c r="BO6">
        <f>IF(M6=0,0,COUNTIF(T2_imgsummary!E6:N6,"POC")*100/M6)</f>
        <v>0</v>
      </c>
      <c r="BP6">
        <f>IF(M6=0,0,COUNTIF(T2_imgsummary!E6:N6,"PORB")*100/M6)</f>
        <v>0</v>
      </c>
      <c r="BQ6">
        <f>IF(M6=0,0,COUNTIF(T2_imgsummary!E6:N6,"PORE")*100/M6)</f>
        <v>0</v>
      </c>
      <c r="BR6" s="26">
        <f>IF(M6=0,0,COUNTIF(T2_imgsummary!E6:N6,"PORM")*100/M6)</f>
        <v>10</v>
      </c>
      <c r="BS6">
        <f>IF(M6=0,0,COUNTIF(T2_imgsummary!E6:N6,"SER")*100/M6)</f>
        <v>0</v>
      </c>
      <c r="BT6">
        <f>IF(M6=0,0,COUNTIF(T2_imgsummary!E6:N6,"STY")*100/M6)</f>
        <v>0</v>
      </c>
      <c r="BU6">
        <f>IF(M6=0,0,COUNTIF(T2_imgsummary!E6:N6,"SYM")*100/M6)</f>
        <v>0</v>
      </c>
      <c r="BV6">
        <f>IF(M6=0,0,COUNTIF(T2_imgsummary!E6:N6,"TUBI")*100/M6)</f>
        <v>0</v>
      </c>
      <c r="BW6">
        <f>IF(M6=0,0,COUNTIF(T2_imgsummary!E6:N6,"TURB")*100/M6)</f>
        <v>0</v>
      </c>
      <c r="BX6">
        <f>IF(M6=0,0,COUNTIF(T2_imgsummary!E6:N6,"ZACRF")*100/M6)</f>
        <v>0</v>
      </c>
      <c r="BY6">
        <f>IF(M6=0,0,COUNTIF(T2_imgsummary!E6:N6,"ZAGARF")*100/M6)</f>
        <v>0</v>
      </c>
      <c r="BZ6">
        <f>IF(M6=0,0,COUNTIF(T2_imgsummary!E6:N6,"ZAGATF")*100/M6)</f>
        <v>0</v>
      </c>
      <c r="CA6">
        <f>IF(M6=0,0,COUNTIF(T2_imgsummary!E6:N6,"ZDENF")*100/M6)</f>
        <v>0</v>
      </c>
      <c r="CB6">
        <f>IF(M6=0,0,COUNTIF(T2_imgsummary!E6:N6,"ZEUPF")*100/M6)</f>
        <v>0</v>
      </c>
      <c r="CC6">
        <f>IF(M6=0,0,COUNTIF(T2_imgsummary!E6:N6,"ZFAVF")*100/M6)</f>
        <v>0</v>
      </c>
      <c r="CD6">
        <f>IF(M6=0,0,COUNTIF(T2_imgsummary!E6:N6,"ZCMRF")*100/M6)</f>
        <v>0</v>
      </c>
      <c r="CE6">
        <f>IF(M6=0,0,COUNTIF(T2_imgsummary!E6:N6,"ZMUSF")*100/M6)</f>
        <v>0</v>
      </c>
      <c r="CF6">
        <f>IF(M6=0,0,COUNTIF(T2_imgsummary!E6:N6,"ZNSC")*100/M6)</f>
        <v>0</v>
      </c>
      <c r="CG6">
        <f>IF(M6=0,0,COUNTIF(T2_imgsummary!E6:N6,"ZOC")*100/M6)</f>
        <v>0</v>
      </c>
      <c r="CH6">
        <f>IF(M6=0,0,COUNTIF(T2_imgsummary!E6:N6,"ZPOCF")*100/M6)</f>
        <v>0</v>
      </c>
      <c r="CI6">
        <f>IF(M6=0,0,COUNTIF(T2_imgsummary!E6:N6,"ZPORF")*100/M6)</f>
        <v>0</v>
      </c>
      <c r="CK6" s="26">
        <f>IF(M6=0,0,COUNTIF(T2_imgsummary!E6:N6,"AA")*100/M6)</f>
        <v>30</v>
      </c>
      <c r="CL6">
        <f>IF(M6=0,0,COUNTIF(T2_imgsummary!E6:N6,"CA")*100/M6)</f>
        <v>0</v>
      </c>
      <c r="CM6">
        <f>IF(M6=0,0,COUNTIF(T2_imgsummary!E6:N6,"DC")*100/M6)</f>
        <v>0</v>
      </c>
      <c r="CN6">
        <f>IF(M6=0,0,COUNTIF(T2_imgsummary!E6:N6,"DCA")*100/M6)</f>
        <v>0</v>
      </c>
      <c r="CO6">
        <f>IF(M6=0,0,COUNTIF(T2_imgsummary!E6:N6,"DIS")*100/M6)</f>
        <v>0</v>
      </c>
      <c r="CQ6">
        <f>IF(M6=0,0,COUNTIF(T2_imgsummary!E6:N6,"GRV")*100/M6)</f>
        <v>0</v>
      </c>
      <c r="CR6">
        <f>IF(M6=0,0,COUNTIF(T2_imgsummary!E6:N6,"R")*100/M6)</f>
        <v>0</v>
      </c>
      <c r="CS6">
        <f>IF(M6=0,0,COUNTIF(T2_imgsummary!E6:N6,"S")*100/M6)</f>
        <v>0</v>
      </c>
      <c r="CT6">
        <f>IF(M6=0,0,COUNTIF(T2_imgsummary!E6:N6,"RCK")*100/M6)</f>
        <v>0</v>
      </c>
      <c r="CU6">
        <f>IF(M6=0,0,COUNTIF(T2_imgsummary!E6:N6,"SI")*100/M6)</f>
        <v>0</v>
      </c>
      <c r="CW6">
        <f>IF(M6=0,0,COUNTIF(T2_imgsummary!E6:N6,"COD")*100/M6)</f>
        <v>0</v>
      </c>
      <c r="CX6">
        <f>IF(M6=0,0,COUNTIF(T2_imgsummary!E6:N6,"KAPP")*100/M6)</f>
        <v>0</v>
      </c>
      <c r="CY6" s="26">
        <f>IF(M6=0,0,COUNTIF(T2_imgsummary!E6:N6,"MA")*100/M6)</f>
        <v>20</v>
      </c>
      <c r="CZ6">
        <f>IF(M6=0,0,COUNTIF(T2_imgsummary!E6:N6,"SARG")*100/M6)</f>
        <v>0</v>
      </c>
      <c r="DB6">
        <f>IF(M6=0,0,COUNTIF(T2_imgsummary!E6:N6,"HA")*100/M6)</f>
        <v>0</v>
      </c>
      <c r="DD6">
        <f>IF(M6=0,0,COUNTIF(T2_imgsummary!E6:N6,"COTS")*100/M6)</f>
        <v>0</v>
      </c>
      <c r="DE6">
        <f>IF(M6=0,0,COUNTIF(T2_imgsummary!E6:N6,"COR")*100/M6)</f>
        <v>0</v>
      </c>
      <c r="DF6">
        <f>IF(M6=0,0,COUNTIF(T2_imgsummary!E6:N6,"DIA")*100/M6)</f>
        <v>0</v>
      </c>
      <c r="DG6">
        <f>IF(M6=0,0,COUNTIF(T2_imgsummary!E6:N6,"GORG")*100/M6)</f>
        <v>0</v>
      </c>
      <c r="DH6">
        <f>IF(M6=0,0,COUNTIF(T2_imgsummary!E6:N6,"ISIS")*100/M6)</f>
        <v>0</v>
      </c>
      <c r="DI6">
        <f>IF(M6=0,0,COUNTIF(T2_imgsummary!E6:N6,"OT")*100/M6)</f>
        <v>0</v>
      </c>
      <c r="DJ6">
        <f>IF(M6=0,0,COUNTIF(T2_imgsummary!E6:N6,"SG")*100/M6)</f>
        <v>0</v>
      </c>
      <c r="DK6">
        <f>IF(M6=0,0,COUNTIF(T2_imgsummary!E6:N6,"SC")*100/M6)</f>
        <v>0</v>
      </c>
      <c r="DL6" s="26">
        <f>IF(M6=0,0,COUNTIF(T2_imgsummary!E6:N6,"SP")*100/M6)</f>
        <v>10</v>
      </c>
      <c r="DM6">
        <f>IF(M6=0,0,COUNTIF(T2_imgsummary!E6:N6,"ZO")*100/M6)</f>
        <v>0</v>
      </c>
      <c r="DO6">
        <f>IF(M6=0,0,COUNTIF(T2_imgsummary!E6:N6,"TWB")*100/M6)</f>
        <v>0</v>
      </c>
      <c r="DQ6">
        <f>IF(M6=0,0,COUNTIF(T2_imgsummary!Y6:AH6,"COR")*100/M6)</f>
        <v>0</v>
      </c>
      <c r="DR6">
        <f>IF(M6=0,0,COUNTIF(T2_imgsummary!Y6:AH6,"COTS")*100/M6)</f>
        <v>0</v>
      </c>
      <c r="DS6">
        <f>IF(M6=0,0,COUNTIF(T2_imgsummary!Y6:AH6,"DIA")*100/M6)</f>
        <v>0</v>
      </c>
      <c r="DT6">
        <f>IF(M6=0,0,COUNTIF(T2_imgsummary!Y6:AH6,"GORG")*100/M6)</f>
        <v>0</v>
      </c>
      <c r="DU6">
        <f>IF(M6=0,0,COUNTIF(T2_imgsummary!Y6:AH6,"ISIS")*100/M6)</f>
        <v>0</v>
      </c>
      <c r="DV6">
        <f>IF(M6=0,0,COUNTIF(T2_imgsummary!Y6:AH6,"DIS")*100/M6)</f>
        <v>0</v>
      </c>
      <c r="DW6">
        <f>IF(M6=0,0,COUNTIF(T2_imgsummary!Y6:AH6,"BLEC")*100/M6)</f>
        <v>0</v>
      </c>
      <c r="DX6">
        <f>IF(M6=0,0,COUNTIF(T2_imgsummary!Y6:AH6,"COD")*100/M6)</f>
        <v>0</v>
      </c>
      <c r="DY6">
        <f>IF(M6=0,0,COUNTIF(T2_imgsummary!Y6:AH6,"KAPP")*100/M6)</f>
        <v>0</v>
      </c>
      <c r="DZ6">
        <f>IF(M6=0,0,COUNTIF(T2_imgsummary!Y6:AH6,"SARG")*100/M6)</f>
        <v>0</v>
      </c>
      <c r="EA6">
        <f>IF(M6=0,0,COUNTIF(T2_imgsummary!Y6:AH6,"ZACRF")*100/M6)</f>
        <v>0</v>
      </c>
      <c r="EB6">
        <f>IF(M6=0,0,COUNTIF(T2_imgsummary!Y6:AH6,"ZAGARF")*100/M6)</f>
        <v>0</v>
      </c>
      <c r="EC6">
        <f>IF(M6=0,0,COUNTIF(T2_imgsummary!Y6:AH6,"ZAGATF")*100/M6)</f>
        <v>0</v>
      </c>
      <c r="ED6">
        <f>IF(M6=0,0,COUNTIF(T2_imgsummary!Y6:AH6,"ZCMRF")*100/M6)</f>
        <v>0</v>
      </c>
      <c r="EE6">
        <f>IF(M6=0,0,COUNTIF(T2_imgsummary!Y6:AH6,"ZDENF")*100/M6)</f>
        <v>0</v>
      </c>
      <c r="EF6">
        <f>IF(M6=0,0,COUNTIF(T2_imgsummary!Y6:AH6,"ZEUPF")*100/M6)</f>
        <v>0</v>
      </c>
      <c r="EG6">
        <f>IF(M6=0,0,COUNTIF(T2_imgsummary!Y6:AH6,"ZFAVF")*100/M6)</f>
        <v>0</v>
      </c>
      <c r="EH6">
        <f>IF(M6=0,0,COUNTIF(T2_imgsummary!Y6:AH6,"ZMUSF")*100/M6)</f>
        <v>0</v>
      </c>
      <c r="EI6">
        <f>IF(M6=0,0,COUNTIF(T2_imgsummary!Y6:AH6,"ZNSC")*100/M6)</f>
        <v>0</v>
      </c>
      <c r="EJ6">
        <f>IF(M6=0,0,COUNTIF(T2_imgsummary!Y6:AH6,"ZOC")*100/M6)</f>
        <v>0</v>
      </c>
      <c r="EK6">
        <f>IF(M6=0,0,COUNTIF(T2_imgsummary!Y6:AH6,"ZPOCF")*100/M6)</f>
        <v>0</v>
      </c>
      <c r="EL6">
        <f>IF(M6=0,0,COUNTIF(T2_imgsummary!Y6:AH6,"ZPORF")*100/M6)</f>
        <v>0</v>
      </c>
    </row>
    <row r="7" spans="1:142" x14ac:dyDescent="0.25">
      <c r="A7">
        <v>5</v>
      </c>
      <c r="B7" t="s">
        <v>560</v>
      </c>
      <c r="F7">
        <f>IF(M7=0,0,COUNTIF(T2_imgsummary!O7:X7,"HC")*100/M7)</f>
        <v>0</v>
      </c>
      <c r="G7" s="26">
        <f>IF(M7=0,0,COUNTIF(T2_imgsummary!O7:X7,"AA")*100/M7)</f>
        <v>40</v>
      </c>
      <c r="H7">
        <f>IF(M7=0,0,COUNTIF(T2_imgsummary!O7:X7,"AB")*100/M7)</f>
        <v>0</v>
      </c>
      <c r="I7" s="26">
        <f>IF(M7=0,0,COUNTIF(T2_imgsummary!O7:X7,"MA")*100/M7)</f>
        <v>20</v>
      </c>
      <c r="J7" s="26">
        <f>IF(M7=0,0,COUNTIF(T2_imgsummary!O7:X7,"HA")*100/M7)</f>
        <v>40</v>
      </c>
      <c r="K7">
        <f>IF(M7=0,0,COUNTIF(T2_imgsummary!O7:X7,"OB")*100/M7)</f>
        <v>0</v>
      </c>
      <c r="L7">
        <f>IF(M7=0,0,COUNTIF(T2_imgsummary!O7:X7,"TWB")*100/M7)</f>
        <v>0</v>
      </c>
      <c r="M7">
        <f>10-COUNTIF(T2_imgsummary!O7:X7,"TWS")</f>
        <v>10</v>
      </c>
      <c r="P7">
        <f>IF(M7=0,0,COUNTIF(T2_imgsummary!E7:N7,"ACAN")*100/M7)</f>
        <v>0</v>
      </c>
      <c r="Q7">
        <f>IF(M7=0,0,COUNTIF(T2_imgsummary!E7:N7,"ACB")*100/M7)</f>
        <v>0</v>
      </c>
      <c r="R7">
        <f>IF(M7=0,0,COUNTIF(T2_imgsummary!E7:N7,"ACC")*100/M7)</f>
        <v>0</v>
      </c>
      <c r="S7">
        <f>IF(M7=0,0,COUNTIF(T2_imgsummary!E7:N7,"ACD")*100/M7)</f>
        <v>0</v>
      </c>
      <c r="T7">
        <f>IF(M7=0,0,COUNTIF(T2_imgsummary!E7:N7,"ACH")*100/M7)</f>
        <v>0</v>
      </c>
      <c r="U7">
        <f>IF(M7=0,0,COUNTIF(T2_imgsummary!E7:N7,"ACT")*100/M7)</f>
        <v>0</v>
      </c>
      <c r="V7">
        <f>IF(M7=0,0,COUNTIF(T2_imgsummary!E7:N7,"ACR")*100/M7)</f>
        <v>0</v>
      </c>
      <c r="W7">
        <f>IF(M7=0,0,COUNTIF(T2_imgsummary!E7:N7,"AST")*100/M7)</f>
        <v>0</v>
      </c>
      <c r="X7">
        <f>IF(M7=0,0,COUNTIF(T2_imgsummary!E7:N7,"AF")*100/M7)</f>
        <v>0</v>
      </c>
      <c r="Y7">
        <f>IF(M7=0,0,COUNTIF(T2_imgsummary!E7:N7,"BLEC")*100/M7)</f>
        <v>0</v>
      </c>
      <c r="Z7">
        <f>IF(M7=0,0,COUNTIF(T2_imgsummary!E7:N7,"CAU")*100/M7)</f>
        <v>0</v>
      </c>
      <c r="AA7">
        <f>IF(M7=0,0,COUNTIF(T2_imgsummary!E7:N7,"COE")*100/M7)</f>
        <v>0</v>
      </c>
      <c r="AB7">
        <f>IF(M7=0,0,COUNTIF(T2_imgsummary!E7:N7,"COS")*100/M7)</f>
        <v>0</v>
      </c>
      <c r="AC7">
        <f>IF(M7=0,0,COUNTIF(T2_imgsummary!E7:N7,"CYP")*100/M7)</f>
        <v>0</v>
      </c>
      <c r="AD7">
        <f>IF(M7=0,0,COUNTIF(T2_imgsummary!E7:N7,"DIP")*100/M7)</f>
        <v>0</v>
      </c>
      <c r="AE7">
        <f>IF(M7=0,0,COUNTIF(T2_imgsummary!E7:N7,"ECHY")*100/M7)</f>
        <v>0</v>
      </c>
      <c r="AF7">
        <f>IF(M7=0,0,COUNTIF(T2_imgsummary!E7:N7,"ECHI")*100/M7)</f>
        <v>0</v>
      </c>
      <c r="AG7">
        <f>IF(M7=0,0,COUNTIF(T2_imgsummary!E7:N7,"EUP")*100/M7)</f>
        <v>0</v>
      </c>
      <c r="AH7">
        <f>IF(M7=0,0,COUNTIF(T2_imgsummary!E7:N7,"FAV")*100/M7)</f>
        <v>0</v>
      </c>
      <c r="AI7">
        <f>IF(M7=0,0,COUNTIF(T2_imgsummary!E7:N7,"FVI")*100/M7)</f>
        <v>0</v>
      </c>
      <c r="AJ7">
        <f>IF(M7=0,0,COUNTIF(T2_imgsummary!E7:N7,"CMR")*100/M7)</f>
        <v>0</v>
      </c>
      <c r="AK7">
        <f>IF(M7=0,0,COUNTIF(T2_imgsummary!E7:N7,"GAL")*100/M7)</f>
        <v>0</v>
      </c>
      <c r="AL7">
        <f>IF(M7=0,0,COUNTIF(T2_imgsummary!E7:N7,"GONIA")*100/M7)</f>
        <v>0</v>
      </c>
      <c r="AM7">
        <f>IF(M7=0,0,COUNTIF(T2_imgsummary!E7:N7,"GONIO")*100/M7)</f>
        <v>0</v>
      </c>
      <c r="AN7">
        <f>IF(M7=0,0,COUNTIF(T2_imgsummary!E7:N7,"HEL")*100/M7)</f>
        <v>0</v>
      </c>
      <c r="AO7">
        <f>IF(M7=0,0,COUNTIF(T2_imgsummary!E7:N7,"HYD")*100/M7)</f>
        <v>0</v>
      </c>
      <c r="AP7">
        <f>IF(M7=0,0,COUNTIF(T2_imgsummary!E7:N7,"ISO")*100/M7)</f>
        <v>0</v>
      </c>
      <c r="AQ7">
        <f>IF(M7=0,0,COUNTIF(T2_imgsummary!E7:N7,"LEPA")*100/M7)</f>
        <v>0</v>
      </c>
      <c r="AR7">
        <f>IF(M7=0,0,COUNTIF(T2_imgsummary!E7:N7,"LEPS")*100/M7)</f>
        <v>0</v>
      </c>
      <c r="AS7">
        <f>IF(M7=0,0,COUNTIF(T2_imgsummary!E7:N7,"LOB")*100/M7)</f>
        <v>0</v>
      </c>
      <c r="AT7">
        <f>IF(M7=0,0,COUNTIF(T2_imgsummary!E7:N7,"MER")*100/M7)</f>
        <v>0</v>
      </c>
      <c r="AU7">
        <f>IF(M7=0,0,COUNTIF(T2_imgsummary!E7:N7,"MILL")*100/M7)</f>
        <v>0</v>
      </c>
      <c r="AV7">
        <f>IF(M7=0,0,COUNTIF(T2_imgsummary!E7:N7,"MON")*100/M7)</f>
        <v>0</v>
      </c>
      <c r="AW7">
        <f>IF(M7=0,0,COUNTIF(T2_imgsummary!E7:N7,"MONTB")*100/M7)</f>
        <v>0</v>
      </c>
      <c r="AX7">
        <f>IF(M7=0,0,COUNTIF(T2_imgsummary!E7:N7,"MONTE")*100/M7)</f>
        <v>0</v>
      </c>
      <c r="AY7">
        <f>IF(M7=0,0,COUNTIF(T2_imgsummary!E7:N7,"MONTF")*100/M7)</f>
        <v>0</v>
      </c>
      <c r="AZ7">
        <f>IF(M7=0,0,COUNTIF(T2_imgsummary!E7:N7,"MYC")*100/M7)</f>
        <v>0</v>
      </c>
      <c r="BA7">
        <f>IF(M7=0,0,COUNTIF(T2_imgsummary!E7:N7,"CB")*100/M7)</f>
        <v>0</v>
      </c>
      <c r="BB7">
        <f>IF(M7=0,0,COUNTIF(T2_imgsummary!E7:N7,"BUB")*100/M7)</f>
        <v>0</v>
      </c>
      <c r="BC7">
        <f>IF(M7=0,0,COUNTIF(T2_imgsummary!E7:N7,"CE")*100/M7)</f>
        <v>0</v>
      </c>
      <c r="BD7">
        <f>IF(M7=0,0,COUNTIF(T2_imgsummary!E7:N7,"CF")*100/M7)</f>
        <v>0</v>
      </c>
      <c r="BE7">
        <f>IF(M7=0,0,COUNTIF(T2_imgsummary!E7:N7,"FOT")*100/M7)</f>
        <v>0</v>
      </c>
      <c r="BF7">
        <f>IF(M7=0,0,COUNTIF(T2_imgsummary!E7:N7,"CM")*100/M7)</f>
        <v>0</v>
      </c>
      <c r="BG7">
        <f>IF(M7=0,0,COUNTIF(T2_imgsummary!E7:N7,"OULA")*100/M7)</f>
        <v>0</v>
      </c>
      <c r="BH7">
        <f>IF(M7=0,0,COUNTIF(T2_imgsummary!E7:N7,"OULO")*100/M7)</f>
        <v>0</v>
      </c>
      <c r="BI7">
        <f>IF(M7=0,0,COUNTIF(T2_imgsummary!E7:N7,"OXY")*100/M7)</f>
        <v>0</v>
      </c>
      <c r="BJ7">
        <f>IF(M7=0,0,COUNTIF(T2_imgsummary!E7:N7,"PACE")*100/M7)</f>
        <v>0</v>
      </c>
      <c r="BK7">
        <f>IF(M7=0,0,COUNTIF(T2_imgsummary!E7:N7,"PACF")*100/M7)</f>
        <v>0</v>
      </c>
      <c r="BL7">
        <f>IF(M7=0,0,COUNTIF(T2_imgsummary!E7:N7,"PAV")*100/M7)</f>
        <v>0</v>
      </c>
      <c r="BM7">
        <f>IF(M7=0,0,COUNTIF(T2_imgsummary!E7:N7,"PEC")*100/M7)</f>
        <v>0</v>
      </c>
      <c r="BN7">
        <f>IF(M7=0,0,COUNTIF(T2_imgsummary!E7:N7,"PLAT")*100/M7)</f>
        <v>0</v>
      </c>
      <c r="BO7">
        <f>IF(M7=0,0,COUNTIF(T2_imgsummary!E7:N7,"POC")*100/M7)</f>
        <v>0</v>
      </c>
      <c r="BP7">
        <f>IF(M7=0,0,COUNTIF(T2_imgsummary!E7:N7,"PORB")*100/M7)</f>
        <v>0</v>
      </c>
      <c r="BQ7">
        <f>IF(M7=0,0,COUNTIF(T2_imgsummary!E7:N7,"PORE")*100/M7)</f>
        <v>0</v>
      </c>
      <c r="BR7">
        <f>IF(M7=0,0,COUNTIF(T2_imgsummary!E7:N7,"PORM")*100/M7)</f>
        <v>0</v>
      </c>
      <c r="BS7">
        <f>IF(M7=0,0,COUNTIF(T2_imgsummary!E7:N7,"SER")*100/M7)</f>
        <v>0</v>
      </c>
      <c r="BT7">
        <f>IF(M7=0,0,COUNTIF(T2_imgsummary!E7:N7,"STY")*100/M7)</f>
        <v>0</v>
      </c>
      <c r="BU7">
        <f>IF(M7=0,0,COUNTIF(T2_imgsummary!E7:N7,"SYM")*100/M7)</f>
        <v>0</v>
      </c>
      <c r="BV7">
        <f>IF(M7=0,0,COUNTIF(T2_imgsummary!E7:N7,"TUBI")*100/M7)</f>
        <v>0</v>
      </c>
      <c r="BW7">
        <f>IF(M7=0,0,COUNTIF(T2_imgsummary!E7:N7,"TURB")*100/M7)</f>
        <v>0</v>
      </c>
      <c r="BX7">
        <f>IF(M7=0,0,COUNTIF(T2_imgsummary!E7:N7,"ZACRF")*100/M7)</f>
        <v>0</v>
      </c>
      <c r="BY7">
        <f>IF(M7=0,0,COUNTIF(T2_imgsummary!E7:N7,"ZAGARF")*100/M7)</f>
        <v>0</v>
      </c>
      <c r="BZ7">
        <f>IF(M7=0,0,COUNTIF(T2_imgsummary!E7:N7,"ZAGATF")*100/M7)</f>
        <v>0</v>
      </c>
      <c r="CA7">
        <f>IF(M7=0,0,COUNTIF(T2_imgsummary!E7:N7,"ZDENF")*100/M7)</f>
        <v>0</v>
      </c>
      <c r="CB7">
        <f>IF(M7=0,0,COUNTIF(T2_imgsummary!E7:N7,"ZEUPF")*100/M7)</f>
        <v>0</v>
      </c>
      <c r="CC7">
        <f>IF(M7=0,0,COUNTIF(T2_imgsummary!E7:N7,"ZFAVF")*100/M7)</f>
        <v>0</v>
      </c>
      <c r="CD7">
        <f>IF(M7=0,0,COUNTIF(T2_imgsummary!E7:N7,"ZCMRF")*100/M7)</f>
        <v>0</v>
      </c>
      <c r="CE7">
        <f>IF(M7=0,0,COUNTIF(T2_imgsummary!E7:N7,"ZMUSF")*100/M7)</f>
        <v>0</v>
      </c>
      <c r="CF7">
        <f>IF(M7=0,0,COUNTIF(T2_imgsummary!E7:N7,"ZNSC")*100/M7)</f>
        <v>0</v>
      </c>
      <c r="CG7">
        <f>IF(M7=0,0,COUNTIF(T2_imgsummary!E7:N7,"ZOC")*100/M7)</f>
        <v>0</v>
      </c>
      <c r="CH7">
        <f>IF(M7=0,0,COUNTIF(T2_imgsummary!E7:N7,"ZPOCF")*100/M7)</f>
        <v>0</v>
      </c>
      <c r="CI7">
        <f>IF(M7=0,0,COUNTIF(T2_imgsummary!E7:N7,"ZPORF")*100/M7)</f>
        <v>0</v>
      </c>
      <c r="CK7" s="26">
        <f>IF(M7=0,0,COUNTIF(T2_imgsummary!E7:N7,"AA")*100/M7)</f>
        <v>30</v>
      </c>
      <c r="CL7" s="26">
        <f>IF(M7=0,0,COUNTIF(T2_imgsummary!E7:N7,"CA")*100/M7)</f>
        <v>10</v>
      </c>
      <c r="CM7">
        <f>IF(M7=0,0,COUNTIF(T2_imgsummary!E7:N7,"DC")*100/M7)</f>
        <v>0</v>
      </c>
      <c r="CN7">
        <f>IF(M7=0,0,COUNTIF(T2_imgsummary!E7:N7,"DCA")*100/M7)</f>
        <v>0</v>
      </c>
      <c r="CO7">
        <f>IF(M7=0,0,COUNTIF(T2_imgsummary!E7:N7,"DIS")*100/M7)</f>
        <v>0</v>
      </c>
      <c r="CQ7">
        <f>IF(M7=0,0,COUNTIF(T2_imgsummary!E7:N7,"GRV")*100/M7)</f>
        <v>0</v>
      </c>
      <c r="CR7">
        <f>IF(M7=0,0,COUNTIF(T2_imgsummary!E7:N7,"R")*100/M7)</f>
        <v>0</v>
      </c>
      <c r="CS7">
        <f>IF(M7=0,0,COUNTIF(T2_imgsummary!E7:N7,"S")*100/M7)</f>
        <v>0</v>
      </c>
      <c r="CT7">
        <f>IF(M7=0,0,COUNTIF(T2_imgsummary!E7:N7,"RCK")*100/M7)</f>
        <v>0</v>
      </c>
      <c r="CU7">
        <f>IF(M7=0,0,COUNTIF(T2_imgsummary!E7:N7,"SI")*100/M7)</f>
        <v>0</v>
      </c>
      <c r="CW7">
        <f>IF(M7=0,0,COUNTIF(T2_imgsummary!E7:N7,"COD")*100/M7)</f>
        <v>0</v>
      </c>
      <c r="CX7">
        <f>IF(M7=0,0,COUNTIF(T2_imgsummary!E7:N7,"KAPP")*100/M7)</f>
        <v>0</v>
      </c>
      <c r="CY7" s="26">
        <f>IF(M7=0,0,COUNTIF(T2_imgsummary!E7:N7,"MA")*100/M7)</f>
        <v>20</v>
      </c>
      <c r="CZ7">
        <f>IF(M7=0,0,COUNTIF(T2_imgsummary!E7:N7,"SARG")*100/M7)</f>
        <v>0</v>
      </c>
      <c r="DB7" s="26">
        <f>IF(M7=0,0,COUNTIF(T2_imgsummary!E7:N7,"HA")*100/M7)</f>
        <v>40</v>
      </c>
      <c r="DD7">
        <f>IF(M7=0,0,COUNTIF(T2_imgsummary!E7:N7,"COTS")*100/M7)</f>
        <v>0</v>
      </c>
      <c r="DE7">
        <f>IF(M7=0,0,COUNTIF(T2_imgsummary!E7:N7,"COR")*100/M7)</f>
        <v>0</v>
      </c>
      <c r="DF7">
        <f>IF(M7=0,0,COUNTIF(T2_imgsummary!E7:N7,"DIA")*100/M7)</f>
        <v>0</v>
      </c>
      <c r="DG7">
        <f>IF(M7=0,0,COUNTIF(T2_imgsummary!E7:N7,"GORG")*100/M7)</f>
        <v>0</v>
      </c>
      <c r="DH7">
        <f>IF(M7=0,0,COUNTIF(T2_imgsummary!E7:N7,"ISIS")*100/M7)</f>
        <v>0</v>
      </c>
      <c r="DI7">
        <f>IF(M7=0,0,COUNTIF(T2_imgsummary!E7:N7,"OT")*100/M7)</f>
        <v>0</v>
      </c>
      <c r="DJ7">
        <f>IF(M7=0,0,COUNTIF(T2_imgsummary!E7:N7,"SG")*100/M7)</f>
        <v>0</v>
      </c>
      <c r="DK7">
        <f>IF(M7=0,0,COUNTIF(T2_imgsummary!E7:N7,"SC")*100/M7)</f>
        <v>0</v>
      </c>
      <c r="DL7">
        <f>IF(M7=0,0,COUNTIF(T2_imgsummary!E7:N7,"SP")*100/M7)</f>
        <v>0</v>
      </c>
      <c r="DM7">
        <f>IF(M7=0,0,COUNTIF(T2_imgsummary!E7:N7,"ZO")*100/M7)</f>
        <v>0</v>
      </c>
      <c r="DO7">
        <f>IF(M7=0,0,COUNTIF(T2_imgsummary!E7:N7,"TWB")*100/M7)</f>
        <v>0</v>
      </c>
      <c r="DQ7">
        <f>IF(M7=0,0,COUNTIF(T2_imgsummary!Y7:AH7,"COR")*100/M7)</f>
        <v>0</v>
      </c>
      <c r="DR7">
        <f>IF(M7=0,0,COUNTIF(T2_imgsummary!Y7:AH7,"COTS")*100/M7)</f>
        <v>0</v>
      </c>
      <c r="DS7">
        <f>IF(M7=0,0,COUNTIF(T2_imgsummary!Y7:AH7,"DIA")*100/M7)</f>
        <v>0</v>
      </c>
      <c r="DT7">
        <f>IF(M7=0,0,COUNTIF(T2_imgsummary!Y7:AH7,"GORG")*100/M7)</f>
        <v>0</v>
      </c>
      <c r="DU7">
        <f>IF(M7=0,0,COUNTIF(T2_imgsummary!Y7:AH7,"ISIS")*100/M7)</f>
        <v>0</v>
      </c>
      <c r="DV7">
        <f>IF(M7=0,0,COUNTIF(T2_imgsummary!Y7:AH7,"DIS")*100/M7)</f>
        <v>0</v>
      </c>
      <c r="DW7">
        <f>IF(M7=0,0,COUNTIF(T2_imgsummary!Y7:AH7,"BLEC")*100/M7)</f>
        <v>0</v>
      </c>
      <c r="DX7">
        <f>IF(M7=0,0,COUNTIF(T2_imgsummary!Y7:AH7,"COD")*100/M7)</f>
        <v>0</v>
      </c>
      <c r="DY7">
        <f>IF(M7=0,0,COUNTIF(T2_imgsummary!Y7:AH7,"KAPP")*100/M7)</f>
        <v>0</v>
      </c>
      <c r="DZ7">
        <f>IF(M7=0,0,COUNTIF(T2_imgsummary!Y7:AH7,"SARG")*100/M7)</f>
        <v>0</v>
      </c>
      <c r="EA7">
        <f>IF(M7=0,0,COUNTIF(T2_imgsummary!Y7:AH7,"ZACRF")*100/M7)</f>
        <v>0</v>
      </c>
      <c r="EB7">
        <f>IF(M7=0,0,COUNTIF(T2_imgsummary!Y7:AH7,"ZAGARF")*100/M7)</f>
        <v>0</v>
      </c>
      <c r="EC7">
        <f>IF(M7=0,0,COUNTIF(T2_imgsummary!Y7:AH7,"ZAGATF")*100/M7)</f>
        <v>0</v>
      </c>
      <c r="ED7">
        <f>IF(M7=0,0,COUNTIF(T2_imgsummary!Y7:AH7,"ZCMRF")*100/M7)</f>
        <v>0</v>
      </c>
      <c r="EE7">
        <f>IF(M7=0,0,COUNTIF(T2_imgsummary!Y7:AH7,"ZDENF")*100/M7)</f>
        <v>0</v>
      </c>
      <c r="EF7">
        <f>IF(M7=0,0,COUNTIF(T2_imgsummary!Y7:AH7,"ZEUPF")*100/M7)</f>
        <v>0</v>
      </c>
      <c r="EG7">
        <f>IF(M7=0,0,COUNTIF(T2_imgsummary!Y7:AH7,"ZFAVF")*100/M7)</f>
        <v>0</v>
      </c>
      <c r="EH7">
        <f>IF(M7=0,0,COUNTIF(T2_imgsummary!Y7:AH7,"ZMUSF")*100/M7)</f>
        <v>0</v>
      </c>
      <c r="EI7">
        <f>IF(M7=0,0,COUNTIF(T2_imgsummary!Y7:AH7,"ZNSC")*100/M7)</f>
        <v>0</v>
      </c>
      <c r="EJ7">
        <f>IF(M7=0,0,COUNTIF(T2_imgsummary!Y7:AH7,"ZOC")*100/M7)</f>
        <v>0</v>
      </c>
      <c r="EK7">
        <f>IF(M7=0,0,COUNTIF(T2_imgsummary!Y7:AH7,"ZPOCF")*100/M7)</f>
        <v>0</v>
      </c>
      <c r="EL7">
        <f>IF(M7=0,0,COUNTIF(T2_imgsummary!Y7:AH7,"ZPORF")*100/M7)</f>
        <v>0</v>
      </c>
    </row>
    <row r="8" spans="1:142" x14ac:dyDescent="0.25">
      <c r="A8">
        <v>6</v>
      </c>
      <c r="B8" t="s">
        <v>561</v>
      </c>
      <c r="F8" s="26">
        <f>IF(M8=0,0,COUNTIF(T2_imgsummary!O8:X8,"HC")*100/M8)</f>
        <v>30</v>
      </c>
      <c r="G8" s="26">
        <f>IF(M8=0,0,COUNTIF(T2_imgsummary!O8:X8,"AA")*100/M8)</f>
        <v>50</v>
      </c>
      <c r="H8">
        <f>IF(M8=0,0,COUNTIF(T2_imgsummary!O8:X8,"AB")*100/M8)</f>
        <v>0</v>
      </c>
      <c r="I8" s="26">
        <f>IF(M8=0,0,COUNTIF(T2_imgsummary!O8:X8,"MA")*100/M8)</f>
        <v>10</v>
      </c>
      <c r="J8">
        <f>IF(M8=0,0,COUNTIF(T2_imgsummary!O8:X8,"HA")*100/M8)</f>
        <v>0</v>
      </c>
      <c r="K8" s="26">
        <f>IF(M8=0,0,COUNTIF(T2_imgsummary!O8:X8,"OB")*100/M8)</f>
        <v>10</v>
      </c>
      <c r="L8">
        <f>IF(M8=0,0,COUNTIF(T2_imgsummary!O8:X8,"TWB")*100/M8)</f>
        <v>0</v>
      </c>
      <c r="M8">
        <f>10-COUNTIF(T2_imgsummary!O8:X8,"TWS")</f>
        <v>10</v>
      </c>
      <c r="P8">
        <f>IF(M8=0,0,COUNTIF(T2_imgsummary!E8:N8,"ACAN")*100/M8)</f>
        <v>0</v>
      </c>
      <c r="Q8">
        <f>IF(M8=0,0,COUNTIF(T2_imgsummary!E8:N8,"ACB")*100/M8)</f>
        <v>0</v>
      </c>
      <c r="R8">
        <f>IF(M8=0,0,COUNTIF(T2_imgsummary!E8:N8,"ACC")*100/M8)</f>
        <v>0</v>
      </c>
      <c r="S8">
        <f>IF(M8=0,0,COUNTIF(T2_imgsummary!E8:N8,"ACD")*100/M8)</f>
        <v>0</v>
      </c>
      <c r="T8">
        <f>IF(M8=0,0,COUNTIF(T2_imgsummary!E8:N8,"ACH")*100/M8)</f>
        <v>0</v>
      </c>
      <c r="U8">
        <f>IF(M8=0,0,COUNTIF(T2_imgsummary!E8:N8,"ACT")*100/M8)</f>
        <v>0</v>
      </c>
      <c r="V8">
        <f>IF(M8=0,0,COUNTIF(T2_imgsummary!E8:N8,"ACR")*100/M8)</f>
        <v>0</v>
      </c>
      <c r="W8">
        <f>IF(M8=0,0,COUNTIF(T2_imgsummary!E8:N8,"AST")*100/M8)</f>
        <v>0</v>
      </c>
      <c r="X8">
        <f>IF(M8=0,0,COUNTIF(T2_imgsummary!E8:N8,"AF")*100/M8)</f>
        <v>0</v>
      </c>
      <c r="Y8">
        <f>IF(M8=0,0,COUNTIF(T2_imgsummary!E8:N8,"BLEC")*100/M8)</f>
        <v>0</v>
      </c>
      <c r="Z8" s="26">
        <f>IF(M8=0,0,COUNTIF(T2_imgsummary!E8:N8,"CAU")*100/M8)</f>
        <v>10</v>
      </c>
      <c r="AA8">
        <f>IF(M8=0,0,COUNTIF(T2_imgsummary!E8:N8,"COE")*100/M8)</f>
        <v>0</v>
      </c>
      <c r="AB8">
        <f>IF(M8=0,0,COUNTIF(T2_imgsummary!E8:N8,"COS")*100/M8)</f>
        <v>0</v>
      </c>
      <c r="AC8">
        <f>IF(M8=0,0,COUNTIF(T2_imgsummary!E8:N8,"CYP")*100/M8)</f>
        <v>0</v>
      </c>
      <c r="AD8">
        <f>IF(M8=0,0,COUNTIF(T2_imgsummary!E8:N8,"DIP")*100/M8)</f>
        <v>0</v>
      </c>
      <c r="AE8">
        <f>IF(M8=0,0,COUNTIF(T2_imgsummary!E8:N8,"ECHY")*100/M8)</f>
        <v>0</v>
      </c>
      <c r="AF8">
        <f>IF(M8=0,0,COUNTIF(T2_imgsummary!E8:N8,"ECHI")*100/M8)</f>
        <v>0</v>
      </c>
      <c r="AG8">
        <f>IF(M8=0,0,COUNTIF(T2_imgsummary!E8:N8,"EUP")*100/M8)</f>
        <v>0</v>
      </c>
      <c r="AH8" s="26">
        <f>IF(M8=0,0,COUNTIF(T2_imgsummary!E8:N8,"FAV")*100/M8)</f>
        <v>10</v>
      </c>
      <c r="AI8">
        <f>IF(M8=0,0,COUNTIF(T2_imgsummary!E8:N8,"FVI")*100/M8)</f>
        <v>0</v>
      </c>
      <c r="AJ8">
        <f>IF(M8=0,0,COUNTIF(T2_imgsummary!E8:N8,"CMR")*100/M8)</f>
        <v>0</v>
      </c>
      <c r="AK8">
        <f>IF(M8=0,0,COUNTIF(T2_imgsummary!E8:N8,"GAL")*100/M8)</f>
        <v>0</v>
      </c>
      <c r="AL8">
        <f>IF(M8=0,0,COUNTIF(T2_imgsummary!E8:N8,"GONIA")*100/M8)</f>
        <v>0</v>
      </c>
      <c r="AM8">
        <f>IF(M8=0,0,COUNTIF(T2_imgsummary!E8:N8,"GONIO")*100/M8)</f>
        <v>0</v>
      </c>
      <c r="AN8">
        <f>IF(M8=0,0,COUNTIF(T2_imgsummary!E8:N8,"HEL")*100/M8)</f>
        <v>0</v>
      </c>
      <c r="AO8">
        <f>IF(M8=0,0,COUNTIF(T2_imgsummary!E8:N8,"HYD")*100/M8)</f>
        <v>0</v>
      </c>
      <c r="AP8">
        <f>IF(M8=0,0,COUNTIF(T2_imgsummary!E8:N8,"ISO")*100/M8)</f>
        <v>0</v>
      </c>
      <c r="AQ8">
        <f>IF(M8=0,0,COUNTIF(T2_imgsummary!E8:N8,"LEPA")*100/M8)</f>
        <v>0</v>
      </c>
      <c r="AR8">
        <f>IF(M8=0,0,COUNTIF(T2_imgsummary!E8:N8,"LEPS")*100/M8)</f>
        <v>0</v>
      </c>
      <c r="AS8">
        <f>IF(M8=0,0,COUNTIF(T2_imgsummary!E8:N8,"LOB")*100/M8)</f>
        <v>0</v>
      </c>
      <c r="AT8" s="26">
        <f>IF(M8=0,0,COUNTIF(T2_imgsummary!E8:N8,"MER")*100/M8)</f>
        <v>10</v>
      </c>
      <c r="AU8">
        <f>IF(M8=0,0,COUNTIF(T2_imgsummary!E8:N8,"MILL")*100/M8)</f>
        <v>0</v>
      </c>
      <c r="AV8">
        <f>IF(M8=0,0,COUNTIF(T2_imgsummary!E8:N8,"MON")*100/M8)</f>
        <v>0</v>
      </c>
      <c r="AW8">
        <f>IF(M8=0,0,COUNTIF(T2_imgsummary!E8:N8,"MONTB")*100/M8)</f>
        <v>0</v>
      </c>
      <c r="AX8">
        <f>IF(M8=0,0,COUNTIF(T2_imgsummary!E8:N8,"MONTE")*100/M8)</f>
        <v>0</v>
      </c>
      <c r="AY8">
        <f>IF(M8=0,0,COUNTIF(T2_imgsummary!E8:N8,"MONTF")*100/M8)</f>
        <v>0</v>
      </c>
      <c r="AZ8">
        <f>IF(M8=0,0,COUNTIF(T2_imgsummary!E8:N8,"MYC")*100/M8)</f>
        <v>0</v>
      </c>
      <c r="BA8">
        <f>IF(M8=0,0,COUNTIF(T2_imgsummary!E8:N8,"CB")*100/M8)</f>
        <v>0</v>
      </c>
      <c r="BB8">
        <f>IF(M8=0,0,COUNTIF(T2_imgsummary!E8:N8,"BUB")*100/M8)</f>
        <v>0</v>
      </c>
      <c r="BC8">
        <f>IF(M8=0,0,COUNTIF(T2_imgsummary!E8:N8,"CE")*100/M8)</f>
        <v>0</v>
      </c>
      <c r="BD8">
        <f>IF(M8=0,0,COUNTIF(T2_imgsummary!E8:N8,"CF")*100/M8)</f>
        <v>0</v>
      </c>
      <c r="BE8">
        <f>IF(M8=0,0,COUNTIF(T2_imgsummary!E8:N8,"FOT")*100/M8)</f>
        <v>0</v>
      </c>
      <c r="BF8">
        <f>IF(M8=0,0,COUNTIF(T2_imgsummary!E8:N8,"CM")*100/M8)</f>
        <v>0</v>
      </c>
      <c r="BG8">
        <f>IF(M8=0,0,COUNTIF(T2_imgsummary!E8:N8,"OULA")*100/M8)</f>
        <v>0</v>
      </c>
      <c r="BH8">
        <f>IF(M8=0,0,COUNTIF(T2_imgsummary!E8:N8,"OULO")*100/M8)</f>
        <v>0</v>
      </c>
      <c r="BI8">
        <f>IF(M8=0,0,COUNTIF(T2_imgsummary!E8:N8,"OXY")*100/M8)</f>
        <v>0</v>
      </c>
      <c r="BJ8">
        <f>IF(M8=0,0,COUNTIF(T2_imgsummary!E8:N8,"PACE")*100/M8)</f>
        <v>0</v>
      </c>
      <c r="BK8">
        <f>IF(M8=0,0,COUNTIF(T2_imgsummary!E8:N8,"PACF")*100/M8)</f>
        <v>0</v>
      </c>
      <c r="BL8">
        <f>IF(M8=0,0,COUNTIF(T2_imgsummary!E8:N8,"PAV")*100/M8)</f>
        <v>0</v>
      </c>
      <c r="BM8">
        <f>IF(M8=0,0,COUNTIF(T2_imgsummary!E8:N8,"PEC")*100/M8)</f>
        <v>0</v>
      </c>
      <c r="BN8">
        <f>IF(M8=0,0,COUNTIF(T2_imgsummary!E8:N8,"PLAT")*100/M8)</f>
        <v>0</v>
      </c>
      <c r="BO8">
        <f>IF(M8=0,0,COUNTIF(T2_imgsummary!E8:N8,"POC")*100/M8)</f>
        <v>0</v>
      </c>
      <c r="BP8">
        <f>IF(M8=0,0,COUNTIF(T2_imgsummary!E8:N8,"PORB")*100/M8)</f>
        <v>0</v>
      </c>
      <c r="BQ8">
        <f>IF(M8=0,0,COUNTIF(T2_imgsummary!E8:N8,"PORE")*100/M8)</f>
        <v>0</v>
      </c>
      <c r="BR8">
        <f>IF(M8=0,0,COUNTIF(T2_imgsummary!E8:N8,"PORM")*100/M8)</f>
        <v>0</v>
      </c>
      <c r="BS8">
        <f>IF(M8=0,0,COUNTIF(T2_imgsummary!E8:N8,"SER")*100/M8)</f>
        <v>0</v>
      </c>
      <c r="BT8">
        <f>IF(M8=0,0,COUNTIF(T2_imgsummary!E8:N8,"STY")*100/M8)</f>
        <v>0</v>
      </c>
      <c r="BU8">
        <f>IF(M8=0,0,COUNTIF(T2_imgsummary!E8:N8,"SYM")*100/M8)</f>
        <v>0</v>
      </c>
      <c r="BV8">
        <f>IF(M8=0,0,COUNTIF(T2_imgsummary!E8:N8,"TUBI")*100/M8)</f>
        <v>0</v>
      </c>
      <c r="BW8">
        <f>IF(M8=0,0,COUNTIF(T2_imgsummary!E8:N8,"TURB")*100/M8)</f>
        <v>0</v>
      </c>
      <c r="BX8">
        <f>IF(M8=0,0,COUNTIF(T2_imgsummary!E8:N8,"ZACRF")*100/M8)</f>
        <v>0</v>
      </c>
      <c r="BY8">
        <f>IF(M8=0,0,COUNTIF(T2_imgsummary!E8:N8,"ZAGARF")*100/M8)</f>
        <v>0</v>
      </c>
      <c r="BZ8">
        <f>IF(M8=0,0,COUNTIF(T2_imgsummary!E8:N8,"ZAGATF")*100/M8)</f>
        <v>0</v>
      </c>
      <c r="CA8">
        <f>IF(M8=0,0,COUNTIF(T2_imgsummary!E8:N8,"ZDENF")*100/M8)</f>
        <v>0</v>
      </c>
      <c r="CB8">
        <f>IF(M8=0,0,COUNTIF(T2_imgsummary!E8:N8,"ZEUPF")*100/M8)</f>
        <v>0</v>
      </c>
      <c r="CC8">
        <f>IF(M8=0,0,COUNTIF(T2_imgsummary!E8:N8,"ZFAVF")*100/M8)</f>
        <v>0</v>
      </c>
      <c r="CD8">
        <f>IF(M8=0,0,COUNTIF(T2_imgsummary!E8:N8,"ZCMRF")*100/M8)</f>
        <v>0</v>
      </c>
      <c r="CE8">
        <f>IF(M8=0,0,COUNTIF(T2_imgsummary!E8:N8,"ZMUSF")*100/M8)</f>
        <v>0</v>
      </c>
      <c r="CF8">
        <f>IF(M8=0,0,COUNTIF(T2_imgsummary!E8:N8,"ZNSC")*100/M8)</f>
        <v>0</v>
      </c>
      <c r="CG8">
        <f>IF(M8=0,0,COUNTIF(T2_imgsummary!E8:N8,"ZOC")*100/M8)</f>
        <v>0</v>
      </c>
      <c r="CH8">
        <f>IF(M8=0,0,COUNTIF(T2_imgsummary!E8:N8,"ZPOCF")*100/M8)</f>
        <v>0</v>
      </c>
      <c r="CI8">
        <f>IF(M8=0,0,COUNTIF(T2_imgsummary!E8:N8,"ZPORF")*100/M8)</f>
        <v>0</v>
      </c>
      <c r="CK8" s="26">
        <f>IF(M8=0,0,COUNTIF(T2_imgsummary!E8:N8,"AA")*100/M8)</f>
        <v>50</v>
      </c>
      <c r="CL8">
        <f>IF(M8=0,0,COUNTIF(T2_imgsummary!E8:N8,"CA")*100/M8)</f>
        <v>0</v>
      </c>
      <c r="CM8">
        <f>IF(M8=0,0,COUNTIF(T2_imgsummary!E8:N8,"DC")*100/M8)</f>
        <v>0</v>
      </c>
      <c r="CN8">
        <f>IF(M8=0,0,COUNTIF(T2_imgsummary!E8:N8,"DCA")*100/M8)</f>
        <v>0</v>
      </c>
      <c r="CO8">
        <f>IF(M8=0,0,COUNTIF(T2_imgsummary!E8:N8,"DIS")*100/M8)</f>
        <v>0</v>
      </c>
      <c r="CQ8">
        <f>IF(M8=0,0,COUNTIF(T2_imgsummary!E8:N8,"GRV")*100/M8)</f>
        <v>0</v>
      </c>
      <c r="CR8">
        <f>IF(M8=0,0,COUNTIF(T2_imgsummary!E8:N8,"R")*100/M8)</f>
        <v>0</v>
      </c>
      <c r="CS8">
        <f>IF(M8=0,0,COUNTIF(T2_imgsummary!E8:N8,"S")*100/M8)</f>
        <v>0</v>
      </c>
      <c r="CT8">
        <f>IF(M8=0,0,COUNTIF(T2_imgsummary!E8:N8,"RCK")*100/M8)</f>
        <v>0</v>
      </c>
      <c r="CU8">
        <f>IF(M8=0,0,COUNTIF(T2_imgsummary!E8:N8,"SI")*100/M8)</f>
        <v>0</v>
      </c>
      <c r="CW8">
        <f>IF(M8=0,0,COUNTIF(T2_imgsummary!E8:N8,"COD")*100/M8)</f>
        <v>0</v>
      </c>
      <c r="CX8">
        <f>IF(M8=0,0,COUNTIF(T2_imgsummary!E8:N8,"KAPP")*100/M8)</f>
        <v>0</v>
      </c>
      <c r="CY8" s="26">
        <f>IF(M8=0,0,COUNTIF(T2_imgsummary!E8:N8,"MA")*100/M8)</f>
        <v>10</v>
      </c>
      <c r="CZ8">
        <f>IF(M8=0,0,COUNTIF(T2_imgsummary!E8:N8,"SARG")*100/M8)</f>
        <v>0</v>
      </c>
      <c r="DB8">
        <f>IF(M8=0,0,COUNTIF(T2_imgsummary!E8:N8,"HA")*100/M8)</f>
        <v>0</v>
      </c>
      <c r="DD8">
        <f>IF(M8=0,0,COUNTIF(T2_imgsummary!E8:N8,"COTS")*100/M8)</f>
        <v>0</v>
      </c>
      <c r="DE8">
        <f>IF(M8=0,0,COUNTIF(T2_imgsummary!E8:N8,"COR")*100/M8)</f>
        <v>0</v>
      </c>
      <c r="DF8">
        <f>IF(M8=0,0,COUNTIF(T2_imgsummary!E8:N8,"DIA")*100/M8)</f>
        <v>0</v>
      </c>
      <c r="DG8">
        <f>IF(M8=0,0,COUNTIF(T2_imgsummary!E8:N8,"GORG")*100/M8)</f>
        <v>0</v>
      </c>
      <c r="DH8">
        <f>IF(M8=0,0,COUNTIF(T2_imgsummary!E8:N8,"ISIS")*100/M8)</f>
        <v>0</v>
      </c>
      <c r="DI8">
        <f>IF(M8=0,0,COUNTIF(T2_imgsummary!E8:N8,"OT")*100/M8)</f>
        <v>0</v>
      </c>
      <c r="DJ8">
        <f>IF(M8=0,0,COUNTIF(T2_imgsummary!E8:N8,"SG")*100/M8)</f>
        <v>0</v>
      </c>
      <c r="DK8">
        <f>IF(M8=0,0,COUNTIF(T2_imgsummary!E8:N8,"SC")*100/M8)</f>
        <v>0</v>
      </c>
      <c r="DL8" s="26">
        <f>IF(M8=0,0,COUNTIF(T2_imgsummary!E8:N8,"SP")*100/M8)</f>
        <v>10</v>
      </c>
      <c r="DM8">
        <f>IF(M8=0,0,COUNTIF(T2_imgsummary!E8:N8,"ZO")*100/M8)</f>
        <v>0</v>
      </c>
      <c r="DO8">
        <f>IF(M8=0,0,COUNTIF(T2_imgsummary!E8:N8,"TWB")*100/M8)</f>
        <v>0</v>
      </c>
      <c r="DQ8">
        <f>IF(M8=0,0,COUNTIF(T2_imgsummary!Y8:AH8,"COR")*100/M8)</f>
        <v>0</v>
      </c>
      <c r="DR8">
        <f>IF(M8=0,0,COUNTIF(T2_imgsummary!Y8:AH8,"COTS")*100/M8)</f>
        <v>0</v>
      </c>
      <c r="DS8">
        <f>IF(M8=0,0,COUNTIF(T2_imgsummary!Y8:AH8,"DIA")*100/M8)</f>
        <v>0</v>
      </c>
      <c r="DT8">
        <f>IF(M8=0,0,COUNTIF(T2_imgsummary!Y8:AH8,"GORG")*100/M8)</f>
        <v>0</v>
      </c>
      <c r="DU8">
        <f>IF(M8=0,0,COUNTIF(T2_imgsummary!Y8:AH8,"ISIS")*100/M8)</f>
        <v>0</v>
      </c>
      <c r="DV8">
        <f>IF(M8=0,0,COUNTIF(T2_imgsummary!Y8:AH8,"DIS")*100/M8)</f>
        <v>0</v>
      </c>
      <c r="DW8">
        <f>IF(M8=0,0,COUNTIF(T2_imgsummary!Y8:AH8,"BLEC")*100/M8)</f>
        <v>0</v>
      </c>
      <c r="DX8">
        <f>IF(M8=0,0,COUNTIF(T2_imgsummary!Y8:AH8,"COD")*100/M8)</f>
        <v>0</v>
      </c>
      <c r="DY8">
        <f>IF(M8=0,0,COUNTIF(T2_imgsummary!Y8:AH8,"KAPP")*100/M8)</f>
        <v>0</v>
      </c>
      <c r="DZ8">
        <f>IF(M8=0,0,COUNTIF(T2_imgsummary!Y8:AH8,"SARG")*100/M8)</f>
        <v>0</v>
      </c>
      <c r="EA8">
        <f>IF(M8=0,0,COUNTIF(T2_imgsummary!Y8:AH8,"ZACRF")*100/M8)</f>
        <v>0</v>
      </c>
      <c r="EB8">
        <f>IF(M8=0,0,COUNTIF(T2_imgsummary!Y8:AH8,"ZAGARF")*100/M8)</f>
        <v>0</v>
      </c>
      <c r="EC8">
        <f>IF(M8=0,0,COUNTIF(T2_imgsummary!Y8:AH8,"ZAGATF")*100/M8)</f>
        <v>0</v>
      </c>
      <c r="ED8">
        <f>IF(M8=0,0,COUNTIF(T2_imgsummary!Y8:AH8,"ZCMRF")*100/M8)</f>
        <v>0</v>
      </c>
      <c r="EE8">
        <f>IF(M8=0,0,COUNTIF(T2_imgsummary!Y8:AH8,"ZDENF")*100/M8)</f>
        <v>0</v>
      </c>
      <c r="EF8">
        <f>IF(M8=0,0,COUNTIF(T2_imgsummary!Y8:AH8,"ZEUPF")*100/M8)</f>
        <v>0</v>
      </c>
      <c r="EG8">
        <f>IF(M8=0,0,COUNTIF(T2_imgsummary!Y8:AH8,"ZFAVF")*100/M8)</f>
        <v>0</v>
      </c>
      <c r="EH8">
        <f>IF(M8=0,0,COUNTIF(T2_imgsummary!Y8:AH8,"ZMUSF")*100/M8)</f>
        <v>0</v>
      </c>
      <c r="EI8">
        <f>IF(M8=0,0,COUNTIF(T2_imgsummary!Y8:AH8,"ZNSC")*100/M8)</f>
        <v>0</v>
      </c>
      <c r="EJ8">
        <f>IF(M8=0,0,COUNTIF(T2_imgsummary!Y8:AH8,"ZOC")*100/M8)</f>
        <v>0</v>
      </c>
      <c r="EK8">
        <f>IF(M8=0,0,COUNTIF(T2_imgsummary!Y8:AH8,"ZPOCF")*100/M8)</f>
        <v>0</v>
      </c>
      <c r="EL8">
        <f>IF(M8=0,0,COUNTIF(T2_imgsummary!Y8:AH8,"ZPORF")*100/M8)</f>
        <v>0</v>
      </c>
    </row>
    <row r="9" spans="1:142" x14ac:dyDescent="0.25">
      <c r="A9">
        <v>7</v>
      </c>
      <c r="B9" t="s">
        <v>562</v>
      </c>
      <c r="F9" s="26">
        <f>IF(M9=0,0,COUNTIF(T2_imgsummary!O9:X9,"HC")*100/M9)</f>
        <v>20</v>
      </c>
      <c r="G9" s="26">
        <f>IF(M9=0,0,COUNTIF(T2_imgsummary!O9:X9,"AA")*100/M9)</f>
        <v>40</v>
      </c>
      <c r="H9">
        <f>IF(M9=0,0,COUNTIF(T2_imgsummary!O9:X9,"AB")*100/M9)</f>
        <v>0</v>
      </c>
      <c r="I9" s="26">
        <f>IF(M9=0,0,COUNTIF(T2_imgsummary!O9:X9,"MA")*100/M9)</f>
        <v>10</v>
      </c>
      <c r="J9">
        <f>IF(M9=0,0,COUNTIF(T2_imgsummary!O9:X9,"HA")*100/M9)</f>
        <v>0</v>
      </c>
      <c r="K9" s="26">
        <f>IF(M9=0,0,COUNTIF(T2_imgsummary!O9:X9,"OB")*100/M9)</f>
        <v>30</v>
      </c>
      <c r="L9">
        <f>IF(M9=0,0,COUNTIF(T2_imgsummary!O9:X9,"TWB")*100/M9)</f>
        <v>0</v>
      </c>
      <c r="M9">
        <f>10-COUNTIF(T2_imgsummary!O9:X9,"TWS")</f>
        <v>10</v>
      </c>
      <c r="P9">
        <f>IF(M9=0,0,COUNTIF(T2_imgsummary!E9:N9,"ACAN")*100/M9)</f>
        <v>0</v>
      </c>
      <c r="Q9">
        <f>IF(M9=0,0,COUNTIF(T2_imgsummary!E9:N9,"ACB")*100/M9)</f>
        <v>0</v>
      </c>
      <c r="R9">
        <f>IF(M9=0,0,COUNTIF(T2_imgsummary!E9:N9,"ACC")*100/M9)</f>
        <v>0</v>
      </c>
      <c r="S9">
        <f>IF(M9=0,0,COUNTIF(T2_imgsummary!E9:N9,"ACD")*100/M9)</f>
        <v>0</v>
      </c>
      <c r="T9">
        <f>IF(M9=0,0,COUNTIF(T2_imgsummary!E9:N9,"ACH")*100/M9)</f>
        <v>0</v>
      </c>
      <c r="U9">
        <f>IF(M9=0,0,COUNTIF(T2_imgsummary!E9:N9,"ACT")*100/M9)</f>
        <v>0</v>
      </c>
      <c r="V9">
        <f>IF(M9=0,0,COUNTIF(T2_imgsummary!E9:N9,"ACR")*100/M9)</f>
        <v>0</v>
      </c>
      <c r="W9">
        <f>IF(M9=0,0,COUNTIF(T2_imgsummary!E9:N9,"AST")*100/M9)</f>
        <v>0</v>
      </c>
      <c r="X9">
        <f>IF(M9=0,0,COUNTIF(T2_imgsummary!E9:N9,"AF")*100/M9)</f>
        <v>0</v>
      </c>
      <c r="Y9">
        <f>IF(M9=0,0,COUNTIF(T2_imgsummary!E9:N9,"BLEC")*100/M9)</f>
        <v>0</v>
      </c>
      <c r="Z9">
        <f>IF(M9=0,0,COUNTIF(T2_imgsummary!E9:N9,"CAU")*100/M9)</f>
        <v>0</v>
      </c>
      <c r="AA9">
        <f>IF(M9=0,0,COUNTIF(T2_imgsummary!E9:N9,"COE")*100/M9)</f>
        <v>0</v>
      </c>
      <c r="AB9">
        <f>IF(M9=0,0,COUNTIF(T2_imgsummary!E9:N9,"COS")*100/M9)</f>
        <v>0</v>
      </c>
      <c r="AC9">
        <f>IF(M9=0,0,COUNTIF(T2_imgsummary!E9:N9,"CYP")*100/M9)</f>
        <v>0</v>
      </c>
      <c r="AD9">
        <f>IF(M9=0,0,COUNTIF(T2_imgsummary!E9:N9,"DIP")*100/M9)</f>
        <v>0</v>
      </c>
      <c r="AE9">
        <f>IF(M9=0,0,COUNTIF(T2_imgsummary!E9:N9,"ECHY")*100/M9)</f>
        <v>0</v>
      </c>
      <c r="AF9">
        <f>IF(M9=0,0,COUNTIF(T2_imgsummary!E9:N9,"ECHI")*100/M9)</f>
        <v>0</v>
      </c>
      <c r="AG9">
        <f>IF(M9=0,0,COUNTIF(T2_imgsummary!E9:N9,"EUP")*100/M9)</f>
        <v>0</v>
      </c>
      <c r="AH9">
        <f>IF(M9=0,0,COUNTIF(T2_imgsummary!E9:N9,"FAV")*100/M9)</f>
        <v>0</v>
      </c>
      <c r="AI9">
        <f>IF(M9=0,0,COUNTIF(T2_imgsummary!E9:N9,"FVI")*100/M9)</f>
        <v>0</v>
      </c>
      <c r="AJ9">
        <f>IF(M9=0,0,COUNTIF(T2_imgsummary!E9:N9,"CMR")*100/M9)</f>
        <v>0</v>
      </c>
      <c r="AK9">
        <f>IF(M9=0,0,COUNTIF(T2_imgsummary!E9:N9,"GAL")*100/M9)</f>
        <v>0</v>
      </c>
      <c r="AL9">
        <f>IF(M9=0,0,COUNTIF(T2_imgsummary!E9:N9,"GONIA")*100/M9)</f>
        <v>0</v>
      </c>
      <c r="AM9">
        <f>IF(M9=0,0,COUNTIF(T2_imgsummary!E9:N9,"GONIO")*100/M9)</f>
        <v>0</v>
      </c>
      <c r="AN9">
        <f>IF(M9=0,0,COUNTIF(T2_imgsummary!E9:N9,"HEL")*100/M9)</f>
        <v>0</v>
      </c>
      <c r="AO9">
        <f>IF(M9=0,0,COUNTIF(T2_imgsummary!E9:N9,"HYD")*100/M9)</f>
        <v>0</v>
      </c>
      <c r="AP9">
        <f>IF(M9=0,0,COUNTIF(T2_imgsummary!E9:N9,"ISO")*100/M9)</f>
        <v>0</v>
      </c>
      <c r="AQ9">
        <f>IF(M9=0,0,COUNTIF(T2_imgsummary!E9:N9,"LEPA")*100/M9)</f>
        <v>0</v>
      </c>
      <c r="AR9">
        <f>IF(M9=0,0,COUNTIF(T2_imgsummary!E9:N9,"LEPS")*100/M9)</f>
        <v>0</v>
      </c>
      <c r="AS9">
        <f>IF(M9=0,0,COUNTIF(T2_imgsummary!E9:N9,"LOB")*100/M9)</f>
        <v>0</v>
      </c>
      <c r="AT9">
        <f>IF(M9=0,0,COUNTIF(T2_imgsummary!E9:N9,"MER")*100/M9)</f>
        <v>0</v>
      </c>
      <c r="AU9">
        <f>IF(M9=0,0,COUNTIF(T2_imgsummary!E9:N9,"MILL")*100/M9)</f>
        <v>0</v>
      </c>
      <c r="AV9">
        <f>IF(M9=0,0,COUNTIF(T2_imgsummary!E9:N9,"MON")*100/M9)</f>
        <v>0</v>
      </c>
      <c r="AW9">
        <f>IF(M9=0,0,COUNTIF(T2_imgsummary!E9:N9,"MONTB")*100/M9)</f>
        <v>0</v>
      </c>
      <c r="AX9">
        <f>IF(M9=0,0,COUNTIF(T2_imgsummary!E9:N9,"MONTE")*100/M9)</f>
        <v>0</v>
      </c>
      <c r="AY9">
        <f>IF(M9=0,0,COUNTIF(T2_imgsummary!E9:N9,"MONTF")*100/M9)</f>
        <v>0</v>
      </c>
      <c r="AZ9">
        <f>IF(M9=0,0,COUNTIF(T2_imgsummary!E9:N9,"MYC")*100/M9)</f>
        <v>0</v>
      </c>
      <c r="BA9">
        <f>IF(M9=0,0,COUNTIF(T2_imgsummary!E9:N9,"CB")*100/M9)</f>
        <v>0</v>
      </c>
      <c r="BB9">
        <f>IF(M9=0,0,COUNTIF(T2_imgsummary!E9:N9,"BUB")*100/M9)</f>
        <v>0</v>
      </c>
      <c r="BC9" s="26">
        <f>IF(M9=0,0,COUNTIF(T2_imgsummary!E9:N9,"CE")*100/M9)</f>
        <v>10</v>
      </c>
      <c r="BD9">
        <f>IF(M9=0,0,COUNTIF(T2_imgsummary!E9:N9,"CF")*100/M9)</f>
        <v>0</v>
      </c>
      <c r="BE9">
        <f>IF(M9=0,0,COUNTIF(T2_imgsummary!E9:N9,"FOT")*100/M9)</f>
        <v>0</v>
      </c>
      <c r="BF9">
        <f>IF(M9=0,0,COUNTIF(T2_imgsummary!E9:N9,"CM")*100/M9)</f>
        <v>0</v>
      </c>
      <c r="BG9">
        <f>IF(M9=0,0,COUNTIF(T2_imgsummary!E9:N9,"OULA")*100/M9)</f>
        <v>0</v>
      </c>
      <c r="BH9">
        <f>IF(M9=0,0,COUNTIF(T2_imgsummary!E9:N9,"OULO")*100/M9)</f>
        <v>0</v>
      </c>
      <c r="BI9">
        <f>IF(M9=0,0,COUNTIF(T2_imgsummary!E9:N9,"OXY")*100/M9)</f>
        <v>0</v>
      </c>
      <c r="BJ9">
        <f>IF(M9=0,0,COUNTIF(T2_imgsummary!E9:N9,"PACE")*100/M9)</f>
        <v>0</v>
      </c>
      <c r="BK9">
        <f>IF(M9=0,0,COUNTIF(T2_imgsummary!E9:N9,"PACF")*100/M9)</f>
        <v>0</v>
      </c>
      <c r="BL9">
        <f>IF(M9=0,0,COUNTIF(T2_imgsummary!E9:N9,"PAV")*100/M9)</f>
        <v>0</v>
      </c>
      <c r="BM9">
        <f>IF(M9=0,0,COUNTIF(T2_imgsummary!E9:N9,"PEC")*100/M9)</f>
        <v>0</v>
      </c>
      <c r="BN9">
        <f>IF(M9=0,0,COUNTIF(T2_imgsummary!E9:N9,"PLAT")*100/M9)</f>
        <v>0</v>
      </c>
      <c r="BO9">
        <f>IF(M9=0,0,COUNTIF(T2_imgsummary!E9:N9,"POC")*100/M9)</f>
        <v>0</v>
      </c>
      <c r="BP9">
        <f>IF(M9=0,0,COUNTIF(T2_imgsummary!E9:N9,"PORB")*100/M9)</f>
        <v>0</v>
      </c>
      <c r="BQ9">
        <f>IF(M9=0,0,COUNTIF(T2_imgsummary!E9:N9,"PORE")*100/M9)</f>
        <v>0</v>
      </c>
      <c r="BR9">
        <f>IF(M9=0,0,COUNTIF(T2_imgsummary!E9:N9,"PORM")*100/M9)</f>
        <v>0</v>
      </c>
      <c r="BS9">
        <f>IF(M9=0,0,COUNTIF(T2_imgsummary!E9:N9,"SER")*100/M9)</f>
        <v>0</v>
      </c>
      <c r="BT9" s="26">
        <f>IF(M9=0,0,COUNTIF(T2_imgsummary!E9:N9,"STY")*100/M9)</f>
        <v>10</v>
      </c>
      <c r="BU9">
        <f>IF(M9=0,0,COUNTIF(T2_imgsummary!E9:N9,"SYM")*100/M9)</f>
        <v>0</v>
      </c>
      <c r="BV9">
        <f>IF(M9=0,0,COUNTIF(T2_imgsummary!E9:N9,"TUBI")*100/M9)</f>
        <v>0</v>
      </c>
      <c r="BW9">
        <f>IF(M9=0,0,COUNTIF(T2_imgsummary!E9:N9,"TURB")*100/M9)</f>
        <v>0</v>
      </c>
      <c r="BX9">
        <f>IF(M9=0,0,COUNTIF(T2_imgsummary!E9:N9,"ZACRF")*100/M9)</f>
        <v>0</v>
      </c>
      <c r="BY9">
        <f>IF(M9=0,0,COUNTIF(T2_imgsummary!E9:N9,"ZAGARF")*100/M9)</f>
        <v>0</v>
      </c>
      <c r="BZ9">
        <f>IF(M9=0,0,COUNTIF(T2_imgsummary!E9:N9,"ZAGATF")*100/M9)</f>
        <v>0</v>
      </c>
      <c r="CA9">
        <f>IF(M9=0,0,COUNTIF(T2_imgsummary!E9:N9,"ZDENF")*100/M9)</f>
        <v>0</v>
      </c>
      <c r="CB9">
        <f>IF(M9=0,0,COUNTIF(T2_imgsummary!E9:N9,"ZEUPF")*100/M9)</f>
        <v>0</v>
      </c>
      <c r="CC9">
        <f>IF(M9=0,0,COUNTIF(T2_imgsummary!E9:N9,"ZFAVF")*100/M9)</f>
        <v>0</v>
      </c>
      <c r="CD9">
        <f>IF(M9=0,0,COUNTIF(T2_imgsummary!E9:N9,"ZCMRF")*100/M9)</f>
        <v>0</v>
      </c>
      <c r="CE9">
        <f>IF(M9=0,0,COUNTIF(T2_imgsummary!E9:N9,"ZMUSF")*100/M9)</f>
        <v>0</v>
      </c>
      <c r="CF9">
        <f>IF(M9=0,0,COUNTIF(T2_imgsummary!E9:N9,"ZNSC")*100/M9)</f>
        <v>0</v>
      </c>
      <c r="CG9">
        <f>IF(M9=0,0,COUNTIF(T2_imgsummary!E9:N9,"ZOC")*100/M9)</f>
        <v>0</v>
      </c>
      <c r="CH9">
        <f>IF(M9=0,0,COUNTIF(T2_imgsummary!E9:N9,"ZPOCF")*100/M9)</f>
        <v>0</v>
      </c>
      <c r="CI9">
        <f>IF(M9=0,0,COUNTIF(T2_imgsummary!E9:N9,"ZPORF")*100/M9)</f>
        <v>0</v>
      </c>
      <c r="CK9" s="26">
        <f>IF(M9=0,0,COUNTIF(T2_imgsummary!E9:N9,"AA")*100/M9)</f>
        <v>40</v>
      </c>
      <c r="CL9">
        <f>IF(M9=0,0,COUNTIF(T2_imgsummary!E9:N9,"CA")*100/M9)</f>
        <v>0</v>
      </c>
      <c r="CM9">
        <f>IF(M9=0,0,COUNTIF(T2_imgsummary!E9:N9,"DC")*100/M9)</f>
        <v>0</v>
      </c>
      <c r="CN9">
        <f>IF(M9=0,0,COUNTIF(T2_imgsummary!E9:N9,"DCA")*100/M9)</f>
        <v>0</v>
      </c>
      <c r="CO9">
        <f>IF(M9=0,0,COUNTIF(T2_imgsummary!E9:N9,"DIS")*100/M9)</f>
        <v>0</v>
      </c>
      <c r="CQ9">
        <f>IF(M9=0,0,COUNTIF(T2_imgsummary!E9:N9,"GRV")*100/M9)</f>
        <v>0</v>
      </c>
      <c r="CR9">
        <f>IF(M9=0,0,COUNTIF(T2_imgsummary!E9:N9,"R")*100/M9)</f>
        <v>0</v>
      </c>
      <c r="CS9">
        <f>IF(M9=0,0,COUNTIF(T2_imgsummary!E9:N9,"S")*100/M9)</f>
        <v>0</v>
      </c>
      <c r="CT9">
        <f>IF(M9=0,0,COUNTIF(T2_imgsummary!E9:N9,"RCK")*100/M9)</f>
        <v>0</v>
      </c>
      <c r="CU9">
        <f>IF(M9=0,0,COUNTIF(T2_imgsummary!E9:N9,"SI")*100/M9)</f>
        <v>0</v>
      </c>
      <c r="CW9">
        <f>IF(M9=0,0,COUNTIF(T2_imgsummary!E9:N9,"COD")*100/M9)</f>
        <v>0</v>
      </c>
      <c r="CX9">
        <f>IF(M9=0,0,COUNTIF(T2_imgsummary!E9:N9,"KAPP")*100/M9)</f>
        <v>0</v>
      </c>
      <c r="CY9" s="26">
        <f>IF(M9=0,0,COUNTIF(T2_imgsummary!E9:N9,"MA")*100/M9)</f>
        <v>10</v>
      </c>
      <c r="CZ9">
        <f>IF(M9=0,0,COUNTIF(T2_imgsummary!E9:N9,"SARG")*100/M9)</f>
        <v>0</v>
      </c>
      <c r="DB9">
        <f>IF(M9=0,0,COUNTIF(T2_imgsummary!E9:N9,"HA")*100/M9)</f>
        <v>0</v>
      </c>
      <c r="DD9">
        <f>IF(M9=0,0,COUNTIF(T2_imgsummary!E9:N9,"COTS")*100/M9)</f>
        <v>0</v>
      </c>
      <c r="DE9">
        <f>IF(M9=0,0,COUNTIF(T2_imgsummary!E9:N9,"COR")*100/M9)</f>
        <v>0</v>
      </c>
      <c r="DF9">
        <f>IF(M9=0,0,COUNTIF(T2_imgsummary!E9:N9,"DIA")*100/M9)</f>
        <v>0</v>
      </c>
      <c r="DG9">
        <f>IF(M9=0,0,COUNTIF(T2_imgsummary!E9:N9,"GORG")*100/M9)</f>
        <v>0</v>
      </c>
      <c r="DH9">
        <f>IF(M9=0,0,COUNTIF(T2_imgsummary!E9:N9,"ISIS")*100/M9)</f>
        <v>0</v>
      </c>
      <c r="DI9">
        <f>IF(M9=0,0,COUNTIF(T2_imgsummary!E9:N9,"OT")*100/M9)</f>
        <v>0</v>
      </c>
      <c r="DJ9">
        <f>IF(M9=0,0,COUNTIF(T2_imgsummary!E9:N9,"SG")*100/M9)</f>
        <v>0</v>
      </c>
      <c r="DK9">
        <f>IF(M9=0,0,COUNTIF(T2_imgsummary!E9:N9,"SC")*100/M9)</f>
        <v>0</v>
      </c>
      <c r="DL9" s="26">
        <f>IF(M9=0,0,COUNTIF(T2_imgsummary!E9:N9,"SP")*100/M9)</f>
        <v>30</v>
      </c>
      <c r="DM9">
        <f>IF(M9=0,0,COUNTIF(T2_imgsummary!E9:N9,"ZO")*100/M9)</f>
        <v>0</v>
      </c>
      <c r="DO9">
        <f>IF(M9=0,0,COUNTIF(T2_imgsummary!E9:N9,"TWB")*100/M9)</f>
        <v>0</v>
      </c>
      <c r="DQ9">
        <f>IF(M9=0,0,COUNTIF(T2_imgsummary!Y9:AH9,"COR")*100/M9)</f>
        <v>0</v>
      </c>
      <c r="DR9">
        <f>IF(M9=0,0,COUNTIF(T2_imgsummary!Y9:AH9,"COTS")*100/M9)</f>
        <v>0</v>
      </c>
      <c r="DS9">
        <f>IF(M9=0,0,COUNTIF(T2_imgsummary!Y9:AH9,"DIA")*100/M9)</f>
        <v>0</v>
      </c>
      <c r="DT9">
        <f>IF(M9=0,0,COUNTIF(T2_imgsummary!Y9:AH9,"GORG")*100/M9)</f>
        <v>0</v>
      </c>
      <c r="DU9">
        <f>IF(M9=0,0,COUNTIF(T2_imgsummary!Y9:AH9,"ISIS")*100/M9)</f>
        <v>0</v>
      </c>
      <c r="DV9">
        <f>IF(M9=0,0,COUNTIF(T2_imgsummary!Y9:AH9,"DIS")*100/M9)</f>
        <v>0</v>
      </c>
      <c r="DW9">
        <f>IF(M9=0,0,COUNTIF(T2_imgsummary!Y9:AH9,"BLEC")*100/M9)</f>
        <v>0</v>
      </c>
      <c r="DX9">
        <f>IF(M9=0,0,COUNTIF(T2_imgsummary!Y9:AH9,"COD")*100/M9)</f>
        <v>0</v>
      </c>
      <c r="DY9">
        <f>IF(M9=0,0,COUNTIF(T2_imgsummary!Y9:AH9,"KAPP")*100/M9)</f>
        <v>0</v>
      </c>
      <c r="DZ9">
        <f>IF(M9=0,0,COUNTIF(T2_imgsummary!Y9:AH9,"SARG")*100/M9)</f>
        <v>0</v>
      </c>
      <c r="EA9">
        <f>IF(M9=0,0,COUNTIF(T2_imgsummary!Y9:AH9,"ZACRF")*100/M9)</f>
        <v>0</v>
      </c>
      <c r="EB9">
        <f>IF(M9=0,0,COUNTIF(T2_imgsummary!Y9:AH9,"ZAGARF")*100/M9)</f>
        <v>0</v>
      </c>
      <c r="EC9">
        <f>IF(M9=0,0,COUNTIF(T2_imgsummary!Y9:AH9,"ZAGATF")*100/M9)</f>
        <v>0</v>
      </c>
      <c r="ED9">
        <f>IF(M9=0,0,COUNTIF(T2_imgsummary!Y9:AH9,"ZCMRF")*100/M9)</f>
        <v>0</v>
      </c>
      <c r="EE9">
        <f>IF(M9=0,0,COUNTIF(T2_imgsummary!Y9:AH9,"ZDENF")*100/M9)</f>
        <v>0</v>
      </c>
      <c r="EF9">
        <f>IF(M9=0,0,COUNTIF(T2_imgsummary!Y9:AH9,"ZEUPF")*100/M9)</f>
        <v>0</v>
      </c>
      <c r="EG9">
        <f>IF(M9=0,0,COUNTIF(T2_imgsummary!Y9:AH9,"ZFAVF")*100/M9)</f>
        <v>0</v>
      </c>
      <c r="EH9">
        <f>IF(M9=0,0,COUNTIF(T2_imgsummary!Y9:AH9,"ZMUSF")*100/M9)</f>
        <v>0</v>
      </c>
      <c r="EI9">
        <f>IF(M9=0,0,COUNTIF(T2_imgsummary!Y9:AH9,"ZNSC")*100/M9)</f>
        <v>0</v>
      </c>
      <c r="EJ9">
        <f>IF(M9=0,0,COUNTIF(T2_imgsummary!Y9:AH9,"ZOC")*100/M9)</f>
        <v>0</v>
      </c>
      <c r="EK9">
        <f>IF(M9=0,0,COUNTIF(T2_imgsummary!Y9:AH9,"ZPOCF")*100/M9)</f>
        <v>0</v>
      </c>
      <c r="EL9">
        <f>IF(M9=0,0,COUNTIF(T2_imgsummary!Y9:AH9,"ZPORF")*100/M9)</f>
        <v>0</v>
      </c>
    </row>
    <row r="10" spans="1:142" x14ac:dyDescent="0.25">
      <c r="A10">
        <v>8</v>
      </c>
      <c r="B10" t="s">
        <v>563</v>
      </c>
      <c r="F10" s="26">
        <f>IF(M10=0,0,COUNTIF(T2_imgsummary!O10:X10,"HC")*100/M10)</f>
        <v>20</v>
      </c>
      <c r="G10" s="26">
        <f>IF(M10=0,0,COUNTIF(T2_imgsummary!O10:X10,"AA")*100/M10)</f>
        <v>40</v>
      </c>
      <c r="H10">
        <f>IF(M10=0,0,COUNTIF(T2_imgsummary!O10:X10,"AB")*100/M10)</f>
        <v>0</v>
      </c>
      <c r="I10" s="26">
        <f>IF(M10=0,0,COUNTIF(T2_imgsummary!O10:X10,"MA")*100/M10)</f>
        <v>20</v>
      </c>
      <c r="J10" s="26">
        <f>IF(M10=0,0,COUNTIF(T2_imgsummary!O10:X10,"HA")*100/M10)</f>
        <v>20</v>
      </c>
      <c r="K10">
        <f>IF(M10=0,0,COUNTIF(T2_imgsummary!O10:X10,"OB")*100/M10)</f>
        <v>0</v>
      </c>
      <c r="L10">
        <f>IF(M10=0,0,COUNTIF(T2_imgsummary!O10:X10,"TWB")*100/M10)</f>
        <v>0</v>
      </c>
      <c r="M10">
        <f>10-COUNTIF(T2_imgsummary!O10:X10,"TWS")</f>
        <v>10</v>
      </c>
      <c r="P10">
        <f>IF(M10=0,0,COUNTIF(T2_imgsummary!E10:N10,"ACAN")*100/M10)</f>
        <v>0</v>
      </c>
      <c r="Q10">
        <f>IF(M10=0,0,COUNTIF(T2_imgsummary!E10:N10,"ACB")*100/M10)</f>
        <v>0</v>
      </c>
      <c r="R10">
        <f>IF(M10=0,0,COUNTIF(T2_imgsummary!E10:N10,"ACC")*100/M10)</f>
        <v>0</v>
      </c>
      <c r="S10">
        <f>IF(M10=0,0,COUNTIF(T2_imgsummary!E10:N10,"ACD")*100/M10)</f>
        <v>0</v>
      </c>
      <c r="T10">
        <f>IF(M10=0,0,COUNTIF(T2_imgsummary!E10:N10,"ACH")*100/M10)</f>
        <v>0</v>
      </c>
      <c r="U10" s="26">
        <f>IF(M10=0,0,COUNTIF(T2_imgsummary!E10:N10,"ACT")*100/M10)</f>
        <v>10</v>
      </c>
      <c r="V10">
        <f>IF(M10=0,0,COUNTIF(T2_imgsummary!E10:N10,"ACR")*100/M10)</f>
        <v>0</v>
      </c>
      <c r="W10">
        <f>IF(M10=0,0,COUNTIF(T2_imgsummary!E10:N10,"AST")*100/M10)</f>
        <v>0</v>
      </c>
      <c r="X10">
        <f>IF(M10=0,0,COUNTIF(T2_imgsummary!E10:N10,"AF")*100/M10)</f>
        <v>0</v>
      </c>
      <c r="Y10">
        <f>IF(M10=0,0,COUNTIF(T2_imgsummary!E10:N10,"BLEC")*100/M10)</f>
        <v>0</v>
      </c>
      <c r="Z10">
        <f>IF(M10=0,0,COUNTIF(T2_imgsummary!E10:N10,"CAU")*100/M10)</f>
        <v>0</v>
      </c>
      <c r="AA10">
        <f>IF(M10=0,0,COUNTIF(T2_imgsummary!E10:N10,"COE")*100/M10)</f>
        <v>0</v>
      </c>
      <c r="AB10">
        <f>IF(M10=0,0,COUNTIF(T2_imgsummary!E10:N10,"COS")*100/M10)</f>
        <v>0</v>
      </c>
      <c r="AC10" s="26">
        <f>IF(M10=0,0,COUNTIF(T2_imgsummary!E10:N10,"CYP")*100/M10)</f>
        <v>10</v>
      </c>
      <c r="AD10">
        <f>IF(M10=0,0,COUNTIF(T2_imgsummary!E10:N10,"DIP")*100/M10)</f>
        <v>0</v>
      </c>
      <c r="AE10">
        <f>IF(M10=0,0,COUNTIF(T2_imgsummary!E10:N10,"ECHY")*100/M10)</f>
        <v>0</v>
      </c>
      <c r="AF10">
        <f>IF(M10=0,0,COUNTIF(T2_imgsummary!E10:N10,"ECHI")*100/M10)</f>
        <v>0</v>
      </c>
      <c r="AG10">
        <f>IF(M10=0,0,COUNTIF(T2_imgsummary!E10:N10,"EUP")*100/M10)</f>
        <v>0</v>
      </c>
      <c r="AH10">
        <f>IF(M10=0,0,COUNTIF(T2_imgsummary!E10:N10,"FAV")*100/M10)</f>
        <v>0</v>
      </c>
      <c r="AI10">
        <f>IF(M10=0,0,COUNTIF(T2_imgsummary!E10:N10,"FVI")*100/M10)</f>
        <v>0</v>
      </c>
      <c r="AJ10">
        <f>IF(M10=0,0,COUNTIF(T2_imgsummary!E10:N10,"CMR")*100/M10)</f>
        <v>0</v>
      </c>
      <c r="AK10">
        <f>IF(M10=0,0,COUNTIF(T2_imgsummary!E10:N10,"GAL")*100/M10)</f>
        <v>0</v>
      </c>
      <c r="AL10">
        <f>IF(M10=0,0,COUNTIF(T2_imgsummary!E10:N10,"GONIA")*100/M10)</f>
        <v>0</v>
      </c>
      <c r="AM10">
        <f>IF(M10=0,0,COUNTIF(T2_imgsummary!E10:N10,"GONIO")*100/M10)</f>
        <v>0</v>
      </c>
      <c r="AN10">
        <f>IF(M10=0,0,COUNTIF(T2_imgsummary!E10:N10,"HEL")*100/M10)</f>
        <v>0</v>
      </c>
      <c r="AO10">
        <f>IF(M10=0,0,COUNTIF(T2_imgsummary!E10:N10,"HYD")*100/M10)</f>
        <v>0</v>
      </c>
      <c r="AP10">
        <f>IF(M10=0,0,COUNTIF(T2_imgsummary!E10:N10,"ISO")*100/M10)</f>
        <v>0</v>
      </c>
      <c r="AQ10">
        <f>IF(M10=0,0,COUNTIF(T2_imgsummary!E10:N10,"LEPA")*100/M10)</f>
        <v>0</v>
      </c>
      <c r="AR10">
        <f>IF(M10=0,0,COUNTIF(T2_imgsummary!E10:N10,"LEPS")*100/M10)</f>
        <v>0</v>
      </c>
      <c r="AS10">
        <f>IF(M10=0,0,COUNTIF(T2_imgsummary!E10:N10,"LOB")*100/M10)</f>
        <v>0</v>
      </c>
      <c r="AT10">
        <f>IF(M10=0,0,COUNTIF(T2_imgsummary!E10:N10,"MER")*100/M10)</f>
        <v>0</v>
      </c>
      <c r="AU10">
        <f>IF(M10=0,0,COUNTIF(T2_imgsummary!E10:N10,"MILL")*100/M10)</f>
        <v>0</v>
      </c>
      <c r="AV10">
        <f>IF(M10=0,0,COUNTIF(T2_imgsummary!E10:N10,"MON")*100/M10)</f>
        <v>0</v>
      </c>
      <c r="AW10">
        <f>IF(M10=0,0,COUNTIF(T2_imgsummary!E10:N10,"MONTB")*100/M10)</f>
        <v>0</v>
      </c>
      <c r="AX10">
        <f>IF(M10=0,0,COUNTIF(T2_imgsummary!E10:N10,"MONTE")*100/M10)</f>
        <v>0</v>
      </c>
      <c r="AY10">
        <f>IF(M10=0,0,COUNTIF(T2_imgsummary!E10:N10,"MONTF")*100/M10)</f>
        <v>0</v>
      </c>
      <c r="AZ10">
        <f>IF(M10=0,0,COUNTIF(T2_imgsummary!E10:N10,"MYC")*100/M10)</f>
        <v>0</v>
      </c>
      <c r="BA10">
        <f>IF(M10=0,0,COUNTIF(T2_imgsummary!E10:N10,"CB")*100/M10)</f>
        <v>0</v>
      </c>
      <c r="BB10">
        <f>IF(M10=0,0,COUNTIF(T2_imgsummary!E10:N10,"BUB")*100/M10)</f>
        <v>0</v>
      </c>
      <c r="BC10">
        <f>IF(M10=0,0,COUNTIF(T2_imgsummary!E10:N10,"CE")*100/M10)</f>
        <v>0</v>
      </c>
      <c r="BD10">
        <f>IF(M10=0,0,COUNTIF(T2_imgsummary!E10:N10,"CF")*100/M10)</f>
        <v>0</v>
      </c>
      <c r="BE10">
        <f>IF(M10=0,0,COUNTIF(T2_imgsummary!E10:N10,"FOT")*100/M10)</f>
        <v>0</v>
      </c>
      <c r="BF10">
        <f>IF(M10=0,0,COUNTIF(T2_imgsummary!E10:N10,"CM")*100/M10)</f>
        <v>0</v>
      </c>
      <c r="BG10">
        <f>IF(M10=0,0,COUNTIF(T2_imgsummary!E10:N10,"OULA")*100/M10)</f>
        <v>0</v>
      </c>
      <c r="BH10">
        <f>IF(M10=0,0,COUNTIF(T2_imgsummary!E10:N10,"OULO")*100/M10)</f>
        <v>0</v>
      </c>
      <c r="BI10">
        <f>IF(M10=0,0,COUNTIF(T2_imgsummary!E10:N10,"OXY")*100/M10)</f>
        <v>0</v>
      </c>
      <c r="BJ10">
        <f>IF(M10=0,0,COUNTIF(T2_imgsummary!E10:N10,"PACE")*100/M10)</f>
        <v>0</v>
      </c>
      <c r="BK10">
        <f>IF(M10=0,0,COUNTIF(T2_imgsummary!E10:N10,"PACF")*100/M10)</f>
        <v>0</v>
      </c>
      <c r="BL10">
        <f>IF(M10=0,0,COUNTIF(T2_imgsummary!E10:N10,"PAV")*100/M10)</f>
        <v>0</v>
      </c>
      <c r="BM10">
        <f>IF(M10=0,0,COUNTIF(T2_imgsummary!E10:N10,"PEC")*100/M10)</f>
        <v>0</v>
      </c>
      <c r="BN10">
        <f>IF(M10=0,0,COUNTIF(T2_imgsummary!E10:N10,"PLAT")*100/M10)</f>
        <v>0</v>
      </c>
      <c r="BO10">
        <f>IF(M10=0,0,COUNTIF(T2_imgsummary!E10:N10,"POC")*100/M10)</f>
        <v>0</v>
      </c>
      <c r="BP10">
        <f>IF(M10=0,0,COUNTIF(T2_imgsummary!E10:N10,"PORB")*100/M10)</f>
        <v>0</v>
      </c>
      <c r="BQ10">
        <f>IF(M10=0,0,COUNTIF(T2_imgsummary!E10:N10,"PORE")*100/M10)</f>
        <v>0</v>
      </c>
      <c r="BR10">
        <f>IF(M10=0,0,COUNTIF(T2_imgsummary!E10:N10,"PORM")*100/M10)</f>
        <v>0</v>
      </c>
      <c r="BS10">
        <f>IF(M10=0,0,COUNTIF(T2_imgsummary!E10:N10,"SER")*100/M10)</f>
        <v>0</v>
      </c>
      <c r="BT10">
        <f>IF(M10=0,0,COUNTIF(T2_imgsummary!E10:N10,"STY")*100/M10)</f>
        <v>0</v>
      </c>
      <c r="BU10">
        <f>IF(M10=0,0,COUNTIF(T2_imgsummary!E10:N10,"SYM")*100/M10)</f>
        <v>0</v>
      </c>
      <c r="BV10">
        <f>IF(M10=0,0,COUNTIF(T2_imgsummary!E10:N10,"TUBI")*100/M10)</f>
        <v>0</v>
      </c>
      <c r="BW10">
        <f>IF(M10=0,0,COUNTIF(T2_imgsummary!E10:N10,"TURB")*100/M10)</f>
        <v>0</v>
      </c>
      <c r="BX10">
        <f>IF(M10=0,0,COUNTIF(T2_imgsummary!E10:N10,"ZACRF")*100/M10)</f>
        <v>0</v>
      </c>
      <c r="BY10">
        <f>IF(M10=0,0,COUNTIF(T2_imgsummary!E10:N10,"ZAGARF")*100/M10)</f>
        <v>0</v>
      </c>
      <c r="BZ10">
        <f>IF(M10=0,0,COUNTIF(T2_imgsummary!E10:N10,"ZAGATF")*100/M10)</f>
        <v>0</v>
      </c>
      <c r="CA10">
        <f>IF(M10=0,0,COUNTIF(T2_imgsummary!E10:N10,"ZDENF")*100/M10)</f>
        <v>0</v>
      </c>
      <c r="CB10">
        <f>IF(M10=0,0,COUNTIF(T2_imgsummary!E10:N10,"ZEUPF")*100/M10)</f>
        <v>0</v>
      </c>
      <c r="CC10">
        <f>IF(M10=0,0,COUNTIF(T2_imgsummary!E10:N10,"ZFAVF")*100/M10)</f>
        <v>0</v>
      </c>
      <c r="CD10">
        <f>IF(M10=0,0,COUNTIF(T2_imgsummary!E10:N10,"ZCMRF")*100/M10)</f>
        <v>0</v>
      </c>
      <c r="CE10">
        <f>IF(M10=0,0,COUNTIF(T2_imgsummary!E10:N10,"ZMUSF")*100/M10)</f>
        <v>0</v>
      </c>
      <c r="CF10">
        <f>IF(M10=0,0,COUNTIF(T2_imgsummary!E10:N10,"ZNSC")*100/M10)</f>
        <v>0</v>
      </c>
      <c r="CG10">
        <f>IF(M10=0,0,COUNTIF(T2_imgsummary!E10:N10,"ZOC")*100/M10)</f>
        <v>0</v>
      </c>
      <c r="CH10">
        <f>IF(M10=0,0,COUNTIF(T2_imgsummary!E10:N10,"ZPOCF")*100/M10)</f>
        <v>0</v>
      </c>
      <c r="CI10">
        <f>IF(M10=0,0,COUNTIF(T2_imgsummary!E10:N10,"ZPORF")*100/M10)</f>
        <v>0</v>
      </c>
      <c r="CK10" s="26">
        <f>IF(M10=0,0,COUNTIF(T2_imgsummary!E10:N10,"AA")*100/M10)</f>
        <v>40</v>
      </c>
      <c r="CL10">
        <f>IF(M10=0,0,COUNTIF(T2_imgsummary!E10:N10,"CA")*100/M10)</f>
        <v>0</v>
      </c>
      <c r="CM10">
        <f>IF(M10=0,0,COUNTIF(T2_imgsummary!E10:N10,"DC")*100/M10)</f>
        <v>0</v>
      </c>
      <c r="CN10">
        <f>IF(M10=0,0,COUNTIF(T2_imgsummary!E10:N10,"DCA")*100/M10)</f>
        <v>0</v>
      </c>
      <c r="CO10">
        <f>IF(M10=0,0,COUNTIF(T2_imgsummary!E10:N10,"DIS")*100/M10)</f>
        <v>0</v>
      </c>
      <c r="CQ10">
        <f>IF(M10=0,0,COUNTIF(T2_imgsummary!E10:N10,"GRV")*100/M10)</f>
        <v>0</v>
      </c>
      <c r="CR10">
        <f>IF(M10=0,0,COUNTIF(T2_imgsummary!E10:N10,"R")*100/M10)</f>
        <v>0</v>
      </c>
      <c r="CS10">
        <f>IF(M10=0,0,COUNTIF(T2_imgsummary!E10:N10,"S")*100/M10)</f>
        <v>0</v>
      </c>
      <c r="CT10">
        <f>IF(M10=0,0,COUNTIF(T2_imgsummary!E10:N10,"RCK")*100/M10)</f>
        <v>0</v>
      </c>
      <c r="CU10">
        <f>IF(M10=0,0,COUNTIF(T2_imgsummary!E10:N10,"SI")*100/M10)</f>
        <v>0</v>
      </c>
      <c r="CW10">
        <f>IF(M10=0,0,COUNTIF(T2_imgsummary!E10:N10,"COD")*100/M10)</f>
        <v>0</v>
      </c>
      <c r="CX10">
        <f>IF(M10=0,0,COUNTIF(T2_imgsummary!E10:N10,"KAPP")*100/M10)</f>
        <v>0</v>
      </c>
      <c r="CY10" s="26">
        <f>IF(M10=0,0,COUNTIF(T2_imgsummary!E10:N10,"MA")*100/M10)</f>
        <v>20</v>
      </c>
      <c r="CZ10">
        <f>IF(M10=0,0,COUNTIF(T2_imgsummary!E10:N10,"SARG")*100/M10)</f>
        <v>0</v>
      </c>
      <c r="DB10" s="26">
        <f>IF(M10=0,0,COUNTIF(T2_imgsummary!E10:N10,"HA")*100/M10)</f>
        <v>20</v>
      </c>
      <c r="DD10">
        <f>IF(M10=0,0,COUNTIF(T2_imgsummary!E10:N10,"COTS")*100/M10)</f>
        <v>0</v>
      </c>
      <c r="DE10">
        <f>IF(M10=0,0,COUNTIF(T2_imgsummary!E10:N10,"COR")*100/M10)</f>
        <v>0</v>
      </c>
      <c r="DF10">
        <f>IF(M10=0,0,COUNTIF(T2_imgsummary!E10:N10,"DIA")*100/M10)</f>
        <v>0</v>
      </c>
      <c r="DG10">
        <f>IF(M10=0,0,COUNTIF(T2_imgsummary!E10:N10,"GORG")*100/M10)</f>
        <v>0</v>
      </c>
      <c r="DH10">
        <f>IF(M10=0,0,COUNTIF(T2_imgsummary!E10:N10,"ISIS")*100/M10)</f>
        <v>0</v>
      </c>
      <c r="DI10">
        <f>IF(M10=0,0,COUNTIF(T2_imgsummary!E10:N10,"OT")*100/M10)</f>
        <v>0</v>
      </c>
      <c r="DJ10">
        <f>IF(M10=0,0,COUNTIF(T2_imgsummary!E10:N10,"SG")*100/M10)</f>
        <v>0</v>
      </c>
      <c r="DK10">
        <f>IF(M10=0,0,COUNTIF(T2_imgsummary!E10:N10,"SC")*100/M10)</f>
        <v>0</v>
      </c>
      <c r="DL10">
        <f>IF(M10=0,0,COUNTIF(T2_imgsummary!E10:N10,"SP")*100/M10)</f>
        <v>0</v>
      </c>
      <c r="DM10">
        <f>IF(M10=0,0,COUNTIF(T2_imgsummary!E10:N10,"ZO")*100/M10)</f>
        <v>0</v>
      </c>
      <c r="DO10">
        <f>IF(M10=0,0,COUNTIF(T2_imgsummary!E10:N10,"TWB")*100/M10)</f>
        <v>0</v>
      </c>
      <c r="DQ10">
        <f>IF(M10=0,0,COUNTIF(T2_imgsummary!Y10:AH10,"COR")*100/M10)</f>
        <v>0</v>
      </c>
      <c r="DR10">
        <f>IF(M10=0,0,COUNTIF(T2_imgsummary!Y10:AH10,"COTS")*100/M10)</f>
        <v>0</v>
      </c>
      <c r="DS10">
        <f>IF(M10=0,0,COUNTIF(T2_imgsummary!Y10:AH10,"DIA")*100/M10)</f>
        <v>0</v>
      </c>
      <c r="DT10">
        <f>IF(M10=0,0,COUNTIF(T2_imgsummary!Y10:AH10,"GORG")*100/M10)</f>
        <v>0</v>
      </c>
      <c r="DU10">
        <f>IF(M10=0,0,COUNTIF(T2_imgsummary!Y10:AH10,"ISIS")*100/M10)</f>
        <v>0</v>
      </c>
      <c r="DV10">
        <f>IF(M10=0,0,COUNTIF(T2_imgsummary!Y10:AH10,"DIS")*100/M10)</f>
        <v>0</v>
      </c>
      <c r="DW10">
        <f>IF(M10=0,0,COUNTIF(T2_imgsummary!Y10:AH10,"BLEC")*100/M10)</f>
        <v>0</v>
      </c>
      <c r="DX10">
        <f>IF(M10=0,0,COUNTIF(T2_imgsummary!Y10:AH10,"COD")*100/M10)</f>
        <v>0</v>
      </c>
      <c r="DY10">
        <f>IF(M10=0,0,COUNTIF(T2_imgsummary!Y10:AH10,"KAPP")*100/M10)</f>
        <v>0</v>
      </c>
      <c r="DZ10">
        <f>IF(M10=0,0,COUNTIF(T2_imgsummary!Y10:AH10,"SARG")*100/M10)</f>
        <v>0</v>
      </c>
      <c r="EA10">
        <f>IF(M10=0,0,COUNTIF(T2_imgsummary!Y10:AH10,"ZACRF")*100/M10)</f>
        <v>0</v>
      </c>
      <c r="EB10">
        <f>IF(M10=0,0,COUNTIF(T2_imgsummary!Y10:AH10,"ZAGARF")*100/M10)</f>
        <v>0</v>
      </c>
      <c r="EC10">
        <f>IF(M10=0,0,COUNTIF(T2_imgsummary!Y10:AH10,"ZAGATF")*100/M10)</f>
        <v>0</v>
      </c>
      <c r="ED10">
        <f>IF(M10=0,0,COUNTIF(T2_imgsummary!Y10:AH10,"ZCMRF")*100/M10)</f>
        <v>0</v>
      </c>
      <c r="EE10">
        <f>IF(M10=0,0,COUNTIF(T2_imgsummary!Y10:AH10,"ZDENF")*100/M10)</f>
        <v>0</v>
      </c>
      <c r="EF10">
        <f>IF(M10=0,0,COUNTIF(T2_imgsummary!Y10:AH10,"ZEUPF")*100/M10)</f>
        <v>0</v>
      </c>
      <c r="EG10">
        <f>IF(M10=0,0,COUNTIF(T2_imgsummary!Y10:AH10,"ZFAVF")*100/M10)</f>
        <v>0</v>
      </c>
      <c r="EH10">
        <f>IF(M10=0,0,COUNTIF(T2_imgsummary!Y10:AH10,"ZMUSF")*100/M10)</f>
        <v>0</v>
      </c>
      <c r="EI10">
        <f>IF(M10=0,0,COUNTIF(T2_imgsummary!Y10:AH10,"ZNSC")*100/M10)</f>
        <v>0</v>
      </c>
      <c r="EJ10">
        <f>IF(M10=0,0,COUNTIF(T2_imgsummary!Y10:AH10,"ZOC")*100/M10)</f>
        <v>0</v>
      </c>
      <c r="EK10">
        <f>IF(M10=0,0,COUNTIF(T2_imgsummary!Y10:AH10,"ZPOCF")*100/M10)</f>
        <v>0</v>
      </c>
      <c r="EL10">
        <f>IF(M10=0,0,COUNTIF(T2_imgsummary!Y10:AH10,"ZPORF")*100/M10)</f>
        <v>0</v>
      </c>
    </row>
    <row r="11" spans="1:142" x14ac:dyDescent="0.25">
      <c r="A11">
        <v>9</v>
      </c>
      <c r="B11" t="s">
        <v>564</v>
      </c>
      <c r="F11" s="26">
        <f>IF(M11=0,0,COUNTIF(T2_imgsummary!O11:X11,"HC")*100/M11)</f>
        <v>10</v>
      </c>
      <c r="G11" s="26">
        <f>IF(M11=0,0,COUNTIF(T2_imgsummary!O11:X11,"AA")*100/M11)</f>
        <v>40</v>
      </c>
      <c r="H11">
        <f>IF(M11=0,0,COUNTIF(T2_imgsummary!O11:X11,"AB")*100/M11)</f>
        <v>0</v>
      </c>
      <c r="I11" s="26">
        <f>IF(M11=0,0,COUNTIF(T2_imgsummary!O11:X11,"MA")*100/M11)</f>
        <v>20</v>
      </c>
      <c r="J11" s="26">
        <f>IF(M11=0,0,COUNTIF(T2_imgsummary!O11:X11,"HA")*100/M11)</f>
        <v>10</v>
      </c>
      <c r="K11" s="26">
        <f>IF(M11=0,0,COUNTIF(T2_imgsummary!O11:X11,"OB")*100/M11)</f>
        <v>20</v>
      </c>
      <c r="L11">
        <f>IF(M11=0,0,COUNTIF(T2_imgsummary!O11:X11,"TWB")*100/M11)</f>
        <v>0</v>
      </c>
      <c r="M11">
        <f>10-COUNTIF(T2_imgsummary!O11:X11,"TWS")</f>
        <v>10</v>
      </c>
      <c r="P11">
        <f>IF(M11=0,0,COUNTIF(T2_imgsummary!E11:N11,"ACAN")*100/M11)</f>
        <v>0</v>
      </c>
      <c r="Q11">
        <f>IF(M11=0,0,COUNTIF(T2_imgsummary!E11:N11,"ACB")*100/M11)</f>
        <v>0</v>
      </c>
      <c r="R11">
        <f>IF(M11=0,0,COUNTIF(T2_imgsummary!E11:N11,"ACC")*100/M11)</f>
        <v>0</v>
      </c>
      <c r="S11" s="26">
        <f>IF(M11=0,0,COUNTIF(T2_imgsummary!E11:N11,"ACD")*100/M11)</f>
        <v>10</v>
      </c>
      <c r="T11">
        <f>IF(M11=0,0,COUNTIF(T2_imgsummary!E11:N11,"ACH")*100/M11)</f>
        <v>0</v>
      </c>
      <c r="U11">
        <f>IF(M11=0,0,COUNTIF(T2_imgsummary!E11:N11,"ACT")*100/M11)</f>
        <v>0</v>
      </c>
      <c r="V11">
        <f>IF(M11=0,0,COUNTIF(T2_imgsummary!E11:N11,"ACR")*100/M11)</f>
        <v>0</v>
      </c>
      <c r="W11">
        <f>IF(M11=0,0,COUNTIF(T2_imgsummary!E11:N11,"AST")*100/M11)</f>
        <v>0</v>
      </c>
      <c r="X11">
        <f>IF(M11=0,0,COUNTIF(T2_imgsummary!E11:N11,"AF")*100/M11)</f>
        <v>0</v>
      </c>
      <c r="Y11">
        <f>IF(M11=0,0,COUNTIF(T2_imgsummary!E11:N11,"BLEC")*100/M11)</f>
        <v>0</v>
      </c>
      <c r="Z11">
        <f>IF(M11=0,0,COUNTIF(T2_imgsummary!E11:N11,"CAU")*100/M11)</f>
        <v>0</v>
      </c>
      <c r="AA11">
        <f>IF(M11=0,0,COUNTIF(T2_imgsummary!E11:N11,"COE")*100/M11)</f>
        <v>0</v>
      </c>
      <c r="AB11">
        <f>IF(M11=0,0,COUNTIF(T2_imgsummary!E11:N11,"COS")*100/M11)</f>
        <v>0</v>
      </c>
      <c r="AC11">
        <f>IF(M11=0,0,COUNTIF(T2_imgsummary!E11:N11,"CYP")*100/M11)</f>
        <v>0</v>
      </c>
      <c r="AD11">
        <f>IF(M11=0,0,COUNTIF(T2_imgsummary!E11:N11,"DIP")*100/M11)</f>
        <v>0</v>
      </c>
      <c r="AE11">
        <f>IF(M11=0,0,COUNTIF(T2_imgsummary!E11:N11,"ECHY")*100/M11)</f>
        <v>0</v>
      </c>
      <c r="AF11">
        <f>IF(M11=0,0,COUNTIF(T2_imgsummary!E11:N11,"ECHI")*100/M11)</f>
        <v>0</v>
      </c>
      <c r="AG11">
        <f>IF(M11=0,0,COUNTIF(T2_imgsummary!E11:N11,"EUP")*100/M11)</f>
        <v>0</v>
      </c>
      <c r="AH11">
        <f>IF(M11=0,0,COUNTIF(T2_imgsummary!E11:N11,"FAV")*100/M11)</f>
        <v>0</v>
      </c>
      <c r="AI11">
        <f>IF(M11=0,0,COUNTIF(T2_imgsummary!E11:N11,"FVI")*100/M11)</f>
        <v>0</v>
      </c>
      <c r="AJ11">
        <f>IF(M11=0,0,COUNTIF(T2_imgsummary!E11:N11,"CMR")*100/M11)</f>
        <v>0</v>
      </c>
      <c r="AK11">
        <f>IF(M11=0,0,COUNTIF(T2_imgsummary!E11:N11,"GAL")*100/M11)</f>
        <v>0</v>
      </c>
      <c r="AL11">
        <f>IF(M11=0,0,COUNTIF(T2_imgsummary!E11:N11,"GONIA")*100/M11)</f>
        <v>0</v>
      </c>
      <c r="AM11">
        <f>IF(M11=0,0,COUNTIF(T2_imgsummary!E11:N11,"GONIO")*100/M11)</f>
        <v>0</v>
      </c>
      <c r="AN11">
        <f>IF(M11=0,0,COUNTIF(T2_imgsummary!E11:N11,"HEL")*100/M11)</f>
        <v>0</v>
      </c>
      <c r="AO11">
        <f>IF(M11=0,0,COUNTIF(T2_imgsummary!E11:N11,"HYD")*100/M11)</f>
        <v>0</v>
      </c>
      <c r="AP11">
        <f>IF(M11=0,0,COUNTIF(T2_imgsummary!E11:N11,"ISO")*100/M11)</f>
        <v>0</v>
      </c>
      <c r="AQ11">
        <f>IF(M11=0,0,COUNTIF(T2_imgsummary!E11:N11,"LEPA")*100/M11)</f>
        <v>0</v>
      </c>
      <c r="AR11">
        <f>IF(M11=0,0,COUNTIF(T2_imgsummary!E11:N11,"LEPS")*100/M11)</f>
        <v>0</v>
      </c>
      <c r="AS11">
        <f>IF(M11=0,0,COUNTIF(T2_imgsummary!E11:N11,"LOB")*100/M11)</f>
        <v>0</v>
      </c>
      <c r="AT11">
        <f>IF(M11=0,0,COUNTIF(T2_imgsummary!E11:N11,"MER")*100/M11)</f>
        <v>0</v>
      </c>
      <c r="AU11">
        <f>IF(M11=0,0,COUNTIF(T2_imgsummary!E11:N11,"MILL")*100/M11)</f>
        <v>0</v>
      </c>
      <c r="AV11">
        <f>IF(M11=0,0,COUNTIF(T2_imgsummary!E11:N11,"MON")*100/M11)</f>
        <v>0</v>
      </c>
      <c r="AW11">
        <f>IF(M11=0,0,COUNTIF(T2_imgsummary!E11:N11,"MONTB")*100/M11)</f>
        <v>0</v>
      </c>
      <c r="AX11">
        <f>IF(M11=0,0,COUNTIF(T2_imgsummary!E11:N11,"MONTE")*100/M11)</f>
        <v>0</v>
      </c>
      <c r="AY11">
        <f>IF(M11=0,0,COUNTIF(T2_imgsummary!E11:N11,"MONTF")*100/M11)</f>
        <v>0</v>
      </c>
      <c r="AZ11">
        <f>IF(M11=0,0,COUNTIF(T2_imgsummary!E11:N11,"MYC")*100/M11)</f>
        <v>0</v>
      </c>
      <c r="BA11">
        <f>IF(M11=0,0,COUNTIF(T2_imgsummary!E11:N11,"CB")*100/M11)</f>
        <v>0</v>
      </c>
      <c r="BB11">
        <f>IF(M11=0,0,COUNTIF(T2_imgsummary!E11:N11,"BUB")*100/M11)</f>
        <v>0</v>
      </c>
      <c r="BC11">
        <f>IF(M11=0,0,COUNTIF(T2_imgsummary!E11:N11,"CE")*100/M11)</f>
        <v>0</v>
      </c>
      <c r="BD11">
        <f>IF(M11=0,0,COUNTIF(T2_imgsummary!E11:N11,"CF")*100/M11)</f>
        <v>0</v>
      </c>
      <c r="BE11">
        <f>IF(M11=0,0,COUNTIF(T2_imgsummary!E11:N11,"FOT")*100/M11)</f>
        <v>0</v>
      </c>
      <c r="BF11">
        <f>IF(M11=0,0,COUNTIF(T2_imgsummary!E11:N11,"CM")*100/M11)</f>
        <v>0</v>
      </c>
      <c r="BG11">
        <f>IF(M11=0,0,COUNTIF(T2_imgsummary!E11:N11,"OULA")*100/M11)</f>
        <v>0</v>
      </c>
      <c r="BH11">
        <f>IF(M11=0,0,COUNTIF(T2_imgsummary!E11:N11,"OULO")*100/M11)</f>
        <v>0</v>
      </c>
      <c r="BI11">
        <f>IF(M11=0,0,COUNTIF(T2_imgsummary!E11:N11,"OXY")*100/M11)</f>
        <v>0</v>
      </c>
      <c r="BJ11">
        <f>IF(M11=0,0,COUNTIF(T2_imgsummary!E11:N11,"PACE")*100/M11)</f>
        <v>0</v>
      </c>
      <c r="BK11">
        <f>IF(M11=0,0,COUNTIF(T2_imgsummary!E11:N11,"PACF")*100/M11)</f>
        <v>0</v>
      </c>
      <c r="BL11">
        <f>IF(M11=0,0,COUNTIF(T2_imgsummary!E11:N11,"PAV")*100/M11)</f>
        <v>0</v>
      </c>
      <c r="BM11">
        <f>IF(M11=0,0,COUNTIF(T2_imgsummary!E11:N11,"PEC")*100/M11)</f>
        <v>0</v>
      </c>
      <c r="BN11">
        <f>IF(M11=0,0,COUNTIF(T2_imgsummary!E11:N11,"PLAT")*100/M11)</f>
        <v>0</v>
      </c>
      <c r="BO11">
        <f>IF(M11=0,0,COUNTIF(T2_imgsummary!E11:N11,"POC")*100/M11)</f>
        <v>0</v>
      </c>
      <c r="BP11">
        <f>IF(M11=0,0,COUNTIF(T2_imgsummary!E11:N11,"PORB")*100/M11)</f>
        <v>0</v>
      </c>
      <c r="BQ11">
        <f>IF(M11=0,0,COUNTIF(T2_imgsummary!E11:N11,"PORE")*100/M11)</f>
        <v>0</v>
      </c>
      <c r="BR11">
        <f>IF(M11=0,0,COUNTIF(T2_imgsummary!E11:N11,"PORM")*100/M11)</f>
        <v>0</v>
      </c>
      <c r="BS11">
        <f>IF(M11=0,0,COUNTIF(T2_imgsummary!E11:N11,"SER")*100/M11)</f>
        <v>0</v>
      </c>
      <c r="BT11">
        <f>IF(M11=0,0,COUNTIF(T2_imgsummary!E11:N11,"STY")*100/M11)</f>
        <v>0</v>
      </c>
      <c r="BU11">
        <f>IF(M11=0,0,COUNTIF(T2_imgsummary!E11:N11,"SYM")*100/M11)</f>
        <v>0</v>
      </c>
      <c r="BV11">
        <f>IF(M11=0,0,COUNTIF(T2_imgsummary!E11:N11,"TUBI")*100/M11)</f>
        <v>0</v>
      </c>
      <c r="BW11">
        <f>IF(M11=0,0,COUNTIF(T2_imgsummary!E11:N11,"TURB")*100/M11)</f>
        <v>0</v>
      </c>
      <c r="BX11">
        <f>IF(M11=0,0,COUNTIF(T2_imgsummary!E11:N11,"ZACRF")*100/M11)</f>
        <v>0</v>
      </c>
      <c r="BY11">
        <f>IF(M11=0,0,COUNTIF(T2_imgsummary!E11:N11,"ZAGARF")*100/M11)</f>
        <v>0</v>
      </c>
      <c r="BZ11">
        <f>IF(M11=0,0,COUNTIF(T2_imgsummary!E11:N11,"ZAGATF")*100/M11)</f>
        <v>0</v>
      </c>
      <c r="CA11">
        <f>IF(M11=0,0,COUNTIF(T2_imgsummary!E11:N11,"ZDENF")*100/M11)</f>
        <v>0</v>
      </c>
      <c r="CB11">
        <f>IF(M11=0,0,COUNTIF(T2_imgsummary!E11:N11,"ZEUPF")*100/M11)</f>
        <v>0</v>
      </c>
      <c r="CC11">
        <f>IF(M11=0,0,COUNTIF(T2_imgsummary!E11:N11,"ZFAVF")*100/M11)</f>
        <v>0</v>
      </c>
      <c r="CD11">
        <f>IF(M11=0,0,COUNTIF(T2_imgsummary!E11:N11,"ZCMRF")*100/M11)</f>
        <v>0</v>
      </c>
      <c r="CE11">
        <f>IF(M11=0,0,COUNTIF(T2_imgsummary!E11:N11,"ZMUSF")*100/M11)</f>
        <v>0</v>
      </c>
      <c r="CF11">
        <f>IF(M11=0,0,COUNTIF(T2_imgsummary!E11:N11,"ZNSC")*100/M11)</f>
        <v>0</v>
      </c>
      <c r="CG11">
        <f>IF(M11=0,0,COUNTIF(T2_imgsummary!E11:N11,"ZOC")*100/M11)</f>
        <v>0</v>
      </c>
      <c r="CH11">
        <f>IF(M11=0,0,COUNTIF(T2_imgsummary!E11:N11,"ZPOCF")*100/M11)</f>
        <v>0</v>
      </c>
      <c r="CI11">
        <f>IF(M11=0,0,COUNTIF(T2_imgsummary!E11:N11,"ZPORF")*100/M11)</f>
        <v>0</v>
      </c>
      <c r="CK11" s="26">
        <f>IF(M11=0,0,COUNTIF(T2_imgsummary!E11:N11,"AA")*100/M11)</f>
        <v>40</v>
      </c>
      <c r="CL11">
        <f>IF(M11=0,0,COUNTIF(T2_imgsummary!E11:N11,"CA")*100/M11)</f>
        <v>0</v>
      </c>
      <c r="CM11">
        <f>IF(M11=0,0,COUNTIF(T2_imgsummary!E11:N11,"DC")*100/M11)</f>
        <v>0</v>
      </c>
      <c r="CN11">
        <f>IF(M11=0,0,COUNTIF(T2_imgsummary!E11:N11,"DCA")*100/M11)</f>
        <v>0</v>
      </c>
      <c r="CO11">
        <f>IF(M11=0,0,COUNTIF(T2_imgsummary!E11:N11,"DIS")*100/M11)</f>
        <v>0</v>
      </c>
      <c r="CQ11">
        <f>IF(M11=0,0,COUNTIF(T2_imgsummary!E11:N11,"GRV")*100/M11)</f>
        <v>0</v>
      </c>
      <c r="CR11">
        <f>IF(M11=0,0,COUNTIF(T2_imgsummary!E11:N11,"R")*100/M11)</f>
        <v>0</v>
      </c>
      <c r="CS11">
        <f>IF(M11=0,0,COUNTIF(T2_imgsummary!E11:N11,"S")*100/M11)</f>
        <v>0</v>
      </c>
      <c r="CT11">
        <f>IF(M11=0,0,COUNTIF(T2_imgsummary!E11:N11,"RCK")*100/M11)</f>
        <v>0</v>
      </c>
      <c r="CU11">
        <f>IF(M11=0,0,COUNTIF(T2_imgsummary!E11:N11,"SI")*100/M11)</f>
        <v>0</v>
      </c>
      <c r="CW11">
        <f>IF(M11=0,0,COUNTIF(T2_imgsummary!E11:N11,"COD")*100/M11)</f>
        <v>0</v>
      </c>
      <c r="CX11">
        <f>IF(M11=0,0,COUNTIF(T2_imgsummary!E11:N11,"KAPP")*100/M11)</f>
        <v>0</v>
      </c>
      <c r="CY11" s="26">
        <f>IF(M11=0,0,COUNTIF(T2_imgsummary!E11:N11,"MA")*100/M11)</f>
        <v>20</v>
      </c>
      <c r="CZ11">
        <f>IF(M11=0,0,COUNTIF(T2_imgsummary!E11:N11,"SARG")*100/M11)</f>
        <v>0</v>
      </c>
      <c r="DB11" s="26">
        <f>IF(M11=0,0,COUNTIF(T2_imgsummary!E11:N11,"HA")*100/M11)</f>
        <v>10</v>
      </c>
      <c r="DD11">
        <f>IF(M11=0,0,COUNTIF(T2_imgsummary!E11:N11,"COTS")*100/M11)</f>
        <v>0</v>
      </c>
      <c r="DE11">
        <f>IF(M11=0,0,COUNTIF(T2_imgsummary!E11:N11,"COR")*100/M11)</f>
        <v>0</v>
      </c>
      <c r="DF11">
        <f>IF(M11=0,0,COUNTIF(T2_imgsummary!E11:N11,"DIA")*100/M11)</f>
        <v>0</v>
      </c>
      <c r="DG11">
        <f>IF(M11=0,0,COUNTIF(T2_imgsummary!E11:N11,"GORG")*100/M11)</f>
        <v>0</v>
      </c>
      <c r="DH11">
        <f>IF(M11=0,0,COUNTIF(T2_imgsummary!E11:N11,"ISIS")*100/M11)</f>
        <v>0</v>
      </c>
      <c r="DI11">
        <f>IF(M11=0,0,COUNTIF(T2_imgsummary!E11:N11,"OT")*100/M11)</f>
        <v>0</v>
      </c>
      <c r="DJ11">
        <f>IF(M11=0,0,COUNTIF(T2_imgsummary!E11:N11,"SG")*100/M11)</f>
        <v>0</v>
      </c>
      <c r="DK11">
        <f>IF(M11=0,0,COUNTIF(T2_imgsummary!E11:N11,"SC")*100/M11)</f>
        <v>0</v>
      </c>
      <c r="DL11" s="26">
        <f>IF(M11=0,0,COUNTIF(T2_imgsummary!E11:N11,"SP")*100/M11)</f>
        <v>20</v>
      </c>
      <c r="DM11">
        <f>IF(M11=0,0,COUNTIF(T2_imgsummary!E11:N11,"ZO")*100/M11)</f>
        <v>0</v>
      </c>
      <c r="DO11">
        <f>IF(M11=0,0,COUNTIF(T2_imgsummary!E11:N11,"TWB")*100/M11)</f>
        <v>0</v>
      </c>
      <c r="DQ11">
        <f>IF(M11=0,0,COUNTIF(T2_imgsummary!Y11:AH11,"COR")*100/M11)</f>
        <v>0</v>
      </c>
      <c r="DR11">
        <f>IF(M11=0,0,COUNTIF(T2_imgsummary!Y11:AH11,"COTS")*100/M11)</f>
        <v>0</v>
      </c>
      <c r="DS11">
        <f>IF(M11=0,0,COUNTIF(T2_imgsummary!Y11:AH11,"DIA")*100/M11)</f>
        <v>0</v>
      </c>
      <c r="DT11">
        <f>IF(M11=0,0,COUNTIF(T2_imgsummary!Y11:AH11,"GORG")*100/M11)</f>
        <v>0</v>
      </c>
      <c r="DU11">
        <f>IF(M11=0,0,COUNTIF(T2_imgsummary!Y11:AH11,"ISIS")*100/M11)</f>
        <v>0</v>
      </c>
      <c r="DV11">
        <f>IF(M11=0,0,COUNTIF(T2_imgsummary!Y11:AH11,"DIS")*100/M11)</f>
        <v>0</v>
      </c>
      <c r="DW11">
        <f>IF(M11=0,0,COUNTIF(T2_imgsummary!Y11:AH11,"BLEC")*100/M11)</f>
        <v>0</v>
      </c>
      <c r="DX11">
        <f>IF(M11=0,0,COUNTIF(T2_imgsummary!Y11:AH11,"COD")*100/M11)</f>
        <v>0</v>
      </c>
      <c r="DY11">
        <f>IF(M11=0,0,COUNTIF(T2_imgsummary!Y11:AH11,"KAPP")*100/M11)</f>
        <v>0</v>
      </c>
      <c r="DZ11">
        <f>IF(M11=0,0,COUNTIF(T2_imgsummary!Y11:AH11,"SARG")*100/M11)</f>
        <v>0</v>
      </c>
      <c r="EA11">
        <f>IF(M11=0,0,COUNTIF(T2_imgsummary!Y11:AH11,"ZACRF")*100/M11)</f>
        <v>0</v>
      </c>
      <c r="EB11">
        <f>IF(M11=0,0,COUNTIF(T2_imgsummary!Y11:AH11,"ZAGARF")*100/M11)</f>
        <v>0</v>
      </c>
      <c r="EC11">
        <f>IF(M11=0,0,COUNTIF(T2_imgsummary!Y11:AH11,"ZAGATF")*100/M11)</f>
        <v>0</v>
      </c>
      <c r="ED11">
        <f>IF(M11=0,0,COUNTIF(T2_imgsummary!Y11:AH11,"ZCMRF")*100/M11)</f>
        <v>0</v>
      </c>
      <c r="EE11">
        <f>IF(M11=0,0,COUNTIF(T2_imgsummary!Y11:AH11,"ZDENF")*100/M11)</f>
        <v>0</v>
      </c>
      <c r="EF11">
        <f>IF(M11=0,0,COUNTIF(T2_imgsummary!Y11:AH11,"ZEUPF")*100/M11)</f>
        <v>0</v>
      </c>
      <c r="EG11">
        <f>IF(M11=0,0,COUNTIF(T2_imgsummary!Y11:AH11,"ZFAVF")*100/M11)</f>
        <v>0</v>
      </c>
      <c r="EH11">
        <f>IF(M11=0,0,COUNTIF(T2_imgsummary!Y11:AH11,"ZMUSF")*100/M11)</f>
        <v>0</v>
      </c>
      <c r="EI11">
        <f>IF(M11=0,0,COUNTIF(T2_imgsummary!Y11:AH11,"ZNSC")*100/M11)</f>
        <v>0</v>
      </c>
      <c r="EJ11">
        <f>IF(M11=0,0,COUNTIF(T2_imgsummary!Y11:AH11,"ZOC")*100/M11)</f>
        <v>0</v>
      </c>
      <c r="EK11">
        <f>IF(M11=0,0,COUNTIF(T2_imgsummary!Y11:AH11,"ZPOCF")*100/M11)</f>
        <v>0</v>
      </c>
      <c r="EL11">
        <f>IF(M11=0,0,COUNTIF(T2_imgsummary!Y11:AH11,"ZPORF")*100/M11)</f>
        <v>0</v>
      </c>
    </row>
    <row r="12" spans="1:142" x14ac:dyDescent="0.25">
      <c r="A12">
        <v>10</v>
      </c>
      <c r="B12" t="s">
        <v>565</v>
      </c>
      <c r="F12" s="26">
        <f>IF(M12=0,0,COUNTIF(T2_imgsummary!O12:X12,"HC")*100/M12)</f>
        <v>10</v>
      </c>
      <c r="G12" s="26">
        <f>IF(M12=0,0,COUNTIF(T2_imgsummary!O12:X12,"AA")*100/M12)</f>
        <v>20</v>
      </c>
      <c r="H12">
        <f>IF(M12=0,0,COUNTIF(T2_imgsummary!O12:X12,"AB")*100/M12)</f>
        <v>0</v>
      </c>
      <c r="I12" s="26">
        <f>IF(M12=0,0,COUNTIF(T2_imgsummary!O12:X12,"MA")*100/M12)</f>
        <v>60</v>
      </c>
      <c r="J12">
        <f>IF(M12=0,0,COUNTIF(T2_imgsummary!O12:X12,"HA")*100/M12)</f>
        <v>0</v>
      </c>
      <c r="K12" s="26">
        <f>IF(M12=0,0,COUNTIF(T2_imgsummary!O12:X12,"OB")*100/M12)</f>
        <v>10</v>
      </c>
      <c r="L12">
        <f>IF(M12=0,0,COUNTIF(T2_imgsummary!O12:X12,"TWB")*100/M12)</f>
        <v>0</v>
      </c>
      <c r="M12">
        <f>10-COUNTIF(T2_imgsummary!O12:X12,"TWS")</f>
        <v>10</v>
      </c>
      <c r="P12">
        <f>IF(M12=0,0,COUNTIF(T2_imgsummary!E12:N12,"ACAN")*100/M12)</f>
        <v>0</v>
      </c>
      <c r="Q12">
        <f>IF(M12=0,0,COUNTIF(T2_imgsummary!E12:N12,"ACB")*100/M12)</f>
        <v>0</v>
      </c>
      <c r="R12">
        <f>IF(M12=0,0,COUNTIF(T2_imgsummary!E12:N12,"ACC")*100/M12)</f>
        <v>0</v>
      </c>
      <c r="S12">
        <f>IF(M12=0,0,COUNTIF(T2_imgsummary!E12:N12,"ACD")*100/M12)</f>
        <v>0</v>
      </c>
      <c r="T12">
        <f>IF(M12=0,0,COUNTIF(T2_imgsummary!E12:N12,"ACH")*100/M12)</f>
        <v>0</v>
      </c>
      <c r="U12">
        <f>IF(M12=0,0,COUNTIF(T2_imgsummary!E12:N12,"ACT")*100/M12)</f>
        <v>0</v>
      </c>
      <c r="V12">
        <f>IF(M12=0,0,COUNTIF(T2_imgsummary!E12:N12,"ACR")*100/M12)</f>
        <v>0</v>
      </c>
      <c r="W12" s="26">
        <f>IF(M12=0,0,COUNTIF(T2_imgsummary!E12:N12,"AST")*100/M12)</f>
        <v>10</v>
      </c>
      <c r="X12">
        <f>IF(M12=0,0,COUNTIF(T2_imgsummary!E12:N12,"AF")*100/M12)</f>
        <v>0</v>
      </c>
      <c r="Y12">
        <f>IF(M12=0,0,COUNTIF(T2_imgsummary!E12:N12,"BLEC")*100/M12)</f>
        <v>0</v>
      </c>
      <c r="Z12">
        <f>IF(M12=0,0,COUNTIF(T2_imgsummary!E12:N12,"CAU")*100/M12)</f>
        <v>0</v>
      </c>
      <c r="AA12">
        <f>IF(M12=0,0,COUNTIF(T2_imgsummary!E12:N12,"COE")*100/M12)</f>
        <v>0</v>
      </c>
      <c r="AB12">
        <f>IF(M12=0,0,COUNTIF(T2_imgsummary!E12:N12,"COS")*100/M12)</f>
        <v>0</v>
      </c>
      <c r="AC12">
        <f>IF(M12=0,0,COUNTIF(T2_imgsummary!E12:N12,"CYP")*100/M12)</f>
        <v>0</v>
      </c>
      <c r="AD12">
        <f>IF(M12=0,0,COUNTIF(T2_imgsummary!E12:N12,"DIP")*100/M12)</f>
        <v>0</v>
      </c>
      <c r="AE12">
        <f>IF(M12=0,0,COUNTIF(T2_imgsummary!E12:N12,"ECHY")*100/M12)</f>
        <v>0</v>
      </c>
      <c r="AF12">
        <f>IF(M12=0,0,COUNTIF(T2_imgsummary!E12:N12,"ECHI")*100/M12)</f>
        <v>0</v>
      </c>
      <c r="AG12">
        <f>IF(M12=0,0,COUNTIF(T2_imgsummary!E12:N12,"EUP")*100/M12)</f>
        <v>0</v>
      </c>
      <c r="AH12">
        <f>IF(M12=0,0,COUNTIF(T2_imgsummary!E12:N12,"FAV")*100/M12)</f>
        <v>0</v>
      </c>
      <c r="AI12">
        <f>IF(M12=0,0,COUNTIF(T2_imgsummary!E12:N12,"FVI")*100/M12)</f>
        <v>0</v>
      </c>
      <c r="AJ12">
        <f>IF(M12=0,0,COUNTIF(T2_imgsummary!E12:N12,"CMR")*100/M12)</f>
        <v>0</v>
      </c>
      <c r="AK12">
        <f>IF(M12=0,0,COUNTIF(T2_imgsummary!E12:N12,"GAL")*100/M12)</f>
        <v>0</v>
      </c>
      <c r="AL12">
        <f>IF(M12=0,0,COUNTIF(T2_imgsummary!E12:N12,"GONIA")*100/M12)</f>
        <v>0</v>
      </c>
      <c r="AM12">
        <f>IF(M12=0,0,COUNTIF(T2_imgsummary!E12:N12,"GONIO")*100/M12)</f>
        <v>0</v>
      </c>
      <c r="AN12">
        <f>IF(M12=0,0,COUNTIF(T2_imgsummary!E12:N12,"HEL")*100/M12)</f>
        <v>0</v>
      </c>
      <c r="AO12">
        <f>IF(M12=0,0,COUNTIF(T2_imgsummary!E12:N12,"HYD")*100/M12)</f>
        <v>0</v>
      </c>
      <c r="AP12">
        <f>IF(M12=0,0,COUNTIF(T2_imgsummary!E12:N12,"ISO")*100/M12)</f>
        <v>0</v>
      </c>
      <c r="AQ12">
        <f>IF(M12=0,0,COUNTIF(T2_imgsummary!E12:N12,"LEPA")*100/M12)</f>
        <v>0</v>
      </c>
      <c r="AR12">
        <f>IF(M12=0,0,COUNTIF(T2_imgsummary!E12:N12,"LEPS")*100/M12)</f>
        <v>0</v>
      </c>
      <c r="AS12">
        <f>IF(M12=0,0,COUNTIF(T2_imgsummary!E12:N12,"LOB")*100/M12)</f>
        <v>0</v>
      </c>
      <c r="AT12">
        <f>IF(M12=0,0,COUNTIF(T2_imgsummary!E12:N12,"MER")*100/M12)</f>
        <v>0</v>
      </c>
      <c r="AU12">
        <f>IF(M12=0,0,COUNTIF(T2_imgsummary!E12:N12,"MILL")*100/M12)</f>
        <v>0</v>
      </c>
      <c r="AV12">
        <f>IF(M12=0,0,COUNTIF(T2_imgsummary!E12:N12,"MON")*100/M12)</f>
        <v>0</v>
      </c>
      <c r="AW12">
        <f>IF(M12=0,0,COUNTIF(T2_imgsummary!E12:N12,"MONTB")*100/M12)</f>
        <v>0</v>
      </c>
      <c r="AX12">
        <f>IF(M12=0,0,COUNTIF(T2_imgsummary!E12:N12,"MONTE")*100/M12)</f>
        <v>0</v>
      </c>
      <c r="AY12">
        <f>IF(M12=0,0,COUNTIF(T2_imgsummary!E12:N12,"MONTF")*100/M12)</f>
        <v>0</v>
      </c>
      <c r="AZ12">
        <f>IF(M12=0,0,COUNTIF(T2_imgsummary!E12:N12,"MYC")*100/M12)</f>
        <v>0</v>
      </c>
      <c r="BA12">
        <f>IF(M12=0,0,COUNTIF(T2_imgsummary!E12:N12,"CB")*100/M12)</f>
        <v>0</v>
      </c>
      <c r="BB12">
        <f>IF(M12=0,0,COUNTIF(T2_imgsummary!E12:N12,"BUB")*100/M12)</f>
        <v>0</v>
      </c>
      <c r="BC12">
        <f>IF(M12=0,0,COUNTIF(T2_imgsummary!E12:N12,"CE")*100/M12)</f>
        <v>0</v>
      </c>
      <c r="BD12">
        <f>IF(M12=0,0,COUNTIF(T2_imgsummary!E12:N12,"CF")*100/M12)</f>
        <v>0</v>
      </c>
      <c r="BE12">
        <f>IF(M12=0,0,COUNTIF(T2_imgsummary!E12:N12,"FOT")*100/M12)</f>
        <v>0</v>
      </c>
      <c r="BF12">
        <f>IF(M12=0,0,COUNTIF(T2_imgsummary!E12:N12,"CM")*100/M12)</f>
        <v>0</v>
      </c>
      <c r="BG12">
        <f>IF(M12=0,0,COUNTIF(T2_imgsummary!E12:N12,"OULA")*100/M12)</f>
        <v>0</v>
      </c>
      <c r="BH12">
        <f>IF(M12=0,0,COUNTIF(T2_imgsummary!E12:N12,"OULO")*100/M12)</f>
        <v>0</v>
      </c>
      <c r="BI12">
        <f>IF(M12=0,0,COUNTIF(T2_imgsummary!E12:N12,"OXY")*100/M12)</f>
        <v>0</v>
      </c>
      <c r="BJ12">
        <f>IF(M12=0,0,COUNTIF(T2_imgsummary!E12:N12,"PACE")*100/M12)</f>
        <v>0</v>
      </c>
      <c r="BK12">
        <f>IF(M12=0,0,COUNTIF(T2_imgsummary!E12:N12,"PACF")*100/M12)</f>
        <v>0</v>
      </c>
      <c r="BL12">
        <f>IF(M12=0,0,COUNTIF(T2_imgsummary!E12:N12,"PAV")*100/M12)</f>
        <v>0</v>
      </c>
      <c r="BM12">
        <f>IF(M12=0,0,COUNTIF(T2_imgsummary!E12:N12,"PEC")*100/M12)</f>
        <v>0</v>
      </c>
      <c r="BN12">
        <f>IF(M12=0,0,COUNTIF(T2_imgsummary!E12:N12,"PLAT")*100/M12)</f>
        <v>0</v>
      </c>
      <c r="BO12">
        <f>IF(M12=0,0,COUNTIF(T2_imgsummary!E12:N12,"POC")*100/M12)</f>
        <v>0</v>
      </c>
      <c r="BP12">
        <f>IF(M12=0,0,COUNTIF(T2_imgsummary!E12:N12,"PORB")*100/M12)</f>
        <v>0</v>
      </c>
      <c r="BQ12">
        <f>IF(M12=0,0,COUNTIF(T2_imgsummary!E12:N12,"PORE")*100/M12)</f>
        <v>0</v>
      </c>
      <c r="BR12">
        <f>IF(M12=0,0,COUNTIF(T2_imgsummary!E12:N12,"PORM")*100/M12)</f>
        <v>0</v>
      </c>
      <c r="BS12">
        <f>IF(M12=0,0,COUNTIF(T2_imgsummary!E12:N12,"SER")*100/M12)</f>
        <v>0</v>
      </c>
      <c r="BT12">
        <f>IF(M12=0,0,COUNTIF(T2_imgsummary!E12:N12,"STY")*100/M12)</f>
        <v>0</v>
      </c>
      <c r="BU12">
        <f>IF(M12=0,0,COUNTIF(T2_imgsummary!E12:N12,"SYM")*100/M12)</f>
        <v>0</v>
      </c>
      <c r="BV12">
        <f>IF(M12=0,0,COUNTIF(T2_imgsummary!E12:N12,"TUBI")*100/M12)</f>
        <v>0</v>
      </c>
      <c r="BW12">
        <f>IF(M12=0,0,COUNTIF(T2_imgsummary!E12:N12,"TURB")*100/M12)</f>
        <v>0</v>
      </c>
      <c r="BX12">
        <f>IF(M12=0,0,COUNTIF(T2_imgsummary!E12:N12,"ZACRF")*100/M12)</f>
        <v>0</v>
      </c>
      <c r="BY12">
        <f>IF(M12=0,0,COUNTIF(T2_imgsummary!E12:N12,"ZAGARF")*100/M12)</f>
        <v>0</v>
      </c>
      <c r="BZ12">
        <f>IF(M12=0,0,COUNTIF(T2_imgsummary!E12:N12,"ZAGATF")*100/M12)</f>
        <v>0</v>
      </c>
      <c r="CA12">
        <f>IF(M12=0,0,COUNTIF(T2_imgsummary!E12:N12,"ZDENF")*100/M12)</f>
        <v>0</v>
      </c>
      <c r="CB12">
        <f>IF(M12=0,0,COUNTIF(T2_imgsummary!E12:N12,"ZEUPF")*100/M12)</f>
        <v>0</v>
      </c>
      <c r="CC12">
        <f>IF(M12=0,0,COUNTIF(T2_imgsummary!E12:N12,"ZFAVF")*100/M12)</f>
        <v>0</v>
      </c>
      <c r="CD12">
        <f>IF(M12=0,0,COUNTIF(T2_imgsummary!E12:N12,"ZCMRF")*100/M12)</f>
        <v>0</v>
      </c>
      <c r="CE12">
        <f>IF(M12=0,0,COUNTIF(T2_imgsummary!E12:N12,"ZMUSF")*100/M12)</f>
        <v>0</v>
      </c>
      <c r="CF12">
        <f>IF(M12=0,0,COUNTIF(T2_imgsummary!E12:N12,"ZNSC")*100/M12)</f>
        <v>0</v>
      </c>
      <c r="CG12">
        <f>IF(M12=0,0,COUNTIF(T2_imgsummary!E12:N12,"ZOC")*100/M12)</f>
        <v>0</v>
      </c>
      <c r="CH12">
        <f>IF(M12=0,0,COUNTIF(T2_imgsummary!E12:N12,"ZPOCF")*100/M12)</f>
        <v>0</v>
      </c>
      <c r="CI12">
        <f>IF(M12=0,0,COUNTIF(T2_imgsummary!E12:N12,"ZPORF")*100/M12)</f>
        <v>0</v>
      </c>
      <c r="CK12" s="26">
        <f>IF(M12=0,0,COUNTIF(T2_imgsummary!E12:N12,"AA")*100/M12)</f>
        <v>20</v>
      </c>
      <c r="CL12">
        <f>IF(M12=0,0,COUNTIF(T2_imgsummary!E12:N12,"CA")*100/M12)</f>
        <v>0</v>
      </c>
      <c r="CM12">
        <f>IF(M12=0,0,COUNTIF(T2_imgsummary!E12:N12,"DC")*100/M12)</f>
        <v>0</v>
      </c>
      <c r="CN12">
        <f>IF(M12=0,0,COUNTIF(T2_imgsummary!E12:N12,"DCA")*100/M12)</f>
        <v>0</v>
      </c>
      <c r="CO12">
        <f>IF(M12=0,0,COUNTIF(T2_imgsummary!E12:N12,"DIS")*100/M12)</f>
        <v>0</v>
      </c>
      <c r="CQ12">
        <f>IF(M12=0,0,COUNTIF(T2_imgsummary!E12:N12,"GRV")*100/M12)</f>
        <v>0</v>
      </c>
      <c r="CR12">
        <f>IF(M12=0,0,COUNTIF(T2_imgsummary!E12:N12,"R")*100/M12)</f>
        <v>0</v>
      </c>
      <c r="CS12">
        <f>IF(M12=0,0,COUNTIF(T2_imgsummary!E12:N12,"S")*100/M12)</f>
        <v>0</v>
      </c>
      <c r="CT12">
        <f>IF(M12=0,0,COUNTIF(T2_imgsummary!E12:N12,"RCK")*100/M12)</f>
        <v>0</v>
      </c>
      <c r="CU12">
        <f>IF(M12=0,0,COUNTIF(T2_imgsummary!E12:N12,"SI")*100/M12)</f>
        <v>0</v>
      </c>
      <c r="CW12">
        <f>IF(M12=0,0,COUNTIF(T2_imgsummary!E12:N12,"COD")*100/M12)</f>
        <v>0</v>
      </c>
      <c r="CX12">
        <f>IF(M12=0,0,COUNTIF(T2_imgsummary!E12:N12,"KAPP")*100/M12)</f>
        <v>0</v>
      </c>
      <c r="CY12" s="26">
        <f>IF(M12=0,0,COUNTIF(T2_imgsummary!E12:N12,"MA")*100/M12)</f>
        <v>60</v>
      </c>
      <c r="CZ12">
        <f>IF(M12=0,0,COUNTIF(T2_imgsummary!E12:N12,"SARG")*100/M12)</f>
        <v>0</v>
      </c>
      <c r="DB12">
        <f>IF(M12=0,0,COUNTIF(T2_imgsummary!E12:N12,"HA")*100/M12)</f>
        <v>0</v>
      </c>
      <c r="DD12">
        <f>IF(M12=0,0,COUNTIF(T2_imgsummary!E12:N12,"COTS")*100/M12)</f>
        <v>0</v>
      </c>
      <c r="DE12">
        <f>IF(M12=0,0,COUNTIF(T2_imgsummary!E12:N12,"COR")*100/M12)</f>
        <v>0</v>
      </c>
      <c r="DF12">
        <f>IF(M12=0,0,COUNTIF(T2_imgsummary!E12:N12,"DIA")*100/M12)</f>
        <v>0</v>
      </c>
      <c r="DG12">
        <f>IF(M12=0,0,COUNTIF(T2_imgsummary!E12:N12,"GORG")*100/M12)</f>
        <v>0</v>
      </c>
      <c r="DH12">
        <f>IF(M12=0,0,COUNTIF(T2_imgsummary!E12:N12,"ISIS")*100/M12)</f>
        <v>0</v>
      </c>
      <c r="DI12">
        <f>IF(M12=0,0,COUNTIF(T2_imgsummary!E12:N12,"OT")*100/M12)</f>
        <v>0</v>
      </c>
      <c r="DJ12">
        <f>IF(M12=0,0,COUNTIF(T2_imgsummary!E12:N12,"SG")*100/M12)</f>
        <v>0</v>
      </c>
      <c r="DK12">
        <f>IF(M12=0,0,COUNTIF(T2_imgsummary!E12:N12,"SC")*100/M12)</f>
        <v>0</v>
      </c>
      <c r="DL12" s="26">
        <f>IF(M12=0,0,COUNTIF(T2_imgsummary!E12:N12,"SP")*100/M12)</f>
        <v>10</v>
      </c>
      <c r="DM12">
        <f>IF(M12=0,0,COUNTIF(T2_imgsummary!E12:N12,"ZO")*100/M12)</f>
        <v>0</v>
      </c>
      <c r="DO12">
        <f>IF(M12=0,0,COUNTIF(T2_imgsummary!E12:N12,"TWB")*100/M12)</f>
        <v>0</v>
      </c>
      <c r="DQ12">
        <f>IF(M12=0,0,COUNTIF(T2_imgsummary!Y12:AH12,"COR")*100/M12)</f>
        <v>0</v>
      </c>
      <c r="DR12">
        <f>IF(M12=0,0,COUNTIF(T2_imgsummary!Y12:AH12,"COTS")*100/M12)</f>
        <v>0</v>
      </c>
      <c r="DS12">
        <f>IF(M12=0,0,COUNTIF(T2_imgsummary!Y12:AH12,"DIA")*100/M12)</f>
        <v>0</v>
      </c>
      <c r="DT12">
        <f>IF(M12=0,0,COUNTIF(T2_imgsummary!Y12:AH12,"GORG")*100/M12)</f>
        <v>0</v>
      </c>
      <c r="DU12">
        <f>IF(M12=0,0,COUNTIF(T2_imgsummary!Y12:AH12,"ISIS")*100/M12)</f>
        <v>0</v>
      </c>
      <c r="DV12">
        <f>IF(M12=0,0,COUNTIF(T2_imgsummary!Y12:AH12,"DIS")*100/M12)</f>
        <v>0</v>
      </c>
      <c r="DW12">
        <f>IF(M12=0,0,COUNTIF(T2_imgsummary!Y12:AH12,"BLEC")*100/M12)</f>
        <v>0</v>
      </c>
      <c r="DX12">
        <f>IF(M12=0,0,COUNTIF(T2_imgsummary!Y12:AH12,"COD")*100/M12)</f>
        <v>0</v>
      </c>
      <c r="DY12">
        <f>IF(M12=0,0,COUNTIF(T2_imgsummary!Y12:AH12,"KAPP")*100/M12)</f>
        <v>0</v>
      </c>
      <c r="DZ12">
        <f>IF(M12=0,0,COUNTIF(T2_imgsummary!Y12:AH12,"SARG")*100/M12)</f>
        <v>0</v>
      </c>
      <c r="EA12">
        <f>IF(M12=0,0,COUNTIF(T2_imgsummary!Y12:AH12,"ZACRF")*100/M12)</f>
        <v>0</v>
      </c>
      <c r="EB12">
        <f>IF(M12=0,0,COUNTIF(T2_imgsummary!Y12:AH12,"ZAGARF")*100/M12)</f>
        <v>0</v>
      </c>
      <c r="EC12">
        <f>IF(M12=0,0,COUNTIF(T2_imgsummary!Y12:AH12,"ZAGATF")*100/M12)</f>
        <v>0</v>
      </c>
      <c r="ED12">
        <f>IF(M12=0,0,COUNTIF(T2_imgsummary!Y12:AH12,"ZCMRF")*100/M12)</f>
        <v>0</v>
      </c>
      <c r="EE12">
        <f>IF(M12=0,0,COUNTIF(T2_imgsummary!Y12:AH12,"ZDENF")*100/M12)</f>
        <v>0</v>
      </c>
      <c r="EF12">
        <f>IF(M12=0,0,COUNTIF(T2_imgsummary!Y12:AH12,"ZEUPF")*100/M12)</f>
        <v>0</v>
      </c>
      <c r="EG12">
        <f>IF(M12=0,0,COUNTIF(T2_imgsummary!Y12:AH12,"ZFAVF")*100/M12)</f>
        <v>0</v>
      </c>
      <c r="EH12">
        <f>IF(M12=0,0,COUNTIF(T2_imgsummary!Y12:AH12,"ZMUSF")*100/M12)</f>
        <v>0</v>
      </c>
      <c r="EI12">
        <f>IF(M12=0,0,COUNTIF(T2_imgsummary!Y12:AH12,"ZNSC")*100/M12)</f>
        <v>0</v>
      </c>
      <c r="EJ12">
        <f>IF(M12=0,0,COUNTIF(T2_imgsummary!Y12:AH12,"ZOC")*100/M12)</f>
        <v>0</v>
      </c>
      <c r="EK12">
        <f>IF(M12=0,0,COUNTIF(T2_imgsummary!Y12:AH12,"ZPOCF")*100/M12)</f>
        <v>0</v>
      </c>
      <c r="EL12">
        <f>IF(M12=0,0,COUNTIF(T2_imgsummary!Y12:AH12,"ZPORF")*100/M12)</f>
        <v>0</v>
      </c>
    </row>
    <row r="13" spans="1:142" x14ac:dyDescent="0.25">
      <c r="A13">
        <v>11</v>
      </c>
      <c r="B13" t="s">
        <v>566</v>
      </c>
      <c r="F13" s="26">
        <f>IF(M13=0,0,COUNTIF(T2_imgsummary!O13:X13,"HC")*100/M13)</f>
        <v>40</v>
      </c>
      <c r="G13" s="26">
        <f>IF(M13=0,0,COUNTIF(T2_imgsummary!O13:X13,"AA")*100/M13)</f>
        <v>20</v>
      </c>
      <c r="H13">
        <f>IF(M13=0,0,COUNTIF(T2_imgsummary!O13:X13,"AB")*100/M13)</f>
        <v>0</v>
      </c>
      <c r="I13" s="26">
        <f>IF(M13=0,0,COUNTIF(T2_imgsummary!O13:X13,"MA")*100/M13)</f>
        <v>20</v>
      </c>
      <c r="J13" s="26">
        <f>IF(M13=0,0,COUNTIF(T2_imgsummary!O13:X13,"HA")*100/M13)</f>
        <v>10</v>
      </c>
      <c r="K13" s="26">
        <f>IF(M13=0,0,COUNTIF(T2_imgsummary!O13:X13,"OB")*100/M13)</f>
        <v>10</v>
      </c>
      <c r="L13">
        <f>IF(M13=0,0,COUNTIF(T2_imgsummary!O13:X13,"TWB")*100/M13)</f>
        <v>0</v>
      </c>
      <c r="M13">
        <f>10-COUNTIF(T2_imgsummary!O13:X13,"TWS")</f>
        <v>10</v>
      </c>
      <c r="P13">
        <f>IF(M13=0,0,COUNTIF(T2_imgsummary!E13:N13,"ACAN")*100/M13)</f>
        <v>0</v>
      </c>
      <c r="Q13">
        <f>IF(M13=0,0,COUNTIF(T2_imgsummary!E13:N13,"ACB")*100/M13)</f>
        <v>0</v>
      </c>
      <c r="R13">
        <f>IF(M13=0,0,COUNTIF(T2_imgsummary!E13:N13,"ACC")*100/M13)</f>
        <v>0</v>
      </c>
      <c r="S13">
        <f>IF(M13=0,0,COUNTIF(T2_imgsummary!E13:N13,"ACD")*100/M13)</f>
        <v>0</v>
      </c>
      <c r="T13">
        <f>IF(M13=0,0,COUNTIF(T2_imgsummary!E13:N13,"ACH")*100/M13)</f>
        <v>0</v>
      </c>
      <c r="U13">
        <f>IF(M13=0,0,COUNTIF(T2_imgsummary!E13:N13,"ACT")*100/M13)</f>
        <v>0</v>
      </c>
      <c r="V13">
        <f>IF(M13=0,0,COUNTIF(T2_imgsummary!E13:N13,"ACR")*100/M13)</f>
        <v>0</v>
      </c>
      <c r="W13">
        <f>IF(M13=0,0,COUNTIF(T2_imgsummary!E13:N13,"AST")*100/M13)</f>
        <v>0</v>
      </c>
      <c r="X13">
        <f>IF(M13=0,0,COUNTIF(T2_imgsummary!E13:N13,"AF")*100/M13)</f>
        <v>0</v>
      </c>
      <c r="Y13">
        <f>IF(M13=0,0,COUNTIF(T2_imgsummary!E13:N13,"BLEC")*100/M13)</f>
        <v>0</v>
      </c>
      <c r="Z13">
        <f>IF(M13=0,0,COUNTIF(T2_imgsummary!E13:N13,"CAU")*100/M13)</f>
        <v>0</v>
      </c>
      <c r="AA13">
        <f>IF(M13=0,0,COUNTIF(T2_imgsummary!E13:N13,"COE")*100/M13)</f>
        <v>0</v>
      </c>
      <c r="AB13">
        <f>IF(M13=0,0,COUNTIF(T2_imgsummary!E13:N13,"COS")*100/M13)</f>
        <v>0</v>
      </c>
      <c r="AC13">
        <f>IF(M13=0,0,COUNTIF(T2_imgsummary!E13:N13,"CYP")*100/M13)</f>
        <v>0</v>
      </c>
      <c r="AD13">
        <f>IF(M13=0,0,COUNTIF(T2_imgsummary!E13:N13,"DIP")*100/M13)</f>
        <v>0</v>
      </c>
      <c r="AE13">
        <f>IF(M13=0,0,COUNTIF(T2_imgsummary!E13:N13,"ECHY")*100/M13)</f>
        <v>0</v>
      </c>
      <c r="AF13">
        <f>IF(M13=0,0,COUNTIF(T2_imgsummary!E13:N13,"ECHI")*100/M13)</f>
        <v>0</v>
      </c>
      <c r="AG13">
        <f>IF(M13=0,0,COUNTIF(T2_imgsummary!E13:N13,"EUP")*100/M13)</f>
        <v>0</v>
      </c>
      <c r="AH13">
        <f>IF(M13=0,0,COUNTIF(T2_imgsummary!E13:N13,"FAV")*100/M13)</f>
        <v>0</v>
      </c>
      <c r="AI13">
        <f>IF(M13=0,0,COUNTIF(T2_imgsummary!E13:N13,"FVI")*100/M13)</f>
        <v>0</v>
      </c>
      <c r="AJ13">
        <f>IF(M13=0,0,COUNTIF(T2_imgsummary!E13:N13,"CMR")*100/M13)</f>
        <v>0</v>
      </c>
      <c r="AK13">
        <f>IF(M13=0,0,COUNTIF(T2_imgsummary!E13:N13,"GAL")*100/M13)</f>
        <v>0</v>
      </c>
      <c r="AL13">
        <f>IF(M13=0,0,COUNTIF(T2_imgsummary!E13:N13,"GONIA")*100/M13)</f>
        <v>0</v>
      </c>
      <c r="AM13">
        <f>IF(M13=0,0,COUNTIF(T2_imgsummary!E13:N13,"GONIO")*100/M13)</f>
        <v>0</v>
      </c>
      <c r="AN13">
        <f>IF(M13=0,0,COUNTIF(T2_imgsummary!E13:N13,"HEL")*100/M13)</f>
        <v>0</v>
      </c>
      <c r="AO13">
        <f>IF(M13=0,0,COUNTIF(T2_imgsummary!E13:N13,"HYD")*100/M13)</f>
        <v>0</v>
      </c>
      <c r="AP13">
        <f>IF(M13=0,0,COUNTIF(T2_imgsummary!E13:N13,"ISO")*100/M13)</f>
        <v>0</v>
      </c>
      <c r="AQ13">
        <f>IF(M13=0,0,COUNTIF(T2_imgsummary!E13:N13,"LEPA")*100/M13)</f>
        <v>0</v>
      </c>
      <c r="AR13">
        <f>IF(M13=0,0,COUNTIF(T2_imgsummary!E13:N13,"LEPS")*100/M13)</f>
        <v>0</v>
      </c>
      <c r="AS13">
        <f>IF(M13=0,0,COUNTIF(T2_imgsummary!E13:N13,"LOB")*100/M13)</f>
        <v>0</v>
      </c>
      <c r="AT13" s="26">
        <f>IF(M13=0,0,COUNTIF(T2_imgsummary!E13:N13,"MER")*100/M13)</f>
        <v>10</v>
      </c>
      <c r="AU13">
        <f>IF(M13=0,0,COUNTIF(T2_imgsummary!E13:N13,"MILL")*100/M13)</f>
        <v>0</v>
      </c>
      <c r="AV13">
        <f>IF(M13=0,0,COUNTIF(T2_imgsummary!E13:N13,"MON")*100/M13)</f>
        <v>0</v>
      </c>
      <c r="AW13">
        <f>IF(M13=0,0,COUNTIF(T2_imgsummary!E13:N13,"MONTB")*100/M13)</f>
        <v>0</v>
      </c>
      <c r="AX13">
        <f>IF(M13=0,0,COUNTIF(T2_imgsummary!E13:N13,"MONTE")*100/M13)</f>
        <v>0</v>
      </c>
      <c r="AY13">
        <f>IF(M13=0,0,COUNTIF(T2_imgsummary!E13:N13,"MONTF")*100/M13)</f>
        <v>0</v>
      </c>
      <c r="AZ13">
        <f>IF(M13=0,0,COUNTIF(T2_imgsummary!E13:N13,"MYC")*100/M13)</f>
        <v>0</v>
      </c>
      <c r="BA13">
        <f>IF(M13=0,0,COUNTIF(T2_imgsummary!E13:N13,"CB")*100/M13)</f>
        <v>0</v>
      </c>
      <c r="BB13">
        <f>IF(M13=0,0,COUNTIF(T2_imgsummary!E13:N13,"BUB")*100/M13)</f>
        <v>0</v>
      </c>
      <c r="BC13" s="26">
        <f>IF(M13=0,0,COUNTIF(T2_imgsummary!E13:N13,"CE")*100/M13)</f>
        <v>20</v>
      </c>
      <c r="BD13">
        <f>IF(M13=0,0,COUNTIF(T2_imgsummary!E13:N13,"CF")*100/M13)</f>
        <v>0</v>
      </c>
      <c r="BE13">
        <f>IF(M13=0,0,COUNTIF(T2_imgsummary!E13:N13,"FOT")*100/M13)</f>
        <v>0</v>
      </c>
      <c r="BF13">
        <f>IF(M13=0,0,COUNTIF(T2_imgsummary!E13:N13,"CM")*100/M13)</f>
        <v>0</v>
      </c>
      <c r="BG13">
        <f>IF(M13=0,0,COUNTIF(T2_imgsummary!E13:N13,"OULA")*100/M13)</f>
        <v>0</v>
      </c>
      <c r="BH13">
        <f>IF(M13=0,0,COUNTIF(T2_imgsummary!E13:N13,"OULO")*100/M13)</f>
        <v>0</v>
      </c>
      <c r="BI13">
        <f>IF(M13=0,0,COUNTIF(T2_imgsummary!E13:N13,"OXY")*100/M13)</f>
        <v>0</v>
      </c>
      <c r="BJ13">
        <f>IF(M13=0,0,COUNTIF(T2_imgsummary!E13:N13,"PACE")*100/M13)</f>
        <v>0</v>
      </c>
      <c r="BK13">
        <f>IF(M13=0,0,COUNTIF(T2_imgsummary!E13:N13,"PACF")*100/M13)</f>
        <v>0</v>
      </c>
      <c r="BL13">
        <f>IF(M13=0,0,COUNTIF(T2_imgsummary!E13:N13,"PAV")*100/M13)</f>
        <v>0</v>
      </c>
      <c r="BM13">
        <f>IF(M13=0,0,COUNTIF(T2_imgsummary!E13:N13,"PEC")*100/M13)</f>
        <v>0</v>
      </c>
      <c r="BN13">
        <f>IF(M13=0,0,COUNTIF(T2_imgsummary!E13:N13,"PLAT")*100/M13)</f>
        <v>0</v>
      </c>
      <c r="BO13">
        <f>IF(M13=0,0,COUNTIF(T2_imgsummary!E13:N13,"POC")*100/M13)</f>
        <v>0</v>
      </c>
      <c r="BP13">
        <f>IF(M13=0,0,COUNTIF(T2_imgsummary!E13:N13,"PORB")*100/M13)</f>
        <v>0</v>
      </c>
      <c r="BQ13">
        <f>IF(M13=0,0,COUNTIF(T2_imgsummary!E13:N13,"PORE")*100/M13)</f>
        <v>0</v>
      </c>
      <c r="BR13">
        <f>IF(M13=0,0,COUNTIF(T2_imgsummary!E13:N13,"PORM")*100/M13)</f>
        <v>0</v>
      </c>
      <c r="BS13">
        <f>IF(M13=0,0,COUNTIF(T2_imgsummary!E13:N13,"SER")*100/M13)</f>
        <v>0</v>
      </c>
      <c r="BT13" s="26">
        <f>IF(M13=0,0,COUNTIF(T2_imgsummary!E13:N13,"STY")*100/M13)</f>
        <v>10</v>
      </c>
      <c r="BU13">
        <f>IF(M13=0,0,COUNTIF(T2_imgsummary!E13:N13,"SYM")*100/M13)</f>
        <v>0</v>
      </c>
      <c r="BV13">
        <f>IF(M13=0,0,COUNTIF(T2_imgsummary!E13:N13,"TUBI")*100/M13)</f>
        <v>0</v>
      </c>
      <c r="BW13">
        <f>IF(M13=0,0,COUNTIF(T2_imgsummary!E13:N13,"TURB")*100/M13)</f>
        <v>0</v>
      </c>
      <c r="BX13">
        <f>IF(M13=0,0,COUNTIF(T2_imgsummary!E13:N13,"ZACRF")*100/M13)</f>
        <v>0</v>
      </c>
      <c r="BY13">
        <f>IF(M13=0,0,COUNTIF(T2_imgsummary!E13:N13,"ZAGARF")*100/M13)</f>
        <v>0</v>
      </c>
      <c r="BZ13">
        <f>IF(M13=0,0,COUNTIF(T2_imgsummary!E13:N13,"ZAGATF")*100/M13)</f>
        <v>0</v>
      </c>
      <c r="CA13">
        <f>IF(M13=0,0,COUNTIF(T2_imgsummary!E13:N13,"ZDENF")*100/M13)</f>
        <v>0</v>
      </c>
      <c r="CB13">
        <f>IF(M13=0,0,COUNTIF(T2_imgsummary!E13:N13,"ZEUPF")*100/M13)</f>
        <v>0</v>
      </c>
      <c r="CC13">
        <f>IF(M13=0,0,COUNTIF(T2_imgsummary!E13:N13,"ZFAVF")*100/M13)</f>
        <v>0</v>
      </c>
      <c r="CD13">
        <f>IF(M13=0,0,COUNTIF(T2_imgsummary!E13:N13,"ZCMRF")*100/M13)</f>
        <v>0</v>
      </c>
      <c r="CE13">
        <f>IF(M13=0,0,COUNTIF(T2_imgsummary!E13:N13,"ZMUSF")*100/M13)</f>
        <v>0</v>
      </c>
      <c r="CF13">
        <f>IF(M13=0,0,COUNTIF(T2_imgsummary!E13:N13,"ZNSC")*100/M13)</f>
        <v>0</v>
      </c>
      <c r="CG13">
        <f>IF(M13=0,0,COUNTIF(T2_imgsummary!E13:N13,"ZOC")*100/M13)</f>
        <v>0</v>
      </c>
      <c r="CH13">
        <f>IF(M13=0,0,COUNTIF(T2_imgsummary!E13:N13,"ZPOCF")*100/M13)</f>
        <v>0</v>
      </c>
      <c r="CI13">
        <f>IF(M13=0,0,COUNTIF(T2_imgsummary!E13:N13,"ZPORF")*100/M13)</f>
        <v>0</v>
      </c>
      <c r="CK13" s="26">
        <f>IF(M13=0,0,COUNTIF(T2_imgsummary!E13:N13,"AA")*100/M13)</f>
        <v>20</v>
      </c>
      <c r="CL13">
        <f>IF(M13=0,0,COUNTIF(T2_imgsummary!E13:N13,"CA")*100/M13)</f>
        <v>0</v>
      </c>
      <c r="CM13">
        <f>IF(M13=0,0,COUNTIF(T2_imgsummary!E13:N13,"DC")*100/M13)</f>
        <v>0</v>
      </c>
      <c r="CN13">
        <f>IF(M13=0,0,COUNTIF(T2_imgsummary!E13:N13,"DCA")*100/M13)</f>
        <v>0</v>
      </c>
      <c r="CO13">
        <f>IF(M13=0,0,COUNTIF(T2_imgsummary!E13:N13,"DIS")*100/M13)</f>
        <v>0</v>
      </c>
      <c r="CQ13">
        <f>IF(M13=0,0,COUNTIF(T2_imgsummary!E13:N13,"GRV")*100/M13)</f>
        <v>0</v>
      </c>
      <c r="CR13">
        <f>IF(M13=0,0,COUNTIF(T2_imgsummary!E13:N13,"R")*100/M13)</f>
        <v>0</v>
      </c>
      <c r="CS13">
        <f>IF(M13=0,0,COUNTIF(T2_imgsummary!E13:N13,"S")*100/M13)</f>
        <v>0</v>
      </c>
      <c r="CT13">
        <f>IF(M13=0,0,COUNTIF(T2_imgsummary!E13:N13,"RCK")*100/M13)</f>
        <v>0</v>
      </c>
      <c r="CU13">
        <f>IF(M13=0,0,COUNTIF(T2_imgsummary!E13:N13,"SI")*100/M13)</f>
        <v>0</v>
      </c>
      <c r="CW13">
        <f>IF(M13=0,0,COUNTIF(T2_imgsummary!E13:N13,"COD")*100/M13)</f>
        <v>0</v>
      </c>
      <c r="CX13">
        <f>IF(M13=0,0,COUNTIF(T2_imgsummary!E13:N13,"KAPP")*100/M13)</f>
        <v>0</v>
      </c>
      <c r="CY13" s="26">
        <f>IF(M13=0,0,COUNTIF(T2_imgsummary!E13:N13,"MA")*100/M13)</f>
        <v>20</v>
      </c>
      <c r="CZ13">
        <f>IF(M13=0,0,COUNTIF(T2_imgsummary!E13:N13,"SARG")*100/M13)</f>
        <v>0</v>
      </c>
      <c r="DB13" s="26">
        <f>IF(M13=0,0,COUNTIF(T2_imgsummary!E13:N13,"HA")*100/M13)</f>
        <v>10</v>
      </c>
      <c r="DD13">
        <f>IF(M13=0,0,COUNTIF(T2_imgsummary!E13:N13,"COTS")*100/M13)</f>
        <v>0</v>
      </c>
      <c r="DE13">
        <f>IF(M13=0,0,COUNTIF(T2_imgsummary!E13:N13,"COR")*100/M13)</f>
        <v>0</v>
      </c>
      <c r="DF13">
        <f>IF(M13=0,0,COUNTIF(T2_imgsummary!E13:N13,"DIA")*100/M13)</f>
        <v>0</v>
      </c>
      <c r="DG13">
        <f>IF(M13=0,0,COUNTIF(T2_imgsummary!E13:N13,"GORG")*100/M13)</f>
        <v>0</v>
      </c>
      <c r="DH13">
        <f>IF(M13=0,0,COUNTIF(T2_imgsummary!E13:N13,"ISIS")*100/M13)</f>
        <v>0</v>
      </c>
      <c r="DI13">
        <f>IF(M13=0,0,COUNTIF(T2_imgsummary!E13:N13,"OT")*100/M13)</f>
        <v>0</v>
      </c>
      <c r="DJ13">
        <f>IF(M13=0,0,COUNTIF(T2_imgsummary!E13:N13,"SG")*100/M13)</f>
        <v>0</v>
      </c>
      <c r="DK13">
        <f>IF(M13=0,0,COUNTIF(T2_imgsummary!E13:N13,"SC")*100/M13)</f>
        <v>0</v>
      </c>
      <c r="DL13" s="26">
        <f>IF(M13=0,0,COUNTIF(T2_imgsummary!E13:N13,"SP")*100/M13)</f>
        <v>10</v>
      </c>
      <c r="DM13">
        <f>IF(M13=0,0,COUNTIF(T2_imgsummary!E13:N13,"ZO")*100/M13)</f>
        <v>0</v>
      </c>
      <c r="DO13">
        <f>IF(M13=0,0,COUNTIF(T2_imgsummary!E13:N13,"TWB")*100/M13)</f>
        <v>0</v>
      </c>
      <c r="DQ13">
        <f>IF(M13=0,0,COUNTIF(T2_imgsummary!Y13:AH13,"COR")*100/M13)</f>
        <v>0</v>
      </c>
      <c r="DR13">
        <f>IF(M13=0,0,COUNTIF(T2_imgsummary!Y13:AH13,"COTS")*100/M13)</f>
        <v>0</v>
      </c>
      <c r="DS13">
        <f>IF(M13=0,0,COUNTIF(T2_imgsummary!Y13:AH13,"DIA")*100/M13)</f>
        <v>0</v>
      </c>
      <c r="DT13">
        <f>IF(M13=0,0,COUNTIF(T2_imgsummary!Y13:AH13,"GORG")*100/M13)</f>
        <v>0</v>
      </c>
      <c r="DU13">
        <f>IF(M13=0,0,COUNTIF(T2_imgsummary!Y13:AH13,"ISIS")*100/M13)</f>
        <v>0</v>
      </c>
      <c r="DV13">
        <f>IF(M13=0,0,COUNTIF(T2_imgsummary!Y13:AH13,"DIS")*100/M13)</f>
        <v>0</v>
      </c>
      <c r="DW13">
        <f>IF(M13=0,0,COUNTIF(T2_imgsummary!Y13:AH13,"BLEC")*100/M13)</f>
        <v>0</v>
      </c>
      <c r="DX13">
        <f>IF(M13=0,0,COUNTIF(T2_imgsummary!Y13:AH13,"COD")*100/M13)</f>
        <v>0</v>
      </c>
      <c r="DY13">
        <f>IF(M13=0,0,COUNTIF(T2_imgsummary!Y13:AH13,"KAPP")*100/M13)</f>
        <v>0</v>
      </c>
      <c r="DZ13">
        <f>IF(M13=0,0,COUNTIF(T2_imgsummary!Y13:AH13,"SARG")*100/M13)</f>
        <v>0</v>
      </c>
      <c r="EA13">
        <f>IF(M13=0,0,COUNTIF(T2_imgsummary!Y13:AH13,"ZACRF")*100/M13)</f>
        <v>0</v>
      </c>
      <c r="EB13">
        <f>IF(M13=0,0,COUNTIF(T2_imgsummary!Y13:AH13,"ZAGARF")*100/M13)</f>
        <v>0</v>
      </c>
      <c r="EC13">
        <f>IF(M13=0,0,COUNTIF(T2_imgsummary!Y13:AH13,"ZAGATF")*100/M13)</f>
        <v>0</v>
      </c>
      <c r="ED13">
        <f>IF(M13=0,0,COUNTIF(T2_imgsummary!Y13:AH13,"ZCMRF")*100/M13)</f>
        <v>0</v>
      </c>
      <c r="EE13">
        <f>IF(M13=0,0,COUNTIF(T2_imgsummary!Y13:AH13,"ZDENF")*100/M13)</f>
        <v>0</v>
      </c>
      <c r="EF13">
        <f>IF(M13=0,0,COUNTIF(T2_imgsummary!Y13:AH13,"ZEUPF")*100/M13)</f>
        <v>0</v>
      </c>
      <c r="EG13">
        <f>IF(M13=0,0,COUNTIF(T2_imgsummary!Y13:AH13,"ZFAVF")*100/M13)</f>
        <v>0</v>
      </c>
      <c r="EH13">
        <f>IF(M13=0,0,COUNTIF(T2_imgsummary!Y13:AH13,"ZMUSF")*100/M13)</f>
        <v>0</v>
      </c>
      <c r="EI13">
        <f>IF(M13=0,0,COUNTIF(T2_imgsummary!Y13:AH13,"ZNSC")*100/M13)</f>
        <v>0</v>
      </c>
      <c r="EJ13">
        <f>IF(M13=0,0,COUNTIF(T2_imgsummary!Y13:AH13,"ZOC")*100/M13)</f>
        <v>0</v>
      </c>
      <c r="EK13">
        <f>IF(M13=0,0,COUNTIF(T2_imgsummary!Y13:AH13,"ZPOCF")*100/M13)</f>
        <v>0</v>
      </c>
      <c r="EL13">
        <f>IF(M13=0,0,COUNTIF(T2_imgsummary!Y13:AH13,"ZPORF")*100/M13)</f>
        <v>0</v>
      </c>
    </row>
    <row r="14" spans="1:142" x14ac:dyDescent="0.25">
      <c r="A14">
        <v>12</v>
      </c>
      <c r="B14" t="s">
        <v>567</v>
      </c>
      <c r="F14">
        <f>IF(M14=0,0,COUNTIF(T2_imgsummary!O14:X14,"HC")*100/M14)</f>
        <v>0</v>
      </c>
      <c r="G14" s="26">
        <f>IF(M14=0,0,COUNTIF(T2_imgsummary!O14:X14,"AA")*100/M14)</f>
        <v>30</v>
      </c>
      <c r="H14">
        <f>IF(M14=0,0,COUNTIF(T2_imgsummary!O14:X14,"AB")*100/M14)</f>
        <v>0</v>
      </c>
      <c r="I14">
        <f>IF(M14=0,0,COUNTIF(T2_imgsummary!O14:X14,"MA")*100/M14)</f>
        <v>0</v>
      </c>
      <c r="J14" s="26">
        <f>IF(M14=0,0,COUNTIF(T2_imgsummary!O14:X14,"HA")*100/M14)</f>
        <v>30</v>
      </c>
      <c r="K14" s="26">
        <f>IF(M14=0,0,COUNTIF(T2_imgsummary!O14:X14,"OB")*100/M14)</f>
        <v>40</v>
      </c>
      <c r="L14">
        <f>IF(M14=0,0,COUNTIF(T2_imgsummary!O14:X14,"TWB")*100/M14)</f>
        <v>0</v>
      </c>
      <c r="M14">
        <f>10-COUNTIF(T2_imgsummary!O14:X14,"TWS")</f>
        <v>10</v>
      </c>
      <c r="P14">
        <f>IF(M14=0,0,COUNTIF(T2_imgsummary!E14:N14,"ACAN")*100/M14)</f>
        <v>0</v>
      </c>
      <c r="Q14">
        <f>IF(M14=0,0,COUNTIF(T2_imgsummary!E14:N14,"ACB")*100/M14)</f>
        <v>0</v>
      </c>
      <c r="R14">
        <f>IF(M14=0,0,COUNTIF(T2_imgsummary!E14:N14,"ACC")*100/M14)</f>
        <v>0</v>
      </c>
      <c r="S14">
        <f>IF(M14=0,0,COUNTIF(T2_imgsummary!E14:N14,"ACD")*100/M14)</f>
        <v>0</v>
      </c>
      <c r="T14">
        <f>IF(M14=0,0,COUNTIF(T2_imgsummary!E14:N14,"ACH")*100/M14)</f>
        <v>0</v>
      </c>
      <c r="U14">
        <f>IF(M14=0,0,COUNTIF(T2_imgsummary!E14:N14,"ACT")*100/M14)</f>
        <v>0</v>
      </c>
      <c r="V14">
        <f>IF(M14=0,0,COUNTIF(T2_imgsummary!E14:N14,"ACR")*100/M14)</f>
        <v>0</v>
      </c>
      <c r="W14">
        <f>IF(M14=0,0,COUNTIF(T2_imgsummary!E14:N14,"AST")*100/M14)</f>
        <v>0</v>
      </c>
      <c r="X14">
        <f>IF(M14=0,0,COUNTIF(T2_imgsummary!E14:N14,"AF")*100/M14)</f>
        <v>0</v>
      </c>
      <c r="Y14">
        <f>IF(M14=0,0,COUNTIF(T2_imgsummary!E14:N14,"BLEC")*100/M14)</f>
        <v>0</v>
      </c>
      <c r="Z14">
        <f>IF(M14=0,0,COUNTIF(T2_imgsummary!E14:N14,"CAU")*100/M14)</f>
        <v>0</v>
      </c>
      <c r="AA14">
        <f>IF(M14=0,0,COUNTIF(T2_imgsummary!E14:N14,"COE")*100/M14)</f>
        <v>0</v>
      </c>
      <c r="AB14">
        <f>IF(M14=0,0,COUNTIF(T2_imgsummary!E14:N14,"COS")*100/M14)</f>
        <v>0</v>
      </c>
      <c r="AC14">
        <f>IF(M14=0,0,COUNTIF(T2_imgsummary!E14:N14,"CYP")*100/M14)</f>
        <v>0</v>
      </c>
      <c r="AD14">
        <f>IF(M14=0,0,COUNTIF(T2_imgsummary!E14:N14,"DIP")*100/M14)</f>
        <v>0</v>
      </c>
      <c r="AE14">
        <f>IF(M14=0,0,COUNTIF(T2_imgsummary!E14:N14,"ECHY")*100/M14)</f>
        <v>0</v>
      </c>
      <c r="AF14">
        <f>IF(M14=0,0,COUNTIF(T2_imgsummary!E14:N14,"ECHI")*100/M14)</f>
        <v>0</v>
      </c>
      <c r="AG14">
        <f>IF(M14=0,0,COUNTIF(T2_imgsummary!E14:N14,"EUP")*100/M14)</f>
        <v>0</v>
      </c>
      <c r="AH14">
        <f>IF(M14=0,0,COUNTIF(T2_imgsummary!E14:N14,"FAV")*100/M14)</f>
        <v>0</v>
      </c>
      <c r="AI14">
        <f>IF(M14=0,0,COUNTIF(T2_imgsummary!E14:N14,"FVI")*100/M14)</f>
        <v>0</v>
      </c>
      <c r="AJ14">
        <f>IF(M14=0,0,COUNTIF(T2_imgsummary!E14:N14,"CMR")*100/M14)</f>
        <v>0</v>
      </c>
      <c r="AK14">
        <f>IF(M14=0,0,COUNTIF(T2_imgsummary!E14:N14,"GAL")*100/M14)</f>
        <v>0</v>
      </c>
      <c r="AL14">
        <f>IF(M14=0,0,COUNTIF(T2_imgsummary!E14:N14,"GONIA")*100/M14)</f>
        <v>0</v>
      </c>
      <c r="AM14">
        <f>IF(M14=0,0,COUNTIF(T2_imgsummary!E14:N14,"GONIO")*100/M14)</f>
        <v>0</v>
      </c>
      <c r="AN14">
        <f>IF(M14=0,0,COUNTIF(T2_imgsummary!E14:N14,"HEL")*100/M14)</f>
        <v>0</v>
      </c>
      <c r="AO14">
        <f>IF(M14=0,0,COUNTIF(T2_imgsummary!E14:N14,"HYD")*100/M14)</f>
        <v>0</v>
      </c>
      <c r="AP14">
        <f>IF(M14=0,0,COUNTIF(T2_imgsummary!E14:N14,"ISO")*100/M14)</f>
        <v>0</v>
      </c>
      <c r="AQ14">
        <f>IF(M14=0,0,COUNTIF(T2_imgsummary!E14:N14,"LEPA")*100/M14)</f>
        <v>0</v>
      </c>
      <c r="AR14">
        <f>IF(M14=0,0,COUNTIF(T2_imgsummary!E14:N14,"LEPS")*100/M14)</f>
        <v>0</v>
      </c>
      <c r="AS14">
        <f>IF(M14=0,0,COUNTIF(T2_imgsummary!E14:N14,"LOB")*100/M14)</f>
        <v>0</v>
      </c>
      <c r="AT14">
        <f>IF(M14=0,0,COUNTIF(T2_imgsummary!E14:N14,"MER")*100/M14)</f>
        <v>0</v>
      </c>
      <c r="AU14">
        <f>IF(M14=0,0,COUNTIF(T2_imgsummary!E14:N14,"MILL")*100/M14)</f>
        <v>0</v>
      </c>
      <c r="AV14">
        <f>IF(M14=0,0,COUNTIF(T2_imgsummary!E14:N14,"MON")*100/M14)</f>
        <v>0</v>
      </c>
      <c r="AW14">
        <f>IF(M14=0,0,COUNTIF(T2_imgsummary!E14:N14,"MONTB")*100/M14)</f>
        <v>0</v>
      </c>
      <c r="AX14">
        <f>IF(M14=0,0,COUNTIF(T2_imgsummary!E14:N14,"MONTE")*100/M14)</f>
        <v>0</v>
      </c>
      <c r="AY14">
        <f>IF(M14=0,0,COUNTIF(T2_imgsummary!E14:N14,"MONTF")*100/M14)</f>
        <v>0</v>
      </c>
      <c r="AZ14">
        <f>IF(M14=0,0,COUNTIF(T2_imgsummary!E14:N14,"MYC")*100/M14)</f>
        <v>0</v>
      </c>
      <c r="BA14">
        <f>IF(M14=0,0,COUNTIF(T2_imgsummary!E14:N14,"CB")*100/M14)</f>
        <v>0</v>
      </c>
      <c r="BB14">
        <f>IF(M14=0,0,COUNTIF(T2_imgsummary!E14:N14,"BUB")*100/M14)</f>
        <v>0</v>
      </c>
      <c r="BC14">
        <f>IF(M14=0,0,COUNTIF(T2_imgsummary!E14:N14,"CE")*100/M14)</f>
        <v>0</v>
      </c>
      <c r="BD14">
        <f>IF(M14=0,0,COUNTIF(T2_imgsummary!E14:N14,"CF")*100/M14)</f>
        <v>0</v>
      </c>
      <c r="BE14">
        <f>IF(M14=0,0,COUNTIF(T2_imgsummary!E14:N14,"FOT")*100/M14)</f>
        <v>0</v>
      </c>
      <c r="BF14">
        <f>IF(M14=0,0,COUNTIF(T2_imgsummary!E14:N14,"CM")*100/M14)</f>
        <v>0</v>
      </c>
      <c r="BG14">
        <f>IF(M14=0,0,COUNTIF(T2_imgsummary!E14:N14,"OULA")*100/M14)</f>
        <v>0</v>
      </c>
      <c r="BH14">
        <f>IF(M14=0,0,COUNTIF(T2_imgsummary!E14:N14,"OULO")*100/M14)</f>
        <v>0</v>
      </c>
      <c r="BI14">
        <f>IF(M14=0,0,COUNTIF(T2_imgsummary!E14:N14,"OXY")*100/M14)</f>
        <v>0</v>
      </c>
      <c r="BJ14">
        <f>IF(M14=0,0,COUNTIF(T2_imgsummary!E14:N14,"PACE")*100/M14)</f>
        <v>0</v>
      </c>
      <c r="BK14">
        <f>IF(M14=0,0,COUNTIF(T2_imgsummary!E14:N14,"PACF")*100/M14)</f>
        <v>0</v>
      </c>
      <c r="BL14">
        <f>IF(M14=0,0,COUNTIF(T2_imgsummary!E14:N14,"PAV")*100/M14)</f>
        <v>0</v>
      </c>
      <c r="BM14">
        <f>IF(M14=0,0,COUNTIF(T2_imgsummary!E14:N14,"PEC")*100/M14)</f>
        <v>0</v>
      </c>
      <c r="BN14">
        <f>IF(M14=0,0,COUNTIF(T2_imgsummary!E14:N14,"PLAT")*100/M14)</f>
        <v>0</v>
      </c>
      <c r="BO14">
        <f>IF(M14=0,0,COUNTIF(T2_imgsummary!E14:N14,"POC")*100/M14)</f>
        <v>0</v>
      </c>
      <c r="BP14">
        <f>IF(M14=0,0,COUNTIF(T2_imgsummary!E14:N14,"PORB")*100/M14)</f>
        <v>0</v>
      </c>
      <c r="BQ14">
        <f>IF(M14=0,0,COUNTIF(T2_imgsummary!E14:N14,"PORE")*100/M14)</f>
        <v>0</v>
      </c>
      <c r="BR14">
        <f>IF(M14=0,0,COUNTIF(T2_imgsummary!E14:N14,"PORM")*100/M14)</f>
        <v>0</v>
      </c>
      <c r="BS14">
        <f>IF(M14=0,0,COUNTIF(T2_imgsummary!E14:N14,"SER")*100/M14)</f>
        <v>0</v>
      </c>
      <c r="BT14">
        <f>IF(M14=0,0,COUNTIF(T2_imgsummary!E14:N14,"STY")*100/M14)</f>
        <v>0</v>
      </c>
      <c r="BU14">
        <f>IF(M14=0,0,COUNTIF(T2_imgsummary!E14:N14,"SYM")*100/M14)</f>
        <v>0</v>
      </c>
      <c r="BV14">
        <f>IF(M14=0,0,COUNTIF(T2_imgsummary!E14:N14,"TUBI")*100/M14)</f>
        <v>0</v>
      </c>
      <c r="BW14">
        <f>IF(M14=0,0,COUNTIF(T2_imgsummary!E14:N14,"TURB")*100/M14)</f>
        <v>0</v>
      </c>
      <c r="BX14">
        <f>IF(M14=0,0,COUNTIF(T2_imgsummary!E14:N14,"ZACRF")*100/M14)</f>
        <v>0</v>
      </c>
      <c r="BY14">
        <f>IF(M14=0,0,COUNTIF(T2_imgsummary!E14:N14,"ZAGARF")*100/M14)</f>
        <v>0</v>
      </c>
      <c r="BZ14">
        <f>IF(M14=0,0,COUNTIF(T2_imgsummary!E14:N14,"ZAGATF")*100/M14)</f>
        <v>0</v>
      </c>
      <c r="CA14">
        <f>IF(M14=0,0,COUNTIF(T2_imgsummary!E14:N14,"ZDENF")*100/M14)</f>
        <v>0</v>
      </c>
      <c r="CB14">
        <f>IF(M14=0,0,COUNTIF(T2_imgsummary!E14:N14,"ZEUPF")*100/M14)</f>
        <v>0</v>
      </c>
      <c r="CC14">
        <f>IF(M14=0,0,COUNTIF(T2_imgsummary!E14:N14,"ZFAVF")*100/M14)</f>
        <v>0</v>
      </c>
      <c r="CD14">
        <f>IF(M14=0,0,COUNTIF(T2_imgsummary!E14:N14,"ZCMRF")*100/M14)</f>
        <v>0</v>
      </c>
      <c r="CE14">
        <f>IF(M14=0,0,COUNTIF(T2_imgsummary!E14:N14,"ZMUSF")*100/M14)</f>
        <v>0</v>
      </c>
      <c r="CF14">
        <f>IF(M14=0,0,COUNTIF(T2_imgsummary!E14:N14,"ZNSC")*100/M14)</f>
        <v>0</v>
      </c>
      <c r="CG14">
        <f>IF(M14=0,0,COUNTIF(T2_imgsummary!E14:N14,"ZOC")*100/M14)</f>
        <v>0</v>
      </c>
      <c r="CH14">
        <f>IF(M14=0,0,COUNTIF(T2_imgsummary!E14:N14,"ZPOCF")*100/M14)</f>
        <v>0</v>
      </c>
      <c r="CI14">
        <f>IF(M14=0,0,COUNTIF(T2_imgsummary!E14:N14,"ZPORF")*100/M14)</f>
        <v>0</v>
      </c>
      <c r="CK14" s="26">
        <f>IF(M14=0,0,COUNTIF(T2_imgsummary!E14:N14,"AA")*100/M14)</f>
        <v>30</v>
      </c>
      <c r="CL14">
        <f>IF(M14=0,0,COUNTIF(T2_imgsummary!E14:N14,"CA")*100/M14)</f>
        <v>0</v>
      </c>
      <c r="CM14">
        <f>IF(M14=0,0,COUNTIF(T2_imgsummary!E14:N14,"DC")*100/M14)</f>
        <v>0</v>
      </c>
      <c r="CN14">
        <f>IF(M14=0,0,COUNTIF(T2_imgsummary!E14:N14,"DCA")*100/M14)</f>
        <v>0</v>
      </c>
      <c r="CO14">
        <f>IF(M14=0,0,COUNTIF(T2_imgsummary!E14:N14,"DIS")*100/M14)</f>
        <v>0</v>
      </c>
      <c r="CQ14">
        <f>IF(M14=0,0,COUNTIF(T2_imgsummary!E14:N14,"GRV")*100/M14)</f>
        <v>0</v>
      </c>
      <c r="CR14">
        <f>IF(M14=0,0,COUNTIF(T2_imgsummary!E14:N14,"R")*100/M14)</f>
        <v>0</v>
      </c>
      <c r="CS14">
        <f>IF(M14=0,0,COUNTIF(T2_imgsummary!E14:N14,"S")*100/M14)</f>
        <v>0</v>
      </c>
      <c r="CT14">
        <f>IF(M14=0,0,COUNTIF(T2_imgsummary!E14:N14,"RCK")*100/M14)</f>
        <v>0</v>
      </c>
      <c r="CU14">
        <f>IF(M14=0,0,COUNTIF(T2_imgsummary!E14:N14,"SI")*100/M14)</f>
        <v>0</v>
      </c>
      <c r="CW14">
        <f>IF(M14=0,0,COUNTIF(T2_imgsummary!E14:N14,"COD")*100/M14)</f>
        <v>0</v>
      </c>
      <c r="CX14">
        <f>IF(M14=0,0,COUNTIF(T2_imgsummary!E14:N14,"KAPP")*100/M14)</f>
        <v>0</v>
      </c>
      <c r="CY14">
        <f>IF(M14=0,0,COUNTIF(T2_imgsummary!E14:N14,"MA")*100/M14)</f>
        <v>0</v>
      </c>
      <c r="CZ14">
        <f>IF(M14=0,0,COUNTIF(T2_imgsummary!E14:N14,"SARG")*100/M14)</f>
        <v>0</v>
      </c>
      <c r="DB14" s="26">
        <f>IF(M14=0,0,COUNTIF(T2_imgsummary!E14:N14,"HA")*100/M14)</f>
        <v>30</v>
      </c>
      <c r="DD14">
        <f>IF(M14=0,0,COUNTIF(T2_imgsummary!E14:N14,"COTS")*100/M14)</f>
        <v>0</v>
      </c>
      <c r="DE14">
        <f>IF(M14=0,0,COUNTIF(T2_imgsummary!E14:N14,"COR")*100/M14)</f>
        <v>0</v>
      </c>
      <c r="DF14">
        <f>IF(M14=0,0,COUNTIF(T2_imgsummary!E14:N14,"DIA")*100/M14)</f>
        <v>0</v>
      </c>
      <c r="DG14">
        <f>IF(M14=0,0,COUNTIF(T2_imgsummary!E14:N14,"GORG")*100/M14)</f>
        <v>0</v>
      </c>
      <c r="DH14">
        <f>IF(M14=0,0,COUNTIF(T2_imgsummary!E14:N14,"ISIS")*100/M14)</f>
        <v>0</v>
      </c>
      <c r="DI14">
        <f>IF(M14=0,0,COUNTIF(T2_imgsummary!E14:N14,"OT")*100/M14)</f>
        <v>0</v>
      </c>
      <c r="DJ14">
        <f>IF(M14=0,0,COUNTIF(T2_imgsummary!E14:N14,"SG")*100/M14)</f>
        <v>0</v>
      </c>
      <c r="DK14" s="26">
        <f>IF(M14=0,0,COUNTIF(T2_imgsummary!E14:N14,"SC")*100/M14)</f>
        <v>10</v>
      </c>
      <c r="DL14" s="26">
        <f>IF(M14=0,0,COUNTIF(T2_imgsummary!E14:N14,"SP")*100/M14)</f>
        <v>30</v>
      </c>
      <c r="DM14">
        <f>IF(M14=0,0,COUNTIF(T2_imgsummary!E14:N14,"ZO")*100/M14)</f>
        <v>0</v>
      </c>
      <c r="DO14">
        <f>IF(M14=0,0,COUNTIF(T2_imgsummary!E14:N14,"TWB")*100/M14)</f>
        <v>0</v>
      </c>
      <c r="DQ14">
        <f>IF(M14=0,0,COUNTIF(T2_imgsummary!Y14:AH14,"COR")*100/M14)</f>
        <v>0</v>
      </c>
      <c r="DR14">
        <f>IF(M14=0,0,COUNTIF(T2_imgsummary!Y14:AH14,"COTS")*100/M14)</f>
        <v>0</v>
      </c>
      <c r="DS14">
        <f>IF(M14=0,0,COUNTIF(T2_imgsummary!Y14:AH14,"DIA")*100/M14)</f>
        <v>0</v>
      </c>
      <c r="DT14">
        <f>IF(M14=0,0,COUNTIF(T2_imgsummary!Y14:AH14,"GORG")*100/M14)</f>
        <v>0</v>
      </c>
      <c r="DU14">
        <f>IF(M14=0,0,COUNTIF(T2_imgsummary!Y14:AH14,"ISIS")*100/M14)</f>
        <v>0</v>
      </c>
      <c r="DV14">
        <f>IF(M14=0,0,COUNTIF(T2_imgsummary!Y14:AH14,"DIS")*100/M14)</f>
        <v>0</v>
      </c>
      <c r="DW14">
        <f>IF(M14=0,0,COUNTIF(T2_imgsummary!Y14:AH14,"BLEC")*100/M14)</f>
        <v>0</v>
      </c>
      <c r="DX14">
        <f>IF(M14=0,0,COUNTIF(T2_imgsummary!Y14:AH14,"COD")*100/M14)</f>
        <v>0</v>
      </c>
      <c r="DY14">
        <f>IF(M14=0,0,COUNTIF(T2_imgsummary!Y14:AH14,"KAPP")*100/M14)</f>
        <v>0</v>
      </c>
      <c r="DZ14">
        <f>IF(M14=0,0,COUNTIF(T2_imgsummary!Y14:AH14,"SARG")*100/M14)</f>
        <v>0</v>
      </c>
      <c r="EA14">
        <f>IF(M14=0,0,COUNTIF(T2_imgsummary!Y14:AH14,"ZACRF")*100/M14)</f>
        <v>0</v>
      </c>
      <c r="EB14">
        <f>IF(M14=0,0,COUNTIF(T2_imgsummary!Y14:AH14,"ZAGARF")*100/M14)</f>
        <v>0</v>
      </c>
      <c r="EC14">
        <f>IF(M14=0,0,COUNTIF(T2_imgsummary!Y14:AH14,"ZAGATF")*100/M14)</f>
        <v>0</v>
      </c>
      <c r="ED14">
        <f>IF(M14=0,0,COUNTIF(T2_imgsummary!Y14:AH14,"ZCMRF")*100/M14)</f>
        <v>0</v>
      </c>
      <c r="EE14">
        <f>IF(M14=0,0,COUNTIF(T2_imgsummary!Y14:AH14,"ZDENF")*100/M14)</f>
        <v>0</v>
      </c>
      <c r="EF14">
        <f>IF(M14=0,0,COUNTIF(T2_imgsummary!Y14:AH14,"ZEUPF")*100/M14)</f>
        <v>0</v>
      </c>
      <c r="EG14">
        <f>IF(M14=0,0,COUNTIF(T2_imgsummary!Y14:AH14,"ZFAVF")*100/M14)</f>
        <v>0</v>
      </c>
      <c r="EH14">
        <f>IF(M14=0,0,COUNTIF(T2_imgsummary!Y14:AH14,"ZMUSF")*100/M14)</f>
        <v>0</v>
      </c>
      <c r="EI14">
        <f>IF(M14=0,0,COUNTIF(T2_imgsummary!Y14:AH14,"ZNSC")*100/M14)</f>
        <v>0</v>
      </c>
      <c r="EJ14">
        <f>IF(M14=0,0,COUNTIF(T2_imgsummary!Y14:AH14,"ZOC")*100/M14)</f>
        <v>0</v>
      </c>
      <c r="EK14">
        <f>IF(M14=0,0,COUNTIF(T2_imgsummary!Y14:AH14,"ZPOCF")*100/M14)</f>
        <v>0</v>
      </c>
      <c r="EL14">
        <f>IF(M14=0,0,COUNTIF(T2_imgsummary!Y14:AH14,"ZPORF")*100/M14)</f>
        <v>0</v>
      </c>
    </row>
    <row r="15" spans="1:142" x14ac:dyDescent="0.25">
      <c r="A15">
        <v>13</v>
      </c>
      <c r="B15" t="s">
        <v>568</v>
      </c>
      <c r="F15" s="26">
        <f>IF(M15=0,0,COUNTIF(T2_imgsummary!O15:X15,"HC")*100/M15)</f>
        <v>30</v>
      </c>
      <c r="G15" s="26">
        <f>IF(M15=0,0,COUNTIF(T2_imgsummary!O15:X15,"AA")*100/M15)</f>
        <v>40</v>
      </c>
      <c r="H15">
        <f>IF(M15=0,0,COUNTIF(T2_imgsummary!O15:X15,"AB")*100/M15)</f>
        <v>0</v>
      </c>
      <c r="I15" s="26">
        <f>IF(M15=0,0,COUNTIF(T2_imgsummary!O15:X15,"MA")*100/M15)</f>
        <v>10</v>
      </c>
      <c r="J15" s="26">
        <f>IF(M15=0,0,COUNTIF(T2_imgsummary!O15:X15,"HA")*100/M15)</f>
        <v>20</v>
      </c>
      <c r="K15">
        <f>IF(M15=0,0,COUNTIF(T2_imgsummary!O15:X15,"OB")*100/M15)</f>
        <v>0</v>
      </c>
      <c r="L15">
        <f>IF(M15=0,0,COUNTIF(T2_imgsummary!O15:X15,"TWB")*100/M15)</f>
        <v>0</v>
      </c>
      <c r="M15">
        <f>10-COUNTIF(T2_imgsummary!O15:X15,"TWS")</f>
        <v>10</v>
      </c>
      <c r="P15">
        <f>IF(M15=0,0,COUNTIF(T2_imgsummary!E15:N15,"ACAN")*100/M15)</f>
        <v>0</v>
      </c>
      <c r="Q15">
        <f>IF(M15=0,0,COUNTIF(T2_imgsummary!E15:N15,"ACB")*100/M15)</f>
        <v>0</v>
      </c>
      <c r="R15">
        <f>IF(M15=0,0,COUNTIF(T2_imgsummary!E15:N15,"ACC")*100/M15)</f>
        <v>0</v>
      </c>
      <c r="S15">
        <f>IF(M15=0,0,COUNTIF(T2_imgsummary!E15:N15,"ACD")*100/M15)</f>
        <v>0</v>
      </c>
      <c r="T15">
        <f>IF(M15=0,0,COUNTIF(T2_imgsummary!E15:N15,"ACH")*100/M15)</f>
        <v>0</v>
      </c>
      <c r="U15">
        <f>IF(M15=0,0,COUNTIF(T2_imgsummary!E15:N15,"ACT")*100/M15)</f>
        <v>0</v>
      </c>
      <c r="V15">
        <f>IF(M15=0,0,COUNTIF(T2_imgsummary!E15:N15,"ACR")*100/M15)</f>
        <v>0</v>
      </c>
      <c r="W15">
        <f>IF(M15=0,0,COUNTIF(T2_imgsummary!E15:N15,"AST")*100/M15)</f>
        <v>0</v>
      </c>
      <c r="X15">
        <f>IF(M15=0,0,COUNTIF(T2_imgsummary!E15:N15,"AF")*100/M15)</f>
        <v>0</v>
      </c>
      <c r="Y15">
        <f>IF(M15=0,0,COUNTIF(T2_imgsummary!E15:N15,"BLEC")*100/M15)</f>
        <v>0</v>
      </c>
      <c r="Z15">
        <f>IF(M15=0,0,COUNTIF(T2_imgsummary!E15:N15,"CAU")*100/M15)</f>
        <v>0</v>
      </c>
      <c r="AA15">
        <f>IF(M15=0,0,COUNTIF(T2_imgsummary!E15:N15,"COE")*100/M15)</f>
        <v>0</v>
      </c>
      <c r="AB15">
        <f>IF(M15=0,0,COUNTIF(T2_imgsummary!E15:N15,"COS")*100/M15)</f>
        <v>0</v>
      </c>
      <c r="AC15">
        <f>IF(M15=0,0,COUNTIF(T2_imgsummary!E15:N15,"CYP")*100/M15)</f>
        <v>0</v>
      </c>
      <c r="AD15">
        <f>IF(M15=0,0,COUNTIF(T2_imgsummary!E15:N15,"DIP")*100/M15)</f>
        <v>0</v>
      </c>
      <c r="AE15">
        <f>IF(M15=0,0,COUNTIF(T2_imgsummary!E15:N15,"ECHY")*100/M15)</f>
        <v>0</v>
      </c>
      <c r="AF15">
        <f>IF(M15=0,0,COUNTIF(T2_imgsummary!E15:N15,"ECHI")*100/M15)</f>
        <v>0</v>
      </c>
      <c r="AG15">
        <f>IF(M15=0,0,COUNTIF(T2_imgsummary!E15:N15,"EUP")*100/M15)</f>
        <v>0</v>
      </c>
      <c r="AH15">
        <f>IF(M15=0,0,COUNTIF(T2_imgsummary!E15:N15,"FAV")*100/M15)</f>
        <v>0</v>
      </c>
      <c r="AI15">
        <f>IF(M15=0,0,COUNTIF(T2_imgsummary!E15:N15,"FVI")*100/M15)</f>
        <v>0</v>
      </c>
      <c r="AJ15">
        <f>IF(M15=0,0,COUNTIF(T2_imgsummary!E15:N15,"CMR")*100/M15)</f>
        <v>0</v>
      </c>
      <c r="AK15">
        <f>IF(M15=0,0,COUNTIF(T2_imgsummary!E15:N15,"GAL")*100/M15)</f>
        <v>0</v>
      </c>
      <c r="AL15">
        <f>IF(M15=0,0,COUNTIF(T2_imgsummary!E15:N15,"GONIA")*100/M15)</f>
        <v>0</v>
      </c>
      <c r="AM15">
        <f>IF(M15=0,0,COUNTIF(T2_imgsummary!E15:N15,"GONIO")*100/M15)</f>
        <v>0</v>
      </c>
      <c r="AN15">
        <f>IF(M15=0,0,COUNTIF(T2_imgsummary!E15:N15,"HEL")*100/M15)</f>
        <v>0</v>
      </c>
      <c r="AO15">
        <f>IF(M15=0,0,COUNTIF(T2_imgsummary!E15:N15,"HYD")*100/M15)</f>
        <v>0</v>
      </c>
      <c r="AP15" s="26">
        <f>IF(M15=0,0,COUNTIF(T2_imgsummary!E15:N15,"ISO")*100/M15)</f>
        <v>20</v>
      </c>
      <c r="AQ15">
        <f>IF(M15=0,0,COUNTIF(T2_imgsummary!E15:N15,"LEPA")*100/M15)</f>
        <v>0</v>
      </c>
      <c r="AR15">
        <f>IF(M15=0,0,COUNTIF(T2_imgsummary!E15:N15,"LEPS")*100/M15)</f>
        <v>0</v>
      </c>
      <c r="AS15">
        <f>IF(M15=0,0,COUNTIF(T2_imgsummary!E15:N15,"LOB")*100/M15)</f>
        <v>0</v>
      </c>
      <c r="AT15">
        <f>IF(M15=0,0,COUNTIF(T2_imgsummary!E15:N15,"MER")*100/M15)</f>
        <v>0</v>
      </c>
      <c r="AU15">
        <f>IF(M15=0,0,COUNTIF(T2_imgsummary!E15:N15,"MILL")*100/M15)</f>
        <v>0</v>
      </c>
      <c r="AV15">
        <f>IF(M15=0,0,COUNTIF(T2_imgsummary!E15:N15,"MON")*100/M15)</f>
        <v>0</v>
      </c>
      <c r="AW15">
        <f>IF(M15=0,0,COUNTIF(T2_imgsummary!E15:N15,"MONTB")*100/M15)</f>
        <v>0</v>
      </c>
      <c r="AX15">
        <f>IF(M15=0,0,COUNTIF(T2_imgsummary!E15:N15,"MONTE")*100/M15)</f>
        <v>0</v>
      </c>
      <c r="AY15">
        <f>IF(M15=0,0,COUNTIF(T2_imgsummary!E15:N15,"MONTF")*100/M15)</f>
        <v>0</v>
      </c>
      <c r="AZ15">
        <f>IF(M15=0,0,COUNTIF(T2_imgsummary!E15:N15,"MYC")*100/M15)</f>
        <v>0</v>
      </c>
      <c r="BA15">
        <f>IF(M15=0,0,COUNTIF(T2_imgsummary!E15:N15,"CB")*100/M15)</f>
        <v>0</v>
      </c>
      <c r="BB15">
        <f>IF(M15=0,0,COUNTIF(T2_imgsummary!E15:N15,"BUB")*100/M15)</f>
        <v>0</v>
      </c>
      <c r="BC15">
        <f>IF(M15=0,0,COUNTIF(T2_imgsummary!E15:N15,"CE")*100/M15)</f>
        <v>0</v>
      </c>
      <c r="BD15">
        <f>IF(M15=0,0,COUNTIF(T2_imgsummary!E15:N15,"CF")*100/M15)</f>
        <v>0</v>
      </c>
      <c r="BE15">
        <f>IF(M15=0,0,COUNTIF(T2_imgsummary!E15:N15,"FOT")*100/M15)</f>
        <v>0</v>
      </c>
      <c r="BF15">
        <f>IF(M15=0,0,COUNTIF(T2_imgsummary!E15:N15,"CM")*100/M15)</f>
        <v>0</v>
      </c>
      <c r="BG15">
        <f>IF(M15=0,0,COUNTIF(T2_imgsummary!E15:N15,"OULA")*100/M15)</f>
        <v>0</v>
      </c>
      <c r="BH15">
        <f>IF(M15=0,0,COUNTIF(T2_imgsummary!E15:N15,"OULO")*100/M15)</f>
        <v>0</v>
      </c>
      <c r="BI15">
        <f>IF(M15=0,0,COUNTIF(T2_imgsummary!E15:N15,"OXY")*100/M15)</f>
        <v>0</v>
      </c>
      <c r="BJ15">
        <f>IF(M15=0,0,COUNTIF(T2_imgsummary!E15:N15,"PACE")*100/M15)</f>
        <v>0</v>
      </c>
      <c r="BK15">
        <f>IF(M15=0,0,COUNTIF(T2_imgsummary!E15:N15,"PACF")*100/M15)</f>
        <v>0</v>
      </c>
      <c r="BL15">
        <f>IF(M15=0,0,COUNTIF(T2_imgsummary!E15:N15,"PAV")*100/M15)</f>
        <v>0</v>
      </c>
      <c r="BM15">
        <f>IF(M15=0,0,COUNTIF(T2_imgsummary!E15:N15,"PEC")*100/M15)</f>
        <v>0</v>
      </c>
      <c r="BN15">
        <f>IF(M15=0,0,COUNTIF(T2_imgsummary!E15:N15,"PLAT")*100/M15)</f>
        <v>0</v>
      </c>
      <c r="BO15">
        <f>IF(M15=0,0,COUNTIF(T2_imgsummary!E15:N15,"POC")*100/M15)</f>
        <v>0</v>
      </c>
      <c r="BP15">
        <f>IF(M15=0,0,COUNTIF(T2_imgsummary!E15:N15,"PORB")*100/M15)</f>
        <v>0</v>
      </c>
      <c r="BQ15">
        <f>IF(M15=0,0,COUNTIF(T2_imgsummary!E15:N15,"PORE")*100/M15)</f>
        <v>0</v>
      </c>
      <c r="BR15" s="26">
        <f>IF(M15=0,0,COUNTIF(T2_imgsummary!E15:N15,"PORM")*100/M15)</f>
        <v>10</v>
      </c>
      <c r="BS15">
        <f>IF(M15=0,0,COUNTIF(T2_imgsummary!E15:N15,"SER")*100/M15)</f>
        <v>0</v>
      </c>
      <c r="BT15">
        <f>IF(M15=0,0,COUNTIF(T2_imgsummary!E15:N15,"STY")*100/M15)</f>
        <v>0</v>
      </c>
      <c r="BU15">
        <f>IF(M15=0,0,COUNTIF(T2_imgsummary!E15:N15,"SYM")*100/M15)</f>
        <v>0</v>
      </c>
      <c r="BV15">
        <f>IF(M15=0,0,COUNTIF(T2_imgsummary!E15:N15,"TUBI")*100/M15)</f>
        <v>0</v>
      </c>
      <c r="BW15">
        <f>IF(M15=0,0,COUNTIF(T2_imgsummary!E15:N15,"TURB")*100/M15)</f>
        <v>0</v>
      </c>
      <c r="BX15">
        <f>IF(M15=0,0,COUNTIF(T2_imgsummary!E15:N15,"ZACRF")*100/M15)</f>
        <v>0</v>
      </c>
      <c r="BY15">
        <f>IF(M15=0,0,COUNTIF(T2_imgsummary!E15:N15,"ZAGARF")*100/M15)</f>
        <v>0</v>
      </c>
      <c r="BZ15">
        <f>IF(M15=0,0,COUNTIF(T2_imgsummary!E15:N15,"ZAGATF")*100/M15)</f>
        <v>0</v>
      </c>
      <c r="CA15">
        <f>IF(M15=0,0,COUNTIF(T2_imgsummary!E15:N15,"ZDENF")*100/M15)</f>
        <v>0</v>
      </c>
      <c r="CB15">
        <f>IF(M15=0,0,COUNTIF(T2_imgsummary!E15:N15,"ZEUPF")*100/M15)</f>
        <v>0</v>
      </c>
      <c r="CC15">
        <f>IF(M15=0,0,COUNTIF(T2_imgsummary!E15:N15,"ZFAVF")*100/M15)</f>
        <v>0</v>
      </c>
      <c r="CD15">
        <f>IF(M15=0,0,COUNTIF(T2_imgsummary!E15:N15,"ZCMRF")*100/M15)</f>
        <v>0</v>
      </c>
      <c r="CE15">
        <f>IF(M15=0,0,COUNTIF(T2_imgsummary!E15:N15,"ZMUSF")*100/M15)</f>
        <v>0</v>
      </c>
      <c r="CF15">
        <f>IF(M15=0,0,COUNTIF(T2_imgsummary!E15:N15,"ZNSC")*100/M15)</f>
        <v>0</v>
      </c>
      <c r="CG15">
        <f>IF(M15=0,0,COUNTIF(T2_imgsummary!E15:N15,"ZOC")*100/M15)</f>
        <v>0</v>
      </c>
      <c r="CH15">
        <f>IF(M15=0,0,COUNTIF(T2_imgsummary!E15:N15,"ZPOCF")*100/M15)</f>
        <v>0</v>
      </c>
      <c r="CI15">
        <f>IF(M15=0,0,COUNTIF(T2_imgsummary!E15:N15,"ZPORF")*100/M15)</f>
        <v>0</v>
      </c>
      <c r="CK15" s="26">
        <f>IF(M15=0,0,COUNTIF(T2_imgsummary!E15:N15,"AA")*100/M15)</f>
        <v>30</v>
      </c>
      <c r="CL15" s="26">
        <f>IF(M15=0,0,COUNTIF(T2_imgsummary!E15:N15,"CA")*100/M15)</f>
        <v>10</v>
      </c>
      <c r="CM15">
        <f>IF(M15=0,0,COUNTIF(T2_imgsummary!E15:N15,"DC")*100/M15)</f>
        <v>0</v>
      </c>
      <c r="CN15">
        <f>IF(M15=0,0,COUNTIF(T2_imgsummary!E15:N15,"DCA")*100/M15)</f>
        <v>0</v>
      </c>
      <c r="CO15">
        <f>IF(M15=0,0,COUNTIF(T2_imgsummary!E15:N15,"DIS")*100/M15)</f>
        <v>0</v>
      </c>
      <c r="CQ15">
        <f>IF(M15=0,0,COUNTIF(T2_imgsummary!E15:N15,"GRV")*100/M15)</f>
        <v>0</v>
      </c>
      <c r="CR15">
        <f>IF(M15=0,0,COUNTIF(T2_imgsummary!E15:N15,"R")*100/M15)</f>
        <v>0</v>
      </c>
      <c r="CS15">
        <f>IF(M15=0,0,COUNTIF(T2_imgsummary!E15:N15,"S")*100/M15)</f>
        <v>0</v>
      </c>
      <c r="CT15">
        <f>IF(M15=0,0,COUNTIF(T2_imgsummary!E15:N15,"RCK")*100/M15)</f>
        <v>0</v>
      </c>
      <c r="CU15">
        <f>IF(M15=0,0,COUNTIF(T2_imgsummary!E15:N15,"SI")*100/M15)</f>
        <v>0</v>
      </c>
      <c r="CW15">
        <f>IF(M15=0,0,COUNTIF(T2_imgsummary!E15:N15,"COD")*100/M15)</f>
        <v>0</v>
      </c>
      <c r="CX15">
        <f>IF(M15=0,0,COUNTIF(T2_imgsummary!E15:N15,"KAPP")*100/M15)</f>
        <v>0</v>
      </c>
      <c r="CY15" s="26">
        <f>IF(M15=0,0,COUNTIF(T2_imgsummary!E15:N15,"MA")*100/M15)</f>
        <v>10</v>
      </c>
      <c r="CZ15">
        <f>IF(M15=0,0,COUNTIF(T2_imgsummary!E15:N15,"SARG")*100/M15)</f>
        <v>0</v>
      </c>
      <c r="DB15" s="26">
        <f>IF(M15=0,0,COUNTIF(T2_imgsummary!E15:N15,"HA")*100/M15)</f>
        <v>20</v>
      </c>
      <c r="DD15">
        <f>IF(M15=0,0,COUNTIF(T2_imgsummary!E15:N15,"COTS")*100/M15)</f>
        <v>0</v>
      </c>
      <c r="DE15">
        <f>IF(M15=0,0,COUNTIF(T2_imgsummary!E15:N15,"COR")*100/M15)</f>
        <v>0</v>
      </c>
      <c r="DF15">
        <f>IF(M15=0,0,COUNTIF(T2_imgsummary!E15:N15,"DIA")*100/M15)</f>
        <v>0</v>
      </c>
      <c r="DG15">
        <f>IF(M15=0,0,COUNTIF(T2_imgsummary!E15:N15,"GORG")*100/M15)</f>
        <v>0</v>
      </c>
      <c r="DH15">
        <f>IF(M15=0,0,COUNTIF(T2_imgsummary!E15:N15,"ISIS")*100/M15)</f>
        <v>0</v>
      </c>
      <c r="DI15">
        <f>IF(M15=0,0,COUNTIF(T2_imgsummary!E15:N15,"OT")*100/M15)</f>
        <v>0</v>
      </c>
      <c r="DJ15">
        <f>IF(M15=0,0,COUNTIF(T2_imgsummary!E15:N15,"SG")*100/M15)</f>
        <v>0</v>
      </c>
      <c r="DK15">
        <f>IF(M15=0,0,COUNTIF(T2_imgsummary!E15:N15,"SC")*100/M15)</f>
        <v>0</v>
      </c>
      <c r="DL15">
        <f>IF(M15=0,0,COUNTIF(T2_imgsummary!E15:N15,"SP")*100/M15)</f>
        <v>0</v>
      </c>
      <c r="DM15">
        <f>IF(M15=0,0,COUNTIF(T2_imgsummary!E15:N15,"ZO")*100/M15)</f>
        <v>0</v>
      </c>
      <c r="DO15">
        <f>IF(M15=0,0,COUNTIF(T2_imgsummary!E15:N15,"TWB")*100/M15)</f>
        <v>0</v>
      </c>
      <c r="DQ15">
        <f>IF(M15=0,0,COUNTIF(T2_imgsummary!Y15:AH15,"COR")*100/M15)</f>
        <v>0</v>
      </c>
      <c r="DR15">
        <f>IF(M15=0,0,COUNTIF(T2_imgsummary!Y15:AH15,"COTS")*100/M15)</f>
        <v>0</v>
      </c>
      <c r="DS15">
        <f>IF(M15=0,0,COUNTIF(T2_imgsummary!Y15:AH15,"DIA")*100/M15)</f>
        <v>0</v>
      </c>
      <c r="DT15">
        <f>IF(M15=0,0,COUNTIF(T2_imgsummary!Y15:AH15,"GORG")*100/M15)</f>
        <v>0</v>
      </c>
      <c r="DU15">
        <f>IF(M15=0,0,COUNTIF(T2_imgsummary!Y15:AH15,"ISIS")*100/M15)</f>
        <v>0</v>
      </c>
      <c r="DV15">
        <f>IF(M15=0,0,COUNTIF(T2_imgsummary!Y15:AH15,"DIS")*100/M15)</f>
        <v>0</v>
      </c>
      <c r="DW15">
        <f>IF(M15=0,0,COUNTIF(T2_imgsummary!Y15:AH15,"BLEC")*100/M15)</f>
        <v>0</v>
      </c>
      <c r="DX15">
        <f>IF(M15=0,0,COUNTIF(T2_imgsummary!Y15:AH15,"COD")*100/M15)</f>
        <v>0</v>
      </c>
      <c r="DY15">
        <f>IF(M15=0,0,COUNTIF(T2_imgsummary!Y15:AH15,"KAPP")*100/M15)</f>
        <v>0</v>
      </c>
      <c r="DZ15">
        <f>IF(M15=0,0,COUNTIF(T2_imgsummary!Y15:AH15,"SARG")*100/M15)</f>
        <v>0</v>
      </c>
      <c r="EA15">
        <f>IF(M15=0,0,COUNTIF(T2_imgsummary!Y15:AH15,"ZACRF")*100/M15)</f>
        <v>0</v>
      </c>
      <c r="EB15">
        <f>IF(M15=0,0,COUNTIF(T2_imgsummary!Y15:AH15,"ZAGARF")*100/M15)</f>
        <v>0</v>
      </c>
      <c r="EC15">
        <f>IF(M15=0,0,COUNTIF(T2_imgsummary!Y15:AH15,"ZAGATF")*100/M15)</f>
        <v>0</v>
      </c>
      <c r="ED15">
        <f>IF(M15=0,0,COUNTIF(T2_imgsummary!Y15:AH15,"ZCMRF")*100/M15)</f>
        <v>0</v>
      </c>
      <c r="EE15">
        <f>IF(M15=0,0,COUNTIF(T2_imgsummary!Y15:AH15,"ZDENF")*100/M15)</f>
        <v>0</v>
      </c>
      <c r="EF15">
        <f>IF(M15=0,0,COUNTIF(T2_imgsummary!Y15:AH15,"ZEUPF")*100/M15)</f>
        <v>0</v>
      </c>
      <c r="EG15">
        <f>IF(M15=0,0,COUNTIF(T2_imgsummary!Y15:AH15,"ZFAVF")*100/M15)</f>
        <v>0</v>
      </c>
      <c r="EH15">
        <f>IF(M15=0,0,COUNTIF(T2_imgsummary!Y15:AH15,"ZMUSF")*100/M15)</f>
        <v>0</v>
      </c>
      <c r="EI15">
        <f>IF(M15=0,0,COUNTIF(T2_imgsummary!Y15:AH15,"ZNSC")*100/M15)</f>
        <v>0</v>
      </c>
      <c r="EJ15">
        <f>IF(M15=0,0,COUNTIF(T2_imgsummary!Y15:AH15,"ZOC")*100/M15)</f>
        <v>0</v>
      </c>
      <c r="EK15">
        <f>IF(M15=0,0,COUNTIF(T2_imgsummary!Y15:AH15,"ZPOCF")*100/M15)</f>
        <v>0</v>
      </c>
      <c r="EL15">
        <f>IF(M15=0,0,COUNTIF(T2_imgsummary!Y15:AH15,"ZPORF")*100/M15)</f>
        <v>0</v>
      </c>
    </row>
    <row r="16" spans="1:142" x14ac:dyDescent="0.25">
      <c r="A16">
        <v>14</v>
      </c>
      <c r="B16" t="s">
        <v>569</v>
      </c>
      <c r="F16" s="26">
        <f>IF(M16=0,0,COUNTIF(T2_imgsummary!O16:X16,"HC")*100/M16)</f>
        <v>10</v>
      </c>
      <c r="G16" s="26">
        <f>IF(M16=0,0,COUNTIF(T2_imgsummary!O16:X16,"AA")*100/M16)</f>
        <v>50</v>
      </c>
      <c r="H16">
        <f>IF(M16=0,0,COUNTIF(T2_imgsummary!O16:X16,"AB")*100/M16)</f>
        <v>0</v>
      </c>
      <c r="I16" s="26">
        <f>IF(M16=0,0,COUNTIF(T2_imgsummary!O16:X16,"MA")*100/M16)</f>
        <v>20</v>
      </c>
      <c r="J16" s="26">
        <f>IF(M16=0,0,COUNTIF(T2_imgsummary!O16:X16,"HA")*100/M16)</f>
        <v>10</v>
      </c>
      <c r="K16" s="26">
        <f>IF(M16=0,0,COUNTIF(T2_imgsummary!O16:X16,"OB")*100/M16)</f>
        <v>10</v>
      </c>
      <c r="L16">
        <f>IF(M16=0,0,COUNTIF(T2_imgsummary!O16:X16,"TWB")*100/M16)</f>
        <v>0</v>
      </c>
      <c r="M16">
        <f>10-COUNTIF(T2_imgsummary!O16:X16,"TWS")</f>
        <v>10</v>
      </c>
      <c r="P16">
        <f>IF(M16=0,0,COUNTIF(T2_imgsummary!E16:N16,"ACAN")*100/M16)</f>
        <v>0</v>
      </c>
      <c r="Q16">
        <f>IF(M16=0,0,COUNTIF(T2_imgsummary!E16:N16,"ACB")*100/M16)</f>
        <v>0</v>
      </c>
      <c r="R16">
        <f>IF(M16=0,0,COUNTIF(T2_imgsummary!E16:N16,"ACC")*100/M16)</f>
        <v>0</v>
      </c>
      <c r="S16">
        <f>IF(M16=0,0,COUNTIF(T2_imgsummary!E16:N16,"ACD")*100/M16)</f>
        <v>0</v>
      </c>
      <c r="T16">
        <f>IF(M16=0,0,COUNTIF(T2_imgsummary!E16:N16,"ACH")*100/M16)</f>
        <v>0</v>
      </c>
      <c r="U16">
        <f>IF(M16=0,0,COUNTIF(T2_imgsummary!E16:N16,"ACT")*100/M16)</f>
        <v>0</v>
      </c>
      <c r="V16">
        <f>IF(M16=0,0,COUNTIF(T2_imgsummary!E16:N16,"ACR")*100/M16)</f>
        <v>0</v>
      </c>
      <c r="W16">
        <f>IF(M16=0,0,COUNTIF(T2_imgsummary!E16:N16,"AST")*100/M16)</f>
        <v>0</v>
      </c>
      <c r="X16">
        <f>IF(M16=0,0,COUNTIF(T2_imgsummary!E16:N16,"AF")*100/M16)</f>
        <v>0</v>
      </c>
      <c r="Y16">
        <f>IF(M16=0,0,COUNTIF(T2_imgsummary!E16:N16,"BLEC")*100/M16)</f>
        <v>0</v>
      </c>
      <c r="Z16">
        <f>IF(M16=0,0,COUNTIF(T2_imgsummary!E16:N16,"CAU")*100/M16)</f>
        <v>0</v>
      </c>
      <c r="AA16">
        <f>IF(M16=0,0,COUNTIF(T2_imgsummary!E16:N16,"COE")*100/M16)</f>
        <v>0</v>
      </c>
      <c r="AB16">
        <f>IF(M16=0,0,COUNTIF(T2_imgsummary!E16:N16,"COS")*100/M16)</f>
        <v>0</v>
      </c>
      <c r="AC16">
        <f>IF(M16=0,0,COUNTIF(T2_imgsummary!E16:N16,"CYP")*100/M16)</f>
        <v>0</v>
      </c>
      <c r="AD16">
        <f>IF(M16=0,0,COUNTIF(T2_imgsummary!E16:N16,"DIP")*100/M16)</f>
        <v>0</v>
      </c>
      <c r="AE16">
        <f>IF(M16=0,0,COUNTIF(T2_imgsummary!E16:N16,"ECHY")*100/M16)</f>
        <v>0</v>
      </c>
      <c r="AF16">
        <f>IF(M16=0,0,COUNTIF(T2_imgsummary!E16:N16,"ECHI")*100/M16)</f>
        <v>0</v>
      </c>
      <c r="AG16">
        <f>IF(M16=0,0,COUNTIF(T2_imgsummary!E16:N16,"EUP")*100/M16)</f>
        <v>0</v>
      </c>
      <c r="AH16">
        <f>IF(M16=0,0,COUNTIF(T2_imgsummary!E16:N16,"FAV")*100/M16)</f>
        <v>0</v>
      </c>
      <c r="AI16">
        <f>IF(M16=0,0,COUNTIF(T2_imgsummary!E16:N16,"FVI")*100/M16)</f>
        <v>0</v>
      </c>
      <c r="AJ16">
        <f>IF(M16=0,0,COUNTIF(T2_imgsummary!E16:N16,"CMR")*100/M16)</f>
        <v>0</v>
      </c>
      <c r="AK16">
        <f>IF(M16=0,0,COUNTIF(T2_imgsummary!E16:N16,"GAL")*100/M16)</f>
        <v>0</v>
      </c>
      <c r="AL16">
        <f>IF(M16=0,0,COUNTIF(T2_imgsummary!E16:N16,"GONIA")*100/M16)</f>
        <v>0</v>
      </c>
      <c r="AM16">
        <f>IF(M16=0,0,COUNTIF(T2_imgsummary!E16:N16,"GONIO")*100/M16)</f>
        <v>0</v>
      </c>
      <c r="AN16">
        <f>IF(M16=0,0,COUNTIF(T2_imgsummary!E16:N16,"HEL")*100/M16)</f>
        <v>0</v>
      </c>
      <c r="AO16">
        <f>IF(M16=0,0,COUNTIF(T2_imgsummary!E16:N16,"HYD")*100/M16)</f>
        <v>0</v>
      </c>
      <c r="AP16">
        <f>IF(M16=0,0,COUNTIF(T2_imgsummary!E16:N16,"ISO")*100/M16)</f>
        <v>0</v>
      </c>
      <c r="AQ16">
        <f>IF(M16=0,0,COUNTIF(T2_imgsummary!E16:N16,"LEPA")*100/M16)</f>
        <v>0</v>
      </c>
      <c r="AR16">
        <f>IF(M16=0,0,COUNTIF(T2_imgsummary!E16:N16,"LEPS")*100/M16)</f>
        <v>0</v>
      </c>
      <c r="AS16">
        <f>IF(M16=0,0,COUNTIF(T2_imgsummary!E16:N16,"LOB")*100/M16)</f>
        <v>0</v>
      </c>
      <c r="AT16">
        <f>IF(M16=0,0,COUNTIF(T2_imgsummary!E16:N16,"MER")*100/M16)</f>
        <v>0</v>
      </c>
      <c r="AU16">
        <f>IF(M16=0,0,COUNTIF(T2_imgsummary!E16:N16,"MILL")*100/M16)</f>
        <v>0</v>
      </c>
      <c r="AV16">
        <f>IF(M16=0,0,COUNTIF(T2_imgsummary!E16:N16,"MON")*100/M16)</f>
        <v>0</v>
      </c>
      <c r="AW16">
        <f>IF(M16=0,0,COUNTIF(T2_imgsummary!E16:N16,"MONTB")*100/M16)</f>
        <v>0</v>
      </c>
      <c r="AX16">
        <f>IF(M16=0,0,COUNTIF(T2_imgsummary!E16:N16,"MONTE")*100/M16)</f>
        <v>0</v>
      </c>
      <c r="AY16">
        <f>IF(M16=0,0,COUNTIF(T2_imgsummary!E16:N16,"MONTF")*100/M16)</f>
        <v>0</v>
      </c>
      <c r="AZ16">
        <f>IF(M16=0,0,COUNTIF(T2_imgsummary!E16:N16,"MYC")*100/M16)</f>
        <v>0</v>
      </c>
      <c r="BA16">
        <f>IF(M16=0,0,COUNTIF(T2_imgsummary!E16:N16,"CB")*100/M16)</f>
        <v>0</v>
      </c>
      <c r="BB16">
        <f>IF(M16=0,0,COUNTIF(T2_imgsummary!E16:N16,"BUB")*100/M16)</f>
        <v>0</v>
      </c>
      <c r="BC16">
        <f>IF(M16=0,0,COUNTIF(T2_imgsummary!E16:N16,"CE")*100/M16)</f>
        <v>0</v>
      </c>
      <c r="BD16">
        <f>IF(M16=0,0,COUNTIF(T2_imgsummary!E16:N16,"CF")*100/M16)</f>
        <v>0</v>
      </c>
      <c r="BE16">
        <f>IF(M16=0,0,COUNTIF(T2_imgsummary!E16:N16,"FOT")*100/M16)</f>
        <v>0</v>
      </c>
      <c r="BF16">
        <f>IF(M16=0,0,COUNTIF(T2_imgsummary!E16:N16,"CM")*100/M16)</f>
        <v>0</v>
      </c>
      <c r="BG16">
        <f>IF(M16=0,0,COUNTIF(T2_imgsummary!E16:N16,"OULA")*100/M16)</f>
        <v>0</v>
      </c>
      <c r="BH16">
        <f>IF(M16=0,0,COUNTIF(T2_imgsummary!E16:N16,"OULO")*100/M16)</f>
        <v>0</v>
      </c>
      <c r="BI16">
        <f>IF(M16=0,0,COUNTIF(T2_imgsummary!E16:N16,"OXY")*100/M16)</f>
        <v>0</v>
      </c>
      <c r="BJ16">
        <f>IF(M16=0,0,COUNTIF(T2_imgsummary!E16:N16,"PACE")*100/M16)</f>
        <v>0</v>
      </c>
      <c r="BK16">
        <f>IF(M16=0,0,COUNTIF(T2_imgsummary!E16:N16,"PACF")*100/M16)</f>
        <v>0</v>
      </c>
      <c r="BL16" s="26">
        <f>IF(M16=0,0,COUNTIF(T2_imgsummary!E16:N16,"PAV")*100/M16)</f>
        <v>10</v>
      </c>
      <c r="BM16">
        <f>IF(M16=0,0,COUNTIF(T2_imgsummary!E16:N16,"PEC")*100/M16)</f>
        <v>0</v>
      </c>
      <c r="BN16">
        <f>IF(M16=0,0,COUNTIF(T2_imgsummary!E16:N16,"PLAT")*100/M16)</f>
        <v>0</v>
      </c>
      <c r="BO16">
        <f>IF(M16=0,0,COUNTIF(T2_imgsummary!E16:N16,"POC")*100/M16)</f>
        <v>0</v>
      </c>
      <c r="BP16">
        <f>IF(M16=0,0,COUNTIF(T2_imgsummary!E16:N16,"PORB")*100/M16)</f>
        <v>0</v>
      </c>
      <c r="BQ16">
        <f>IF(M16=0,0,COUNTIF(T2_imgsummary!E16:N16,"PORE")*100/M16)</f>
        <v>0</v>
      </c>
      <c r="BR16">
        <f>IF(M16=0,0,COUNTIF(T2_imgsummary!E16:N16,"PORM")*100/M16)</f>
        <v>0</v>
      </c>
      <c r="BS16">
        <f>IF(M16=0,0,COUNTIF(T2_imgsummary!E16:N16,"SER")*100/M16)</f>
        <v>0</v>
      </c>
      <c r="BT16">
        <f>IF(M16=0,0,COUNTIF(T2_imgsummary!E16:N16,"STY")*100/M16)</f>
        <v>0</v>
      </c>
      <c r="BU16">
        <f>IF(M16=0,0,COUNTIF(T2_imgsummary!E16:N16,"SYM")*100/M16)</f>
        <v>0</v>
      </c>
      <c r="BV16">
        <f>IF(M16=0,0,COUNTIF(T2_imgsummary!E16:N16,"TUBI")*100/M16)</f>
        <v>0</v>
      </c>
      <c r="BW16">
        <f>IF(M16=0,0,COUNTIF(T2_imgsummary!E16:N16,"TURB")*100/M16)</f>
        <v>0</v>
      </c>
      <c r="BX16">
        <f>IF(M16=0,0,COUNTIF(T2_imgsummary!E16:N16,"ZACRF")*100/M16)</f>
        <v>0</v>
      </c>
      <c r="BY16">
        <f>IF(M16=0,0,COUNTIF(T2_imgsummary!E16:N16,"ZAGARF")*100/M16)</f>
        <v>0</v>
      </c>
      <c r="BZ16">
        <f>IF(M16=0,0,COUNTIF(T2_imgsummary!E16:N16,"ZAGATF")*100/M16)</f>
        <v>0</v>
      </c>
      <c r="CA16">
        <f>IF(M16=0,0,COUNTIF(T2_imgsummary!E16:N16,"ZDENF")*100/M16)</f>
        <v>0</v>
      </c>
      <c r="CB16">
        <f>IF(M16=0,0,COUNTIF(T2_imgsummary!E16:N16,"ZEUPF")*100/M16)</f>
        <v>0</v>
      </c>
      <c r="CC16">
        <f>IF(M16=0,0,COUNTIF(T2_imgsummary!E16:N16,"ZFAVF")*100/M16)</f>
        <v>0</v>
      </c>
      <c r="CD16">
        <f>IF(M16=0,0,COUNTIF(T2_imgsummary!E16:N16,"ZCMRF")*100/M16)</f>
        <v>0</v>
      </c>
      <c r="CE16">
        <f>IF(M16=0,0,COUNTIF(T2_imgsummary!E16:N16,"ZMUSF")*100/M16)</f>
        <v>0</v>
      </c>
      <c r="CF16">
        <f>IF(M16=0,0,COUNTIF(T2_imgsummary!E16:N16,"ZNSC")*100/M16)</f>
        <v>0</v>
      </c>
      <c r="CG16">
        <f>IF(M16=0,0,COUNTIF(T2_imgsummary!E16:N16,"ZOC")*100/M16)</f>
        <v>0</v>
      </c>
      <c r="CH16">
        <f>IF(M16=0,0,COUNTIF(T2_imgsummary!E16:N16,"ZPOCF")*100/M16)</f>
        <v>0</v>
      </c>
      <c r="CI16">
        <f>IF(M16=0,0,COUNTIF(T2_imgsummary!E16:N16,"ZPORF")*100/M16)</f>
        <v>0</v>
      </c>
      <c r="CK16" s="26">
        <f>IF(M16=0,0,COUNTIF(T2_imgsummary!E16:N16,"AA")*100/M16)</f>
        <v>50</v>
      </c>
      <c r="CL16">
        <f>IF(M16=0,0,COUNTIF(T2_imgsummary!E16:N16,"CA")*100/M16)</f>
        <v>0</v>
      </c>
      <c r="CM16">
        <f>IF(M16=0,0,COUNTIF(T2_imgsummary!E16:N16,"DC")*100/M16)</f>
        <v>0</v>
      </c>
      <c r="CN16">
        <f>IF(M16=0,0,COUNTIF(T2_imgsummary!E16:N16,"DCA")*100/M16)</f>
        <v>0</v>
      </c>
      <c r="CO16">
        <f>IF(M16=0,0,COUNTIF(T2_imgsummary!E16:N16,"DIS")*100/M16)</f>
        <v>0</v>
      </c>
      <c r="CQ16">
        <f>IF(M16=0,0,COUNTIF(T2_imgsummary!E16:N16,"GRV")*100/M16)</f>
        <v>0</v>
      </c>
      <c r="CR16">
        <f>IF(M16=0,0,COUNTIF(T2_imgsummary!E16:N16,"R")*100/M16)</f>
        <v>0</v>
      </c>
      <c r="CS16">
        <f>IF(M16=0,0,COUNTIF(T2_imgsummary!E16:N16,"S")*100/M16)</f>
        <v>0</v>
      </c>
      <c r="CT16">
        <f>IF(M16=0,0,COUNTIF(T2_imgsummary!E16:N16,"RCK")*100/M16)</f>
        <v>0</v>
      </c>
      <c r="CU16">
        <f>IF(M16=0,0,COUNTIF(T2_imgsummary!E16:N16,"SI")*100/M16)</f>
        <v>0</v>
      </c>
      <c r="CW16">
        <f>IF(M16=0,0,COUNTIF(T2_imgsummary!E16:N16,"COD")*100/M16)</f>
        <v>0</v>
      </c>
      <c r="CX16">
        <f>IF(M16=0,0,COUNTIF(T2_imgsummary!E16:N16,"KAPP")*100/M16)</f>
        <v>0</v>
      </c>
      <c r="CY16" s="26">
        <f>IF(M16=0,0,COUNTIF(T2_imgsummary!E16:N16,"MA")*100/M16)</f>
        <v>20</v>
      </c>
      <c r="CZ16">
        <f>IF(M16=0,0,COUNTIF(T2_imgsummary!E16:N16,"SARG")*100/M16)</f>
        <v>0</v>
      </c>
      <c r="DB16" s="26">
        <f>IF(M16=0,0,COUNTIF(T2_imgsummary!E16:N16,"HA")*100/M16)</f>
        <v>10</v>
      </c>
      <c r="DD16">
        <f>IF(M16=0,0,COUNTIF(T2_imgsummary!E16:N16,"COTS")*100/M16)</f>
        <v>0</v>
      </c>
      <c r="DE16">
        <f>IF(M16=0,0,COUNTIF(T2_imgsummary!E16:N16,"COR")*100/M16)</f>
        <v>0</v>
      </c>
      <c r="DF16">
        <f>IF(M16=0,0,COUNTIF(T2_imgsummary!E16:N16,"DIA")*100/M16)</f>
        <v>0</v>
      </c>
      <c r="DG16">
        <f>IF(M16=0,0,COUNTIF(T2_imgsummary!E16:N16,"GORG")*100/M16)</f>
        <v>0</v>
      </c>
      <c r="DH16">
        <f>IF(M16=0,0,COUNTIF(T2_imgsummary!E16:N16,"ISIS")*100/M16)</f>
        <v>0</v>
      </c>
      <c r="DI16">
        <f>IF(M16=0,0,COUNTIF(T2_imgsummary!E16:N16,"OT")*100/M16)</f>
        <v>0</v>
      </c>
      <c r="DJ16">
        <f>IF(M16=0,0,COUNTIF(T2_imgsummary!E16:N16,"SG")*100/M16)</f>
        <v>0</v>
      </c>
      <c r="DK16">
        <f>IF(M16=0,0,COUNTIF(T2_imgsummary!E16:N16,"SC")*100/M16)</f>
        <v>0</v>
      </c>
      <c r="DL16" s="26">
        <f>IF(M16=0,0,COUNTIF(T2_imgsummary!E16:N16,"SP")*100/M16)</f>
        <v>10</v>
      </c>
      <c r="DM16">
        <f>IF(M16=0,0,COUNTIF(T2_imgsummary!E16:N16,"ZO")*100/M16)</f>
        <v>0</v>
      </c>
      <c r="DO16">
        <f>IF(M16=0,0,COUNTIF(T2_imgsummary!E16:N16,"TWB")*100/M16)</f>
        <v>0</v>
      </c>
      <c r="DQ16">
        <f>IF(M16=0,0,COUNTIF(T2_imgsummary!Y16:AH16,"COR")*100/M16)</f>
        <v>0</v>
      </c>
      <c r="DR16">
        <f>IF(M16=0,0,COUNTIF(T2_imgsummary!Y16:AH16,"COTS")*100/M16)</f>
        <v>0</v>
      </c>
      <c r="DS16">
        <f>IF(M16=0,0,COUNTIF(T2_imgsummary!Y16:AH16,"DIA")*100/M16)</f>
        <v>0</v>
      </c>
      <c r="DT16">
        <f>IF(M16=0,0,COUNTIF(T2_imgsummary!Y16:AH16,"GORG")*100/M16)</f>
        <v>0</v>
      </c>
      <c r="DU16">
        <f>IF(M16=0,0,COUNTIF(T2_imgsummary!Y16:AH16,"ISIS")*100/M16)</f>
        <v>0</v>
      </c>
      <c r="DV16">
        <f>IF(M16=0,0,COUNTIF(T2_imgsummary!Y16:AH16,"DIS")*100/M16)</f>
        <v>0</v>
      </c>
      <c r="DW16">
        <f>IF(M16=0,0,COUNTIF(T2_imgsummary!Y16:AH16,"BLEC")*100/M16)</f>
        <v>0</v>
      </c>
      <c r="DX16">
        <f>IF(M16=0,0,COUNTIF(T2_imgsummary!Y16:AH16,"COD")*100/M16)</f>
        <v>0</v>
      </c>
      <c r="DY16">
        <f>IF(M16=0,0,COUNTIF(T2_imgsummary!Y16:AH16,"KAPP")*100/M16)</f>
        <v>0</v>
      </c>
      <c r="DZ16">
        <f>IF(M16=0,0,COUNTIF(T2_imgsummary!Y16:AH16,"SARG")*100/M16)</f>
        <v>0</v>
      </c>
      <c r="EA16">
        <f>IF(M16=0,0,COUNTIF(T2_imgsummary!Y16:AH16,"ZACRF")*100/M16)</f>
        <v>0</v>
      </c>
      <c r="EB16">
        <f>IF(M16=0,0,COUNTIF(T2_imgsummary!Y16:AH16,"ZAGARF")*100/M16)</f>
        <v>0</v>
      </c>
      <c r="EC16">
        <f>IF(M16=0,0,COUNTIF(T2_imgsummary!Y16:AH16,"ZAGATF")*100/M16)</f>
        <v>0</v>
      </c>
      <c r="ED16">
        <f>IF(M16=0,0,COUNTIF(T2_imgsummary!Y16:AH16,"ZCMRF")*100/M16)</f>
        <v>0</v>
      </c>
      <c r="EE16">
        <f>IF(M16=0,0,COUNTIF(T2_imgsummary!Y16:AH16,"ZDENF")*100/M16)</f>
        <v>0</v>
      </c>
      <c r="EF16">
        <f>IF(M16=0,0,COUNTIF(T2_imgsummary!Y16:AH16,"ZEUPF")*100/M16)</f>
        <v>0</v>
      </c>
      <c r="EG16">
        <f>IF(M16=0,0,COUNTIF(T2_imgsummary!Y16:AH16,"ZFAVF")*100/M16)</f>
        <v>0</v>
      </c>
      <c r="EH16">
        <f>IF(M16=0,0,COUNTIF(T2_imgsummary!Y16:AH16,"ZMUSF")*100/M16)</f>
        <v>0</v>
      </c>
      <c r="EI16">
        <f>IF(M16=0,0,COUNTIF(T2_imgsummary!Y16:AH16,"ZNSC")*100/M16)</f>
        <v>0</v>
      </c>
      <c r="EJ16">
        <f>IF(M16=0,0,COUNTIF(T2_imgsummary!Y16:AH16,"ZOC")*100/M16)</f>
        <v>0</v>
      </c>
      <c r="EK16">
        <f>IF(M16=0,0,COUNTIF(T2_imgsummary!Y16:AH16,"ZPOCF")*100/M16)</f>
        <v>0</v>
      </c>
      <c r="EL16">
        <f>IF(M16=0,0,COUNTIF(T2_imgsummary!Y16:AH16,"ZPORF")*100/M16)</f>
        <v>0</v>
      </c>
    </row>
    <row r="17" spans="1:142" x14ac:dyDescent="0.25">
      <c r="A17">
        <v>15</v>
      </c>
      <c r="B17" t="s">
        <v>570</v>
      </c>
      <c r="F17" s="26">
        <f>IF(M17=0,0,COUNTIF(T2_imgsummary!O17:X17,"HC")*100/M17)</f>
        <v>20</v>
      </c>
      <c r="G17" s="26">
        <f>IF(M17=0,0,COUNTIF(T2_imgsummary!O17:X17,"AA")*100/M17)</f>
        <v>40</v>
      </c>
      <c r="H17">
        <f>IF(M17=0,0,COUNTIF(T2_imgsummary!O17:X17,"AB")*100/M17)</f>
        <v>0</v>
      </c>
      <c r="I17" s="26">
        <f>IF(M17=0,0,COUNTIF(T2_imgsummary!O17:X17,"MA")*100/M17)</f>
        <v>20</v>
      </c>
      <c r="J17">
        <f>IF(M17=0,0,COUNTIF(T2_imgsummary!O17:X17,"HA")*100/M17)</f>
        <v>0</v>
      </c>
      <c r="K17" s="26">
        <f>IF(M17=0,0,COUNTIF(T2_imgsummary!O17:X17,"OB")*100/M17)</f>
        <v>20</v>
      </c>
      <c r="L17">
        <f>IF(M17=0,0,COUNTIF(T2_imgsummary!O17:X17,"TWB")*100/M17)</f>
        <v>0</v>
      </c>
      <c r="M17">
        <f>10-COUNTIF(T2_imgsummary!O17:X17,"TWS")</f>
        <v>10</v>
      </c>
      <c r="P17">
        <f>IF(M17=0,0,COUNTIF(T2_imgsummary!E17:N17,"ACAN")*100/M17)</f>
        <v>0</v>
      </c>
      <c r="Q17">
        <f>IF(M17=0,0,COUNTIF(T2_imgsummary!E17:N17,"ACB")*100/M17)</f>
        <v>0</v>
      </c>
      <c r="R17">
        <f>IF(M17=0,0,COUNTIF(T2_imgsummary!E17:N17,"ACC")*100/M17)</f>
        <v>0</v>
      </c>
      <c r="S17" s="26">
        <f>IF(M17=0,0,COUNTIF(T2_imgsummary!E17:N17,"ACD")*100/M17)</f>
        <v>10</v>
      </c>
      <c r="T17">
        <f>IF(M17=0,0,COUNTIF(T2_imgsummary!E17:N17,"ACH")*100/M17)</f>
        <v>0</v>
      </c>
      <c r="U17">
        <f>IF(M17=0,0,COUNTIF(T2_imgsummary!E17:N17,"ACT")*100/M17)</f>
        <v>0</v>
      </c>
      <c r="V17">
        <f>IF(M17=0,0,COUNTIF(T2_imgsummary!E17:N17,"ACR")*100/M17)</f>
        <v>0</v>
      </c>
      <c r="W17">
        <f>IF(M17=0,0,COUNTIF(T2_imgsummary!E17:N17,"AST")*100/M17)</f>
        <v>0</v>
      </c>
      <c r="X17">
        <f>IF(M17=0,0,COUNTIF(T2_imgsummary!E17:N17,"AF")*100/M17)</f>
        <v>0</v>
      </c>
      <c r="Y17">
        <f>IF(M17=0,0,COUNTIF(T2_imgsummary!E17:N17,"BLEC")*100/M17)</f>
        <v>0</v>
      </c>
      <c r="Z17">
        <f>IF(M17=0,0,COUNTIF(T2_imgsummary!E17:N17,"CAU")*100/M17)</f>
        <v>0</v>
      </c>
      <c r="AA17">
        <f>IF(M17=0,0,COUNTIF(T2_imgsummary!E17:N17,"COE")*100/M17)</f>
        <v>0</v>
      </c>
      <c r="AB17">
        <f>IF(M17=0,0,COUNTIF(T2_imgsummary!E17:N17,"COS")*100/M17)</f>
        <v>0</v>
      </c>
      <c r="AC17">
        <f>IF(M17=0,0,COUNTIF(T2_imgsummary!E17:N17,"CYP")*100/M17)</f>
        <v>0</v>
      </c>
      <c r="AD17">
        <f>IF(M17=0,0,COUNTIF(T2_imgsummary!E17:N17,"DIP")*100/M17)</f>
        <v>0</v>
      </c>
      <c r="AE17">
        <f>IF(M17=0,0,COUNTIF(T2_imgsummary!E17:N17,"ECHY")*100/M17)</f>
        <v>0</v>
      </c>
      <c r="AF17">
        <f>IF(M17=0,0,COUNTIF(T2_imgsummary!E17:N17,"ECHI")*100/M17)</f>
        <v>0</v>
      </c>
      <c r="AG17">
        <f>IF(M17=0,0,COUNTIF(T2_imgsummary!E17:N17,"EUP")*100/M17)</f>
        <v>0</v>
      </c>
      <c r="AH17">
        <f>IF(M17=0,0,COUNTIF(T2_imgsummary!E17:N17,"FAV")*100/M17)</f>
        <v>0</v>
      </c>
      <c r="AI17">
        <f>IF(M17=0,0,COUNTIF(T2_imgsummary!E17:N17,"FVI")*100/M17)</f>
        <v>0</v>
      </c>
      <c r="AJ17">
        <f>IF(M17=0,0,COUNTIF(T2_imgsummary!E17:N17,"CMR")*100/M17)</f>
        <v>0</v>
      </c>
      <c r="AK17">
        <f>IF(M17=0,0,COUNTIF(T2_imgsummary!E17:N17,"GAL")*100/M17)</f>
        <v>0</v>
      </c>
      <c r="AL17">
        <f>IF(M17=0,0,COUNTIF(T2_imgsummary!E17:N17,"GONIA")*100/M17)</f>
        <v>0</v>
      </c>
      <c r="AM17">
        <f>IF(M17=0,0,COUNTIF(T2_imgsummary!E17:N17,"GONIO")*100/M17)</f>
        <v>0</v>
      </c>
      <c r="AN17">
        <f>IF(M17=0,0,COUNTIF(T2_imgsummary!E17:N17,"HEL")*100/M17)</f>
        <v>0</v>
      </c>
      <c r="AO17">
        <f>IF(M17=0,0,COUNTIF(T2_imgsummary!E17:N17,"HYD")*100/M17)</f>
        <v>0</v>
      </c>
      <c r="AP17">
        <f>IF(M17=0,0,COUNTIF(T2_imgsummary!E17:N17,"ISO")*100/M17)</f>
        <v>0</v>
      </c>
      <c r="AQ17">
        <f>IF(M17=0,0,COUNTIF(T2_imgsummary!E17:N17,"LEPA")*100/M17)</f>
        <v>0</v>
      </c>
      <c r="AR17">
        <f>IF(M17=0,0,COUNTIF(T2_imgsummary!E17:N17,"LEPS")*100/M17)</f>
        <v>0</v>
      </c>
      <c r="AS17">
        <f>IF(M17=0,0,COUNTIF(T2_imgsummary!E17:N17,"LOB")*100/M17)</f>
        <v>0</v>
      </c>
      <c r="AT17">
        <f>IF(M17=0,0,COUNTIF(T2_imgsummary!E17:N17,"MER")*100/M17)</f>
        <v>0</v>
      </c>
      <c r="AU17">
        <f>IF(M17=0,0,COUNTIF(T2_imgsummary!E17:N17,"MILL")*100/M17)</f>
        <v>0</v>
      </c>
      <c r="AV17">
        <f>IF(M17=0,0,COUNTIF(T2_imgsummary!E17:N17,"MON")*100/M17)</f>
        <v>0</v>
      </c>
      <c r="AW17">
        <f>IF(M17=0,0,COUNTIF(T2_imgsummary!E17:N17,"MONTB")*100/M17)</f>
        <v>0</v>
      </c>
      <c r="AX17">
        <f>IF(M17=0,0,COUNTIF(T2_imgsummary!E17:N17,"MONTE")*100/M17)</f>
        <v>0</v>
      </c>
      <c r="AY17">
        <f>IF(M17=0,0,COUNTIF(T2_imgsummary!E17:N17,"MONTF")*100/M17)</f>
        <v>0</v>
      </c>
      <c r="AZ17">
        <f>IF(M17=0,0,COUNTIF(T2_imgsummary!E17:N17,"MYC")*100/M17)</f>
        <v>0</v>
      </c>
      <c r="BA17">
        <f>IF(M17=0,0,COUNTIF(T2_imgsummary!E17:N17,"CB")*100/M17)</f>
        <v>0</v>
      </c>
      <c r="BB17">
        <f>IF(M17=0,0,COUNTIF(T2_imgsummary!E17:N17,"BUB")*100/M17)</f>
        <v>0</v>
      </c>
      <c r="BC17" s="26">
        <f>IF(M17=0,0,COUNTIF(T2_imgsummary!E17:N17,"CE")*100/M17)</f>
        <v>10</v>
      </c>
      <c r="BD17">
        <f>IF(M17=0,0,COUNTIF(T2_imgsummary!E17:N17,"CF")*100/M17)</f>
        <v>0</v>
      </c>
      <c r="BE17">
        <f>IF(M17=0,0,COUNTIF(T2_imgsummary!E17:N17,"FOT")*100/M17)</f>
        <v>0</v>
      </c>
      <c r="BF17">
        <f>IF(M17=0,0,COUNTIF(T2_imgsummary!E17:N17,"CM")*100/M17)</f>
        <v>0</v>
      </c>
      <c r="BG17">
        <f>IF(M17=0,0,COUNTIF(T2_imgsummary!E17:N17,"OULA")*100/M17)</f>
        <v>0</v>
      </c>
      <c r="BH17">
        <f>IF(M17=0,0,COUNTIF(T2_imgsummary!E17:N17,"OULO")*100/M17)</f>
        <v>0</v>
      </c>
      <c r="BI17">
        <f>IF(M17=0,0,COUNTIF(T2_imgsummary!E17:N17,"OXY")*100/M17)</f>
        <v>0</v>
      </c>
      <c r="BJ17">
        <f>IF(M17=0,0,COUNTIF(T2_imgsummary!E17:N17,"PACE")*100/M17)</f>
        <v>0</v>
      </c>
      <c r="BK17">
        <f>IF(M17=0,0,COUNTIF(T2_imgsummary!E17:N17,"PACF")*100/M17)</f>
        <v>0</v>
      </c>
      <c r="BL17">
        <f>IF(M17=0,0,COUNTIF(T2_imgsummary!E17:N17,"PAV")*100/M17)</f>
        <v>0</v>
      </c>
      <c r="BM17">
        <f>IF(M17=0,0,COUNTIF(T2_imgsummary!E17:N17,"PEC")*100/M17)</f>
        <v>0</v>
      </c>
      <c r="BN17">
        <f>IF(M17=0,0,COUNTIF(T2_imgsummary!E17:N17,"PLAT")*100/M17)</f>
        <v>0</v>
      </c>
      <c r="BO17">
        <f>IF(M17=0,0,COUNTIF(T2_imgsummary!E17:N17,"POC")*100/M17)</f>
        <v>0</v>
      </c>
      <c r="BP17">
        <f>IF(M17=0,0,COUNTIF(T2_imgsummary!E17:N17,"PORB")*100/M17)</f>
        <v>0</v>
      </c>
      <c r="BQ17">
        <f>IF(M17=0,0,COUNTIF(T2_imgsummary!E17:N17,"PORE")*100/M17)</f>
        <v>0</v>
      </c>
      <c r="BR17">
        <f>IF(M17=0,0,COUNTIF(T2_imgsummary!E17:N17,"PORM")*100/M17)</f>
        <v>0</v>
      </c>
      <c r="BS17">
        <f>IF(M17=0,0,COUNTIF(T2_imgsummary!E17:N17,"SER")*100/M17)</f>
        <v>0</v>
      </c>
      <c r="BT17">
        <f>IF(M17=0,0,COUNTIF(T2_imgsummary!E17:N17,"STY")*100/M17)</f>
        <v>0</v>
      </c>
      <c r="BU17">
        <f>IF(M17=0,0,COUNTIF(T2_imgsummary!E17:N17,"SYM")*100/M17)</f>
        <v>0</v>
      </c>
      <c r="BV17">
        <f>IF(M17=0,0,COUNTIF(T2_imgsummary!E17:N17,"TUBI")*100/M17)</f>
        <v>0</v>
      </c>
      <c r="BW17">
        <f>IF(M17=0,0,COUNTIF(T2_imgsummary!E17:N17,"TURB")*100/M17)</f>
        <v>0</v>
      </c>
      <c r="BX17">
        <f>IF(M17=0,0,COUNTIF(T2_imgsummary!E17:N17,"ZACRF")*100/M17)</f>
        <v>0</v>
      </c>
      <c r="BY17">
        <f>IF(M17=0,0,COUNTIF(T2_imgsummary!E17:N17,"ZAGARF")*100/M17)</f>
        <v>0</v>
      </c>
      <c r="BZ17">
        <f>IF(M17=0,0,COUNTIF(T2_imgsummary!E17:N17,"ZAGATF")*100/M17)</f>
        <v>0</v>
      </c>
      <c r="CA17">
        <f>IF(M17=0,0,COUNTIF(T2_imgsummary!E17:N17,"ZDENF")*100/M17)</f>
        <v>0</v>
      </c>
      <c r="CB17">
        <f>IF(M17=0,0,COUNTIF(T2_imgsummary!E17:N17,"ZEUPF")*100/M17)</f>
        <v>0</v>
      </c>
      <c r="CC17">
        <f>IF(M17=0,0,COUNTIF(T2_imgsummary!E17:N17,"ZFAVF")*100/M17)</f>
        <v>0</v>
      </c>
      <c r="CD17">
        <f>IF(M17=0,0,COUNTIF(T2_imgsummary!E17:N17,"ZCMRF")*100/M17)</f>
        <v>0</v>
      </c>
      <c r="CE17">
        <f>IF(M17=0,0,COUNTIF(T2_imgsummary!E17:N17,"ZMUSF")*100/M17)</f>
        <v>0</v>
      </c>
      <c r="CF17">
        <f>IF(M17=0,0,COUNTIF(T2_imgsummary!E17:N17,"ZNSC")*100/M17)</f>
        <v>0</v>
      </c>
      <c r="CG17">
        <f>IF(M17=0,0,COUNTIF(T2_imgsummary!E17:N17,"ZOC")*100/M17)</f>
        <v>0</v>
      </c>
      <c r="CH17">
        <f>IF(M17=0,0,COUNTIF(T2_imgsummary!E17:N17,"ZPOCF")*100/M17)</f>
        <v>0</v>
      </c>
      <c r="CI17">
        <f>IF(M17=0,0,COUNTIF(T2_imgsummary!E17:N17,"ZPORF")*100/M17)</f>
        <v>0</v>
      </c>
      <c r="CK17" s="26">
        <f>IF(M17=0,0,COUNTIF(T2_imgsummary!E17:N17,"AA")*100/M17)</f>
        <v>30</v>
      </c>
      <c r="CL17" s="26">
        <f>IF(M17=0,0,COUNTIF(T2_imgsummary!E17:N17,"CA")*100/M17)</f>
        <v>10</v>
      </c>
      <c r="CM17">
        <f>IF(M17=0,0,COUNTIF(T2_imgsummary!E17:N17,"DC")*100/M17)</f>
        <v>0</v>
      </c>
      <c r="CN17">
        <f>IF(M17=0,0,COUNTIF(T2_imgsummary!E17:N17,"DCA")*100/M17)</f>
        <v>0</v>
      </c>
      <c r="CO17">
        <f>IF(M17=0,0,COUNTIF(T2_imgsummary!E17:N17,"DIS")*100/M17)</f>
        <v>0</v>
      </c>
      <c r="CQ17">
        <f>IF(M17=0,0,COUNTIF(T2_imgsummary!E17:N17,"GRV")*100/M17)</f>
        <v>0</v>
      </c>
      <c r="CR17">
        <f>IF(M17=0,0,COUNTIF(T2_imgsummary!E17:N17,"R")*100/M17)</f>
        <v>0</v>
      </c>
      <c r="CS17">
        <f>IF(M17=0,0,COUNTIF(T2_imgsummary!E17:N17,"S")*100/M17)</f>
        <v>0</v>
      </c>
      <c r="CT17">
        <f>IF(M17=0,0,COUNTIF(T2_imgsummary!E17:N17,"RCK")*100/M17)</f>
        <v>0</v>
      </c>
      <c r="CU17">
        <f>IF(M17=0,0,COUNTIF(T2_imgsummary!E17:N17,"SI")*100/M17)</f>
        <v>0</v>
      </c>
      <c r="CW17">
        <f>IF(M17=0,0,COUNTIF(T2_imgsummary!E17:N17,"COD")*100/M17)</f>
        <v>0</v>
      </c>
      <c r="CX17">
        <f>IF(M17=0,0,COUNTIF(T2_imgsummary!E17:N17,"KAPP")*100/M17)</f>
        <v>0</v>
      </c>
      <c r="CY17" s="26">
        <f>IF(M17=0,0,COUNTIF(T2_imgsummary!E17:N17,"MA")*100/M17)</f>
        <v>20</v>
      </c>
      <c r="CZ17">
        <f>IF(M17=0,0,COUNTIF(T2_imgsummary!E17:N17,"SARG")*100/M17)</f>
        <v>0</v>
      </c>
      <c r="DB17">
        <f>IF(M17=0,0,COUNTIF(T2_imgsummary!E17:N17,"HA")*100/M17)</f>
        <v>0</v>
      </c>
      <c r="DD17">
        <f>IF(M17=0,0,COUNTIF(T2_imgsummary!E17:N17,"COTS")*100/M17)</f>
        <v>0</v>
      </c>
      <c r="DE17">
        <f>IF(M17=0,0,COUNTIF(T2_imgsummary!E17:N17,"COR")*100/M17)</f>
        <v>0</v>
      </c>
      <c r="DF17">
        <f>IF(M17=0,0,COUNTIF(T2_imgsummary!E17:N17,"DIA")*100/M17)</f>
        <v>0</v>
      </c>
      <c r="DG17">
        <f>IF(M17=0,0,COUNTIF(T2_imgsummary!E17:N17,"GORG")*100/M17)</f>
        <v>0</v>
      </c>
      <c r="DH17">
        <f>IF(M17=0,0,COUNTIF(T2_imgsummary!E17:N17,"ISIS")*100/M17)</f>
        <v>0</v>
      </c>
      <c r="DI17">
        <f>IF(M17=0,0,COUNTIF(T2_imgsummary!E17:N17,"OT")*100/M17)</f>
        <v>0</v>
      </c>
      <c r="DJ17">
        <f>IF(M17=0,0,COUNTIF(T2_imgsummary!E17:N17,"SG")*100/M17)</f>
        <v>0</v>
      </c>
      <c r="DK17">
        <f>IF(M17=0,0,COUNTIF(T2_imgsummary!E17:N17,"SC")*100/M17)</f>
        <v>0</v>
      </c>
      <c r="DL17" s="26">
        <f>IF(M17=0,0,COUNTIF(T2_imgsummary!E17:N17,"SP")*100/M17)</f>
        <v>20</v>
      </c>
      <c r="DM17">
        <f>IF(M17=0,0,COUNTIF(T2_imgsummary!E17:N17,"ZO")*100/M17)</f>
        <v>0</v>
      </c>
      <c r="DO17">
        <f>IF(M17=0,0,COUNTIF(T2_imgsummary!E17:N17,"TWB")*100/M17)</f>
        <v>0</v>
      </c>
      <c r="DQ17">
        <f>IF(M17=0,0,COUNTIF(T2_imgsummary!Y17:AH17,"COR")*100/M17)</f>
        <v>0</v>
      </c>
      <c r="DR17">
        <f>IF(M17=0,0,COUNTIF(T2_imgsummary!Y17:AH17,"COTS")*100/M17)</f>
        <v>0</v>
      </c>
      <c r="DS17">
        <f>IF(M17=0,0,COUNTIF(T2_imgsummary!Y17:AH17,"DIA")*100/M17)</f>
        <v>0</v>
      </c>
      <c r="DT17">
        <f>IF(M17=0,0,COUNTIF(T2_imgsummary!Y17:AH17,"GORG")*100/M17)</f>
        <v>0</v>
      </c>
      <c r="DU17">
        <f>IF(M17=0,0,COUNTIF(T2_imgsummary!Y17:AH17,"ISIS")*100/M17)</f>
        <v>0</v>
      </c>
      <c r="DV17">
        <f>IF(M17=0,0,COUNTIF(T2_imgsummary!Y17:AH17,"DIS")*100/M17)</f>
        <v>0</v>
      </c>
      <c r="DW17">
        <f>IF(M17=0,0,COUNTIF(T2_imgsummary!Y17:AH17,"BLEC")*100/M17)</f>
        <v>0</v>
      </c>
      <c r="DX17">
        <f>IF(M17=0,0,COUNTIF(T2_imgsummary!Y17:AH17,"COD")*100/M17)</f>
        <v>0</v>
      </c>
      <c r="DY17">
        <f>IF(M17=0,0,COUNTIF(T2_imgsummary!Y17:AH17,"KAPP")*100/M17)</f>
        <v>0</v>
      </c>
      <c r="DZ17">
        <f>IF(M17=0,0,COUNTIF(T2_imgsummary!Y17:AH17,"SARG")*100/M17)</f>
        <v>0</v>
      </c>
      <c r="EA17">
        <f>IF(M17=0,0,COUNTIF(T2_imgsummary!Y17:AH17,"ZACRF")*100/M17)</f>
        <v>0</v>
      </c>
      <c r="EB17">
        <f>IF(M17=0,0,COUNTIF(T2_imgsummary!Y17:AH17,"ZAGARF")*100/M17)</f>
        <v>0</v>
      </c>
      <c r="EC17">
        <f>IF(M17=0,0,COUNTIF(T2_imgsummary!Y17:AH17,"ZAGATF")*100/M17)</f>
        <v>0</v>
      </c>
      <c r="ED17">
        <f>IF(M17=0,0,COUNTIF(T2_imgsummary!Y17:AH17,"ZCMRF")*100/M17)</f>
        <v>0</v>
      </c>
      <c r="EE17">
        <f>IF(M17=0,0,COUNTIF(T2_imgsummary!Y17:AH17,"ZDENF")*100/M17)</f>
        <v>0</v>
      </c>
      <c r="EF17">
        <f>IF(M17=0,0,COUNTIF(T2_imgsummary!Y17:AH17,"ZEUPF")*100/M17)</f>
        <v>0</v>
      </c>
      <c r="EG17">
        <f>IF(M17=0,0,COUNTIF(T2_imgsummary!Y17:AH17,"ZFAVF")*100/M17)</f>
        <v>0</v>
      </c>
      <c r="EH17">
        <f>IF(M17=0,0,COUNTIF(T2_imgsummary!Y17:AH17,"ZMUSF")*100/M17)</f>
        <v>0</v>
      </c>
      <c r="EI17">
        <f>IF(M17=0,0,COUNTIF(T2_imgsummary!Y17:AH17,"ZNSC")*100/M17)</f>
        <v>0</v>
      </c>
      <c r="EJ17">
        <f>IF(M17=0,0,COUNTIF(T2_imgsummary!Y17:AH17,"ZOC")*100/M17)</f>
        <v>0</v>
      </c>
      <c r="EK17">
        <f>IF(M17=0,0,COUNTIF(T2_imgsummary!Y17:AH17,"ZPOCF")*100/M17)</f>
        <v>0</v>
      </c>
      <c r="EL17">
        <f>IF(M17=0,0,COUNTIF(T2_imgsummary!Y17:AH17,"ZPORF")*100/M17)</f>
        <v>0</v>
      </c>
    </row>
    <row r="18" spans="1:142" x14ac:dyDescent="0.25">
      <c r="A18">
        <v>16</v>
      </c>
      <c r="B18" t="s">
        <v>571</v>
      </c>
      <c r="F18">
        <f>IF(M18=0,0,COUNTIF(T2_imgsummary!O18:X18,"HC")*100/M18)</f>
        <v>0</v>
      </c>
      <c r="G18" s="26">
        <f>IF(M18=0,0,COUNTIF(T2_imgsummary!O18:X18,"AA")*100/M18)</f>
        <v>60</v>
      </c>
      <c r="H18">
        <f>IF(M18=0,0,COUNTIF(T2_imgsummary!O18:X18,"AB")*100/M18)</f>
        <v>0</v>
      </c>
      <c r="I18" s="26">
        <f>IF(M18=0,0,COUNTIF(T2_imgsummary!O18:X18,"MA")*100/M18)</f>
        <v>10</v>
      </c>
      <c r="J18" s="26">
        <f>IF(M18=0,0,COUNTIF(T2_imgsummary!O18:X18,"HA")*100/M18)</f>
        <v>30</v>
      </c>
      <c r="K18">
        <f>IF(M18=0,0,COUNTIF(T2_imgsummary!O18:X18,"OB")*100/M18)</f>
        <v>0</v>
      </c>
      <c r="L18">
        <f>IF(M18=0,0,COUNTIF(T2_imgsummary!O18:X18,"TWB")*100/M18)</f>
        <v>0</v>
      </c>
      <c r="M18">
        <f>10-COUNTIF(T2_imgsummary!O18:X18,"TWS")</f>
        <v>10</v>
      </c>
      <c r="P18">
        <f>IF(M18=0,0,COUNTIF(T2_imgsummary!E18:N18,"ACAN")*100/M18)</f>
        <v>0</v>
      </c>
      <c r="Q18">
        <f>IF(M18=0,0,COUNTIF(T2_imgsummary!E18:N18,"ACB")*100/M18)</f>
        <v>0</v>
      </c>
      <c r="R18">
        <f>IF(M18=0,0,COUNTIF(T2_imgsummary!E18:N18,"ACC")*100/M18)</f>
        <v>0</v>
      </c>
      <c r="S18">
        <f>IF(M18=0,0,COUNTIF(T2_imgsummary!E18:N18,"ACD")*100/M18)</f>
        <v>0</v>
      </c>
      <c r="T18">
        <f>IF(M18=0,0,COUNTIF(T2_imgsummary!E18:N18,"ACH")*100/M18)</f>
        <v>0</v>
      </c>
      <c r="U18">
        <f>IF(M18=0,0,COUNTIF(T2_imgsummary!E18:N18,"ACT")*100/M18)</f>
        <v>0</v>
      </c>
      <c r="V18">
        <f>IF(M18=0,0,COUNTIF(T2_imgsummary!E18:N18,"ACR")*100/M18)</f>
        <v>0</v>
      </c>
      <c r="W18">
        <f>IF(M18=0,0,COUNTIF(T2_imgsummary!E18:N18,"AST")*100/M18)</f>
        <v>0</v>
      </c>
      <c r="X18">
        <f>IF(M18=0,0,COUNTIF(T2_imgsummary!E18:N18,"AF")*100/M18)</f>
        <v>0</v>
      </c>
      <c r="Y18">
        <f>IF(M18=0,0,COUNTIF(T2_imgsummary!E18:N18,"BLEC")*100/M18)</f>
        <v>0</v>
      </c>
      <c r="Z18">
        <f>IF(M18=0,0,COUNTIF(T2_imgsummary!E18:N18,"CAU")*100/M18)</f>
        <v>0</v>
      </c>
      <c r="AA18">
        <f>IF(M18=0,0,COUNTIF(T2_imgsummary!E18:N18,"COE")*100/M18)</f>
        <v>0</v>
      </c>
      <c r="AB18">
        <f>IF(M18=0,0,COUNTIF(T2_imgsummary!E18:N18,"COS")*100/M18)</f>
        <v>0</v>
      </c>
      <c r="AC18">
        <f>IF(M18=0,0,COUNTIF(T2_imgsummary!E18:N18,"CYP")*100/M18)</f>
        <v>0</v>
      </c>
      <c r="AD18">
        <f>IF(M18=0,0,COUNTIF(T2_imgsummary!E18:N18,"DIP")*100/M18)</f>
        <v>0</v>
      </c>
      <c r="AE18">
        <f>IF(M18=0,0,COUNTIF(T2_imgsummary!E18:N18,"ECHY")*100/M18)</f>
        <v>0</v>
      </c>
      <c r="AF18">
        <f>IF(M18=0,0,COUNTIF(T2_imgsummary!E18:N18,"ECHI")*100/M18)</f>
        <v>0</v>
      </c>
      <c r="AG18">
        <f>IF(M18=0,0,COUNTIF(T2_imgsummary!E18:N18,"EUP")*100/M18)</f>
        <v>0</v>
      </c>
      <c r="AH18">
        <f>IF(M18=0,0,COUNTIF(T2_imgsummary!E18:N18,"FAV")*100/M18)</f>
        <v>0</v>
      </c>
      <c r="AI18">
        <f>IF(M18=0,0,COUNTIF(T2_imgsummary!E18:N18,"FVI")*100/M18)</f>
        <v>0</v>
      </c>
      <c r="AJ18">
        <f>IF(M18=0,0,COUNTIF(T2_imgsummary!E18:N18,"CMR")*100/M18)</f>
        <v>0</v>
      </c>
      <c r="AK18">
        <f>IF(M18=0,0,COUNTIF(T2_imgsummary!E18:N18,"GAL")*100/M18)</f>
        <v>0</v>
      </c>
      <c r="AL18">
        <f>IF(M18=0,0,COUNTIF(T2_imgsummary!E18:N18,"GONIA")*100/M18)</f>
        <v>0</v>
      </c>
      <c r="AM18">
        <f>IF(M18=0,0,COUNTIF(T2_imgsummary!E18:N18,"GONIO")*100/M18)</f>
        <v>0</v>
      </c>
      <c r="AN18">
        <f>IF(M18=0,0,COUNTIF(T2_imgsummary!E18:N18,"HEL")*100/M18)</f>
        <v>0</v>
      </c>
      <c r="AO18">
        <f>IF(M18=0,0,COUNTIF(T2_imgsummary!E18:N18,"HYD")*100/M18)</f>
        <v>0</v>
      </c>
      <c r="AP18">
        <f>IF(M18=0,0,COUNTIF(T2_imgsummary!E18:N18,"ISO")*100/M18)</f>
        <v>0</v>
      </c>
      <c r="AQ18">
        <f>IF(M18=0,0,COUNTIF(T2_imgsummary!E18:N18,"LEPA")*100/M18)</f>
        <v>0</v>
      </c>
      <c r="AR18">
        <f>IF(M18=0,0,COUNTIF(T2_imgsummary!E18:N18,"LEPS")*100/M18)</f>
        <v>0</v>
      </c>
      <c r="AS18">
        <f>IF(M18=0,0,COUNTIF(T2_imgsummary!E18:N18,"LOB")*100/M18)</f>
        <v>0</v>
      </c>
      <c r="AT18">
        <f>IF(M18=0,0,COUNTIF(T2_imgsummary!E18:N18,"MER")*100/M18)</f>
        <v>0</v>
      </c>
      <c r="AU18">
        <f>IF(M18=0,0,COUNTIF(T2_imgsummary!E18:N18,"MILL")*100/M18)</f>
        <v>0</v>
      </c>
      <c r="AV18">
        <f>IF(M18=0,0,COUNTIF(T2_imgsummary!E18:N18,"MON")*100/M18)</f>
        <v>0</v>
      </c>
      <c r="AW18">
        <f>IF(M18=0,0,COUNTIF(T2_imgsummary!E18:N18,"MONTB")*100/M18)</f>
        <v>0</v>
      </c>
      <c r="AX18">
        <f>IF(M18=0,0,COUNTIF(T2_imgsummary!E18:N18,"MONTE")*100/M18)</f>
        <v>0</v>
      </c>
      <c r="AY18">
        <f>IF(M18=0,0,COUNTIF(T2_imgsummary!E18:N18,"MONTF")*100/M18)</f>
        <v>0</v>
      </c>
      <c r="AZ18">
        <f>IF(M18=0,0,COUNTIF(T2_imgsummary!E18:N18,"MYC")*100/M18)</f>
        <v>0</v>
      </c>
      <c r="BA18">
        <f>IF(M18=0,0,COUNTIF(T2_imgsummary!E18:N18,"CB")*100/M18)</f>
        <v>0</v>
      </c>
      <c r="BB18">
        <f>IF(M18=0,0,COUNTIF(T2_imgsummary!E18:N18,"BUB")*100/M18)</f>
        <v>0</v>
      </c>
      <c r="BC18">
        <f>IF(M18=0,0,COUNTIF(T2_imgsummary!E18:N18,"CE")*100/M18)</f>
        <v>0</v>
      </c>
      <c r="BD18">
        <f>IF(M18=0,0,COUNTIF(T2_imgsummary!E18:N18,"CF")*100/M18)</f>
        <v>0</v>
      </c>
      <c r="BE18">
        <f>IF(M18=0,0,COUNTIF(T2_imgsummary!E18:N18,"FOT")*100/M18)</f>
        <v>0</v>
      </c>
      <c r="BF18">
        <f>IF(M18=0,0,COUNTIF(T2_imgsummary!E18:N18,"CM")*100/M18)</f>
        <v>0</v>
      </c>
      <c r="BG18">
        <f>IF(M18=0,0,COUNTIF(T2_imgsummary!E18:N18,"OULA")*100/M18)</f>
        <v>0</v>
      </c>
      <c r="BH18">
        <f>IF(M18=0,0,COUNTIF(T2_imgsummary!E18:N18,"OULO")*100/M18)</f>
        <v>0</v>
      </c>
      <c r="BI18">
        <f>IF(M18=0,0,COUNTIF(T2_imgsummary!E18:N18,"OXY")*100/M18)</f>
        <v>0</v>
      </c>
      <c r="BJ18">
        <f>IF(M18=0,0,COUNTIF(T2_imgsummary!E18:N18,"PACE")*100/M18)</f>
        <v>0</v>
      </c>
      <c r="BK18">
        <f>IF(M18=0,0,COUNTIF(T2_imgsummary!E18:N18,"PACF")*100/M18)</f>
        <v>0</v>
      </c>
      <c r="BL18">
        <f>IF(M18=0,0,COUNTIF(T2_imgsummary!E18:N18,"PAV")*100/M18)</f>
        <v>0</v>
      </c>
      <c r="BM18">
        <f>IF(M18=0,0,COUNTIF(T2_imgsummary!E18:N18,"PEC")*100/M18)</f>
        <v>0</v>
      </c>
      <c r="BN18">
        <f>IF(M18=0,0,COUNTIF(T2_imgsummary!E18:N18,"PLAT")*100/M18)</f>
        <v>0</v>
      </c>
      <c r="BO18">
        <f>IF(M18=0,0,COUNTIF(T2_imgsummary!E18:N18,"POC")*100/M18)</f>
        <v>0</v>
      </c>
      <c r="BP18">
        <f>IF(M18=0,0,COUNTIF(T2_imgsummary!E18:N18,"PORB")*100/M18)</f>
        <v>0</v>
      </c>
      <c r="BQ18">
        <f>IF(M18=0,0,COUNTIF(T2_imgsummary!E18:N18,"PORE")*100/M18)</f>
        <v>0</v>
      </c>
      <c r="BR18">
        <f>IF(M18=0,0,COUNTIF(T2_imgsummary!E18:N18,"PORM")*100/M18)</f>
        <v>0</v>
      </c>
      <c r="BS18">
        <f>IF(M18=0,0,COUNTIF(T2_imgsummary!E18:N18,"SER")*100/M18)</f>
        <v>0</v>
      </c>
      <c r="BT18">
        <f>IF(M18=0,0,COUNTIF(T2_imgsummary!E18:N18,"STY")*100/M18)</f>
        <v>0</v>
      </c>
      <c r="BU18">
        <f>IF(M18=0,0,COUNTIF(T2_imgsummary!E18:N18,"SYM")*100/M18)</f>
        <v>0</v>
      </c>
      <c r="BV18">
        <f>IF(M18=0,0,COUNTIF(T2_imgsummary!E18:N18,"TUBI")*100/M18)</f>
        <v>0</v>
      </c>
      <c r="BW18">
        <f>IF(M18=0,0,COUNTIF(T2_imgsummary!E18:N18,"TURB")*100/M18)</f>
        <v>0</v>
      </c>
      <c r="BX18">
        <f>IF(M18=0,0,COUNTIF(T2_imgsummary!E18:N18,"ZACRF")*100/M18)</f>
        <v>0</v>
      </c>
      <c r="BY18">
        <f>IF(M18=0,0,COUNTIF(T2_imgsummary!E18:N18,"ZAGARF")*100/M18)</f>
        <v>0</v>
      </c>
      <c r="BZ18">
        <f>IF(M18=0,0,COUNTIF(T2_imgsummary!E18:N18,"ZAGATF")*100/M18)</f>
        <v>0</v>
      </c>
      <c r="CA18">
        <f>IF(M18=0,0,COUNTIF(T2_imgsummary!E18:N18,"ZDENF")*100/M18)</f>
        <v>0</v>
      </c>
      <c r="CB18">
        <f>IF(M18=0,0,COUNTIF(T2_imgsummary!E18:N18,"ZEUPF")*100/M18)</f>
        <v>0</v>
      </c>
      <c r="CC18">
        <f>IF(M18=0,0,COUNTIF(T2_imgsummary!E18:N18,"ZFAVF")*100/M18)</f>
        <v>0</v>
      </c>
      <c r="CD18">
        <f>IF(M18=0,0,COUNTIF(T2_imgsummary!E18:N18,"ZCMRF")*100/M18)</f>
        <v>0</v>
      </c>
      <c r="CE18">
        <f>IF(M18=0,0,COUNTIF(T2_imgsummary!E18:N18,"ZMUSF")*100/M18)</f>
        <v>0</v>
      </c>
      <c r="CF18">
        <f>IF(M18=0,0,COUNTIF(T2_imgsummary!E18:N18,"ZNSC")*100/M18)</f>
        <v>0</v>
      </c>
      <c r="CG18">
        <f>IF(M18=0,0,COUNTIF(T2_imgsummary!E18:N18,"ZOC")*100/M18)</f>
        <v>0</v>
      </c>
      <c r="CH18">
        <f>IF(M18=0,0,COUNTIF(T2_imgsummary!E18:N18,"ZPOCF")*100/M18)</f>
        <v>0</v>
      </c>
      <c r="CI18">
        <f>IF(M18=0,0,COUNTIF(T2_imgsummary!E18:N18,"ZPORF")*100/M18)</f>
        <v>0</v>
      </c>
      <c r="CK18" s="26">
        <f>IF(M18=0,0,COUNTIF(T2_imgsummary!E18:N18,"AA")*100/M18)</f>
        <v>60</v>
      </c>
      <c r="CL18">
        <f>IF(M18=0,0,COUNTIF(T2_imgsummary!E18:N18,"CA")*100/M18)</f>
        <v>0</v>
      </c>
      <c r="CM18">
        <f>IF(M18=0,0,COUNTIF(T2_imgsummary!E18:N18,"DC")*100/M18)</f>
        <v>0</v>
      </c>
      <c r="CN18">
        <f>IF(M18=0,0,COUNTIF(T2_imgsummary!E18:N18,"DCA")*100/M18)</f>
        <v>0</v>
      </c>
      <c r="CO18">
        <f>IF(M18=0,0,COUNTIF(T2_imgsummary!E18:N18,"DIS")*100/M18)</f>
        <v>0</v>
      </c>
      <c r="CQ18">
        <f>IF(M18=0,0,COUNTIF(T2_imgsummary!E18:N18,"GRV")*100/M18)</f>
        <v>0</v>
      </c>
      <c r="CR18">
        <f>IF(M18=0,0,COUNTIF(T2_imgsummary!E18:N18,"R")*100/M18)</f>
        <v>0</v>
      </c>
      <c r="CS18">
        <f>IF(M18=0,0,COUNTIF(T2_imgsummary!E18:N18,"S")*100/M18)</f>
        <v>0</v>
      </c>
      <c r="CT18">
        <f>IF(M18=0,0,COUNTIF(T2_imgsummary!E18:N18,"RCK")*100/M18)</f>
        <v>0</v>
      </c>
      <c r="CU18">
        <f>IF(M18=0,0,COUNTIF(T2_imgsummary!E18:N18,"SI")*100/M18)</f>
        <v>0</v>
      </c>
      <c r="CW18">
        <f>IF(M18=0,0,COUNTIF(T2_imgsummary!E18:N18,"COD")*100/M18)</f>
        <v>0</v>
      </c>
      <c r="CX18">
        <f>IF(M18=0,0,COUNTIF(T2_imgsummary!E18:N18,"KAPP")*100/M18)</f>
        <v>0</v>
      </c>
      <c r="CY18" s="26">
        <f>IF(M18=0,0,COUNTIF(T2_imgsummary!E18:N18,"MA")*100/M18)</f>
        <v>10</v>
      </c>
      <c r="CZ18">
        <f>IF(M18=0,0,COUNTIF(T2_imgsummary!E18:N18,"SARG")*100/M18)</f>
        <v>0</v>
      </c>
      <c r="DB18" s="26">
        <f>IF(M18=0,0,COUNTIF(T2_imgsummary!E18:N18,"HA")*100/M18)</f>
        <v>30</v>
      </c>
      <c r="DD18">
        <f>IF(M18=0,0,COUNTIF(T2_imgsummary!E18:N18,"COTS")*100/M18)</f>
        <v>0</v>
      </c>
      <c r="DE18">
        <f>IF(M18=0,0,COUNTIF(T2_imgsummary!E18:N18,"COR")*100/M18)</f>
        <v>0</v>
      </c>
      <c r="DF18">
        <f>IF(M18=0,0,COUNTIF(T2_imgsummary!E18:N18,"DIA")*100/M18)</f>
        <v>0</v>
      </c>
      <c r="DG18">
        <f>IF(M18=0,0,COUNTIF(T2_imgsummary!E18:N18,"GORG")*100/M18)</f>
        <v>0</v>
      </c>
      <c r="DH18">
        <f>IF(M18=0,0,COUNTIF(T2_imgsummary!E18:N18,"ISIS")*100/M18)</f>
        <v>0</v>
      </c>
      <c r="DI18">
        <f>IF(M18=0,0,COUNTIF(T2_imgsummary!E18:N18,"OT")*100/M18)</f>
        <v>0</v>
      </c>
      <c r="DJ18">
        <f>IF(M18=0,0,COUNTIF(T2_imgsummary!E18:N18,"SG")*100/M18)</f>
        <v>0</v>
      </c>
      <c r="DK18">
        <f>IF(M18=0,0,COUNTIF(T2_imgsummary!E18:N18,"SC")*100/M18)</f>
        <v>0</v>
      </c>
      <c r="DL18">
        <f>IF(M18=0,0,COUNTIF(T2_imgsummary!E18:N18,"SP")*100/M18)</f>
        <v>0</v>
      </c>
      <c r="DM18">
        <f>IF(M18=0,0,COUNTIF(T2_imgsummary!E18:N18,"ZO")*100/M18)</f>
        <v>0</v>
      </c>
      <c r="DO18">
        <f>IF(M18=0,0,COUNTIF(T2_imgsummary!E18:N18,"TWB")*100/M18)</f>
        <v>0</v>
      </c>
      <c r="DQ18">
        <f>IF(M18=0,0,COUNTIF(T2_imgsummary!Y18:AH18,"COR")*100/M18)</f>
        <v>0</v>
      </c>
      <c r="DR18">
        <f>IF(M18=0,0,COUNTIF(T2_imgsummary!Y18:AH18,"COTS")*100/M18)</f>
        <v>0</v>
      </c>
      <c r="DS18">
        <f>IF(M18=0,0,COUNTIF(T2_imgsummary!Y18:AH18,"DIA")*100/M18)</f>
        <v>0</v>
      </c>
      <c r="DT18">
        <f>IF(M18=0,0,COUNTIF(T2_imgsummary!Y18:AH18,"GORG")*100/M18)</f>
        <v>0</v>
      </c>
      <c r="DU18">
        <f>IF(M18=0,0,COUNTIF(T2_imgsummary!Y18:AH18,"ISIS")*100/M18)</f>
        <v>0</v>
      </c>
      <c r="DV18">
        <f>IF(M18=0,0,COUNTIF(T2_imgsummary!Y18:AH18,"DIS")*100/M18)</f>
        <v>0</v>
      </c>
      <c r="DW18">
        <f>IF(M18=0,0,COUNTIF(T2_imgsummary!Y18:AH18,"BLEC")*100/M18)</f>
        <v>0</v>
      </c>
      <c r="DX18">
        <f>IF(M18=0,0,COUNTIF(T2_imgsummary!Y18:AH18,"COD")*100/M18)</f>
        <v>0</v>
      </c>
      <c r="DY18">
        <f>IF(M18=0,0,COUNTIF(T2_imgsummary!Y18:AH18,"KAPP")*100/M18)</f>
        <v>0</v>
      </c>
      <c r="DZ18">
        <f>IF(M18=0,0,COUNTIF(T2_imgsummary!Y18:AH18,"SARG")*100/M18)</f>
        <v>0</v>
      </c>
      <c r="EA18">
        <f>IF(M18=0,0,COUNTIF(T2_imgsummary!Y18:AH18,"ZACRF")*100/M18)</f>
        <v>0</v>
      </c>
      <c r="EB18">
        <f>IF(M18=0,0,COUNTIF(T2_imgsummary!Y18:AH18,"ZAGARF")*100/M18)</f>
        <v>0</v>
      </c>
      <c r="EC18">
        <f>IF(M18=0,0,COUNTIF(T2_imgsummary!Y18:AH18,"ZAGATF")*100/M18)</f>
        <v>0</v>
      </c>
      <c r="ED18">
        <f>IF(M18=0,0,COUNTIF(T2_imgsummary!Y18:AH18,"ZCMRF")*100/M18)</f>
        <v>0</v>
      </c>
      <c r="EE18">
        <f>IF(M18=0,0,COUNTIF(T2_imgsummary!Y18:AH18,"ZDENF")*100/M18)</f>
        <v>0</v>
      </c>
      <c r="EF18">
        <f>IF(M18=0,0,COUNTIF(T2_imgsummary!Y18:AH18,"ZEUPF")*100/M18)</f>
        <v>0</v>
      </c>
      <c r="EG18">
        <f>IF(M18=0,0,COUNTIF(T2_imgsummary!Y18:AH18,"ZFAVF")*100/M18)</f>
        <v>0</v>
      </c>
      <c r="EH18">
        <f>IF(M18=0,0,COUNTIF(T2_imgsummary!Y18:AH18,"ZMUSF")*100/M18)</f>
        <v>0</v>
      </c>
      <c r="EI18">
        <f>IF(M18=0,0,COUNTIF(T2_imgsummary!Y18:AH18,"ZNSC")*100/M18)</f>
        <v>0</v>
      </c>
      <c r="EJ18">
        <f>IF(M18=0,0,COUNTIF(T2_imgsummary!Y18:AH18,"ZOC")*100/M18)</f>
        <v>0</v>
      </c>
      <c r="EK18">
        <f>IF(M18=0,0,COUNTIF(T2_imgsummary!Y18:AH18,"ZPOCF")*100/M18)</f>
        <v>0</v>
      </c>
      <c r="EL18">
        <f>IF(M18=0,0,COUNTIF(T2_imgsummary!Y18:AH18,"ZPORF")*100/M18)</f>
        <v>0</v>
      </c>
    </row>
    <row r="19" spans="1:142" x14ac:dyDescent="0.25">
      <c r="A19">
        <v>17</v>
      </c>
      <c r="B19" t="s">
        <v>572</v>
      </c>
      <c r="F19">
        <f>IF(M19=0,0,COUNTIF(T2_imgsummary!O19:X19,"HC")*100/M19)</f>
        <v>0</v>
      </c>
      <c r="G19" s="26">
        <f>IF(M19=0,0,COUNTIF(T2_imgsummary!O19:X19,"AA")*100/M19)</f>
        <v>90</v>
      </c>
      <c r="H19">
        <f>IF(M19=0,0,COUNTIF(T2_imgsummary!O19:X19,"AB")*100/M19)</f>
        <v>0</v>
      </c>
      <c r="I19" s="26">
        <f>IF(M19=0,0,COUNTIF(T2_imgsummary!O19:X19,"MA")*100/M19)</f>
        <v>10</v>
      </c>
      <c r="J19">
        <f>IF(M19=0,0,COUNTIF(T2_imgsummary!O19:X19,"HA")*100/M19)</f>
        <v>0</v>
      </c>
      <c r="K19">
        <f>IF(M19=0,0,COUNTIF(T2_imgsummary!O19:X19,"OB")*100/M19)</f>
        <v>0</v>
      </c>
      <c r="L19">
        <f>IF(M19=0,0,COUNTIF(T2_imgsummary!O19:X19,"TWB")*100/M19)</f>
        <v>0</v>
      </c>
      <c r="M19">
        <f>10-COUNTIF(T2_imgsummary!O19:X19,"TWS")</f>
        <v>10</v>
      </c>
      <c r="P19">
        <f>IF(M19=0,0,COUNTIF(T2_imgsummary!E19:N19,"ACAN")*100/M19)</f>
        <v>0</v>
      </c>
      <c r="Q19">
        <f>IF(M19=0,0,COUNTIF(T2_imgsummary!E19:N19,"ACB")*100/M19)</f>
        <v>0</v>
      </c>
      <c r="R19">
        <f>IF(M19=0,0,COUNTIF(T2_imgsummary!E19:N19,"ACC")*100/M19)</f>
        <v>0</v>
      </c>
      <c r="S19">
        <f>IF(M19=0,0,COUNTIF(T2_imgsummary!E19:N19,"ACD")*100/M19)</f>
        <v>0</v>
      </c>
      <c r="T19">
        <f>IF(M19=0,0,COUNTIF(T2_imgsummary!E19:N19,"ACH")*100/M19)</f>
        <v>0</v>
      </c>
      <c r="U19">
        <f>IF(M19=0,0,COUNTIF(T2_imgsummary!E19:N19,"ACT")*100/M19)</f>
        <v>0</v>
      </c>
      <c r="V19">
        <f>IF(M19=0,0,COUNTIF(T2_imgsummary!E19:N19,"ACR")*100/M19)</f>
        <v>0</v>
      </c>
      <c r="W19">
        <f>IF(M19=0,0,COUNTIF(T2_imgsummary!E19:N19,"AST")*100/M19)</f>
        <v>0</v>
      </c>
      <c r="X19">
        <f>IF(M19=0,0,COUNTIF(T2_imgsummary!E19:N19,"AF")*100/M19)</f>
        <v>0</v>
      </c>
      <c r="Y19">
        <f>IF(M19=0,0,COUNTIF(T2_imgsummary!E19:N19,"BLEC")*100/M19)</f>
        <v>0</v>
      </c>
      <c r="Z19">
        <f>IF(M19=0,0,COUNTIF(T2_imgsummary!E19:N19,"CAU")*100/M19)</f>
        <v>0</v>
      </c>
      <c r="AA19">
        <f>IF(M19=0,0,COUNTIF(T2_imgsummary!E19:N19,"COE")*100/M19)</f>
        <v>0</v>
      </c>
      <c r="AB19">
        <f>IF(M19=0,0,COUNTIF(T2_imgsummary!E19:N19,"COS")*100/M19)</f>
        <v>0</v>
      </c>
      <c r="AC19">
        <f>IF(M19=0,0,COUNTIF(T2_imgsummary!E19:N19,"CYP")*100/M19)</f>
        <v>0</v>
      </c>
      <c r="AD19">
        <f>IF(M19=0,0,COUNTIF(T2_imgsummary!E19:N19,"DIP")*100/M19)</f>
        <v>0</v>
      </c>
      <c r="AE19">
        <f>IF(M19=0,0,COUNTIF(T2_imgsummary!E19:N19,"ECHY")*100/M19)</f>
        <v>0</v>
      </c>
      <c r="AF19">
        <f>IF(M19=0,0,COUNTIF(T2_imgsummary!E19:N19,"ECHI")*100/M19)</f>
        <v>0</v>
      </c>
      <c r="AG19">
        <f>IF(M19=0,0,COUNTIF(T2_imgsummary!E19:N19,"EUP")*100/M19)</f>
        <v>0</v>
      </c>
      <c r="AH19">
        <f>IF(M19=0,0,COUNTIF(T2_imgsummary!E19:N19,"FAV")*100/M19)</f>
        <v>0</v>
      </c>
      <c r="AI19">
        <f>IF(M19=0,0,COUNTIF(T2_imgsummary!E19:N19,"FVI")*100/M19)</f>
        <v>0</v>
      </c>
      <c r="AJ19">
        <f>IF(M19=0,0,COUNTIF(T2_imgsummary!E19:N19,"CMR")*100/M19)</f>
        <v>0</v>
      </c>
      <c r="AK19">
        <f>IF(M19=0,0,COUNTIF(T2_imgsummary!E19:N19,"GAL")*100/M19)</f>
        <v>0</v>
      </c>
      <c r="AL19">
        <f>IF(M19=0,0,COUNTIF(T2_imgsummary!E19:N19,"GONIA")*100/M19)</f>
        <v>0</v>
      </c>
      <c r="AM19">
        <f>IF(M19=0,0,COUNTIF(T2_imgsummary!E19:N19,"GONIO")*100/M19)</f>
        <v>0</v>
      </c>
      <c r="AN19">
        <f>IF(M19=0,0,COUNTIF(T2_imgsummary!E19:N19,"HEL")*100/M19)</f>
        <v>0</v>
      </c>
      <c r="AO19">
        <f>IF(M19=0,0,COUNTIF(T2_imgsummary!E19:N19,"HYD")*100/M19)</f>
        <v>0</v>
      </c>
      <c r="AP19">
        <f>IF(M19=0,0,COUNTIF(T2_imgsummary!E19:N19,"ISO")*100/M19)</f>
        <v>0</v>
      </c>
      <c r="AQ19">
        <f>IF(M19=0,0,COUNTIF(T2_imgsummary!E19:N19,"LEPA")*100/M19)</f>
        <v>0</v>
      </c>
      <c r="AR19">
        <f>IF(M19=0,0,COUNTIF(T2_imgsummary!E19:N19,"LEPS")*100/M19)</f>
        <v>0</v>
      </c>
      <c r="AS19">
        <f>IF(M19=0,0,COUNTIF(T2_imgsummary!E19:N19,"LOB")*100/M19)</f>
        <v>0</v>
      </c>
      <c r="AT19">
        <f>IF(M19=0,0,COUNTIF(T2_imgsummary!E19:N19,"MER")*100/M19)</f>
        <v>0</v>
      </c>
      <c r="AU19">
        <f>IF(M19=0,0,COUNTIF(T2_imgsummary!E19:N19,"MILL")*100/M19)</f>
        <v>0</v>
      </c>
      <c r="AV19">
        <f>IF(M19=0,0,COUNTIF(T2_imgsummary!E19:N19,"MON")*100/M19)</f>
        <v>0</v>
      </c>
      <c r="AW19">
        <f>IF(M19=0,0,COUNTIF(T2_imgsummary!E19:N19,"MONTB")*100/M19)</f>
        <v>0</v>
      </c>
      <c r="AX19">
        <f>IF(M19=0,0,COUNTIF(T2_imgsummary!E19:N19,"MONTE")*100/M19)</f>
        <v>0</v>
      </c>
      <c r="AY19">
        <f>IF(M19=0,0,COUNTIF(T2_imgsummary!E19:N19,"MONTF")*100/M19)</f>
        <v>0</v>
      </c>
      <c r="AZ19">
        <f>IF(M19=0,0,COUNTIF(T2_imgsummary!E19:N19,"MYC")*100/M19)</f>
        <v>0</v>
      </c>
      <c r="BA19">
        <f>IF(M19=0,0,COUNTIF(T2_imgsummary!E19:N19,"CB")*100/M19)</f>
        <v>0</v>
      </c>
      <c r="BB19">
        <f>IF(M19=0,0,COUNTIF(T2_imgsummary!E19:N19,"BUB")*100/M19)</f>
        <v>0</v>
      </c>
      <c r="BC19">
        <f>IF(M19=0,0,COUNTIF(T2_imgsummary!E19:N19,"CE")*100/M19)</f>
        <v>0</v>
      </c>
      <c r="BD19">
        <f>IF(M19=0,0,COUNTIF(T2_imgsummary!E19:N19,"CF")*100/M19)</f>
        <v>0</v>
      </c>
      <c r="BE19">
        <f>IF(M19=0,0,COUNTIF(T2_imgsummary!E19:N19,"FOT")*100/M19)</f>
        <v>0</v>
      </c>
      <c r="BF19">
        <f>IF(M19=0,0,COUNTIF(T2_imgsummary!E19:N19,"CM")*100/M19)</f>
        <v>0</v>
      </c>
      <c r="BG19">
        <f>IF(M19=0,0,COUNTIF(T2_imgsummary!E19:N19,"OULA")*100/M19)</f>
        <v>0</v>
      </c>
      <c r="BH19">
        <f>IF(M19=0,0,COUNTIF(T2_imgsummary!E19:N19,"OULO")*100/M19)</f>
        <v>0</v>
      </c>
      <c r="BI19">
        <f>IF(M19=0,0,COUNTIF(T2_imgsummary!E19:N19,"OXY")*100/M19)</f>
        <v>0</v>
      </c>
      <c r="BJ19">
        <f>IF(M19=0,0,COUNTIF(T2_imgsummary!E19:N19,"PACE")*100/M19)</f>
        <v>0</v>
      </c>
      <c r="BK19">
        <f>IF(M19=0,0,COUNTIF(T2_imgsummary!E19:N19,"PACF")*100/M19)</f>
        <v>0</v>
      </c>
      <c r="BL19">
        <f>IF(M19=0,0,COUNTIF(T2_imgsummary!E19:N19,"PAV")*100/M19)</f>
        <v>0</v>
      </c>
      <c r="BM19">
        <f>IF(M19=0,0,COUNTIF(T2_imgsummary!E19:N19,"PEC")*100/M19)</f>
        <v>0</v>
      </c>
      <c r="BN19">
        <f>IF(M19=0,0,COUNTIF(T2_imgsummary!E19:N19,"PLAT")*100/M19)</f>
        <v>0</v>
      </c>
      <c r="BO19">
        <f>IF(M19=0,0,COUNTIF(T2_imgsummary!E19:N19,"POC")*100/M19)</f>
        <v>0</v>
      </c>
      <c r="BP19">
        <f>IF(M19=0,0,COUNTIF(T2_imgsummary!E19:N19,"PORB")*100/M19)</f>
        <v>0</v>
      </c>
      <c r="BQ19">
        <f>IF(M19=0,0,COUNTIF(T2_imgsummary!E19:N19,"PORE")*100/M19)</f>
        <v>0</v>
      </c>
      <c r="BR19">
        <f>IF(M19=0,0,COUNTIF(T2_imgsummary!E19:N19,"PORM")*100/M19)</f>
        <v>0</v>
      </c>
      <c r="BS19">
        <f>IF(M19=0,0,COUNTIF(T2_imgsummary!E19:N19,"SER")*100/M19)</f>
        <v>0</v>
      </c>
      <c r="BT19">
        <f>IF(M19=0,0,COUNTIF(T2_imgsummary!E19:N19,"STY")*100/M19)</f>
        <v>0</v>
      </c>
      <c r="BU19">
        <f>IF(M19=0,0,COUNTIF(T2_imgsummary!E19:N19,"SYM")*100/M19)</f>
        <v>0</v>
      </c>
      <c r="BV19">
        <f>IF(M19=0,0,COUNTIF(T2_imgsummary!E19:N19,"TUBI")*100/M19)</f>
        <v>0</v>
      </c>
      <c r="BW19">
        <f>IF(M19=0,0,COUNTIF(T2_imgsummary!E19:N19,"TURB")*100/M19)</f>
        <v>0</v>
      </c>
      <c r="BX19">
        <f>IF(M19=0,0,COUNTIF(T2_imgsummary!E19:N19,"ZACRF")*100/M19)</f>
        <v>0</v>
      </c>
      <c r="BY19">
        <f>IF(M19=0,0,COUNTIF(T2_imgsummary!E19:N19,"ZAGARF")*100/M19)</f>
        <v>0</v>
      </c>
      <c r="BZ19">
        <f>IF(M19=0,0,COUNTIF(T2_imgsummary!E19:N19,"ZAGATF")*100/M19)</f>
        <v>0</v>
      </c>
      <c r="CA19">
        <f>IF(M19=0,0,COUNTIF(T2_imgsummary!E19:N19,"ZDENF")*100/M19)</f>
        <v>0</v>
      </c>
      <c r="CB19">
        <f>IF(M19=0,0,COUNTIF(T2_imgsummary!E19:N19,"ZEUPF")*100/M19)</f>
        <v>0</v>
      </c>
      <c r="CC19">
        <f>IF(M19=0,0,COUNTIF(T2_imgsummary!E19:N19,"ZFAVF")*100/M19)</f>
        <v>0</v>
      </c>
      <c r="CD19">
        <f>IF(M19=0,0,COUNTIF(T2_imgsummary!E19:N19,"ZCMRF")*100/M19)</f>
        <v>0</v>
      </c>
      <c r="CE19">
        <f>IF(M19=0,0,COUNTIF(T2_imgsummary!E19:N19,"ZMUSF")*100/M19)</f>
        <v>0</v>
      </c>
      <c r="CF19">
        <f>IF(M19=0,0,COUNTIF(T2_imgsummary!E19:N19,"ZNSC")*100/M19)</f>
        <v>0</v>
      </c>
      <c r="CG19">
        <f>IF(M19=0,0,COUNTIF(T2_imgsummary!E19:N19,"ZOC")*100/M19)</f>
        <v>0</v>
      </c>
      <c r="CH19">
        <f>IF(M19=0,0,COUNTIF(T2_imgsummary!E19:N19,"ZPOCF")*100/M19)</f>
        <v>0</v>
      </c>
      <c r="CI19">
        <f>IF(M19=0,0,COUNTIF(T2_imgsummary!E19:N19,"ZPORF")*100/M19)</f>
        <v>0</v>
      </c>
      <c r="CK19" s="26">
        <f>IF(M19=0,0,COUNTIF(T2_imgsummary!E19:N19,"AA")*100/M19)</f>
        <v>90</v>
      </c>
      <c r="CL19">
        <f>IF(M19=0,0,COUNTIF(T2_imgsummary!E19:N19,"CA")*100/M19)</f>
        <v>0</v>
      </c>
      <c r="CM19">
        <f>IF(M19=0,0,COUNTIF(T2_imgsummary!E19:N19,"DC")*100/M19)</f>
        <v>0</v>
      </c>
      <c r="CN19">
        <f>IF(M19=0,0,COUNTIF(T2_imgsummary!E19:N19,"DCA")*100/M19)</f>
        <v>0</v>
      </c>
      <c r="CO19">
        <f>IF(M19=0,0,COUNTIF(T2_imgsummary!E19:N19,"DIS")*100/M19)</f>
        <v>0</v>
      </c>
      <c r="CQ19">
        <f>IF(M19=0,0,COUNTIF(T2_imgsummary!E19:N19,"GRV")*100/M19)</f>
        <v>0</v>
      </c>
      <c r="CR19">
        <f>IF(M19=0,0,COUNTIF(T2_imgsummary!E19:N19,"R")*100/M19)</f>
        <v>0</v>
      </c>
      <c r="CS19">
        <f>IF(M19=0,0,COUNTIF(T2_imgsummary!E19:N19,"S")*100/M19)</f>
        <v>0</v>
      </c>
      <c r="CT19">
        <f>IF(M19=0,0,COUNTIF(T2_imgsummary!E19:N19,"RCK")*100/M19)</f>
        <v>0</v>
      </c>
      <c r="CU19">
        <f>IF(M19=0,0,COUNTIF(T2_imgsummary!E19:N19,"SI")*100/M19)</f>
        <v>0</v>
      </c>
      <c r="CW19">
        <f>IF(M19=0,0,COUNTIF(T2_imgsummary!E19:N19,"COD")*100/M19)</f>
        <v>0</v>
      </c>
      <c r="CX19">
        <f>IF(M19=0,0,COUNTIF(T2_imgsummary!E19:N19,"KAPP")*100/M19)</f>
        <v>0</v>
      </c>
      <c r="CY19" s="26">
        <f>IF(M19=0,0,COUNTIF(T2_imgsummary!E19:N19,"MA")*100/M19)</f>
        <v>10</v>
      </c>
      <c r="CZ19">
        <f>IF(M19=0,0,COUNTIF(T2_imgsummary!E19:N19,"SARG")*100/M19)</f>
        <v>0</v>
      </c>
      <c r="DB19">
        <f>IF(M19=0,0,COUNTIF(T2_imgsummary!E19:N19,"HA")*100/M19)</f>
        <v>0</v>
      </c>
      <c r="DD19">
        <f>IF(M19=0,0,COUNTIF(T2_imgsummary!E19:N19,"COTS")*100/M19)</f>
        <v>0</v>
      </c>
      <c r="DE19">
        <f>IF(M19=0,0,COUNTIF(T2_imgsummary!E19:N19,"COR")*100/M19)</f>
        <v>0</v>
      </c>
      <c r="DF19">
        <f>IF(M19=0,0,COUNTIF(T2_imgsummary!E19:N19,"DIA")*100/M19)</f>
        <v>0</v>
      </c>
      <c r="DG19">
        <f>IF(M19=0,0,COUNTIF(T2_imgsummary!E19:N19,"GORG")*100/M19)</f>
        <v>0</v>
      </c>
      <c r="DH19">
        <f>IF(M19=0,0,COUNTIF(T2_imgsummary!E19:N19,"ISIS")*100/M19)</f>
        <v>0</v>
      </c>
      <c r="DI19">
        <f>IF(M19=0,0,COUNTIF(T2_imgsummary!E19:N19,"OT")*100/M19)</f>
        <v>0</v>
      </c>
      <c r="DJ19">
        <f>IF(M19=0,0,COUNTIF(T2_imgsummary!E19:N19,"SG")*100/M19)</f>
        <v>0</v>
      </c>
      <c r="DK19">
        <f>IF(M19=0,0,COUNTIF(T2_imgsummary!E19:N19,"SC")*100/M19)</f>
        <v>0</v>
      </c>
      <c r="DL19">
        <f>IF(M19=0,0,COUNTIF(T2_imgsummary!E19:N19,"SP")*100/M19)</f>
        <v>0</v>
      </c>
      <c r="DM19">
        <f>IF(M19=0,0,COUNTIF(T2_imgsummary!E19:N19,"ZO")*100/M19)</f>
        <v>0</v>
      </c>
      <c r="DO19">
        <f>IF(M19=0,0,COUNTIF(T2_imgsummary!E19:N19,"TWB")*100/M19)</f>
        <v>0</v>
      </c>
      <c r="DQ19">
        <f>IF(M19=0,0,COUNTIF(T2_imgsummary!Y19:AH19,"COR")*100/M19)</f>
        <v>0</v>
      </c>
      <c r="DR19">
        <f>IF(M19=0,0,COUNTIF(T2_imgsummary!Y19:AH19,"COTS")*100/M19)</f>
        <v>0</v>
      </c>
      <c r="DS19">
        <f>IF(M19=0,0,COUNTIF(T2_imgsummary!Y19:AH19,"DIA")*100/M19)</f>
        <v>0</v>
      </c>
      <c r="DT19">
        <f>IF(M19=0,0,COUNTIF(T2_imgsummary!Y19:AH19,"GORG")*100/M19)</f>
        <v>0</v>
      </c>
      <c r="DU19">
        <f>IF(M19=0,0,COUNTIF(T2_imgsummary!Y19:AH19,"ISIS")*100/M19)</f>
        <v>0</v>
      </c>
      <c r="DV19">
        <f>IF(M19=0,0,COUNTIF(T2_imgsummary!Y19:AH19,"DIS")*100/M19)</f>
        <v>0</v>
      </c>
      <c r="DW19">
        <f>IF(M19=0,0,COUNTIF(T2_imgsummary!Y19:AH19,"BLEC")*100/M19)</f>
        <v>0</v>
      </c>
      <c r="DX19">
        <f>IF(M19=0,0,COUNTIF(T2_imgsummary!Y19:AH19,"COD")*100/M19)</f>
        <v>0</v>
      </c>
      <c r="DY19">
        <f>IF(M19=0,0,COUNTIF(T2_imgsummary!Y19:AH19,"KAPP")*100/M19)</f>
        <v>0</v>
      </c>
      <c r="DZ19">
        <f>IF(M19=0,0,COUNTIF(T2_imgsummary!Y19:AH19,"SARG")*100/M19)</f>
        <v>0</v>
      </c>
      <c r="EA19">
        <f>IF(M19=0,0,COUNTIF(T2_imgsummary!Y19:AH19,"ZACRF")*100/M19)</f>
        <v>0</v>
      </c>
      <c r="EB19">
        <f>IF(M19=0,0,COUNTIF(T2_imgsummary!Y19:AH19,"ZAGARF")*100/M19)</f>
        <v>0</v>
      </c>
      <c r="EC19">
        <f>IF(M19=0,0,COUNTIF(T2_imgsummary!Y19:AH19,"ZAGATF")*100/M19)</f>
        <v>0</v>
      </c>
      <c r="ED19">
        <f>IF(M19=0,0,COUNTIF(T2_imgsummary!Y19:AH19,"ZCMRF")*100/M19)</f>
        <v>0</v>
      </c>
      <c r="EE19">
        <f>IF(M19=0,0,COUNTIF(T2_imgsummary!Y19:AH19,"ZDENF")*100/M19)</f>
        <v>0</v>
      </c>
      <c r="EF19">
        <f>IF(M19=0,0,COUNTIF(T2_imgsummary!Y19:AH19,"ZEUPF")*100/M19)</f>
        <v>0</v>
      </c>
      <c r="EG19">
        <f>IF(M19=0,0,COUNTIF(T2_imgsummary!Y19:AH19,"ZFAVF")*100/M19)</f>
        <v>0</v>
      </c>
      <c r="EH19">
        <f>IF(M19=0,0,COUNTIF(T2_imgsummary!Y19:AH19,"ZMUSF")*100/M19)</f>
        <v>0</v>
      </c>
      <c r="EI19">
        <f>IF(M19=0,0,COUNTIF(T2_imgsummary!Y19:AH19,"ZNSC")*100/M19)</f>
        <v>0</v>
      </c>
      <c r="EJ19">
        <f>IF(M19=0,0,COUNTIF(T2_imgsummary!Y19:AH19,"ZOC")*100/M19)</f>
        <v>0</v>
      </c>
      <c r="EK19">
        <f>IF(M19=0,0,COUNTIF(T2_imgsummary!Y19:AH19,"ZPOCF")*100/M19)</f>
        <v>0</v>
      </c>
      <c r="EL19">
        <f>IF(M19=0,0,COUNTIF(T2_imgsummary!Y19:AH19,"ZPORF")*100/M19)</f>
        <v>0</v>
      </c>
    </row>
    <row r="20" spans="1:142" x14ac:dyDescent="0.25">
      <c r="A20">
        <v>18</v>
      </c>
      <c r="B20" t="s">
        <v>573</v>
      </c>
      <c r="F20" s="26">
        <f>IF(M20=0,0,COUNTIF(T2_imgsummary!O20:X20,"HC")*100/M20)</f>
        <v>20</v>
      </c>
      <c r="G20" s="26">
        <f>IF(M20=0,0,COUNTIF(T2_imgsummary!O20:X20,"AA")*100/M20)</f>
        <v>40</v>
      </c>
      <c r="H20">
        <f>IF(M20=0,0,COUNTIF(T2_imgsummary!O20:X20,"AB")*100/M20)</f>
        <v>0</v>
      </c>
      <c r="I20" s="26">
        <f>IF(M20=0,0,COUNTIF(T2_imgsummary!O20:X20,"MA")*100/M20)</f>
        <v>10</v>
      </c>
      <c r="J20" s="26">
        <f>IF(M20=0,0,COUNTIF(T2_imgsummary!O20:X20,"HA")*100/M20)</f>
        <v>10</v>
      </c>
      <c r="K20" s="26">
        <f>IF(M20=0,0,COUNTIF(T2_imgsummary!O20:X20,"OB")*100/M20)</f>
        <v>20</v>
      </c>
      <c r="L20">
        <f>IF(M20=0,0,COUNTIF(T2_imgsummary!O20:X20,"TWB")*100/M20)</f>
        <v>0</v>
      </c>
      <c r="M20">
        <f>10-COUNTIF(T2_imgsummary!O20:X20,"TWS")</f>
        <v>10</v>
      </c>
      <c r="P20">
        <f>IF(M20=0,0,COUNTIF(T2_imgsummary!E20:N20,"ACAN")*100/M20)</f>
        <v>0</v>
      </c>
      <c r="Q20">
        <f>IF(M20=0,0,COUNTIF(T2_imgsummary!E20:N20,"ACB")*100/M20)</f>
        <v>0</v>
      </c>
      <c r="R20">
        <f>IF(M20=0,0,COUNTIF(T2_imgsummary!E20:N20,"ACC")*100/M20)</f>
        <v>0</v>
      </c>
      <c r="S20">
        <f>IF(M20=0,0,COUNTIF(T2_imgsummary!E20:N20,"ACD")*100/M20)</f>
        <v>0</v>
      </c>
      <c r="T20">
        <f>IF(M20=0,0,COUNTIF(T2_imgsummary!E20:N20,"ACH")*100/M20)</f>
        <v>0</v>
      </c>
      <c r="U20">
        <f>IF(M20=0,0,COUNTIF(T2_imgsummary!E20:N20,"ACT")*100/M20)</f>
        <v>0</v>
      </c>
      <c r="V20">
        <f>IF(M20=0,0,COUNTIF(T2_imgsummary!E20:N20,"ACR")*100/M20)</f>
        <v>0</v>
      </c>
      <c r="W20">
        <f>IF(M20=0,0,COUNTIF(T2_imgsummary!E20:N20,"AST")*100/M20)</f>
        <v>0</v>
      </c>
      <c r="X20">
        <f>IF(M20=0,0,COUNTIF(T2_imgsummary!E20:N20,"AF")*100/M20)</f>
        <v>0</v>
      </c>
      <c r="Y20">
        <f>IF(M20=0,0,COUNTIF(T2_imgsummary!E20:N20,"BLEC")*100/M20)</f>
        <v>0</v>
      </c>
      <c r="Z20">
        <f>IF(M20=0,0,COUNTIF(T2_imgsummary!E20:N20,"CAU")*100/M20)</f>
        <v>0</v>
      </c>
      <c r="AA20">
        <f>IF(M20=0,0,COUNTIF(T2_imgsummary!E20:N20,"COE")*100/M20)</f>
        <v>0</v>
      </c>
      <c r="AB20">
        <f>IF(M20=0,0,COUNTIF(T2_imgsummary!E20:N20,"COS")*100/M20)</f>
        <v>0</v>
      </c>
      <c r="AC20">
        <f>IF(M20=0,0,COUNTIF(T2_imgsummary!E20:N20,"CYP")*100/M20)</f>
        <v>0</v>
      </c>
      <c r="AD20">
        <f>IF(M20=0,0,COUNTIF(T2_imgsummary!E20:N20,"DIP")*100/M20)</f>
        <v>0</v>
      </c>
      <c r="AE20">
        <f>IF(M20=0,0,COUNTIF(T2_imgsummary!E20:N20,"ECHY")*100/M20)</f>
        <v>0</v>
      </c>
      <c r="AF20">
        <f>IF(M20=0,0,COUNTIF(T2_imgsummary!E20:N20,"ECHI")*100/M20)</f>
        <v>0</v>
      </c>
      <c r="AG20">
        <f>IF(M20=0,0,COUNTIF(T2_imgsummary!E20:N20,"EUP")*100/M20)</f>
        <v>0</v>
      </c>
      <c r="AH20">
        <f>IF(M20=0,0,COUNTIF(T2_imgsummary!E20:N20,"FAV")*100/M20)</f>
        <v>0</v>
      </c>
      <c r="AI20">
        <f>IF(M20=0,0,COUNTIF(T2_imgsummary!E20:N20,"FVI")*100/M20)</f>
        <v>0</v>
      </c>
      <c r="AJ20">
        <f>IF(M20=0,0,COUNTIF(T2_imgsummary!E20:N20,"CMR")*100/M20)</f>
        <v>0</v>
      </c>
      <c r="AK20">
        <f>IF(M20=0,0,COUNTIF(T2_imgsummary!E20:N20,"GAL")*100/M20)</f>
        <v>0</v>
      </c>
      <c r="AL20">
        <f>IF(M20=0,0,COUNTIF(T2_imgsummary!E20:N20,"GONIA")*100/M20)</f>
        <v>0</v>
      </c>
      <c r="AM20">
        <f>IF(M20=0,0,COUNTIF(T2_imgsummary!E20:N20,"GONIO")*100/M20)</f>
        <v>0</v>
      </c>
      <c r="AN20">
        <f>IF(M20=0,0,COUNTIF(T2_imgsummary!E20:N20,"HEL")*100/M20)</f>
        <v>0</v>
      </c>
      <c r="AO20">
        <f>IF(M20=0,0,COUNTIF(T2_imgsummary!E20:N20,"HYD")*100/M20)</f>
        <v>0</v>
      </c>
      <c r="AP20" s="26">
        <f>IF(M20=0,0,COUNTIF(T2_imgsummary!E20:N20,"ISO")*100/M20)</f>
        <v>10</v>
      </c>
      <c r="AQ20">
        <f>IF(M20=0,0,COUNTIF(T2_imgsummary!E20:N20,"LEPA")*100/M20)</f>
        <v>0</v>
      </c>
      <c r="AR20">
        <f>IF(M20=0,0,COUNTIF(T2_imgsummary!E20:N20,"LEPS")*100/M20)</f>
        <v>0</v>
      </c>
      <c r="AS20">
        <f>IF(M20=0,0,COUNTIF(T2_imgsummary!E20:N20,"LOB")*100/M20)</f>
        <v>0</v>
      </c>
      <c r="AT20">
        <f>IF(M20=0,0,COUNTIF(T2_imgsummary!E20:N20,"MER")*100/M20)</f>
        <v>0</v>
      </c>
      <c r="AU20">
        <f>IF(M20=0,0,COUNTIF(T2_imgsummary!E20:N20,"MILL")*100/M20)</f>
        <v>0</v>
      </c>
      <c r="AV20">
        <f>IF(M20=0,0,COUNTIF(T2_imgsummary!E20:N20,"MON")*100/M20)</f>
        <v>0</v>
      </c>
      <c r="AW20">
        <f>IF(M20=0,0,COUNTIF(T2_imgsummary!E20:N20,"MONTB")*100/M20)</f>
        <v>0</v>
      </c>
      <c r="AX20">
        <f>IF(M20=0,0,COUNTIF(T2_imgsummary!E20:N20,"MONTE")*100/M20)</f>
        <v>0</v>
      </c>
      <c r="AY20">
        <f>IF(M20=0,0,COUNTIF(T2_imgsummary!E20:N20,"MONTF")*100/M20)</f>
        <v>0</v>
      </c>
      <c r="AZ20">
        <f>IF(M20=0,0,COUNTIF(T2_imgsummary!E20:N20,"MYC")*100/M20)</f>
        <v>0</v>
      </c>
      <c r="BA20">
        <f>IF(M20=0,0,COUNTIF(T2_imgsummary!E20:N20,"CB")*100/M20)</f>
        <v>0</v>
      </c>
      <c r="BB20">
        <f>IF(M20=0,0,COUNTIF(T2_imgsummary!E20:N20,"BUB")*100/M20)</f>
        <v>0</v>
      </c>
      <c r="BC20" s="26">
        <f>IF(M20=0,0,COUNTIF(T2_imgsummary!E20:N20,"CE")*100/M20)</f>
        <v>10</v>
      </c>
      <c r="BD20">
        <f>IF(M20=0,0,COUNTIF(T2_imgsummary!E20:N20,"CF")*100/M20)</f>
        <v>0</v>
      </c>
      <c r="BE20">
        <f>IF(M20=0,0,COUNTIF(T2_imgsummary!E20:N20,"FOT")*100/M20)</f>
        <v>0</v>
      </c>
      <c r="BF20">
        <f>IF(M20=0,0,COUNTIF(T2_imgsummary!E20:N20,"CM")*100/M20)</f>
        <v>0</v>
      </c>
      <c r="BG20">
        <f>IF(M20=0,0,COUNTIF(T2_imgsummary!E20:N20,"OULA")*100/M20)</f>
        <v>0</v>
      </c>
      <c r="BH20">
        <f>IF(M20=0,0,COUNTIF(T2_imgsummary!E20:N20,"OULO")*100/M20)</f>
        <v>0</v>
      </c>
      <c r="BI20">
        <f>IF(M20=0,0,COUNTIF(T2_imgsummary!E20:N20,"OXY")*100/M20)</f>
        <v>0</v>
      </c>
      <c r="BJ20">
        <f>IF(M20=0,0,COUNTIF(T2_imgsummary!E20:N20,"PACE")*100/M20)</f>
        <v>0</v>
      </c>
      <c r="BK20">
        <f>IF(M20=0,0,COUNTIF(T2_imgsummary!E20:N20,"PACF")*100/M20)</f>
        <v>0</v>
      </c>
      <c r="BL20">
        <f>IF(M20=0,0,COUNTIF(T2_imgsummary!E20:N20,"PAV")*100/M20)</f>
        <v>0</v>
      </c>
      <c r="BM20">
        <f>IF(M20=0,0,COUNTIF(T2_imgsummary!E20:N20,"PEC")*100/M20)</f>
        <v>0</v>
      </c>
      <c r="BN20">
        <f>IF(M20=0,0,COUNTIF(T2_imgsummary!E20:N20,"PLAT")*100/M20)</f>
        <v>0</v>
      </c>
      <c r="BO20">
        <f>IF(M20=0,0,COUNTIF(T2_imgsummary!E20:N20,"POC")*100/M20)</f>
        <v>0</v>
      </c>
      <c r="BP20">
        <f>IF(M20=0,0,COUNTIF(T2_imgsummary!E20:N20,"PORB")*100/M20)</f>
        <v>0</v>
      </c>
      <c r="BQ20">
        <f>IF(M20=0,0,COUNTIF(T2_imgsummary!E20:N20,"PORE")*100/M20)</f>
        <v>0</v>
      </c>
      <c r="BR20">
        <f>IF(M20=0,0,COUNTIF(T2_imgsummary!E20:N20,"PORM")*100/M20)</f>
        <v>0</v>
      </c>
      <c r="BS20">
        <f>IF(M20=0,0,COUNTIF(T2_imgsummary!E20:N20,"SER")*100/M20)</f>
        <v>0</v>
      </c>
      <c r="BT20">
        <f>IF(M20=0,0,COUNTIF(T2_imgsummary!E20:N20,"STY")*100/M20)</f>
        <v>0</v>
      </c>
      <c r="BU20">
        <f>IF(M20=0,0,COUNTIF(T2_imgsummary!E20:N20,"SYM")*100/M20)</f>
        <v>0</v>
      </c>
      <c r="BV20">
        <f>IF(M20=0,0,COUNTIF(T2_imgsummary!E20:N20,"TUBI")*100/M20)</f>
        <v>0</v>
      </c>
      <c r="BW20">
        <f>IF(M20=0,0,COUNTIF(T2_imgsummary!E20:N20,"TURB")*100/M20)</f>
        <v>0</v>
      </c>
      <c r="BX20">
        <f>IF(M20=0,0,COUNTIF(T2_imgsummary!E20:N20,"ZACRF")*100/M20)</f>
        <v>0</v>
      </c>
      <c r="BY20">
        <f>IF(M20=0,0,COUNTIF(T2_imgsummary!E20:N20,"ZAGARF")*100/M20)</f>
        <v>0</v>
      </c>
      <c r="BZ20">
        <f>IF(M20=0,0,COUNTIF(T2_imgsummary!E20:N20,"ZAGATF")*100/M20)</f>
        <v>0</v>
      </c>
      <c r="CA20">
        <f>IF(M20=0,0,COUNTIF(T2_imgsummary!E20:N20,"ZDENF")*100/M20)</f>
        <v>0</v>
      </c>
      <c r="CB20">
        <f>IF(M20=0,0,COUNTIF(T2_imgsummary!E20:N20,"ZEUPF")*100/M20)</f>
        <v>0</v>
      </c>
      <c r="CC20">
        <f>IF(M20=0,0,COUNTIF(T2_imgsummary!E20:N20,"ZFAVF")*100/M20)</f>
        <v>0</v>
      </c>
      <c r="CD20">
        <f>IF(M20=0,0,COUNTIF(T2_imgsummary!E20:N20,"ZCMRF")*100/M20)</f>
        <v>0</v>
      </c>
      <c r="CE20">
        <f>IF(M20=0,0,COUNTIF(T2_imgsummary!E20:N20,"ZMUSF")*100/M20)</f>
        <v>0</v>
      </c>
      <c r="CF20">
        <f>IF(M20=0,0,COUNTIF(T2_imgsummary!E20:N20,"ZNSC")*100/M20)</f>
        <v>0</v>
      </c>
      <c r="CG20">
        <f>IF(M20=0,0,COUNTIF(T2_imgsummary!E20:N20,"ZOC")*100/M20)</f>
        <v>0</v>
      </c>
      <c r="CH20">
        <f>IF(M20=0,0,COUNTIF(T2_imgsummary!E20:N20,"ZPOCF")*100/M20)</f>
        <v>0</v>
      </c>
      <c r="CI20">
        <f>IF(M20=0,0,COUNTIF(T2_imgsummary!E20:N20,"ZPORF")*100/M20)</f>
        <v>0</v>
      </c>
      <c r="CK20" s="26">
        <f>IF(M20=0,0,COUNTIF(T2_imgsummary!E20:N20,"AA")*100/M20)</f>
        <v>30</v>
      </c>
      <c r="CL20" s="26">
        <f>IF(M20=0,0,COUNTIF(T2_imgsummary!E20:N20,"CA")*100/M20)</f>
        <v>10</v>
      </c>
      <c r="CM20">
        <f>IF(M20=0,0,COUNTIF(T2_imgsummary!E20:N20,"DC")*100/M20)</f>
        <v>0</v>
      </c>
      <c r="CN20">
        <f>IF(M20=0,0,COUNTIF(T2_imgsummary!E20:N20,"DCA")*100/M20)</f>
        <v>0</v>
      </c>
      <c r="CO20">
        <f>IF(M20=0,0,COUNTIF(T2_imgsummary!E20:N20,"DIS")*100/M20)</f>
        <v>0</v>
      </c>
      <c r="CQ20">
        <f>IF(M20=0,0,COUNTIF(T2_imgsummary!E20:N20,"GRV")*100/M20)</f>
        <v>0</v>
      </c>
      <c r="CR20">
        <f>IF(M20=0,0,COUNTIF(T2_imgsummary!E20:N20,"R")*100/M20)</f>
        <v>0</v>
      </c>
      <c r="CS20">
        <f>IF(M20=0,0,COUNTIF(T2_imgsummary!E20:N20,"S")*100/M20)</f>
        <v>0</v>
      </c>
      <c r="CT20">
        <f>IF(M20=0,0,COUNTIF(T2_imgsummary!E20:N20,"RCK")*100/M20)</f>
        <v>0</v>
      </c>
      <c r="CU20">
        <f>IF(M20=0,0,COUNTIF(T2_imgsummary!E20:N20,"SI")*100/M20)</f>
        <v>0</v>
      </c>
      <c r="CW20">
        <f>IF(M20=0,0,COUNTIF(T2_imgsummary!E20:N20,"COD")*100/M20)</f>
        <v>0</v>
      </c>
      <c r="CX20">
        <f>IF(M20=0,0,COUNTIF(T2_imgsummary!E20:N20,"KAPP")*100/M20)</f>
        <v>0</v>
      </c>
      <c r="CY20" s="26">
        <f>IF(M20=0,0,COUNTIF(T2_imgsummary!E20:N20,"MA")*100/M20)</f>
        <v>10</v>
      </c>
      <c r="CZ20">
        <f>IF(M20=0,0,COUNTIF(T2_imgsummary!E20:N20,"SARG")*100/M20)</f>
        <v>0</v>
      </c>
      <c r="DB20" s="26">
        <f>IF(M20=0,0,COUNTIF(T2_imgsummary!E20:N20,"HA")*100/M20)</f>
        <v>10</v>
      </c>
      <c r="DD20">
        <f>IF(M20=0,0,COUNTIF(T2_imgsummary!E20:N20,"COTS")*100/M20)</f>
        <v>0</v>
      </c>
      <c r="DE20">
        <f>IF(M20=0,0,COUNTIF(T2_imgsummary!E20:N20,"COR")*100/M20)</f>
        <v>0</v>
      </c>
      <c r="DF20">
        <f>IF(M20=0,0,COUNTIF(T2_imgsummary!E20:N20,"DIA")*100/M20)</f>
        <v>0</v>
      </c>
      <c r="DG20">
        <f>IF(M20=0,0,COUNTIF(T2_imgsummary!E20:N20,"GORG")*100/M20)</f>
        <v>0</v>
      </c>
      <c r="DH20">
        <f>IF(M20=0,0,COUNTIF(T2_imgsummary!E20:N20,"ISIS")*100/M20)</f>
        <v>0</v>
      </c>
      <c r="DI20">
        <f>IF(M20=0,0,COUNTIF(T2_imgsummary!E20:N20,"OT")*100/M20)</f>
        <v>0</v>
      </c>
      <c r="DJ20">
        <f>IF(M20=0,0,COUNTIF(T2_imgsummary!E20:N20,"SG")*100/M20)</f>
        <v>0</v>
      </c>
      <c r="DK20">
        <f>IF(M20=0,0,COUNTIF(T2_imgsummary!E20:N20,"SC")*100/M20)</f>
        <v>0</v>
      </c>
      <c r="DL20" s="26">
        <f>IF(M20=0,0,COUNTIF(T2_imgsummary!E20:N20,"SP")*100/M20)</f>
        <v>20</v>
      </c>
      <c r="DM20">
        <f>IF(M20=0,0,COUNTIF(T2_imgsummary!E20:N20,"ZO")*100/M20)</f>
        <v>0</v>
      </c>
      <c r="DO20">
        <f>IF(M20=0,0,COUNTIF(T2_imgsummary!E20:N20,"TWB")*100/M20)</f>
        <v>0</v>
      </c>
      <c r="DQ20">
        <f>IF(M20=0,0,COUNTIF(T2_imgsummary!Y20:AH20,"COR")*100/M20)</f>
        <v>0</v>
      </c>
      <c r="DR20">
        <f>IF(M20=0,0,COUNTIF(T2_imgsummary!Y20:AH20,"COTS")*100/M20)</f>
        <v>0</v>
      </c>
      <c r="DS20">
        <f>IF(M20=0,0,COUNTIF(T2_imgsummary!Y20:AH20,"DIA")*100/M20)</f>
        <v>0</v>
      </c>
      <c r="DT20">
        <f>IF(M20=0,0,COUNTIF(T2_imgsummary!Y20:AH20,"GORG")*100/M20)</f>
        <v>0</v>
      </c>
      <c r="DU20">
        <f>IF(M20=0,0,COUNTIF(T2_imgsummary!Y20:AH20,"ISIS")*100/M20)</f>
        <v>0</v>
      </c>
      <c r="DV20">
        <f>IF(M20=0,0,COUNTIF(T2_imgsummary!Y20:AH20,"DIS")*100/M20)</f>
        <v>0</v>
      </c>
      <c r="DW20">
        <f>IF(M20=0,0,COUNTIF(T2_imgsummary!Y20:AH20,"BLEC")*100/M20)</f>
        <v>0</v>
      </c>
      <c r="DX20">
        <f>IF(M20=0,0,COUNTIF(T2_imgsummary!Y20:AH20,"COD")*100/M20)</f>
        <v>0</v>
      </c>
      <c r="DY20">
        <f>IF(M20=0,0,COUNTIF(T2_imgsummary!Y20:AH20,"KAPP")*100/M20)</f>
        <v>0</v>
      </c>
      <c r="DZ20">
        <f>IF(M20=0,0,COUNTIF(T2_imgsummary!Y20:AH20,"SARG")*100/M20)</f>
        <v>0</v>
      </c>
      <c r="EA20">
        <f>IF(M20=0,0,COUNTIF(T2_imgsummary!Y20:AH20,"ZACRF")*100/M20)</f>
        <v>0</v>
      </c>
      <c r="EB20">
        <f>IF(M20=0,0,COUNTIF(T2_imgsummary!Y20:AH20,"ZAGARF")*100/M20)</f>
        <v>0</v>
      </c>
      <c r="EC20">
        <f>IF(M20=0,0,COUNTIF(T2_imgsummary!Y20:AH20,"ZAGATF")*100/M20)</f>
        <v>0</v>
      </c>
      <c r="ED20">
        <f>IF(M20=0,0,COUNTIF(T2_imgsummary!Y20:AH20,"ZCMRF")*100/M20)</f>
        <v>0</v>
      </c>
      <c r="EE20">
        <f>IF(M20=0,0,COUNTIF(T2_imgsummary!Y20:AH20,"ZDENF")*100/M20)</f>
        <v>0</v>
      </c>
      <c r="EF20">
        <f>IF(M20=0,0,COUNTIF(T2_imgsummary!Y20:AH20,"ZEUPF")*100/M20)</f>
        <v>0</v>
      </c>
      <c r="EG20">
        <f>IF(M20=0,0,COUNTIF(T2_imgsummary!Y20:AH20,"ZFAVF")*100/M20)</f>
        <v>0</v>
      </c>
      <c r="EH20">
        <f>IF(M20=0,0,COUNTIF(T2_imgsummary!Y20:AH20,"ZMUSF")*100/M20)</f>
        <v>0</v>
      </c>
      <c r="EI20">
        <f>IF(M20=0,0,COUNTIF(T2_imgsummary!Y20:AH20,"ZNSC")*100/M20)</f>
        <v>0</v>
      </c>
      <c r="EJ20">
        <f>IF(M20=0,0,COUNTIF(T2_imgsummary!Y20:AH20,"ZOC")*100/M20)</f>
        <v>0</v>
      </c>
      <c r="EK20">
        <f>IF(M20=0,0,COUNTIF(T2_imgsummary!Y20:AH20,"ZPOCF")*100/M20)</f>
        <v>0</v>
      </c>
      <c r="EL20">
        <f>IF(M20=0,0,COUNTIF(T2_imgsummary!Y20:AH20,"ZPORF")*100/M20)</f>
        <v>0</v>
      </c>
    </row>
    <row r="21" spans="1:142" x14ac:dyDescent="0.25">
      <c r="A21">
        <v>19</v>
      </c>
      <c r="B21" t="s">
        <v>574</v>
      </c>
      <c r="F21" s="26">
        <f>IF(M21=0,0,COUNTIF(T2_imgsummary!O21:X21,"HC")*100/M21)</f>
        <v>10</v>
      </c>
      <c r="G21" s="26">
        <f>IF(M21=0,0,COUNTIF(T2_imgsummary!O21:X21,"AA")*100/M21)</f>
        <v>40</v>
      </c>
      <c r="H21">
        <f>IF(M21=0,0,COUNTIF(T2_imgsummary!O21:X21,"AB")*100/M21)</f>
        <v>0</v>
      </c>
      <c r="I21" s="26">
        <f>IF(M21=0,0,COUNTIF(T2_imgsummary!O21:X21,"MA")*100/M21)</f>
        <v>20</v>
      </c>
      <c r="J21" s="26">
        <f>IF(M21=0,0,COUNTIF(T2_imgsummary!O21:X21,"HA")*100/M21)</f>
        <v>30</v>
      </c>
      <c r="K21">
        <f>IF(M21=0,0,COUNTIF(T2_imgsummary!O21:X21,"OB")*100/M21)</f>
        <v>0</v>
      </c>
      <c r="L21">
        <f>IF(M21=0,0,COUNTIF(T2_imgsummary!O21:X21,"TWB")*100/M21)</f>
        <v>0</v>
      </c>
      <c r="M21">
        <f>10-COUNTIF(T2_imgsummary!O21:X21,"TWS")</f>
        <v>10</v>
      </c>
      <c r="P21">
        <f>IF(M21=0,0,COUNTIF(T2_imgsummary!E21:N21,"ACAN")*100/M21)</f>
        <v>0</v>
      </c>
      <c r="Q21">
        <f>IF(M21=0,0,COUNTIF(T2_imgsummary!E21:N21,"ACB")*100/M21)</f>
        <v>0</v>
      </c>
      <c r="R21">
        <f>IF(M21=0,0,COUNTIF(T2_imgsummary!E21:N21,"ACC")*100/M21)</f>
        <v>0</v>
      </c>
      <c r="S21">
        <f>IF(M21=0,0,COUNTIF(T2_imgsummary!E21:N21,"ACD")*100/M21)</f>
        <v>0</v>
      </c>
      <c r="T21">
        <f>IF(M21=0,0,COUNTIF(T2_imgsummary!E21:N21,"ACH")*100/M21)</f>
        <v>0</v>
      </c>
      <c r="U21">
        <f>IF(M21=0,0,COUNTIF(T2_imgsummary!E21:N21,"ACT")*100/M21)</f>
        <v>0</v>
      </c>
      <c r="V21">
        <f>IF(M21=0,0,COUNTIF(T2_imgsummary!E21:N21,"ACR")*100/M21)</f>
        <v>0</v>
      </c>
      <c r="W21" s="26">
        <f>IF(M21=0,0,COUNTIF(T2_imgsummary!E21:N21,"AST")*100/M21)</f>
        <v>10</v>
      </c>
      <c r="X21">
        <f>IF(M21=0,0,COUNTIF(T2_imgsummary!E21:N21,"AF")*100/M21)</f>
        <v>0</v>
      </c>
      <c r="Y21">
        <f>IF(M21=0,0,COUNTIF(T2_imgsummary!E21:N21,"BLEC")*100/M21)</f>
        <v>0</v>
      </c>
      <c r="Z21">
        <f>IF(M21=0,0,COUNTIF(T2_imgsummary!E21:N21,"CAU")*100/M21)</f>
        <v>0</v>
      </c>
      <c r="AA21">
        <f>IF(M21=0,0,COUNTIF(T2_imgsummary!E21:N21,"COE")*100/M21)</f>
        <v>0</v>
      </c>
      <c r="AB21">
        <f>IF(M21=0,0,COUNTIF(T2_imgsummary!E21:N21,"COS")*100/M21)</f>
        <v>0</v>
      </c>
      <c r="AC21">
        <f>IF(M21=0,0,COUNTIF(T2_imgsummary!E21:N21,"CYP")*100/M21)</f>
        <v>0</v>
      </c>
      <c r="AD21">
        <f>IF(M21=0,0,COUNTIF(T2_imgsummary!E21:N21,"DIP")*100/M21)</f>
        <v>0</v>
      </c>
      <c r="AE21">
        <f>IF(M21=0,0,COUNTIF(T2_imgsummary!E21:N21,"ECHY")*100/M21)</f>
        <v>0</v>
      </c>
      <c r="AF21">
        <f>IF(M21=0,0,COUNTIF(T2_imgsummary!E21:N21,"ECHI")*100/M21)</f>
        <v>0</v>
      </c>
      <c r="AG21">
        <f>IF(M21=0,0,COUNTIF(T2_imgsummary!E21:N21,"EUP")*100/M21)</f>
        <v>0</v>
      </c>
      <c r="AH21">
        <f>IF(M21=0,0,COUNTIF(T2_imgsummary!E21:N21,"FAV")*100/M21)</f>
        <v>0</v>
      </c>
      <c r="AI21">
        <f>IF(M21=0,0,COUNTIF(T2_imgsummary!E21:N21,"FVI")*100/M21)</f>
        <v>0</v>
      </c>
      <c r="AJ21">
        <f>IF(M21=0,0,COUNTIF(T2_imgsummary!E21:N21,"CMR")*100/M21)</f>
        <v>0</v>
      </c>
      <c r="AK21">
        <f>IF(M21=0,0,COUNTIF(T2_imgsummary!E21:N21,"GAL")*100/M21)</f>
        <v>0</v>
      </c>
      <c r="AL21">
        <f>IF(M21=0,0,COUNTIF(T2_imgsummary!E21:N21,"GONIA")*100/M21)</f>
        <v>0</v>
      </c>
      <c r="AM21">
        <f>IF(M21=0,0,COUNTIF(T2_imgsummary!E21:N21,"GONIO")*100/M21)</f>
        <v>0</v>
      </c>
      <c r="AN21">
        <f>IF(M21=0,0,COUNTIF(T2_imgsummary!E21:N21,"HEL")*100/M21)</f>
        <v>0</v>
      </c>
      <c r="AO21">
        <f>IF(M21=0,0,COUNTIF(T2_imgsummary!E21:N21,"HYD")*100/M21)</f>
        <v>0</v>
      </c>
      <c r="AP21">
        <f>IF(M21=0,0,COUNTIF(T2_imgsummary!E21:N21,"ISO")*100/M21)</f>
        <v>0</v>
      </c>
      <c r="AQ21">
        <f>IF(M21=0,0,COUNTIF(T2_imgsummary!E21:N21,"LEPA")*100/M21)</f>
        <v>0</v>
      </c>
      <c r="AR21">
        <f>IF(M21=0,0,COUNTIF(T2_imgsummary!E21:N21,"LEPS")*100/M21)</f>
        <v>0</v>
      </c>
      <c r="AS21">
        <f>IF(M21=0,0,COUNTIF(T2_imgsummary!E21:N21,"LOB")*100/M21)</f>
        <v>0</v>
      </c>
      <c r="AT21">
        <f>IF(M21=0,0,COUNTIF(T2_imgsummary!E21:N21,"MER")*100/M21)</f>
        <v>0</v>
      </c>
      <c r="AU21">
        <f>IF(M21=0,0,COUNTIF(T2_imgsummary!E21:N21,"MILL")*100/M21)</f>
        <v>0</v>
      </c>
      <c r="AV21">
        <f>IF(M21=0,0,COUNTIF(T2_imgsummary!E21:N21,"MON")*100/M21)</f>
        <v>0</v>
      </c>
      <c r="AW21">
        <f>IF(M21=0,0,COUNTIF(T2_imgsummary!E21:N21,"MONTB")*100/M21)</f>
        <v>0</v>
      </c>
      <c r="AX21">
        <f>IF(M21=0,0,COUNTIF(T2_imgsummary!E21:N21,"MONTE")*100/M21)</f>
        <v>0</v>
      </c>
      <c r="AY21">
        <f>IF(M21=0,0,COUNTIF(T2_imgsummary!E21:N21,"MONTF")*100/M21)</f>
        <v>0</v>
      </c>
      <c r="AZ21">
        <f>IF(M21=0,0,COUNTIF(T2_imgsummary!E21:N21,"MYC")*100/M21)</f>
        <v>0</v>
      </c>
      <c r="BA21">
        <f>IF(M21=0,0,COUNTIF(T2_imgsummary!E21:N21,"CB")*100/M21)</f>
        <v>0</v>
      </c>
      <c r="BB21">
        <f>IF(M21=0,0,COUNTIF(T2_imgsummary!E21:N21,"BUB")*100/M21)</f>
        <v>0</v>
      </c>
      <c r="BC21">
        <f>IF(M21=0,0,COUNTIF(T2_imgsummary!E21:N21,"CE")*100/M21)</f>
        <v>0</v>
      </c>
      <c r="BD21">
        <f>IF(M21=0,0,COUNTIF(T2_imgsummary!E21:N21,"CF")*100/M21)</f>
        <v>0</v>
      </c>
      <c r="BE21">
        <f>IF(M21=0,0,COUNTIF(T2_imgsummary!E21:N21,"FOT")*100/M21)</f>
        <v>0</v>
      </c>
      <c r="BF21">
        <f>IF(M21=0,0,COUNTIF(T2_imgsummary!E21:N21,"CM")*100/M21)</f>
        <v>0</v>
      </c>
      <c r="BG21">
        <f>IF(M21=0,0,COUNTIF(T2_imgsummary!E21:N21,"OULA")*100/M21)</f>
        <v>0</v>
      </c>
      <c r="BH21">
        <f>IF(M21=0,0,COUNTIF(T2_imgsummary!E21:N21,"OULO")*100/M21)</f>
        <v>0</v>
      </c>
      <c r="BI21">
        <f>IF(M21=0,0,COUNTIF(T2_imgsummary!E21:N21,"OXY")*100/M21)</f>
        <v>0</v>
      </c>
      <c r="BJ21">
        <f>IF(M21=0,0,COUNTIF(T2_imgsummary!E21:N21,"PACE")*100/M21)</f>
        <v>0</v>
      </c>
      <c r="BK21">
        <f>IF(M21=0,0,COUNTIF(T2_imgsummary!E21:N21,"PACF")*100/M21)</f>
        <v>0</v>
      </c>
      <c r="BL21">
        <f>IF(M21=0,0,COUNTIF(T2_imgsummary!E21:N21,"PAV")*100/M21)</f>
        <v>0</v>
      </c>
      <c r="BM21">
        <f>IF(M21=0,0,COUNTIF(T2_imgsummary!E21:N21,"PEC")*100/M21)</f>
        <v>0</v>
      </c>
      <c r="BN21">
        <f>IF(M21=0,0,COUNTIF(T2_imgsummary!E21:N21,"PLAT")*100/M21)</f>
        <v>0</v>
      </c>
      <c r="BO21">
        <f>IF(M21=0,0,COUNTIF(T2_imgsummary!E21:N21,"POC")*100/M21)</f>
        <v>0</v>
      </c>
      <c r="BP21">
        <f>IF(M21=0,0,COUNTIF(T2_imgsummary!E21:N21,"PORB")*100/M21)</f>
        <v>0</v>
      </c>
      <c r="BQ21">
        <f>IF(M21=0,0,COUNTIF(T2_imgsummary!E21:N21,"PORE")*100/M21)</f>
        <v>0</v>
      </c>
      <c r="BR21">
        <f>IF(M21=0,0,COUNTIF(T2_imgsummary!E21:N21,"PORM")*100/M21)</f>
        <v>0</v>
      </c>
      <c r="BS21">
        <f>IF(M21=0,0,COUNTIF(T2_imgsummary!E21:N21,"SER")*100/M21)</f>
        <v>0</v>
      </c>
      <c r="BT21">
        <f>IF(M21=0,0,COUNTIF(T2_imgsummary!E21:N21,"STY")*100/M21)</f>
        <v>0</v>
      </c>
      <c r="BU21">
        <f>IF(M21=0,0,COUNTIF(T2_imgsummary!E21:N21,"SYM")*100/M21)</f>
        <v>0</v>
      </c>
      <c r="BV21">
        <f>IF(M21=0,0,COUNTIF(T2_imgsummary!E21:N21,"TUBI")*100/M21)</f>
        <v>0</v>
      </c>
      <c r="BW21">
        <f>IF(M21=0,0,COUNTIF(T2_imgsummary!E21:N21,"TURB")*100/M21)</f>
        <v>0</v>
      </c>
      <c r="BX21">
        <f>IF(M21=0,0,COUNTIF(T2_imgsummary!E21:N21,"ZACRF")*100/M21)</f>
        <v>0</v>
      </c>
      <c r="BY21">
        <f>IF(M21=0,0,COUNTIF(T2_imgsummary!E21:N21,"ZAGARF")*100/M21)</f>
        <v>0</v>
      </c>
      <c r="BZ21">
        <f>IF(M21=0,0,COUNTIF(T2_imgsummary!E21:N21,"ZAGATF")*100/M21)</f>
        <v>0</v>
      </c>
      <c r="CA21">
        <f>IF(M21=0,0,COUNTIF(T2_imgsummary!E21:N21,"ZDENF")*100/M21)</f>
        <v>0</v>
      </c>
      <c r="CB21">
        <f>IF(M21=0,0,COUNTIF(T2_imgsummary!E21:N21,"ZEUPF")*100/M21)</f>
        <v>0</v>
      </c>
      <c r="CC21">
        <f>IF(M21=0,0,COUNTIF(T2_imgsummary!E21:N21,"ZFAVF")*100/M21)</f>
        <v>0</v>
      </c>
      <c r="CD21">
        <f>IF(M21=0,0,COUNTIF(T2_imgsummary!E21:N21,"ZCMRF")*100/M21)</f>
        <v>0</v>
      </c>
      <c r="CE21">
        <f>IF(M21=0,0,COUNTIF(T2_imgsummary!E21:N21,"ZMUSF")*100/M21)</f>
        <v>0</v>
      </c>
      <c r="CF21">
        <f>IF(M21=0,0,COUNTIF(T2_imgsummary!E21:N21,"ZNSC")*100/M21)</f>
        <v>0</v>
      </c>
      <c r="CG21">
        <f>IF(M21=0,0,COUNTIF(T2_imgsummary!E21:N21,"ZOC")*100/M21)</f>
        <v>0</v>
      </c>
      <c r="CH21">
        <f>IF(M21=0,0,COUNTIF(T2_imgsummary!E21:N21,"ZPOCF")*100/M21)</f>
        <v>0</v>
      </c>
      <c r="CI21">
        <f>IF(M21=0,0,COUNTIF(T2_imgsummary!E21:N21,"ZPORF")*100/M21)</f>
        <v>0</v>
      </c>
      <c r="CK21" s="26">
        <f>IF(M21=0,0,COUNTIF(T2_imgsummary!E21:N21,"AA")*100/M21)</f>
        <v>30</v>
      </c>
      <c r="CL21" s="26">
        <f>IF(M21=0,0,COUNTIF(T2_imgsummary!E21:N21,"CA")*100/M21)</f>
        <v>10</v>
      </c>
      <c r="CM21">
        <f>IF(M21=0,0,COUNTIF(T2_imgsummary!E21:N21,"DC")*100/M21)</f>
        <v>0</v>
      </c>
      <c r="CN21">
        <f>IF(M21=0,0,COUNTIF(T2_imgsummary!E21:N21,"DCA")*100/M21)</f>
        <v>0</v>
      </c>
      <c r="CO21">
        <f>IF(M21=0,0,COUNTIF(T2_imgsummary!E21:N21,"DIS")*100/M21)</f>
        <v>0</v>
      </c>
      <c r="CQ21">
        <f>IF(M21=0,0,COUNTIF(T2_imgsummary!E21:N21,"GRV")*100/M21)</f>
        <v>0</v>
      </c>
      <c r="CR21">
        <f>IF(M21=0,0,COUNTIF(T2_imgsummary!E21:N21,"R")*100/M21)</f>
        <v>0</v>
      </c>
      <c r="CS21">
        <f>IF(M21=0,0,COUNTIF(T2_imgsummary!E21:N21,"S")*100/M21)</f>
        <v>0</v>
      </c>
      <c r="CT21">
        <f>IF(M21=0,0,COUNTIF(T2_imgsummary!E21:N21,"RCK")*100/M21)</f>
        <v>0</v>
      </c>
      <c r="CU21">
        <f>IF(M21=0,0,COUNTIF(T2_imgsummary!E21:N21,"SI")*100/M21)</f>
        <v>0</v>
      </c>
      <c r="CW21">
        <f>IF(M21=0,0,COUNTIF(T2_imgsummary!E21:N21,"COD")*100/M21)</f>
        <v>0</v>
      </c>
      <c r="CX21">
        <f>IF(M21=0,0,COUNTIF(T2_imgsummary!E21:N21,"KAPP")*100/M21)</f>
        <v>0</v>
      </c>
      <c r="CY21" s="26">
        <f>IF(M21=0,0,COUNTIF(T2_imgsummary!E21:N21,"MA")*100/M21)</f>
        <v>20</v>
      </c>
      <c r="CZ21">
        <f>IF(M21=0,0,COUNTIF(T2_imgsummary!E21:N21,"SARG")*100/M21)</f>
        <v>0</v>
      </c>
      <c r="DB21" s="26">
        <f>IF(M21=0,0,COUNTIF(T2_imgsummary!E21:N21,"HA")*100/M21)</f>
        <v>30</v>
      </c>
      <c r="DD21">
        <f>IF(M21=0,0,COUNTIF(T2_imgsummary!E21:N21,"COTS")*100/M21)</f>
        <v>0</v>
      </c>
      <c r="DE21">
        <f>IF(M21=0,0,COUNTIF(T2_imgsummary!E21:N21,"COR")*100/M21)</f>
        <v>0</v>
      </c>
      <c r="DF21">
        <f>IF(M21=0,0,COUNTIF(T2_imgsummary!E21:N21,"DIA")*100/M21)</f>
        <v>0</v>
      </c>
      <c r="DG21">
        <f>IF(M21=0,0,COUNTIF(T2_imgsummary!E21:N21,"GORG")*100/M21)</f>
        <v>0</v>
      </c>
      <c r="DH21">
        <f>IF(M21=0,0,COUNTIF(T2_imgsummary!E21:N21,"ISIS")*100/M21)</f>
        <v>0</v>
      </c>
      <c r="DI21">
        <f>IF(M21=0,0,COUNTIF(T2_imgsummary!E21:N21,"OT")*100/M21)</f>
        <v>0</v>
      </c>
      <c r="DJ21">
        <f>IF(M21=0,0,COUNTIF(T2_imgsummary!E21:N21,"SG")*100/M21)</f>
        <v>0</v>
      </c>
      <c r="DK21">
        <f>IF(M21=0,0,COUNTIF(T2_imgsummary!E21:N21,"SC")*100/M21)</f>
        <v>0</v>
      </c>
      <c r="DL21">
        <f>IF(M21=0,0,COUNTIF(T2_imgsummary!E21:N21,"SP")*100/M21)</f>
        <v>0</v>
      </c>
      <c r="DM21">
        <f>IF(M21=0,0,COUNTIF(T2_imgsummary!E21:N21,"ZO")*100/M21)</f>
        <v>0</v>
      </c>
      <c r="DO21">
        <f>IF(M21=0,0,COUNTIF(T2_imgsummary!E21:N21,"TWB")*100/M21)</f>
        <v>0</v>
      </c>
      <c r="DQ21">
        <f>IF(M21=0,0,COUNTIF(T2_imgsummary!Y21:AH21,"COR")*100/M21)</f>
        <v>0</v>
      </c>
      <c r="DR21">
        <f>IF(M21=0,0,COUNTIF(T2_imgsummary!Y21:AH21,"COTS")*100/M21)</f>
        <v>0</v>
      </c>
      <c r="DS21">
        <f>IF(M21=0,0,COUNTIF(T2_imgsummary!Y21:AH21,"DIA")*100/M21)</f>
        <v>0</v>
      </c>
      <c r="DT21">
        <f>IF(M21=0,0,COUNTIF(T2_imgsummary!Y21:AH21,"GORG")*100/M21)</f>
        <v>0</v>
      </c>
      <c r="DU21">
        <f>IF(M21=0,0,COUNTIF(T2_imgsummary!Y21:AH21,"ISIS")*100/M21)</f>
        <v>0</v>
      </c>
      <c r="DV21">
        <f>IF(M21=0,0,COUNTIF(T2_imgsummary!Y21:AH21,"DIS")*100/M21)</f>
        <v>0</v>
      </c>
      <c r="DW21">
        <f>IF(M21=0,0,COUNTIF(T2_imgsummary!Y21:AH21,"BLEC")*100/M21)</f>
        <v>0</v>
      </c>
      <c r="DX21">
        <f>IF(M21=0,0,COUNTIF(T2_imgsummary!Y21:AH21,"COD")*100/M21)</f>
        <v>0</v>
      </c>
      <c r="DY21">
        <f>IF(M21=0,0,COUNTIF(T2_imgsummary!Y21:AH21,"KAPP")*100/M21)</f>
        <v>0</v>
      </c>
      <c r="DZ21">
        <f>IF(M21=0,0,COUNTIF(T2_imgsummary!Y21:AH21,"SARG")*100/M21)</f>
        <v>0</v>
      </c>
      <c r="EA21">
        <f>IF(M21=0,0,COUNTIF(T2_imgsummary!Y21:AH21,"ZACRF")*100/M21)</f>
        <v>0</v>
      </c>
      <c r="EB21">
        <f>IF(M21=0,0,COUNTIF(T2_imgsummary!Y21:AH21,"ZAGARF")*100/M21)</f>
        <v>0</v>
      </c>
      <c r="EC21">
        <f>IF(M21=0,0,COUNTIF(T2_imgsummary!Y21:AH21,"ZAGATF")*100/M21)</f>
        <v>0</v>
      </c>
      <c r="ED21">
        <f>IF(M21=0,0,COUNTIF(T2_imgsummary!Y21:AH21,"ZCMRF")*100/M21)</f>
        <v>0</v>
      </c>
      <c r="EE21">
        <f>IF(M21=0,0,COUNTIF(T2_imgsummary!Y21:AH21,"ZDENF")*100/M21)</f>
        <v>0</v>
      </c>
      <c r="EF21">
        <f>IF(M21=0,0,COUNTIF(T2_imgsummary!Y21:AH21,"ZEUPF")*100/M21)</f>
        <v>0</v>
      </c>
      <c r="EG21">
        <f>IF(M21=0,0,COUNTIF(T2_imgsummary!Y21:AH21,"ZFAVF")*100/M21)</f>
        <v>0</v>
      </c>
      <c r="EH21">
        <f>IF(M21=0,0,COUNTIF(T2_imgsummary!Y21:AH21,"ZMUSF")*100/M21)</f>
        <v>0</v>
      </c>
      <c r="EI21">
        <f>IF(M21=0,0,COUNTIF(T2_imgsummary!Y21:AH21,"ZNSC")*100/M21)</f>
        <v>0</v>
      </c>
      <c r="EJ21">
        <f>IF(M21=0,0,COUNTIF(T2_imgsummary!Y21:AH21,"ZOC")*100/M21)</f>
        <v>0</v>
      </c>
      <c r="EK21">
        <f>IF(M21=0,0,COUNTIF(T2_imgsummary!Y21:AH21,"ZPOCF")*100/M21)</f>
        <v>0</v>
      </c>
      <c r="EL21">
        <f>IF(M21=0,0,COUNTIF(T2_imgsummary!Y21:AH21,"ZPORF")*100/M21)</f>
        <v>0</v>
      </c>
    </row>
    <row r="22" spans="1:142" x14ac:dyDescent="0.25">
      <c r="A22">
        <v>20</v>
      </c>
      <c r="B22" t="s">
        <v>575</v>
      </c>
      <c r="F22">
        <f>IF(M22=0,0,COUNTIF(T2_imgsummary!O22:X22,"HC")*100/M22)</f>
        <v>0</v>
      </c>
      <c r="G22" s="26">
        <f>IF(M22=0,0,COUNTIF(T2_imgsummary!O22:X22,"AA")*100/M22)</f>
        <v>90</v>
      </c>
      <c r="H22">
        <f>IF(M22=0,0,COUNTIF(T2_imgsummary!O22:X22,"AB")*100/M22)</f>
        <v>0</v>
      </c>
      <c r="I22">
        <f>IF(M22=0,0,COUNTIF(T2_imgsummary!O22:X22,"MA")*100/M22)</f>
        <v>0</v>
      </c>
      <c r="J22">
        <f>IF(M22=0,0,COUNTIF(T2_imgsummary!O22:X22,"HA")*100/M22)</f>
        <v>0</v>
      </c>
      <c r="K22" s="26">
        <f>IF(M22=0,0,COUNTIF(T2_imgsummary!O22:X22,"OB")*100/M22)</f>
        <v>10</v>
      </c>
      <c r="L22">
        <f>IF(M22=0,0,COUNTIF(T2_imgsummary!O22:X22,"TWB")*100/M22)</f>
        <v>0</v>
      </c>
      <c r="M22">
        <f>10-COUNTIF(T2_imgsummary!O22:X22,"TWS")</f>
        <v>10</v>
      </c>
      <c r="P22">
        <f>IF(M22=0,0,COUNTIF(T2_imgsummary!E22:N22,"ACAN")*100/M22)</f>
        <v>0</v>
      </c>
      <c r="Q22">
        <f>IF(M22=0,0,COUNTIF(T2_imgsummary!E22:N22,"ACB")*100/M22)</f>
        <v>0</v>
      </c>
      <c r="R22">
        <f>IF(M22=0,0,COUNTIF(T2_imgsummary!E22:N22,"ACC")*100/M22)</f>
        <v>0</v>
      </c>
      <c r="S22">
        <f>IF(M22=0,0,COUNTIF(T2_imgsummary!E22:N22,"ACD")*100/M22)</f>
        <v>0</v>
      </c>
      <c r="T22">
        <f>IF(M22=0,0,COUNTIF(T2_imgsummary!E22:N22,"ACH")*100/M22)</f>
        <v>0</v>
      </c>
      <c r="U22">
        <f>IF(M22=0,0,COUNTIF(T2_imgsummary!E22:N22,"ACT")*100/M22)</f>
        <v>0</v>
      </c>
      <c r="V22">
        <f>IF(M22=0,0,COUNTIF(T2_imgsummary!E22:N22,"ACR")*100/M22)</f>
        <v>0</v>
      </c>
      <c r="W22">
        <f>IF(M22=0,0,COUNTIF(T2_imgsummary!E22:N22,"AST")*100/M22)</f>
        <v>0</v>
      </c>
      <c r="X22">
        <f>IF(M22=0,0,COUNTIF(T2_imgsummary!E22:N22,"AF")*100/M22)</f>
        <v>0</v>
      </c>
      <c r="Y22">
        <f>IF(M22=0,0,COUNTIF(T2_imgsummary!E22:N22,"BLEC")*100/M22)</f>
        <v>0</v>
      </c>
      <c r="Z22">
        <f>IF(M22=0,0,COUNTIF(T2_imgsummary!E22:N22,"CAU")*100/M22)</f>
        <v>0</v>
      </c>
      <c r="AA22">
        <f>IF(M22=0,0,COUNTIF(T2_imgsummary!E22:N22,"COE")*100/M22)</f>
        <v>0</v>
      </c>
      <c r="AB22">
        <f>IF(M22=0,0,COUNTIF(T2_imgsummary!E22:N22,"COS")*100/M22)</f>
        <v>0</v>
      </c>
      <c r="AC22">
        <f>IF(M22=0,0,COUNTIF(T2_imgsummary!E22:N22,"CYP")*100/M22)</f>
        <v>0</v>
      </c>
      <c r="AD22">
        <f>IF(M22=0,0,COUNTIF(T2_imgsummary!E22:N22,"DIP")*100/M22)</f>
        <v>0</v>
      </c>
      <c r="AE22">
        <f>IF(M22=0,0,COUNTIF(T2_imgsummary!E22:N22,"ECHY")*100/M22)</f>
        <v>0</v>
      </c>
      <c r="AF22">
        <f>IF(M22=0,0,COUNTIF(T2_imgsummary!E22:N22,"ECHI")*100/M22)</f>
        <v>0</v>
      </c>
      <c r="AG22">
        <f>IF(M22=0,0,COUNTIF(T2_imgsummary!E22:N22,"EUP")*100/M22)</f>
        <v>0</v>
      </c>
      <c r="AH22">
        <f>IF(M22=0,0,COUNTIF(T2_imgsummary!E22:N22,"FAV")*100/M22)</f>
        <v>0</v>
      </c>
      <c r="AI22">
        <f>IF(M22=0,0,COUNTIF(T2_imgsummary!E22:N22,"FVI")*100/M22)</f>
        <v>0</v>
      </c>
      <c r="AJ22">
        <f>IF(M22=0,0,COUNTIF(T2_imgsummary!E22:N22,"CMR")*100/M22)</f>
        <v>0</v>
      </c>
      <c r="AK22">
        <f>IF(M22=0,0,COUNTIF(T2_imgsummary!E22:N22,"GAL")*100/M22)</f>
        <v>0</v>
      </c>
      <c r="AL22">
        <f>IF(M22=0,0,COUNTIF(T2_imgsummary!E22:N22,"GONIA")*100/M22)</f>
        <v>0</v>
      </c>
      <c r="AM22">
        <f>IF(M22=0,0,COUNTIF(T2_imgsummary!E22:N22,"GONIO")*100/M22)</f>
        <v>0</v>
      </c>
      <c r="AN22">
        <f>IF(M22=0,0,COUNTIF(T2_imgsummary!E22:N22,"HEL")*100/M22)</f>
        <v>0</v>
      </c>
      <c r="AO22">
        <f>IF(M22=0,0,COUNTIF(T2_imgsummary!E22:N22,"HYD")*100/M22)</f>
        <v>0</v>
      </c>
      <c r="AP22">
        <f>IF(M22=0,0,COUNTIF(T2_imgsummary!E22:N22,"ISO")*100/M22)</f>
        <v>0</v>
      </c>
      <c r="AQ22">
        <f>IF(M22=0,0,COUNTIF(T2_imgsummary!E22:N22,"LEPA")*100/M22)</f>
        <v>0</v>
      </c>
      <c r="AR22">
        <f>IF(M22=0,0,COUNTIF(T2_imgsummary!E22:N22,"LEPS")*100/M22)</f>
        <v>0</v>
      </c>
      <c r="AS22">
        <f>IF(M22=0,0,COUNTIF(T2_imgsummary!E22:N22,"LOB")*100/M22)</f>
        <v>0</v>
      </c>
      <c r="AT22">
        <f>IF(M22=0,0,COUNTIF(T2_imgsummary!E22:N22,"MER")*100/M22)</f>
        <v>0</v>
      </c>
      <c r="AU22">
        <f>IF(M22=0,0,COUNTIF(T2_imgsummary!E22:N22,"MILL")*100/M22)</f>
        <v>0</v>
      </c>
      <c r="AV22">
        <f>IF(M22=0,0,COUNTIF(T2_imgsummary!E22:N22,"MON")*100/M22)</f>
        <v>0</v>
      </c>
      <c r="AW22">
        <f>IF(M22=0,0,COUNTIF(T2_imgsummary!E22:N22,"MONTB")*100/M22)</f>
        <v>0</v>
      </c>
      <c r="AX22">
        <f>IF(M22=0,0,COUNTIF(T2_imgsummary!E22:N22,"MONTE")*100/M22)</f>
        <v>0</v>
      </c>
      <c r="AY22">
        <f>IF(M22=0,0,COUNTIF(T2_imgsummary!E22:N22,"MONTF")*100/M22)</f>
        <v>0</v>
      </c>
      <c r="AZ22">
        <f>IF(M22=0,0,COUNTIF(T2_imgsummary!E22:N22,"MYC")*100/M22)</f>
        <v>0</v>
      </c>
      <c r="BA22">
        <f>IF(M22=0,0,COUNTIF(T2_imgsummary!E22:N22,"CB")*100/M22)</f>
        <v>0</v>
      </c>
      <c r="BB22">
        <f>IF(M22=0,0,COUNTIF(T2_imgsummary!E22:N22,"BUB")*100/M22)</f>
        <v>0</v>
      </c>
      <c r="BC22">
        <f>IF(M22=0,0,COUNTIF(T2_imgsummary!E22:N22,"CE")*100/M22)</f>
        <v>0</v>
      </c>
      <c r="BD22">
        <f>IF(M22=0,0,COUNTIF(T2_imgsummary!E22:N22,"CF")*100/M22)</f>
        <v>0</v>
      </c>
      <c r="BE22">
        <f>IF(M22=0,0,COUNTIF(T2_imgsummary!E22:N22,"FOT")*100/M22)</f>
        <v>0</v>
      </c>
      <c r="BF22">
        <f>IF(M22=0,0,COUNTIF(T2_imgsummary!E22:N22,"CM")*100/M22)</f>
        <v>0</v>
      </c>
      <c r="BG22">
        <f>IF(M22=0,0,COUNTIF(T2_imgsummary!E22:N22,"OULA")*100/M22)</f>
        <v>0</v>
      </c>
      <c r="BH22">
        <f>IF(M22=0,0,COUNTIF(T2_imgsummary!E22:N22,"OULO")*100/M22)</f>
        <v>0</v>
      </c>
      <c r="BI22">
        <f>IF(M22=0,0,COUNTIF(T2_imgsummary!E22:N22,"OXY")*100/M22)</f>
        <v>0</v>
      </c>
      <c r="BJ22">
        <f>IF(M22=0,0,COUNTIF(T2_imgsummary!E22:N22,"PACE")*100/M22)</f>
        <v>0</v>
      </c>
      <c r="BK22">
        <f>IF(M22=0,0,COUNTIF(T2_imgsummary!E22:N22,"PACF")*100/M22)</f>
        <v>0</v>
      </c>
      <c r="BL22">
        <f>IF(M22=0,0,COUNTIF(T2_imgsummary!E22:N22,"PAV")*100/M22)</f>
        <v>0</v>
      </c>
      <c r="BM22">
        <f>IF(M22=0,0,COUNTIF(T2_imgsummary!E22:N22,"PEC")*100/M22)</f>
        <v>0</v>
      </c>
      <c r="BN22">
        <f>IF(M22=0,0,COUNTIF(T2_imgsummary!E22:N22,"PLAT")*100/M22)</f>
        <v>0</v>
      </c>
      <c r="BO22">
        <f>IF(M22=0,0,COUNTIF(T2_imgsummary!E22:N22,"POC")*100/M22)</f>
        <v>0</v>
      </c>
      <c r="BP22">
        <f>IF(M22=0,0,COUNTIF(T2_imgsummary!E22:N22,"PORB")*100/M22)</f>
        <v>0</v>
      </c>
      <c r="BQ22">
        <f>IF(M22=0,0,COUNTIF(T2_imgsummary!E22:N22,"PORE")*100/M22)</f>
        <v>0</v>
      </c>
      <c r="BR22">
        <f>IF(M22=0,0,COUNTIF(T2_imgsummary!E22:N22,"PORM")*100/M22)</f>
        <v>0</v>
      </c>
      <c r="BS22">
        <f>IF(M22=0,0,COUNTIF(T2_imgsummary!E22:N22,"SER")*100/M22)</f>
        <v>0</v>
      </c>
      <c r="BT22">
        <f>IF(M22=0,0,COUNTIF(T2_imgsummary!E22:N22,"STY")*100/M22)</f>
        <v>0</v>
      </c>
      <c r="BU22">
        <f>IF(M22=0,0,COUNTIF(T2_imgsummary!E22:N22,"SYM")*100/M22)</f>
        <v>0</v>
      </c>
      <c r="BV22">
        <f>IF(M22=0,0,COUNTIF(T2_imgsummary!E22:N22,"TUBI")*100/M22)</f>
        <v>0</v>
      </c>
      <c r="BW22">
        <f>IF(M22=0,0,COUNTIF(T2_imgsummary!E22:N22,"TURB")*100/M22)</f>
        <v>0</v>
      </c>
      <c r="BX22">
        <f>IF(M22=0,0,COUNTIF(T2_imgsummary!E22:N22,"ZACRF")*100/M22)</f>
        <v>0</v>
      </c>
      <c r="BY22">
        <f>IF(M22=0,0,COUNTIF(T2_imgsummary!E22:N22,"ZAGARF")*100/M22)</f>
        <v>0</v>
      </c>
      <c r="BZ22">
        <f>IF(M22=0,0,COUNTIF(T2_imgsummary!E22:N22,"ZAGATF")*100/M22)</f>
        <v>0</v>
      </c>
      <c r="CA22">
        <f>IF(M22=0,0,COUNTIF(T2_imgsummary!E22:N22,"ZDENF")*100/M22)</f>
        <v>0</v>
      </c>
      <c r="CB22">
        <f>IF(M22=0,0,COUNTIF(T2_imgsummary!E22:N22,"ZEUPF")*100/M22)</f>
        <v>0</v>
      </c>
      <c r="CC22">
        <f>IF(M22=0,0,COUNTIF(T2_imgsummary!E22:N22,"ZFAVF")*100/M22)</f>
        <v>0</v>
      </c>
      <c r="CD22">
        <f>IF(M22=0,0,COUNTIF(T2_imgsummary!E22:N22,"ZCMRF")*100/M22)</f>
        <v>0</v>
      </c>
      <c r="CE22">
        <f>IF(M22=0,0,COUNTIF(T2_imgsummary!E22:N22,"ZMUSF")*100/M22)</f>
        <v>0</v>
      </c>
      <c r="CF22">
        <f>IF(M22=0,0,COUNTIF(T2_imgsummary!E22:N22,"ZNSC")*100/M22)</f>
        <v>0</v>
      </c>
      <c r="CG22">
        <f>IF(M22=0,0,COUNTIF(T2_imgsummary!E22:N22,"ZOC")*100/M22)</f>
        <v>0</v>
      </c>
      <c r="CH22">
        <f>IF(M22=0,0,COUNTIF(T2_imgsummary!E22:N22,"ZPOCF")*100/M22)</f>
        <v>0</v>
      </c>
      <c r="CI22">
        <f>IF(M22=0,0,COUNTIF(T2_imgsummary!E22:N22,"ZPORF")*100/M22)</f>
        <v>0</v>
      </c>
      <c r="CK22" s="26">
        <f>IF(M22=0,0,COUNTIF(T2_imgsummary!E22:N22,"AA")*100/M22)</f>
        <v>80</v>
      </c>
      <c r="CL22" s="26">
        <f>IF(M22=0,0,COUNTIF(T2_imgsummary!E22:N22,"CA")*100/M22)</f>
        <v>10</v>
      </c>
      <c r="CM22">
        <f>IF(M22=0,0,COUNTIF(T2_imgsummary!E22:N22,"DC")*100/M22)</f>
        <v>0</v>
      </c>
      <c r="CN22">
        <f>IF(M22=0,0,COUNTIF(T2_imgsummary!E22:N22,"DCA")*100/M22)</f>
        <v>0</v>
      </c>
      <c r="CO22">
        <f>IF(M22=0,0,COUNTIF(T2_imgsummary!E22:N22,"DIS")*100/M22)</f>
        <v>0</v>
      </c>
      <c r="CQ22">
        <f>IF(M22=0,0,COUNTIF(T2_imgsummary!E22:N22,"GRV")*100/M22)</f>
        <v>0</v>
      </c>
      <c r="CR22">
        <f>IF(M22=0,0,COUNTIF(T2_imgsummary!E22:N22,"R")*100/M22)</f>
        <v>0</v>
      </c>
      <c r="CS22">
        <f>IF(M22=0,0,COUNTIF(T2_imgsummary!E22:N22,"S")*100/M22)</f>
        <v>0</v>
      </c>
      <c r="CT22">
        <f>IF(M22=0,0,COUNTIF(T2_imgsummary!E22:N22,"RCK")*100/M22)</f>
        <v>0</v>
      </c>
      <c r="CU22">
        <f>IF(M22=0,0,COUNTIF(T2_imgsummary!E22:N22,"SI")*100/M22)</f>
        <v>0</v>
      </c>
      <c r="CW22">
        <f>IF(M22=0,0,COUNTIF(T2_imgsummary!E22:N22,"COD")*100/M22)</f>
        <v>0</v>
      </c>
      <c r="CX22">
        <f>IF(M22=0,0,COUNTIF(T2_imgsummary!E22:N22,"KAPP")*100/M22)</f>
        <v>0</v>
      </c>
      <c r="CY22">
        <f>IF(M22=0,0,COUNTIF(T2_imgsummary!E22:N22,"MA")*100/M22)</f>
        <v>0</v>
      </c>
      <c r="CZ22">
        <f>IF(M22=0,0,COUNTIF(T2_imgsummary!E22:N22,"SARG")*100/M22)</f>
        <v>0</v>
      </c>
      <c r="DB22">
        <f>IF(M22=0,0,COUNTIF(T2_imgsummary!E22:N22,"HA")*100/M22)</f>
        <v>0</v>
      </c>
      <c r="DD22">
        <f>IF(M22=0,0,COUNTIF(T2_imgsummary!E22:N22,"COTS")*100/M22)</f>
        <v>0</v>
      </c>
      <c r="DE22">
        <f>IF(M22=0,0,COUNTIF(T2_imgsummary!E22:N22,"COR")*100/M22)</f>
        <v>0</v>
      </c>
      <c r="DF22">
        <f>IF(M22=0,0,COUNTIF(T2_imgsummary!E22:N22,"DIA")*100/M22)</f>
        <v>0</v>
      </c>
      <c r="DG22">
        <f>IF(M22=0,0,COUNTIF(T2_imgsummary!E22:N22,"GORG")*100/M22)</f>
        <v>0</v>
      </c>
      <c r="DH22">
        <f>IF(M22=0,0,COUNTIF(T2_imgsummary!E22:N22,"ISIS")*100/M22)</f>
        <v>0</v>
      </c>
      <c r="DI22">
        <f>IF(M22=0,0,COUNTIF(T2_imgsummary!E22:N22,"OT")*100/M22)</f>
        <v>0</v>
      </c>
      <c r="DJ22">
        <f>IF(M22=0,0,COUNTIF(T2_imgsummary!E22:N22,"SG")*100/M22)</f>
        <v>0</v>
      </c>
      <c r="DK22">
        <f>IF(M22=0,0,COUNTIF(T2_imgsummary!E22:N22,"SC")*100/M22)</f>
        <v>0</v>
      </c>
      <c r="DL22" s="26">
        <f>IF(M22=0,0,COUNTIF(T2_imgsummary!E22:N22,"SP")*100/M22)</f>
        <v>10</v>
      </c>
      <c r="DM22">
        <f>IF(M22=0,0,COUNTIF(T2_imgsummary!E22:N22,"ZO")*100/M22)</f>
        <v>0</v>
      </c>
      <c r="DO22">
        <f>IF(M22=0,0,COUNTIF(T2_imgsummary!E22:N22,"TWB")*100/M22)</f>
        <v>0</v>
      </c>
      <c r="DQ22">
        <f>IF(M22=0,0,COUNTIF(T2_imgsummary!Y22:AH22,"COR")*100/M22)</f>
        <v>0</v>
      </c>
      <c r="DR22">
        <f>IF(M22=0,0,COUNTIF(T2_imgsummary!Y22:AH22,"COTS")*100/M22)</f>
        <v>0</v>
      </c>
      <c r="DS22">
        <f>IF(M22=0,0,COUNTIF(T2_imgsummary!Y22:AH22,"DIA")*100/M22)</f>
        <v>0</v>
      </c>
      <c r="DT22">
        <f>IF(M22=0,0,COUNTIF(T2_imgsummary!Y22:AH22,"GORG")*100/M22)</f>
        <v>0</v>
      </c>
      <c r="DU22">
        <f>IF(M22=0,0,COUNTIF(T2_imgsummary!Y22:AH22,"ISIS")*100/M22)</f>
        <v>0</v>
      </c>
      <c r="DV22">
        <f>IF(M22=0,0,COUNTIF(T2_imgsummary!Y22:AH22,"DIS")*100/M22)</f>
        <v>0</v>
      </c>
      <c r="DW22">
        <f>IF(M22=0,0,COUNTIF(T2_imgsummary!Y22:AH22,"BLEC")*100/M22)</f>
        <v>0</v>
      </c>
      <c r="DX22">
        <f>IF(M22=0,0,COUNTIF(T2_imgsummary!Y22:AH22,"COD")*100/M22)</f>
        <v>0</v>
      </c>
      <c r="DY22">
        <f>IF(M22=0,0,COUNTIF(T2_imgsummary!Y22:AH22,"KAPP")*100/M22)</f>
        <v>0</v>
      </c>
      <c r="DZ22">
        <f>IF(M22=0,0,COUNTIF(T2_imgsummary!Y22:AH22,"SARG")*100/M22)</f>
        <v>0</v>
      </c>
      <c r="EA22">
        <f>IF(M22=0,0,COUNTIF(T2_imgsummary!Y22:AH22,"ZACRF")*100/M22)</f>
        <v>0</v>
      </c>
      <c r="EB22">
        <f>IF(M22=0,0,COUNTIF(T2_imgsummary!Y22:AH22,"ZAGARF")*100/M22)</f>
        <v>0</v>
      </c>
      <c r="EC22">
        <f>IF(M22=0,0,COUNTIF(T2_imgsummary!Y22:AH22,"ZAGATF")*100/M22)</f>
        <v>0</v>
      </c>
      <c r="ED22">
        <f>IF(M22=0,0,COUNTIF(T2_imgsummary!Y22:AH22,"ZCMRF")*100/M22)</f>
        <v>0</v>
      </c>
      <c r="EE22">
        <f>IF(M22=0,0,COUNTIF(T2_imgsummary!Y22:AH22,"ZDENF")*100/M22)</f>
        <v>0</v>
      </c>
      <c r="EF22">
        <f>IF(M22=0,0,COUNTIF(T2_imgsummary!Y22:AH22,"ZEUPF")*100/M22)</f>
        <v>0</v>
      </c>
      <c r="EG22">
        <f>IF(M22=0,0,COUNTIF(T2_imgsummary!Y22:AH22,"ZFAVF")*100/M22)</f>
        <v>0</v>
      </c>
      <c r="EH22">
        <f>IF(M22=0,0,COUNTIF(T2_imgsummary!Y22:AH22,"ZMUSF")*100/M22)</f>
        <v>0</v>
      </c>
      <c r="EI22">
        <f>IF(M22=0,0,COUNTIF(T2_imgsummary!Y22:AH22,"ZNSC")*100/M22)</f>
        <v>0</v>
      </c>
      <c r="EJ22">
        <f>IF(M22=0,0,COUNTIF(T2_imgsummary!Y22:AH22,"ZOC")*100/M22)</f>
        <v>0</v>
      </c>
      <c r="EK22">
        <f>IF(M22=0,0,COUNTIF(T2_imgsummary!Y22:AH22,"ZPOCF")*100/M22)</f>
        <v>0</v>
      </c>
      <c r="EL22">
        <f>IF(M22=0,0,COUNTIF(T2_imgsummary!Y22:AH22,"ZPORF")*100/M22)</f>
        <v>0</v>
      </c>
    </row>
    <row r="23" spans="1:142" x14ac:dyDescent="0.25">
      <c r="A23">
        <v>21</v>
      </c>
      <c r="B23" t="s">
        <v>576</v>
      </c>
      <c r="F23">
        <f>IF(M23=0,0,COUNTIF(T2_imgsummary!O23:X23,"HC")*100/M23)</f>
        <v>0</v>
      </c>
      <c r="G23" s="26">
        <f>IF(M23=0,0,COUNTIF(T2_imgsummary!O23:X23,"AA")*100/M23)</f>
        <v>40</v>
      </c>
      <c r="H23">
        <f>IF(M23=0,0,COUNTIF(T2_imgsummary!O23:X23,"AB")*100/M23)</f>
        <v>0</v>
      </c>
      <c r="I23" s="26">
        <f>IF(M23=0,0,COUNTIF(T2_imgsummary!O23:X23,"MA")*100/M23)</f>
        <v>10</v>
      </c>
      <c r="J23" s="26">
        <f>IF(M23=0,0,COUNTIF(T2_imgsummary!O23:X23,"HA")*100/M23)</f>
        <v>20</v>
      </c>
      <c r="K23" s="26">
        <f>IF(M23=0,0,COUNTIF(T2_imgsummary!O23:X23,"OB")*100/M23)</f>
        <v>30</v>
      </c>
      <c r="L23">
        <f>IF(M23=0,0,COUNTIF(T2_imgsummary!O23:X23,"TWB")*100/M23)</f>
        <v>0</v>
      </c>
      <c r="M23">
        <f>10-COUNTIF(T2_imgsummary!O23:X23,"TWS")</f>
        <v>10</v>
      </c>
      <c r="P23">
        <f>IF(M23=0,0,COUNTIF(T2_imgsummary!E23:N23,"ACAN")*100/M23)</f>
        <v>0</v>
      </c>
      <c r="Q23">
        <f>IF(M23=0,0,COUNTIF(T2_imgsummary!E23:N23,"ACB")*100/M23)</f>
        <v>0</v>
      </c>
      <c r="R23">
        <f>IF(M23=0,0,COUNTIF(T2_imgsummary!E23:N23,"ACC")*100/M23)</f>
        <v>0</v>
      </c>
      <c r="S23">
        <f>IF(M23=0,0,COUNTIF(T2_imgsummary!E23:N23,"ACD")*100/M23)</f>
        <v>0</v>
      </c>
      <c r="T23">
        <f>IF(M23=0,0,COUNTIF(T2_imgsummary!E23:N23,"ACH")*100/M23)</f>
        <v>0</v>
      </c>
      <c r="U23">
        <f>IF(M23=0,0,COUNTIF(T2_imgsummary!E23:N23,"ACT")*100/M23)</f>
        <v>0</v>
      </c>
      <c r="V23">
        <f>IF(M23=0,0,COUNTIF(T2_imgsummary!E23:N23,"ACR")*100/M23)</f>
        <v>0</v>
      </c>
      <c r="W23">
        <f>IF(M23=0,0,COUNTIF(T2_imgsummary!E23:N23,"AST")*100/M23)</f>
        <v>0</v>
      </c>
      <c r="X23">
        <f>IF(M23=0,0,COUNTIF(T2_imgsummary!E23:N23,"AF")*100/M23)</f>
        <v>0</v>
      </c>
      <c r="Y23">
        <f>IF(M23=0,0,COUNTIF(T2_imgsummary!E23:N23,"BLEC")*100/M23)</f>
        <v>0</v>
      </c>
      <c r="Z23">
        <f>IF(M23=0,0,COUNTIF(T2_imgsummary!E23:N23,"CAU")*100/M23)</f>
        <v>0</v>
      </c>
      <c r="AA23">
        <f>IF(M23=0,0,COUNTIF(T2_imgsummary!E23:N23,"COE")*100/M23)</f>
        <v>0</v>
      </c>
      <c r="AB23">
        <f>IF(M23=0,0,COUNTIF(T2_imgsummary!E23:N23,"COS")*100/M23)</f>
        <v>0</v>
      </c>
      <c r="AC23">
        <f>IF(M23=0,0,COUNTIF(T2_imgsummary!E23:N23,"CYP")*100/M23)</f>
        <v>0</v>
      </c>
      <c r="AD23">
        <f>IF(M23=0,0,COUNTIF(T2_imgsummary!E23:N23,"DIP")*100/M23)</f>
        <v>0</v>
      </c>
      <c r="AE23">
        <f>IF(M23=0,0,COUNTIF(T2_imgsummary!E23:N23,"ECHY")*100/M23)</f>
        <v>0</v>
      </c>
      <c r="AF23">
        <f>IF(M23=0,0,COUNTIF(T2_imgsummary!E23:N23,"ECHI")*100/M23)</f>
        <v>0</v>
      </c>
      <c r="AG23">
        <f>IF(M23=0,0,COUNTIF(T2_imgsummary!E23:N23,"EUP")*100/M23)</f>
        <v>0</v>
      </c>
      <c r="AH23">
        <f>IF(M23=0,0,COUNTIF(T2_imgsummary!E23:N23,"FAV")*100/M23)</f>
        <v>0</v>
      </c>
      <c r="AI23">
        <f>IF(M23=0,0,COUNTIF(T2_imgsummary!E23:N23,"FVI")*100/M23)</f>
        <v>0</v>
      </c>
      <c r="AJ23">
        <f>IF(M23=0,0,COUNTIF(T2_imgsummary!E23:N23,"CMR")*100/M23)</f>
        <v>0</v>
      </c>
      <c r="AK23">
        <f>IF(M23=0,0,COUNTIF(T2_imgsummary!E23:N23,"GAL")*100/M23)</f>
        <v>0</v>
      </c>
      <c r="AL23">
        <f>IF(M23=0,0,COUNTIF(T2_imgsummary!E23:N23,"GONIA")*100/M23)</f>
        <v>0</v>
      </c>
      <c r="AM23">
        <f>IF(M23=0,0,COUNTIF(T2_imgsummary!E23:N23,"GONIO")*100/M23)</f>
        <v>0</v>
      </c>
      <c r="AN23">
        <f>IF(M23=0,0,COUNTIF(T2_imgsummary!E23:N23,"HEL")*100/M23)</f>
        <v>0</v>
      </c>
      <c r="AO23">
        <f>IF(M23=0,0,COUNTIF(T2_imgsummary!E23:N23,"HYD")*100/M23)</f>
        <v>0</v>
      </c>
      <c r="AP23">
        <f>IF(M23=0,0,COUNTIF(T2_imgsummary!E23:N23,"ISO")*100/M23)</f>
        <v>0</v>
      </c>
      <c r="AQ23">
        <f>IF(M23=0,0,COUNTIF(T2_imgsummary!E23:N23,"LEPA")*100/M23)</f>
        <v>0</v>
      </c>
      <c r="AR23">
        <f>IF(M23=0,0,COUNTIF(T2_imgsummary!E23:N23,"LEPS")*100/M23)</f>
        <v>0</v>
      </c>
      <c r="AS23">
        <f>IF(M23=0,0,COUNTIF(T2_imgsummary!E23:N23,"LOB")*100/M23)</f>
        <v>0</v>
      </c>
      <c r="AT23">
        <f>IF(M23=0,0,COUNTIF(T2_imgsummary!E23:N23,"MER")*100/M23)</f>
        <v>0</v>
      </c>
      <c r="AU23">
        <f>IF(M23=0,0,COUNTIF(T2_imgsummary!E23:N23,"MILL")*100/M23)</f>
        <v>0</v>
      </c>
      <c r="AV23">
        <f>IF(M23=0,0,COUNTIF(T2_imgsummary!E23:N23,"MON")*100/M23)</f>
        <v>0</v>
      </c>
      <c r="AW23">
        <f>IF(M23=0,0,COUNTIF(T2_imgsummary!E23:N23,"MONTB")*100/M23)</f>
        <v>0</v>
      </c>
      <c r="AX23">
        <f>IF(M23=0,0,COUNTIF(T2_imgsummary!E23:N23,"MONTE")*100/M23)</f>
        <v>0</v>
      </c>
      <c r="AY23">
        <f>IF(M23=0,0,COUNTIF(T2_imgsummary!E23:N23,"MONTF")*100/M23)</f>
        <v>0</v>
      </c>
      <c r="AZ23">
        <f>IF(M23=0,0,COUNTIF(T2_imgsummary!E23:N23,"MYC")*100/M23)</f>
        <v>0</v>
      </c>
      <c r="BA23">
        <f>IF(M23=0,0,COUNTIF(T2_imgsummary!E23:N23,"CB")*100/M23)</f>
        <v>0</v>
      </c>
      <c r="BB23">
        <f>IF(M23=0,0,COUNTIF(T2_imgsummary!E23:N23,"BUB")*100/M23)</f>
        <v>0</v>
      </c>
      <c r="BC23">
        <f>IF(M23=0,0,COUNTIF(T2_imgsummary!E23:N23,"CE")*100/M23)</f>
        <v>0</v>
      </c>
      <c r="BD23">
        <f>IF(M23=0,0,COUNTIF(T2_imgsummary!E23:N23,"CF")*100/M23)</f>
        <v>0</v>
      </c>
      <c r="BE23">
        <f>IF(M23=0,0,COUNTIF(T2_imgsummary!E23:N23,"FOT")*100/M23)</f>
        <v>0</v>
      </c>
      <c r="BF23">
        <f>IF(M23=0,0,COUNTIF(T2_imgsummary!E23:N23,"CM")*100/M23)</f>
        <v>0</v>
      </c>
      <c r="BG23">
        <f>IF(M23=0,0,COUNTIF(T2_imgsummary!E23:N23,"OULA")*100/M23)</f>
        <v>0</v>
      </c>
      <c r="BH23">
        <f>IF(M23=0,0,COUNTIF(T2_imgsummary!E23:N23,"OULO")*100/M23)</f>
        <v>0</v>
      </c>
      <c r="BI23">
        <f>IF(M23=0,0,COUNTIF(T2_imgsummary!E23:N23,"OXY")*100/M23)</f>
        <v>0</v>
      </c>
      <c r="BJ23">
        <f>IF(M23=0,0,COUNTIF(T2_imgsummary!E23:N23,"PACE")*100/M23)</f>
        <v>0</v>
      </c>
      <c r="BK23">
        <f>IF(M23=0,0,COUNTIF(T2_imgsummary!E23:N23,"PACF")*100/M23)</f>
        <v>0</v>
      </c>
      <c r="BL23">
        <f>IF(M23=0,0,COUNTIF(T2_imgsummary!E23:N23,"PAV")*100/M23)</f>
        <v>0</v>
      </c>
      <c r="BM23">
        <f>IF(M23=0,0,COUNTIF(T2_imgsummary!E23:N23,"PEC")*100/M23)</f>
        <v>0</v>
      </c>
      <c r="BN23">
        <f>IF(M23=0,0,COUNTIF(T2_imgsummary!E23:N23,"PLAT")*100/M23)</f>
        <v>0</v>
      </c>
      <c r="BO23">
        <f>IF(M23=0,0,COUNTIF(T2_imgsummary!E23:N23,"POC")*100/M23)</f>
        <v>0</v>
      </c>
      <c r="BP23">
        <f>IF(M23=0,0,COUNTIF(T2_imgsummary!E23:N23,"PORB")*100/M23)</f>
        <v>0</v>
      </c>
      <c r="BQ23">
        <f>IF(M23=0,0,COUNTIF(T2_imgsummary!E23:N23,"PORE")*100/M23)</f>
        <v>0</v>
      </c>
      <c r="BR23">
        <f>IF(M23=0,0,COUNTIF(T2_imgsummary!E23:N23,"PORM")*100/M23)</f>
        <v>0</v>
      </c>
      <c r="BS23">
        <f>IF(M23=0,0,COUNTIF(T2_imgsummary!E23:N23,"SER")*100/M23)</f>
        <v>0</v>
      </c>
      <c r="BT23">
        <f>IF(M23=0,0,COUNTIF(T2_imgsummary!E23:N23,"STY")*100/M23)</f>
        <v>0</v>
      </c>
      <c r="BU23">
        <f>IF(M23=0,0,COUNTIF(T2_imgsummary!E23:N23,"SYM")*100/M23)</f>
        <v>0</v>
      </c>
      <c r="BV23">
        <f>IF(M23=0,0,COUNTIF(T2_imgsummary!E23:N23,"TUBI")*100/M23)</f>
        <v>0</v>
      </c>
      <c r="BW23">
        <f>IF(M23=0,0,COUNTIF(T2_imgsummary!E23:N23,"TURB")*100/M23)</f>
        <v>0</v>
      </c>
      <c r="BX23">
        <f>IF(M23=0,0,COUNTIF(T2_imgsummary!E23:N23,"ZACRF")*100/M23)</f>
        <v>0</v>
      </c>
      <c r="BY23">
        <f>IF(M23=0,0,COUNTIF(T2_imgsummary!E23:N23,"ZAGARF")*100/M23)</f>
        <v>0</v>
      </c>
      <c r="BZ23">
        <f>IF(M23=0,0,COUNTIF(T2_imgsummary!E23:N23,"ZAGATF")*100/M23)</f>
        <v>0</v>
      </c>
      <c r="CA23">
        <f>IF(M23=0,0,COUNTIF(T2_imgsummary!E23:N23,"ZDENF")*100/M23)</f>
        <v>0</v>
      </c>
      <c r="CB23">
        <f>IF(M23=0,0,COUNTIF(T2_imgsummary!E23:N23,"ZEUPF")*100/M23)</f>
        <v>0</v>
      </c>
      <c r="CC23">
        <f>IF(M23=0,0,COUNTIF(T2_imgsummary!E23:N23,"ZFAVF")*100/M23)</f>
        <v>0</v>
      </c>
      <c r="CD23">
        <f>IF(M23=0,0,COUNTIF(T2_imgsummary!E23:N23,"ZCMRF")*100/M23)</f>
        <v>0</v>
      </c>
      <c r="CE23">
        <f>IF(M23=0,0,COUNTIF(T2_imgsummary!E23:N23,"ZMUSF")*100/M23)</f>
        <v>0</v>
      </c>
      <c r="CF23">
        <f>IF(M23=0,0,COUNTIF(T2_imgsummary!E23:N23,"ZNSC")*100/M23)</f>
        <v>0</v>
      </c>
      <c r="CG23">
        <f>IF(M23=0,0,COUNTIF(T2_imgsummary!E23:N23,"ZOC")*100/M23)</f>
        <v>0</v>
      </c>
      <c r="CH23">
        <f>IF(M23=0,0,COUNTIF(T2_imgsummary!E23:N23,"ZPOCF")*100/M23)</f>
        <v>0</v>
      </c>
      <c r="CI23">
        <f>IF(M23=0,0,COUNTIF(T2_imgsummary!E23:N23,"ZPORF")*100/M23)</f>
        <v>0</v>
      </c>
      <c r="CK23" s="26">
        <f>IF(M23=0,0,COUNTIF(T2_imgsummary!E23:N23,"AA")*100/M23)</f>
        <v>20</v>
      </c>
      <c r="CL23" s="26">
        <f>IF(M23=0,0,COUNTIF(T2_imgsummary!E23:N23,"CA")*100/M23)</f>
        <v>20</v>
      </c>
      <c r="CM23">
        <f>IF(M23=0,0,COUNTIF(T2_imgsummary!E23:N23,"DC")*100/M23)</f>
        <v>0</v>
      </c>
      <c r="CN23">
        <f>IF(M23=0,0,COUNTIF(T2_imgsummary!E23:N23,"DCA")*100/M23)</f>
        <v>0</v>
      </c>
      <c r="CO23">
        <f>IF(M23=0,0,COUNTIF(T2_imgsummary!E23:N23,"DIS")*100/M23)</f>
        <v>0</v>
      </c>
      <c r="CQ23">
        <f>IF(M23=0,0,COUNTIF(T2_imgsummary!E23:N23,"GRV")*100/M23)</f>
        <v>0</v>
      </c>
      <c r="CR23">
        <f>IF(M23=0,0,COUNTIF(T2_imgsummary!E23:N23,"R")*100/M23)</f>
        <v>0</v>
      </c>
      <c r="CS23">
        <f>IF(M23=0,0,COUNTIF(T2_imgsummary!E23:N23,"S")*100/M23)</f>
        <v>0</v>
      </c>
      <c r="CT23">
        <f>IF(M23=0,0,COUNTIF(T2_imgsummary!E23:N23,"RCK")*100/M23)</f>
        <v>0</v>
      </c>
      <c r="CU23">
        <f>IF(M23=0,0,COUNTIF(T2_imgsummary!E23:N23,"SI")*100/M23)</f>
        <v>0</v>
      </c>
      <c r="CW23">
        <f>IF(M23=0,0,COUNTIF(T2_imgsummary!E23:N23,"COD")*100/M23)</f>
        <v>0</v>
      </c>
      <c r="CX23">
        <f>IF(M23=0,0,COUNTIF(T2_imgsummary!E23:N23,"KAPP")*100/M23)</f>
        <v>0</v>
      </c>
      <c r="CY23" s="26">
        <f>IF(M23=0,0,COUNTIF(T2_imgsummary!E23:N23,"MA")*100/M23)</f>
        <v>10</v>
      </c>
      <c r="CZ23">
        <f>IF(M23=0,0,COUNTIF(T2_imgsummary!E23:N23,"SARG")*100/M23)</f>
        <v>0</v>
      </c>
      <c r="DB23" s="26">
        <f>IF(M23=0,0,COUNTIF(T2_imgsummary!E23:N23,"HA")*100/M23)</f>
        <v>20</v>
      </c>
      <c r="DD23">
        <f>IF(M23=0,0,COUNTIF(T2_imgsummary!E23:N23,"COTS")*100/M23)</f>
        <v>0</v>
      </c>
      <c r="DE23">
        <f>IF(M23=0,0,COUNTIF(T2_imgsummary!E23:N23,"COR")*100/M23)</f>
        <v>0</v>
      </c>
      <c r="DF23">
        <f>IF(M23=0,0,COUNTIF(T2_imgsummary!E23:N23,"DIA")*100/M23)</f>
        <v>0</v>
      </c>
      <c r="DG23">
        <f>IF(M23=0,0,COUNTIF(T2_imgsummary!E23:N23,"GORG")*100/M23)</f>
        <v>0</v>
      </c>
      <c r="DH23">
        <f>IF(M23=0,0,COUNTIF(T2_imgsummary!E23:N23,"ISIS")*100/M23)</f>
        <v>0</v>
      </c>
      <c r="DI23">
        <f>IF(M23=0,0,COUNTIF(T2_imgsummary!E23:N23,"OT")*100/M23)</f>
        <v>0</v>
      </c>
      <c r="DJ23">
        <f>IF(M23=0,0,COUNTIF(T2_imgsummary!E23:N23,"SG")*100/M23)</f>
        <v>0</v>
      </c>
      <c r="DK23">
        <f>IF(M23=0,0,COUNTIF(T2_imgsummary!E23:N23,"SC")*100/M23)</f>
        <v>0</v>
      </c>
      <c r="DL23" s="26">
        <f>IF(M23=0,0,COUNTIF(T2_imgsummary!E23:N23,"SP")*100/M23)</f>
        <v>30</v>
      </c>
      <c r="DM23">
        <f>IF(M23=0,0,COUNTIF(T2_imgsummary!E23:N23,"ZO")*100/M23)</f>
        <v>0</v>
      </c>
      <c r="DO23">
        <f>IF(M23=0,0,COUNTIF(T2_imgsummary!E23:N23,"TWB")*100/M23)</f>
        <v>0</v>
      </c>
      <c r="DQ23">
        <f>IF(M23=0,0,COUNTIF(T2_imgsummary!Y23:AH23,"COR")*100/M23)</f>
        <v>0</v>
      </c>
      <c r="DR23">
        <f>IF(M23=0,0,COUNTIF(T2_imgsummary!Y23:AH23,"COTS")*100/M23)</f>
        <v>0</v>
      </c>
      <c r="DS23">
        <f>IF(M23=0,0,COUNTIF(T2_imgsummary!Y23:AH23,"DIA")*100/M23)</f>
        <v>0</v>
      </c>
      <c r="DT23">
        <f>IF(M23=0,0,COUNTIF(T2_imgsummary!Y23:AH23,"GORG")*100/M23)</f>
        <v>0</v>
      </c>
      <c r="DU23">
        <f>IF(M23=0,0,COUNTIF(T2_imgsummary!Y23:AH23,"ISIS")*100/M23)</f>
        <v>0</v>
      </c>
      <c r="DV23">
        <f>IF(M23=0,0,COUNTIF(T2_imgsummary!Y23:AH23,"DIS")*100/M23)</f>
        <v>0</v>
      </c>
      <c r="DW23">
        <f>IF(M23=0,0,COUNTIF(T2_imgsummary!Y23:AH23,"BLEC")*100/M23)</f>
        <v>0</v>
      </c>
      <c r="DX23">
        <f>IF(M23=0,0,COUNTIF(T2_imgsummary!Y23:AH23,"COD")*100/M23)</f>
        <v>0</v>
      </c>
      <c r="DY23">
        <f>IF(M23=0,0,COUNTIF(T2_imgsummary!Y23:AH23,"KAPP")*100/M23)</f>
        <v>0</v>
      </c>
      <c r="DZ23">
        <f>IF(M23=0,0,COUNTIF(T2_imgsummary!Y23:AH23,"SARG")*100/M23)</f>
        <v>0</v>
      </c>
      <c r="EA23">
        <f>IF(M23=0,0,COUNTIF(T2_imgsummary!Y23:AH23,"ZACRF")*100/M23)</f>
        <v>0</v>
      </c>
      <c r="EB23">
        <f>IF(M23=0,0,COUNTIF(T2_imgsummary!Y23:AH23,"ZAGARF")*100/M23)</f>
        <v>0</v>
      </c>
      <c r="EC23">
        <f>IF(M23=0,0,COUNTIF(T2_imgsummary!Y23:AH23,"ZAGATF")*100/M23)</f>
        <v>0</v>
      </c>
      <c r="ED23">
        <f>IF(M23=0,0,COUNTIF(T2_imgsummary!Y23:AH23,"ZCMRF")*100/M23)</f>
        <v>0</v>
      </c>
      <c r="EE23">
        <f>IF(M23=0,0,COUNTIF(T2_imgsummary!Y23:AH23,"ZDENF")*100/M23)</f>
        <v>0</v>
      </c>
      <c r="EF23">
        <f>IF(M23=0,0,COUNTIF(T2_imgsummary!Y23:AH23,"ZEUPF")*100/M23)</f>
        <v>0</v>
      </c>
      <c r="EG23">
        <f>IF(M23=0,0,COUNTIF(T2_imgsummary!Y23:AH23,"ZFAVF")*100/M23)</f>
        <v>0</v>
      </c>
      <c r="EH23">
        <f>IF(M23=0,0,COUNTIF(T2_imgsummary!Y23:AH23,"ZMUSF")*100/M23)</f>
        <v>0</v>
      </c>
      <c r="EI23">
        <f>IF(M23=0,0,COUNTIF(T2_imgsummary!Y23:AH23,"ZNSC")*100/M23)</f>
        <v>0</v>
      </c>
      <c r="EJ23">
        <f>IF(M23=0,0,COUNTIF(T2_imgsummary!Y23:AH23,"ZOC")*100/M23)</f>
        <v>0</v>
      </c>
      <c r="EK23">
        <f>IF(M23=0,0,COUNTIF(T2_imgsummary!Y23:AH23,"ZPOCF")*100/M23)</f>
        <v>0</v>
      </c>
      <c r="EL23">
        <f>IF(M23=0,0,COUNTIF(T2_imgsummary!Y23:AH23,"ZPORF")*100/M23)</f>
        <v>0</v>
      </c>
    </row>
    <row r="24" spans="1:142" x14ac:dyDescent="0.25">
      <c r="A24">
        <v>22</v>
      </c>
      <c r="B24" t="s">
        <v>577</v>
      </c>
      <c r="F24" s="26">
        <f>IF(M24=0,0,COUNTIF(T2_imgsummary!O24:X24,"HC")*100/M24)</f>
        <v>20</v>
      </c>
      <c r="G24" s="26">
        <f>IF(M24=0,0,COUNTIF(T2_imgsummary!O24:X24,"AA")*100/M24)</f>
        <v>60</v>
      </c>
      <c r="H24">
        <f>IF(M24=0,0,COUNTIF(T2_imgsummary!O24:X24,"AB")*100/M24)</f>
        <v>0</v>
      </c>
      <c r="I24" s="26">
        <f>IF(M24=0,0,COUNTIF(T2_imgsummary!O24:X24,"MA")*100/M24)</f>
        <v>20</v>
      </c>
      <c r="J24">
        <f>IF(M24=0,0,COUNTIF(T2_imgsummary!O24:X24,"HA")*100/M24)</f>
        <v>0</v>
      </c>
      <c r="K24">
        <f>IF(M24=0,0,COUNTIF(T2_imgsummary!O24:X24,"OB")*100/M24)</f>
        <v>0</v>
      </c>
      <c r="L24">
        <f>IF(M24=0,0,COUNTIF(T2_imgsummary!O24:X24,"TWB")*100/M24)</f>
        <v>0</v>
      </c>
      <c r="M24">
        <f>10-COUNTIF(T2_imgsummary!O24:X24,"TWS")</f>
        <v>10</v>
      </c>
      <c r="P24">
        <f>IF(M24=0,0,COUNTIF(T2_imgsummary!E24:N24,"ACAN")*100/M24)</f>
        <v>0</v>
      </c>
      <c r="Q24">
        <f>IF(M24=0,0,COUNTIF(T2_imgsummary!E24:N24,"ACB")*100/M24)</f>
        <v>0</v>
      </c>
      <c r="R24">
        <f>IF(M24=0,0,COUNTIF(T2_imgsummary!E24:N24,"ACC")*100/M24)</f>
        <v>0</v>
      </c>
      <c r="S24">
        <f>IF(M24=0,0,COUNTIF(T2_imgsummary!E24:N24,"ACD")*100/M24)</f>
        <v>0</v>
      </c>
      <c r="T24">
        <f>IF(M24=0,0,COUNTIF(T2_imgsummary!E24:N24,"ACH")*100/M24)</f>
        <v>0</v>
      </c>
      <c r="U24">
        <f>IF(M24=0,0,COUNTIF(T2_imgsummary!E24:N24,"ACT")*100/M24)</f>
        <v>0</v>
      </c>
      <c r="V24">
        <f>IF(M24=0,0,COUNTIF(T2_imgsummary!E24:N24,"ACR")*100/M24)</f>
        <v>0</v>
      </c>
      <c r="W24">
        <f>IF(M24=0,0,COUNTIF(T2_imgsummary!E24:N24,"AST")*100/M24)</f>
        <v>0</v>
      </c>
      <c r="X24">
        <f>IF(M24=0,0,COUNTIF(T2_imgsummary!E24:N24,"AF")*100/M24)</f>
        <v>0</v>
      </c>
      <c r="Y24">
        <f>IF(M24=0,0,COUNTIF(T2_imgsummary!E24:N24,"BLEC")*100/M24)</f>
        <v>0</v>
      </c>
      <c r="Z24">
        <f>IF(M24=0,0,COUNTIF(T2_imgsummary!E24:N24,"CAU")*100/M24)</f>
        <v>0</v>
      </c>
      <c r="AA24">
        <f>IF(M24=0,0,COUNTIF(T2_imgsummary!E24:N24,"COE")*100/M24)</f>
        <v>0</v>
      </c>
      <c r="AB24">
        <f>IF(M24=0,0,COUNTIF(T2_imgsummary!E24:N24,"COS")*100/M24)</f>
        <v>0</v>
      </c>
      <c r="AC24">
        <f>IF(M24=0,0,COUNTIF(T2_imgsummary!E24:N24,"CYP")*100/M24)</f>
        <v>0</v>
      </c>
      <c r="AD24">
        <f>IF(M24=0,0,COUNTIF(T2_imgsummary!E24:N24,"DIP")*100/M24)</f>
        <v>0</v>
      </c>
      <c r="AE24">
        <f>IF(M24=0,0,COUNTIF(T2_imgsummary!E24:N24,"ECHY")*100/M24)</f>
        <v>0</v>
      </c>
      <c r="AF24">
        <f>IF(M24=0,0,COUNTIF(T2_imgsummary!E24:N24,"ECHI")*100/M24)</f>
        <v>0</v>
      </c>
      <c r="AG24">
        <f>IF(M24=0,0,COUNTIF(T2_imgsummary!E24:N24,"EUP")*100/M24)</f>
        <v>0</v>
      </c>
      <c r="AH24">
        <f>IF(M24=0,0,COUNTIF(T2_imgsummary!E24:N24,"FAV")*100/M24)</f>
        <v>0</v>
      </c>
      <c r="AI24">
        <f>IF(M24=0,0,COUNTIF(T2_imgsummary!E24:N24,"FVI")*100/M24)</f>
        <v>0</v>
      </c>
      <c r="AJ24">
        <f>IF(M24=0,0,COUNTIF(T2_imgsummary!E24:N24,"CMR")*100/M24)</f>
        <v>0</v>
      </c>
      <c r="AK24">
        <f>IF(M24=0,0,COUNTIF(T2_imgsummary!E24:N24,"GAL")*100/M24)</f>
        <v>0</v>
      </c>
      <c r="AL24" s="26">
        <f>IF(M24=0,0,COUNTIF(T2_imgsummary!E24:N24,"GONIA")*100/M24)</f>
        <v>10</v>
      </c>
      <c r="AM24">
        <f>IF(M24=0,0,COUNTIF(T2_imgsummary!E24:N24,"GONIO")*100/M24)</f>
        <v>0</v>
      </c>
      <c r="AN24">
        <f>IF(M24=0,0,COUNTIF(T2_imgsummary!E24:N24,"HEL")*100/M24)</f>
        <v>0</v>
      </c>
      <c r="AO24">
        <f>IF(M24=0,0,COUNTIF(T2_imgsummary!E24:N24,"HYD")*100/M24)</f>
        <v>0</v>
      </c>
      <c r="AP24">
        <f>IF(M24=0,0,COUNTIF(T2_imgsummary!E24:N24,"ISO")*100/M24)</f>
        <v>0</v>
      </c>
      <c r="AQ24">
        <f>IF(M24=0,0,COUNTIF(T2_imgsummary!E24:N24,"LEPA")*100/M24)</f>
        <v>0</v>
      </c>
      <c r="AR24">
        <f>IF(M24=0,0,COUNTIF(T2_imgsummary!E24:N24,"LEPS")*100/M24)</f>
        <v>0</v>
      </c>
      <c r="AS24">
        <f>IF(M24=0,0,COUNTIF(T2_imgsummary!E24:N24,"LOB")*100/M24)</f>
        <v>0</v>
      </c>
      <c r="AT24">
        <f>IF(M24=0,0,COUNTIF(T2_imgsummary!E24:N24,"MER")*100/M24)</f>
        <v>0</v>
      </c>
      <c r="AU24">
        <f>IF(M24=0,0,COUNTIF(T2_imgsummary!E24:N24,"MILL")*100/M24)</f>
        <v>0</v>
      </c>
      <c r="AV24">
        <f>IF(M24=0,0,COUNTIF(T2_imgsummary!E24:N24,"MON")*100/M24)</f>
        <v>0</v>
      </c>
      <c r="AW24">
        <f>IF(M24=0,0,COUNTIF(T2_imgsummary!E24:N24,"MONTB")*100/M24)</f>
        <v>0</v>
      </c>
      <c r="AX24">
        <f>IF(M24=0,0,COUNTIF(T2_imgsummary!E24:N24,"MONTE")*100/M24)</f>
        <v>0</v>
      </c>
      <c r="AY24">
        <f>IF(M24=0,0,COUNTIF(T2_imgsummary!E24:N24,"MONTF")*100/M24)</f>
        <v>0</v>
      </c>
      <c r="AZ24">
        <f>IF(M24=0,0,COUNTIF(T2_imgsummary!E24:N24,"MYC")*100/M24)</f>
        <v>0</v>
      </c>
      <c r="BA24">
        <f>IF(M24=0,0,COUNTIF(T2_imgsummary!E24:N24,"CB")*100/M24)</f>
        <v>0</v>
      </c>
      <c r="BB24">
        <f>IF(M24=0,0,COUNTIF(T2_imgsummary!E24:N24,"BUB")*100/M24)</f>
        <v>0</v>
      </c>
      <c r="BC24">
        <f>IF(M24=0,0,COUNTIF(T2_imgsummary!E24:N24,"CE")*100/M24)</f>
        <v>0</v>
      </c>
      <c r="BD24">
        <f>IF(M24=0,0,COUNTIF(T2_imgsummary!E24:N24,"CF")*100/M24)</f>
        <v>0</v>
      </c>
      <c r="BE24">
        <f>IF(M24=0,0,COUNTIF(T2_imgsummary!E24:N24,"FOT")*100/M24)</f>
        <v>0</v>
      </c>
      <c r="BF24">
        <f>IF(M24=0,0,COUNTIF(T2_imgsummary!E24:N24,"CM")*100/M24)</f>
        <v>0</v>
      </c>
      <c r="BG24">
        <f>IF(M24=0,0,COUNTIF(T2_imgsummary!E24:N24,"OULA")*100/M24)</f>
        <v>0</v>
      </c>
      <c r="BH24">
        <f>IF(M24=0,0,COUNTIF(T2_imgsummary!E24:N24,"OULO")*100/M24)</f>
        <v>0</v>
      </c>
      <c r="BI24">
        <f>IF(M24=0,0,COUNTIF(T2_imgsummary!E24:N24,"OXY")*100/M24)</f>
        <v>0</v>
      </c>
      <c r="BJ24">
        <f>IF(M24=0,0,COUNTIF(T2_imgsummary!E24:N24,"PACE")*100/M24)</f>
        <v>0</v>
      </c>
      <c r="BK24">
        <f>IF(M24=0,0,COUNTIF(T2_imgsummary!E24:N24,"PACF")*100/M24)</f>
        <v>0</v>
      </c>
      <c r="BL24">
        <f>IF(M24=0,0,COUNTIF(T2_imgsummary!E24:N24,"PAV")*100/M24)</f>
        <v>0</v>
      </c>
      <c r="BM24">
        <f>IF(M24=0,0,COUNTIF(T2_imgsummary!E24:N24,"PEC")*100/M24)</f>
        <v>0</v>
      </c>
      <c r="BN24">
        <f>IF(M24=0,0,COUNTIF(T2_imgsummary!E24:N24,"PLAT")*100/M24)</f>
        <v>0</v>
      </c>
      <c r="BO24">
        <f>IF(M24=0,0,COUNTIF(T2_imgsummary!E24:N24,"POC")*100/M24)</f>
        <v>0</v>
      </c>
      <c r="BP24">
        <f>IF(M24=0,0,COUNTIF(T2_imgsummary!E24:N24,"PORB")*100/M24)</f>
        <v>0</v>
      </c>
      <c r="BQ24">
        <f>IF(M24=0,0,COUNTIF(T2_imgsummary!E24:N24,"PORE")*100/M24)</f>
        <v>0</v>
      </c>
      <c r="BR24" s="26">
        <f>IF(M24=0,0,COUNTIF(T2_imgsummary!E24:N24,"PORM")*100/M24)</f>
        <v>10</v>
      </c>
      <c r="BS24">
        <f>IF(M24=0,0,COUNTIF(T2_imgsummary!E24:N24,"SER")*100/M24)</f>
        <v>0</v>
      </c>
      <c r="BT24">
        <f>IF(M24=0,0,COUNTIF(T2_imgsummary!E24:N24,"STY")*100/M24)</f>
        <v>0</v>
      </c>
      <c r="BU24">
        <f>IF(M24=0,0,COUNTIF(T2_imgsummary!E24:N24,"SYM")*100/M24)</f>
        <v>0</v>
      </c>
      <c r="BV24">
        <f>IF(M24=0,0,COUNTIF(T2_imgsummary!E24:N24,"TUBI")*100/M24)</f>
        <v>0</v>
      </c>
      <c r="BW24">
        <f>IF(M24=0,0,COUNTIF(T2_imgsummary!E24:N24,"TURB")*100/M24)</f>
        <v>0</v>
      </c>
      <c r="BX24">
        <f>IF(M24=0,0,COUNTIF(T2_imgsummary!E24:N24,"ZACRF")*100/M24)</f>
        <v>0</v>
      </c>
      <c r="BY24">
        <f>IF(M24=0,0,COUNTIF(T2_imgsummary!E24:N24,"ZAGARF")*100/M24)</f>
        <v>0</v>
      </c>
      <c r="BZ24">
        <f>IF(M24=0,0,COUNTIF(T2_imgsummary!E24:N24,"ZAGATF")*100/M24)</f>
        <v>0</v>
      </c>
      <c r="CA24">
        <f>IF(M24=0,0,COUNTIF(T2_imgsummary!E24:N24,"ZDENF")*100/M24)</f>
        <v>0</v>
      </c>
      <c r="CB24">
        <f>IF(M24=0,0,COUNTIF(T2_imgsummary!E24:N24,"ZEUPF")*100/M24)</f>
        <v>0</v>
      </c>
      <c r="CC24">
        <f>IF(M24=0,0,COUNTIF(T2_imgsummary!E24:N24,"ZFAVF")*100/M24)</f>
        <v>0</v>
      </c>
      <c r="CD24">
        <f>IF(M24=0,0,COUNTIF(T2_imgsummary!E24:N24,"ZCMRF")*100/M24)</f>
        <v>0</v>
      </c>
      <c r="CE24">
        <f>IF(M24=0,0,COUNTIF(T2_imgsummary!E24:N24,"ZMUSF")*100/M24)</f>
        <v>0</v>
      </c>
      <c r="CF24">
        <f>IF(M24=0,0,COUNTIF(T2_imgsummary!E24:N24,"ZNSC")*100/M24)</f>
        <v>0</v>
      </c>
      <c r="CG24">
        <f>IF(M24=0,0,COUNTIF(T2_imgsummary!E24:N24,"ZOC")*100/M24)</f>
        <v>0</v>
      </c>
      <c r="CH24">
        <f>IF(M24=0,0,COUNTIF(T2_imgsummary!E24:N24,"ZPOCF")*100/M24)</f>
        <v>0</v>
      </c>
      <c r="CI24">
        <f>IF(M24=0,0,COUNTIF(T2_imgsummary!E24:N24,"ZPORF")*100/M24)</f>
        <v>0</v>
      </c>
      <c r="CK24" s="26">
        <f>IF(M24=0,0,COUNTIF(T2_imgsummary!E24:N24,"AA")*100/M24)</f>
        <v>50</v>
      </c>
      <c r="CL24" s="26">
        <f>IF(M24=0,0,COUNTIF(T2_imgsummary!E24:N24,"CA")*100/M24)</f>
        <v>10</v>
      </c>
      <c r="CM24">
        <f>IF(M24=0,0,COUNTIF(T2_imgsummary!E24:N24,"DC")*100/M24)</f>
        <v>0</v>
      </c>
      <c r="CN24">
        <f>IF(M24=0,0,COUNTIF(T2_imgsummary!E24:N24,"DCA")*100/M24)</f>
        <v>0</v>
      </c>
      <c r="CO24">
        <f>IF(M24=0,0,COUNTIF(T2_imgsummary!E24:N24,"DIS")*100/M24)</f>
        <v>0</v>
      </c>
      <c r="CQ24">
        <f>IF(M24=0,0,COUNTIF(T2_imgsummary!E24:N24,"GRV")*100/M24)</f>
        <v>0</v>
      </c>
      <c r="CR24">
        <f>IF(M24=0,0,COUNTIF(T2_imgsummary!E24:N24,"R")*100/M24)</f>
        <v>0</v>
      </c>
      <c r="CS24">
        <f>IF(M24=0,0,COUNTIF(T2_imgsummary!E24:N24,"S")*100/M24)</f>
        <v>0</v>
      </c>
      <c r="CT24">
        <f>IF(M24=0,0,COUNTIF(T2_imgsummary!E24:N24,"RCK")*100/M24)</f>
        <v>0</v>
      </c>
      <c r="CU24">
        <f>IF(M24=0,0,COUNTIF(T2_imgsummary!E24:N24,"SI")*100/M24)</f>
        <v>0</v>
      </c>
      <c r="CW24">
        <f>IF(M24=0,0,COUNTIF(T2_imgsummary!E24:N24,"COD")*100/M24)</f>
        <v>0</v>
      </c>
      <c r="CX24">
        <f>IF(M24=0,0,COUNTIF(T2_imgsummary!E24:N24,"KAPP")*100/M24)</f>
        <v>0</v>
      </c>
      <c r="CY24" s="26">
        <f>IF(M24=0,0,COUNTIF(T2_imgsummary!E24:N24,"MA")*100/M24)</f>
        <v>20</v>
      </c>
      <c r="CZ24">
        <f>IF(M24=0,0,COUNTIF(T2_imgsummary!E24:N24,"SARG")*100/M24)</f>
        <v>0</v>
      </c>
      <c r="DB24">
        <f>IF(M24=0,0,COUNTIF(T2_imgsummary!E24:N24,"HA")*100/M24)</f>
        <v>0</v>
      </c>
      <c r="DD24">
        <f>IF(M24=0,0,COUNTIF(T2_imgsummary!E24:N24,"COTS")*100/M24)</f>
        <v>0</v>
      </c>
      <c r="DE24">
        <f>IF(M24=0,0,COUNTIF(T2_imgsummary!E24:N24,"COR")*100/M24)</f>
        <v>0</v>
      </c>
      <c r="DF24">
        <f>IF(M24=0,0,COUNTIF(T2_imgsummary!E24:N24,"DIA")*100/M24)</f>
        <v>0</v>
      </c>
      <c r="DG24">
        <f>IF(M24=0,0,COUNTIF(T2_imgsummary!E24:N24,"GORG")*100/M24)</f>
        <v>0</v>
      </c>
      <c r="DH24">
        <f>IF(M24=0,0,COUNTIF(T2_imgsummary!E24:N24,"ISIS")*100/M24)</f>
        <v>0</v>
      </c>
      <c r="DI24">
        <f>IF(M24=0,0,COUNTIF(T2_imgsummary!E24:N24,"OT")*100/M24)</f>
        <v>0</v>
      </c>
      <c r="DJ24">
        <f>IF(M24=0,0,COUNTIF(T2_imgsummary!E24:N24,"SG")*100/M24)</f>
        <v>0</v>
      </c>
      <c r="DK24">
        <f>IF(M24=0,0,COUNTIF(T2_imgsummary!E24:N24,"SC")*100/M24)</f>
        <v>0</v>
      </c>
      <c r="DL24">
        <f>IF(M24=0,0,COUNTIF(T2_imgsummary!E24:N24,"SP")*100/M24)</f>
        <v>0</v>
      </c>
      <c r="DM24">
        <f>IF(M24=0,0,COUNTIF(T2_imgsummary!E24:N24,"ZO")*100/M24)</f>
        <v>0</v>
      </c>
      <c r="DO24">
        <f>IF(M24=0,0,COUNTIF(T2_imgsummary!E24:N24,"TWB")*100/M24)</f>
        <v>0</v>
      </c>
      <c r="DQ24">
        <f>IF(M24=0,0,COUNTIF(T2_imgsummary!Y24:AH24,"COR")*100/M24)</f>
        <v>0</v>
      </c>
      <c r="DR24">
        <f>IF(M24=0,0,COUNTIF(T2_imgsummary!Y24:AH24,"COTS")*100/M24)</f>
        <v>0</v>
      </c>
      <c r="DS24">
        <f>IF(M24=0,0,COUNTIF(T2_imgsummary!Y24:AH24,"DIA")*100/M24)</f>
        <v>0</v>
      </c>
      <c r="DT24">
        <f>IF(M24=0,0,COUNTIF(T2_imgsummary!Y24:AH24,"GORG")*100/M24)</f>
        <v>0</v>
      </c>
      <c r="DU24">
        <f>IF(M24=0,0,COUNTIF(T2_imgsummary!Y24:AH24,"ISIS")*100/M24)</f>
        <v>0</v>
      </c>
      <c r="DV24">
        <f>IF(M24=0,0,COUNTIF(T2_imgsummary!Y24:AH24,"DIS")*100/M24)</f>
        <v>0</v>
      </c>
      <c r="DW24">
        <f>IF(M24=0,0,COUNTIF(T2_imgsummary!Y24:AH24,"BLEC")*100/M24)</f>
        <v>0</v>
      </c>
      <c r="DX24">
        <f>IF(M24=0,0,COUNTIF(T2_imgsummary!Y24:AH24,"COD")*100/M24)</f>
        <v>0</v>
      </c>
      <c r="DY24">
        <f>IF(M24=0,0,COUNTIF(T2_imgsummary!Y24:AH24,"KAPP")*100/M24)</f>
        <v>0</v>
      </c>
      <c r="DZ24">
        <f>IF(M24=0,0,COUNTIF(T2_imgsummary!Y24:AH24,"SARG")*100/M24)</f>
        <v>0</v>
      </c>
      <c r="EA24">
        <f>IF(M24=0,0,COUNTIF(T2_imgsummary!Y24:AH24,"ZACRF")*100/M24)</f>
        <v>0</v>
      </c>
      <c r="EB24">
        <f>IF(M24=0,0,COUNTIF(T2_imgsummary!Y24:AH24,"ZAGARF")*100/M24)</f>
        <v>0</v>
      </c>
      <c r="EC24">
        <f>IF(M24=0,0,COUNTIF(T2_imgsummary!Y24:AH24,"ZAGATF")*100/M24)</f>
        <v>0</v>
      </c>
      <c r="ED24">
        <f>IF(M24=0,0,COUNTIF(T2_imgsummary!Y24:AH24,"ZCMRF")*100/M24)</f>
        <v>0</v>
      </c>
      <c r="EE24">
        <f>IF(M24=0,0,COUNTIF(T2_imgsummary!Y24:AH24,"ZDENF")*100/M24)</f>
        <v>0</v>
      </c>
      <c r="EF24">
        <f>IF(M24=0,0,COUNTIF(T2_imgsummary!Y24:AH24,"ZEUPF")*100/M24)</f>
        <v>0</v>
      </c>
      <c r="EG24">
        <f>IF(M24=0,0,COUNTIF(T2_imgsummary!Y24:AH24,"ZFAVF")*100/M24)</f>
        <v>0</v>
      </c>
      <c r="EH24">
        <f>IF(M24=0,0,COUNTIF(T2_imgsummary!Y24:AH24,"ZMUSF")*100/M24)</f>
        <v>0</v>
      </c>
      <c r="EI24">
        <f>IF(M24=0,0,COUNTIF(T2_imgsummary!Y24:AH24,"ZNSC")*100/M24)</f>
        <v>0</v>
      </c>
      <c r="EJ24">
        <f>IF(M24=0,0,COUNTIF(T2_imgsummary!Y24:AH24,"ZOC")*100/M24)</f>
        <v>0</v>
      </c>
      <c r="EK24">
        <f>IF(M24=0,0,COUNTIF(T2_imgsummary!Y24:AH24,"ZPOCF")*100/M24)</f>
        <v>0</v>
      </c>
      <c r="EL24">
        <f>IF(M24=0,0,COUNTIF(T2_imgsummary!Y24:AH24,"ZPORF")*100/M24)</f>
        <v>0</v>
      </c>
    </row>
    <row r="25" spans="1:142" x14ac:dyDescent="0.25">
      <c r="A25">
        <v>23</v>
      </c>
      <c r="B25" t="s">
        <v>578</v>
      </c>
      <c r="F25" s="26">
        <f>IF(M25=0,0,COUNTIF(T2_imgsummary!O25:X25,"HC")*100/M25)</f>
        <v>20</v>
      </c>
      <c r="G25" s="26">
        <f>IF(M25=0,0,COUNTIF(T2_imgsummary!O25:X25,"AA")*100/M25)</f>
        <v>20</v>
      </c>
      <c r="H25">
        <f>IF(M25=0,0,COUNTIF(T2_imgsummary!O25:X25,"AB")*100/M25)</f>
        <v>0</v>
      </c>
      <c r="I25" s="26">
        <f>IF(M25=0,0,COUNTIF(T2_imgsummary!O25:X25,"MA")*100/M25)</f>
        <v>10</v>
      </c>
      <c r="J25" s="26">
        <f>IF(M25=0,0,COUNTIF(T2_imgsummary!O25:X25,"HA")*100/M25)</f>
        <v>40</v>
      </c>
      <c r="K25" s="26">
        <f>IF(M25=0,0,COUNTIF(T2_imgsummary!O25:X25,"OB")*100/M25)</f>
        <v>10</v>
      </c>
      <c r="L25">
        <f>IF(M25=0,0,COUNTIF(T2_imgsummary!O25:X25,"TWB")*100/M25)</f>
        <v>0</v>
      </c>
      <c r="M25">
        <f>10-COUNTIF(T2_imgsummary!O25:X25,"TWS")</f>
        <v>10</v>
      </c>
      <c r="P25">
        <f>IF(M25=0,0,COUNTIF(T2_imgsummary!E25:N25,"ACAN")*100/M25)</f>
        <v>0</v>
      </c>
      <c r="Q25">
        <f>IF(M25=0,0,COUNTIF(T2_imgsummary!E25:N25,"ACB")*100/M25)</f>
        <v>0</v>
      </c>
      <c r="R25">
        <f>IF(M25=0,0,COUNTIF(T2_imgsummary!E25:N25,"ACC")*100/M25)</f>
        <v>0</v>
      </c>
      <c r="S25">
        <f>IF(M25=0,0,COUNTIF(T2_imgsummary!E25:N25,"ACD")*100/M25)</f>
        <v>0</v>
      </c>
      <c r="T25">
        <f>IF(M25=0,0,COUNTIF(T2_imgsummary!E25:N25,"ACH")*100/M25)</f>
        <v>0</v>
      </c>
      <c r="U25">
        <f>IF(M25=0,0,COUNTIF(T2_imgsummary!E25:N25,"ACT")*100/M25)</f>
        <v>0</v>
      </c>
      <c r="V25">
        <f>IF(M25=0,0,COUNTIF(T2_imgsummary!E25:N25,"ACR")*100/M25)</f>
        <v>0</v>
      </c>
      <c r="W25">
        <f>IF(M25=0,0,COUNTIF(T2_imgsummary!E25:N25,"AST")*100/M25)</f>
        <v>0</v>
      </c>
      <c r="X25">
        <f>IF(M25=0,0,COUNTIF(T2_imgsummary!E25:N25,"AF")*100/M25)</f>
        <v>0</v>
      </c>
      <c r="Y25">
        <f>IF(M25=0,0,COUNTIF(T2_imgsummary!E25:N25,"BLEC")*100/M25)</f>
        <v>0</v>
      </c>
      <c r="Z25">
        <f>IF(M25=0,0,COUNTIF(T2_imgsummary!E25:N25,"CAU")*100/M25)</f>
        <v>0</v>
      </c>
      <c r="AA25">
        <f>IF(M25=0,0,COUNTIF(T2_imgsummary!E25:N25,"COE")*100/M25)</f>
        <v>0</v>
      </c>
      <c r="AB25">
        <f>IF(M25=0,0,COUNTIF(T2_imgsummary!E25:N25,"COS")*100/M25)</f>
        <v>0</v>
      </c>
      <c r="AC25">
        <f>IF(M25=0,0,COUNTIF(T2_imgsummary!E25:N25,"CYP")*100/M25)</f>
        <v>0</v>
      </c>
      <c r="AD25">
        <f>IF(M25=0,0,COUNTIF(T2_imgsummary!E25:N25,"DIP")*100/M25)</f>
        <v>0</v>
      </c>
      <c r="AE25">
        <f>IF(M25=0,0,COUNTIF(T2_imgsummary!E25:N25,"ECHY")*100/M25)</f>
        <v>0</v>
      </c>
      <c r="AF25">
        <f>IF(M25=0,0,COUNTIF(T2_imgsummary!E25:N25,"ECHI")*100/M25)</f>
        <v>0</v>
      </c>
      <c r="AG25">
        <f>IF(M25=0,0,COUNTIF(T2_imgsummary!E25:N25,"EUP")*100/M25)</f>
        <v>0</v>
      </c>
      <c r="AH25">
        <f>IF(M25=0,0,COUNTIF(T2_imgsummary!E25:N25,"FAV")*100/M25)</f>
        <v>0</v>
      </c>
      <c r="AI25">
        <f>IF(M25=0,0,COUNTIF(T2_imgsummary!E25:N25,"FVI")*100/M25)</f>
        <v>0</v>
      </c>
      <c r="AJ25">
        <f>IF(M25=0,0,COUNTIF(T2_imgsummary!E25:N25,"CMR")*100/M25)</f>
        <v>0</v>
      </c>
      <c r="AK25">
        <f>IF(M25=0,0,COUNTIF(T2_imgsummary!E25:N25,"GAL")*100/M25)</f>
        <v>0</v>
      </c>
      <c r="AL25">
        <f>IF(M25=0,0,COUNTIF(T2_imgsummary!E25:N25,"GONIA")*100/M25)</f>
        <v>0</v>
      </c>
      <c r="AM25">
        <f>IF(M25=0,0,COUNTIF(T2_imgsummary!E25:N25,"GONIO")*100/M25)</f>
        <v>0</v>
      </c>
      <c r="AN25">
        <f>IF(M25=0,0,COUNTIF(T2_imgsummary!E25:N25,"HEL")*100/M25)</f>
        <v>0</v>
      </c>
      <c r="AO25">
        <f>IF(M25=0,0,COUNTIF(T2_imgsummary!E25:N25,"HYD")*100/M25)</f>
        <v>0</v>
      </c>
      <c r="AP25">
        <f>IF(M25=0,0,COUNTIF(T2_imgsummary!E25:N25,"ISO")*100/M25)</f>
        <v>0</v>
      </c>
      <c r="AQ25">
        <f>IF(M25=0,0,COUNTIF(T2_imgsummary!E25:N25,"LEPA")*100/M25)</f>
        <v>0</v>
      </c>
      <c r="AR25">
        <f>IF(M25=0,0,COUNTIF(T2_imgsummary!E25:N25,"LEPS")*100/M25)</f>
        <v>0</v>
      </c>
      <c r="AS25">
        <f>IF(M25=0,0,COUNTIF(T2_imgsummary!E25:N25,"LOB")*100/M25)</f>
        <v>0</v>
      </c>
      <c r="AT25">
        <f>IF(M25=0,0,COUNTIF(T2_imgsummary!E25:N25,"MER")*100/M25)</f>
        <v>0</v>
      </c>
      <c r="AU25">
        <f>IF(M25=0,0,COUNTIF(T2_imgsummary!E25:N25,"MILL")*100/M25)</f>
        <v>0</v>
      </c>
      <c r="AV25">
        <f>IF(M25=0,0,COUNTIF(T2_imgsummary!E25:N25,"MON")*100/M25)</f>
        <v>0</v>
      </c>
      <c r="AW25">
        <f>IF(M25=0,0,COUNTIF(T2_imgsummary!E25:N25,"MONTB")*100/M25)</f>
        <v>0</v>
      </c>
      <c r="AX25">
        <f>IF(M25=0,0,COUNTIF(T2_imgsummary!E25:N25,"MONTE")*100/M25)</f>
        <v>0</v>
      </c>
      <c r="AY25">
        <f>IF(M25=0,0,COUNTIF(T2_imgsummary!E25:N25,"MONTF")*100/M25)</f>
        <v>0</v>
      </c>
      <c r="AZ25">
        <f>IF(M25=0,0,COUNTIF(T2_imgsummary!E25:N25,"MYC")*100/M25)</f>
        <v>0</v>
      </c>
      <c r="BA25">
        <f>IF(M25=0,0,COUNTIF(T2_imgsummary!E25:N25,"CB")*100/M25)</f>
        <v>0</v>
      </c>
      <c r="BB25">
        <f>IF(M25=0,0,COUNTIF(T2_imgsummary!E25:N25,"BUB")*100/M25)</f>
        <v>0</v>
      </c>
      <c r="BC25">
        <f>IF(M25=0,0,COUNTIF(T2_imgsummary!E25:N25,"CE")*100/M25)</f>
        <v>0</v>
      </c>
      <c r="BD25">
        <f>IF(M25=0,0,COUNTIF(T2_imgsummary!E25:N25,"CF")*100/M25)</f>
        <v>0</v>
      </c>
      <c r="BE25">
        <f>IF(M25=0,0,COUNTIF(T2_imgsummary!E25:N25,"FOT")*100/M25)</f>
        <v>0</v>
      </c>
      <c r="BF25">
        <f>IF(M25=0,0,COUNTIF(T2_imgsummary!E25:N25,"CM")*100/M25)</f>
        <v>0</v>
      </c>
      <c r="BG25">
        <f>IF(M25=0,0,COUNTIF(T2_imgsummary!E25:N25,"OULA")*100/M25)</f>
        <v>0</v>
      </c>
      <c r="BH25">
        <f>IF(M25=0,0,COUNTIF(T2_imgsummary!E25:N25,"OULO")*100/M25)</f>
        <v>0</v>
      </c>
      <c r="BI25">
        <f>IF(M25=0,0,COUNTIF(T2_imgsummary!E25:N25,"OXY")*100/M25)</f>
        <v>0</v>
      </c>
      <c r="BJ25">
        <f>IF(M25=0,0,COUNTIF(T2_imgsummary!E25:N25,"PACE")*100/M25)</f>
        <v>0</v>
      </c>
      <c r="BK25">
        <f>IF(M25=0,0,COUNTIF(T2_imgsummary!E25:N25,"PACF")*100/M25)</f>
        <v>0</v>
      </c>
      <c r="BL25">
        <f>IF(M25=0,0,COUNTIF(T2_imgsummary!E25:N25,"PAV")*100/M25)</f>
        <v>0</v>
      </c>
      <c r="BM25">
        <f>IF(M25=0,0,COUNTIF(T2_imgsummary!E25:N25,"PEC")*100/M25)</f>
        <v>0</v>
      </c>
      <c r="BN25">
        <f>IF(M25=0,0,COUNTIF(T2_imgsummary!E25:N25,"PLAT")*100/M25)</f>
        <v>0</v>
      </c>
      <c r="BO25">
        <f>IF(M25=0,0,COUNTIF(T2_imgsummary!E25:N25,"POC")*100/M25)</f>
        <v>0</v>
      </c>
      <c r="BP25">
        <f>IF(M25=0,0,COUNTIF(T2_imgsummary!E25:N25,"PORB")*100/M25)</f>
        <v>0</v>
      </c>
      <c r="BQ25">
        <f>IF(M25=0,0,COUNTIF(T2_imgsummary!E25:N25,"PORE")*100/M25)</f>
        <v>0</v>
      </c>
      <c r="BR25" s="26">
        <f>IF(M25=0,0,COUNTIF(T2_imgsummary!E25:N25,"PORM")*100/M25)</f>
        <v>20</v>
      </c>
      <c r="BS25">
        <f>IF(M25=0,0,COUNTIF(T2_imgsummary!E25:N25,"SER")*100/M25)</f>
        <v>0</v>
      </c>
      <c r="BT25">
        <f>IF(M25=0,0,COUNTIF(T2_imgsummary!E25:N25,"STY")*100/M25)</f>
        <v>0</v>
      </c>
      <c r="BU25">
        <f>IF(M25=0,0,COUNTIF(T2_imgsummary!E25:N25,"SYM")*100/M25)</f>
        <v>0</v>
      </c>
      <c r="BV25">
        <f>IF(M25=0,0,COUNTIF(T2_imgsummary!E25:N25,"TUBI")*100/M25)</f>
        <v>0</v>
      </c>
      <c r="BW25">
        <f>IF(M25=0,0,COUNTIF(T2_imgsummary!E25:N25,"TURB")*100/M25)</f>
        <v>0</v>
      </c>
      <c r="BX25">
        <f>IF(M25=0,0,COUNTIF(T2_imgsummary!E25:N25,"ZACRF")*100/M25)</f>
        <v>0</v>
      </c>
      <c r="BY25">
        <f>IF(M25=0,0,COUNTIF(T2_imgsummary!E25:N25,"ZAGARF")*100/M25)</f>
        <v>0</v>
      </c>
      <c r="BZ25">
        <f>IF(M25=0,0,COUNTIF(T2_imgsummary!E25:N25,"ZAGATF")*100/M25)</f>
        <v>0</v>
      </c>
      <c r="CA25">
        <f>IF(M25=0,0,COUNTIF(T2_imgsummary!E25:N25,"ZDENF")*100/M25)</f>
        <v>0</v>
      </c>
      <c r="CB25">
        <f>IF(M25=0,0,COUNTIF(T2_imgsummary!E25:N25,"ZEUPF")*100/M25)</f>
        <v>0</v>
      </c>
      <c r="CC25">
        <f>IF(M25=0,0,COUNTIF(T2_imgsummary!E25:N25,"ZFAVF")*100/M25)</f>
        <v>0</v>
      </c>
      <c r="CD25">
        <f>IF(M25=0,0,COUNTIF(T2_imgsummary!E25:N25,"ZCMRF")*100/M25)</f>
        <v>0</v>
      </c>
      <c r="CE25">
        <f>IF(M25=0,0,COUNTIF(T2_imgsummary!E25:N25,"ZMUSF")*100/M25)</f>
        <v>0</v>
      </c>
      <c r="CF25">
        <f>IF(M25=0,0,COUNTIF(T2_imgsummary!E25:N25,"ZNSC")*100/M25)</f>
        <v>0</v>
      </c>
      <c r="CG25">
        <f>IF(M25=0,0,COUNTIF(T2_imgsummary!E25:N25,"ZOC")*100/M25)</f>
        <v>0</v>
      </c>
      <c r="CH25">
        <f>IF(M25=0,0,COUNTIF(T2_imgsummary!E25:N25,"ZPOCF")*100/M25)</f>
        <v>0</v>
      </c>
      <c r="CI25">
        <f>IF(M25=0,0,COUNTIF(T2_imgsummary!E25:N25,"ZPORF")*100/M25)</f>
        <v>0</v>
      </c>
      <c r="CK25" s="26">
        <f>IF(M25=0,0,COUNTIF(T2_imgsummary!E25:N25,"AA")*100/M25)</f>
        <v>20</v>
      </c>
      <c r="CL25">
        <f>IF(M25=0,0,COUNTIF(T2_imgsummary!E25:N25,"CA")*100/M25)</f>
        <v>0</v>
      </c>
      <c r="CM25">
        <f>IF(M25=0,0,COUNTIF(T2_imgsummary!E25:N25,"DC")*100/M25)</f>
        <v>0</v>
      </c>
      <c r="CN25">
        <f>IF(M25=0,0,COUNTIF(T2_imgsummary!E25:N25,"DCA")*100/M25)</f>
        <v>0</v>
      </c>
      <c r="CO25">
        <f>IF(M25=0,0,COUNTIF(T2_imgsummary!E25:N25,"DIS")*100/M25)</f>
        <v>0</v>
      </c>
      <c r="CQ25">
        <f>IF(M25=0,0,COUNTIF(T2_imgsummary!E25:N25,"GRV")*100/M25)</f>
        <v>0</v>
      </c>
      <c r="CR25">
        <f>IF(M25=0,0,COUNTIF(T2_imgsummary!E25:N25,"R")*100/M25)</f>
        <v>0</v>
      </c>
      <c r="CS25">
        <f>IF(M25=0,0,COUNTIF(T2_imgsummary!E25:N25,"S")*100/M25)</f>
        <v>0</v>
      </c>
      <c r="CT25">
        <f>IF(M25=0,0,COUNTIF(T2_imgsummary!E25:N25,"RCK")*100/M25)</f>
        <v>0</v>
      </c>
      <c r="CU25">
        <f>IF(M25=0,0,COUNTIF(T2_imgsummary!E25:N25,"SI")*100/M25)</f>
        <v>0</v>
      </c>
      <c r="CW25">
        <f>IF(M25=0,0,COUNTIF(T2_imgsummary!E25:N25,"COD")*100/M25)</f>
        <v>0</v>
      </c>
      <c r="CX25">
        <f>IF(M25=0,0,COUNTIF(T2_imgsummary!E25:N25,"KAPP")*100/M25)</f>
        <v>0</v>
      </c>
      <c r="CY25" s="26">
        <f>IF(M25=0,0,COUNTIF(T2_imgsummary!E25:N25,"MA")*100/M25)</f>
        <v>10</v>
      </c>
      <c r="CZ25">
        <f>IF(M25=0,0,COUNTIF(T2_imgsummary!E25:N25,"SARG")*100/M25)</f>
        <v>0</v>
      </c>
      <c r="DB25" s="26">
        <f>IF(M25=0,0,COUNTIF(T2_imgsummary!E25:N25,"HA")*100/M25)</f>
        <v>40</v>
      </c>
      <c r="DD25">
        <f>IF(M25=0,0,COUNTIF(T2_imgsummary!E25:N25,"COTS")*100/M25)</f>
        <v>0</v>
      </c>
      <c r="DE25">
        <f>IF(M25=0,0,COUNTIF(T2_imgsummary!E25:N25,"COR")*100/M25)</f>
        <v>0</v>
      </c>
      <c r="DF25">
        <f>IF(M25=0,0,COUNTIF(T2_imgsummary!E25:N25,"DIA")*100/M25)</f>
        <v>0</v>
      </c>
      <c r="DG25">
        <f>IF(M25=0,0,COUNTIF(T2_imgsummary!E25:N25,"GORG")*100/M25)</f>
        <v>0</v>
      </c>
      <c r="DH25">
        <f>IF(M25=0,0,COUNTIF(T2_imgsummary!E25:N25,"ISIS")*100/M25)</f>
        <v>0</v>
      </c>
      <c r="DI25">
        <f>IF(M25=0,0,COUNTIF(T2_imgsummary!E25:N25,"OT")*100/M25)</f>
        <v>0</v>
      </c>
      <c r="DJ25">
        <f>IF(M25=0,0,COUNTIF(T2_imgsummary!E25:N25,"SG")*100/M25)</f>
        <v>0</v>
      </c>
      <c r="DK25">
        <f>IF(M25=0,0,COUNTIF(T2_imgsummary!E25:N25,"SC")*100/M25)</f>
        <v>0</v>
      </c>
      <c r="DL25" s="26">
        <f>IF(M25=0,0,COUNTIF(T2_imgsummary!E25:N25,"SP")*100/M25)</f>
        <v>10</v>
      </c>
      <c r="DM25">
        <f>IF(M25=0,0,COUNTIF(T2_imgsummary!E25:N25,"ZO")*100/M25)</f>
        <v>0</v>
      </c>
      <c r="DO25">
        <f>IF(M25=0,0,COUNTIF(T2_imgsummary!E25:N25,"TWB")*100/M25)</f>
        <v>0</v>
      </c>
      <c r="DQ25">
        <f>IF(M25=0,0,COUNTIF(T2_imgsummary!Y25:AH25,"COR")*100/M25)</f>
        <v>0</v>
      </c>
      <c r="DR25">
        <f>IF(M25=0,0,COUNTIF(T2_imgsummary!Y25:AH25,"COTS")*100/M25)</f>
        <v>0</v>
      </c>
      <c r="DS25">
        <f>IF(M25=0,0,COUNTIF(T2_imgsummary!Y25:AH25,"DIA")*100/M25)</f>
        <v>0</v>
      </c>
      <c r="DT25">
        <f>IF(M25=0,0,COUNTIF(T2_imgsummary!Y25:AH25,"GORG")*100/M25)</f>
        <v>0</v>
      </c>
      <c r="DU25">
        <f>IF(M25=0,0,COUNTIF(T2_imgsummary!Y25:AH25,"ISIS")*100/M25)</f>
        <v>0</v>
      </c>
      <c r="DV25">
        <f>IF(M25=0,0,COUNTIF(T2_imgsummary!Y25:AH25,"DIS")*100/M25)</f>
        <v>0</v>
      </c>
      <c r="DW25">
        <f>IF(M25=0,0,COUNTIF(T2_imgsummary!Y25:AH25,"BLEC")*100/M25)</f>
        <v>0</v>
      </c>
      <c r="DX25">
        <f>IF(M25=0,0,COUNTIF(T2_imgsummary!Y25:AH25,"COD")*100/M25)</f>
        <v>0</v>
      </c>
      <c r="DY25">
        <f>IF(M25=0,0,COUNTIF(T2_imgsummary!Y25:AH25,"KAPP")*100/M25)</f>
        <v>0</v>
      </c>
      <c r="DZ25">
        <f>IF(M25=0,0,COUNTIF(T2_imgsummary!Y25:AH25,"SARG")*100/M25)</f>
        <v>0</v>
      </c>
      <c r="EA25">
        <f>IF(M25=0,0,COUNTIF(T2_imgsummary!Y25:AH25,"ZACRF")*100/M25)</f>
        <v>0</v>
      </c>
      <c r="EB25">
        <f>IF(M25=0,0,COUNTIF(T2_imgsummary!Y25:AH25,"ZAGARF")*100/M25)</f>
        <v>0</v>
      </c>
      <c r="EC25">
        <f>IF(M25=0,0,COUNTIF(T2_imgsummary!Y25:AH25,"ZAGATF")*100/M25)</f>
        <v>0</v>
      </c>
      <c r="ED25">
        <f>IF(M25=0,0,COUNTIF(T2_imgsummary!Y25:AH25,"ZCMRF")*100/M25)</f>
        <v>0</v>
      </c>
      <c r="EE25">
        <f>IF(M25=0,0,COUNTIF(T2_imgsummary!Y25:AH25,"ZDENF")*100/M25)</f>
        <v>0</v>
      </c>
      <c r="EF25">
        <f>IF(M25=0,0,COUNTIF(T2_imgsummary!Y25:AH25,"ZEUPF")*100/M25)</f>
        <v>0</v>
      </c>
      <c r="EG25">
        <f>IF(M25=0,0,COUNTIF(T2_imgsummary!Y25:AH25,"ZFAVF")*100/M25)</f>
        <v>0</v>
      </c>
      <c r="EH25">
        <f>IF(M25=0,0,COUNTIF(T2_imgsummary!Y25:AH25,"ZMUSF")*100/M25)</f>
        <v>0</v>
      </c>
      <c r="EI25">
        <f>IF(M25=0,0,COUNTIF(T2_imgsummary!Y25:AH25,"ZNSC")*100/M25)</f>
        <v>0</v>
      </c>
      <c r="EJ25">
        <f>IF(M25=0,0,COUNTIF(T2_imgsummary!Y25:AH25,"ZOC")*100/M25)</f>
        <v>0</v>
      </c>
      <c r="EK25">
        <f>IF(M25=0,0,COUNTIF(T2_imgsummary!Y25:AH25,"ZPOCF")*100/M25)</f>
        <v>0</v>
      </c>
      <c r="EL25">
        <f>IF(M25=0,0,COUNTIF(T2_imgsummary!Y25:AH25,"ZPORF")*100/M25)</f>
        <v>0</v>
      </c>
    </row>
    <row r="26" spans="1:142" x14ac:dyDescent="0.25">
      <c r="A26">
        <v>24</v>
      </c>
      <c r="B26" t="s">
        <v>579</v>
      </c>
      <c r="F26" s="26">
        <f>IF(M26=0,0,COUNTIF(T2_imgsummary!O26:X26,"HC")*100/M26)</f>
        <v>40</v>
      </c>
      <c r="G26" s="26">
        <f>IF(M26=0,0,COUNTIF(T2_imgsummary!O26:X26,"AA")*100/M26)</f>
        <v>50</v>
      </c>
      <c r="H26">
        <f>IF(M26=0,0,COUNTIF(T2_imgsummary!O26:X26,"AB")*100/M26)</f>
        <v>0</v>
      </c>
      <c r="I26" s="26">
        <f>IF(M26=0,0,COUNTIF(T2_imgsummary!O26:X26,"MA")*100/M26)</f>
        <v>10</v>
      </c>
      <c r="J26">
        <f>IF(M26=0,0,COUNTIF(T2_imgsummary!O26:X26,"HA")*100/M26)</f>
        <v>0</v>
      </c>
      <c r="K26">
        <f>IF(M26=0,0,COUNTIF(T2_imgsummary!O26:X26,"OB")*100/M26)</f>
        <v>0</v>
      </c>
      <c r="L26">
        <f>IF(M26=0,0,COUNTIF(T2_imgsummary!O26:X26,"TWB")*100/M26)</f>
        <v>0</v>
      </c>
      <c r="M26">
        <f>10-COUNTIF(T2_imgsummary!O26:X26,"TWS")</f>
        <v>10</v>
      </c>
      <c r="P26">
        <f>IF(M26=0,0,COUNTIF(T2_imgsummary!E26:N26,"ACAN")*100/M26)</f>
        <v>0</v>
      </c>
      <c r="Q26">
        <f>IF(M26=0,0,COUNTIF(T2_imgsummary!E26:N26,"ACB")*100/M26)</f>
        <v>0</v>
      </c>
      <c r="R26">
        <f>IF(M26=0,0,COUNTIF(T2_imgsummary!E26:N26,"ACC")*100/M26)</f>
        <v>0</v>
      </c>
      <c r="S26">
        <f>IF(M26=0,0,COUNTIF(T2_imgsummary!E26:N26,"ACD")*100/M26)</f>
        <v>0</v>
      </c>
      <c r="T26">
        <f>IF(M26=0,0,COUNTIF(T2_imgsummary!E26:N26,"ACH")*100/M26)</f>
        <v>0</v>
      </c>
      <c r="U26">
        <f>IF(M26=0,0,COUNTIF(T2_imgsummary!E26:N26,"ACT")*100/M26)</f>
        <v>0</v>
      </c>
      <c r="V26">
        <f>IF(M26=0,0,COUNTIF(T2_imgsummary!E26:N26,"ACR")*100/M26)</f>
        <v>0</v>
      </c>
      <c r="W26">
        <f>IF(M26=0,0,COUNTIF(T2_imgsummary!E26:N26,"AST")*100/M26)</f>
        <v>0</v>
      </c>
      <c r="X26">
        <f>IF(M26=0,0,COUNTIF(T2_imgsummary!E26:N26,"AF")*100/M26)</f>
        <v>0</v>
      </c>
      <c r="Y26">
        <f>IF(M26=0,0,COUNTIF(T2_imgsummary!E26:N26,"BLEC")*100/M26)</f>
        <v>0</v>
      </c>
      <c r="Z26">
        <f>IF(M26=0,0,COUNTIF(T2_imgsummary!E26:N26,"CAU")*100/M26)</f>
        <v>0</v>
      </c>
      <c r="AA26">
        <f>IF(M26=0,0,COUNTIF(T2_imgsummary!E26:N26,"COE")*100/M26)</f>
        <v>0</v>
      </c>
      <c r="AB26">
        <f>IF(M26=0,0,COUNTIF(T2_imgsummary!E26:N26,"COS")*100/M26)</f>
        <v>0</v>
      </c>
      <c r="AC26">
        <f>IF(M26=0,0,COUNTIF(T2_imgsummary!E26:N26,"CYP")*100/M26)</f>
        <v>0</v>
      </c>
      <c r="AD26">
        <f>IF(M26=0,0,COUNTIF(T2_imgsummary!E26:N26,"DIP")*100/M26)</f>
        <v>0</v>
      </c>
      <c r="AE26">
        <f>IF(M26=0,0,COUNTIF(T2_imgsummary!E26:N26,"ECHY")*100/M26)</f>
        <v>0</v>
      </c>
      <c r="AF26">
        <f>IF(M26=0,0,COUNTIF(T2_imgsummary!E26:N26,"ECHI")*100/M26)</f>
        <v>0</v>
      </c>
      <c r="AG26">
        <f>IF(M26=0,0,COUNTIF(T2_imgsummary!E26:N26,"EUP")*100/M26)</f>
        <v>0</v>
      </c>
      <c r="AH26">
        <f>IF(M26=0,0,COUNTIF(T2_imgsummary!E26:N26,"FAV")*100/M26)</f>
        <v>0</v>
      </c>
      <c r="AI26" s="26">
        <f>IF(M26=0,0,COUNTIF(T2_imgsummary!E26:N26,"FVI")*100/M26)</f>
        <v>10</v>
      </c>
      <c r="AJ26">
        <f>IF(M26=0,0,COUNTIF(T2_imgsummary!E26:N26,"CMR")*100/M26)</f>
        <v>0</v>
      </c>
      <c r="AK26" s="26">
        <f>IF(M26=0,0,COUNTIF(T2_imgsummary!E26:N26,"GAL")*100/M26)</f>
        <v>10</v>
      </c>
      <c r="AL26">
        <f>IF(M26=0,0,COUNTIF(T2_imgsummary!E26:N26,"GONIA")*100/M26)</f>
        <v>0</v>
      </c>
      <c r="AM26">
        <f>IF(M26=0,0,COUNTIF(T2_imgsummary!E26:N26,"GONIO")*100/M26)</f>
        <v>0</v>
      </c>
      <c r="AN26">
        <f>IF(M26=0,0,COUNTIF(T2_imgsummary!E26:N26,"HEL")*100/M26)</f>
        <v>0</v>
      </c>
      <c r="AO26">
        <f>IF(M26=0,0,COUNTIF(T2_imgsummary!E26:N26,"HYD")*100/M26)</f>
        <v>0</v>
      </c>
      <c r="AP26">
        <f>IF(M26=0,0,COUNTIF(T2_imgsummary!E26:N26,"ISO")*100/M26)</f>
        <v>0</v>
      </c>
      <c r="AQ26">
        <f>IF(M26=0,0,COUNTIF(T2_imgsummary!E26:N26,"LEPA")*100/M26)</f>
        <v>0</v>
      </c>
      <c r="AR26">
        <f>IF(M26=0,0,COUNTIF(T2_imgsummary!E26:N26,"LEPS")*100/M26)</f>
        <v>0</v>
      </c>
      <c r="AS26">
        <f>IF(M26=0,0,COUNTIF(T2_imgsummary!E26:N26,"LOB")*100/M26)</f>
        <v>0</v>
      </c>
      <c r="AT26">
        <f>IF(M26=0,0,COUNTIF(T2_imgsummary!E26:N26,"MER")*100/M26)</f>
        <v>0</v>
      </c>
      <c r="AU26">
        <f>IF(M26=0,0,COUNTIF(T2_imgsummary!E26:N26,"MILL")*100/M26)</f>
        <v>0</v>
      </c>
      <c r="AV26">
        <f>IF(M26=0,0,COUNTIF(T2_imgsummary!E26:N26,"MON")*100/M26)</f>
        <v>0</v>
      </c>
      <c r="AW26">
        <f>IF(M26=0,0,COUNTIF(T2_imgsummary!E26:N26,"MONTB")*100/M26)</f>
        <v>0</v>
      </c>
      <c r="AX26">
        <f>IF(M26=0,0,COUNTIF(T2_imgsummary!E26:N26,"MONTE")*100/M26)</f>
        <v>0</v>
      </c>
      <c r="AY26">
        <f>IF(M26=0,0,COUNTIF(T2_imgsummary!E26:N26,"MONTF")*100/M26)</f>
        <v>0</v>
      </c>
      <c r="AZ26">
        <f>IF(M26=0,0,COUNTIF(T2_imgsummary!E26:N26,"MYC")*100/M26)</f>
        <v>0</v>
      </c>
      <c r="BA26">
        <f>IF(M26=0,0,COUNTIF(T2_imgsummary!E26:N26,"CB")*100/M26)</f>
        <v>0</v>
      </c>
      <c r="BB26">
        <f>IF(M26=0,0,COUNTIF(T2_imgsummary!E26:N26,"BUB")*100/M26)</f>
        <v>0</v>
      </c>
      <c r="BC26">
        <f>IF(M26=0,0,COUNTIF(T2_imgsummary!E26:N26,"CE")*100/M26)</f>
        <v>0</v>
      </c>
      <c r="BD26">
        <f>IF(M26=0,0,COUNTIF(T2_imgsummary!E26:N26,"CF")*100/M26)</f>
        <v>0</v>
      </c>
      <c r="BE26">
        <f>IF(M26=0,0,COUNTIF(T2_imgsummary!E26:N26,"FOT")*100/M26)</f>
        <v>0</v>
      </c>
      <c r="BF26">
        <f>IF(M26=0,0,COUNTIF(T2_imgsummary!E26:N26,"CM")*100/M26)</f>
        <v>0</v>
      </c>
      <c r="BG26">
        <f>IF(M26=0,0,COUNTIF(T2_imgsummary!E26:N26,"OULA")*100/M26)</f>
        <v>0</v>
      </c>
      <c r="BH26">
        <f>IF(M26=0,0,COUNTIF(T2_imgsummary!E26:N26,"OULO")*100/M26)</f>
        <v>0</v>
      </c>
      <c r="BI26">
        <f>IF(M26=0,0,COUNTIF(T2_imgsummary!E26:N26,"OXY")*100/M26)</f>
        <v>0</v>
      </c>
      <c r="BJ26">
        <f>IF(M26=0,0,COUNTIF(T2_imgsummary!E26:N26,"PACE")*100/M26)</f>
        <v>0</v>
      </c>
      <c r="BK26">
        <f>IF(M26=0,0,COUNTIF(T2_imgsummary!E26:N26,"PACF")*100/M26)</f>
        <v>0</v>
      </c>
      <c r="BL26">
        <f>IF(M26=0,0,COUNTIF(T2_imgsummary!E26:N26,"PAV")*100/M26)</f>
        <v>0</v>
      </c>
      <c r="BM26">
        <f>IF(M26=0,0,COUNTIF(T2_imgsummary!E26:N26,"PEC")*100/M26)</f>
        <v>0</v>
      </c>
      <c r="BN26">
        <f>IF(M26=0,0,COUNTIF(T2_imgsummary!E26:N26,"PLAT")*100/M26)</f>
        <v>0</v>
      </c>
      <c r="BO26" s="26">
        <f>IF(M26=0,0,COUNTIF(T2_imgsummary!E26:N26,"POC")*100/M26)</f>
        <v>10</v>
      </c>
      <c r="BP26">
        <f>IF(M26=0,0,COUNTIF(T2_imgsummary!E26:N26,"PORB")*100/M26)</f>
        <v>0</v>
      </c>
      <c r="BQ26">
        <f>IF(M26=0,0,COUNTIF(T2_imgsummary!E26:N26,"PORE")*100/M26)</f>
        <v>0</v>
      </c>
      <c r="BR26" s="26">
        <f>IF(M26=0,0,COUNTIF(T2_imgsummary!E26:N26,"PORM")*100/M26)</f>
        <v>10</v>
      </c>
      <c r="BS26">
        <f>IF(M26=0,0,COUNTIF(T2_imgsummary!E26:N26,"SER")*100/M26)</f>
        <v>0</v>
      </c>
      <c r="BT26">
        <f>IF(M26=0,0,COUNTIF(T2_imgsummary!E26:N26,"STY")*100/M26)</f>
        <v>0</v>
      </c>
      <c r="BU26">
        <f>IF(M26=0,0,COUNTIF(T2_imgsummary!E26:N26,"SYM")*100/M26)</f>
        <v>0</v>
      </c>
      <c r="BV26">
        <f>IF(M26=0,0,COUNTIF(T2_imgsummary!E26:N26,"TUBI")*100/M26)</f>
        <v>0</v>
      </c>
      <c r="BW26">
        <f>IF(M26=0,0,COUNTIF(T2_imgsummary!E26:N26,"TURB")*100/M26)</f>
        <v>0</v>
      </c>
      <c r="BX26">
        <f>IF(M26=0,0,COUNTIF(T2_imgsummary!E26:N26,"ZACRF")*100/M26)</f>
        <v>0</v>
      </c>
      <c r="BY26">
        <f>IF(M26=0,0,COUNTIF(T2_imgsummary!E26:N26,"ZAGARF")*100/M26)</f>
        <v>0</v>
      </c>
      <c r="BZ26">
        <f>IF(M26=0,0,COUNTIF(T2_imgsummary!E26:N26,"ZAGATF")*100/M26)</f>
        <v>0</v>
      </c>
      <c r="CA26">
        <f>IF(M26=0,0,COUNTIF(T2_imgsummary!E26:N26,"ZDENF")*100/M26)</f>
        <v>0</v>
      </c>
      <c r="CB26">
        <f>IF(M26=0,0,COUNTIF(T2_imgsummary!E26:N26,"ZEUPF")*100/M26)</f>
        <v>0</v>
      </c>
      <c r="CC26">
        <f>IF(M26=0,0,COUNTIF(T2_imgsummary!E26:N26,"ZFAVF")*100/M26)</f>
        <v>0</v>
      </c>
      <c r="CD26">
        <f>IF(M26=0,0,COUNTIF(T2_imgsummary!E26:N26,"ZCMRF")*100/M26)</f>
        <v>0</v>
      </c>
      <c r="CE26">
        <f>IF(M26=0,0,COUNTIF(T2_imgsummary!E26:N26,"ZMUSF")*100/M26)</f>
        <v>0</v>
      </c>
      <c r="CF26">
        <f>IF(M26=0,0,COUNTIF(T2_imgsummary!E26:N26,"ZNSC")*100/M26)</f>
        <v>0</v>
      </c>
      <c r="CG26">
        <f>IF(M26=0,0,COUNTIF(T2_imgsummary!E26:N26,"ZOC")*100/M26)</f>
        <v>0</v>
      </c>
      <c r="CH26">
        <f>IF(M26=0,0,COUNTIF(T2_imgsummary!E26:N26,"ZPOCF")*100/M26)</f>
        <v>0</v>
      </c>
      <c r="CI26">
        <f>IF(M26=0,0,COUNTIF(T2_imgsummary!E26:N26,"ZPORF")*100/M26)</f>
        <v>0</v>
      </c>
      <c r="CK26" s="26">
        <f>IF(M26=0,0,COUNTIF(T2_imgsummary!E26:N26,"AA")*100/M26)</f>
        <v>50</v>
      </c>
      <c r="CL26">
        <f>IF(M26=0,0,COUNTIF(T2_imgsummary!E26:N26,"CA")*100/M26)</f>
        <v>0</v>
      </c>
      <c r="CM26">
        <f>IF(M26=0,0,COUNTIF(T2_imgsummary!E26:N26,"DC")*100/M26)</f>
        <v>0</v>
      </c>
      <c r="CN26">
        <f>IF(M26=0,0,COUNTIF(T2_imgsummary!E26:N26,"DCA")*100/M26)</f>
        <v>0</v>
      </c>
      <c r="CO26">
        <f>IF(M26=0,0,COUNTIF(T2_imgsummary!E26:N26,"DIS")*100/M26)</f>
        <v>0</v>
      </c>
      <c r="CQ26">
        <f>IF(M26=0,0,COUNTIF(T2_imgsummary!E26:N26,"GRV")*100/M26)</f>
        <v>0</v>
      </c>
      <c r="CR26">
        <f>IF(M26=0,0,COUNTIF(T2_imgsummary!E26:N26,"R")*100/M26)</f>
        <v>0</v>
      </c>
      <c r="CS26">
        <f>IF(M26=0,0,COUNTIF(T2_imgsummary!E26:N26,"S")*100/M26)</f>
        <v>0</v>
      </c>
      <c r="CT26">
        <f>IF(M26=0,0,COUNTIF(T2_imgsummary!E26:N26,"RCK")*100/M26)</f>
        <v>0</v>
      </c>
      <c r="CU26">
        <f>IF(M26=0,0,COUNTIF(T2_imgsummary!E26:N26,"SI")*100/M26)</f>
        <v>0</v>
      </c>
      <c r="CW26">
        <f>IF(M26=0,0,COUNTIF(T2_imgsummary!E26:N26,"COD")*100/M26)</f>
        <v>0</v>
      </c>
      <c r="CX26">
        <f>IF(M26=0,0,COUNTIF(T2_imgsummary!E26:N26,"KAPP")*100/M26)</f>
        <v>0</v>
      </c>
      <c r="CY26" s="26">
        <f>IF(M26=0,0,COUNTIF(T2_imgsummary!E26:N26,"MA")*100/M26)</f>
        <v>10</v>
      </c>
      <c r="CZ26">
        <f>IF(M26=0,0,COUNTIF(T2_imgsummary!E26:N26,"SARG")*100/M26)</f>
        <v>0</v>
      </c>
      <c r="DB26">
        <f>IF(M26=0,0,COUNTIF(T2_imgsummary!E26:N26,"HA")*100/M26)</f>
        <v>0</v>
      </c>
      <c r="DD26">
        <f>IF(M26=0,0,COUNTIF(T2_imgsummary!E26:N26,"COTS")*100/M26)</f>
        <v>0</v>
      </c>
      <c r="DE26">
        <f>IF(M26=0,0,COUNTIF(T2_imgsummary!E26:N26,"COR")*100/M26)</f>
        <v>0</v>
      </c>
      <c r="DF26">
        <f>IF(M26=0,0,COUNTIF(T2_imgsummary!E26:N26,"DIA")*100/M26)</f>
        <v>0</v>
      </c>
      <c r="DG26">
        <f>IF(M26=0,0,COUNTIF(T2_imgsummary!E26:N26,"GORG")*100/M26)</f>
        <v>0</v>
      </c>
      <c r="DH26">
        <f>IF(M26=0,0,COUNTIF(T2_imgsummary!E26:N26,"ISIS")*100/M26)</f>
        <v>0</v>
      </c>
      <c r="DI26">
        <f>IF(M26=0,0,COUNTIF(T2_imgsummary!E26:N26,"OT")*100/M26)</f>
        <v>0</v>
      </c>
      <c r="DJ26">
        <f>IF(M26=0,0,COUNTIF(T2_imgsummary!E26:N26,"SG")*100/M26)</f>
        <v>0</v>
      </c>
      <c r="DK26">
        <f>IF(M26=0,0,COUNTIF(T2_imgsummary!E26:N26,"SC")*100/M26)</f>
        <v>0</v>
      </c>
      <c r="DL26">
        <f>IF(M26=0,0,COUNTIF(T2_imgsummary!E26:N26,"SP")*100/M26)</f>
        <v>0</v>
      </c>
      <c r="DM26">
        <f>IF(M26=0,0,COUNTIF(T2_imgsummary!E26:N26,"ZO")*100/M26)</f>
        <v>0</v>
      </c>
      <c r="DO26">
        <f>IF(M26=0,0,COUNTIF(T2_imgsummary!E26:N26,"TWB")*100/M26)</f>
        <v>0</v>
      </c>
      <c r="DQ26">
        <f>IF(M26=0,0,COUNTIF(T2_imgsummary!Y26:AH26,"COR")*100/M26)</f>
        <v>0</v>
      </c>
      <c r="DR26">
        <f>IF(M26=0,0,COUNTIF(T2_imgsummary!Y26:AH26,"COTS")*100/M26)</f>
        <v>0</v>
      </c>
      <c r="DS26">
        <f>IF(M26=0,0,COUNTIF(T2_imgsummary!Y26:AH26,"DIA")*100/M26)</f>
        <v>0</v>
      </c>
      <c r="DT26">
        <f>IF(M26=0,0,COUNTIF(T2_imgsummary!Y26:AH26,"GORG")*100/M26)</f>
        <v>0</v>
      </c>
      <c r="DU26">
        <f>IF(M26=0,0,COUNTIF(T2_imgsummary!Y26:AH26,"ISIS")*100/M26)</f>
        <v>0</v>
      </c>
      <c r="DV26">
        <f>IF(M26=0,0,COUNTIF(T2_imgsummary!Y26:AH26,"DIS")*100/M26)</f>
        <v>0</v>
      </c>
      <c r="DW26">
        <f>IF(M26=0,0,COUNTIF(T2_imgsummary!Y26:AH26,"BLEC")*100/M26)</f>
        <v>0</v>
      </c>
      <c r="DX26">
        <f>IF(M26=0,0,COUNTIF(T2_imgsummary!Y26:AH26,"COD")*100/M26)</f>
        <v>0</v>
      </c>
      <c r="DY26">
        <f>IF(M26=0,0,COUNTIF(T2_imgsummary!Y26:AH26,"KAPP")*100/M26)</f>
        <v>0</v>
      </c>
      <c r="DZ26">
        <f>IF(M26=0,0,COUNTIF(T2_imgsummary!Y26:AH26,"SARG")*100/M26)</f>
        <v>0</v>
      </c>
      <c r="EA26">
        <f>IF(M26=0,0,COUNTIF(T2_imgsummary!Y26:AH26,"ZACRF")*100/M26)</f>
        <v>0</v>
      </c>
      <c r="EB26">
        <f>IF(M26=0,0,COUNTIF(T2_imgsummary!Y26:AH26,"ZAGARF")*100/M26)</f>
        <v>0</v>
      </c>
      <c r="EC26">
        <f>IF(M26=0,0,COUNTIF(T2_imgsummary!Y26:AH26,"ZAGATF")*100/M26)</f>
        <v>0</v>
      </c>
      <c r="ED26">
        <f>IF(M26=0,0,COUNTIF(T2_imgsummary!Y26:AH26,"ZCMRF")*100/M26)</f>
        <v>0</v>
      </c>
      <c r="EE26">
        <f>IF(M26=0,0,COUNTIF(T2_imgsummary!Y26:AH26,"ZDENF")*100/M26)</f>
        <v>0</v>
      </c>
      <c r="EF26">
        <f>IF(M26=0,0,COUNTIF(T2_imgsummary!Y26:AH26,"ZEUPF")*100/M26)</f>
        <v>0</v>
      </c>
      <c r="EG26">
        <f>IF(M26=0,0,COUNTIF(T2_imgsummary!Y26:AH26,"ZFAVF")*100/M26)</f>
        <v>0</v>
      </c>
      <c r="EH26">
        <f>IF(M26=0,0,COUNTIF(T2_imgsummary!Y26:AH26,"ZMUSF")*100/M26)</f>
        <v>0</v>
      </c>
      <c r="EI26">
        <f>IF(M26=0,0,COUNTIF(T2_imgsummary!Y26:AH26,"ZNSC")*100/M26)</f>
        <v>0</v>
      </c>
      <c r="EJ26">
        <f>IF(M26=0,0,COUNTIF(T2_imgsummary!Y26:AH26,"ZOC")*100/M26)</f>
        <v>0</v>
      </c>
      <c r="EK26">
        <f>IF(M26=0,0,COUNTIF(T2_imgsummary!Y26:AH26,"ZPOCF")*100/M26)</f>
        <v>0</v>
      </c>
      <c r="EL26">
        <f>IF(M26=0,0,COUNTIF(T2_imgsummary!Y26:AH26,"ZPORF")*100/M26)</f>
        <v>0</v>
      </c>
    </row>
    <row r="27" spans="1:142" x14ac:dyDescent="0.25">
      <c r="A27">
        <v>25</v>
      </c>
      <c r="B27" t="s">
        <v>580</v>
      </c>
      <c r="F27" s="26">
        <f>IF(M27=0,0,COUNTIF(T2_imgsummary!O27:X27,"HC")*100/M27)</f>
        <v>10</v>
      </c>
      <c r="G27" s="26">
        <f>IF(M27=0,0,COUNTIF(T2_imgsummary!O27:X27,"AA")*100/M27)</f>
        <v>40</v>
      </c>
      <c r="H27">
        <f>IF(M27=0,0,COUNTIF(T2_imgsummary!O27:X27,"AB")*100/M27)</f>
        <v>0</v>
      </c>
      <c r="I27">
        <f>IF(M27=0,0,COUNTIF(T2_imgsummary!O27:X27,"MA")*100/M27)</f>
        <v>0</v>
      </c>
      <c r="J27" s="26">
        <f>IF(M27=0,0,COUNTIF(T2_imgsummary!O27:X27,"HA")*100/M27)</f>
        <v>50</v>
      </c>
      <c r="K27">
        <f>IF(M27=0,0,COUNTIF(T2_imgsummary!O27:X27,"OB")*100/M27)</f>
        <v>0</v>
      </c>
      <c r="L27">
        <f>IF(M27=0,0,COUNTIF(T2_imgsummary!O27:X27,"TWB")*100/M27)</f>
        <v>0</v>
      </c>
      <c r="M27">
        <f>10-COUNTIF(T2_imgsummary!O27:X27,"TWS")</f>
        <v>10</v>
      </c>
      <c r="P27">
        <f>IF(M27=0,0,COUNTIF(T2_imgsummary!E27:N27,"ACAN")*100/M27)</f>
        <v>0</v>
      </c>
      <c r="Q27">
        <f>IF(M27=0,0,COUNTIF(T2_imgsummary!E27:N27,"ACB")*100/M27)</f>
        <v>0</v>
      </c>
      <c r="R27">
        <f>IF(M27=0,0,COUNTIF(T2_imgsummary!E27:N27,"ACC")*100/M27)</f>
        <v>0</v>
      </c>
      <c r="S27">
        <f>IF(M27=0,0,COUNTIF(T2_imgsummary!E27:N27,"ACD")*100/M27)</f>
        <v>0</v>
      </c>
      <c r="T27">
        <f>IF(M27=0,0,COUNTIF(T2_imgsummary!E27:N27,"ACH")*100/M27)</f>
        <v>0</v>
      </c>
      <c r="U27">
        <f>IF(M27=0,0,COUNTIF(T2_imgsummary!E27:N27,"ACT")*100/M27)</f>
        <v>0</v>
      </c>
      <c r="V27">
        <f>IF(M27=0,0,COUNTIF(T2_imgsummary!E27:N27,"ACR")*100/M27)</f>
        <v>0</v>
      </c>
      <c r="W27">
        <f>IF(M27=0,0,COUNTIF(T2_imgsummary!E27:N27,"AST")*100/M27)</f>
        <v>0</v>
      </c>
      <c r="X27">
        <f>IF(M27=0,0,COUNTIF(T2_imgsummary!E27:N27,"AF")*100/M27)</f>
        <v>0</v>
      </c>
      <c r="Y27">
        <f>IF(M27=0,0,COUNTIF(T2_imgsummary!E27:N27,"BLEC")*100/M27)</f>
        <v>0</v>
      </c>
      <c r="Z27">
        <f>IF(M27=0,0,COUNTIF(T2_imgsummary!E27:N27,"CAU")*100/M27)</f>
        <v>0</v>
      </c>
      <c r="AA27">
        <f>IF(M27=0,0,COUNTIF(T2_imgsummary!E27:N27,"COE")*100/M27)</f>
        <v>0</v>
      </c>
      <c r="AB27">
        <f>IF(M27=0,0,COUNTIF(T2_imgsummary!E27:N27,"COS")*100/M27)</f>
        <v>0</v>
      </c>
      <c r="AC27">
        <f>IF(M27=0,0,COUNTIF(T2_imgsummary!E27:N27,"CYP")*100/M27)</f>
        <v>0</v>
      </c>
      <c r="AD27">
        <f>IF(M27=0,0,COUNTIF(T2_imgsummary!E27:N27,"DIP")*100/M27)</f>
        <v>0</v>
      </c>
      <c r="AE27">
        <f>IF(M27=0,0,COUNTIF(T2_imgsummary!E27:N27,"ECHY")*100/M27)</f>
        <v>0</v>
      </c>
      <c r="AF27">
        <f>IF(M27=0,0,COUNTIF(T2_imgsummary!E27:N27,"ECHI")*100/M27)</f>
        <v>0</v>
      </c>
      <c r="AG27">
        <f>IF(M27=0,0,COUNTIF(T2_imgsummary!E27:N27,"EUP")*100/M27)</f>
        <v>0</v>
      </c>
      <c r="AH27">
        <f>IF(M27=0,0,COUNTIF(T2_imgsummary!E27:N27,"FAV")*100/M27)</f>
        <v>0</v>
      </c>
      <c r="AI27">
        <f>IF(M27=0,0,COUNTIF(T2_imgsummary!E27:N27,"FVI")*100/M27)</f>
        <v>0</v>
      </c>
      <c r="AJ27">
        <f>IF(M27=0,0,COUNTIF(T2_imgsummary!E27:N27,"CMR")*100/M27)</f>
        <v>0</v>
      </c>
      <c r="AK27">
        <f>IF(M27=0,0,COUNTIF(T2_imgsummary!E27:N27,"GAL")*100/M27)</f>
        <v>0</v>
      </c>
      <c r="AL27">
        <f>IF(M27=0,0,COUNTIF(T2_imgsummary!E27:N27,"GONIA")*100/M27)</f>
        <v>0</v>
      </c>
      <c r="AM27">
        <f>IF(M27=0,0,COUNTIF(T2_imgsummary!E27:N27,"GONIO")*100/M27)</f>
        <v>0</v>
      </c>
      <c r="AN27">
        <f>IF(M27=0,0,COUNTIF(T2_imgsummary!E27:N27,"HEL")*100/M27)</f>
        <v>0</v>
      </c>
      <c r="AO27">
        <f>IF(M27=0,0,COUNTIF(T2_imgsummary!E27:N27,"HYD")*100/M27)</f>
        <v>0</v>
      </c>
      <c r="AP27">
        <f>IF(M27=0,0,COUNTIF(T2_imgsummary!E27:N27,"ISO")*100/M27)</f>
        <v>0</v>
      </c>
      <c r="AQ27">
        <f>IF(M27=0,0,COUNTIF(T2_imgsummary!E27:N27,"LEPA")*100/M27)</f>
        <v>0</v>
      </c>
      <c r="AR27">
        <f>IF(M27=0,0,COUNTIF(T2_imgsummary!E27:N27,"LEPS")*100/M27)</f>
        <v>0</v>
      </c>
      <c r="AS27">
        <f>IF(M27=0,0,COUNTIF(T2_imgsummary!E27:N27,"LOB")*100/M27)</f>
        <v>0</v>
      </c>
      <c r="AT27">
        <f>IF(M27=0,0,COUNTIF(T2_imgsummary!E27:N27,"MER")*100/M27)</f>
        <v>0</v>
      </c>
      <c r="AU27">
        <f>IF(M27=0,0,COUNTIF(T2_imgsummary!E27:N27,"MILL")*100/M27)</f>
        <v>0</v>
      </c>
      <c r="AV27">
        <f>IF(M27=0,0,COUNTIF(T2_imgsummary!E27:N27,"MON")*100/M27)</f>
        <v>0</v>
      </c>
      <c r="AW27">
        <f>IF(M27=0,0,COUNTIF(T2_imgsummary!E27:N27,"MONTB")*100/M27)</f>
        <v>0</v>
      </c>
      <c r="AX27">
        <f>IF(M27=0,0,COUNTIF(T2_imgsummary!E27:N27,"MONTE")*100/M27)</f>
        <v>0</v>
      </c>
      <c r="AY27">
        <f>IF(M27=0,0,COUNTIF(T2_imgsummary!E27:N27,"MONTF")*100/M27)</f>
        <v>0</v>
      </c>
      <c r="AZ27">
        <f>IF(M27=0,0,COUNTIF(T2_imgsummary!E27:N27,"MYC")*100/M27)</f>
        <v>0</v>
      </c>
      <c r="BA27">
        <f>IF(M27=0,0,COUNTIF(T2_imgsummary!E27:N27,"CB")*100/M27)</f>
        <v>0</v>
      </c>
      <c r="BB27">
        <f>IF(M27=0,0,COUNTIF(T2_imgsummary!E27:N27,"BUB")*100/M27)</f>
        <v>0</v>
      </c>
      <c r="BC27">
        <f>IF(M27=0,0,COUNTIF(T2_imgsummary!E27:N27,"CE")*100/M27)</f>
        <v>0</v>
      </c>
      <c r="BD27">
        <f>IF(M27=0,0,COUNTIF(T2_imgsummary!E27:N27,"CF")*100/M27)</f>
        <v>0</v>
      </c>
      <c r="BE27">
        <f>IF(M27=0,0,COUNTIF(T2_imgsummary!E27:N27,"FOT")*100/M27)</f>
        <v>0</v>
      </c>
      <c r="BF27">
        <f>IF(M27=0,0,COUNTIF(T2_imgsummary!E27:N27,"CM")*100/M27)</f>
        <v>0</v>
      </c>
      <c r="BG27">
        <f>IF(M27=0,0,COUNTIF(T2_imgsummary!E27:N27,"OULA")*100/M27)</f>
        <v>0</v>
      </c>
      <c r="BH27">
        <f>IF(M27=0,0,COUNTIF(T2_imgsummary!E27:N27,"OULO")*100/M27)</f>
        <v>0</v>
      </c>
      <c r="BI27">
        <f>IF(M27=0,0,COUNTIF(T2_imgsummary!E27:N27,"OXY")*100/M27)</f>
        <v>0</v>
      </c>
      <c r="BJ27">
        <f>IF(M27=0,0,COUNTIF(T2_imgsummary!E27:N27,"PACE")*100/M27)</f>
        <v>0</v>
      </c>
      <c r="BK27">
        <f>IF(M27=0,0,COUNTIF(T2_imgsummary!E27:N27,"PACF")*100/M27)</f>
        <v>0</v>
      </c>
      <c r="BL27">
        <f>IF(M27=0,0,COUNTIF(T2_imgsummary!E27:N27,"PAV")*100/M27)</f>
        <v>0</v>
      </c>
      <c r="BM27">
        <f>IF(M27=0,0,COUNTIF(T2_imgsummary!E27:N27,"PEC")*100/M27)</f>
        <v>0</v>
      </c>
      <c r="BN27">
        <f>IF(M27=0,0,COUNTIF(T2_imgsummary!E27:N27,"PLAT")*100/M27)</f>
        <v>0</v>
      </c>
      <c r="BO27">
        <f>IF(M27=0,0,COUNTIF(T2_imgsummary!E27:N27,"POC")*100/M27)</f>
        <v>0</v>
      </c>
      <c r="BP27">
        <f>IF(M27=0,0,COUNTIF(T2_imgsummary!E27:N27,"PORB")*100/M27)</f>
        <v>0</v>
      </c>
      <c r="BQ27">
        <f>IF(M27=0,0,COUNTIF(T2_imgsummary!E27:N27,"PORE")*100/M27)</f>
        <v>0</v>
      </c>
      <c r="BR27" s="26">
        <f>IF(M27=0,0,COUNTIF(T2_imgsummary!E27:N27,"PORM")*100/M27)</f>
        <v>10</v>
      </c>
      <c r="BS27">
        <f>IF(M27=0,0,COUNTIF(T2_imgsummary!E27:N27,"SER")*100/M27)</f>
        <v>0</v>
      </c>
      <c r="BT27">
        <f>IF(M27=0,0,COUNTIF(T2_imgsummary!E27:N27,"STY")*100/M27)</f>
        <v>0</v>
      </c>
      <c r="BU27">
        <f>IF(M27=0,0,COUNTIF(T2_imgsummary!E27:N27,"SYM")*100/M27)</f>
        <v>0</v>
      </c>
      <c r="BV27">
        <f>IF(M27=0,0,COUNTIF(T2_imgsummary!E27:N27,"TUBI")*100/M27)</f>
        <v>0</v>
      </c>
      <c r="BW27">
        <f>IF(M27=0,0,COUNTIF(T2_imgsummary!E27:N27,"TURB")*100/M27)</f>
        <v>0</v>
      </c>
      <c r="BX27">
        <f>IF(M27=0,0,COUNTIF(T2_imgsummary!E27:N27,"ZACRF")*100/M27)</f>
        <v>0</v>
      </c>
      <c r="BY27">
        <f>IF(M27=0,0,COUNTIF(T2_imgsummary!E27:N27,"ZAGARF")*100/M27)</f>
        <v>0</v>
      </c>
      <c r="BZ27">
        <f>IF(M27=0,0,COUNTIF(T2_imgsummary!E27:N27,"ZAGATF")*100/M27)</f>
        <v>0</v>
      </c>
      <c r="CA27">
        <f>IF(M27=0,0,COUNTIF(T2_imgsummary!E27:N27,"ZDENF")*100/M27)</f>
        <v>0</v>
      </c>
      <c r="CB27">
        <f>IF(M27=0,0,COUNTIF(T2_imgsummary!E27:N27,"ZEUPF")*100/M27)</f>
        <v>0</v>
      </c>
      <c r="CC27">
        <f>IF(M27=0,0,COUNTIF(T2_imgsummary!E27:N27,"ZFAVF")*100/M27)</f>
        <v>0</v>
      </c>
      <c r="CD27">
        <f>IF(M27=0,0,COUNTIF(T2_imgsummary!E27:N27,"ZCMRF")*100/M27)</f>
        <v>0</v>
      </c>
      <c r="CE27">
        <f>IF(M27=0,0,COUNTIF(T2_imgsummary!E27:N27,"ZMUSF")*100/M27)</f>
        <v>0</v>
      </c>
      <c r="CF27">
        <f>IF(M27=0,0,COUNTIF(T2_imgsummary!E27:N27,"ZNSC")*100/M27)</f>
        <v>0</v>
      </c>
      <c r="CG27">
        <f>IF(M27=0,0,COUNTIF(T2_imgsummary!E27:N27,"ZOC")*100/M27)</f>
        <v>0</v>
      </c>
      <c r="CH27">
        <f>IF(M27=0,0,COUNTIF(T2_imgsummary!E27:N27,"ZPOCF")*100/M27)</f>
        <v>0</v>
      </c>
      <c r="CI27">
        <f>IF(M27=0,0,COUNTIF(T2_imgsummary!E27:N27,"ZPORF")*100/M27)</f>
        <v>0</v>
      </c>
      <c r="CK27" s="26">
        <f>IF(M27=0,0,COUNTIF(T2_imgsummary!E27:N27,"AA")*100/M27)</f>
        <v>40</v>
      </c>
      <c r="CL27">
        <f>IF(M27=0,0,COUNTIF(T2_imgsummary!E27:N27,"CA")*100/M27)</f>
        <v>0</v>
      </c>
      <c r="CM27">
        <f>IF(M27=0,0,COUNTIF(T2_imgsummary!E27:N27,"DC")*100/M27)</f>
        <v>0</v>
      </c>
      <c r="CN27">
        <f>IF(M27=0,0,COUNTIF(T2_imgsummary!E27:N27,"DCA")*100/M27)</f>
        <v>0</v>
      </c>
      <c r="CO27">
        <f>IF(M27=0,0,COUNTIF(T2_imgsummary!E27:N27,"DIS")*100/M27)</f>
        <v>0</v>
      </c>
      <c r="CQ27">
        <f>IF(M27=0,0,COUNTIF(T2_imgsummary!E27:N27,"GRV")*100/M27)</f>
        <v>0</v>
      </c>
      <c r="CR27">
        <f>IF(M27=0,0,COUNTIF(T2_imgsummary!E27:N27,"R")*100/M27)</f>
        <v>0</v>
      </c>
      <c r="CS27">
        <f>IF(M27=0,0,COUNTIF(T2_imgsummary!E27:N27,"S")*100/M27)</f>
        <v>0</v>
      </c>
      <c r="CT27">
        <f>IF(M27=0,0,COUNTIF(T2_imgsummary!E27:N27,"RCK")*100/M27)</f>
        <v>0</v>
      </c>
      <c r="CU27">
        <f>IF(M27=0,0,COUNTIF(T2_imgsummary!E27:N27,"SI")*100/M27)</f>
        <v>0</v>
      </c>
      <c r="CW27">
        <f>IF(M27=0,0,COUNTIF(T2_imgsummary!E27:N27,"COD")*100/M27)</f>
        <v>0</v>
      </c>
      <c r="CX27">
        <f>IF(M27=0,0,COUNTIF(T2_imgsummary!E27:N27,"KAPP")*100/M27)</f>
        <v>0</v>
      </c>
      <c r="CY27">
        <f>IF(M27=0,0,COUNTIF(T2_imgsummary!E27:N27,"MA")*100/M27)</f>
        <v>0</v>
      </c>
      <c r="CZ27">
        <f>IF(M27=0,0,COUNTIF(T2_imgsummary!E27:N27,"SARG")*100/M27)</f>
        <v>0</v>
      </c>
      <c r="DB27" s="26">
        <f>IF(M27=0,0,COUNTIF(T2_imgsummary!E27:N27,"HA")*100/M27)</f>
        <v>50</v>
      </c>
      <c r="DD27">
        <f>IF(M27=0,0,COUNTIF(T2_imgsummary!E27:N27,"COTS")*100/M27)</f>
        <v>0</v>
      </c>
      <c r="DE27">
        <f>IF(M27=0,0,COUNTIF(T2_imgsummary!E27:N27,"COR")*100/M27)</f>
        <v>0</v>
      </c>
      <c r="DF27">
        <f>IF(M27=0,0,COUNTIF(T2_imgsummary!E27:N27,"DIA")*100/M27)</f>
        <v>0</v>
      </c>
      <c r="DG27">
        <f>IF(M27=0,0,COUNTIF(T2_imgsummary!E27:N27,"GORG")*100/M27)</f>
        <v>0</v>
      </c>
      <c r="DH27">
        <f>IF(M27=0,0,COUNTIF(T2_imgsummary!E27:N27,"ISIS")*100/M27)</f>
        <v>0</v>
      </c>
      <c r="DI27">
        <f>IF(M27=0,0,COUNTIF(T2_imgsummary!E27:N27,"OT")*100/M27)</f>
        <v>0</v>
      </c>
      <c r="DJ27">
        <f>IF(M27=0,0,COUNTIF(T2_imgsummary!E27:N27,"SG")*100/M27)</f>
        <v>0</v>
      </c>
      <c r="DK27">
        <f>IF(M27=0,0,COUNTIF(T2_imgsummary!E27:N27,"SC")*100/M27)</f>
        <v>0</v>
      </c>
      <c r="DL27">
        <f>IF(M27=0,0,COUNTIF(T2_imgsummary!E27:N27,"SP")*100/M27)</f>
        <v>0</v>
      </c>
      <c r="DM27">
        <f>IF(M27=0,0,COUNTIF(T2_imgsummary!E27:N27,"ZO")*100/M27)</f>
        <v>0</v>
      </c>
      <c r="DO27">
        <f>IF(M27=0,0,COUNTIF(T2_imgsummary!E27:N27,"TWB")*100/M27)</f>
        <v>0</v>
      </c>
      <c r="DQ27">
        <f>IF(M27=0,0,COUNTIF(T2_imgsummary!Y27:AH27,"COR")*100/M27)</f>
        <v>0</v>
      </c>
      <c r="DR27">
        <f>IF(M27=0,0,COUNTIF(T2_imgsummary!Y27:AH27,"COTS")*100/M27)</f>
        <v>0</v>
      </c>
      <c r="DS27">
        <f>IF(M27=0,0,COUNTIF(T2_imgsummary!Y27:AH27,"DIA")*100/M27)</f>
        <v>0</v>
      </c>
      <c r="DT27">
        <f>IF(M27=0,0,COUNTIF(T2_imgsummary!Y27:AH27,"GORG")*100/M27)</f>
        <v>0</v>
      </c>
      <c r="DU27">
        <f>IF(M27=0,0,COUNTIF(T2_imgsummary!Y27:AH27,"ISIS")*100/M27)</f>
        <v>0</v>
      </c>
      <c r="DV27">
        <f>IF(M27=0,0,COUNTIF(T2_imgsummary!Y27:AH27,"DIS")*100/M27)</f>
        <v>0</v>
      </c>
      <c r="DW27">
        <f>IF(M27=0,0,COUNTIF(T2_imgsummary!Y27:AH27,"BLEC")*100/M27)</f>
        <v>0</v>
      </c>
      <c r="DX27">
        <f>IF(M27=0,0,COUNTIF(T2_imgsummary!Y27:AH27,"COD")*100/M27)</f>
        <v>0</v>
      </c>
      <c r="DY27">
        <f>IF(M27=0,0,COUNTIF(T2_imgsummary!Y27:AH27,"KAPP")*100/M27)</f>
        <v>0</v>
      </c>
      <c r="DZ27">
        <f>IF(M27=0,0,COUNTIF(T2_imgsummary!Y27:AH27,"SARG")*100/M27)</f>
        <v>0</v>
      </c>
      <c r="EA27">
        <f>IF(M27=0,0,COUNTIF(T2_imgsummary!Y27:AH27,"ZACRF")*100/M27)</f>
        <v>0</v>
      </c>
      <c r="EB27">
        <f>IF(M27=0,0,COUNTIF(T2_imgsummary!Y27:AH27,"ZAGARF")*100/M27)</f>
        <v>0</v>
      </c>
      <c r="EC27">
        <f>IF(M27=0,0,COUNTIF(T2_imgsummary!Y27:AH27,"ZAGATF")*100/M27)</f>
        <v>0</v>
      </c>
      <c r="ED27">
        <f>IF(M27=0,0,COUNTIF(T2_imgsummary!Y27:AH27,"ZCMRF")*100/M27)</f>
        <v>0</v>
      </c>
      <c r="EE27">
        <f>IF(M27=0,0,COUNTIF(T2_imgsummary!Y27:AH27,"ZDENF")*100/M27)</f>
        <v>0</v>
      </c>
      <c r="EF27">
        <f>IF(M27=0,0,COUNTIF(T2_imgsummary!Y27:AH27,"ZEUPF")*100/M27)</f>
        <v>0</v>
      </c>
      <c r="EG27">
        <f>IF(M27=0,0,COUNTIF(T2_imgsummary!Y27:AH27,"ZFAVF")*100/M27)</f>
        <v>0</v>
      </c>
      <c r="EH27">
        <f>IF(M27=0,0,COUNTIF(T2_imgsummary!Y27:AH27,"ZMUSF")*100/M27)</f>
        <v>0</v>
      </c>
      <c r="EI27">
        <f>IF(M27=0,0,COUNTIF(T2_imgsummary!Y27:AH27,"ZNSC")*100/M27)</f>
        <v>0</v>
      </c>
      <c r="EJ27">
        <f>IF(M27=0,0,COUNTIF(T2_imgsummary!Y27:AH27,"ZOC")*100/M27)</f>
        <v>0</v>
      </c>
      <c r="EK27">
        <f>IF(M27=0,0,COUNTIF(T2_imgsummary!Y27:AH27,"ZPOCF")*100/M27)</f>
        <v>0</v>
      </c>
      <c r="EL27">
        <f>IF(M27=0,0,COUNTIF(T2_imgsummary!Y27:AH27,"ZPORF")*100/M27)</f>
        <v>0</v>
      </c>
    </row>
    <row r="28" spans="1:142" x14ac:dyDescent="0.25">
      <c r="A28">
        <v>26</v>
      </c>
      <c r="B28" t="s">
        <v>581</v>
      </c>
      <c r="F28" s="26">
        <f>IF(M28=0,0,COUNTIF(T2_imgsummary!O28:X28,"HC")*100/M28)</f>
        <v>10</v>
      </c>
      <c r="G28" s="26">
        <f>IF(M28=0,0,COUNTIF(T2_imgsummary!O28:X28,"AA")*100/M28)</f>
        <v>40</v>
      </c>
      <c r="H28">
        <f>IF(M28=0,0,COUNTIF(T2_imgsummary!O28:X28,"AB")*100/M28)</f>
        <v>0</v>
      </c>
      <c r="I28" s="26">
        <f>IF(M28=0,0,COUNTIF(T2_imgsummary!O28:X28,"MA")*100/M28)</f>
        <v>40</v>
      </c>
      <c r="J28" s="26">
        <f>IF(M28=0,0,COUNTIF(T2_imgsummary!O28:X28,"HA")*100/M28)</f>
        <v>10</v>
      </c>
      <c r="K28">
        <f>IF(M28=0,0,COUNTIF(T2_imgsummary!O28:X28,"OB")*100/M28)</f>
        <v>0</v>
      </c>
      <c r="L28">
        <f>IF(M28=0,0,COUNTIF(T2_imgsummary!O28:X28,"TWB")*100/M28)</f>
        <v>0</v>
      </c>
      <c r="M28">
        <f>10-COUNTIF(T2_imgsummary!O28:X28,"TWS")</f>
        <v>10</v>
      </c>
      <c r="P28">
        <f>IF(M28=0,0,COUNTIF(T2_imgsummary!E28:N28,"ACAN")*100/M28)</f>
        <v>0</v>
      </c>
      <c r="Q28">
        <f>IF(M28=0,0,COUNTIF(T2_imgsummary!E28:N28,"ACB")*100/M28)</f>
        <v>0</v>
      </c>
      <c r="R28">
        <f>IF(M28=0,0,COUNTIF(T2_imgsummary!E28:N28,"ACC")*100/M28)</f>
        <v>0</v>
      </c>
      <c r="S28">
        <f>IF(M28=0,0,COUNTIF(T2_imgsummary!E28:N28,"ACD")*100/M28)</f>
        <v>0</v>
      </c>
      <c r="T28">
        <f>IF(M28=0,0,COUNTIF(T2_imgsummary!E28:N28,"ACH")*100/M28)</f>
        <v>0</v>
      </c>
      <c r="U28">
        <f>IF(M28=0,0,COUNTIF(T2_imgsummary!E28:N28,"ACT")*100/M28)</f>
        <v>0</v>
      </c>
      <c r="V28">
        <f>IF(M28=0,0,COUNTIF(T2_imgsummary!E28:N28,"ACR")*100/M28)</f>
        <v>0</v>
      </c>
      <c r="W28">
        <f>IF(M28=0,0,COUNTIF(T2_imgsummary!E28:N28,"AST")*100/M28)</f>
        <v>0</v>
      </c>
      <c r="X28">
        <f>IF(M28=0,0,COUNTIF(T2_imgsummary!E28:N28,"AF")*100/M28)</f>
        <v>0</v>
      </c>
      <c r="Y28">
        <f>IF(M28=0,0,COUNTIF(T2_imgsummary!E28:N28,"BLEC")*100/M28)</f>
        <v>0</v>
      </c>
      <c r="Z28">
        <f>IF(M28=0,0,COUNTIF(T2_imgsummary!E28:N28,"CAU")*100/M28)</f>
        <v>0</v>
      </c>
      <c r="AA28">
        <f>IF(M28=0,0,COUNTIF(T2_imgsummary!E28:N28,"COE")*100/M28)</f>
        <v>0</v>
      </c>
      <c r="AB28">
        <f>IF(M28=0,0,COUNTIF(T2_imgsummary!E28:N28,"COS")*100/M28)</f>
        <v>0</v>
      </c>
      <c r="AC28">
        <f>IF(M28=0,0,COUNTIF(T2_imgsummary!E28:N28,"CYP")*100/M28)</f>
        <v>0</v>
      </c>
      <c r="AD28">
        <f>IF(M28=0,0,COUNTIF(T2_imgsummary!E28:N28,"DIP")*100/M28)</f>
        <v>0</v>
      </c>
      <c r="AE28">
        <f>IF(M28=0,0,COUNTIF(T2_imgsummary!E28:N28,"ECHY")*100/M28)</f>
        <v>0</v>
      </c>
      <c r="AF28">
        <f>IF(M28=0,0,COUNTIF(T2_imgsummary!E28:N28,"ECHI")*100/M28)</f>
        <v>0</v>
      </c>
      <c r="AG28">
        <f>IF(M28=0,0,COUNTIF(T2_imgsummary!E28:N28,"EUP")*100/M28)</f>
        <v>0</v>
      </c>
      <c r="AH28">
        <f>IF(M28=0,0,COUNTIF(T2_imgsummary!E28:N28,"FAV")*100/M28)</f>
        <v>0</v>
      </c>
      <c r="AI28">
        <f>IF(M28=0,0,COUNTIF(T2_imgsummary!E28:N28,"FVI")*100/M28)</f>
        <v>0</v>
      </c>
      <c r="AJ28">
        <f>IF(M28=0,0,COUNTIF(T2_imgsummary!E28:N28,"CMR")*100/M28)</f>
        <v>0</v>
      </c>
      <c r="AK28">
        <f>IF(M28=0,0,COUNTIF(T2_imgsummary!E28:N28,"GAL")*100/M28)</f>
        <v>0</v>
      </c>
      <c r="AL28">
        <f>IF(M28=0,0,COUNTIF(T2_imgsummary!E28:N28,"GONIA")*100/M28)</f>
        <v>0</v>
      </c>
      <c r="AM28">
        <f>IF(M28=0,0,COUNTIF(T2_imgsummary!E28:N28,"GONIO")*100/M28)</f>
        <v>0</v>
      </c>
      <c r="AN28">
        <f>IF(M28=0,0,COUNTIF(T2_imgsummary!E28:N28,"HEL")*100/M28)</f>
        <v>0</v>
      </c>
      <c r="AO28">
        <f>IF(M28=0,0,COUNTIF(T2_imgsummary!E28:N28,"HYD")*100/M28)</f>
        <v>0</v>
      </c>
      <c r="AP28">
        <f>IF(M28=0,0,COUNTIF(T2_imgsummary!E28:N28,"ISO")*100/M28)</f>
        <v>0</v>
      </c>
      <c r="AQ28">
        <f>IF(M28=0,0,COUNTIF(T2_imgsummary!E28:N28,"LEPA")*100/M28)</f>
        <v>0</v>
      </c>
      <c r="AR28">
        <f>IF(M28=0,0,COUNTIF(T2_imgsummary!E28:N28,"LEPS")*100/M28)</f>
        <v>0</v>
      </c>
      <c r="AS28">
        <f>IF(M28=0,0,COUNTIF(T2_imgsummary!E28:N28,"LOB")*100/M28)</f>
        <v>0</v>
      </c>
      <c r="AT28">
        <f>IF(M28=0,0,COUNTIF(T2_imgsummary!E28:N28,"MER")*100/M28)</f>
        <v>0</v>
      </c>
      <c r="AU28">
        <f>IF(M28=0,0,COUNTIF(T2_imgsummary!E28:N28,"MILL")*100/M28)</f>
        <v>0</v>
      </c>
      <c r="AV28">
        <f>IF(M28=0,0,COUNTIF(T2_imgsummary!E28:N28,"MON")*100/M28)</f>
        <v>0</v>
      </c>
      <c r="AW28">
        <f>IF(M28=0,0,COUNTIF(T2_imgsummary!E28:N28,"MONTB")*100/M28)</f>
        <v>0</v>
      </c>
      <c r="AX28">
        <f>IF(M28=0,0,COUNTIF(T2_imgsummary!E28:N28,"MONTE")*100/M28)</f>
        <v>0</v>
      </c>
      <c r="AY28">
        <f>IF(M28=0,0,COUNTIF(T2_imgsummary!E28:N28,"MONTF")*100/M28)</f>
        <v>0</v>
      </c>
      <c r="AZ28">
        <f>IF(M28=0,0,COUNTIF(T2_imgsummary!E28:N28,"MYC")*100/M28)</f>
        <v>0</v>
      </c>
      <c r="BA28">
        <f>IF(M28=0,0,COUNTIF(T2_imgsummary!E28:N28,"CB")*100/M28)</f>
        <v>0</v>
      </c>
      <c r="BB28">
        <f>IF(M28=0,0,COUNTIF(T2_imgsummary!E28:N28,"BUB")*100/M28)</f>
        <v>0</v>
      </c>
      <c r="BC28" s="26">
        <f>IF(M28=0,0,COUNTIF(T2_imgsummary!E28:N28,"CE")*100/M28)</f>
        <v>10</v>
      </c>
      <c r="BD28">
        <f>IF(M28=0,0,COUNTIF(T2_imgsummary!E28:N28,"CF")*100/M28)</f>
        <v>0</v>
      </c>
      <c r="BE28">
        <f>IF(M28=0,0,COUNTIF(T2_imgsummary!E28:N28,"FOT")*100/M28)</f>
        <v>0</v>
      </c>
      <c r="BF28">
        <f>IF(M28=0,0,COUNTIF(T2_imgsummary!E28:N28,"CM")*100/M28)</f>
        <v>0</v>
      </c>
      <c r="BG28">
        <f>IF(M28=0,0,COUNTIF(T2_imgsummary!E28:N28,"OULA")*100/M28)</f>
        <v>0</v>
      </c>
      <c r="BH28">
        <f>IF(M28=0,0,COUNTIF(T2_imgsummary!E28:N28,"OULO")*100/M28)</f>
        <v>0</v>
      </c>
      <c r="BI28">
        <f>IF(M28=0,0,COUNTIF(T2_imgsummary!E28:N28,"OXY")*100/M28)</f>
        <v>0</v>
      </c>
      <c r="BJ28">
        <f>IF(M28=0,0,COUNTIF(T2_imgsummary!E28:N28,"PACE")*100/M28)</f>
        <v>0</v>
      </c>
      <c r="BK28">
        <f>IF(M28=0,0,COUNTIF(T2_imgsummary!E28:N28,"PACF")*100/M28)</f>
        <v>0</v>
      </c>
      <c r="BL28">
        <f>IF(M28=0,0,COUNTIF(T2_imgsummary!E28:N28,"PAV")*100/M28)</f>
        <v>0</v>
      </c>
      <c r="BM28">
        <f>IF(M28=0,0,COUNTIF(T2_imgsummary!E28:N28,"PEC")*100/M28)</f>
        <v>0</v>
      </c>
      <c r="BN28">
        <f>IF(M28=0,0,COUNTIF(T2_imgsummary!E28:N28,"PLAT")*100/M28)</f>
        <v>0</v>
      </c>
      <c r="BO28">
        <f>IF(M28=0,0,COUNTIF(T2_imgsummary!E28:N28,"POC")*100/M28)</f>
        <v>0</v>
      </c>
      <c r="BP28">
        <f>IF(M28=0,0,COUNTIF(T2_imgsummary!E28:N28,"PORB")*100/M28)</f>
        <v>0</v>
      </c>
      <c r="BQ28">
        <f>IF(M28=0,0,COUNTIF(T2_imgsummary!E28:N28,"PORE")*100/M28)</f>
        <v>0</v>
      </c>
      <c r="BR28">
        <f>IF(M28=0,0,COUNTIF(T2_imgsummary!E28:N28,"PORM")*100/M28)</f>
        <v>0</v>
      </c>
      <c r="BS28">
        <f>IF(M28=0,0,COUNTIF(T2_imgsummary!E28:N28,"SER")*100/M28)</f>
        <v>0</v>
      </c>
      <c r="BT28">
        <f>IF(M28=0,0,COUNTIF(T2_imgsummary!E28:N28,"STY")*100/M28)</f>
        <v>0</v>
      </c>
      <c r="BU28">
        <f>IF(M28=0,0,COUNTIF(T2_imgsummary!E28:N28,"SYM")*100/M28)</f>
        <v>0</v>
      </c>
      <c r="BV28">
        <f>IF(M28=0,0,COUNTIF(T2_imgsummary!E28:N28,"TUBI")*100/M28)</f>
        <v>0</v>
      </c>
      <c r="BW28">
        <f>IF(M28=0,0,COUNTIF(T2_imgsummary!E28:N28,"TURB")*100/M28)</f>
        <v>0</v>
      </c>
      <c r="BX28">
        <f>IF(M28=0,0,COUNTIF(T2_imgsummary!E28:N28,"ZACRF")*100/M28)</f>
        <v>0</v>
      </c>
      <c r="BY28">
        <f>IF(M28=0,0,COUNTIF(T2_imgsummary!E28:N28,"ZAGARF")*100/M28)</f>
        <v>0</v>
      </c>
      <c r="BZ28">
        <f>IF(M28=0,0,COUNTIF(T2_imgsummary!E28:N28,"ZAGATF")*100/M28)</f>
        <v>0</v>
      </c>
      <c r="CA28">
        <f>IF(M28=0,0,COUNTIF(T2_imgsummary!E28:N28,"ZDENF")*100/M28)</f>
        <v>0</v>
      </c>
      <c r="CB28">
        <f>IF(M28=0,0,COUNTIF(T2_imgsummary!E28:N28,"ZEUPF")*100/M28)</f>
        <v>0</v>
      </c>
      <c r="CC28">
        <f>IF(M28=0,0,COUNTIF(T2_imgsummary!E28:N28,"ZFAVF")*100/M28)</f>
        <v>0</v>
      </c>
      <c r="CD28">
        <f>IF(M28=0,0,COUNTIF(T2_imgsummary!E28:N28,"ZCMRF")*100/M28)</f>
        <v>0</v>
      </c>
      <c r="CE28">
        <f>IF(M28=0,0,COUNTIF(T2_imgsummary!E28:N28,"ZMUSF")*100/M28)</f>
        <v>0</v>
      </c>
      <c r="CF28">
        <f>IF(M28=0,0,COUNTIF(T2_imgsummary!E28:N28,"ZNSC")*100/M28)</f>
        <v>0</v>
      </c>
      <c r="CG28">
        <f>IF(M28=0,0,COUNTIF(T2_imgsummary!E28:N28,"ZOC")*100/M28)</f>
        <v>0</v>
      </c>
      <c r="CH28">
        <f>IF(M28=0,0,COUNTIF(T2_imgsummary!E28:N28,"ZPOCF")*100/M28)</f>
        <v>0</v>
      </c>
      <c r="CI28">
        <f>IF(M28=0,0,COUNTIF(T2_imgsummary!E28:N28,"ZPORF")*100/M28)</f>
        <v>0</v>
      </c>
      <c r="CK28" s="26">
        <f>IF(M28=0,0,COUNTIF(T2_imgsummary!E28:N28,"AA")*100/M28)</f>
        <v>40</v>
      </c>
      <c r="CL28">
        <f>IF(M28=0,0,COUNTIF(T2_imgsummary!E28:N28,"CA")*100/M28)</f>
        <v>0</v>
      </c>
      <c r="CM28">
        <f>IF(M28=0,0,COUNTIF(T2_imgsummary!E28:N28,"DC")*100/M28)</f>
        <v>0</v>
      </c>
      <c r="CN28">
        <f>IF(M28=0,0,COUNTIF(T2_imgsummary!E28:N28,"DCA")*100/M28)</f>
        <v>0</v>
      </c>
      <c r="CO28">
        <f>IF(M28=0,0,COUNTIF(T2_imgsummary!E28:N28,"DIS")*100/M28)</f>
        <v>0</v>
      </c>
      <c r="CQ28">
        <f>IF(M28=0,0,COUNTIF(T2_imgsummary!E28:N28,"GRV")*100/M28)</f>
        <v>0</v>
      </c>
      <c r="CR28">
        <f>IF(M28=0,0,COUNTIF(T2_imgsummary!E28:N28,"R")*100/M28)</f>
        <v>0</v>
      </c>
      <c r="CS28">
        <f>IF(M28=0,0,COUNTIF(T2_imgsummary!E28:N28,"S")*100/M28)</f>
        <v>0</v>
      </c>
      <c r="CT28">
        <f>IF(M28=0,0,COUNTIF(T2_imgsummary!E28:N28,"RCK")*100/M28)</f>
        <v>0</v>
      </c>
      <c r="CU28">
        <f>IF(M28=0,0,COUNTIF(T2_imgsummary!E28:N28,"SI")*100/M28)</f>
        <v>0</v>
      </c>
      <c r="CW28">
        <f>IF(M28=0,0,COUNTIF(T2_imgsummary!E28:N28,"COD")*100/M28)</f>
        <v>0</v>
      </c>
      <c r="CX28">
        <f>IF(M28=0,0,COUNTIF(T2_imgsummary!E28:N28,"KAPP")*100/M28)</f>
        <v>0</v>
      </c>
      <c r="CY28" s="26">
        <f>IF(M28=0,0,COUNTIF(T2_imgsummary!E28:N28,"MA")*100/M28)</f>
        <v>40</v>
      </c>
      <c r="CZ28">
        <f>IF(M28=0,0,COUNTIF(T2_imgsummary!E28:N28,"SARG")*100/M28)</f>
        <v>0</v>
      </c>
      <c r="DB28" s="26">
        <f>IF(M28=0,0,COUNTIF(T2_imgsummary!E28:N28,"HA")*100/M28)</f>
        <v>10</v>
      </c>
      <c r="DD28">
        <f>IF(M28=0,0,COUNTIF(T2_imgsummary!E28:N28,"COTS")*100/M28)</f>
        <v>0</v>
      </c>
      <c r="DE28">
        <f>IF(M28=0,0,COUNTIF(T2_imgsummary!E28:N28,"COR")*100/M28)</f>
        <v>0</v>
      </c>
      <c r="DF28">
        <f>IF(M28=0,0,COUNTIF(T2_imgsummary!E28:N28,"DIA")*100/M28)</f>
        <v>0</v>
      </c>
      <c r="DG28">
        <f>IF(M28=0,0,COUNTIF(T2_imgsummary!E28:N28,"GORG")*100/M28)</f>
        <v>0</v>
      </c>
      <c r="DH28">
        <f>IF(M28=0,0,COUNTIF(T2_imgsummary!E28:N28,"ISIS")*100/M28)</f>
        <v>0</v>
      </c>
      <c r="DI28">
        <f>IF(M28=0,0,COUNTIF(T2_imgsummary!E28:N28,"OT")*100/M28)</f>
        <v>0</v>
      </c>
      <c r="DJ28">
        <f>IF(M28=0,0,COUNTIF(T2_imgsummary!E28:N28,"SG")*100/M28)</f>
        <v>0</v>
      </c>
      <c r="DK28">
        <f>IF(M28=0,0,COUNTIF(T2_imgsummary!E28:N28,"SC")*100/M28)</f>
        <v>0</v>
      </c>
      <c r="DL28">
        <f>IF(M28=0,0,COUNTIF(T2_imgsummary!E28:N28,"SP")*100/M28)</f>
        <v>0</v>
      </c>
      <c r="DM28">
        <f>IF(M28=0,0,COUNTIF(T2_imgsummary!E28:N28,"ZO")*100/M28)</f>
        <v>0</v>
      </c>
      <c r="DO28">
        <f>IF(M28=0,0,COUNTIF(T2_imgsummary!E28:N28,"TWB")*100/M28)</f>
        <v>0</v>
      </c>
      <c r="DQ28">
        <f>IF(M28=0,0,COUNTIF(T2_imgsummary!Y28:AH28,"COR")*100/M28)</f>
        <v>0</v>
      </c>
      <c r="DR28">
        <f>IF(M28=0,0,COUNTIF(T2_imgsummary!Y28:AH28,"COTS")*100/M28)</f>
        <v>0</v>
      </c>
      <c r="DS28">
        <f>IF(M28=0,0,COUNTIF(T2_imgsummary!Y28:AH28,"DIA")*100/M28)</f>
        <v>0</v>
      </c>
      <c r="DT28">
        <f>IF(M28=0,0,COUNTIF(T2_imgsummary!Y28:AH28,"GORG")*100/M28)</f>
        <v>0</v>
      </c>
      <c r="DU28">
        <f>IF(M28=0,0,COUNTIF(T2_imgsummary!Y28:AH28,"ISIS")*100/M28)</f>
        <v>0</v>
      </c>
      <c r="DV28">
        <f>IF(M28=0,0,COUNTIF(T2_imgsummary!Y28:AH28,"DIS")*100/M28)</f>
        <v>0</v>
      </c>
      <c r="DW28">
        <f>IF(M28=0,0,COUNTIF(T2_imgsummary!Y28:AH28,"BLEC")*100/M28)</f>
        <v>0</v>
      </c>
      <c r="DX28">
        <f>IF(M28=0,0,COUNTIF(T2_imgsummary!Y28:AH28,"COD")*100/M28)</f>
        <v>0</v>
      </c>
      <c r="DY28">
        <f>IF(M28=0,0,COUNTIF(T2_imgsummary!Y28:AH28,"KAPP")*100/M28)</f>
        <v>0</v>
      </c>
      <c r="DZ28">
        <f>IF(M28=0,0,COUNTIF(T2_imgsummary!Y28:AH28,"SARG")*100/M28)</f>
        <v>0</v>
      </c>
      <c r="EA28">
        <f>IF(M28=0,0,COUNTIF(T2_imgsummary!Y28:AH28,"ZACRF")*100/M28)</f>
        <v>0</v>
      </c>
      <c r="EB28">
        <f>IF(M28=0,0,COUNTIF(T2_imgsummary!Y28:AH28,"ZAGARF")*100/M28)</f>
        <v>0</v>
      </c>
      <c r="EC28">
        <f>IF(M28=0,0,COUNTIF(T2_imgsummary!Y28:AH28,"ZAGATF")*100/M28)</f>
        <v>0</v>
      </c>
      <c r="ED28">
        <f>IF(M28=0,0,COUNTIF(T2_imgsummary!Y28:AH28,"ZCMRF")*100/M28)</f>
        <v>0</v>
      </c>
      <c r="EE28">
        <f>IF(M28=0,0,COUNTIF(T2_imgsummary!Y28:AH28,"ZDENF")*100/M28)</f>
        <v>0</v>
      </c>
      <c r="EF28">
        <f>IF(M28=0,0,COUNTIF(T2_imgsummary!Y28:AH28,"ZEUPF")*100/M28)</f>
        <v>0</v>
      </c>
      <c r="EG28">
        <f>IF(M28=0,0,COUNTIF(T2_imgsummary!Y28:AH28,"ZFAVF")*100/M28)</f>
        <v>0</v>
      </c>
      <c r="EH28">
        <f>IF(M28=0,0,COUNTIF(T2_imgsummary!Y28:AH28,"ZMUSF")*100/M28)</f>
        <v>0</v>
      </c>
      <c r="EI28">
        <f>IF(M28=0,0,COUNTIF(T2_imgsummary!Y28:AH28,"ZNSC")*100/M28)</f>
        <v>0</v>
      </c>
      <c r="EJ28">
        <f>IF(M28=0,0,COUNTIF(T2_imgsummary!Y28:AH28,"ZOC")*100/M28)</f>
        <v>0</v>
      </c>
      <c r="EK28">
        <f>IF(M28=0,0,COUNTIF(T2_imgsummary!Y28:AH28,"ZPOCF")*100/M28)</f>
        <v>0</v>
      </c>
      <c r="EL28">
        <f>IF(M28=0,0,COUNTIF(T2_imgsummary!Y28:AH28,"ZPORF")*100/M28)</f>
        <v>0</v>
      </c>
    </row>
    <row r="29" spans="1:142" x14ac:dyDescent="0.25">
      <c r="A29">
        <v>27</v>
      </c>
      <c r="B29" t="s">
        <v>582</v>
      </c>
      <c r="F29" s="26">
        <f>IF(M29=0,0,COUNTIF(T2_imgsummary!O29:X29,"HC")*100/M29)</f>
        <v>30</v>
      </c>
      <c r="G29" s="26">
        <f>IF(M29=0,0,COUNTIF(T2_imgsummary!O29:X29,"AA")*100/M29)</f>
        <v>30</v>
      </c>
      <c r="H29">
        <f>IF(M29=0,0,COUNTIF(T2_imgsummary!O29:X29,"AB")*100/M29)</f>
        <v>0</v>
      </c>
      <c r="I29" s="26">
        <f>IF(M29=0,0,COUNTIF(T2_imgsummary!O29:X29,"MA")*100/M29)</f>
        <v>30</v>
      </c>
      <c r="J29" s="26">
        <f>IF(M29=0,0,COUNTIF(T2_imgsummary!O29:X29,"HA")*100/M29)</f>
        <v>10</v>
      </c>
      <c r="K29">
        <f>IF(M29=0,0,COUNTIF(T2_imgsummary!O29:X29,"OB")*100/M29)</f>
        <v>0</v>
      </c>
      <c r="L29">
        <f>IF(M29=0,0,COUNTIF(T2_imgsummary!O29:X29,"TWB")*100/M29)</f>
        <v>0</v>
      </c>
      <c r="M29">
        <f>10-COUNTIF(T2_imgsummary!O29:X29,"TWS")</f>
        <v>10</v>
      </c>
      <c r="P29">
        <f>IF(M29=0,0,COUNTIF(T2_imgsummary!E29:N29,"ACAN")*100/M29)</f>
        <v>0</v>
      </c>
      <c r="Q29">
        <f>IF(M29=0,0,COUNTIF(T2_imgsummary!E29:N29,"ACB")*100/M29)</f>
        <v>0</v>
      </c>
      <c r="R29">
        <f>IF(M29=0,0,COUNTIF(T2_imgsummary!E29:N29,"ACC")*100/M29)</f>
        <v>0</v>
      </c>
      <c r="S29">
        <f>IF(M29=0,0,COUNTIF(T2_imgsummary!E29:N29,"ACD")*100/M29)</f>
        <v>0</v>
      </c>
      <c r="T29">
        <f>IF(M29=0,0,COUNTIF(T2_imgsummary!E29:N29,"ACH")*100/M29)</f>
        <v>0</v>
      </c>
      <c r="U29">
        <f>IF(M29=0,0,COUNTIF(T2_imgsummary!E29:N29,"ACT")*100/M29)</f>
        <v>0</v>
      </c>
      <c r="V29">
        <f>IF(M29=0,0,COUNTIF(T2_imgsummary!E29:N29,"ACR")*100/M29)</f>
        <v>0</v>
      </c>
      <c r="W29">
        <f>IF(M29=0,0,COUNTIF(T2_imgsummary!E29:N29,"AST")*100/M29)</f>
        <v>0</v>
      </c>
      <c r="X29">
        <f>IF(M29=0,0,COUNTIF(T2_imgsummary!E29:N29,"AF")*100/M29)</f>
        <v>0</v>
      </c>
      <c r="Y29">
        <f>IF(M29=0,0,COUNTIF(T2_imgsummary!E29:N29,"BLEC")*100/M29)</f>
        <v>0</v>
      </c>
      <c r="Z29" s="26">
        <f>IF(M29=0,0,COUNTIF(T2_imgsummary!E29:N29,"CAU")*100/M29)</f>
        <v>10</v>
      </c>
      <c r="AA29">
        <f>IF(M29=0,0,COUNTIF(T2_imgsummary!E29:N29,"COE")*100/M29)</f>
        <v>0</v>
      </c>
      <c r="AB29">
        <f>IF(M29=0,0,COUNTIF(T2_imgsummary!E29:N29,"COS")*100/M29)</f>
        <v>0</v>
      </c>
      <c r="AC29">
        <f>IF(M29=0,0,COUNTIF(T2_imgsummary!E29:N29,"CYP")*100/M29)</f>
        <v>0</v>
      </c>
      <c r="AD29">
        <f>IF(M29=0,0,COUNTIF(T2_imgsummary!E29:N29,"DIP")*100/M29)</f>
        <v>0</v>
      </c>
      <c r="AE29">
        <f>IF(M29=0,0,COUNTIF(T2_imgsummary!E29:N29,"ECHY")*100/M29)</f>
        <v>0</v>
      </c>
      <c r="AF29">
        <f>IF(M29=0,0,COUNTIF(T2_imgsummary!E29:N29,"ECHI")*100/M29)</f>
        <v>0</v>
      </c>
      <c r="AG29">
        <f>IF(M29=0,0,COUNTIF(T2_imgsummary!E29:N29,"EUP")*100/M29)</f>
        <v>0</v>
      </c>
      <c r="AH29">
        <f>IF(M29=0,0,COUNTIF(T2_imgsummary!E29:N29,"FAV")*100/M29)</f>
        <v>0</v>
      </c>
      <c r="AI29">
        <f>IF(M29=0,0,COUNTIF(T2_imgsummary!E29:N29,"FVI")*100/M29)</f>
        <v>0</v>
      </c>
      <c r="AJ29">
        <f>IF(M29=0,0,COUNTIF(T2_imgsummary!E29:N29,"CMR")*100/M29)</f>
        <v>0</v>
      </c>
      <c r="AK29">
        <f>IF(M29=0,0,COUNTIF(T2_imgsummary!E29:N29,"GAL")*100/M29)</f>
        <v>0</v>
      </c>
      <c r="AL29">
        <f>IF(M29=0,0,COUNTIF(T2_imgsummary!E29:N29,"GONIA")*100/M29)</f>
        <v>0</v>
      </c>
      <c r="AM29">
        <f>IF(M29=0,0,COUNTIF(T2_imgsummary!E29:N29,"GONIO")*100/M29)</f>
        <v>0</v>
      </c>
      <c r="AN29">
        <f>IF(M29=0,0,COUNTIF(T2_imgsummary!E29:N29,"HEL")*100/M29)</f>
        <v>0</v>
      </c>
      <c r="AO29">
        <f>IF(M29=0,0,COUNTIF(T2_imgsummary!E29:N29,"HYD")*100/M29)</f>
        <v>0</v>
      </c>
      <c r="AP29">
        <f>IF(M29=0,0,COUNTIF(T2_imgsummary!E29:N29,"ISO")*100/M29)</f>
        <v>0</v>
      </c>
      <c r="AQ29">
        <f>IF(M29=0,0,COUNTIF(T2_imgsummary!E29:N29,"LEPA")*100/M29)</f>
        <v>0</v>
      </c>
      <c r="AR29">
        <f>IF(M29=0,0,COUNTIF(T2_imgsummary!E29:N29,"LEPS")*100/M29)</f>
        <v>0</v>
      </c>
      <c r="AS29" s="26">
        <f>IF(M29=0,0,COUNTIF(T2_imgsummary!E29:N29,"LOB")*100/M29)</f>
        <v>10</v>
      </c>
      <c r="AT29">
        <f>IF(M29=0,0,COUNTIF(T2_imgsummary!E29:N29,"MER")*100/M29)</f>
        <v>0</v>
      </c>
      <c r="AU29">
        <f>IF(M29=0,0,COUNTIF(T2_imgsummary!E29:N29,"MILL")*100/M29)</f>
        <v>0</v>
      </c>
      <c r="AV29">
        <f>IF(M29=0,0,COUNTIF(T2_imgsummary!E29:N29,"MON")*100/M29)</f>
        <v>0</v>
      </c>
      <c r="AW29">
        <f>IF(M29=0,0,COUNTIF(T2_imgsummary!E29:N29,"MONTB")*100/M29)</f>
        <v>0</v>
      </c>
      <c r="AX29">
        <f>IF(M29=0,0,COUNTIF(T2_imgsummary!E29:N29,"MONTE")*100/M29)</f>
        <v>0</v>
      </c>
      <c r="AY29">
        <f>IF(M29=0,0,COUNTIF(T2_imgsummary!E29:N29,"MONTF")*100/M29)</f>
        <v>0</v>
      </c>
      <c r="AZ29">
        <f>IF(M29=0,0,COUNTIF(T2_imgsummary!E29:N29,"MYC")*100/M29)</f>
        <v>0</v>
      </c>
      <c r="BA29">
        <f>IF(M29=0,0,COUNTIF(T2_imgsummary!E29:N29,"CB")*100/M29)</f>
        <v>0</v>
      </c>
      <c r="BB29">
        <f>IF(M29=0,0,COUNTIF(T2_imgsummary!E29:N29,"BUB")*100/M29)</f>
        <v>0</v>
      </c>
      <c r="BC29" s="26">
        <f>IF(M29=0,0,COUNTIF(T2_imgsummary!E29:N29,"CE")*100/M29)</f>
        <v>10</v>
      </c>
      <c r="BD29">
        <f>IF(M29=0,0,COUNTIF(T2_imgsummary!E29:N29,"CF")*100/M29)</f>
        <v>0</v>
      </c>
      <c r="BE29">
        <f>IF(M29=0,0,COUNTIF(T2_imgsummary!E29:N29,"FOT")*100/M29)</f>
        <v>0</v>
      </c>
      <c r="BF29">
        <f>IF(M29=0,0,COUNTIF(T2_imgsummary!E29:N29,"CM")*100/M29)</f>
        <v>0</v>
      </c>
      <c r="BG29">
        <f>IF(M29=0,0,COUNTIF(T2_imgsummary!E29:N29,"OULA")*100/M29)</f>
        <v>0</v>
      </c>
      <c r="BH29">
        <f>IF(M29=0,0,COUNTIF(T2_imgsummary!E29:N29,"OULO")*100/M29)</f>
        <v>0</v>
      </c>
      <c r="BI29">
        <f>IF(M29=0,0,COUNTIF(T2_imgsummary!E29:N29,"OXY")*100/M29)</f>
        <v>0</v>
      </c>
      <c r="BJ29">
        <f>IF(M29=0,0,COUNTIF(T2_imgsummary!E29:N29,"PACE")*100/M29)</f>
        <v>0</v>
      </c>
      <c r="BK29">
        <f>IF(M29=0,0,COUNTIF(T2_imgsummary!E29:N29,"PACF")*100/M29)</f>
        <v>0</v>
      </c>
      <c r="BL29">
        <f>IF(M29=0,0,COUNTIF(T2_imgsummary!E29:N29,"PAV")*100/M29)</f>
        <v>0</v>
      </c>
      <c r="BM29">
        <f>IF(M29=0,0,COUNTIF(T2_imgsummary!E29:N29,"PEC")*100/M29)</f>
        <v>0</v>
      </c>
      <c r="BN29">
        <f>IF(M29=0,0,COUNTIF(T2_imgsummary!E29:N29,"PLAT")*100/M29)</f>
        <v>0</v>
      </c>
      <c r="BO29">
        <f>IF(M29=0,0,COUNTIF(T2_imgsummary!E29:N29,"POC")*100/M29)</f>
        <v>0</v>
      </c>
      <c r="BP29">
        <f>IF(M29=0,0,COUNTIF(T2_imgsummary!E29:N29,"PORB")*100/M29)</f>
        <v>0</v>
      </c>
      <c r="BQ29">
        <f>IF(M29=0,0,COUNTIF(T2_imgsummary!E29:N29,"PORE")*100/M29)</f>
        <v>0</v>
      </c>
      <c r="BR29">
        <f>IF(M29=0,0,COUNTIF(T2_imgsummary!E29:N29,"PORM")*100/M29)</f>
        <v>0</v>
      </c>
      <c r="BS29">
        <f>IF(M29=0,0,COUNTIF(T2_imgsummary!E29:N29,"SER")*100/M29)</f>
        <v>0</v>
      </c>
      <c r="BT29">
        <f>IF(M29=0,0,COUNTIF(T2_imgsummary!E29:N29,"STY")*100/M29)</f>
        <v>0</v>
      </c>
      <c r="BU29">
        <f>IF(M29=0,0,COUNTIF(T2_imgsummary!E29:N29,"SYM")*100/M29)</f>
        <v>0</v>
      </c>
      <c r="BV29">
        <f>IF(M29=0,0,COUNTIF(T2_imgsummary!E29:N29,"TUBI")*100/M29)</f>
        <v>0</v>
      </c>
      <c r="BW29">
        <f>IF(M29=0,0,COUNTIF(T2_imgsummary!E29:N29,"TURB")*100/M29)</f>
        <v>0</v>
      </c>
      <c r="BX29">
        <f>IF(M29=0,0,COUNTIF(T2_imgsummary!E29:N29,"ZACRF")*100/M29)</f>
        <v>0</v>
      </c>
      <c r="BY29">
        <f>IF(M29=0,0,COUNTIF(T2_imgsummary!E29:N29,"ZAGARF")*100/M29)</f>
        <v>0</v>
      </c>
      <c r="BZ29">
        <f>IF(M29=0,0,COUNTIF(T2_imgsummary!E29:N29,"ZAGATF")*100/M29)</f>
        <v>0</v>
      </c>
      <c r="CA29">
        <f>IF(M29=0,0,COUNTIF(T2_imgsummary!E29:N29,"ZDENF")*100/M29)</f>
        <v>0</v>
      </c>
      <c r="CB29">
        <f>IF(M29=0,0,COUNTIF(T2_imgsummary!E29:N29,"ZEUPF")*100/M29)</f>
        <v>0</v>
      </c>
      <c r="CC29">
        <f>IF(M29=0,0,COUNTIF(T2_imgsummary!E29:N29,"ZFAVF")*100/M29)</f>
        <v>0</v>
      </c>
      <c r="CD29">
        <f>IF(M29=0,0,COUNTIF(T2_imgsummary!E29:N29,"ZCMRF")*100/M29)</f>
        <v>0</v>
      </c>
      <c r="CE29">
        <f>IF(M29=0,0,COUNTIF(T2_imgsummary!E29:N29,"ZMUSF")*100/M29)</f>
        <v>0</v>
      </c>
      <c r="CF29">
        <f>IF(M29=0,0,COUNTIF(T2_imgsummary!E29:N29,"ZNSC")*100/M29)</f>
        <v>0</v>
      </c>
      <c r="CG29">
        <f>IF(M29=0,0,COUNTIF(T2_imgsummary!E29:N29,"ZOC")*100/M29)</f>
        <v>0</v>
      </c>
      <c r="CH29">
        <f>IF(M29=0,0,COUNTIF(T2_imgsummary!E29:N29,"ZPOCF")*100/M29)</f>
        <v>0</v>
      </c>
      <c r="CI29">
        <f>IF(M29=0,0,COUNTIF(T2_imgsummary!E29:N29,"ZPORF")*100/M29)</f>
        <v>0</v>
      </c>
      <c r="CK29" s="26">
        <f>IF(M29=0,0,COUNTIF(T2_imgsummary!E29:N29,"AA")*100/M29)</f>
        <v>30</v>
      </c>
      <c r="CL29">
        <f>IF(M29=0,0,COUNTIF(T2_imgsummary!E29:N29,"CA")*100/M29)</f>
        <v>0</v>
      </c>
      <c r="CM29">
        <f>IF(M29=0,0,COUNTIF(T2_imgsummary!E29:N29,"DC")*100/M29)</f>
        <v>0</v>
      </c>
      <c r="CN29">
        <f>IF(M29=0,0,COUNTIF(T2_imgsummary!E29:N29,"DCA")*100/M29)</f>
        <v>0</v>
      </c>
      <c r="CO29">
        <f>IF(M29=0,0,COUNTIF(T2_imgsummary!E29:N29,"DIS")*100/M29)</f>
        <v>0</v>
      </c>
      <c r="CQ29">
        <f>IF(M29=0,0,COUNTIF(T2_imgsummary!E29:N29,"GRV")*100/M29)</f>
        <v>0</v>
      </c>
      <c r="CR29">
        <f>IF(M29=0,0,COUNTIF(T2_imgsummary!E29:N29,"R")*100/M29)</f>
        <v>0</v>
      </c>
      <c r="CS29">
        <f>IF(M29=0,0,COUNTIF(T2_imgsummary!E29:N29,"S")*100/M29)</f>
        <v>0</v>
      </c>
      <c r="CT29">
        <f>IF(M29=0,0,COUNTIF(T2_imgsummary!E29:N29,"RCK")*100/M29)</f>
        <v>0</v>
      </c>
      <c r="CU29">
        <f>IF(M29=0,0,COUNTIF(T2_imgsummary!E29:N29,"SI")*100/M29)</f>
        <v>0</v>
      </c>
      <c r="CW29">
        <f>IF(M29=0,0,COUNTIF(T2_imgsummary!E29:N29,"COD")*100/M29)</f>
        <v>0</v>
      </c>
      <c r="CX29">
        <f>IF(M29=0,0,COUNTIF(T2_imgsummary!E29:N29,"KAPP")*100/M29)</f>
        <v>0</v>
      </c>
      <c r="CY29" s="26">
        <f>IF(M29=0,0,COUNTIF(T2_imgsummary!E29:N29,"MA")*100/M29)</f>
        <v>30</v>
      </c>
      <c r="CZ29">
        <f>IF(M29=0,0,COUNTIF(T2_imgsummary!E29:N29,"SARG")*100/M29)</f>
        <v>0</v>
      </c>
      <c r="DB29" s="26">
        <f>IF(M29=0,0,COUNTIF(T2_imgsummary!E29:N29,"HA")*100/M29)</f>
        <v>10</v>
      </c>
      <c r="DD29">
        <f>IF(M29=0,0,COUNTIF(T2_imgsummary!E29:N29,"COTS")*100/M29)</f>
        <v>0</v>
      </c>
      <c r="DE29">
        <f>IF(M29=0,0,COUNTIF(T2_imgsummary!E29:N29,"COR")*100/M29)</f>
        <v>0</v>
      </c>
      <c r="DF29">
        <f>IF(M29=0,0,COUNTIF(T2_imgsummary!E29:N29,"DIA")*100/M29)</f>
        <v>0</v>
      </c>
      <c r="DG29">
        <f>IF(M29=0,0,COUNTIF(T2_imgsummary!E29:N29,"GORG")*100/M29)</f>
        <v>0</v>
      </c>
      <c r="DH29">
        <f>IF(M29=0,0,COUNTIF(T2_imgsummary!E29:N29,"ISIS")*100/M29)</f>
        <v>0</v>
      </c>
      <c r="DI29">
        <f>IF(M29=0,0,COUNTIF(T2_imgsummary!E29:N29,"OT")*100/M29)</f>
        <v>0</v>
      </c>
      <c r="DJ29">
        <f>IF(M29=0,0,COUNTIF(T2_imgsummary!E29:N29,"SG")*100/M29)</f>
        <v>0</v>
      </c>
      <c r="DK29">
        <f>IF(M29=0,0,COUNTIF(T2_imgsummary!E29:N29,"SC")*100/M29)</f>
        <v>0</v>
      </c>
      <c r="DL29">
        <f>IF(M29=0,0,COUNTIF(T2_imgsummary!E29:N29,"SP")*100/M29)</f>
        <v>0</v>
      </c>
      <c r="DM29">
        <f>IF(M29=0,0,COUNTIF(T2_imgsummary!E29:N29,"ZO")*100/M29)</f>
        <v>0</v>
      </c>
      <c r="DO29">
        <f>IF(M29=0,0,COUNTIF(T2_imgsummary!E29:N29,"TWB")*100/M29)</f>
        <v>0</v>
      </c>
      <c r="DQ29">
        <f>IF(M29=0,0,COUNTIF(T2_imgsummary!Y29:AH29,"COR")*100/M29)</f>
        <v>0</v>
      </c>
      <c r="DR29">
        <f>IF(M29=0,0,COUNTIF(T2_imgsummary!Y29:AH29,"COTS")*100/M29)</f>
        <v>0</v>
      </c>
      <c r="DS29">
        <f>IF(M29=0,0,COUNTIF(T2_imgsummary!Y29:AH29,"DIA")*100/M29)</f>
        <v>0</v>
      </c>
      <c r="DT29">
        <f>IF(M29=0,0,COUNTIF(T2_imgsummary!Y29:AH29,"GORG")*100/M29)</f>
        <v>0</v>
      </c>
      <c r="DU29">
        <f>IF(M29=0,0,COUNTIF(T2_imgsummary!Y29:AH29,"ISIS")*100/M29)</f>
        <v>0</v>
      </c>
      <c r="DV29">
        <f>IF(M29=0,0,COUNTIF(T2_imgsummary!Y29:AH29,"DIS")*100/M29)</f>
        <v>0</v>
      </c>
      <c r="DW29">
        <f>IF(M29=0,0,COUNTIF(T2_imgsummary!Y29:AH29,"BLEC")*100/M29)</f>
        <v>0</v>
      </c>
      <c r="DX29">
        <f>IF(M29=0,0,COUNTIF(T2_imgsummary!Y29:AH29,"COD")*100/M29)</f>
        <v>0</v>
      </c>
      <c r="DY29">
        <f>IF(M29=0,0,COUNTIF(T2_imgsummary!Y29:AH29,"KAPP")*100/M29)</f>
        <v>0</v>
      </c>
      <c r="DZ29">
        <f>IF(M29=0,0,COUNTIF(T2_imgsummary!Y29:AH29,"SARG")*100/M29)</f>
        <v>0</v>
      </c>
      <c r="EA29">
        <f>IF(M29=0,0,COUNTIF(T2_imgsummary!Y29:AH29,"ZACRF")*100/M29)</f>
        <v>0</v>
      </c>
      <c r="EB29">
        <f>IF(M29=0,0,COUNTIF(T2_imgsummary!Y29:AH29,"ZAGARF")*100/M29)</f>
        <v>0</v>
      </c>
      <c r="EC29">
        <f>IF(M29=0,0,COUNTIF(T2_imgsummary!Y29:AH29,"ZAGATF")*100/M29)</f>
        <v>0</v>
      </c>
      <c r="ED29">
        <f>IF(M29=0,0,COUNTIF(T2_imgsummary!Y29:AH29,"ZCMRF")*100/M29)</f>
        <v>0</v>
      </c>
      <c r="EE29">
        <f>IF(M29=0,0,COUNTIF(T2_imgsummary!Y29:AH29,"ZDENF")*100/M29)</f>
        <v>0</v>
      </c>
      <c r="EF29">
        <f>IF(M29=0,0,COUNTIF(T2_imgsummary!Y29:AH29,"ZEUPF")*100/M29)</f>
        <v>0</v>
      </c>
      <c r="EG29">
        <f>IF(M29=0,0,COUNTIF(T2_imgsummary!Y29:AH29,"ZFAVF")*100/M29)</f>
        <v>0</v>
      </c>
      <c r="EH29">
        <f>IF(M29=0,0,COUNTIF(T2_imgsummary!Y29:AH29,"ZMUSF")*100/M29)</f>
        <v>0</v>
      </c>
      <c r="EI29">
        <f>IF(M29=0,0,COUNTIF(T2_imgsummary!Y29:AH29,"ZNSC")*100/M29)</f>
        <v>0</v>
      </c>
      <c r="EJ29">
        <f>IF(M29=0,0,COUNTIF(T2_imgsummary!Y29:AH29,"ZOC")*100/M29)</f>
        <v>0</v>
      </c>
      <c r="EK29">
        <f>IF(M29=0,0,COUNTIF(T2_imgsummary!Y29:AH29,"ZPOCF")*100/M29)</f>
        <v>0</v>
      </c>
      <c r="EL29">
        <f>IF(M29=0,0,COUNTIF(T2_imgsummary!Y29:AH29,"ZPORF")*100/M29)</f>
        <v>0</v>
      </c>
    </row>
    <row r="30" spans="1:142" x14ac:dyDescent="0.25">
      <c r="A30">
        <v>28</v>
      </c>
      <c r="B30" t="s">
        <v>583</v>
      </c>
      <c r="F30" s="26">
        <f>IF(M30=0,0,COUNTIF(T2_imgsummary!O30:X30,"HC")*100/M30)</f>
        <v>10</v>
      </c>
      <c r="G30" s="26">
        <f>IF(M30=0,0,COUNTIF(T2_imgsummary!O30:X30,"AA")*100/M30)</f>
        <v>60</v>
      </c>
      <c r="H30">
        <f>IF(M30=0,0,COUNTIF(T2_imgsummary!O30:X30,"AB")*100/M30)</f>
        <v>0</v>
      </c>
      <c r="I30" s="26">
        <f>IF(M30=0,0,COUNTIF(T2_imgsummary!O30:X30,"MA")*100/M30)</f>
        <v>10</v>
      </c>
      <c r="J30" s="26">
        <f>IF(M30=0,0,COUNTIF(T2_imgsummary!O30:X30,"HA")*100/M30)</f>
        <v>20</v>
      </c>
      <c r="K30">
        <f>IF(M30=0,0,COUNTIF(T2_imgsummary!O30:X30,"OB")*100/M30)</f>
        <v>0</v>
      </c>
      <c r="L30">
        <f>IF(M30=0,0,COUNTIF(T2_imgsummary!O30:X30,"TWB")*100/M30)</f>
        <v>0</v>
      </c>
      <c r="M30">
        <f>10-COUNTIF(T2_imgsummary!O30:X30,"TWS")</f>
        <v>10</v>
      </c>
      <c r="P30">
        <f>IF(M30=0,0,COUNTIF(T2_imgsummary!E30:N30,"ACAN")*100/M30)</f>
        <v>0</v>
      </c>
      <c r="Q30">
        <f>IF(M30=0,0,COUNTIF(T2_imgsummary!E30:N30,"ACB")*100/M30)</f>
        <v>0</v>
      </c>
      <c r="R30">
        <f>IF(M30=0,0,COUNTIF(T2_imgsummary!E30:N30,"ACC")*100/M30)</f>
        <v>0</v>
      </c>
      <c r="S30">
        <f>IF(M30=0,0,COUNTIF(T2_imgsummary!E30:N30,"ACD")*100/M30)</f>
        <v>0</v>
      </c>
      <c r="T30">
        <f>IF(M30=0,0,COUNTIF(T2_imgsummary!E30:N30,"ACH")*100/M30)</f>
        <v>0</v>
      </c>
      <c r="U30">
        <f>IF(M30=0,0,COUNTIF(T2_imgsummary!E30:N30,"ACT")*100/M30)</f>
        <v>0</v>
      </c>
      <c r="V30">
        <f>IF(M30=0,0,COUNTIF(T2_imgsummary!E30:N30,"ACR")*100/M30)</f>
        <v>0</v>
      </c>
      <c r="W30">
        <f>IF(M30=0,0,COUNTIF(T2_imgsummary!E30:N30,"AST")*100/M30)</f>
        <v>0</v>
      </c>
      <c r="X30">
        <f>IF(M30=0,0,COUNTIF(T2_imgsummary!E30:N30,"AF")*100/M30)</f>
        <v>0</v>
      </c>
      <c r="Y30">
        <f>IF(M30=0,0,COUNTIF(T2_imgsummary!E30:N30,"BLEC")*100/M30)</f>
        <v>0</v>
      </c>
      <c r="Z30">
        <f>IF(M30=0,0,COUNTIF(T2_imgsummary!E30:N30,"CAU")*100/M30)</f>
        <v>0</v>
      </c>
      <c r="AA30">
        <f>IF(M30=0,0,COUNTIF(T2_imgsummary!E30:N30,"COE")*100/M30)</f>
        <v>0</v>
      </c>
      <c r="AB30">
        <f>IF(M30=0,0,COUNTIF(T2_imgsummary!E30:N30,"COS")*100/M30)</f>
        <v>0</v>
      </c>
      <c r="AC30">
        <f>IF(M30=0,0,COUNTIF(T2_imgsummary!E30:N30,"CYP")*100/M30)</f>
        <v>0</v>
      </c>
      <c r="AD30">
        <f>IF(M30=0,0,COUNTIF(T2_imgsummary!E30:N30,"DIP")*100/M30)</f>
        <v>0</v>
      </c>
      <c r="AE30">
        <f>IF(M30=0,0,COUNTIF(T2_imgsummary!E30:N30,"ECHY")*100/M30)</f>
        <v>0</v>
      </c>
      <c r="AF30">
        <f>IF(M30=0,0,COUNTIF(T2_imgsummary!E30:N30,"ECHI")*100/M30)</f>
        <v>0</v>
      </c>
      <c r="AG30">
        <f>IF(M30=0,0,COUNTIF(T2_imgsummary!E30:N30,"EUP")*100/M30)</f>
        <v>0</v>
      </c>
      <c r="AH30">
        <f>IF(M30=0,0,COUNTIF(T2_imgsummary!E30:N30,"FAV")*100/M30)</f>
        <v>0</v>
      </c>
      <c r="AI30">
        <f>IF(M30=0,0,COUNTIF(T2_imgsummary!E30:N30,"FVI")*100/M30)</f>
        <v>0</v>
      </c>
      <c r="AJ30">
        <f>IF(M30=0,0,COUNTIF(T2_imgsummary!E30:N30,"CMR")*100/M30)</f>
        <v>0</v>
      </c>
      <c r="AK30">
        <f>IF(M30=0,0,COUNTIF(T2_imgsummary!E30:N30,"GAL")*100/M30)</f>
        <v>0</v>
      </c>
      <c r="AL30">
        <f>IF(M30=0,0,COUNTIF(T2_imgsummary!E30:N30,"GONIA")*100/M30)</f>
        <v>0</v>
      </c>
      <c r="AM30">
        <f>IF(M30=0,0,COUNTIF(T2_imgsummary!E30:N30,"GONIO")*100/M30)</f>
        <v>0</v>
      </c>
      <c r="AN30">
        <f>IF(M30=0,0,COUNTIF(T2_imgsummary!E30:N30,"HEL")*100/M30)</f>
        <v>0</v>
      </c>
      <c r="AO30">
        <f>IF(M30=0,0,COUNTIF(T2_imgsummary!E30:N30,"HYD")*100/M30)</f>
        <v>0</v>
      </c>
      <c r="AP30">
        <f>IF(M30=0,0,COUNTIF(T2_imgsummary!E30:N30,"ISO")*100/M30)</f>
        <v>0</v>
      </c>
      <c r="AQ30">
        <f>IF(M30=0,0,COUNTIF(T2_imgsummary!E30:N30,"LEPA")*100/M30)</f>
        <v>0</v>
      </c>
      <c r="AR30">
        <f>IF(M30=0,0,COUNTIF(T2_imgsummary!E30:N30,"LEPS")*100/M30)</f>
        <v>0</v>
      </c>
      <c r="AS30">
        <f>IF(M30=0,0,COUNTIF(T2_imgsummary!E30:N30,"LOB")*100/M30)</f>
        <v>0</v>
      </c>
      <c r="AT30">
        <f>IF(M30=0,0,COUNTIF(T2_imgsummary!E30:N30,"MER")*100/M30)</f>
        <v>0</v>
      </c>
      <c r="AU30">
        <f>IF(M30=0,0,COUNTIF(T2_imgsummary!E30:N30,"MILL")*100/M30)</f>
        <v>0</v>
      </c>
      <c r="AV30">
        <f>IF(M30=0,0,COUNTIF(T2_imgsummary!E30:N30,"MON")*100/M30)</f>
        <v>0</v>
      </c>
      <c r="AW30">
        <f>IF(M30=0,0,COUNTIF(T2_imgsummary!E30:N30,"MONTB")*100/M30)</f>
        <v>0</v>
      </c>
      <c r="AX30">
        <f>IF(M30=0,0,COUNTIF(T2_imgsummary!E30:N30,"MONTE")*100/M30)</f>
        <v>0</v>
      </c>
      <c r="AY30">
        <f>IF(M30=0,0,COUNTIF(T2_imgsummary!E30:N30,"MONTF")*100/M30)</f>
        <v>0</v>
      </c>
      <c r="AZ30">
        <f>IF(M30=0,0,COUNTIF(T2_imgsummary!E30:N30,"MYC")*100/M30)</f>
        <v>0</v>
      </c>
      <c r="BA30">
        <f>IF(M30=0,0,COUNTIF(T2_imgsummary!E30:N30,"CB")*100/M30)</f>
        <v>0</v>
      </c>
      <c r="BB30">
        <f>IF(M30=0,0,COUNTIF(T2_imgsummary!E30:N30,"BUB")*100/M30)</f>
        <v>0</v>
      </c>
      <c r="BC30" s="26">
        <f>IF(M30=0,0,COUNTIF(T2_imgsummary!E30:N30,"CE")*100/M30)</f>
        <v>10</v>
      </c>
      <c r="BD30">
        <f>IF(M30=0,0,COUNTIF(T2_imgsummary!E30:N30,"CF")*100/M30)</f>
        <v>0</v>
      </c>
      <c r="BE30">
        <f>IF(M30=0,0,COUNTIF(T2_imgsummary!E30:N30,"FOT")*100/M30)</f>
        <v>0</v>
      </c>
      <c r="BF30">
        <f>IF(M30=0,0,COUNTIF(T2_imgsummary!E30:N30,"CM")*100/M30)</f>
        <v>0</v>
      </c>
      <c r="BG30">
        <f>IF(M30=0,0,COUNTIF(T2_imgsummary!E30:N30,"OULA")*100/M30)</f>
        <v>0</v>
      </c>
      <c r="BH30">
        <f>IF(M30=0,0,COUNTIF(T2_imgsummary!E30:N30,"OULO")*100/M30)</f>
        <v>0</v>
      </c>
      <c r="BI30">
        <f>IF(M30=0,0,COUNTIF(T2_imgsummary!E30:N30,"OXY")*100/M30)</f>
        <v>0</v>
      </c>
      <c r="BJ30">
        <f>IF(M30=0,0,COUNTIF(T2_imgsummary!E30:N30,"PACE")*100/M30)</f>
        <v>0</v>
      </c>
      <c r="BK30">
        <f>IF(M30=0,0,COUNTIF(T2_imgsummary!E30:N30,"PACF")*100/M30)</f>
        <v>0</v>
      </c>
      <c r="BL30">
        <f>IF(M30=0,0,COUNTIF(T2_imgsummary!E30:N30,"PAV")*100/M30)</f>
        <v>0</v>
      </c>
      <c r="BM30">
        <f>IF(M30=0,0,COUNTIF(T2_imgsummary!E30:N30,"PEC")*100/M30)</f>
        <v>0</v>
      </c>
      <c r="BN30">
        <f>IF(M30=0,0,COUNTIF(T2_imgsummary!E30:N30,"PLAT")*100/M30)</f>
        <v>0</v>
      </c>
      <c r="BO30">
        <f>IF(M30=0,0,COUNTIF(T2_imgsummary!E30:N30,"POC")*100/M30)</f>
        <v>0</v>
      </c>
      <c r="BP30">
        <f>IF(M30=0,0,COUNTIF(T2_imgsummary!E30:N30,"PORB")*100/M30)</f>
        <v>0</v>
      </c>
      <c r="BQ30">
        <f>IF(M30=0,0,COUNTIF(T2_imgsummary!E30:N30,"PORE")*100/M30)</f>
        <v>0</v>
      </c>
      <c r="BR30">
        <f>IF(M30=0,0,COUNTIF(T2_imgsummary!E30:N30,"PORM")*100/M30)</f>
        <v>0</v>
      </c>
      <c r="BS30">
        <f>IF(M30=0,0,COUNTIF(T2_imgsummary!E30:N30,"SER")*100/M30)</f>
        <v>0</v>
      </c>
      <c r="BT30">
        <f>IF(M30=0,0,COUNTIF(T2_imgsummary!E30:N30,"STY")*100/M30)</f>
        <v>0</v>
      </c>
      <c r="BU30">
        <f>IF(M30=0,0,COUNTIF(T2_imgsummary!E30:N30,"SYM")*100/M30)</f>
        <v>0</v>
      </c>
      <c r="BV30">
        <f>IF(M30=0,0,COUNTIF(T2_imgsummary!E30:N30,"TUBI")*100/M30)</f>
        <v>0</v>
      </c>
      <c r="BW30">
        <f>IF(M30=0,0,COUNTIF(T2_imgsummary!E30:N30,"TURB")*100/M30)</f>
        <v>0</v>
      </c>
      <c r="BX30">
        <f>IF(M30=0,0,COUNTIF(T2_imgsummary!E30:N30,"ZACRF")*100/M30)</f>
        <v>0</v>
      </c>
      <c r="BY30">
        <f>IF(M30=0,0,COUNTIF(T2_imgsummary!E30:N30,"ZAGARF")*100/M30)</f>
        <v>0</v>
      </c>
      <c r="BZ30">
        <f>IF(M30=0,0,COUNTIF(T2_imgsummary!E30:N30,"ZAGATF")*100/M30)</f>
        <v>0</v>
      </c>
      <c r="CA30">
        <f>IF(M30=0,0,COUNTIF(T2_imgsummary!E30:N30,"ZDENF")*100/M30)</f>
        <v>0</v>
      </c>
      <c r="CB30">
        <f>IF(M30=0,0,COUNTIF(T2_imgsummary!E30:N30,"ZEUPF")*100/M30)</f>
        <v>0</v>
      </c>
      <c r="CC30">
        <f>IF(M30=0,0,COUNTIF(T2_imgsummary!E30:N30,"ZFAVF")*100/M30)</f>
        <v>0</v>
      </c>
      <c r="CD30">
        <f>IF(M30=0,0,COUNTIF(T2_imgsummary!E30:N30,"ZCMRF")*100/M30)</f>
        <v>0</v>
      </c>
      <c r="CE30">
        <f>IF(M30=0,0,COUNTIF(T2_imgsummary!E30:N30,"ZMUSF")*100/M30)</f>
        <v>0</v>
      </c>
      <c r="CF30">
        <f>IF(M30=0,0,COUNTIF(T2_imgsummary!E30:N30,"ZNSC")*100/M30)</f>
        <v>0</v>
      </c>
      <c r="CG30">
        <f>IF(M30=0,0,COUNTIF(T2_imgsummary!E30:N30,"ZOC")*100/M30)</f>
        <v>0</v>
      </c>
      <c r="CH30">
        <f>IF(M30=0,0,COUNTIF(T2_imgsummary!E30:N30,"ZPOCF")*100/M30)</f>
        <v>0</v>
      </c>
      <c r="CI30">
        <f>IF(M30=0,0,COUNTIF(T2_imgsummary!E30:N30,"ZPORF")*100/M30)</f>
        <v>0</v>
      </c>
      <c r="CK30" s="26">
        <f>IF(M30=0,0,COUNTIF(T2_imgsummary!E30:N30,"AA")*100/M30)</f>
        <v>50</v>
      </c>
      <c r="CL30" s="26">
        <f>IF(M30=0,0,COUNTIF(T2_imgsummary!E30:N30,"CA")*100/M30)</f>
        <v>10</v>
      </c>
      <c r="CM30">
        <f>IF(M30=0,0,COUNTIF(T2_imgsummary!E30:N30,"DC")*100/M30)</f>
        <v>0</v>
      </c>
      <c r="CN30">
        <f>IF(M30=0,0,COUNTIF(T2_imgsummary!E30:N30,"DCA")*100/M30)</f>
        <v>0</v>
      </c>
      <c r="CO30">
        <f>IF(M30=0,0,COUNTIF(T2_imgsummary!E30:N30,"DIS")*100/M30)</f>
        <v>0</v>
      </c>
      <c r="CQ30">
        <f>IF(M30=0,0,COUNTIF(T2_imgsummary!E30:N30,"GRV")*100/M30)</f>
        <v>0</v>
      </c>
      <c r="CR30">
        <f>IF(M30=0,0,COUNTIF(T2_imgsummary!E30:N30,"R")*100/M30)</f>
        <v>0</v>
      </c>
      <c r="CS30">
        <f>IF(M30=0,0,COUNTIF(T2_imgsummary!E30:N30,"S")*100/M30)</f>
        <v>0</v>
      </c>
      <c r="CT30">
        <f>IF(M30=0,0,COUNTIF(T2_imgsummary!E30:N30,"RCK")*100/M30)</f>
        <v>0</v>
      </c>
      <c r="CU30">
        <f>IF(M30=0,0,COUNTIF(T2_imgsummary!E30:N30,"SI")*100/M30)</f>
        <v>0</v>
      </c>
      <c r="CW30">
        <f>IF(M30=0,0,COUNTIF(T2_imgsummary!E30:N30,"COD")*100/M30)</f>
        <v>0</v>
      </c>
      <c r="CX30">
        <f>IF(M30=0,0,COUNTIF(T2_imgsummary!E30:N30,"KAPP")*100/M30)</f>
        <v>0</v>
      </c>
      <c r="CY30" s="26">
        <f>IF(M30=0,0,COUNTIF(T2_imgsummary!E30:N30,"MA")*100/M30)</f>
        <v>10</v>
      </c>
      <c r="CZ30">
        <f>IF(M30=0,0,COUNTIF(T2_imgsummary!E30:N30,"SARG")*100/M30)</f>
        <v>0</v>
      </c>
      <c r="DB30" s="26">
        <f>IF(M30=0,0,COUNTIF(T2_imgsummary!E30:N30,"HA")*100/M30)</f>
        <v>20</v>
      </c>
      <c r="DD30">
        <f>IF(M30=0,0,COUNTIF(T2_imgsummary!E30:N30,"COTS")*100/M30)</f>
        <v>0</v>
      </c>
      <c r="DE30">
        <f>IF(M30=0,0,COUNTIF(T2_imgsummary!E30:N30,"COR")*100/M30)</f>
        <v>0</v>
      </c>
      <c r="DF30">
        <f>IF(M30=0,0,COUNTIF(T2_imgsummary!E30:N30,"DIA")*100/M30)</f>
        <v>0</v>
      </c>
      <c r="DG30">
        <f>IF(M30=0,0,COUNTIF(T2_imgsummary!E30:N30,"GORG")*100/M30)</f>
        <v>0</v>
      </c>
      <c r="DH30">
        <f>IF(M30=0,0,COUNTIF(T2_imgsummary!E30:N30,"ISIS")*100/M30)</f>
        <v>0</v>
      </c>
      <c r="DI30">
        <f>IF(M30=0,0,COUNTIF(T2_imgsummary!E30:N30,"OT")*100/M30)</f>
        <v>0</v>
      </c>
      <c r="DJ30">
        <f>IF(M30=0,0,COUNTIF(T2_imgsummary!E30:N30,"SG")*100/M30)</f>
        <v>0</v>
      </c>
      <c r="DK30">
        <f>IF(M30=0,0,COUNTIF(T2_imgsummary!E30:N30,"SC")*100/M30)</f>
        <v>0</v>
      </c>
      <c r="DL30">
        <f>IF(M30=0,0,COUNTIF(T2_imgsummary!E30:N30,"SP")*100/M30)</f>
        <v>0</v>
      </c>
      <c r="DM30">
        <f>IF(M30=0,0,COUNTIF(T2_imgsummary!E30:N30,"ZO")*100/M30)</f>
        <v>0</v>
      </c>
      <c r="DO30">
        <f>IF(M30=0,0,COUNTIF(T2_imgsummary!E30:N30,"TWB")*100/M30)</f>
        <v>0</v>
      </c>
      <c r="DQ30">
        <f>IF(M30=0,0,COUNTIF(T2_imgsummary!Y30:AH30,"COR")*100/M30)</f>
        <v>0</v>
      </c>
      <c r="DR30">
        <f>IF(M30=0,0,COUNTIF(T2_imgsummary!Y30:AH30,"COTS")*100/M30)</f>
        <v>0</v>
      </c>
      <c r="DS30">
        <f>IF(M30=0,0,COUNTIF(T2_imgsummary!Y30:AH30,"DIA")*100/M30)</f>
        <v>0</v>
      </c>
      <c r="DT30">
        <f>IF(M30=0,0,COUNTIF(T2_imgsummary!Y30:AH30,"GORG")*100/M30)</f>
        <v>0</v>
      </c>
      <c r="DU30">
        <f>IF(M30=0,0,COUNTIF(T2_imgsummary!Y30:AH30,"ISIS")*100/M30)</f>
        <v>0</v>
      </c>
      <c r="DV30">
        <f>IF(M30=0,0,COUNTIF(T2_imgsummary!Y30:AH30,"DIS")*100/M30)</f>
        <v>0</v>
      </c>
      <c r="DW30">
        <f>IF(M30=0,0,COUNTIF(T2_imgsummary!Y30:AH30,"BLEC")*100/M30)</f>
        <v>0</v>
      </c>
      <c r="DX30">
        <f>IF(M30=0,0,COUNTIF(T2_imgsummary!Y30:AH30,"COD")*100/M30)</f>
        <v>0</v>
      </c>
      <c r="DY30">
        <f>IF(M30=0,0,COUNTIF(T2_imgsummary!Y30:AH30,"KAPP")*100/M30)</f>
        <v>0</v>
      </c>
      <c r="DZ30">
        <f>IF(M30=0,0,COUNTIF(T2_imgsummary!Y30:AH30,"SARG")*100/M30)</f>
        <v>0</v>
      </c>
      <c r="EA30">
        <f>IF(M30=0,0,COUNTIF(T2_imgsummary!Y30:AH30,"ZACRF")*100/M30)</f>
        <v>0</v>
      </c>
      <c r="EB30">
        <f>IF(M30=0,0,COUNTIF(T2_imgsummary!Y30:AH30,"ZAGARF")*100/M30)</f>
        <v>0</v>
      </c>
      <c r="EC30">
        <f>IF(M30=0,0,COUNTIF(T2_imgsummary!Y30:AH30,"ZAGATF")*100/M30)</f>
        <v>0</v>
      </c>
      <c r="ED30">
        <f>IF(M30=0,0,COUNTIF(T2_imgsummary!Y30:AH30,"ZCMRF")*100/M30)</f>
        <v>0</v>
      </c>
      <c r="EE30">
        <f>IF(M30=0,0,COUNTIF(T2_imgsummary!Y30:AH30,"ZDENF")*100/M30)</f>
        <v>0</v>
      </c>
      <c r="EF30">
        <f>IF(M30=0,0,COUNTIF(T2_imgsummary!Y30:AH30,"ZEUPF")*100/M30)</f>
        <v>0</v>
      </c>
      <c r="EG30">
        <f>IF(M30=0,0,COUNTIF(T2_imgsummary!Y30:AH30,"ZFAVF")*100/M30)</f>
        <v>0</v>
      </c>
      <c r="EH30">
        <f>IF(M30=0,0,COUNTIF(T2_imgsummary!Y30:AH30,"ZMUSF")*100/M30)</f>
        <v>0</v>
      </c>
      <c r="EI30">
        <f>IF(M30=0,0,COUNTIF(T2_imgsummary!Y30:AH30,"ZNSC")*100/M30)</f>
        <v>0</v>
      </c>
      <c r="EJ30">
        <f>IF(M30=0,0,COUNTIF(T2_imgsummary!Y30:AH30,"ZOC")*100/M30)</f>
        <v>0</v>
      </c>
      <c r="EK30">
        <f>IF(M30=0,0,COUNTIF(T2_imgsummary!Y30:AH30,"ZPOCF")*100/M30)</f>
        <v>0</v>
      </c>
      <c r="EL30">
        <f>IF(M30=0,0,COUNTIF(T2_imgsummary!Y30:AH30,"ZPORF")*100/M30)</f>
        <v>0</v>
      </c>
    </row>
    <row r="31" spans="1:142" x14ac:dyDescent="0.25">
      <c r="A31">
        <v>29</v>
      </c>
      <c r="B31" t="s">
        <v>584</v>
      </c>
      <c r="F31" s="26">
        <f>IF(M31=0,0,COUNTIF(T2_imgsummary!O31:X31,"HC")*100/M31)</f>
        <v>50</v>
      </c>
      <c r="G31" s="26">
        <f>IF(M31=0,0,COUNTIF(T2_imgsummary!O31:X31,"AA")*100/M31)</f>
        <v>40</v>
      </c>
      <c r="H31">
        <f>IF(M31=0,0,COUNTIF(T2_imgsummary!O31:X31,"AB")*100/M31)</f>
        <v>0</v>
      </c>
      <c r="I31">
        <f>IF(M31=0,0,COUNTIF(T2_imgsummary!O31:X31,"MA")*100/M31)</f>
        <v>0</v>
      </c>
      <c r="J31" s="26">
        <f>IF(M31=0,0,COUNTIF(T2_imgsummary!O31:X31,"HA")*100/M31)</f>
        <v>10</v>
      </c>
      <c r="K31">
        <f>IF(M31=0,0,COUNTIF(T2_imgsummary!O31:X31,"OB")*100/M31)</f>
        <v>0</v>
      </c>
      <c r="L31">
        <f>IF(M31=0,0,COUNTIF(T2_imgsummary!O31:X31,"TWB")*100/M31)</f>
        <v>0</v>
      </c>
      <c r="M31">
        <f>10-COUNTIF(T2_imgsummary!O31:X31,"TWS")</f>
        <v>10</v>
      </c>
      <c r="P31" s="26">
        <f>IF(M31=0,0,COUNTIF(T2_imgsummary!E31:N31,"ACAN")*100/M31)</f>
        <v>20</v>
      </c>
      <c r="Q31">
        <f>IF(M31=0,0,COUNTIF(T2_imgsummary!E31:N31,"ACB")*100/M31)</f>
        <v>0</v>
      </c>
      <c r="R31">
        <f>IF(M31=0,0,COUNTIF(T2_imgsummary!E31:N31,"ACC")*100/M31)</f>
        <v>0</v>
      </c>
      <c r="S31">
        <f>IF(M31=0,0,COUNTIF(T2_imgsummary!E31:N31,"ACD")*100/M31)</f>
        <v>0</v>
      </c>
      <c r="T31">
        <f>IF(M31=0,0,COUNTIF(T2_imgsummary!E31:N31,"ACH")*100/M31)</f>
        <v>0</v>
      </c>
      <c r="U31">
        <f>IF(M31=0,0,COUNTIF(T2_imgsummary!E31:N31,"ACT")*100/M31)</f>
        <v>0</v>
      </c>
      <c r="V31">
        <f>IF(M31=0,0,COUNTIF(T2_imgsummary!E31:N31,"ACR")*100/M31)</f>
        <v>0</v>
      </c>
      <c r="W31">
        <f>IF(M31=0,0,COUNTIF(T2_imgsummary!E31:N31,"AST")*100/M31)</f>
        <v>0</v>
      </c>
      <c r="X31">
        <f>IF(M31=0,0,COUNTIF(T2_imgsummary!E31:N31,"AF")*100/M31)</f>
        <v>0</v>
      </c>
      <c r="Y31">
        <f>IF(M31=0,0,COUNTIF(T2_imgsummary!E31:N31,"BLEC")*100/M31)</f>
        <v>0</v>
      </c>
      <c r="Z31">
        <f>IF(M31=0,0,COUNTIF(T2_imgsummary!E31:N31,"CAU")*100/M31)</f>
        <v>0</v>
      </c>
      <c r="AA31">
        <f>IF(M31=0,0,COUNTIF(T2_imgsummary!E31:N31,"COE")*100/M31)</f>
        <v>0</v>
      </c>
      <c r="AB31">
        <f>IF(M31=0,0,COUNTIF(T2_imgsummary!E31:N31,"COS")*100/M31)</f>
        <v>0</v>
      </c>
      <c r="AC31">
        <f>IF(M31=0,0,COUNTIF(T2_imgsummary!E31:N31,"CYP")*100/M31)</f>
        <v>0</v>
      </c>
      <c r="AD31">
        <f>IF(M31=0,0,COUNTIF(T2_imgsummary!E31:N31,"DIP")*100/M31)</f>
        <v>0</v>
      </c>
      <c r="AE31">
        <f>IF(M31=0,0,COUNTIF(T2_imgsummary!E31:N31,"ECHY")*100/M31)</f>
        <v>0</v>
      </c>
      <c r="AF31">
        <f>IF(M31=0,0,COUNTIF(T2_imgsummary!E31:N31,"ECHI")*100/M31)</f>
        <v>0</v>
      </c>
      <c r="AG31">
        <f>IF(M31=0,0,COUNTIF(T2_imgsummary!E31:N31,"EUP")*100/M31)</f>
        <v>0</v>
      </c>
      <c r="AH31">
        <f>IF(M31=0,0,COUNTIF(T2_imgsummary!E31:N31,"FAV")*100/M31)</f>
        <v>0</v>
      </c>
      <c r="AI31" s="26">
        <f>IF(M31=0,0,COUNTIF(T2_imgsummary!E31:N31,"FVI")*100/M31)</f>
        <v>10</v>
      </c>
      <c r="AJ31">
        <f>IF(M31=0,0,COUNTIF(T2_imgsummary!E31:N31,"CMR")*100/M31)</f>
        <v>0</v>
      </c>
      <c r="AK31">
        <f>IF(M31=0,0,COUNTIF(T2_imgsummary!E31:N31,"GAL")*100/M31)</f>
        <v>0</v>
      </c>
      <c r="AL31">
        <f>IF(M31=0,0,COUNTIF(T2_imgsummary!E31:N31,"GONIA")*100/M31)</f>
        <v>0</v>
      </c>
      <c r="AM31">
        <f>IF(M31=0,0,COUNTIF(T2_imgsummary!E31:N31,"GONIO")*100/M31)</f>
        <v>0</v>
      </c>
      <c r="AN31">
        <f>IF(M31=0,0,COUNTIF(T2_imgsummary!E31:N31,"HEL")*100/M31)</f>
        <v>0</v>
      </c>
      <c r="AO31">
        <f>IF(M31=0,0,COUNTIF(T2_imgsummary!E31:N31,"HYD")*100/M31)</f>
        <v>0</v>
      </c>
      <c r="AP31">
        <f>IF(M31=0,0,COUNTIF(T2_imgsummary!E31:N31,"ISO")*100/M31)</f>
        <v>0</v>
      </c>
      <c r="AQ31">
        <f>IF(M31=0,0,COUNTIF(T2_imgsummary!E31:N31,"LEPA")*100/M31)</f>
        <v>0</v>
      </c>
      <c r="AR31">
        <f>IF(M31=0,0,COUNTIF(T2_imgsummary!E31:N31,"LEPS")*100/M31)</f>
        <v>0</v>
      </c>
      <c r="AS31">
        <f>IF(M31=0,0,COUNTIF(T2_imgsummary!E31:N31,"LOB")*100/M31)</f>
        <v>0</v>
      </c>
      <c r="AT31">
        <f>IF(M31=0,0,COUNTIF(T2_imgsummary!E31:N31,"MER")*100/M31)</f>
        <v>0</v>
      </c>
      <c r="AU31">
        <f>IF(M31=0,0,COUNTIF(T2_imgsummary!E31:N31,"MILL")*100/M31)</f>
        <v>0</v>
      </c>
      <c r="AV31">
        <f>IF(M31=0,0,COUNTIF(T2_imgsummary!E31:N31,"MON")*100/M31)</f>
        <v>0</v>
      </c>
      <c r="AW31">
        <f>IF(M31=0,0,COUNTIF(T2_imgsummary!E31:N31,"MONTB")*100/M31)</f>
        <v>0</v>
      </c>
      <c r="AX31">
        <f>IF(M31=0,0,COUNTIF(T2_imgsummary!E31:N31,"MONTE")*100/M31)</f>
        <v>0</v>
      </c>
      <c r="AY31">
        <f>IF(M31=0,0,COUNTIF(T2_imgsummary!E31:N31,"MONTF")*100/M31)</f>
        <v>0</v>
      </c>
      <c r="AZ31">
        <f>IF(M31=0,0,COUNTIF(T2_imgsummary!E31:N31,"MYC")*100/M31)</f>
        <v>0</v>
      </c>
      <c r="BA31">
        <f>IF(M31=0,0,COUNTIF(T2_imgsummary!E31:N31,"CB")*100/M31)</f>
        <v>0</v>
      </c>
      <c r="BB31">
        <f>IF(M31=0,0,COUNTIF(T2_imgsummary!E31:N31,"BUB")*100/M31)</f>
        <v>0</v>
      </c>
      <c r="BC31">
        <f>IF(M31=0,0,COUNTIF(T2_imgsummary!E31:N31,"CE")*100/M31)</f>
        <v>0</v>
      </c>
      <c r="BD31">
        <f>IF(M31=0,0,COUNTIF(T2_imgsummary!E31:N31,"CF")*100/M31)</f>
        <v>0</v>
      </c>
      <c r="BE31">
        <f>IF(M31=0,0,COUNTIF(T2_imgsummary!E31:N31,"FOT")*100/M31)</f>
        <v>0</v>
      </c>
      <c r="BF31">
        <f>IF(M31=0,0,COUNTIF(T2_imgsummary!E31:N31,"CM")*100/M31)</f>
        <v>0</v>
      </c>
      <c r="BG31">
        <f>IF(M31=0,0,COUNTIF(T2_imgsummary!E31:N31,"OULA")*100/M31)</f>
        <v>0</v>
      </c>
      <c r="BH31">
        <f>IF(M31=0,0,COUNTIF(T2_imgsummary!E31:N31,"OULO")*100/M31)</f>
        <v>0</v>
      </c>
      <c r="BI31">
        <f>IF(M31=0,0,COUNTIF(T2_imgsummary!E31:N31,"OXY")*100/M31)</f>
        <v>0</v>
      </c>
      <c r="BJ31">
        <f>IF(M31=0,0,COUNTIF(T2_imgsummary!E31:N31,"PACE")*100/M31)</f>
        <v>0</v>
      </c>
      <c r="BK31">
        <f>IF(M31=0,0,COUNTIF(T2_imgsummary!E31:N31,"PACF")*100/M31)</f>
        <v>0</v>
      </c>
      <c r="BL31">
        <f>IF(M31=0,0,COUNTIF(T2_imgsummary!E31:N31,"PAV")*100/M31)</f>
        <v>0</v>
      </c>
      <c r="BM31">
        <f>IF(M31=0,0,COUNTIF(T2_imgsummary!E31:N31,"PEC")*100/M31)</f>
        <v>0</v>
      </c>
      <c r="BN31">
        <f>IF(M31=0,0,COUNTIF(T2_imgsummary!E31:N31,"PLAT")*100/M31)</f>
        <v>0</v>
      </c>
      <c r="BO31">
        <f>IF(M31=0,0,COUNTIF(T2_imgsummary!E31:N31,"POC")*100/M31)</f>
        <v>0</v>
      </c>
      <c r="BP31">
        <f>IF(M31=0,0,COUNTIF(T2_imgsummary!E31:N31,"PORB")*100/M31)</f>
        <v>0</v>
      </c>
      <c r="BQ31">
        <f>IF(M31=0,0,COUNTIF(T2_imgsummary!E31:N31,"PORE")*100/M31)</f>
        <v>0</v>
      </c>
      <c r="BR31" s="26">
        <f>IF(M31=0,0,COUNTIF(T2_imgsummary!E31:N31,"PORM")*100/M31)</f>
        <v>20</v>
      </c>
      <c r="BS31">
        <f>IF(M31=0,0,COUNTIF(T2_imgsummary!E31:N31,"SER")*100/M31)</f>
        <v>0</v>
      </c>
      <c r="BT31">
        <f>IF(M31=0,0,COUNTIF(T2_imgsummary!E31:N31,"STY")*100/M31)</f>
        <v>0</v>
      </c>
      <c r="BU31">
        <f>IF(M31=0,0,COUNTIF(T2_imgsummary!E31:N31,"SYM")*100/M31)</f>
        <v>0</v>
      </c>
      <c r="BV31">
        <f>IF(M31=0,0,COUNTIF(T2_imgsummary!E31:N31,"TUBI")*100/M31)</f>
        <v>0</v>
      </c>
      <c r="BW31">
        <f>IF(M31=0,0,COUNTIF(T2_imgsummary!E31:N31,"TURB")*100/M31)</f>
        <v>0</v>
      </c>
      <c r="BX31">
        <f>IF(M31=0,0,COUNTIF(T2_imgsummary!E31:N31,"ZACRF")*100/M31)</f>
        <v>0</v>
      </c>
      <c r="BY31">
        <f>IF(M31=0,0,COUNTIF(T2_imgsummary!E31:N31,"ZAGARF")*100/M31)</f>
        <v>0</v>
      </c>
      <c r="BZ31">
        <f>IF(M31=0,0,COUNTIF(T2_imgsummary!E31:N31,"ZAGATF")*100/M31)</f>
        <v>0</v>
      </c>
      <c r="CA31">
        <f>IF(M31=0,0,COUNTIF(T2_imgsummary!E31:N31,"ZDENF")*100/M31)</f>
        <v>0</v>
      </c>
      <c r="CB31">
        <f>IF(M31=0,0,COUNTIF(T2_imgsummary!E31:N31,"ZEUPF")*100/M31)</f>
        <v>0</v>
      </c>
      <c r="CC31">
        <f>IF(M31=0,0,COUNTIF(T2_imgsummary!E31:N31,"ZFAVF")*100/M31)</f>
        <v>0</v>
      </c>
      <c r="CD31">
        <f>IF(M31=0,0,COUNTIF(T2_imgsummary!E31:N31,"ZCMRF")*100/M31)</f>
        <v>0</v>
      </c>
      <c r="CE31">
        <f>IF(M31=0,0,COUNTIF(T2_imgsummary!E31:N31,"ZMUSF")*100/M31)</f>
        <v>0</v>
      </c>
      <c r="CF31">
        <f>IF(M31=0,0,COUNTIF(T2_imgsummary!E31:N31,"ZNSC")*100/M31)</f>
        <v>0</v>
      </c>
      <c r="CG31">
        <f>IF(M31=0,0,COUNTIF(T2_imgsummary!E31:N31,"ZOC")*100/M31)</f>
        <v>0</v>
      </c>
      <c r="CH31">
        <f>IF(M31=0,0,COUNTIF(T2_imgsummary!E31:N31,"ZPOCF")*100/M31)</f>
        <v>0</v>
      </c>
      <c r="CI31">
        <f>IF(M31=0,0,COUNTIF(T2_imgsummary!E31:N31,"ZPORF")*100/M31)</f>
        <v>0</v>
      </c>
      <c r="CK31" s="26">
        <f>IF(M31=0,0,COUNTIF(T2_imgsummary!E31:N31,"AA")*100/M31)</f>
        <v>40</v>
      </c>
      <c r="CL31">
        <f>IF(M31=0,0,COUNTIF(T2_imgsummary!E31:N31,"CA")*100/M31)</f>
        <v>0</v>
      </c>
      <c r="CM31">
        <f>IF(M31=0,0,COUNTIF(T2_imgsummary!E31:N31,"DC")*100/M31)</f>
        <v>0</v>
      </c>
      <c r="CN31">
        <f>IF(M31=0,0,COUNTIF(T2_imgsummary!E31:N31,"DCA")*100/M31)</f>
        <v>0</v>
      </c>
      <c r="CO31">
        <f>IF(M31=0,0,COUNTIF(T2_imgsummary!E31:N31,"DIS")*100/M31)</f>
        <v>0</v>
      </c>
      <c r="CQ31">
        <f>IF(M31=0,0,COUNTIF(T2_imgsummary!E31:N31,"GRV")*100/M31)</f>
        <v>0</v>
      </c>
      <c r="CR31">
        <f>IF(M31=0,0,COUNTIF(T2_imgsummary!E31:N31,"R")*100/M31)</f>
        <v>0</v>
      </c>
      <c r="CS31">
        <f>IF(M31=0,0,COUNTIF(T2_imgsummary!E31:N31,"S")*100/M31)</f>
        <v>0</v>
      </c>
      <c r="CT31">
        <f>IF(M31=0,0,COUNTIF(T2_imgsummary!E31:N31,"RCK")*100/M31)</f>
        <v>0</v>
      </c>
      <c r="CU31">
        <f>IF(M31=0,0,COUNTIF(T2_imgsummary!E31:N31,"SI")*100/M31)</f>
        <v>0</v>
      </c>
      <c r="CW31">
        <f>IF(M31=0,0,COUNTIF(T2_imgsummary!E31:N31,"COD")*100/M31)</f>
        <v>0</v>
      </c>
      <c r="CX31">
        <f>IF(M31=0,0,COUNTIF(T2_imgsummary!E31:N31,"KAPP")*100/M31)</f>
        <v>0</v>
      </c>
      <c r="CY31">
        <f>IF(M31=0,0,COUNTIF(T2_imgsummary!E31:N31,"MA")*100/M31)</f>
        <v>0</v>
      </c>
      <c r="CZ31">
        <f>IF(M31=0,0,COUNTIF(T2_imgsummary!E31:N31,"SARG")*100/M31)</f>
        <v>0</v>
      </c>
      <c r="DB31" s="26">
        <f>IF(M31=0,0,COUNTIF(T2_imgsummary!E31:N31,"HA")*100/M31)</f>
        <v>10</v>
      </c>
      <c r="DD31">
        <f>IF(M31=0,0,COUNTIF(T2_imgsummary!E31:N31,"COTS")*100/M31)</f>
        <v>0</v>
      </c>
      <c r="DE31">
        <f>IF(M31=0,0,COUNTIF(T2_imgsummary!E31:N31,"COR")*100/M31)</f>
        <v>0</v>
      </c>
      <c r="DF31">
        <f>IF(M31=0,0,COUNTIF(T2_imgsummary!E31:N31,"DIA")*100/M31)</f>
        <v>0</v>
      </c>
      <c r="DG31">
        <f>IF(M31=0,0,COUNTIF(T2_imgsummary!E31:N31,"GORG")*100/M31)</f>
        <v>0</v>
      </c>
      <c r="DH31">
        <f>IF(M31=0,0,COUNTIF(T2_imgsummary!E31:N31,"ISIS")*100/M31)</f>
        <v>0</v>
      </c>
      <c r="DI31">
        <f>IF(M31=0,0,COUNTIF(T2_imgsummary!E31:N31,"OT")*100/M31)</f>
        <v>0</v>
      </c>
      <c r="DJ31">
        <f>IF(M31=0,0,COUNTIF(T2_imgsummary!E31:N31,"SG")*100/M31)</f>
        <v>0</v>
      </c>
      <c r="DK31">
        <f>IF(M31=0,0,COUNTIF(T2_imgsummary!E31:N31,"SC")*100/M31)</f>
        <v>0</v>
      </c>
      <c r="DL31">
        <f>IF(M31=0,0,COUNTIF(T2_imgsummary!E31:N31,"SP")*100/M31)</f>
        <v>0</v>
      </c>
      <c r="DM31">
        <f>IF(M31=0,0,COUNTIF(T2_imgsummary!E31:N31,"ZO")*100/M31)</f>
        <v>0</v>
      </c>
      <c r="DO31">
        <f>IF(M31=0,0,COUNTIF(T2_imgsummary!E31:N31,"TWB")*100/M31)</f>
        <v>0</v>
      </c>
      <c r="DQ31">
        <f>IF(M31=0,0,COUNTIF(T2_imgsummary!Y31:AH31,"COR")*100/M31)</f>
        <v>0</v>
      </c>
      <c r="DR31">
        <f>IF(M31=0,0,COUNTIF(T2_imgsummary!Y31:AH31,"COTS")*100/M31)</f>
        <v>0</v>
      </c>
      <c r="DS31">
        <f>IF(M31=0,0,COUNTIF(T2_imgsummary!Y31:AH31,"DIA")*100/M31)</f>
        <v>0</v>
      </c>
      <c r="DT31">
        <f>IF(M31=0,0,COUNTIF(T2_imgsummary!Y31:AH31,"GORG")*100/M31)</f>
        <v>0</v>
      </c>
      <c r="DU31">
        <f>IF(M31=0,0,COUNTIF(T2_imgsummary!Y31:AH31,"ISIS")*100/M31)</f>
        <v>0</v>
      </c>
      <c r="DV31">
        <f>IF(M31=0,0,COUNTIF(T2_imgsummary!Y31:AH31,"DIS")*100/M31)</f>
        <v>0</v>
      </c>
      <c r="DW31">
        <f>IF(M31=0,0,COUNTIF(T2_imgsummary!Y31:AH31,"BLEC")*100/M31)</f>
        <v>0</v>
      </c>
      <c r="DX31">
        <f>IF(M31=0,0,COUNTIF(T2_imgsummary!Y31:AH31,"COD")*100/M31)</f>
        <v>0</v>
      </c>
      <c r="DY31">
        <f>IF(M31=0,0,COUNTIF(T2_imgsummary!Y31:AH31,"KAPP")*100/M31)</f>
        <v>0</v>
      </c>
      <c r="DZ31">
        <f>IF(M31=0,0,COUNTIF(T2_imgsummary!Y31:AH31,"SARG")*100/M31)</f>
        <v>0</v>
      </c>
      <c r="EA31">
        <f>IF(M31=0,0,COUNTIF(T2_imgsummary!Y31:AH31,"ZACRF")*100/M31)</f>
        <v>0</v>
      </c>
      <c r="EB31">
        <f>IF(M31=0,0,COUNTIF(T2_imgsummary!Y31:AH31,"ZAGARF")*100/M31)</f>
        <v>0</v>
      </c>
      <c r="EC31">
        <f>IF(M31=0,0,COUNTIF(T2_imgsummary!Y31:AH31,"ZAGATF")*100/M31)</f>
        <v>0</v>
      </c>
      <c r="ED31">
        <f>IF(M31=0,0,COUNTIF(T2_imgsummary!Y31:AH31,"ZCMRF")*100/M31)</f>
        <v>0</v>
      </c>
      <c r="EE31">
        <f>IF(M31=0,0,COUNTIF(T2_imgsummary!Y31:AH31,"ZDENF")*100/M31)</f>
        <v>0</v>
      </c>
      <c r="EF31">
        <f>IF(M31=0,0,COUNTIF(T2_imgsummary!Y31:AH31,"ZEUPF")*100/M31)</f>
        <v>0</v>
      </c>
      <c r="EG31">
        <f>IF(M31=0,0,COUNTIF(T2_imgsummary!Y31:AH31,"ZFAVF")*100/M31)</f>
        <v>0</v>
      </c>
      <c r="EH31">
        <f>IF(M31=0,0,COUNTIF(T2_imgsummary!Y31:AH31,"ZMUSF")*100/M31)</f>
        <v>0</v>
      </c>
      <c r="EI31">
        <f>IF(M31=0,0,COUNTIF(T2_imgsummary!Y31:AH31,"ZNSC")*100/M31)</f>
        <v>0</v>
      </c>
      <c r="EJ31">
        <f>IF(M31=0,0,COUNTIF(T2_imgsummary!Y31:AH31,"ZOC")*100/M31)</f>
        <v>0</v>
      </c>
      <c r="EK31">
        <f>IF(M31=0,0,COUNTIF(T2_imgsummary!Y31:AH31,"ZPOCF")*100/M31)</f>
        <v>0</v>
      </c>
      <c r="EL31">
        <f>IF(M31=0,0,COUNTIF(T2_imgsummary!Y31:AH31,"ZPORF")*100/M31)</f>
        <v>0</v>
      </c>
    </row>
    <row r="32" spans="1:142" x14ac:dyDescent="0.25">
      <c r="A32">
        <v>30</v>
      </c>
      <c r="B32" t="s">
        <v>585</v>
      </c>
      <c r="F32" s="26">
        <f>IF(M32=0,0,COUNTIF(T2_imgsummary!O32:X32,"HC")*100/M32)</f>
        <v>30</v>
      </c>
      <c r="G32" s="26">
        <f>IF(M32=0,0,COUNTIF(T2_imgsummary!O32:X32,"AA")*100/M32)</f>
        <v>50</v>
      </c>
      <c r="H32">
        <f>IF(M32=0,0,COUNTIF(T2_imgsummary!O32:X32,"AB")*100/M32)</f>
        <v>0</v>
      </c>
      <c r="I32">
        <f>IF(M32=0,0,COUNTIF(T2_imgsummary!O32:X32,"MA")*100/M32)</f>
        <v>0</v>
      </c>
      <c r="J32">
        <f>IF(M32=0,0,COUNTIF(T2_imgsummary!O32:X32,"HA")*100/M32)</f>
        <v>0</v>
      </c>
      <c r="K32" s="26">
        <f>IF(M32=0,0,COUNTIF(T2_imgsummary!O32:X32,"OB")*100/M32)</f>
        <v>20</v>
      </c>
      <c r="L32">
        <f>IF(M32=0,0,COUNTIF(T2_imgsummary!O32:X32,"TWB")*100/M32)</f>
        <v>0</v>
      </c>
      <c r="M32">
        <f>10-COUNTIF(T2_imgsummary!O32:X32,"TWS")</f>
        <v>10</v>
      </c>
      <c r="P32">
        <f>IF(M32=0,0,COUNTIF(T2_imgsummary!E32:N32,"ACAN")*100/M32)</f>
        <v>0</v>
      </c>
      <c r="Q32">
        <f>IF(M32=0,0,COUNTIF(T2_imgsummary!E32:N32,"ACB")*100/M32)</f>
        <v>0</v>
      </c>
      <c r="R32">
        <f>IF(M32=0,0,COUNTIF(T2_imgsummary!E32:N32,"ACC")*100/M32)</f>
        <v>0</v>
      </c>
      <c r="S32">
        <f>IF(M32=0,0,COUNTIF(T2_imgsummary!E32:N32,"ACD")*100/M32)</f>
        <v>0</v>
      </c>
      <c r="T32">
        <f>IF(M32=0,0,COUNTIF(T2_imgsummary!E32:N32,"ACH")*100/M32)</f>
        <v>0</v>
      </c>
      <c r="U32">
        <f>IF(M32=0,0,COUNTIF(T2_imgsummary!E32:N32,"ACT")*100/M32)</f>
        <v>0</v>
      </c>
      <c r="V32">
        <f>IF(M32=0,0,COUNTIF(T2_imgsummary!E32:N32,"ACR")*100/M32)</f>
        <v>0</v>
      </c>
      <c r="W32">
        <f>IF(M32=0,0,COUNTIF(T2_imgsummary!E32:N32,"AST")*100/M32)</f>
        <v>0</v>
      </c>
      <c r="X32">
        <f>IF(M32=0,0,COUNTIF(T2_imgsummary!E32:N32,"AF")*100/M32)</f>
        <v>0</v>
      </c>
      <c r="Y32">
        <f>IF(M32=0,0,COUNTIF(T2_imgsummary!E32:N32,"BLEC")*100/M32)</f>
        <v>0</v>
      </c>
      <c r="Z32">
        <f>IF(M32=0,0,COUNTIF(T2_imgsummary!E32:N32,"CAU")*100/M32)</f>
        <v>0</v>
      </c>
      <c r="AA32">
        <f>IF(M32=0,0,COUNTIF(T2_imgsummary!E32:N32,"COE")*100/M32)</f>
        <v>0</v>
      </c>
      <c r="AB32">
        <f>IF(M32=0,0,COUNTIF(T2_imgsummary!E32:N32,"COS")*100/M32)</f>
        <v>0</v>
      </c>
      <c r="AC32">
        <f>IF(M32=0,0,COUNTIF(T2_imgsummary!E32:N32,"CYP")*100/M32)</f>
        <v>0</v>
      </c>
      <c r="AD32">
        <f>IF(M32=0,0,COUNTIF(T2_imgsummary!E32:N32,"DIP")*100/M32)</f>
        <v>0</v>
      </c>
      <c r="AE32">
        <f>IF(M32=0,0,COUNTIF(T2_imgsummary!E32:N32,"ECHY")*100/M32)</f>
        <v>0</v>
      </c>
      <c r="AF32">
        <f>IF(M32=0,0,COUNTIF(T2_imgsummary!E32:N32,"ECHI")*100/M32)</f>
        <v>0</v>
      </c>
      <c r="AG32">
        <f>IF(M32=0,0,COUNTIF(T2_imgsummary!E32:N32,"EUP")*100/M32)</f>
        <v>0</v>
      </c>
      <c r="AH32">
        <f>IF(M32=0,0,COUNTIF(T2_imgsummary!E32:N32,"FAV")*100/M32)</f>
        <v>0</v>
      </c>
      <c r="AI32">
        <f>IF(M32=0,0,COUNTIF(T2_imgsummary!E32:N32,"FVI")*100/M32)</f>
        <v>0</v>
      </c>
      <c r="AJ32">
        <f>IF(M32=0,0,COUNTIF(T2_imgsummary!E32:N32,"CMR")*100/M32)</f>
        <v>0</v>
      </c>
      <c r="AK32">
        <f>IF(M32=0,0,COUNTIF(T2_imgsummary!E32:N32,"GAL")*100/M32)</f>
        <v>0</v>
      </c>
      <c r="AL32">
        <f>IF(M32=0,0,COUNTIF(T2_imgsummary!E32:N32,"GONIA")*100/M32)</f>
        <v>0</v>
      </c>
      <c r="AM32">
        <f>IF(M32=0,0,COUNTIF(T2_imgsummary!E32:N32,"GONIO")*100/M32)</f>
        <v>0</v>
      </c>
      <c r="AN32">
        <f>IF(M32=0,0,COUNTIF(T2_imgsummary!E32:N32,"HEL")*100/M32)</f>
        <v>0</v>
      </c>
      <c r="AO32">
        <f>IF(M32=0,0,COUNTIF(T2_imgsummary!E32:N32,"HYD")*100/M32)</f>
        <v>0</v>
      </c>
      <c r="AP32">
        <f>IF(M32=0,0,COUNTIF(T2_imgsummary!E32:N32,"ISO")*100/M32)</f>
        <v>0</v>
      </c>
      <c r="AQ32">
        <f>IF(M32=0,0,COUNTIF(T2_imgsummary!E32:N32,"LEPA")*100/M32)</f>
        <v>0</v>
      </c>
      <c r="AR32">
        <f>IF(M32=0,0,COUNTIF(T2_imgsummary!E32:N32,"LEPS")*100/M32)</f>
        <v>0</v>
      </c>
      <c r="AS32">
        <f>IF(M32=0,0,COUNTIF(T2_imgsummary!E32:N32,"LOB")*100/M32)</f>
        <v>0</v>
      </c>
      <c r="AT32">
        <f>IF(M32=0,0,COUNTIF(T2_imgsummary!E32:N32,"MER")*100/M32)</f>
        <v>0</v>
      </c>
      <c r="AU32">
        <f>IF(M32=0,0,COUNTIF(T2_imgsummary!E32:N32,"MILL")*100/M32)</f>
        <v>0</v>
      </c>
      <c r="AV32">
        <f>IF(M32=0,0,COUNTIF(T2_imgsummary!E32:N32,"MON")*100/M32)</f>
        <v>0</v>
      </c>
      <c r="AW32">
        <f>IF(M32=0,0,COUNTIF(T2_imgsummary!E32:N32,"MONTB")*100/M32)</f>
        <v>0</v>
      </c>
      <c r="AX32">
        <f>IF(M32=0,0,COUNTIF(T2_imgsummary!E32:N32,"MONTE")*100/M32)</f>
        <v>0</v>
      </c>
      <c r="AY32">
        <f>IF(M32=0,0,COUNTIF(T2_imgsummary!E32:N32,"MONTF")*100/M32)</f>
        <v>0</v>
      </c>
      <c r="AZ32">
        <f>IF(M32=0,0,COUNTIF(T2_imgsummary!E32:N32,"MYC")*100/M32)</f>
        <v>0</v>
      </c>
      <c r="BA32">
        <f>IF(M32=0,0,COUNTIF(T2_imgsummary!E32:N32,"CB")*100/M32)</f>
        <v>0</v>
      </c>
      <c r="BB32">
        <f>IF(M32=0,0,COUNTIF(T2_imgsummary!E32:N32,"BUB")*100/M32)</f>
        <v>0</v>
      </c>
      <c r="BC32" s="26">
        <f>IF(M32=0,0,COUNTIF(T2_imgsummary!E32:N32,"CE")*100/M32)</f>
        <v>20</v>
      </c>
      <c r="BD32">
        <f>IF(M32=0,0,COUNTIF(T2_imgsummary!E32:N32,"CF")*100/M32)</f>
        <v>0</v>
      </c>
      <c r="BE32">
        <f>IF(M32=0,0,COUNTIF(T2_imgsummary!E32:N32,"FOT")*100/M32)</f>
        <v>0</v>
      </c>
      <c r="BF32">
        <f>IF(M32=0,0,COUNTIF(T2_imgsummary!E32:N32,"CM")*100/M32)</f>
        <v>0</v>
      </c>
      <c r="BG32">
        <f>IF(M32=0,0,COUNTIF(T2_imgsummary!E32:N32,"OULA")*100/M32)</f>
        <v>0</v>
      </c>
      <c r="BH32">
        <f>IF(M32=0,0,COUNTIF(T2_imgsummary!E32:N32,"OULO")*100/M32)</f>
        <v>0</v>
      </c>
      <c r="BI32">
        <f>IF(M32=0,0,COUNTIF(T2_imgsummary!E32:N32,"OXY")*100/M32)</f>
        <v>0</v>
      </c>
      <c r="BJ32">
        <f>IF(M32=0,0,COUNTIF(T2_imgsummary!E32:N32,"PACE")*100/M32)</f>
        <v>0</v>
      </c>
      <c r="BK32">
        <f>IF(M32=0,0,COUNTIF(T2_imgsummary!E32:N32,"PACF")*100/M32)</f>
        <v>0</v>
      </c>
      <c r="BL32">
        <f>IF(M32=0,0,COUNTIF(T2_imgsummary!E32:N32,"PAV")*100/M32)</f>
        <v>0</v>
      </c>
      <c r="BM32">
        <f>IF(M32=0,0,COUNTIF(T2_imgsummary!E32:N32,"PEC")*100/M32)</f>
        <v>0</v>
      </c>
      <c r="BN32">
        <f>IF(M32=0,0,COUNTIF(T2_imgsummary!E32:N32,"PLAT")*100/M32)</f>
        <v>0</v>
      </c>
      <c r="BO32">
        <f>IF(M32=0,0,COUNTIF(T2_imgsummary!E32:N32,"POC")*100/M32)</f>
        <v>0</v>
      </c>
      <c r="BP32">
        <f>IF(M32=0,0,COUNTIF(T2_imgsummary!E32:N32,"PORB")*100/M32)</f>
        <v>0</v>
      </c>
      <c r="BQ32">
        <f>IF(M32=0,0,COUNTIF(T2_imgsummary!E32:N32,"PORE")*100/M32)</f>
        <v>0</v>
      </c>
      <c r="BR32" s="26">
        <f>IF(M32=0,0,COUNTIF(T2_imgsummary!E32:N32,"PORM")*100/M32)</f>
        <v>10</v>
      </c>
      <c r="BS32">
        <f>IF(M32=0,0,COUNTIF(T2_imgsummary!E32:N32,"SER")*100/M32)</f>
        <v>0</v>
      </c>
      <c r="BT32">
        <f>IF(M32=0,0,COUNTIF(T2_imgsummary!E32:N32,"STY")*100/M32)</f>
        <v>0</v>
      </c>
      <c r="BU32">
        <f>IF(M32=0,0,COUNTIF(T2_imgsummary!E32:N32,"SYM")*100/M32)</f>
        <v>0</v>
      </c>
      <c r="BV32">
        <f>IF(M32=0,0,COUNTIF(T2_imgsummary!E32:N32,"TUBI")*100/M32)</f>
        <v>0</v>
      </c>
      <c r="BW32">
        <f>IF(M32=0,0,COUNTIF(T2_imgsummary!E32:N32,"TURB")*100/M32)</f>
        <v>0</v>
      </c>
      <c r="BX32">
        <f>IF(M32=0,0,COUNTIF(T2_imgsummary!E32:N32,"ZACRF")*100/M32)</f>
        <v>0</v>
      </c>
      <c r="BY32">
        <f>IF(M32=0,0,COUNTIF(T2_imgsummary!E32:N32,"ZAGARF")*100/M32)</f>
        <v>0</v>
      </c>
      <c r="BZ32">
        <f>IF(M32=0,0,COUNTIF(T2_imgsummary!E32:N32,"ZAGATF")*100/M32)</f>
        <v>0</v>
      </c>
      <c r="CA32">
        <f>IF(M32=0,0,COUNTIF(T2_imgsummary!E32:N32,"ZDENF")*100/M32)</f>
        <v>0</v>
      </c>
      <c r="CB32">
        <f>IF(M32=0,0,COUNTIF(T2_imgsummary!E32:N32,"ZEUPF")*100/M32)</f>
        <v>0</v>
      </c>
      <c r="CC32">
        <f>IF(M32=0,0,COUNTIF(T2_imgsummary!E32:N32,"ZFAVF")*100/M32)</f>
        <v>0</v>
      </c>
      <c r="CD32">
        <f>IF(M32=0,0,COUNTIF(T2_imgsummary!E32:N32,"ZCMRF")*100/M32)</f>
        <v>0</v>
      </c>
      <c r="CE32">
        <f>IF(M32=0,0,COUNTIF(T2_imgsummary!E32:N32,"ZMUSF")*100/M32)</f>
        <v>0</v>
      </c>
      <c r="CF32">
        <f>IF(M32=0,0,COUNTIF(T2_imgsummary!E32:N32,"ZNSC")*100/M32)</f>
        <v>0</v>
      </c>
      <c r="CG32">
        <f>IF(M32=0,0,COUNTIF(T2_imgsummary!E32:N32,"ZOC")*100/M32)</f>
        <v>0</v>
      </c>
      <c r="CH32">
        <f>IF(M32=0,0,COUNTIF(T2_imgsummary!E32:N32,"ZPOCF")*100/M32)</f>
        <v>0</v>
      </c>
      <c r="CI32">
        <f>IF(M32=0,0,COUNTIF(T2_imgsummary!E32:N32,"ZPORF")*100/M32)</f>
        <v>0</v>
      </c>
      <c r="CK32" s="26">
        <f>IF(M32=0,0,COUNTIF(T2_imgsummary!E32:N32,"AA")*100/M32)</f>
        <v>50</v>
      </c>
      <c r="CL32">
        <f>IF(M32=0,0,COUNTIF(T2_imgsummary!E32:N32,"CA")*100/M32)</f>
        <v>0</v>
      </c>
      <c r="CM32">
        <f>IF(M32=0,0,COUNTIF(T2_imgsummary!E32:N32,"DC")*100/M32)</f>
        <v>0</v>
      </c>
      <c r="CN32">
        <f>IF(M32=0,0,COUNTIF(T2_imgsummary!E32:N32,"DCA")*100/M32)</f>
        <v>0</v>
      </c>
      <c r="CO32">
        <f>IF(M32=0,0,COUNTIF(T2_imgsummary!E32:N32,"DIS")*100/M32)</f>
        <v>0</v>
      </c>
      <c r="CQ32">
        <f>IF(M32=0,0,COUNTIF(T2_imgsummary!E32:N32,"GRV")*100/M32)</f>
        <v>0</v>
      </c>
      <c r="CR32">
        <f>IF(M32=0,0,COUNTIF(T2_imgsummary!E32:N32,"R")*100/M32)</f>
        <v>0</v>
      </c>
      <c r="CS32">
        <f>IF(M32=0,0,COUNTIF(T2_imgsummary!E32:N32,"S")*100/M32)</f>
        <v>0</v>
      </c>
      <c r="CT32">
        <f>IF(M32=0,0,COUNTIF(T2_imgsummary!E32:N32,"RCK")*100/M32)</f>
        <v>0</v>
      </c>
      <c r="CU32">
        <f>IF(M32=0,0,COUNTIF(T2_imgsummary!E32:N32,"SI")*100/M32)</f>
        <v>0</v>
      </c>
      <c r="CW32">
        <f>IF(M32=0,0,COUNTIF(T2_imgsummary!E32:N32,"COD")*100/M32)</f>
        <v>0</v>
      </c>
      <c r="CX32">
        <f>IF(M32=0,0,COUNTIF(T2_imgsummary!E32:N32,"KAPP")*100/M32)</f>
        <v>0</v>
      </c>
      <c r="CY32">
        <f>IF(M32=0,0,COUNTIF(T2_imgsummary!E32:N32,"MA")*100/M32)</f>
        <v>0</v>
      </c>
      <c r="CZ32">
        <f>IF(M32=0,0,COUNTIF(T2_imgsummary!E32:N32,"SARG")*100/M32)</f>
        <v>0</v>
      </c>
      <c r="DB32">
        <f>IF(M32=0,0,COUNTIF(T2_imgsummary!E32:N32,"HA")*100/M32)</f>
        <v>0</v>
      </c>
      <c r="DD32">
        <f>IF(M32=0,0,COUNTIF(T2_imgsummary!E32:N32,"COTS")*100/M32)</f>
        <v>0</v>
      </c>
      <c r="DE32">
        <f>IF(M32=0,0,COUNTIF(T2_imgsummary!E32:N32,"COR")*100/M32)</f>
        <v>0</v>
      </c>
      <c r="DF32">
        <f>IF(M32=0,0,COUNTIF(T2_imgsummary!E32:N32,"DIA")*100/M32)</f>
        <v>0</v>
      </c>
      <c r="DG32">
        <f>IF(M32=0,0,COUNTIF(T2_imgsummary!E32:N32,"GORG")*100/M32)</f>
        <v>0</v>
      </c>
      <c r="DH32">
        <f>IF(M32=0,0,COUNTIF(T2_imgsummary!E32:N32,"ISIS")*100/M32)</f>
        <v>0</v>
      </c>
      <c r="DI32">
        <f>IF(M32=0,0,COUNTIF(T2_imgsummary!E32:N32,"OT")*100/M32)</f>
        <v>0</v>
      </c>
      <c r="DJ32">
        <f>IF(M32=0,0,COUNTIF(T2_imgsummary!E32:N32,"SG")*100/M32)</f>
        <v>0</v>
      </c>
      <c r="DK32">
        <f>IF(M32=0,0,COUNTIF(T2_imgsummary!E32:N32,"SC")*100/M32)</f>
        <v>0</v>
      </c>
      <c r="DL32" s="26">
        <f>IF(M32=0,0,COUNTIF(T2_imgsummary!E32:N32,"SP")*100/M32)</f>
        <v>20</v>
      </c>
      <c r="DM32">
        <f>IF(M32=0,0,COUNTIF(T2_imgsummary!E32:N32,"ZO")*100/M32)</f>
        <v>0</v>
      </c>
      <c r="DO32">
        <f>IF(M32=0,0,COUNTIF(T2_imgsummary!E32:N32,"TWB")*100/M32)</f>
        <v>0</v>
      </c>
      <c r="DQ32">
        <f>IF(M32=0,0,COUNTIF(T2_imgsummary!Y32:AH32,"COR")*100/M32)</f>
        <v>0</v>
      </c>
      <c r="DR32">
        <f>IF(M32=0,0,COUNTIF(T2_imgsummary!Y32:AH32,"COTS")*100/M32)</f>
        <v>0</v>
      </c>
      <c r="DS32">
        <f>IF(M32=0,0,COUNTIF(T2_imgsummary!Y32:AH32,"DIA")*100/M32)</f>
        <v>0</v>
      </c>
      <c r="DT32">
        <f>IF(M32=0,0,COUNTIF(T2_imgsummary!Y32:AH32,"GORG")*100/M32)</f>
        <v>0</v>
      </c>
      <c r="DU32">
        <f>IF(M32=0,0,COUNTIF(T2_imgsummary!Y32:AH32,"ISIS")*100/M32)</f>
        <v>0</v>
      </c>
      <c r="DV32">
        <f>IF(M32=0,0,COUNTIF(T2_imgsummary!Y32:AH32,"DIS")*100/M32)</f>
        <v>0</v>
      </c>
      <c r="DW32">
        <f>IF(M32=0,0,COUNTIF(T2_imgsummary!Y32:AH32,"BLEC")*100/M32)</f>
        <v>0</v>
      </c>
      <c r="DX32">
        <f>IF(M32=0,0,COUNTIF(T2_imgsummary!Y32:AH32,"COD")*100/M32)</f>
        <v>0</v>
      </c>
      <c r="DY32">
        <f>IF(M32=0,0,COUNTIF(T2_imgsummary!Y32:AH32,"KAPP")*100/M32)</f>
        <v>0</v>
      </c>
      <c r="DZ32">
        <f>IF(M32=0,0,COUNTIF(T2_imgsummary!Y32:AH32,"SARG")*100/M32)</f>
        <v>0</v>
      </c>
      <c r="EA32">
        <f>IF(M32=0,0,COUNTIF(T2_imgsummary!Y32:AH32,"ZACRF")*100/M32)</f>
        <v>0</v>
      </c>
      <c r="EB32">
        <f>IF(M32=0,0,COUNTIF(T2_imgsummary!Y32:AH32,"ZAGARF")*100/M32)</f>
        <v>0</v>
      </c>
      <c r="EC32">
        <f>IF(M32=0,0,COUNTIF(T2_imgsummary!Y32:AH32,"ZAGATF")*100/M32)</f>
        <v>0</v>
      </c>
      <c r="ED32">
        <f>IF(M32=0,0,COUNTIF(T2_imgsummary!Y32:AH32,"ZCMRF")*100/M32)</f>
        <v>0</v>
      </c>
      <c r="EE32">
        <f>IF(M32=0,0,COUNTIF(T2_imgsummary!Y32:AH32,"ZDENF")*100/M32)</f>
        <v>0</v>
      </c>
      <c r="EF32">
        <f>IF(M32=0,0,COUNTIF(T2_imgsummary!Y32:AH32,"ZEUPF")*100/M32)</f>
        <v>0</v>
      </c>
      <c r="EG32">
        <f>IF(M32=0,0,COUNTIF(T2_imgsummary!Y32:AH32,"ZFAVF")*100/M32)</f>
        <v>0</v>
      </c>
      <c r="EH32">
        <f>IF(M32=0,0,COUNTIF(T2_imgsummary!Y32:AH32,"ZMUSF")*100/M32)</f>
        <v>0</v>
      </c>
      <c r="EI32">
        <f>IF(M32=0,0,COUNTIF(T2_imgsummary!Y32:AH32,"ZNSC")*100/M32)</f>
        <v>0</v>
      </c>
      <c r="EJ32">
        <f>IF(M32=0,0,COUNTIF(T2_imgsummary!Y32:AH32,"ZOC")*100/M32)</f>
        <v>0</v>
      </c>
      <c r="EK32">
        <f>IF(M32=0,0,COUNTIF(T2_imgsummary!Y32:AH32,"ZPOCF")*100/M32)</f>
        <v>0</v>
      </c>
      <c r="EL32">
        <f>IF(M32=0,0,COUNTIF(T2_imgsummary!Y32:AH32,"ZPORF")*100/M32)</f>
        <v>0</v>
      </c>
    </row>
    <row r="33" spans="1:142" x14ac:dyDescent="0.25">
      <c r="A33">
        <v>31</v>
      </c>
      <c r="B33" t="s">
        <v>586</v>
      </c>
      <c r="F33">
        <f>IF(M33=0,0,COUNTIF(T2_imgsummary!O33:X33,"HC")*100/M33)</f>
        <v>0</v>
      </c>
      <c r="G33" s="26">
        <f>IF(M33=0,0,COUNTIF(T2_imgsummary!O33:X33,"AA")*100/M33)</f>
        <v>50</v>
      </c>
      <c r="H33">
        <f>IF(M33=0,0,COUNTIF(T2_imgsummary!O33:X33,"AB")*100/M33)</f>
        <v>0</v>
      </c>
      <c r="I33" s="26">
        <f>IF(M33=0,0,COUNTIF(T2_imgsummary!O33:X33,"MA")*100/M33)</f>
        <v>20</v>
      </c>
      <c r="J33" s="26">
        <f>IF(M33=0,0,COUNTIF(T2_imgsummary!O33:X33,"HA")*100/M33)</f>
        <v>20</v>
      </c>
      <c r="K33" s="26">
        <f>IF(M33=0,0,COUNTIF(T2_imgsummary!O33:X33,"OB")*100/M33)</f>
        <v>10</v>
      </c>
      <c r="L33">
        <f>IF(M33=0,0,COUNTIF(T2_imgsummary!O33:X33,"TWB")*100/M33)</f>
        <v>0</v>
      </c>
      <c r="M33">
        <f>10-COUNTIF(T2_imgsummary!O33:X33,"TWS")</f>
        <v>10</v>
      </c>
      <c r="P33">
        <f>IF(M33=0,0,COUNTIF(T2_imgsummary!E33:N33,"ACAN")*100/M33)</f>
        <v>0</v>
      </c>
      <c r="Q33">
        <f>IF(M33=0,0,COUNTIF(T2_imgsummary!E33:N33,"ACB")*100/M33)</f>
        <v>0</v>
      </c>
      <c r="R33">
        <f>IF(M33=0,0,COUNTIF(T2_imgsummary!E33:N33,"ACC")*100/M33)</f>
        <v>0</v>
      </c>
      <c r="S33">
        <f>IF(M33=0,0,COUNTIF(T2_imgsummary!E33:N33,"ACD")*100/M33)</f>
        <v>0</v>
      </c>
      <c r="T33">
        <f>IF(M33=0,0,COUNTIF(T2_imgsummary!E33:N33,"ACH")*100/M33)</f>
        <v>0</v>
      </c>
      <c r="U33">
        <f>IF(M33=0,0,COUNTIF(T2_imgsummary!E33:N33,"ACT")*100/M33)</f>
        <v>0</v>
      </c>
      <c r="V33">
        <f>IF(M33=0,0,COUNTIF(T2_imgsummary!E33:N33,"ACR")*100/M33)</f>
        <v>0</v>
      </c>
      <c r="W33">
        <f>IF(M33=0,0,COUNTIF(T2_imgsummary!E33:N33,"AST")*100/M33)</f>
        <v>0</v>
      </c>
      <c r="X33">
        <f>IF(M33=0,0,COUNTIF(T2_imgsummary!E33:N33,"AF")*100/M33)</f>
        <v>0</v>
      </c>
      <c r="Y33">
        <f>IF(M33=0,0,COUNTIF(T2_imgsummary!E33:N33,"BLEC")*100/M33)</f>
        <v>0</v>
      </c>
      <c r="Z33">
        <f>IF(M33=0,0,COUNTIF(T2_imgsummary!E33:N33,"CAU")*100/M33)</f>
        <v>0</v>
      </c>
      <c r="AA33">
        <f>IF(M33=0,0,COUNTIF(T2_imgsummary!E33:N33,"COE")*100/M33)</f>
        <v>0</v>
      </c>
      <c r="AB33">
        <f>IF(M33=0,0,COUNTIF(T2_imgsummary!E33:N33,"COS")*100/M33)</f>
        <v>0</v>
      </c>
      <c r="AC33">
        <f>IF(M33=0,0,COUNTIF(T2_imgsummary!E33:N33,"CYP")*100/M33)</f>
        <v>0</v>
      </c>
      <c r="AD33">
        <f>IF(M33=0,0,COUNTIF(T2_imgsummary!E33:N33,"DIP")*100/M33)</f>
        <v>0</v>
      </c>
      <c r="AE33">
        <f>IF(M33=0,0,COUNTIF(T2_imgsummary!E33:N33,"ECHY")*100/M33)</f>
        <v>0</v>
      </c>
      <c r="AF33">
        <f>IF(M33=0,0,COUNTIF(T2_imgsummary!E33:N33,"ECHI")*100/M33)</f>
        <v>0</v>
      </c>
      <c r="AG33">
        <f>IF(M33=0,0,COUNTIF(T2_imgsummary!E33:N33,"EUP")*100/M33)</f>
        <v>0</v>
      </c>
      <c r="AH33">
        <f>IF(M33=0,0,COUNTIF(T2_imgsummary!E33:N33,"FAV")*100/M33)</f>
        <v>0</v>
      </c>
      <c r="AI33">
        <f>IF(M33=0,0,COUNTIF(T2_imgsummary!E33:N33,"FVI")*100/M33)</f>
        <v>0</v>
      </c>
      <c r="AJ33">
        <f>IF(M33=0,0,COUNTIF(T2_imgsummary!E33:N33,"CMR")*100/M33)</f>
        <v>0</v>
      </c>
      <c r="AK33">
        <f>IF(M33=0,0,COUNTIF(T2_imgsummary!E33:N33,"GAL")*100/M33)</f>
        <v>0</v>
      </c>
      <c r="AL33">
        <f>IF(M33=0,0,COUNTIF(T2_imgsummary!E33:N33,"GONIA")*100/M33)</f>
        <v>0</v>
      </c>
      <c r="AM33">
        <f>IF(M33=0,0,COUNTIF(T2_imgsummary!E33:N33,"GONIO")*100/M33)</f>
        <v>0</v>
      </c>
      <c r="AN33">
        <f>IF(M33=0,0,COUNTIF(T2_imgsummary!E33:N33,"HEL")*100/M33)</f>
        <v>0</v>
      </c>
      <c r="AO33">
        <f>IF(M33=0,0,COUNTIF(T2_imgsummary!E33:N33,"HYD")*100/M33)</f>
        <v>0</v>
      </c>
      <c r="AP33">
        <f>IF(M33=0,0,COUNTIF(T2_imgsummary!E33:N33,"ISO")*100/M33)</f>
        <v>0</v>
      </c>
      <c r="AQ33">
        <f>IF(M33=0,0,COUNTIF(T2_imgsummary!E33:N33,"LEPA")*100/M33)</f>
        <v>0</v>
      </c>
      <c r="AR33">
        <f>IF(M33=0,0,COUNTIF(T2_imgsummary!E33:N33,"LEPS")*100/M33)</f>
        <v>0</v>
      </c>
      <c r="AS33">
        <f>IF(M33=0,0,COUNTIF(T2_imgsummary!E33:N33,"LOB")*100/M33)</f>
        <v>0</v>
      </c>
      <c r="AT33">
        <f>IF(M33=0,0,COUNTIF(T2_imgsummary!E33:N33,"MER")*100/M33)</f>
        <v>0</v>
      </c>
      <c r="AU33">
        <f>IF(M33=0,0,COUNTIF(T2_imgsummary!E33:N33,"MILL")*100/M33)</f>
        <v>0</v>
      </c>
      <c r="AV33">
        <f>IF(M33=0,0,COUNTIF(T2_imgsummary!E33:N33,"MON")*100/M33)</f>
        <v>0</v>
      </c>
      <c r="AW33">
        <f>IF(M33=0,0,COUNTIF(T2_imgsummary!E33:N33,"MONTB")*100/M33)</f>
        <v>0</v>
      </c>
      <c r="AX33">
        <f>IF(M33=0,0,COUNTIF(T2_imgsummary!E33:N33,"MONTE")*100/M33)</f>
        <v>0</v>
      </c>
      <c r="AY33">
        <f>IF(M33=0,0,COUNTIF(T2_imgsummary!E33:N33,"MONTF")*100/M33)</f>
        <v>0</v>
      </c>
      <c r="AZ33">
        <f>IF(M33=0,0,COUNTIF(T2_imgsummary!E33:N33,"MYC")*100/M33)</f>
        <v>0</v>
      </c>
      <c r="BA33">
        <f>IF(M33=0,0,COUNTIF(T2_imgsummary!E33:N33,"CB")*100/M33)</f>
        <v>0</v>
      </c>
      <c r="BB33">
        <f>IF(M33=0,0,COUNTIF(T2_imgsummary!E33:N33,"BUB")*100/M33)</f>
        <v>0</v>
      </c>
      <c r="BC33">
        <f>IF(M33=0,0,COUNTIF(T2_imgsummary!E33:N33,"CE")*100/M33)</f>
        <v>0</v>
      </c>
      <c r="BD33">
        <f>IF(M33=0,0,COUNTIF(T2_imgsummary!E33:N33,"CF")*100/M33)</f>
        <v>0</v>
      </c>
      <c r="BE33">
        <f>IF(M33=0,0,COUNTIF(T2_imgsummary!E33:N33,"FOT")*100/M33)</f>
        <v>0</v>
      </c>
      <c r="BF33">
        <f>IF(M33=0,0,COUNTIF(T2_imgsummary!E33:N33,"CM")*100/M33)</f>
        <v>0</v>
      </c>
      <c r="BG33">
        <f>IF(M33=0,0,COUNTIF(T2_imgsummary!E33:N33,"OULA")*100/M33)</f>
        <v>0</v>
      </c>
      <c r="BH33">
        <f>IF(M33=0,0,COUNTIF(T2_imgsummary!E33:N33,"OULO")*100/M33)</f>
        <v>0</v>
      </c>
      <c r="BI33">
        <f>IF(M33=0,0,COUNTIF(T2_imgsummary!E33:N33,"OXY")*100/M33)</f>
        <v>0</v>
      </c>
      <c r="BJ33">
        <f>IF(M33=0,0,COUNTIF(T2_imgsummary!E33:N33,"PACE")*100/M33)</f>
        <v>0</v>
      </c>
      <c r="BK33">
        <f>IF(M33=0,0,COUNTIF(T2_imgsummary!E33:N33,"PACF")*100/M33)</f>
        <v>0</v>
      </c>
      <c r="BL33">
        <f>IF(M33=0,0,COUNTIF(T2_imgsummary!E33:N33,"PAV")*100/M33)</f>
        <v>0</v>
      </c>
      <c r="BM33">
        <f>IF(M33=0,0,COUNTIF(T2_imgsummary!E33:N33,"PEC")*100/M33)</f>
        <v>0</v>
      </c>
      <c r="BN33">
        <f>IF(M33=0,0,COUNTIF(T2_imgsummary!E33:N33,"PLAT")*100/M33)</f>
        <v>0</v>
      </c>
      <c r="BO33">
        <f>IF(M33=0,0,COUNTIF(T2_imgsummary!E33:N33,"POC")*100/M33)</f>
        <v>0</v>
      </c>
      <c r="BP33">
        <f>IF(M33=0,0,COUNTIF(T2_imgsummary!E33:N33,"PORB")*100/M33)</f>
        <v>0</v>
      </c>
      <c r="BQ33">
        <f>IF(M33=0,0,COUNTIF(T2_imgsummary!E33:N33,"PORE")*100/M33)</f>
        <v>0</v>
      </c>
      <c r="BR33">
        <f>IF(M33=0,0,COUNTIF(T2_imgsummary!E33:N33,"PORM")*100/M33)</f>
        <v>0</v>
      </c>
      <c r="BS33">
        <f>IF(M33=0,0,COUNTIF(T2_imgsummary!E33:N33,"SER")*100/M33)</f>
        <v>0</v>
      </c>
      <c r="BT33">
        <f>IF(M33=0,0,COUNTIF(T2_imgsummary!E33:N33,"STY")*100/M33)</f>
        <v>0</v>
      </c>
      <c r="BU33">
        <f>IF(M33=0,0,COUNTIF(T2_imgsummary!E33:N33,"SYM")*100/M33)</f>
        <v>0</v>
      </c>
      <c r="BV33">
        <f>IF(M33=0,0,COUNTIF(T2_imgsummary!E33:N33,"TUBI")*100/M33)</f>
        <v>0</v>
      </c>
      <c r="BW33">
        <f>IF(M33=0,0,COUNTIF(T2_imgsummary!E33:N33,"TURB")*100/M33)</f>
        <v>0</v>
      </c>
      <c r="BX33">
        <f>IF(M33=0,0,COUNTIF(T2_imgsummary!E33:N33,"ZACRF")*100/M33)</f>
        <v>0</v>
      </c>
      <c r="BY33">
        <f>IF(M33=0,0,COUNTIF(T2_imgsummary!E33:N33,"ZAGARF")*100/M33)</f>
        <v>0</v>
      </c>
      <c r="BZ33">
        <f>IF(M33=0,0,COUNTIF(T2_imgsummary!E33:N33,"ZAGATF")*100/M33)</f>
        <v>0</v>
      </c>
      <c r="CA33">
        <f>IF(M33=0,0,COUNTIF(T2_imgsummary!E33:N33,"ZDENF")*100/M33)</f>
        <v>0</v>
      </c>
      <c r="CB33">
        <f>IF(M33=0,0,COUNTIF(T2_imgsummary!E33:N33,"ZEUPF")*100/M33)</f>
        <v>0</v>
      </c>
      <c r="CC33">
        <f>IF(M33=0,0,COUNTIF(T2_imgsummary!E33:N33,"ZFAVF")*100/M33)</f>
        <v>0</v>
      </c>
      <c r="CD33">
        <f>IF(M33=0,0,COUNTIF(T2_imgsummary!E33:N33,"ZCMRF")*100/M33)</f>
        <v>0</v>
      </c>
      <c r="CE33">
        <f>IF(M33=0,0,COUNTIF(T2_imgsummary!E33:N33,"ZMUSF")*100/M33)</f>
        <v>0</v>
      </c>
      <c r="CF33">
        <f>IF(M33=0,0,COUNTIF(T2_imgsummary!E33:N33,"ZNSC")*100/M33)</f>
        <v>0</v>
      </c>
      <c r="CG33">
        <f>IF(M33=0,0,COUNTIF(T2_imgsummary!E33:N33,"ZOC")*100/M33)</f>
        <v>0</v>
      </c>
      <c r="CH33">
        <f>IF(M33=0,0,COUNTIF(T2_imgsummary!E33:N33,"ZPOCF")*100/M33)</f>
        <v>0</v>
      </c>
      <c r="CI33">
        <f>IF(M33=0,0,COUNTIF(T2_imgsummary!E33:N33,"ZPORF")*100/M33)</f>
        <v>0</v>
      </c>
      <c r="CK33" s="26">
        <f>IF(M33=0,0,COUNTIF(T2_imgsummary!E33:N33,"AA")*100/M33)</f>
        <v>50</v>
      </c>
      <c r="CL33">
        <f>IF(M33=0,0,COUNTIF(T2_imgsummary!E33:N33,"CA")*100/M33)</f>
        <v>0</v>
      </c>
      <c r="CM33">
        <f>IF(M33=0,0,COUNTIF(T2_imgsummary!E33:N33,"DC")*100/M33)</f>
        <v>0</v>
      </c>
      <c r="CN33">
        <f>IF(M33=0,0,COUNTIF(T2_imgsummary!E33:N33,"DCA")*100/M33)</f>
        <v>0</v>
      </c>
      <c r="CO33">
        <f>IF(M33=0,0,COUNTIF(T2_imgsummary!E33:N33,"DIS")*100/M33)</f>
        <v>0</v>
      </c>
      <c r="CQ33">
        <f>IF(M33=0,0,COUNTIF(T2_imgsummary!E33:N33,"GRV")*100/M33)</f>
        <v>0</v>
      </c>
      <c r="CR33">
        <f>IF(M33=0,0,COUNTIF(T2_imgsummary!E33:N33,"R")*100/M33)</f>
        <v>0</v>
      </c>
      <c r="CS33">
        <f>IF(M33=0,0,COUNTIF(T2_imgsummary!E33:N33,"S")*100/M33)</f>
        <v>0</v>
      </c>
      <c r="CT33">
        <f>IF(M33=0,0,COUNTIF(T2_imgsummary!E33:N33,"RCK")*100/M33)</f>
        <v>0</v>
      </c>
      <c r="CU33">
        <f>IF(M33=0,0,COUNTIF(T2_imgsummary!E33:N33,"SI")*100/M33)</f>
        <v>0</v>
      </c>
      <c r="CW33">
        <f>IF(M33=0,0,COUNTIF(T2_imgsummary!E33:N33,"COD")*100/M33)</f>
        <v>0</v>
      </c>
      <c r="CX33">
        <f>IF(M33=0,0,COUNTIF(T2_imgsummary!E33:N33,"KAPP")*100/M33)</f>
        <v>0</v>
      </c>
      <c r="CY33" s="26">
        <f>IF(M33=0,0,COUNTIF(T2_imgsummary!E33:N33,"MA")*100/M33)</f>
        <v>20</v>
      </c>
      <c r="CZ33">
        <f>IF(M33=0,0,COUNTIF(T2_imgsummary!E33:N33,"SARG")*100/M33)</f>
        <v>0</v>
      </c>
      <c r="DB33" s="26">
        <f>IF(M33=0,0,COUNTIF(T2_imgsummary!E33:N33,"HA")*100/M33)</f>
        <v>20</v>
      </c>
      <c r="DD33">
        <f>IF(M33=0,0,COUNTIF(T2_imgsummary!E33:N33,"COTS")*100/M33)</f>
        <v>0</v>
      </c>
      <c r="DE33">
        <f>IF(M33=0,0,COUNTIF(T2_imgsummary!E33:N33,"COR")*100/M33)</f>
        <v>0</v>
      </c>
      <c r="DF33">
        <f>IF(M33=0,0,COUNTIF(T2_imgsummary!E33:N33,"DIA")*100/M33)</f>
        <v>0</v>
      </c>
      <c r="DG33">
        <f>IF(M33=0,0,COUNTIF(T2_imgsummary!E33:N33,"GORG")*100/M33)</f>
        <v>0</v>
      </c>
      <c r="DH33">
        <f>IF(M33=0,0,COUNTIF(T2_imgsummary!E33:N33,"ISIS")*100/M33)</f>
        <v>0</v>
      </c>
      <c r="DI33">
        <f>IF(M33=0,0,COUNTIF(T2_imgsummary!E33:N33,"OT")*100/M33)</f>
        <v>0</v>
      </c>
      <c r="DJ33">
        <f>IF(M33=0,0,COUNTIF(T2_imgsummary!E33:N33,"SG")*100/M33)</f>
        <v>0</v>
      </c>
      <c r="DK33">
        <f>IF(M33=0,0,COUNTIF(T2_imgsummary!E33:N33,"SC")*100/M33)</f>
        <v>0</v>
      </c>
      <c r="DL33" s="26">
        <f>IF(M33=0,0,COUNTIF(T2_imgsummary!E33:N33,"SP")*100/M33)</f>
        <v>10</v>
      </c>
      <c r="DM33">
        <f>IF(M33=0,0,COUNTIF(T2_imgsummary!E33:N33,"ZO")*100/M33)</f>
        <v>0</v>
      </c>
      <c r="DO33">
        <f>IF(M33=0,0,COUNTIF(T2_imgsummary!E33:N33,"TWB")*100/M33)</f>
        <v>0</v>
      </c>
      <c r="DQ33">
        <f>IF(M33=0,0,COUNTIF(T2_imgsummary!Y33:AH33,"COR")*100/M33)</f>
        <v>0</v>
      </c>
      <c r="DR33">
        <f>IF(M33=0,0,COUNTIF(T2_imgsummary!Y33:AH33,"COTS")*100/M33)</f>
        <v>0</v>
      </c>
      <c r="DS33">
        <f>IF(M33=0,0,COUNTIF(T2_imgsummary!Y33:AH33,"DIA")*100/M33)</f>
        <v>0</v>
      </c>
      <c r="DT33">
        <f>IF(M33=0,0,COUNTIF(T2_imgsummary!Y33:AH33,"GORG")*100/M33)</f>
        <v>0</v>
      </c>
      <c r="DU33">
        <f>IF(M33=0,0,COUNTIF(T2_imgsummary!Y33:AH33,"ISIS")*100/M33)</f>
        <v>0</v>
      </c>
      <c r="DV33">
        <f>IF(M33=0,0,COUNTIF(T2_imgsummary!Y33:AH33,"DIS")*100/M33)</f>
        <v>0</v>
      </c>
      <c r="DW33">
        <f>IF(M33=0,0,COUNTIF(T2_imgsummary!Y33:AH33,"BLEC")*100/M33)</f>
        <v>0</v>
      </c>
      <c r="DX33">
        <f>IF(M33=0,0,COUNTIF(T2_imgsummary!Y33:AH33,"COD")*100/M33)</f>
        <v>0</v>
      </c>
      <c r="DY33">
        <f>IF(M33=0,0,COUNTIF(T2_imgsummary!Y33:AH33,"KAPP")*100/M33)</f>
        <v>0</v>
      </c>
      <c r="DZ33">
        <f>IF(M33=0,0,COUNTIF(T2_imgsummary!Y33:AH33,"SARG")*100/M33)</f>
        <v>0</v>
      </c>
      <c r="EA33">
        <f>IF(M33=0,0,COUNTIF(T2_imgsummary!Y33:AH33,"ZACRF")*100/M33)</f>
        <v>0</v>
      </c>
      <c r="EB33">
        <f>IF(M33=0,0,COUNTIF(T2_imgsummary!Y33:AH33,"ZAGARF")*100/M33)</f>
        <v>0</v>
      </c>
      <c r="EC33">
        <f>IF(M33=0,0,COUNTIF(T2_imgsummary!Y33:AH33,"ZAGATF")*100/M33)</f>
        <v>0</v>
      </c>
      <c r="ED33">
        <f>IF(M33=0,0,COUNTIF(T2_imgsummary!Y33:AH33,"ZCMRF")*100/M33)</f>
        <v>0</v>
      </c>
      <c r="EE33">
        <f>IF(M33=0,0,COUNTIF(T2_imgsummary!Y33:AH33,"ZDENF")*100/M33)</f>
        <v>0</v>
      </c>
      <c r="EF33">
        <f>IF(M33=0,0,COUNTIF(T2_imgsummary!Y33:AH33,"ZEUPF")*100/M33)</f>
        <v>0</v>
      </c>
      <c r="EG33">
        <f>IF(M33=0,0,COUNTIF(T2_imgsummary!Y33:AH33,"ZFAVF")*100/M33)</f>
        <v>0</v>
      </c>
      <c r="EH33">
        <f>IF(M33=0,0,COUNTIF(T2_imgsummary!Y33:AH33,"ZMUSF")*100/M33)</f>
        <v>0</v>
      </c>
      <c r="EI33">
        <f>IF(M33=0,0,COUNTIF(T2_imgsummary!Y33:AH33,"ZNSC")*100/M33)</f>
        <v>0</v>
      </c>
      <c r="EJ33">
        <f>IF(M33=0,0,COUNTIF(T2_imgsummary!Y33:AH33,"ZOC")*100/M33)</f>
        <v>0</v>
      </c>
      <c r="EK33">
        <f>IF(M33=0,0,COUNTIF(T2_imgsummary!Y33:AH33,"ZPOCF")*100/M33)</f>
        <v>0</v>
      </c>
      <c r="EL33">
        <f>IF(M33=0,0,COUNTIF(T2_imgsummary!Y33:AH33,"ZPORF")*100/M33)</f>
        <v>0</v>
      </c>
    </row>
    <row r="34" spans="1:142" x14ac:dyDescent="0.25">
      <c r="A34">
        <v>32</v>
      </c>
      <c r="B34" t="s">
        <v>587</v>
      </c>
      <c r="F34" s="26">
        <f>IF(M34=0,0,COUNTIF(T2_imgsummary!O34:X34,"HC")*100/M34)</f>
        <v>20</v>
      </c>
      <c r="G34" s="26">
        <f>IF(M34=0,0,COUNTIF(T2_imgsummary!O34:X34,"AA")*100/M34)</f>
        <v>30</v>
      </c>
      <c r="H34">
        <f>IF(M34=0,0,COUNTIF(T2_imgsummary!O34:X34,"AB")*100/M34)</f>
        <v>0</v>
      </c>
      <c r="I34" s="26">
        <f>IF(M34=0,0,COUNTIF(T2_imgsummary!O34:X34,"MA")*100/M34)</f>
        <v>30</v>
      </c>
      <c r="J34" s="26">
        <f>IF(M34=0,0,COUNTIF(T2_imgsummary!O34:X34,"HA")*100/M34)</f>
        <v>10</v>
      </c>
      <c r="K34" s="26">
        <f>IF(M34=0,0,COUNTIF(T2_imgsummary!O34:X34,"OB")*100/M34)</f>
        <v>10</v>
      </c>
      <c r="L34">
        <f>IF(M34=0,0,COUNTIF(T2_imgsummary!O34:X34,"TWB")*100/M34)</f>
        <v>0</v>
      </c>
      <c r="M34">
        <f>10-COUNTIF(T2_imgsummary!O34:X34,"TWS")</f>
        <v>10</v>
      </c>
      <c r="P34">
        <f>IF(M34=0,0,COUNTIF(T2_imgsummary!E34:N34,"ACAN")*100/M34)</f>
        <v>0</v>
      </c>
      <c r="Q34">
        <f>IF(M34=0,0,COUNTIF(T2_imgsummary!E34:N34,"ACB")*100/M34)</f>
        <v>0</v>
      </c>
      <c r="R34">
        <f>IF(M34=0,0,COUNTIF(T2_imgsummary!E34:N34,"ACC")*100/M34)</f>
        <v>0</v>
      </c>
      <c r="S34">
        <f>IF(M34=0,0,COUNTIF(T2_imgsummary!E34:N34,"ACD")*100/M34)</f>
        <v>0</v>
      </c>
      <c r="T34">
        <f>IF(M34=0,0,COUNTIF(T2_imgsummary!E34:N34,"ACH")*100/M34)</f>
        <v>0</v>
      </c>
      <c r="U34">
        <f>IF(M34=0,0,COUNTIF(T2_imgsummary!E34:N34,"ACT")*100/M34)</f>
        <v>0</v>
      </c>
      <c r="V34">
        <f>IF(M34=0,0,COUNTIF(T2_imgsummary!E34:N34,"ACR")*100/M34)</f>
        <v>0</v>
      </c>
      <c r="W34">
        <f>IF(M34=0,0,COUNTIF(T2_imgsummary!E34:N34,"AST")*100/M34)</f>
        <v>0</v>
      </c>
      <c r="X34">
        <f>IF(M34=0,0,COUNTIF(T2_imgsummary!E34:N34,"AF")*100/M34)</f>
        <v>0</v>
      </c>
      <c r="Y34">
        <f>IF(M34=0,0,COUNTIF(T2_imgsummary!E34:N34,"BLEC")*100/M34)</f>
        <v>0</v>
      </c>
      <c r="Z34">
        <f>IF(M34=0,0,COUNTIF(T2_imgsummary!E34:N34,"CAU")*100/M34)</f>
        <v>0</v>
      </c>
      <c r="AA34">
        <f>IF(M34=0,0,COUNTIF(T2_imgsummary!E34:N34,"COE")*100/M34)</f>
        <v>0</v>
      </c>
      <c r="AB34">
        <f>IF(M34=0,0,COUNTIF(T2_imgsummary!E34:N34,"COS")*100/M34)</f>
        <v>0</v>
      </c>
      <c r="AC34">
        <f>IF(M34=0,0,COUNTIF(T2_imgsummary!E34:N34,"CYP")*100/M34)</f>
        <v>0</v>
      </c>
      <c r="AD34">
        <f>IF(M34=0,0,COUNTIF(T2_imgsummary!E34:N34,"DIP")*100/M34)</f>
        <v>0</v>
      </c>
      <c r="AE34">
        <f>IF(M34=0,0,COUNTIF(T2_imgsummary!E34:N34,"ECHY")*100/M34)</f>
        <v>0</v>
      </c>
      <c r="AF34">
        <f>IF(M34=0,0,COUNTIF(T2_imgsummary!E34:N34,"ECHI")*100/M34)</f>
        <v>0</v>
      </c>
      <c r="AG34">
        <f>IF(M34=0,0,COUNTIF(T2_imgsummary!E34:N34,"EUP")*100/M34)</f>
        <v>0</v>
      </c>
      <c r="AH34" s="26">
        <f>IF(M34=0,0,COUNTIF(T2_imgsummary!E34:N34,"FAV")*100/M34)</f>
        <v>10</v>
      </c>
      <c r="AI34">
        <f>IF(M34=0,0,COUNTIF(T2_imgsummary!E34:N34,"FVI")*100/M34)</f>
        <v>0</v>
      </c>
      <c r="AJ34">
        <f>IF(M34=0,0,COUNTIF(T2_imgsummary!E34:N34,"CMR")*100/M34)</f>
        <v>0</v>
      </c>
      <c r="AK34">
        <f>IF(M34=0,0,COUNTIF(T2_imgsummary!E34:N34,"GAL")*100/M34)</f>
        <v>0</v>
      </c>
      <c r="AL34">
        <f>IF(M34=0,0,COUNTIF(T2_imgsummary!E34:N34,"GONIA")*100/M34)</f>
        <v>0</v>
      </c>
      <c r="AM34">
        <f>IF(M34=0,0,COUNTIF(T2_imgsummary!E34:N34,"GONIO")*100/M34)</f>
        <v>0</v>
      </c>
      <c r="AN34">
        <f>IF(M34=0,0,COUNTIF(T2_imgsummary!E34:N34,"HEL")*100/M34)</f>
        <v>0</v>
      </c>
      <c r="AO34">
        <f>IF(M34=0,0,COUNTIF(T2_imgsummary!E34:N34,"HYD")*100/M34)</f>
        <v>0</v>
      </c>
      <c r="AP34">
        <f>IF(M34=0,0,COUNTIF(T2_imgsummary!E34:N34,"ISO")*100/M34)</f>
        <v>0</v>
      </c>
      <c r="AQ34">
        <f>IF(M34=0,0,COUNTIF(T2_imgsummary!E34:N34,"LEPA")*100/M34)</f>
        <v>0</v>
      </c>
      <c r="AR34">
        <f>IF(M34=0,0,COUNTIF(T2_imgsummary!E34:N34,"LEPS")*100/M34)</f>
        <v>0</v>
      </c>
      <c r="AS34">
        <f>IF(M34=0,0,COUNTIF(T2_imgsummary!E34:N34,"LOB")*100/M34)</f>
        <v>0</v>
      </c>
      <c r="AT34" s="26">
        <f>IF(M34=0,0,COUNTIF(T2_imgsummary!E34:N34,"MER")*100/M34)</f>
        <v>10</v>
      </c>
      <c r="AU34">
        <f>IF(M34=0,0,COUNTIF(T2_imgsummary!E34:N34,"MILL")*100/M34)</f>
        <v>0</v>
      </c>
      <c r="AV34">
        <f>IF(M34=0,0,COUNTIF(T2_imgsummary!E34:N34,"MON")*100/M34)</f>
        <v>0</v>
      </c>
      <c r="AW34">
        <f>IF(M34=0,0,COUNTIF(T2_imgsummary!E34:N34,"MONTB")*100/M34)</f>
        <v>0</v>
      </c>
      <c r="AX34">
        <f>IF(M34=0,0,COUNTIF(T2_imgsummary!E34:N34,"MONTE")*100/M34)</f>
        <v>0</v>
      </c>
      <c r="AY34">
        <f>IF(M34=0,0,COUNTIF(T2_imgsummary!E34:N34,"MONTF")*100/M34)</f>
        <v>0</v>
      </c>
      <c r="AZ34">
        <f>IF(M34=0,0,COUNTIF(T2_imgsummary!E34:N34,"MYC")*100/M34)</f>
        <v>0</v>
      </c>
      <c r="BA34">
        <f>IF(M34=0,0,COUNTIF(T2_imgsummary!E34:N34,"CB")*100/M34)</f>
        <v>0</v>
      </c>
      <c r="BB34">
        <f>IF(M34=0,0,COUNTIF(T2_imgsummary!E34:N34,"BUB")*100/M34)</f>
        <v>0</v>
      </c>
      <c r="BC34">
        <f>IF(M34=0,0,COUNTIF(T2_imgsummary!E34:N34,"CE")*100/M34)</f>
        <v>0</v>
      </c>
      <c r="BD34">
        <f>IF(M34=0,0,COUNTIF(T2_imgsummary!E34:N34,"CF")*100/M34)</f>
        <v>0</v>
      </c>
      <c r="BE34">
        <f>IF(M34=0,0,COUNTIF(T2_imgsummary!E34:N34,"FOT")*100/M34)</f>
        <v>0</v>
      </c>
      <c r="BF34">
        <f>IF(M34=0,0,COUNTIF(T2_imgsummary!E34:N34,"CM")*100/M34)</f>
        <v>0</v>
      </c>
      <c r="BG34">
        <f>IF(M34=0,0,COUNTIF(T2_imgsummary!E34:N34,"OULA")*100/M34)</f>
        <v>0</v>
      </c>
      <c r="BH34">
        <f>IF(M34=0,0,COUNTIF(T2_imgsummary!E34:N34,"OULO")*100/M34)</f>
        <v>0</v>
      </c>
      <c r="BI34">
        <f>IF(M34=0,0,COUNTIF(T2_imgsummary!E34:N34,"OXY")*100/M34)</f>
        <v>0</v>
      </c>
      <c r="BJ34">
        <f>IF(M34=0,0,COUNTIF(T2_imgsummary!E34:N34,"PACE")*100/M34)</f>
        <v>0</v>
      </c>
      <c r="BK34">
        <f>IF(M34=0,0,COUNTIF(T2_imgsummary!E34:N34,"PACF")*100/M34)</f>
        <v>0</v>
      </c>
      <c r="BL34">
        <f>IF(M34=0,0,COUNTIF(T2_imgsummary!E34:N34,"PAV")*100/M34)</f>
        <v>0</v>
      </c>
      <c r="BM34">
        <f>IF(M34=0,0,COUNTIF(T2_imgsummary!E34:N34,"PEC")*100/M34)</f>
        <v>0</v>
      </c>
      <c r="BN34">
        <f>IF(M34=0,0,COUNTIF(T2_imgsummary!E34:N34,"PLAT")*100/M34)</f>
        <v>0</v>
      </c>
      <c r="BO34">
        <f>IF(M34=0,0,COUNTIF(T2_imgsummary!E34:N34,"POC")*100/M34)</f>
        <v>0</v>
      </c>
      <c r="BP34">
        <f>IF(M34=0,0,COUNTIF(T2_imgsummary!E34:N34,"PORB")*100/M34)</f>
        <v>0</v>
      </c>
      <c r="BQ34">
        <f>IF(M34=0,0,COUNTIF(T2_imgsummary!E34:N34,"PORE")*100/M34)</f>
        <v>0</v>
      </c>
      <c r="BR34">
        <f>IF(M34=0,0,COUNTIF(T2_imgsummary!E34:N34,"PORM")*100/M34)</f>
        <v>0</v>
      </c>
      <c r="BS34">
        <f>IF(M34=0,0,COUNTIF(T2_imgsummary!E34:N34,"SER")*100/M34)</f>
        <v>0</v>
      </c>
      <c r="BT34">
        <f>IF(M34=0,0,COUNTIF(T2_imgsummary!E34:N34,"STY")*100/M34)</f>
        <v>0</v>
      </c>
      <c r="BU34">
        <f>IF(M34=0,0,COUNTIF(T2_imgsummary!E34:N34,"SYM")*100/M34)</f>
        <v>0</v>
      </c>
      <c r="BV34">
        <f>IF(M34=0,0,COUNTIF(T2_imgsummary!E34:N34,"TUBI")*100/M34)</f>
        <v>0</v>
      </c>
      <c r="BW34">
        <f>IF(M34=0,0,COUNTIF(T2_imgsummary!E34:N34,"TURB")*100/M34)</f>
        <v>0</v>
      </c>
      <c r="BX34">
        <f>IF(M34=0,0,COUNTIF(T2_imgsummary!E34:N34,"ZACRF")*100/M34)</f>
        <v>0</v>
      </c>
      <c r="BY34">
        <f>IF(M34=0,0,COUNTIF(T2_imgsummary!E34:N34,"ZAGARF")*100/M34)</f>
        <v>0</v>
      </c>
      <c r="BZ34">
        <f>IF(M34=0,0,COUNTIF(T2_imgsummary!E34:N34,"ZAGATF")*100/M34)</f>
        <v>0</v>
      </c>
      <c r="CA34">
        <f>IF(M34=0,0,COUNTIF(T2_imgsummary!E34:N34,"ZDENF")*100/M34)</f>
        <v>0</v>
      </c>
      <c r="CB34">
        <f>IF(M34=0,0,COUNTIF(T2_imgsummary!E34:N34,"ZEUPF")*100/M34)</f>
        <v>0</v>
      </c>
      <c r="CC34">
        <f>IF(M34=0,0,COUNTIF(T2_imgsummary!E34:N34,"ZFAVF")*100/M34)</f>
        <v>0</v>
      </c>
      <c r="CD34">
        <f>IF(M34=0,0,COUNTIF(T2_imgsummary!E34:N34,"ZCMRF")*100/M34)</f>
        <v>0</v>
      </c>
      <c r="CE34">
        <f>IF(M34=0,0,COUNTIF(T2_imgsummary!E34:N34,"ZMUSF")*100/M34)</f>
        <v>0</v>
      </c>
      <c r="CF34">
        <f>IF(M34=0,0,COUNTIF(T2_imgsummary!E34:N34,"ZNSC")*100/M34)</f>
        <v>0</v>
      </c>
      <c r="CG34">
        <f>IF(M34=0,0,COUNTIF(T2_imgsummary!E34:N34,"ZOC")*100/M34)</f>
        <v>0</v>
      </c>
      <c r="CH34">
        <f>IF(M34=0,0,COUNTIF(T2_imgsummary!E34:N34,"ZPOCF")*100/M34)</f>
        <v>0</v>
      </c>
      <c r="CI34">
        <f>IF(M34=0,0,COUNTIF(T2_imgsummary!E34:N34,"ZPORF")*100/M34)</f>
        <v>0</v>
      </c>
      <c r="CK34" s="26">
        <f>IF(M34=0,0,COUNTIF(T2_imgsummary!E34:N34,"AA")*100/M34)</f>
        <v>30</v>
      </c>
      <c r="CL34">
        <f>IF(M34=0,0,COUNTIF(T2_imgsummary!E34:N34,"CA")*100/M34)</f>
        <v>0</v>
      </c>
      <c r="CM34">
        <f>IF(M34=0,0,COUNTIF(T2_imgsummary!E34:N34,"DC")*100/M34)</f>
        <v>0</v>
      </c>
      <c r="CN34">
        <f>IF(M34=0,0,COUNTIF(T2_imgsummary!E34:N34,"DCA")*100/M34)</f>
        <v>0</v>
      </c>
      <c r="CO34">
        <f>IF(M34=0,0,COUNTIF(T2_imgsummary!E34:N34,"DIS")*100/M34)</f>
        <v>0</v>
      </c>
      <c r="CQ34">
        <f>IF(M34=0,0,COUNTIF(T2_imgsummary!E34:N34,"GRV")*100/M34)</f>
        <v>0</v>
      </c>
      <c r="CR34">
        <f>IF(M34=0,0,COUNTIF(T2_imgsummary!E34:N34,"R")*100/M34)</f>
        <v>0</v>
      </c>
      <c r="CS34">
        <f>IF(M34=0,0,COUNTIF(T2_imgsummary!E34:N34,"S")*100/M34)</f>
        <v>0</v>
      </c>
      <c r="CT34">
        <f>IF(M34=0,0,COUNTIF(T2_imgsummary!E34:N34,"RCK")*100/M34)</f>
        <v>0</v>
      </c>
      <c r="CU34">
        <f>IF(M34=0,0,COUNTIF(T2_imgsummary!E34:N34,"SI")*100/M34)</f>
        <v>0</v>
      </c>
      <c r="CW34">
        <f>IF(M34=0,0,COUNTIF(T2_imgsummary!E34:N34,"COD")*100/M34)</f>
        <v>0</v>
      </c>
      <c r="CX34">
        <f>IF(M34=0,0,COUNTIF(T2_imgsummary!E34:N34,"KAPP")*100/M34)</f>
        <v>0</v>
      </c>
      <c r="CY34" s="26">
        <f>IF(M34=0,0,COUNTIF(T2_imgsummary!E34:N34,"MA")*100/M34)</f>
        <v>30</v>
      </c>
      <c r="CZ34">
        <f>IF(M34=0,0,COUNTIF(T2_imgsummary!E34:N34,"SARG")*100/M34)</f>
        <v>0</v>
      </c>
      <c r="DB34" s="26">
        <f>IF(M34=0,0,COUNTIF(T2_imgsummary!E34:N34,"HA")*100/M34)</f>
        <v>10</v>
      </c>
      <c r="DD34">
        <f>IF(M34=0,0,COUNTIF(T2_imgsummary!E34:N34,"COTS")*100/M34)</f>
        <v>0</v>
      </c>
      <c r="DE34">
        <f>IF(M34=0,0,COUNTIF(T2_imgsummary!E34:N34,"COR")*100/M34)</f>
        <v>0</v>
      </c>
      <c r="DF34">
        <f>IF(M34=0,0,COUNTIF(T2_imgsummary!E34:N34,"DIA")*100/M34)</f>
        <v>0</v>
      </c>
      <c r="DG34">
        <f>IF(M34=0,0,COUNTIF(T2_imgsummary!E34:N34,"GORG")*100/M34)</f>
        <v>0</v>
      </c>
      <c r="DH34">
        <f>IF(M34=0,0,COUNTIF(T2_imgsummary!E34:N34,"ISIS")*100/M34)</f>
        <v>0</v>
      </c>
      <c r="DI34">
        <f>IF(M34=0,0,COUNTIF(T2_imgsummary!E34:N34,"OT")*100/M34)</f>
        <v>0</v>
      </c>
      <c r="DJ34">
        <f>IF(M34=0,0,COUNTIF(T2_imgsummary!E34:N34,"SG")*100/M34)</f>
        <v>0</v>
      </c>
      <c r="DK34" s="26">
        <f>IF(M34=0,0,COUNTIF(T2_imgsummary!E34:N34,"SC")*100/M34)</f>
        <v>10</v>
      </c>
      <c r="DL34">
        <f>IF(M34=0,0,COUNTIF(T2_imgsummary!E34:N34,"SP")*100/M34)</f>
        <v>0</v>
      </c>
      <c r="DM34">
        <f>IF(M34=0,0,COUNTIF(T2_imgsummary!E34:N34,"ZO")*100/M34)</f>
        <v>0</v>
      </c>
      <c r="DO34">
        <f>IF(M34=0,0,COUNTIF(T2_imgsummary!E34:N34,"TWB")*100/M34)</f>
        <v>0</v>
      </c>
      <c r="DQ34">
        <f>IF(M34=0,0,COUNTIF(T2_imgsummary!Y34:AH34,"COR")*100/M34)</f>
        <v>0</v>
      </c>
      <c r="DR34">
        <f>IF(M34=0,0,COUNTIF(T2_imgsummary!Y34:AH34,"COTS")*100/M34)</f>
        <v>0</v>
      </c>
      <c r="DS34">
        <f>IF(M34=0,0,COUNTIF(T2_imgsummary!Y34:AH34,"DIA")*100/M34)</f>
        <v>0</v>
      </c>
      <c r="DT34">
        <f>IF(M34=0,0,COUNTIF(T2_imgsummary!Y34:AH34,"GORG")*100/M34)</f>
        <v>0</v>
      </c>
      <c r="DU34">
        <f>IF(M34=0,0,COUNTIF(T2_imgsummary!Y34:AH34,"ISIS")*100/M34)</f>
        <v>0</v>
      </c>
      <c r="DV34">
        <f>IF(M34=0,0,COUNTIF(T2_imgsummary!Y34:AH34,"DIS")*100/M34)</f>
        <v>0</v>
      </c>
      <c r="DW34">
        <f>IF(M34=0,0,COUNTIF(T2_imgsummary!Y34:AH34,"BLEC")*100/M34)</f>
        <v>0</v>
      </c>
      <c r="DX34">
        <f>IF(M34=0,0,COUNTIF(T2_imgsummary!Y34:AH34,"COD")*100/M34)</f>
        <v>0</v>
      </c>
      <c r="DY34">
        <f>IF(M34=0,0,COUNTIF(T2_imgsummary!Y34:AH34,"KAPP")*100/M34)</f>
        <v>0</v>
      </c>
      <c r="DZ34">
        <f>IF(M34=0,0,COUNTIF(T2_imgsummary!Y34:AH34,"SARG")*100/M34)</f>
        <v>0</v>
      </c>
      <c r="EA34">
        <f>IF(M34=0,0,COUNTIF(T2_imgsummary!Y34:AH34,"ZACRF")*100/M34)</f>
        <v>0</v>
      </c>
      <c r="EB34">
        <f>IF(M34=0,0,COUNTIF(T2_imgsummary!Y34:AH34,"ZAGARF")*100/M34)</f>
        <v>0</v>
      </c>
      <c r="EC34">
        <f>IF(M34=0,0,COUNTIF(T2_imgsummary!Y34:AH34,"ZAGATF")*100/M34)</f>
        <v>0</v>
      </c>
      <c r="ED34">
        <f>IF(M34=0,0,COUNTIF(T2_imgsummary!Y34:AH34,"ZCMRF")*100/M34)</f>
        <v>0</v>
      </c>
      <c r="EE34">
        <f>IF(M34=0,0,COUNTIF(T2_imgsummary!Y34:AH34,"ZDENF")*100/M34)</f>
        <v>0</v>
      </c>
      <c r="EF34">
        <f>IF(M34=0,0,COUNTIF(T2_imgsummary!Y34:AH34,"ZEUPF")*100/M34)</f>
        <v>0</v>
      </c>
      <c r="EG34">
        <f>IF(M34=0,0,COUNTIF(T2_imgsummary!Y34:AH34,"ZFAVF")*100/M34)</f>
        <v>0</v>
      </c>
      <c r="EH34">
        <f>IF(M34=0,0,COUNTIF(T2_imgsummary!Y34:AH34,"ZMUSF")*100/M34)</f>
        <v>0</v>
      </c>
      <c r="EI34">
        <f>IF(M34=0,0,COUNTIF(T2_imgsummary!Y34:AH34,"ZNSC")*100/M34)</f>
        <v>0</v>
      </c>
      <c r="EJ34">
        <f>IF(M34=0,0,COUNTIF(T2_imgsummary!Y34:AH34,"ZOC")*100/M34)</f>
        <v>0</v>
      </c>
      <c r="EK34">
        <f>IF(M34=0,0,COUNTIF(T2_imgsummary!Y34:AH34,"ZPOCF")*100/M34)</f>
        <v>0</v>
      </c>
      <c r="EL34">
        <f>IF(M34=0,0,COUNTIF(T2_imgsummary!Y34:AH34,"ZPORF")*100/M34)</f>
        <v>0</v>
      </c>
    </row>
    <row r="35" spans="1:142" x14ac:dyDescent="0.25">
      <c r="A35">
        <v>33</v>
      </c>
      <c r="B35" t="s">
        <v>588</v>
      </c>
      <c r="F35" s="26">
        <f>IF(M35=0,0,COUNTIF(T2_imgsummary!O35:X35,"HC")*100/M35)</f>
        <v>10</v>
      </c>
      <c r="G35" s="26">
        <f>IF(M35=0,0,COUNTIF(T2_imgsummary!O35:X35,"AA")*100/M35)</f>
        <v>50</v>
      </c>
      <c r="H35">
        <f>IF(M35=0,0,COUNTIF(T2_imgsummary!O35:X35,"AB")*100/M35)</f>
        <v>0</v>
      </c>
      <c r="I35" s="26">
        <f>IF(M35=0,0,COUNTIF(T2_imgsummary!O35:X35,"MA")*100/M35)</f>
        <v>10</v>
      </c>
      <c r="J35" s="26">
        <f>IF(M35=0,0,COUNTIF(T2_imgsummary!O35:X35,"HA")*100/M35)</f>
        <v>10</v>
      </c>
      <c r="K35" s="26">
        <f>IF(M35=0,0,COUNTIF(T2_imgsummary!O35:X35,"OB")*100/M35)</f>
        <v>20</v>
      </c>
      <c r="L35">
        <f>IF(M35=0,0,COUNTIF(T2_imgsummary!O35:X35,"TWB")*100/M35)</f>
        <v>0</v>
      </c>
      <c r="M35">
        <f>10-COUNTIF(T2_imgsummary!O35:X35,"TWS")</f>
        <v>10</v>
      </c>
      <c r="P35">
        <f>IF(M35=0,0,COUNTIF(T2_imgsummary!E35:N35,"ACAN")*100/M35)</f>
        <v>0</v>
      </c>
      <c r="Q35">
        <f>IF(M35=0,0,COUNTIF(T2_imgsummary!E35:N35,"ACB")*100/M35)</f>
        <v>0</v>
      </c>
      <c r="R35">
        <f>IF(M35=0,0,COUNTIF(T2_imgsummary!E35:N35,"ACC")*100/M35)</f>
        <v>0</v>
      </c>
      <c r="S35">
        <f>IF(M35=0,0,COUNTIF(T2_imgsummary!E35:N35,"ACD")*100/M35)</f>
        <v>0</v>
      </c>
      <c r="T35">
        <f>IF(M35=0,0,COUNTIF(T2_imgsummary!E35:N35,"ACH")*100/M35)</f>
        <v>0</v>
      </c>
      <c r="U35">
        <f>IF(M35=0,0,COUNTIF(T2_imgsummary!E35:N35,"ACT")*100/M35)</f>
        <v>0</v>
      </c>
      <c r="V35">
        <f>IF(M35=0,0,COUNTIF(T2_imgsummary!E35:N35,"ACR")*100/M35)</f>
        <v>0</v>
      </c>
      <c r="W35" s="26">
        <f>IF(M35=0,0,COUNTIF(T2_imgsummary!E35:N35,"AST")*100/M35)</f>
        <v>10</v>
      </c>
      <c r="X35">
        <f>IF(M35=0,0,COUNTIF(T2_imgsummary!E35:N35,"AF")*100/M35)</f>
        <v>0</v>
      </c>
      <c r="Y35">
        <f>IF(M35=0,0,COUNTIF(T2_imgsummary!E35:N35,"BLEC")*100/M35)</f>
        <v>0</v>
      </c>
      <c r="Z35">
        <f>IF(M35=0,0,COUNTIF(T2_imgsummary!E35:N35,"CAU")*100/M35)</f>
        <v>0</v>
      </c>
      <c r="AA35">
        <f>IF(M35=0,0,COUNTIF(T2_imgsummary!E35:N35,"COE")*100/M35)</f>
        <v>0</v>
      </c>
      <c r="AB35">
        <f>IF(M35=0,0,COUNTIF(T2_imgsummary!E35:N35,"COS")*100/M35)</f>
        <v>0</v>
      </c>
      <c r="AC35">
        <f>IF(M35=0,0,COUNTIF(T2_imgsummary!E35:N35,"CYP")*100/M35)</f>
        <v>0</v>
      </c>
      <c r="AD35">
        <f>IF(M35=0,0,COUNTIF(T2_imgsummary!E35:N35,"DIP")*100/M35)</f>
        <v>0</v>
      </c>
      <c r="AE35">
        <f>IF(M35=0,0,COUNTIF(T2_imgsummary!E35:N35,"ECHY")*100/M35)</f>
        <v>0</v>
      </c>
      <c r="AF35">
        <f>IF(M35=0,0,COUNTIF(T2_imgsummary!E35:N35,"ECHI")*100/M35)</f>
        <v>0</v>
      </c>
      <c r="AG35">
        <f>IF(M35=0,0,COUNTIF(T2_imgsummary!E35:N35,"EUP")*100/M35)</f>
        <v>0</v>
      </c>
      <c r="AH35">
        <f>IF(M35=0,0,COUNTIF(T2_imgsummary!E35:N35,"FAV")*100/M35)</f>
        <v>0</v>
      </c>
      <c r="AI35">
        <f>IF(M35=0,0,COUNTIF(T2_imgsummary!E35:N35,"FVI")*100/M35)</f>
        <v>0</v>
      </c>
      <c r="AJ35">
        <f>IF(M35=0,0,COUNTIF(T2_imgsummary!E35:N35,"CMR")*100/M35)</f>
        <v>0</v>
      </c>
      <c r="AK35">
        <f>IF(M35=0,0,COUNTIF(T2_imgsummary!E35:N35,"GAL")*100/M35)</f>
        <v>0</v>
      </c>
      <c r="AL35">
        <f>IF(M35=0,0,COUNTIF(T2_imgsummary!E35:N35,"GONIA")*100/M35)</f>
        <v>0</v>
      </c>
      <c r="AM35">
        <f>IF(M35=0,0,COUNTIF(T2_imgsummary!E35:N35,"GONIO")*100/M35)</f>
        <v>0</v>
      </c>
      <c r="AN35">
        <f>IF(M35=0,0,COUNTIF(T2_imgsummary!E35:N35,"HEL")*100/M35)</f>
        <v>0</v>
      </c>
      <c r="AO35">
        <f>IF(M35=0,0,COUNTIF(T2_imgsummary!E35:N35,"HYD")*100/M35)</f>
        <v>0</v>
      </c>
      <c r="AP35">
        <f>IF(M35=0,0,COUNTIF(T2_imgsummary!E35:N35,"ISO")*100/M35)</f>
        <v>0</v>
      </c>
      <c r="AQ35">
        <f>IF(M35=0,0,COUNTIF(T2_imgsummary!E35:N35,"LEPA")*100/M35)</f>
        <v>0</v>
      </c>
      <c r="AR35">
        <f>IF(M35=0,0,COUNTIF(T2_imgsummary!E35:N35,"LEPS")*100/M35)</f>
        <v>0</v>
      </c>
      <c r="AS35">
        <f>IF(M35=0,0,COUNTIF(T2_imgsummary!E35:N35,"LOB")*100/M35)</f>
        <v>0</v>
      </c>
      <c r="AT35">
        <f>IF(M35=0,0,COUNTIF(T2_imgsummary!E35:N35,"MER")*100/M35)</f>
        <v>0</v>
      </c>
      <c r="AU35">
        <f>IF(M35=0,0,COUNTIF(T2_imgsummary!E35:N35,"MILL")*100/M35)</f>
        <v>0</v>
      </c>
      <c r="AV35">
        <f>IF(M35=0,0,COUNTIF(T2_imgsummary!E35:N35,"MON")*100/M35)</f>
        <v>0</v>
      </c>
      <c r="AW35">
        <f>IF(M35=0,0,COUNTIF(T2_imgsummary!E35:N35,"MONTB")*100/M35)</f>
        <v>0</v>
      </c>
      <c r="AX35">
        <f>IF(M35=0,0,COUNTIF(T2_imgsummary!E35:N35,"MONTE")*100/M35)</f>
        <v>0</v>
      </c>
      <c r="AY35">
        <f>IF(M35=0,0,COUNTIF(T2_imgsummary!E35:N35,"MONTF")*100/M35)</f>
        <v>0</v>
      </c>
      <c r="AZ35">
        <f>IF(M35=0,0,COUNTIF(T2_imgsummary!E35:N35,"MYC")*100/M35)</f>
        <v>0</v>
      </c>
      <c r="BA35">
        <f>IF(M35=0,0,COUNTIF(T2_imgsummary!E35:N35,"CB")*100/M35)</f>
        <v>0</v>
      </c>
      <c r="BB35">
        <f>IF(M35=0,0,COUNTIF(T2_imgsummary!E35:N35,"BUB")*100/M35)</f>
        <v>0</v>
      </c>
      <c r="BC35">
        <f>IF(M35=0,0,COUNTIF(T2_imgsummary!E35:N35,"CE")*100/M35)</f>
        <v>0</v>
      </c>
      <c r="BD35">
        <f>IF(M35=0,0,COUNTIF(T2_imgsummary!E35:N35,"CF")*100/M35)</f>
        <v>0</v>
      </c>
      <c r="BE35">
        <f>IF(M35=0,0,COUNTIF(T2_imgsummary!E35:N35,"FOT")*100/M35)</f>
        <v>0</v>
      </c>
      <c r="BF35">
        <f>IF(M35=0,0,COUNTIF(T2_imgsummary!E35:N35,"CM")*100/M35)</f>
        <v>0</v>
      </c>
      <c r="BG35">
        <f>IF(M35=0,0,COUNTIF(T2_imgsummary!E35:N35,"OULA")*100/M35)</f>
        <v>0</v>
      </c>
      <c r="BH35">
        <f>IF(M35=0,0,COUNTIF(T2_imgsummary!E35:N35,"OULO")*100/M35)</f>
        <v>0</v>
      </c>
      <c r="BI35">
        <f>IF(M35=0,0,COUNTIF(T2_imgsummary!E35:N35,"OXY")*100/M35)</f>
        <v>0</v>
      </c>
      <c r="BJ35">
        <f>IF(M35=0,0,COUNTIF(T2_imgsummary!E35:N35,"PACE")*100/M35)</f>
        <v>0</v>
      </c>
      <c r="BK35">
        <f>IF(M35=0,0,COUNTIF(T2_imgsummary!E35:N35,"PACF")*100/M35)</f>
        <v>0</v>
      </c>
      <c r="BL35">
        <f>IF(M35=0,0,COUNTIF(T2_imgsummary!E35:N35,"PAV")*100/M35)</f>
        <v>0</v>
      </c>
      <c r="BM35">
        <f>IF(M35=0,0,COUNTIF(T2_imgsummary!E35:N35,"PEC")*100/M35)</f>
        <v>0</v>
      </c>
      <c r="BN35">
        <f>IF(M35=0,0,COUNTIF(T2_imgsummary!E35:N35,"PLAT")*100/M35)</f>
        <v>0</v>
      </c>
      <c r="BO35">
        <f>IF(M35=0,0,COUNTIF(T2_imgsummary!E35:N35,"POC")*100/M35)</f>
        <v>0</v>
      </c>
      <c r="BP35">
        <f>IF(M35=0,0,COUNTIF(T2_imgsummary!E35:N35,"PORB")*100/M35)</f>
        <v>0</v>
      </c>
      <c r="BQ35">
        <f>IF(M35=0,0,COUNTIF(T2_imgsummary!E35:N35,"PORE")*100/M35)</f>
        <v>0</v>
      </c>
      <c r="BR35">
        <f>IF(M35=0,0,COUNTIF(T2_imgsummary!E35:N35,"PORM")*100/M35)</f>
        <v>0</v>
      </c>
      <c r="BS35">
        <f>IF(M35=0,0,COUNTIF(T2_imgsummary!E35:N35,"SER")*100/M35)</f>
        <v>0</v>
      </c>
      <c r="BT35">
        <f>IF(M35=0,0,COUNTIF(T2_imgsummary!E35:N35,"STY")*100/M35)</f>
        <v>0</v>
      </c>
      <c r="BU35">
        <f>IF(M35=0,0,COUNTIF(T2_imgsummary!E35:N35,"SYM")*100/M35)</f>
        <v>0</v>
      </c>
      <c r="BV35">
        <f>IF(M35=0,0,COUNTIF(T2_imgsummary!E35:N35,"TUBI")*100/M35)</f>
        <v>0</v>
      </c>
      <c r="BW35">
        <f>IF(M35=0,0,COUNTIF(T2_imgsummary!E35:N35,"TURB")*100/M35)</f>
        <v>0</v>
      </c>
      <c r="BX35">
        <f>IF(M35=0,0,COUNTIF(T2_imgsummary!E35:N35,"ZACRF")*100/M35)</f>
        <v>0</v>
      </c>
      <c r="BY35">
        <f>IF(M35=0,0,COUNTIF(T2_imgsummary!E35:N35,"ZAGARF")*100/M35)</f>
        <v>0</v>
      </c>
      <c r="BZ35">
        <f>IF(M35=0,0,COUNTIF(T2_imgsummary!E35:N35,"ZAGATF")*100/M35)</f>
        <v>0</v>
      </c>
      <c r="CA35">
        <f>IF(M35=0,0,COUNTIF(T2_imgsummary!E35:N35,"ZDENF")*100/M35)</f>
        <v>0</v>
      </c>
      <c r="CB35">
        <f>IF(M35=0,0,COUNTIF(T2_imgsummary!E35:N35,"ZEUPF")*100/M35)</f>
        <v>0</v>
      </c>
      <c r="CC35">
        <f>IF(M35=0,0,COUNTIF(T2_imgsummary!E35:N35,"ZFAVF")*100/M35)</f>
        <v>0</v>
      </c>
      <c r="CD35">
        <f>IF(M35=0,0,COUNTIF(T2_imgsummary!E35:N35,"ZCMRF")*100/M35)</f>
        <v>0</v>
      </c>
      <c r="CE35">
        <f>IF(M35=0,0,COUNTIF(T2_imgsummary!E35:N35,"ZMUSF")*100/M35)</f>
        <v>0</v>
      </c>
      <c r="CF35">
        <f>IF(M35=0,0,COUNTIF(T2_imgsummary!E35:N35,"ZNSC")*100/M35)</f>
        <v>0</v>
      </c>
      <c r="CG35">
        <f>IF(M35=0,0,COUNTIF(T2_imgsummary!E35:N35,"ZOC")*100/M35)</f>
        <v>0</v>
      </c>
      <c r="CH35">
        <f>IF(M35=0,0,COUNTIF(T2_imgsummary!E35:N35,"ZPOCF")*100/M35)</f>
        <v>0</v>
      </c>
      <c r="CI35">
        <f>IF(M35=0,0,COUNTIF(T2_imgsummary!E35:N35,"ZPORF")*100/M35)</f>
        <v>0</v>
      </c>
      <c r="CK35" s="26">
        <f>IF(M35=0,0,COUNTIF(T2_imgsummary!E35:N35,"AA")*100/M35)</f>
        <v>50</v>
      </c>
      <c r="CL35">
        <f>IF(M35=0,0,COUNTIF(T2_imgsummary!E35:N35,"CA")*100/M35)</f>
        <v>0</v>
      </c>
      <c r="CM35">
        <f>IF(M35=0,0,COUNTIF(T2_imgsummary!E35:N35,"DC")*100/M35)</f>
        <v>0</v>
      </c>
      <c r="CN35">
        <f>IF(M35=0,0,COUNTIF(T2_imgsummary!E35:N35,"DCA")*100/M35)</f>
        <v>0</v>
      </c>
      <c r="CO35">
        <f>IF(M35=0,0,COUNTIF(T2_imgsummary!E35:N35,"DIS")*100/M35)</f>
        <v>0</v>
      </c>
      <c r="CQ35">
        <f>IF(M35=0,0,COUNTIF(T2_imgsummary!E35:N35,"GRV")*100/M35)</f>
        <v>0</v>
      </c>
      <c r="CR35">
        <f>IF(M35=0,0,COUNTIF(T2_imgsummary!E35:N35,"R")*100/M35)</f>
        <v>0</v>
      </c>
      <c r="CS35">
        <f>IF(M35=0,0,COUNTIF(T2_imgsummary!E35:N35,"S")*100/M35)</f>
        <v>0</v>
      </c>
      <c r="CT35">
        <f>IF(M35=0,0,COUNTIF(T2_imgsummary!E35:N35,"RCK")*100/M35)</f>
        <v>0</v>
      </c>
      <c r="CU35">
        <f>IF(M35=0,0,COUNTIF(T2_imgsummary!E35:N35,"SI")*100/M35)</f>
        <v>0</v>
      </c>
      <c r="CW35">
        <f>IF(M35=0,0,COUNTIF(T2_imgsummary!E35:N35,"COD")*100/M35)</f>
        <v>0</v>
      </c>
      <c r="CX35">
        <f>IF(M35=0,0,COUNTIF(T2_imgsummary!E35:N35,"KAPP")*100/M35)</f>
        <v>0</v>
      </c>
      <c r="CY35" s="26">
        <f>IF(M35=0,0,COUNTIF(T2_imgsummary!E35:N35,"MA")*100/M35)</f>
        <v>10</v>
      </c>
      <c r="CZ35">
        <f>IF(M35=0,0,COUNTIF(T2_imgsummary!E35:N35,"SARG")*100/M35)</f>
        <v>0</v>
      </c>
      <c r="DB35" s="26">
        <f>IF(M35=0,0,COUNTIF(T2_imgsummary!E35:N35,"HA")*100/M35)</f>
        <v>10</v>
      </c>
      <c r="DD35">
        <f>IF(M35=0,0,COUNTIF(T2_imgsummary!E35:N35,"COTS")*100/M35)</f>
        <v>0</v>
      </c>
      <c r="DE35">
        <f>IF(M35=0,0,COUNTIF(T2_imgsummary!E35:N35,"COR")*100/M35)</f>
        <v>0</v>
      </c>
      <c r="DF35">
        <f>IF(M35=0,0,COUNTIF(T2_imgsummary!E35:N35,"DIA")*100/M35)</f>
        <v>0</v>
      </c>
      <c r="DG35">
        <f>IF(M35=0,0,COUNTIF(T2_imgsummary!E35:N35,"GORG")*100/M35)</f>
        <v>0</v>
      </c>
      <c r="DH35">
        <f>IF(M35=0,0,COUNTIF(T2_imgsummary!E35:N35,"ISIS")*100/M35)</f>
        <v>0</v>
      </c>
      <c r="DI35">
        <f>IF(M35=0,0,COUNTIF(T2_imgsummary!E35:N35,"OT")*100/M35)</f>
        <v>0</v>
      </c>
      <c r="DJ35">
        <f>IF(M35=0,0,COUNTIF(T2_imgsummary!E35:N35,"SG")*100/M35)</f>
        <v>0</v>
      </c>
      <c r="DK35">
        <f>IF(M35=0,0,COUNTIF(T2_imgsummary!E35:N35,"SC")*100/M35)</f>
        <v>0</v>
      </c>
      <c r="DL35" s="26">
        <f>IF(M35=0,0,COUNTIF(T2_imgsummary!E35:N35,"SP")*100/M35)</f>
        <v>20</v>
      </c>
      <c r="DM35">
        <f>IF(M35=0,0,COUNTIF(T2_imgsummary!E35:N35,"ZO")*100/M35)</f>
        <v>0</v>
      </c>
      <c r="DO35">
        <f>IF(M35=0,0,COUNTIF(T2_imgsummary!E35:N35,"TWB")*100/M35)</f>
        <v>0</v>
      </c>
      <c r="DQ35">
        <f>IF(M35=0,0,COUNTIF(T2_imgsummary!Y35:AH35,"COR")*100/M35)</f>
        <v>0</v>
      </c>
      <c r="DR35">
        <f>IF(M35=0,0,COUNTIF(T2_imgsummary!Y35:AH35,"COTS")*100/M35)</f>
        <v>0</v>
      </c>
      <c r="DS35">
        <f>IF(M35=0,0,COUNTIF(T2_imgsummary!Y35:AH35,"DIA")*100/M35)</f>
        <v>0</v>
      </c>
      <c r="DT35">
        <f>IF(M35=0,0,COUNTIF(T2_imgsummary!Y35:AH35,"GORG")*100/M35)</f>
        <v>0</v>
      </c>
      <c r="DU35">
        <f>IF(M35=0,0,COUNTIF(T2_imgsummary!Y35:AH35,"ISIS")*100/M35)</f>
        <v>0</v>
      </c>
      <c r="DV35">
        <f>IF(M35=0,0,COUNTIF(T2_imgsummary!Y35:AH35,"DIS")*100/M35)</f>
        <v>0</v>
      </c>
      <c r="DW35">
        <f>IF(M35=0,0,COUNTIF(T2_imgsummary!Y35:AH35,"BLEC")*100/M35)</f>
        <v>0</v>
      </c>
      <c r="DX35">
        <f>IF(M35=0,0,COUNTIF(T2_imgsummary!Y35:AH35,"COD")*100/M35)</f>
        <v>0</v>
      </c>
      <c r="DY35">
        <f>IF(M35=0,0,COUNTIF(T2_imgsummary!Y35:AH35,"KAPP")*100/M35)</f>
        <v>0</v>
      </c>
      <c r="DZ35">
        <f>IF(M35=0,0,COUNTIF(T2_imgsummary!Y35:AH35,"SARG")*100/M35)</f>
        <v>0</v>
      </c>
      <c r="EA35">
        <f>IF(M35=0,0,COUNTIF(T2_imgsummary!Y35:AH35,"ZACRF")*100/M35)</f>
        <v>0</v>
      </c>
      <c r="EB35">
        <f>IF(M35=0,0,COUNTIF(T2_imgsummary!Y35:AH35,"ZAGARF")*100/M35)</f>
        <v>0</v>
      </c>
      <c r="EC35">
        <f>IF(M35=0,0,COUNTIF(T2_imgsummary!Y35:AH35,"ZAGATF")*100/M35)</f>
        <v>0</v>
      </c>
      <c r="ED35">
        <f>IF(M35=0,0,COUNTIF(T2_imgsummary!Y35:AH35,"ZCMRF")*100/M35)</f>
        <v>0</v>
      </c>
      <c r="EE35">
        <f>IF(M35=0,0,COUNTIF(T2_imgsummary!Y35:AH35,"ZDENF")*100/M35)</f>
        <v>0</v>
      </c>
      <c r="EF35">
        <f>IF(M35=0,0,COUNTIF(T2_imgsummary!Y35:AH35,"ZEUPF")*100/M35)</f>
        <v>0</v>
      </c>
      <c r="EG35">
        <f>IF(M35=0,0,COUNTIF(T2_imgsummary!Y35:AH35,"ZFAVF")*100/M35)</f>
        <v>0</v>
      </c>
      <c r="EH35">
        <f>IF(M35=0,0,COUNTIF(T2_imgsummary!Y35:AH35,"ZMUSF")*100/M35)</f>
        <v>0</v>
      </c>
      <c r="EI35">
        <f>IF(M35=0,0,COUNTIF(T2_imgsummary!Y35:AH35,"ZNSC")*100/M35)</f>
        <v>0</v>
      </c>
      <c r="EJ35">
        <f>IF(M35=0,0,COUNTIF(T2_imgsummary!Y35:AH35,"ZOC")*100/M35)</f>
        <v>0</v>
      </c>
      <c r="EK35">
        <f>IF(M35=0,0,COUNTIF(T2_imgsummary!Y35:AH35,"ZPOCF")*100/M35)</f>
        <v>0</v>
      </c>
      <c r="EL35">
        <f>IF(M35=0,0,COUNTIF(T2_imgsummary!Y35:AH35,"ZPORF")*100/M35)</f>
        <v>0</v>
      </c>
    </row>
    <row r="36" spans="1:142" x14ac:dyDescent="0.25">
      <c r="A36">
        <v>34</v>
      </c>
      <c r="B36" t="s">
        <v>589</v>
      </c>
      <c r="F36" s="26">
        <f>IF(M36=0,0,COUNTIF(T2_imgsummary!O36:X36,"HC")*100/M36)</f>
        <v>10</v>
      </c>
      <c r="G36" s="26">
        <f>IF(M36=0,0,COUNTIF(T2_imgsummary!O36:X36,"AA")*100/M36)</f>
        <v>40</v>
      </c>
      <c r="H36">
        <f>IF(M36=0,0,COUNTIF(T2_imgsummary!O36:X36,"AB")*100/M36)</f>
        <v>0</v>
      </c>
      <c r="I36" s="26">
        <f>IF(M36=0,0,COUNTIF(T2_imgsummary!O36:X36,"MA")*100/M36)</f>
        <v>20</v>
      </c>
      <c r="J36" s="26">
        <f>IF(M36=0,0,COUNTIF(T2_imgsummary!O36:X36,"HA")*100/M36)</f>
        <v>20</v>
      </c>
      <c r="K36" s="26">
        <f>IF(M36=0,0,COUNTIF(T2_imgsummary!O36:X36,"OB")*100/M36)</f>
        <v>10</v>
      </c>
      <c r="L36">
        <f>IF(M36=0,0,COUNTIF(T2_imgsummary!O36:X36,"TWB")*100/M36)</f>
        <v>0</v>
      </c>
      <c r="M36">
        <f>10-COUNTIF(T2_imgsummary!O36:X36,"TWS")</f>
        <v>10</v>
      </c>
      <c r="P36">
        <f>IF(M36=0,0,COUNTIF(T2_imgsummary!E36:N36,"ACAN")*100/M36)</f>
        <v>0</v>
      </c>
      <c r="Q36">
        <f>IF(M36=0,0,COUNTIF(T2_imgsummary!E36:N36,"ACB")*100/M36)</f>
        <v>0</v>
      </c>
      <c r="R36">
        <f>IF(M36=0,0,COUNTIF(T2_imgsummary!E36:N36,"ACC")*100/M36)</f>
        <v>0</v>
      </c>
      <c r="S36">
        <f>IF(M36=0,0,COUNTIF(T2_imgsummary!E36:N36,"ACD")*100/M36)</f>
        <v>0</v>
      </c>
      <c r="T36">
        <f>IF(M36=0,0,COUNTIF(T2_imgsummary!E36:N36,"ACH")*100/M36)</f>
        <v>0</v>
      </c>
      <c r="U36">
        <f>IF(M36=0,0,COUNTIF(T2_imgsummary!E36:N36,"ACT")*100/M36)</f>
        <v>0</v>
      </c>
      <c r="V36">
        <f>IF(M36=0,0,COUNTIF(T2_imgsummary!E36:N36,"ACR")*100/M36)</f>
        <v>0</v>
      </c>
      <c r="W36">
        <f>IF(M36=0,0,COUNTIF(T2_imgsummary!E36:N36,"AST")*100/M36)</f>
        <v>0</v>
      </c>
      <c r="X36">
        <f>IF(M36=0,0,COUNTIF(T2_imgsummary!E36:N36,"AF")*100/M36)</f>
        <v>0</v>
      </c>
      <c r="Y36">
        <f>IF(M36=0,0,COUNTIF(T2_imgsummary!E36:N36,"BLEC")*100/M36)</f>
        <v>0</v>
      </c>
      <c r="Z36">
        <f>IF(M36=0,0,COUNTIF(T2_imgsummary!E36:N36,"CAU")*100/M36)</f>
        <v>0</v>
      </c>
      <c r="AA36">
        <f>IF(M36=0,0,COUNTIF(T2_imgsummary!E36:N36,"COE")*100/M36)</f>
        <v>0</v>
      </c>
      <c r="AB36">
        <f>IF(M36=0,0,COUNTIF(T2_imgsummary!E36:N36,"COS")*100/M36)</f>
        <v>0</v>
      </c>
      <c r="AC36">
        <f>IF(M36=0,0,COUNTIF(T2_imgsummary!E36:N36,"CYP")*100/M36)</f>
        <v>0</v>
      </c>
      <c r="AD36">
        <f>IF(M36=0,0,COUNTIF(T2_imgsummary!E36:N36,"DIP")*100/M36)</f>
        <v>0</v>
      </c>
      <c r="AE36">
        <f>IF(M36=0,0,COUNTIF(T2_imgsummary!E36:N36,"ECHY")*100/M36)</f>
        <v>0</v>
      </c>
      <c r="AF36">
        <f>IF(M36=0,0,COUNTIF(T2_imgsummary!E36:N36,"ECHI")*100/M36)</f>
        <v>0</v>
      </c>
      <c r="AG36">
        <f>IF(M36=0,0,COUNTIF(T2_imgsummary!E36:N36,"EUP")*100/M36)</f>
        <v>0</v>
      </c>
      <c r="AH36">
        <f>IF(M36=0,0,COUNTIF(T2_imgsummary!E36:N36,"FAV")*100/M36)</f>
        <v>0</v>
      </c>
      <c r="AI36">
        <f>IF(M36=0,0,COUNTIF(T2_imgsummary!E36:N36,"FVI")*100/M36)</f>
        <v>0</v>
      </c>
      <c r="AJ36">
        <f>IF(M36=0,0,COUNTIF(T2_imgsummary!E36:N36,"CMR")*100/M36)</f>
        <v>0</v>
      </c>
      <c r="AK36">
        <f>IF(M36=0,0,COUNTIF(T2_imgsummary!E36:N36,"GAL")*100/M36)</f>
        <v>0</v>
      </c>
      <c r="AL36">
        <f>IF(M36=0,0,COUNTIF(T2_imgsummary!E36:N36,"GONIA")*100/M36)</f>
        <v>0</v>
      </c>
      <c r="AM36">
        <f>IF(M36=0,0,COUNTIF(T2_imgsummary!E36:N36,"GONIO")*100/M36)</f>
        <v>0</v>
      </c>
      <c r="AN36">
        <f>IF(M36=0,0,COUNTIF(T2_imgsummary!E36:N36,"HEL")*100/M36)</f>
        <v>0</v>
      </c>
      <c r="AO36">
        <f>IF(M36=0,0,COUNTIF(T2_imgsummary!E36:N36,"HYD")*100/M36)</f>
        <v>0</v>
      </c>
      <c r="AP36">
        <f>IF(M36=0,0,COUNTIF(T2_imgsummary!E36:N36,"ISO")*100/M36)</f>
        <v>0</v>
      </c>
      <c r="AQ36">
        <f>IF(M36=0,0,COUNTIF(T2_imgsummary!E36:N36,"LEPA")*100/M36)</f>
        <v>0</v>
      </c>
      <c r="AR36">
        <f>IF(M36=0,0,COUNTIF(T2_imgsummary!E36:N36,"LEPS")*100/M36)</f>
        <v>0</v>
      </c>
      <c r="AS36">
        <f>IF(M36=0,0,COUNTIF(T2_imgsummary!E36:N36,"LOB")*100/M36)</f>
        <v>0</v>
      </c>
      <c r="AT36">
        <f>IF(M36=0,0,COUNTIF(T2_imgsummary!E36:N36,"MER")*100/M36)</f>
        <v>0</v>
      </c>
      <c r="AU36">
        <f>IF(M36=0,0,COUNTIF(T2_imgsummary!E36:N36,"MILL")*100/M36)</f>
        <v>0</v>
      </c>
      <c r="AV36">
        <f>IF(M36=0,0,COUNTIF(T2_imgsummary!E36:N36,"MON")*100/M36)</f>
        <v>0</v>
      </c>
      <c r="AW36">
        <f>IF(M36=0,0,COUNTIF(T2_imgsummary!E36:N36,"MONTB")*100/M36)</f>
        <v>0</v>
      </c>
      <c r="AX36">
        <f>IF(M36=0,0,COUNTIF(T2_imgsummary!E36:N36,"MONTE")*100/M36)</f>
        <v>0</v>
      </c>
      <c r="AY36">
        <f>IF(M36=0,0,COUNTIF(T2_imgsummary!E36:N36,"MONTF")*100/M36)</f>
        <v>0</v>
      </c>
      <c r="AZ36">
        <f>IF(M36=0,0,COUNTIF(T2_imgsummary!E36:N36,"MYC")*100/M36)</f>
        <v>0</v>
      </c>
      <c r="BA36">
        <f>IF(M36=0,0,COUNTIF(T2_imgsummary!E36:N36,"CB")*100/M36)</f>
        <v>0</v>
      </c>
      <c r="BB36">
        <f>IF(M36=0,0,COUNTIF(T2_imgsummary!E36:N36,"BUB")*100/M36)</f>
        <v>0</v>
      </c>
      <c r="BC36" s="26">
        <f>IF(M36=0,0,COUNTIF(T2_imgsummary!E36:N36,"CE")*100/M36)</f>
        <v>10</v>
      </c>
      <c r="BD36">
        <f>IF(M36=0,0,COUNTIF(T2_imgsummary!E36:N36,"CF")*100/M36)</f>
        <v>0</v>
      </c>
      <c r="BE36">
        <f>IF(M36=0,0,COUNTIF(T2_imgsummary!E36:N36,"FOT")*100/M36)</f>
        <v>0</v>
      </c>
      <c r="BF36">
        <f>IF(M36=0,0,COUNTIF(T2_imgsummary!E36:N36,"CM")*100/M36)</f>
        <v>0</v>
      </c>
      <c r="BG36">
        <f>IF(M36=0,0,COUNTIF(T2_imgsummary!E36:N36,"OULA")*100/M36)</f>
        <v>0</v>
      </c>
      <c r="BH36">
        <f>IF(M36=0,0,COUNTIF(T2_imgsummary!E36:N36,"OULO")*100/M36)</f>
        <v>0</v>
      </c>
      <c r="BI36">
        <f>IF(M36=0,0,COUNTIF(T2_imgsummary!E36:N36,"OXY")*100/M36)</f>
        <v>0</v>
      </c>
      <c r="BJ36">
        <f>IF(M36=0,0,COUNTIF(T2_imgsummary!E36:N36,"PACE")*100/M36)</f>
        <v>0</v>
      </c>
      <c r="BK36">
        <f>IF(M36=0,0,COUNTIF(T2_imgsummary!E36:N36,"PACF")*100/M36)</f>
        <v>0</v>
      </c>
      <c r="BL36">
        <f>IF(M36=0,0,COUNTIF(T2_imgsummary!E36:N36,"PAV")*100/M36)</f>
        <v>0</v>
      </c>
      <c r="BM36">
        <f>IF(M36=0,0,COUNTIF(T2_imgsummary!E36:N36,"PEC")*100/M36)</f>
        <v>0</v>
      </c>
      <c r="BN36">
        <f>IF(M36=0,0,COUNTIF(T2_imgsummary!E36:N36,"PLAT")*100/M36)</f>
        <v>0</v>
      </c>
      <c r="BO36">
        <f>IF(M36=0,0,COUNTIF(T2_imgsummary!E36:N36,"POC")*100/M36)</f>
        <v>0</v>
      </c>
      <c r="BP36">
        <f>IF(M36=0,0,COUNTIF(T2_imgsummary!E36:N36,"PORB")*100/M36)</f>
        <v>0</v>
      </c>
      <c r="BQ36">
        <f>IF(M36=0,0,COUNTIF(T2_imgsummary!E36:N36,"PORE")*100/M36)</f>
        <v>0</v>
      </c>
      <c r="BR36">
        <f>IF(M36=0,0,COUNTIF(T2_imgsummary!E36:N36,"PORM")*100/M36)</f>
        <v>0</v>
      </c>
      <c r="BS36">
        <f>IF(M36=0,0,COUNTIF(T2_imgsummary!E36:N36,"SER")*100/M36)</f>
        <v>0</v>
      </c>
      <c r="BT36">
        <f>IF(M36=0,0,COUNTIF(T2_imgsummary!E36:N36,"STY")*100/M36)</f>
        <v>0</v>
      </c>
      <c r="BU36">
        <f>IF(M36=0,0,COUNTIF(T2_imgsummary!E36:N36,"SYM")*100/M36)</f>
        <v>0</v>
      </c>
      <c r="BV36">
        <f>IF(M36=0,0,COUNTIF(T2_imgsummary!E36:N36,"TUBI")*100/M36)</f>
        <v>0</v>
      </c>
      <c r="BW36">
        <f>IF(M36=0,0,COUNTIF(T2_imgsummary!E36:N36,"TURB")*100/M36)</f>
        <v>0</v>
      </c>
      <c r="BX36">
        <f>IF(M36=0,0,COUNTIF(T2_imgsummary!E36:N36,"ZACRF")*100/M36)</f>
        <v>0</v>
      </c>
      <c r="BY36">
        <f>IF(M36=0,0,COUNTIF(T2_imgsummary!E36:N36,"ZAGARF")*100/M36)</f>
        <v>0</v>
      </c>
      <c r="BZ36">
        <f>IF(M36=0,0,COUNTIF(T2_imgsummary!E36:N36,"ZAGATF")*100/M36)</f>
        <v>0</v>
      </c>
      <c r="CA36">
        <f>IF(M36=0,0,COUNTIF(T2_imgsummary!E36:N36,"ZDENF")*100/M36)</f>
        <v>0</v>
      </c>
      <c r="CB36">
        <f>IF(M36=0,0,COUNTIF(T2_imgsummary!E36:N36,"ZEUPF")*100/M36)</f>
        <v>0</v>
      </c>
      <c r="CC36">
        <f>IF(M36=0,0,COUNTIF(T2_imgsummary!E36:N36,"ZFAVF")*100/M36)</f>
        <v>0</v>
      </c>
      <c r="CD36">
        <f>IF(M36=0,0,COUNTIF(T2_imgsummary!E36:N36,"ZCMRF")*100/M36)</f>
        <v>0</v>
      </c>
      <c r="CE36">
        <f>IF(M36=0,0,COUNTIF(T2_imgsummary!E36:N36,"ZMUSF")*100/M36)</f>
        <v>0</v>
      </c>
      <c r="CF36">
        <f>IF(M36=0,0,COUNTIF(T2_imgsummary!E36:N36,"ZNSC")*100/M36)</f>
        <v>0</v>
      </c>
      <c r="CG36">
        <f>IF(M36=0,0,COUNTIF(T2_imgsummary!E36:N36,"ZOC")*100/M36)</f>
        <v>0</v>
      </c>
      <c r="CH36">
        <f>IF(M36=0,0,COUNTIF(T2_imgsummary!E36:N36,"ZPOCF")*100/M36)</f>
        <v>0</v>
      </c>
      <c r="CI36">
        <f>IF(M36=0,0,COUNTIF(T2_imgsummary!E36:N36,"ZPORF")*100/M36)</f>
        <v>0</v>
      </c>
      <c r="CK36" s="26">
        <f>IF(M36=0,0,COUNTIF(T2_imgsummary!E36:N36,"AA")*100/M36)</f>
        <v>40</v>
      </c>
      <c r="CL36">
        <f>IF(M36=0,0,COUNTIF(T2_imgsummary!E36:N36,"CA")*100/M36)</f>
        <v>0</v>
      </c>
      <c r="CM36">
        <f>IF(M36=0,0,COUNTIF(T2_imgsummary!E36:N36,"DC")*100/M36)</f>
        <v>0</v>
      </c>
      <c r="CN36">
        <f>IF(M36=0,0,COUNTIF(T2_imgsummary!E36:N36,"DCA")*100/M36)</f>
        <v>0</v>
      </c>
      <c r="CO36">
        <f>IF(M36=0,0,COUNTIF(T2_imgsummary!E36:N36,"DIS")*100/M36)</f>
        <v>0</v>
      </c>
      <c r="CQ36">
        <f>IF(M36=0,0,COUNTIF(T2_imgsummary!E36:N36,"GRV")*100/M36)</f>
        <v>0</v>
      </c>
      <c r="CR36">
        <f>IF(M36=0,0,COUNTIF(T2_imgsummary!E36:N36,"R")*100/M36)</f>
        <v>0</v>
      </c>
      <c r="CS36">
        <f>IF(M36=0,0,COUNTIF(T2_imgsummary!E36:N36,"S")*100/M36)</f>
        <v>0</v>
      </c>
      <c r="CT36">
        <f>IF(M36=0,0,COUNTIF(T2_imgsummary!E36:N36,"RCK")*100/M36)</f>
        <v>0</v>
      </c>
      <c r="CU36">
        <f>IF(M36=0,0,COUNTIF(T2_imgsummary!E36:N36,"SI")*100/M36)</f>
        <v>0</v>
      </c>
      <c r="CW36">
        <f>IF(M36=0,0,COUNTIF(T2_imgsummary!E36:N36,"COD")*100/M36)</f>
        <v>0</v>
      </c>
      <c r="CX36">
        <f>IF(M36=0,0,COUNTIF(T2_imgsummary!E36:N36,"KAPP")*100/M36)</f>
        <v>0</v>
      </c>
      <c r="CY36" s="26">
        <f>IF(M36=0,0,COUNTIF(T2_imgsummary!E36:N36,"MA")*100/M36)</f>
        <v>20</v>
      </c>
      <c r="CZ36">
        <f>IF(M36=0,0,COUNTIF(T2_imgsummary!E36:N36,"SARG")*100/M36)</f>
        <v>0</v>
      </c>
      <c r="DB36" s="26">
        <f>IF(M36=0,0,COUNTIF(T2_imgsummary!E36:N36,"HA")*100/M36)</f>
        <v>20</v>
      </c>
      <c r="DD36">
        <f>IF(M36=0,0,COUNTIF(T2_imgsummary!E36:N36,"COTS")*100/M36)</f>
        <v>0</v>
      </c>
      <c r="DE36">
        <f>IF(M36=0,0,COUNTIF(T2_imgsummary!E36:N36,"COR")*100/M36)</f>
        <v>0</v>
      </c>
      <c r="DF36">
        <f>IF(M36=0,0,COUNTIF(T2_imgsummary!E36:N36,"DIA")*100/M36)</f>
        <v>0</v>
      </c>
      <c r="DG36">
        <f>IF(M36=0,0,COUNTIF(T2_imgsummary!E36:N36,"GORG")*100/M36)</f>
        <v>0</v>
      </c>
      <c r="DH36">
        <f>IF(M36=0,0,COUNTIF(T2_imgsummary!E36:N36,"ISIS")*100/M36)</f>
        <v>0</v>
      </c>
      <c r="DI36">
        <f>IF(M36=0,0,COUNTIF(T2_imgsummary!E36:N36,"OT")*100/M36)</f>
        <v>0</v>
      </c>
      <c r="DJ36">
        <f>IF(M36=0,0,COUNTIF(T2_imgsummary!E36:N36,"SG")*100/M36)</f>
        <v>0</v>
      </c>
      <c r="DK36">
        <f>IF(M36=0,0,COUNTIF(T2_imgsummary!E36:N36,"SC")*100/M36)</f>
        <v>0</v>
      </c>
      <c r="DL36" s="26">
        <f>IF(M36=0,0,COUNTIF(T2_imgsummary!E36:N36,"SP")*100/M36)</f>
        <v>10</v>
      </c>
      <c r="DM36">
        <f>IF(M36=0,0,COUNTIF(T2_imgsummary!E36:N36,"ZO")*100/M36)</f>
        <v>0</v>
      </c>
      <c r="DO36">
        <f>IF(M36=0,0,COUNTIF(T2_imgsummary!E36:N36,"TWB")*100/M36)</f>
        <v>0</v>
      </c>
      <c r="DQ36">
        <f>IF(M36=0,0,COUNTIF(T2_imgsummary!Y36:AH36,"COR")*100/M36)</f>
        <v>0</v>
      </c>
      <c r="DR36">
        <f>IF(M36=0,0,COUNTIF(T2_imgsummary!Y36:AH36,"COTS")*100/M36)</f>
        <v>0</v>
      </c>
      <c r="DS36">
        <f>IF(M36=0,0,COUNTIF(T2_imgsummary!Y36:AH36,"DIA")*100/M36)</f>
        <v>0</v>
      </c>
      <c r="DT36">
        <f>IF(M36=0,0,COUNTIF(T2_imgsummary!Y36:AH36,"GORG")*100/M36)</f>
        <v>0</v>
      </c>
      <c r="DU36">
        <f>IF(M36=0,0,COUNTIF(T2_imgsummary!Y36:AH36,"ISIS")*100/M36)</f>
        <v>0</v>
      </c>
      <c r="DV36">
        <f>IF(M36=0,0,COUNTIF(T2_imgsummary!Y36:AH36,"DIS")*100/M36)</f>
        <v>0</v>
      </c>
      <c r="DW36">
        <f>IF(M36=0,0,COUNTIF(T2_imgsummary!Y36:AH36,"BLEC")*100/M36)</f>
        <v>0</v>
      </c>
      <c r="DX36">
        <f>IF(M36=0,0,COUNTIF(T2_imgsummary!Y36:AH36,"COD")*100/M36)</f>
        <v>0</v>
      </c>
      <c r="DY36">
        <f>IF(M36=0,0,COUNTIF(T2_imgsummary!Y36:AH36,"KAPP")*100/M36)</f>
        <v>0</v>
      </c>
      <c r="DZ36">
        <f>IF(M36=0,0,COUNTIF(T2_imgsummary!Y36:AH36,"SARG")*100/M36)</f>
        <v>0</v>
      </c>
      <c r="EA36">
        <f>IF(M36=0,0,COUNTIF(T2_imgsummary!Y36:AH36,"ZACRF")*100/M36)</f>
        <v>0</v>
      </c>
      <c r="EB36">
        <f>IF(M36=0,0,COUNTIF(T2_imgsummary!Y36:AH36,"ZAGARF")*100/M36)</f>
        <v>0</v>
      </c>
      <c r="EC36">
        <f>IF(M36=0,0,COUNTIF(T2_imgsummary!Y36:AH36,"ZAGATF")*100/M36)</f>
        <v>0</v>
      </c>
      <c r="ED36">
        <f>IF(M36=0,0,COUNTIF(T2_imgsummary!Y36:AH36,"ZCMRF")*100/M36)</f>
        <v>0</v>
      </c>
      <c r="EE36">
        <f>IF(M36=0,0,COUNTIF(T2_imgsummary!Y36:AH36,"ZDENF")*100/M36)</f>
        <v>0</v>
      </c>
      <c r="EF36">
        <f>IF(M36=0,0,COUNTIF(T2_imgsummary!Y36:AH36,"ZEUPF")*100/M36)</f>
        <v>0</v>
      </c>
      <c r="EG36">
        <f>IF(M36=0,0,COUNTIF(T2_imgsummary!Y36:AH36,"ZFAVF")*100/M36)</f>
        <v>0</v>
      </c>
      <c r="EH36">
        <f>IF(M36=0,0,COUNTIF(T2_imgsummary!Y36:AH36,"ZMUSF")*100/M36)</f>
        <v>0</v>
      </c>
      <c r="EI36">
        <f>IF(M36=0,0,COUNTIF(T2_imgsummary!Y36:AH36,"ZNSC")*100/M36)</f>
        <v>0</v>
      </c>
      <c r="EJ36">
        <f>IF(M36=0,0,COUNTIF(T2_imgsummary!Y36:AH36,"ZOC")*100/M36)</f>
        <v>0</v>
      </c>
      <c r="EK36">
        <f>IF(M36=0,0,COUNTIF(T2_imgsummary!Y36:AH36,"ZPOCF")*100/M36)</f>
        <v>0</v>
      </c>
      <c r="EL36">
        <f>IF(M36=0,0,COUNTIF(T2_imgsummary!Y36:AH36,"ZPORF")*100/M36)</f>
        <v>0</v>
      </c>
    </row>
    <row r="37" spans="1:142" x14ac:dyDescent="0.25">
      <c r="A37">
        <v>35</v>
      </c>
      <c r="B37" t="s">
        <v>590</v>
      </c>
      <c r="F37" s="26">
        <f>IF(M37=0,0,COUNTIF(T2_imgsummary!O37:X37,"HC")*100/M37)</f>
        <v>10</v>
      </c>
      <c r="G37" s="26">
        <f>IF(M37=0,0,COUNTIF(T2_imgsummary!O37:X37,"AA")*100/M37)</f>
        <v>40</v>
      </c>
      <c r="H37">
        <f>IF(M37=0,0,COUNTIF(T2_imgsummary!O37:X37,"AB")*100/M37)</f>
        <v>0</v>
      </c>
      <c r="I37" s="26">
        <f>IF(M37=0,0,COUNTIF(T2_imgsummary!O37:X37,"MA")*100/M37)</f>
        <v>30</v>
      </c>
      <c r="J37" s="26">
        <f>IF(M37=0,0,COUNTIF(T2_imgsummary!O37:X37,"HA")*100/M37)</f>
        <v>20</v>
      </c>
      <c r="K37">
        <f>IF(M37=0,0,COUNTIF(T2_imgsummary!O37:X37,"OB")*100/M37)</f>
        <v>0</v>
      </c>
      <c r="L37">
        <f>IF(M37=0,0,COUNTIF(T2_imgsummary!O37:X37,"TWB")*100/M37)</f>
        <v>0</v>
      </c>
      <c r="M37">
        <f>10-COUNTIF(T2_imgsummary!O37:X37,"TWS")</f>
        <v>10</v>
      </c>
      <c r="P37">
        <f>IF(M37=0,0,COUNTIF(T2_imgsummary!E37:N37,"ACAN")*100/M37)</f>
        <v>0</v>
      </c>
      <c r="Q37">
        <f>IF(M37=0,0,COUNTIF(T2_imgsummary!E37:N37,"ACB")*100/M37)</f>
        <v>0</v>
      </c>
      <c r="R37">
        <f>IF(M37=0,0,COUNTIF(T2_imgsummary!E37:N37,"ACC")*100/M37)</f>
        <v>0</v>
      </c>
      <c r="S37">
        <f>IF(M37=0,0,COUNTIF(T2_imgsummary!E37:N37,"ACD")*100/M37)</f>
        <v>0</v>
      </c>
      <c r="T37">
        <f>IF(M37=0,0,COUNTIF(T2_imgsummary!E37:N37,"ACH")*100/M37)</f>
        <v>0</v>
      </c>
      <c r="U37">
        <f>IF(M37=0,0,COUNTIF(T2_imgsummary!E37:N37,"ACT")*100/M37)</f>
        <v>0</v>
      </c>
      <c r="V37">
        <f>IF(M37=0,0,COUNTIF(T2_imgsummary!E37:N37,"ACR")*100/M37)</f>
        <v>0</v>
      </c>
      <c r="W37">
        <f>IF(M37=0,0,COUNTIF(T2_imgsummary!E37:N37,"AST")*100/M37)</f>
        <v>0</v>
      </c>
      <c r="X37">
        <f>IF(M37=0,0,COUNTIF(T2_imgsummary!E37:N37,"AF")*100/M37)</f>
        <v>0</v>
      </c>
      <c r="Y37">
        <f>IF(M37=0,0,COUNTIF(T2_imgsummary!E37:N37,"BLEC")*100/M37)</f>
        <v>0</v>
      </c>
      <c r="Z37">
        <f>IF(M37=0,0,COUNTIF(T2_imgsummary!E37:N37,"CAU")*100/M37)</f>
        <v>0</v>
      </c>
      <c r="AA37">
        <f>IF(M37=0,0,COUNTIF(T2_imgsummary!E37:N37,"COE")*100/M37)</f>
        <v>0</v>
      </c>
      <c r="AB37">
        <f>IF(M37=0,0,COUNTIF(T2_imgsummary!E37:N37,"COS")*100/M37)</f>
        <v>0</v>
      </c>
      <c r="AC37">
        <f>IF(M37=0,0,COUNTIF(T2_imgsummary!E37:N37,"CYP")*100/M37)</f>
        <v>0</v>
      </c>
      <c r="AD37">
        <f>IF(M37=0,0,COUNTIF(T2_imgsummary!E37:N37,"DIP")*100/M37)</f>
        <v>0</v>
      </c>
      <c r="AE37">
        <f>IF(M37=0,0,COUNTIF(T2_imgsummary!E37:N37,"ECHY")*100/M37)</f>
        <v>0</v>
      </c>
      <c r="AF37">
        <f>IF(M37=0,0,COUNTIF(T2_imgsummary!E37:N37,"ECHI")*100/M37)</f>
        <v>0</v>
      </c>
      <c r="AG37">
        <f>IF(M37=0,0,COUNTIF(T2_imgsummary!E37:N37,"EUP")*100/M37)</f>
        <v>0</v>
      </c>
      <c r="AH37">
        <f>IF(M37=0,0,COUNTIF(T2_imgsummary!E37:N37,"FAV")*100/M37)</f>
        <v>0</v>
      </c>
      <c r="AI37">
        <f>IF(M37=0,0,COUNTIF(T2_imgsummary!E37:N37,"FVI")*100/M37)</f>
        <v>0</v>
      </c>
      <c r="AJ37">
        <f>IF(M37=0,0,COUNTIF(T2_imgsummary!E37:N37,"CMR")*100/M37)</f>
        <v>0</v>
      </c>
      <c r="AK37">
        <f>IF(M37=0,0,COUNTIF(T2_imgsummary!E37:N37,"GAL")*100/M37)</f>
        <v>0</v>
      </c>
      <c r="AL37">
        <f>IF(M37=0,0,COUNTIF(T2_imgsummary!E37:N37,"GONIA")*100/M37)</f>
        <v>0</v>
      </c>
      <c r="AM37">
        <f>IF(M37=0,0,COUNTIF(T2_imgsummary!E37:N37,"GONIO")*100/M37)</f>
        <v>0</v>
      </c>
      <c r="AN37">
        <f>IF(M37=0,0,COUNTIF(T2_imgsummary!E37:N37,"HEL")*100/M37)</f>
        <v>0</v>
      </c>
      <c r="AO37">
        <f>IF(M37=0,0,COUNTIF(T2_imgsummary!E37:N37,"HYD")*100/M37)</f>
        <v>0</v>
      </c>
      <c r="AP37">
        <f>IF(M37=0,0,COUNTIF(T2_imgsummary!E37:N37,"ISO")*100/M37)</f>
        <v>0</v>
      </c>
      <c r="AQ37">
        <f>IF(M37=0,0,COUNTIF(T2_imgsummary!E37:N37,"LEPA")*100/M37)</f>
        <v>0</v>
      </c>
      <c r="AR37">
        <f>IF(M37=0,0,COUNTIF(T2_imgsummary!E37:N37,"LEPS")*100/M37)</f>
        <v>0</v>
      </c>
      <c r="AS37">
        <f>IF(M37=0,0,COUNTIF(T2_imgsummary!E37:N37,"LOB")*100/M37)</f>
        <v>0</v>
      </c>
      <c r="AT37">
        <f>IF(M37=0,0,COUNTIF(T2_imgsummary!E37:N37,"MER")*100/M37)</f>
        <v>0</v>
      </c>
      <c r="AU37">
        <f>IF(M37=0,0,COUNTIF(T2_imgsummary!E37:N37,"MILL")*100/M37)</f>
        <v>0</v>
      </c>
      <c r="AV37">
        <f>IF(M37=0,0,COUNTIF(T2_imgsummary!E37:N37,"MON")*100/M37)</f>
        <v>0</v>
      </c>
      <c r="AW37">
        <f>IF(M37=0,0,COUNTIF(T2_imgsummary!E37:N37,"MONTB")*100/M37)</f>
        <v>0</v>
      </c>
      <c r="AX37">
        <f>IF(M37=0,0,COUNTIF(T2_imgsummary!E37:N37,"MONTE")*100/M37)</f>
        <v>0</v>
      </c>
      <c r="AY37">
        <f>IF(M37=0,0,COUNTIF(T2_imgsummary!E37:N37,"MONTF")*100/M37)</f>
        <v>0</v>
      </c>
      <c r="AZ37">
        <f>IF(M37=0,0,COUNTIF(T2_imgsummary!E37:N37,"MYC")*100/M37)</f>
        <v>0</v>
      </c>
      <c r="BA37">
        <f>IF(M37=0,0,COUNTIF(T2_imgsummary!E37:N37,"CB")*100/M37)</f>
        <v>0</v>
      </c>
      <c r="BB37">
        <f>IF(M37=0,0,COUNTIF(T2_imgsummary!E37:N37,"BUB")*100/M37)</f>
        <v>0</v>
      </c>
      <c r="BC37">
        <f>IF(M37=0,0,COUNTIF(T2_imgsummary!E37:N37,"CE")*100/M37)</f>
        <v>0</v>
      </c>
      <c r="BD37">
        <f>IF(M37=0,0,COUNTIF(T2_imgsummary!E37:N37,"CF")*100/M37)</f>
        <v>0</v>
      </c>
      <c r="BE37">
        <f>IF(M37=0,0,COUNTIF(T2_imgsummary!E37:N37,"FOT")*100/M37)</f>
        <v>0</v>
      </c>
      <c r="BF37">
        <f>IF(M37=0,0,COUNTIF(T2_imgsummary!E37:N37,"CM")*100/M37)</f>
        <v>0</v>
      </c>
      <c r="BG37">
        <f>IF(M37=0,0,COUNTIF(T2_imgsummary!E37:N37,"OULA")*100/M37)</f>
        <v>0</v>
      </c>
      <c r="BH37">
        <f>IF(M37=0,0,COUNTIF(T2_imgsummary!E37:N37,"OULO")*100/M37)</f>
        <v>0</v>
      </c>
      <c r="BI37">
        <f>IF(M37=0,0,COUNTIF(T2_imgsummary!E37:N37,"OXY")*100/M37)</f>
        <v>0</v>
      </c>
      <c r="BJ37">
        <f>IF(M37=0,0,COUNTIF(T2_imgsummary!E37:N37,"PACE")*100/M37)</f>
        <v>0</v>
      </c>
      <c r="BK37">
        <f>IF(M37=0,0,COUNTIF(T2_imgsummary!E37:N37,"PACF")*100/M37)</f>
        <v>0</v>
      </c>
      <c r="BL37">
        <f>IF(M37=0,0,COUNTIF(T2_imgsummary!E37:N37,"PAV")*100/M37)</f>
        <v>0</v>
      </c>
      <c r="BM37">
        <f>IF(M37=0,0,COUNTIF(T2_imgsummary!E37:N37,"PEC")*100/M37)</f>
        <v>0</v>
      </c>
      <c r="BN37">
        <f>IF(M37=0,0,COUNTIF(T2_imgsummary!E37:N37,"PLAT")*100/M37)</f>
        <v>0</v>
      </c>
      <c r="BO37">
        <f>IF(M37=0,0,COUNTIF(T2_imgsummary!E37:N37,"POC")*100/M37)</f>
        <v>0</v>
      </c>
      <c r="BP37">
        <f>IF(M37=0,0,COUNTIF(T2_imgsummary!E37:N37,"PORB")*100/M37)</f>
        <v>0</v>
      </c>
      <c r="BQ37">
        <f>IF(M37=0,0,COUNTIF(T2_imgsummary!E37:N37,"PORE")*100/M37)</f>
        <v>0</v>
      </c>
      <c r="BR37">
        <f>IF(M37=0,0,COUNTIF(T2_imgsummary!E37:N37,"PORM")*100/M37)</f>
        <v>0</v>
      </c>
      <c r="BS37">
        <f>IF(M37=0,0,COUNTIF(T2_imgsummary!E37:N37,"SER")*100/M37)</f>
        <v>0</v>
      </c>
      <c r="BT37" s="26">
        <f>IF(M37=0,0,COUNTIF(T2_imgsummary!E37:N37,"STY")*100/M37)</f>
        <v>10</v>
      </c>
      <c r="BU37">
        <f>IF(M37=0,0,COUNTIF(T2_imgsummary!E37:N37,"SYM")*100/M37)</f>
        <v>0</v>
      </c>
      <c r="BV37">
        <f>IF(M37=0,0,COUNTIF(T2_imgsummary!E37:N37,"TUBI")*100/M37)</f>
        <v>0</v>
      </c>
      <c r="BW37">
        <f>IF(M37=0,0,COUNTIF(T2_imgsummary!E37:N37,"TURB")*100/M37)</f>
        <v>0</v>
      </c>
      <c r="BX37">
        <f>IF(M37=0,0,COUNTIF(T2_imgsummary!E37:N37,"ZACRF")*100/M37)</f>
        <v>0</v>
      </c>
      <c r="BY37">
        <f>IF(M37=0,0,COUNTIF(T2_imgsummary!E37:N37,"ZAGARF")*100/M37)</f>
        <v>0</v>
      </c>
      <c r="BZ37">
        <f>IF(M37=0,0,COUNTIF(T2_imgsummary!E37:N37,"ZAGATF")*100/M37)</f>
        <v>0</v>
      </c>
      <c r="CA37">
        <f>IF(M37=0,0,COUNTIF(T2_imgsummary!E37:N37,"ZDENF")*100/M37)</f>
        <v>0</v>
      </c>
      <c r="CB37">
        <f>IF(M37=0,0,COUNTIF(T2_imgsummary!E37:N37,"ZEUPF")*100/M37)</f>
        <v>0</v>
      </c>
      <c r="CC37">
        <f>IF(M37=0,0,COUNTIF(T2_imgsummary!E37:N37,"ZFAVF")*100/M37)</f>
        <v>0</v>
      </c>
      <c r="CD37">
        <f>IF(M37=0,0,COUNTIF(T2_imgsummary!E37:N37,"ZCMRF")*100/M37)</f>
        <v>0</v>
      </c>
      <c r="CE37">
        <f>IF(M37=0,0,COUNTIF(T2_imgsummary!E37:N37,"ZMUSF")*100/M37)</f>
        <v>0</v>
      </c>
      <c r="CF37">
        <f>IF(M37=0,0,COUNTIF(T2_imgsummary!E37:N37,"ZNSC")*100/M37)</f>
        <v>0</v>
      </c>
      <c r="CG37">
        <f>IF(M37=0,0,COUNTIF(T2_imgsummary!E37:N37,"ZOC")*100/M37)</f>
        <v>0</v>
      </c>
      <c r="CH37">
        <f>IF(M37=0,0,COUNTIF(T2_imgsummary!E37:N37,"ZPOCF")*100/M37)</f>
        <v>0</v>
      </c>
      <c r="CI37">
        <f>IF(M37=0,0,COUNTIF(T2_imgsummary!E37:N37,"ZPORF")*100/M37)</f>
        <v>0</v>
      </c>
      <c r="CK37" s="26">
        <f>IF(M37=0,0,COUNTIF(T2_imgsummary!E37:N37,"AA")*100/M37)</f>
        <v>40</v>
      </c>
      <c r="CL37">
        <f>IF(M37=0,0,COUNTIF(T2_imgsummary!E37:N37,"CA")*100/M37)</f>
        <v>0</v>
      </c>
      <c r="CM37">
        <f>IF(M37=0,0,COUNTIF(T2_imgsummary!E37:N37,"DC")*100/M37)</f>
        <v>0</v>
      </c>
      <c r="CN37">
        <f>IF(M37=0,0,COUNTIF(T2_imgsummary!E37:N37,"DCA")*100/M37)</f>
        <v>0</v>
      </c>
      <c r="CO37">
        <f>IF(M37=0,0,COUNTIF(T2_imgsummary!E37:N37,"DIS")*100/M37)</f>
        <v>0</v>
      </c>
      <c r="CQ37">
        <f>IF(M37=0,0,COUNTIF(T2_imgsummary!E37:N37,"GRV")*100/M37)</f>
        <v>0</v>
      </c>
      <c r="CR37">
        <f>IF(M37=0,0,COUNTIF(T2_imgsummary!E37:N37,"R")*100/M37)</f>
        <v>0</v>
      </c>
      <c r="CS37">
        <f>IF(M37=0,0,COUNTIF(T2_imgsummary!E37:N37,"S")*100/M37)</f>
        <v>0</v>
      </c>
      <c r="CT37">
        <f>IF(M37=0,0,COUNTIF(T2_imgsummary!E37:N37,"RCK")*100/M37)</f>
        <v>0</v>
      </c>
      <c r="CU37">
        <f>IF(M37=0,0,COUNTIF(T2_imgsummary!E37:N37,"SI")*100/M37)</f>
        <v>0</v>
      </c>
      <c r="CW37">
        <f>IF(M37=0,0,COUNTIF(T2_imgsummary!E37:N37,"COD")*100/M37)</f>
        <v>0</v>
      </c>
      <c r="CX37">
        <f>IF(M37=0,0,COUNTIF(T2_imgsummary!E37:N37,"KAPP")*100/M37)</f>
        <v>0</v>
      </c>
      <c r="CY37" s="26">
        <f>IF(M37=0,0,COUNTIF(T2_imgsummary!E37:N37,"MA")*100/M37)</f>
        <v>30</v>
      </c>
      <c r="CZ37">
        <f>IF(M37=0,0,COUNTIF(T2_imgsummary!E37:N37,"SARG")*100/M37)</f>
        <v>0</v>
      </c>
      <c r="DB37" s="26">
        <f>IF(M37=0,0,COUNTIF(T2_imgsummary!E37:N37,"HA")*100/M37)</f>
        <v>20</v>
      </c>
      <c r="DD37">
        <f>IF(M37=0,0,COUNTIF(T2_imgsummary!E37:N37,"COTS")*100/M37)</f>
        <v>0</v>
      </c>
      <c r="DE37">
        <f>IF(M37=0,0,COUNTIF(T2_imgsummary!E37:N37,"COR")*100/M37)</f>
        <v>0</v>
      </c>
      <c r="DF37">
        <f>IF(M37=0,0,COUNTIF(T2_imgsummary!E37:N37,"DIA")*100/M37)</f>
        <v>0</v>
      </c>
      <c r="DG37">
        <f>IF(M37=0,0,COUNTIF(T2_imgsummary!E37:N37,"GORG")*100/M37)</f>
        <v>0</v>
      </c>
      <c r="DH37">
        <f>IF(M37=0,0,COUNTIF(T2_imgsummary!E37:N37,"ISIS")*100/M37)</f>
        <v>0</v>
      </c>
      <c r="DI37">
        <f>IF(M37=0,0,COUNTIF(T2_imgsummary!E37:N37,"OT")*100/M37)</f>
        <v>0</v>
      </c>
      <c r="DJ37">
        <f>IF(M37=0,0,COUNTIF(T2_imgsummary!E37:N37,"SG")*100/M37)</f>
        <v>0</v>
      </c>
      <c r="DK37">
        <f>IF(M37=0,0,COUNTIF(T2_imgsummary!E37:N37,"SC")*100/M37)</f>
        <v>0</v>
      </c>
      <c r="DL37">
        <f>IF(M37=0,0,COUNTIF(T2_imgsummary!E37:N37,"SP")*100/M37)</f>
        <v>0</v>
      </c>
      <c r="DM37">
        <f>IF(M37=0,0,COUNTIF(T2_imgsummary!E37:N37,"ZO")*100/M37)</f>
        <v>0</v>
      </c>
      <c r="DO37">
        <f>IF(M37=0,0,COUNTIF(T2_imgsummary!E37:N37,"TWB")*100/M37)</f>
        <v>0</v>
      </c>
      <c r="DQ37">
        <f>IF(M37=0,0,COUNTIF(T2_imgsummary!Y37:AH37,"COR")*100/M37)</f>
        <v>0</v>
      </c>
      <c r="DR37">
        <f>IF(M37=0,0,COUNTIF(T2_imgsummary!Y37:AH37,"COTS")*100/M37)</f>
        <v>0</v>
      </c>
      <c r="DS37">
        <f>IF(M37=0,0,COUNTIF(T2_imgsummary!Y37:AH37,"DIA")*100/M37)</f>
        <v>0</v>
      </c>
      <c r="DT37">
        <f>IF(M37=0,0,COUNTIF(T2_imgsummary!Y37:AH37,"GORG")*100/M37)</f>
        <v>0</v>
      </c>
      <c r="DU37">
        <f>IF(M37=0,0,COUNTIF(T2_imgsummary!Y37:AH37,"ISIS")*100/M37)</f>
        <v>0</v>
      </c>
      <c r="DV37">
        <f>IF(M37=0,0,COUNTIF(T2_imgsummary!Y37:AH37,"DIS")*100/M37)</f>
        <v>0</v>
      </c>
      <c r="DW37">
        <f>IF(M37=0,0,COUNTIF(T2_imgsummary!Y37:AH37,"BLEC")*100/M37)</f>
        <v>0</v>
      </c>
      <c r="DX37">
        <f>IF(M37=0,0,COUNTIF(T2_imgsummary!Y37:AH37,"COD")*100/M37)</f>
        <v>0</v>
      </c>
      <c r="DY37">
        <f>IF(M37=0,0,COUNTIF(T2_imgsummary!Y37:AH37,"KAPP")*100/M37)</f>
        <v>0</v>
      </c>
      <c r="DZ37">
        <f>IF(M37=0,0,COUNTIF(T2_imgsummary!Y37:AH37,"SARG")*100/M37)</f>
        <v>0</v>
      </c>
      <c r="EA37">
        <f>IF(M37=0,0,COUNTIF(T2_imgsummary!Y37:AH37,"ZACRF")*100/M37)</f>
        <v>0</v>
      </c>
      <c r="EB37">
        <f>IF(M37=0,0,COUNTIF(T2_imgsummary!Y37:AH37,"ZAGARF")*100/M37)</f>
        <v>0</v>
      </c>
      <c r="EC37">
        <f>IF(M37=0,0,COUNTIF(T2_imgsummary!Y37:AH37,"ZAGATF")*100/M37)</f>
        <v>0</v>
      </c>
      <c r="ED37">
        <f>IF(M37=0,0,COUNTIF(T2_imgsummary!Y37:AH37,"ZCMRF")*100/M37)</f>
        <v>0</v>
      </c>
      <c r="EE37">
        <f>IF(M37=0,0,COUNTIF(T2_imgsummary!Y37:AH37,"ZDENF")*100/M37)</f>
        <v>0</v>
      </c>
      <c r="EF37">
        <f>IF(M37=0,0,COUNTIF(T2_imgsummary!Y37:AH37,"ZEUPF")*100/M37)</f>
        <v>0</v>
      </c>
      <c r="EG37">
        <f>IF(M37=0,0,COUNTIF(T2_imgsummary!Y37:AH37,"ZFAVF")*100/M37)</f>
        <v>0</v>
      </c>
      <c r="EH37">
        <f>IF(M37=0,0,COUNTIF(T2_imgsummary!Y37:AH37,"ZMUSF")*100/M37)</f>
        <v>0</v>
      </c>
      <c r="EI37">
        <f>IF(M37=0,0,COUNTIF(T2_imgsummary!Y37:AH37,"ZNSC")*100/M37)</f>
        <v>0</v>
      </c>
      <c r="EJ37">
        <f>IF(M37=0,0,COUNTIF(T2_imgsummary!Y37:AH37,"ZOC")*100/M37)</f>
        <v>0</v>
      </c>
      <c r="EK37">
        <f>IF(M37=0,0,COUNTIF(T2_imgsummary!Y37:AH37,"ZPOCF")*100/M37)</f>
        <v>0</v>
      </c>
      <c r="EL37">
        <f>IF(M37=0,0,COUNTIF(T2_imgsummary!Y37:AH37,"ZPORF")*100/M37)</f>
        <v>0</v>
      </c>
    </row>
    <row r="38" spans="1:142" x14ac:dyDescent="0.25">
      <c r="A38">
        <v>36</v>
      </c>
      <c r="B38" t="s">
        <v>591</v>
      </c>
      <c r="F38">
        <f>IF(M38=0,0,COUNTIF(T2_imgsummary!O38:X38,"HC")*100/M38)</f>
        <v>0</v>
      </c>
      <c r="G38" s="26">
        <f>IF(M38=0,0,COUNTIF(T2_imgsummary!O38:X38,"AA")*100/M38)</f>
        <v>70</v>
      </c>
      <c r="H38">
        <f>IF(M38=0,0,COUNTIF(T2_imgsummary!O38:X38,"AB")*100/M38)</f>
        <v>0</v>
      </c>
      <c r="I38">
        <f>IF(M38=0,0,COUNTIF(T2_imgsummary!O38:X38,"MA")*100/M38)</f>
        <v>0</v>
      </c>
      <c r="J38" s="26">
        <f>IF(M38=0,0,COUNTIF(T2_imgsummary!O38:X38,"HA")*100/M38)</f>
        <v>20</v>
      </c>
      <c r="K38" s="26">
        <f>IF(M38=0,0,COUNTIF(T2_imgsummary!O38:X38,"OB")*100/M38)</f>
        <v>10</v>
      </c>
      <c r="L38">
        <f>IF(M38=0,0,COUNTIF(T2_imgsummary!O38:X38,"TWB")*100/M38)</f>
        <v>0</v>
      </c>
      <c r="M38">
        <f>10-COUNTIF(T2_imgsummary!O38:X38,"TWS")</f>
        <v>10</v>
      </c>
      <c r="P38">
        <f>IF(M38=0,0,COUNTIF(T2_imgsummary!E38:N38,"ACAN")*100/M38)</f>
        <v>0</v>
      </c>
      <c r="Q38">
        <f>IF(M38=0,0,COUNTIF(T2_imgsummary!E38:N38,"ACB")*100/M38)</f>
        <v>0</v>
      </c>
      <c r="R38">
        <f>IF(M38=0,0,COUNTIF(T2_imgsummary!E38:N38,"ACC")*100/M38)</f>
        <v>0</v>
      </c>
      <c r="S38">
        <f>IF(M38=0,0,COUNTIF(T2_imgsummary!E38:N38,"ACD")*100/M38)</f>
        <v>0</v>
      </c>
      <c r="T38">
        <f>IF(M38=0,0,COUNTIF(T2_imgsummary!E38:N38,"ACH")*100/M38)</f>
        <v>0</v>
      </c>
      <c r="U38">
        <f>IF(M38=0,0,COUNTIF(T2_imgsummary!E38:N38,"ACT")*100/M38)</f>
        <v>0</v>
      </c>
      <c r="V38">
        <f>IF(M38=0,0,COUNTIF(T2_imgsummary!E38:N38,"ACR")*100/M38)</f>
        <v>0</v>
      </c>
      <c r="W38">
        <f>IF(M38=0,0,COUNTIF(T2_imgsummary!E38:N38,"AST")*100/M38)</f>
        <v>0</v>
      </c>
      <c r="X38">
        <f>IF(M38=0,0,COUNTIF(T2_imgsummary!E38:N38,"AF")*100/M38)</f>
        <v>0</v>
      </c>
      <c r="Y38">
        <f>IF(M38=0,0,COUNTIF(T2_imgsummary!E38:N38,"BLEC")*100/M38)</f>
        <v>0</v>
      </c>
      <c r="Z38">
        <f>IF(M38=0,0,COUNTIF(T2_imgsummary!E38:N38,"CAU")*100/M38)</f>
        <v>0</v>
      </c>
      <c r="AA38">
        <f>IF(M38=0,0,COUNTIF(T2_imgsummary!E38:N38,"COE")*100/M38)</f>
        <v>0</v>
      </c>
      <c r="AB38">
        <f>IF(M38=0,0,COUNTIF(T2_imgsummary!E38:N38,"COS")*100/M38)</f>
        <v>0</v>
      </c>
      <c r="AC38">
        <f>IF(M38=0,0,COUNTIF(T2_imgsummary!E38:N38,"CYP")*100/M38)</f>
        <v>0</v>
      </c>
      <c r="AD38">
        <f>IF(M38=0,0,COUNTIF(T2_imgsummary!E38:N38,"DIP")*100/M38)</f>
        <v>0</v>
      </c>
      <c r="AE38">
        <f>IF(M38=0,0,COUNTIF(T2_imgsummary!E38:N38,"ECHY")*100/M38)</f>
        <v>0</v>
      </c>
      <c r="AF38">
        <f>IF(M38=0,0,COUNTIF(T2_imgsummary!E38:N38,"ECHI")*100/M38)</f>
        <v>0</v>
      </c>
      <c r="AG38">
        <f>IF(M38=0,0,COUNTIF(T2_imgsummary!E38:N38,"EUP")*100/M38)</f>
        <v>0</v>
      </c>
      <c r="AH38">
        <f>IF(M38=0,0,COUNTIF(T2_imgsummary!E38:N38,"FAV")*100/M38)</f>
        <v>0</v>
      </c>
      <c r="AI38">
        <f>IF(M38=0,0,COUNTIF(T2_imgsummary!E38:N38,"FVI")*100/M38)</f>
        <v>0</v>
      </c>
      <c r="AJ38">
        <f>IF(M38=0,0,COUNTIF(T2_imgsummary!E38:N38,"CMR")*100/M38)</f>
        <v>0</v>
      </c>
      <c r="AK38">
        <f>IF(M38=0,0,COUNTIF(T2_imgsummary!E38:N38,"GAL")*100/M38)</f>
        <v>0</v>
      </c>
      <c r="AL38">
        <f>IF(M38=0,0,COUNTIF(T2_imgsummary!E38:N38,"GONIA")*100/M38)</f>
        <v>0</v>
      </c>
      <c r="AM38">
        <f>IF(M38=0,0,COUNTIF(T2_imgsummary!E38:N38,"GONIO")*100/M38)</f>
        <v>0</v>
      </c>
      <c r="AN38">
        <f>IF(M38=0,0,COUNTIF(T2_imgsummary!E38:N38,"HEL")*100/M38)</f>
        <v>0</v>
      </c>
      <c r="AO38">
        <f>IF(M38=0,0,COUNTIF(T2_imgsummary!E38:N38,"HYD")*100/M38)</f>
        <v>0</v>
      </c>
      <c r="AP38">
        <f>IF(M38=0,0,COUNTIF(T2_imgsummary!E38:N38,"ISO")*100/M38)</f>
        <v>0</v>
      </c>
      <c r="AQ38">
        <f>IF(M38=0,0,COUNTIF(T2_imgsummary!E38:N38,"LEPA")*100/M38)</f>
        <v>0</v>
      </c>
      <c r="AR38">
        <f>IF(M38=0,0,COUNTIF(T2_imgsummary!E38:N38,"LEPS")*100/M38)</f>
        <v>0</v>
      </c>
      <c r="AS38">
        <f>IF(M38=0,0,COUNTIF(T2_imgsummary!E38:N38,"LOB")*100/M38)</f>
        <v>0</v>
      </c>
      <c r="AT38">
        <f>IF(M38=0,0,COUNTIF(T2_imgsummary!E38:N38,"MER")*100/M38)</f>
        <v>0</v>
      </c>
      <c r="AU38">
        <f>IF(M38=0,0,COUNTIF(T2_imgsummary!E38:N38,"MILL")*100/M38)</f>
        <v>0</v>
      </c>
      <c r="AV38">
        <f>IF(M38=0,0,COUNTIF(T2_imgsummary!E38:N38,"MON")*100/M38)</f>
        <v>0</v>
      </c>
      <c r="AW38">
        <f>IF(M38=0,0,COUNTIF(T2_imgsummary!E38:N38,"MONTB")*100/M38)</f>
        <v>0</v>
      </c>
      <c r="AX38">
        <f>IF(M38=0,0,COUNTIF(T2_imgsummary!E38:N38,"MONTE")*100/M38)</f>
        <v>0</v>
      </c>
      <c r="AY38">
        <f>IF(M38=0,0,COUNTIF(T2_imgsummary!E38:N38,"MONTF")*100/M38)</f>
        <v>0</v>
      </c>
      <c r="AZ38">
        <f>IF(M38=0,0,COUNTIF(T2_imgsummary!E38:N38,"MYC")*100/M38)</f>
        <v>0</v>
      </c>
      <c r="BA38">
        <f>IF(M38=0,0,COUNTIF(T2_imgsummary!E38:N38,"CB")*100/M38)</f>
        <v>0</v>
      </c>
      <c r="BB38">
        <f>IF(M38=0,0,COUNTIF(T2_imgsummary!E38:N38,"BUB")*100/M38)</f>
        <v>0</v>
      </c>
      <c r="BC38">
        <f>IF(M38=0,0,COUNTIF(T2_imgsummary!E38:N38,"CE")*100/M38)</f>
        <v>0</v>
      </c>
      <c r="BD38">
        <f>IF(M38=0,0,COUNTIF(T2_imgsummary!E38:N38,"CF")*100/M38)</f>
        <v>0</v>
      </c>
      <c r="BE38">
        <f>IF(M38=0,0,COUNTIF(T2_imgsummary!E38:N38,"FOT")*100/M38)</f>
        <v>0</v>
      </c>
      <c r="BF38">
        <f>IF(M38=0,0,COUNTIF(T2_imgsummary!E38:N38,"CM")*100/M38)</f>
        <v>0</v>
      </c>
      <c r="BG38">
        <f>IF(M38=0,0,COUNTIF(T2_imgsummary!E38:N38,"OULA")*100/M38)</f>
        <v>0</v>
      </c>
      <c r="BH38">
        <f>IF(M38=0,0,COUNTIF(T2_imgsummary!E38:N38,"OULO")*100/M38)</f>
        <v>0</v>
      </c>
      <c r="BI38">
        <f>IF(M38=0,0,COUNTIF(T2_imgsummary!E38:N38,"OXY")*100/M38)</f>
        <v>0</v>
      </c>
      <c r="BJ38">
        <f>IF(M38=0,0,COUNTIF(T2_imgsummary!E38:N38,"PACE")*100/M38)</f>
        <v>0</v>
      </c>
      <c r="BK38">
        <f>IF(M38=0,0,COUNTIF(T2_imgsummary!E38:N38,"PACF")*100/M38)</f>
        <v>0</v>
      </c>
      <c r="BL38">
        <f>IF(M38=0,0,COUNTIF(T2_imgsummary!E38:N38,"PAV")*100/M38)</f>
        <v>0</v>
      </c>
      <c r="BM38">
        <f>IF(M38=0,0,COUNTIF(T2_imgsummary!E38:N38,"PEC")*100/M38)</f>
        <v>0</v>
      </c>
      <c r="BN38">
        <f>IF(M38=0,0,COUNTIF(T2_imgsummary!E38:N38,"PLAT")*100/M38)</f>
        <v>0</v>
      </c>
      <c r="BO38">
        <f>IF(M38=0,0,COUNTIF(T2_imgsummary!E38:N38,"POC")*100/M38)</f>
        <v>0</v>
      </c>
      <c r="BP38">
        <f>IF(M38=0,0,COUNTIF(T2_imgsummary!E38:N38,"PORB")*100/M38)</f>
        <v>0</v>
      </c>
      <c r="BQ38">
        <f>IF(M38=0,0,COUNTIF(T2_imgsummary!E38:N38,"PORE")*100/M38)</f>
        <v>0</v>
      </c>
      <c r="BR38">
        <f>IF(M38=0,0,COUNTIF(T2_imgsummary!E38:N38,"PORM")*100/M38)</f>
        <v>0</v>
      </c>
      <c r="BS38">
        <f>IF(M38=0,0,COUNTIF(T2_imgsummary!E38:N38,"SER")*100/M38)</f>
        <v>0</v>
      </c>
      <c r="BT38">
        <f>IF(M38=0,0,COUNTIF(T2_imgsummary!E38:N38,"STY")*100/M38)</f>
        <v>0</v>
      </c>
      <c r="BU38">
        <f>IF(M38=0,0,COUNTIF(T2_imgsummary!E38:N38,"SYM")*100/M38)</f>
        <v>0</v>
      </c>
      <c r="BV38">
        <f>IF(M38=0,0,COUNTIF(T2_imgsummary!E38:N38,"TUBI")*100/M38)</f>
        <v>0</v>
      </c>
      <c r="BW38">
        <f>IF(M38=0,0,COUNTIF(T2_imgsummary!E38:N38,"TURB")*100/M38)</f>
        <v>0</v>
      </c>
      <c r="BX38">
        <f>IF(M38=0,0,COUNTIF(T2_imgsummary!E38:N38,"ZACRF")*100/M38)</f>
        <v>0</v>
      </c>
      <c r="BY38">
        <f>IF(M38=0,0,COUNTIF(T2_imgsummary!E38:N38,"ZAGARF")*100/M38)</f>
        <v>0</v>
      </c>
      <c r="BZ38">
        <f>IF(M38=0,0,COUNTIF(T2_imgsummary!E38:N38,"ZAGATF")*100/M38)</f>
        <v>0</v>
      </c>
      <c r="CA38">
        <f>IF(M38=0,0,COUNTIF(T2_imgsummary!E38:N38,"ZDENF")*100/M38)</f>
        <v>0</v>
      </c>
      <c r="CB38">
        <f>IF(M38=0,0,COUNTIF(T2_imgsummary!E38:N38,"ZEUPF")*100/M38)</f>
        <v>0</v>
      </c>
      <c r="CC38">
        <f>IF(M38=0,0,COUNTIF(T2_imgsummary!E38:N38,"ZFAVF")*100/M38)</f>
        <v>0</v>
      </c>
      <c r="CD38">
        <f>IF(M38=0,0,COUNTIF(T2_imgsummary!E38:N38,"ZCMRF")*100/M38)</f>
        <v>0</v>
      </c>
      <c r="CE38">
        <f>IF(M38=0,0,COUNTIF(T2_imgsummary!E38:N38,"ZMUSF")*100/M38)</f>
        <v>0</v>
      </c>
      <c r="CF38">
        <f>IF(M38=0,0,COUNTIF(T2_imgsummary!E38:N38,"ZNSC")*100/M38)</f>
        <v>0</v>
      </c>
      <c r="CG38">
        <f>IF(M38=0,0,COUNTIF(T2_imgsummary!E38:N38,"ZOC")*100/M38)</f>
        <v>0</v>
      </c>
      <c r="CH38">
        <f>IF(M38=0,0,COUNTIF(T2_imgsummary!E38:N38,"ZPOCF")*100/M38)</f>
        <v>0</v>
      </c>
      <c r="CI38">
        <f>IF(M38=0,0,COUNTIF(T2_imgsummary!E38:N38,"ZPORF")*100/M38)</f>
        <v>0</v>
      </c>
      <c r="CK38" s="26">
        <f>IF(M38=0,0,COUNTIF(T2_imgsummary!E38:N38,"AA")*100/M38)</f>
        <v>60</v>
      </c>
      <c r="CL38" s="26">
        <f>IF(M38=0,0,COUNTIF(T2_imgsummary!E38:N38,"CA")*100/M38)</f>
        <v>10</v>
      </c>
      <c r="CM38">
        <f>IF(M38=0,0,COUNTIF(T2_imgsummary!E38:N38,"DC")*100/M38)</f>
        <v>0</v>
      </c>
      <c r="CN38">
        <f>IF(M38=0,0,COUNTIF(T2_imgsummary!E38:N38,"DCA")*100/M38)</f>
        <v>0</v>
      </c>
      <c r="CO38">
        <f>IF(M38=0,0,COUNTIF(T2_imgsummary!E38:N38,"DIS")*100/M38)</f>
        <v>0</v>
      </c>
      <c r="CQ38">
        <f>IF(M38=0,0,COUNTIF(T2_imgsummary!E38:N38,"GRV")*100/M38)</f>
        <v>0</v>
      </c>
      <c r="CR38">
        <f>IF(M38=0,0,COUNTIF(T2_imgsummary!E38:N38,"R")*100/M38)</f>
        <v>0</v>
      </c>
      <c r="CS38">
        <f>IF(M38=0,0,COUNTIF(T2_imgsummary!E38:N38,"S")*100/M38)</f>
        <v>0</v>
      </c>
      <c r="CT38">
        <f>IF(M38=0,0,COUNTIF(T2_imgsummary!E38:N38,"RCK")*100/M38)</f>
        <v>0</v>
      </c>
      <c r="CU38">
        <f>IF(M38=0,0,COUNTIF(T2_imgsummary!E38:N38,"SI")*100/M38)</f>
        <v>0</v>
      </c>
      <c r="CW38">
        <f>IF(M38=0,0,COUNTIF(T2_imgsummary!E38:N38,"COD")*100/M38)</f>
        <v>0</v>
      </c>
      <c r="CX38">
        <f>IF(M38=0,0,COUNTIF(T2_imgsummary!E38:N38,"KAPP")*100/M38)</f>
        <v>0</v>
      </c>
      <c r="CY38">
        <f>IF(M38=0,0,COUNTIF(T2_imgsummary!E38:N38,"MA")*100/M38)</f>
        <v>0</v>
      </c>
      <c r="CZ38">
        <f>IF(M38=0,0,COUNTIF(T2_imgsummary!E38:N38,"SARG")*100/M38)</f>
        <v>0</v>
      </c>
      <c r="DB38" s="26">
        <f>IF(M38=0,0,COUNTIF(T2_imgsummary!E38:N38,"HA")*100/M38)</f>
        <v>20</v>
      </c>
      <c r="DD38">
        <f>IF(M38=0,0,COUNTIF(T2_imgsummary!E38:N38,"COTS")*100/M38)</f>
        <v>0</v>
      </c>
      <c r="DE38">
        <f>IF(M38=0,0,COUNTIF(T2_imgsummary!E38:N38,"COR")*100/M38)</f>
        <v>0</v>
      </c>
      <c r="DF38">
        <f>IF(M38=0,0,COUNTIF(T2_imgsummary!E38:N38,"DIA")*100/M38)</f>
        <v>0</v>
      </c>
      <c r="DG38">
        <f>IF(M38=0,0,COUNTIF(T2_imgsummary!E38:N38,"GORG")*100/M38)</f>
        <v>0</v>
      </c>
      <c r="DH38">
        <f>IF(M38=0,0,COUNTIF(T2_imgsummary!E38:N38,"ISIS")*100/M38)</f>
        <v>0</v>
      </c>
      <c r="DI38">
        <f>IF(M38=0,0,COUNTIF(T2_imgsummary!E38:N38,"OT")*100/M38)</f>
        <v>0</v>
      </c>
      <c r="DJ38">
        <f>IF(M38=0,0,COUNTIF(T2_imgsummary!E38:N38,"SG")*100/M38)</f>
        <v>0</v>
      </c>
      <c r="DK38">
        <f>IF(M38=0,0,COUNTIF(T2_imgsummary!E38:N38,"SC")*100/M38)</f>
        <v>0</v>
      </c>
      <c r="DL38" s="26">
        <f>IF(M38=0,0,COUNTIF(T2_imgsummary!E38:N38,"SP")*100/M38)</f>
        <v>10</v>
      </c>
      <c r="DM38">
        <f>IF(M38=0,0,COUNTIF(T2_imgsummary!E38:N38,"ZO")*100/M38)</f>
        <v>0</v>
      </c>
      <c r="DO38">
        <f>IF(M38=0,0,COUNTIF(T2_imgsummary!E38:N38,"TWB")*100/M38)</f>
        <v>0</v>
      </c>
      <c r="DQ38">
        <f>IF(M38=0,0,COUNTIF(T2_imgsummary!Y38:AH38,"COR")*100/M38)</f>
        <v>0</v>
      </c>
      <c r="DR38">
        <f>IF(M38=0,0,COUNTIF(T2_imgsummary!Y38:AH38,"COTS")*100/M38)</f>
        <v>0</v>
      </c>
      <c r="DS38">
        <f>IF(M38=0,0,COUNTIF(T2_imgsummary!Y38:AH38,"DIA")*100/M38)</f>
        <v>0</v>
      </c>
      <c r="DT38">
        <f>IF(M38=0,0,COUNTIF(T2_imgsummary!Y38:AH38,"GORG")*100/M38)</f>
        <v>0</v>
      </c>
      <c r="DU38">
        <f>IF(M38=0,0,COUNTIF(T2_imgsummary!Y38:AH38,"ISIS")*100/M38)</f>
        <v>0</v>
      </c>
      <c r="DV38">
        <f>IF(M38=0,0,COUNTIF(T2_imgsummary!Y38:AH38,"DIS")*100/M38)</f>
        <v>0</v>
      </c>
      <c r="DW38">
        <f>IF(M38=0,0,COUNTIF(T2_imgsummary!Y38:AH38,"BLEC")*100/M38)</f>
        <v>0</v>
      </c>
      <c r="DX38">
        <f>IF(M38=0,0,COUNTIF(T2_imgsummary!Y38:AH38,"COD")*100/M38)</f>
        <v>0</v>
      </c>
      <c r="DY38">
        <f>IF(M38=0,0,COUNTIF(T2_imgsummary!Y38:AH38,"KAPP")*100/M38)</f>
        <v>0</v>
      </c>
      <c r="DZ38">
        <f>IF(M38=0,0,COUNTIF(T2_imgsummary!Y38:AH38,"SARG")*100/M38)</f>
        <v>0</v>
      </c>
      <c r="EA38">
        <f>IF(M38=0,0,COUNTIF(T2_imgsummary!Y38:AH38,"ZACRF")*100/M38)</f>
        <v>0</v>
      </c>
      <c r="EB38">
        <f>IF(M38=0,0,COUNTIF(T2_imgsummary!Y38:AH38,"ZAGARF")*100/M38)</f>
        <v>0</v>
      </c>
      <c r="EC38">
        <f>IF(M38=0,0,COUNTIF(T2_imgsummary!Y38:AH38,"ZAGATF")*100/M38)</f>
        <v>0</v>
      </c>
      <c r="ED38">
        <f>IF(M38=0,0,COUNTIF(T2_imgsummary!Y38:AH38,"ZCMRF")*100/M38)</f>
        <v>0</v>
      </c>
      <c r="EE38">
        <f>IF(M38=0,0,COUNTIF(T2_imgsummary!Y38:AH38,"ZDENF")*100/M38)</f>
        <v>0</v>
      </c>
      <c r="EF38">
        <f>IF(M38=0,0,COUNTIF(T2_imgsummary!Y38:AH38,"ZEUPF")*100/M38)</f>
        <v>0</v>
      </c>
      <c r="EG38">
        <f>IF(M38=0,0,COUNTIF(T2_imgsummary!Y38:AH38,"ZFAVF")*100/M38)</f>
        <v>0</v>
      </c>
      <c r="EH38">
        <f>IF(M38=0,0,COUNTIF(T2_imgsummary!Y38:AH38,"ZMUSF")*100/M38)</f>
        <v>0</v>
      </c>
      <c r="EI38">
        <f>IF(M38=0,0,COUNTIF(T2_imgsummary!Y38:AH38,"ZNSC")*100/M38)</f>
        <v>0</v>
      </c>
      <c r="EJ38">
        <f>IF(M38=0,0,COUNTIF(T2_imgsummary!Y38:AH38,"ZOC")*100/M38)</f>
        <v>0</v>
      </c>
      <c r="EK38">
        <f>IF(M38=0,0,COUNTIF(T2_imgsummary!Y38:AH38,"ZPOCF")*100/M38)</f>
        <v>0</v>
      </c>
      <c r="EL38">
        <f>IF(M38=0,0,COUNTIF(T2_imgsummary!Y38:AH38,"ZPORF")*100/M38)</f>
        <v>0</v>
      </c>
    </row>
    <row r="39" spans="1:142" x14ac:dyDescent="0.25">
      <c r="A39">
        <v>37</v>
      </c>
      <c r="B39" t="s">
        <v>592</v>
      </c>
      <c r="F39" s="26">
        <f>IF(M39=0,0,COUNTIF(T2_imgsummary!O39:X39,"HC")*100/M39)</f>
        <v>20</v>
      </c>
      <c r="G39" s="26">
        <f>IF(M39=0,0,COUNTIF(T2_imgsummary!O39:X39,"AA")*100/M39)</f>
        <v>30</v>
      </c>
      <c r="H39">
        <f>IF(M39=0,0,COUNTIF(T2_imgsummary!O39:X39,"AB")*100/M39)</f>
        <v>0</v>
      </c>
      <c r="I39" s="26">
        <f>IF(M39=0,0,COUNTIF(T2_imgsummary!O39:X39,"MA")*100/M39)</f>
        <v>30</v>
      </c>
      <c r="J39" s="26">
        <f>IF(M39=0,0,COUNTIF(T2_imgsummary!O39:X39,"HA")*100/M39)</f>
        <v>10</v>
      </c>
      <c r="K39" s="26">
        <f>IF(M39=0,0,COUNTIF(T2_imgsummary!O39:X39,"OB")*100/M39)</f>
        <v>10</v>
      </c>
      <c r="L39">
        <f>IF(M39=0,0,COUNTIF(T2_imgsummary!O39:X39,"TWB")*100/M39)</f>
        <v>0</v>
      </c>
      <c r="M39">
        <f>10-COUNTIF(T2_imgsummary!O39:X39,"TWS")</f>
        <v>10</v>
      </c>
      <c r="P39">
        <f>IF(M39=0,0,COUNTIF(T2_imgsummary!E39:N39,"ACAN")*100/M39)</f>
        <v>0</v>
      </c>
      <c r="Q39">
        <f>IF(M39=0,0,COUNTIF(T2_imgsummary!E39:N39,"ACB")*100/M39)</f>
        <v>0</v>
      </c>
      <c r="R39">
        <f>IF(M39=0,0,COUNTIF(T2_imgsummary!E39:N39,"ACC")*100/M39)</f>
        <v>0</v>
      </c>
      <c r="S39" s="26">
        <f>IF(M39=0,0,COUNTIF(T2_imgsummary!E39:N39,"ACD")*100/M39)</f>
        <v>10</v>
      </c>
      <c r="T39">
        <f>IF(M39=0,0,COUNTIF(T2_imgsummary!E39:N39,"ACH")*100/M39)</f>
        <v>0</v>
      </c>
      <c r="U39">
        <f>IF(M39=0,0,COUNTIF(T2_imgsummary!E39:N39,"ACT")*100/M39)</f>
        <v>0</v>
      </c>
      <c r="V39">
        <f>IF(M39=0,0,COUNTIF(T2_imgsummary!E39:N39,"ACR")*100/M39)</f>
        <v>0</v>
      </c>
      <c r="W39">
        <f>IF(M39=0,0,COUNTIF(T2_imgsummary!E39:N39,"AST")*100/M39)</f>
        <v>0</v>
      </c>
      <c r="X39">
        <f>IF(M39=0,0,COUNTIF(T2_imgsummary!E39:N39,"AF")*100/M39)</f>
        <v>0</v>
      </c>
      <c r="Y39">
        <f>IF(M39=0,0,COUNTIF(T2_imgsummary!E39:N39,"BLEC")*100/M39)</f>
        <v>0</v>
      </c>
      <c r="Z39">
        <f>IF(M39=0,0,COUNTIF(T2_imgsummary!E39:N39,"CAU")*100/M39)</f>
        <v>0</v>
      </c>
      <c r="AA39">
        <f>IF(M39=0,0,COUNTIF(T2_imgsummary!E39:N39,"COE")*100/M39)</f>
        <v>0</v>
      </c>
      <c r="AB39">
        <f>IF(M39=0,0,COUNTIF(T2_imgsummary!E39:N39,"COS")*100/M39)</f>
        <v>0</v>
      </c>
      <c r="AC39">
        <f>IF(M39=0,0,COUNTIF(T2_imgsummary!E39:N39,"CYP")*100/M39)</f>
        <v>0</v>
      </c>
      <c r="AD39">
        <f>IF(M39=0,0,COUNTIF(T2_imgsummary!E39:N39,"DIP")*100/M39)</f>
        <v>0</v>
      </c>
      <c r="AE39" s="26">
        <f>IF(M39=0,0,COUNTIF(T2_imgsummary!E39:N39,"ECHY")*100/M39)</f>
        <v>10</v>
      </c>
      <c r="AF39">
        <f>IF(M39=0,0,COUNTIF(T2_imgsummary!E39:N39,"ECHI")*100/M39)</f>
        <v>0</v>
      </c>
      <c r="AG39">
        <f>IF(M39=0,0,COUNTIF(T2_imgsummary!E39:N39,"EUP")*100/M39)</f>
        <v>0</v>
      </c>
      <c r="AH39">
        <f>IF(M39=0,0,COUNTIF(T2_imgsummary!E39:N39,"FAV")*100/M39)</f>
        <v>0</v>
      </c>
      <c r="AI39">
        <f>IF(M39=0,0,COUNTIF(T2_imgsummary!E39:N39,"FVI")*100/M39)</f>
        <v>0</v>
      </c>
      <c r="AJ39">
        <f>IF(M39=0,0,COUNTIF(T2_imgsummary!E39:N39,"CMR")*100/M39)</f>
        <v>0</v>
      </c>
      <c r="AK39">
        <f>IF(M39=0,0,COUNTIF(T2_imgsummary!E39:N39,"GAL")*100/M39)</f>
        <v>0</v>
      </c>
      <c r="AL39">
        <f>IF(M39=0,0,COUNTIF(T2_imgsummary!E39:N39,"GONIA")*100/M39)</f>
        <v>0</v>
      </c>
      <c r="AM39">
        <f>IF(M39=0,0,COUNTIF(T2_imgsummary!E39:N39,"GONIO")*100/M39)</f>
        <v>0</v>
      </c>
      <c r="AN39">
        <f>IF(M39=0,0,COUNTIF(T2_imgsummary!E39:N39,"HEL")*100/M39)</f>
        <v>0</v>
      </c>
      <c r="AO39">
        <f>IF(M39=0,0,COUNTIF(T2_imgsummary!E39:N39,"HYD")*100/M39)</f>
        <v>0</v>
      </c>
      <c r="AP39">
        <f>IF(M39=0,0,COUNTIF(T2_imgsummary!E39:N39,"ISO")*100/M39)</f>
        <v>0</v>
      </c>
      <c r="AQ39">
        <f>IF(M39=0,0,COUNTIF(T2_imgsummary!E39:N39,"LEPA")*100/M39)</f>
        <v>0</v>
      </c>
      <c r="AR39">
        <f>IF(M39=0,0,COUNTIF(T2_imgsummary!E39:N39,"LEPS")*100/M39)</f>
        <v>0</v>
      </c>
      <c r="AS39">
        <f>IF(M39=0,0,COUNTIF(T2_imgsummary!E39:N39,"LOB")*100/M39)</f>
        <v>0</v>
      </c>
      <c r="AT39">
        <f>IF(M39=0,0,COUNTIF(T2_imgsummary!E39:N39,"MER")*100/M39)</f>
        <v>0</v>
      </c>
      <c r="AU39">
        <f>IF(M39=0,0,COUNTIF(T2_imgsummary!E39:N39,"MILL")*100/M39)</f>
        <v>0</v>
      </c>
      <c r="AV39">
        <f>IF(M39=0,0,COUNTIF(T2_imgsummary!E39:N39,"MON")*100/M39)</f>
        <v>0</v>
      </c>
      <c r="AW39">
        <f>IF(M39=0,0,COUNTIF(T2_imgsummary!E39:N39,"MONTB")*100/M39)</f>
        <v>0</v>
      </c>
      <c r="AX39">
        <f>IF(M39=0,0,COUNTIF(T2_imgsummary!E39:N39,"MONTE")*100/M39)</f>
        <v>0</v>
      </c>
      <c r="AY39">
        <f>IF(M39=0,0,COUNTIF(T2_imgsummary!E39:N39,"MONTF")*100/M39)</f>
        <v>0</v>
      </c>
      <c r="AZ39">
        <f>IF(M39=0,0,COUNTIF(T2_imgsummary!E39:N39,"MYC")*100/M39)</f>
        <v>0</v>
      </c>
      <c r="BA39">
        <f>IF(M39=0,0,COUNTIF(T2_imgsummary!E39:N39,"CB")*100/M39)</f>
        <v>0</v>
      </c>
      <c r="BB39">
        <f>IF(M39=0,0,COUNTIF(T2_imgsummary!E39:N39,"BUB")*100/M39)</f>
        <v>0</v>
      </c>
      <c r="BC39">
        <f>IF(M39=0,0,COUNTIF(T2_imgsummary!E39:N39,"CE")*100/M39)</f>
        <v>0</v>
      </c>
      <c r="BD39">
        <f>IF(M39=0,0,COUNTIF(T2_imgsummary!E39:N39,"CF")*100/M39)</f>
        <v>0</v>
      </c>
      <c r="BE39">
        <f>IF(M39=0,0,COUNTIF(T2_imgsummary!E39:N39,"FOT")*100/M39)</f>
        <v>0</v>
      </c>
      <c r="BF39">
        <f>IF(M39=0,0,COUNTIF(T2_imgsummary!E39:N39,"CM")*100/M39)</f>
        <v>0</v>
      </c>
      <c r="BG39">
        <f>IF(M39=0,0,COUNTIF(T2_imgsummary!E39:N39,"OULA")*100/M39)</f>
        <v>0</v>
      </c>
      <c r="BH39">
        <f>IF(M39=0,0,COUNTIF(T2_imgsummary!E39:N39,"OULO")*100/M39)</f>
        <v>0</v>
      </c>
      <c r="BI39">
        <f>IF(M39=0,0,COUNTIF(T2_imgsummary!E39:N39,"OXY")*100/M39)</f>
        <v>0</v>
      </c>
      <c r="BJ39">
        <f>IF(M39=0,0,COUNTIF(T2_imgsummary!E39:N39,"PACE")*100/M39)</f>
        <v>0</v>
      </c>
      <c r="BK39">
        <f>IF(M39=0,0,COUNTIF(T2_imgsummary!E39:N39,"PACF")*100/M39)</f>
        <v>0</v>
      </c>
      <c r="BL39">
        <f>IF(M39=0,0,COUNTIF(T2_imgsummary!E39:N39,"PAV")*100/M39)</f>
        <v>0</v>
      </c>
      <c r="BM39">
        <f>IF(M39=0,0,COUNTIF(T2_imgsummary!E39:N39,"PEC")*100/M39)</f>
        <v>0</v>
      </c>
      <c r="BN39">
        <f>IF(M39=0,0,COUNTIF(T2_imgsummary!E39:N39,"PLAT")*100/M39)</f>
        <v>0</v>
      </c>
      <c r="BO39">
        <f>IF(M39=0,0,COUNTIF(T2_imgsummary!E39:N39,"POC")*100/M39)</f>
        <v>0</v>
      </c>
      <c r="BP39">
        <f>IF(M39=0,0,COUNTIF(T2_imgsummary!E39:N39,"PORB")*100/M39)</f>
        <v>0</v>
      </c>
      <c r="BQ39">
        <f>IF(M39=0,0,COUNTIF(T2_imgsummary!E39:N39,"PORE")*100/M39)</f>
        <v>0</v>
      </c>
      <c r="BR39">
        <f>IF(M39=0,0,COUNTIF(T2_imgsummary!E39:N39,"PORM")*100/M39)</f>
        <v>0</v>
      </c>
      <c r="BS39">
        <f>IF(M39=0,0,COUNTIF(T2_imgsummary!E39:N39,"SER")*100/M39)</f>
        <v>0</v>
      </c>
      <c r="BT39">
        <f>IF(M39=0,0,COUNTIF(T2_imgsummary!E39:N39,"STY")*100/M39)</f>
        <v>0</v>
      </c>
      <c r="BU39">
        <f>IF(M39=0,0,COUNTIF(T2_imgsummary!E39:N39,"SYM")*100/M39)</f>
        <v>0</v>
      </c>
      <c r="BV39">
        <f>IF(M39=0,0,COUNTIF(T2_imgsummary!E39:N39,"TUBI")*100/M39)</f>
        <v>0</v>
      </c>
      <c r="BW39">
        <f>IF(M39=0,0,COUNTIF(T2_imgsummary!E39:N39,"TURB")*100/M39)</f>
        <v>0</v>
      </c>
      <c r="BX39">
        <f>IF(M39=0,0,COUNTIF(T2_imgsummary!E39:N39,"ZACRF")*100/M39)</f>
        <v>0</v>
      </c>
      <c r="BY39">
        <f>IF(M39=0,0,COUNTIF(T2_imgsummary!E39:N39,"ZAGARF")*100/M39)</f>
        <v>0</v>
      </c>
      <c r="BZ39">
        <f>IF(M39=0,0,COUNTIF(T2_imgsummary!E39:N39,"ZAGATF")*100/M39)</f>
        <v>0</v>
      </c>
      <c r="CA39">
        <f>IF(M39=0,0,COUNTIF(T2_imgsummary!E39:N39,"ZDENF")*100/M39)</f>
        <v>0</v>
      </c>
      <c r="CB39">
        <f>IF(M39=0,0,COUNTIF(T2_imgsummary!E39:N39,"ZEUPF")*100/M39)</f>
        <v>0</v>
      </c>
      <c r="CC39">
        <f>IF(M39=0,0,COUNTIF(T2_imgsummary!E39:N39,"ZFAVF")*100/M39)</f>
        <v>0</v>
      </c>
      <c r="CD39">
        <f>IF(M39=0,0,COUNTIF(T2_imgsummary!E39:N39,"ZCMRF")*100/M39)</f>
        <v>0</v>
      </c>
      <c r="CE39">
        <f>IF(M39=0,0,COUNTIF(T2_imgsummary!E39:N39,"ZMUSF")*100/M39)</f>
        <v>0</v>
      </c>
      <c r="CF39">
        <f>IF(M39=0,0,COUNTIF(T2_imgsummary!E39:N39,"ZNSC")*100/M39)</f>
        <v>0</v>
      </c>
      <c r="CG39">
        <f>IF(M39=0,0,COUNTIF(T2_imgsummary!E39:N39,"ZOC")*100/M39)</f>
        <v>0</v>
      </c>
      <c r="CH39">
        <f>IF(M39=0,0,COUNTIF(T2_imgsummary!E39:N39,"ZPOCF")*100/M39)</f>
        <v>0</v>
      </c>
      <c r="CI39">
        <f>IF(M39=0,0,COUNTIF(T2_imgsummary!E39:N39,"ZPORF")*100/M39)</f>
        <v>0</v>
      </c>
      <c r="CK39" s="26">
        <f>IF(M39=0,0,COUNTIF(T2_imgsummary!E39:N39,"AA")*100/M39)</f>
        <v>30</v>
      </c>
      <c r="CL39">
        <f>IF(M39=0,0,COUNTIF(T2_imgsummary!E39:N39,"CA")*100/M39)</f>
        <v>0</v>
      </c>
      <c r="CM39">
        <f>IF(M39=0,0,COUNTIF(T2_imgsummary!E39:N39,"DC")*100/M39)</f>
        <v>0</v>
      </c>
      <c r="CN39">
        <f>IF(M39=0,0,COUNTIF(T2_imgsummary!E39:N39,"DCA")*100/M39)</f>
        <v>0</v>
      </c>
      <c r="CO39">
        <f>IF(M39=0,0,COUNTIF(T2_imgsummary!E39:N39,"DIS")*100/M39)</f>
        <v>0</v>
      </c>
      <c r="CQ39">
        <f>IF(M39=0,0,COUNTIF(T2_imgsummary!E39:N39,"GRV")*100/M39)</f>
        <v>0</v>
      </c>
      <c r="CR39">
        <f>IF(M39=0,0,COUNTIF(T2_imgsummary!E39:N39,"R")*100/M39)</f>
        <v>0</v>
      </c>
      <c r="CS39">
        <f>IF(M39=0,0,COUNTIF(T2_imgsummary!E39:N39,"S")*100/M39)</f>
        <v>0</v>
      </c>
      <c r="CT39">
        <f>IF(M39=0,0,COUNTIF(T2_imgsummary!E39:N39,"RCK")*100/M39)</f>
        <v>0</v>
      </c>
      <c r="CU39">
        <f>IF(M39=0,0,COUNTIF(T2_imgsummary!E39:N39,"SI")*100/M39)</f>
        <v>0</v>
      </c>
      <c r="CW39">
        <f>IF(M39=0,0,COUNTIF(T2_imgsummary!E39:N39,"COD")*100/M39)</f>
        <v>0</v>
      </c>
      <c r="CX39">
        <f>IF(M39=0,0,COUNTIF(T2_imgsummary!E39:N39,"KAPP")*100/M39)</f>
        <v>0</v>
      </c>
      <c r="CY39" s="26">
        <f>IF(M39=0,0,COUNTIF(T2_imgsummary!E39:N39,"MA")*100/M39)</f>
        <v>30</v>
      </c>
      <c r="CZ39">
        <f>IF(M39=0,0,COUNTIF(T2_imgsummary!E39:N39,"SARG")*100/M39)</f>
        <v>0</v>
      </c>
      <c r="DB39" s="26">
        <f>IF(M39=0,0,COUNTIF(T2_imgsummary!E39:N39,"HA")*100/M39)</f>
        <v>10</v>
      </c>
      <c r="DD39">
        <f>IF(M39=0,0,COUNTIF(T2_imgsummary!E39:N39,"COTS")*100/M39)</f>
        <v>0</v>
      </c>
      <c r="DE39">
        <f>IF(M39=0,0,COUNTIF(T2_imgsummary!E39:N39,"COR")*100/M39)</f>
        <v>0</v>
      </c>
      <c r="DF39">
        <f>IF(M39=0,0,COUNTIF(T2_imgsummary!E39:N39,"DIA")*100/M39)</f>
        <v>0</v>
      </c>
      <c r="DG39">
        <f>IF(M39=0,0,COUNTIF(T2_imgsummary!E39:N39,"GORG")*100/M39)</f>
        <v>0</v>
      </c>
      <c r="DH39">
        <f>IF(M39=0,0,COUNTIF(T2_imgsummary!E39:N39,"ISIS")*100/M39)</f>
        <v>0</v>
      </c>
      <c r="DI39">
        <f>IF(M39=0,0,COUNTIF(T2_imgsummary!E39:N39,"OT")*100/M39)</f>
        <v>0</v>
      </c>
      <c r="DJ39">
        <f>IF(M39=0,0,COUNTIF(T2_imgsummary!E39:N39,"SG")*100/M39)</f>
        <v>0</v>
      </c>
      <c r="DK39">
        <f>IF(M39=0,0,COUNTIF(T2_imgsummary!E39:N39,"SC")*100/M39)</f>
        <v>0</v>
      </c>
      <c r="DL39" s="26">
        <f>IF(M39=0,0,COUNTIF(T2_imgsummary!E39:N39,"SP")*100/M39)</f>
        <v>10</v>
      </c>
      <c r="DM39">
        <f>IF(M39=0,0,COUNTIF(T2_imgsummary!E39:N39,"ZO")*100/M39)</f>
        <v>0</v>
      </c>
      <c r="DO39">
        <f>IF(M39=0,0,COUNTIF(T2_imgsummary!E39:N39,"TWB")*100/M39)</f>
        <v>0</v>
      </c>
      <c r="DQ39">
        <f>IF(M39=0,0,COUNTIF(T2_imgsummary!Y39:AH39,"COR")*100/M39)</f>
        <v>0</v>
      </c>
      <c r="DR39">
        <f>IF(M39=0,0,COUNTIF(T2_imgsummary!Y39:AH39,"COTS")*100/M39)</f>
        <v>0</v>
      </c>
      <c r="DS39">
        <f>IF(M39=0,0,COUNTIF(T2_imgsummary!Y39:AH39,"DIA")*100/M39)</f>
        <v>0</v>
      </c>
      <c r="DT39">
        <f>IF(M39=0,0,COUNTIF(T2_imgsummary!Y39:AH39,"GORG")*100/M39)</f>
        <v>0</v>
      </c>
      <c r="DU39">
        <f>IF(M39=0,0,COUNTIF(T2_imgsummary!Y39:AH39,"ISIS")*100/M39)</f>
        <v>0</v>
      </c>
      <c r="DV39">
        <f>IF(M39=0,0,COUNTIF(T2_imgsummary!Y39:AH39,"DIS")*100/M39)</f>
        <v>0</v>
      </c>
      <c r="DW39">
        <f>IF(M39=0,0,COUNTIF(T2_imgsummary!Y39:AH39,"BLEC")*100/M39)</f>
        <v>0</v>
      </c>
      <c r="DX39">
        <f>IF(M39=0,0,COUNTIF(T2_imgsummary!Y39:AH39,"COD")*100/M39)</f>
        <v>0</v>
      </c>
      <c r="DY39">
        <f>IF(M39=0,0,COUNTIF(T2_imgsummary!Y39:AH39,"KAPP")*100/M39)</f>
        <v>0</v>
      </c>
      <c r="DZ39">
        <f>IF(M39=0,0,COUNTIF(T2_imgsummary!Y39:AH39,"SARG")*100/M39)</f>
        <v>0</v>
      </c>
      <c r="EA39">
        <f>IF(M39=0,0,COUNTIF(T2_imgsummary!Y39:AH39,"ZACRF")*100/M39)</f>
        <v>0</v>
      </c>
      <c r="EB39">
        <f>IF(M39=0,0,COUNTIF(T2_imgsummary!Y39:AH39,"ZAGARF")*100/M39)</f>
        <v>0</v>
      </c>
      <c r="EC39">
        <f>IF(M39=0,0,COUNTIF(T2_imgsummary!Y39:AH39,"ZAGATF")*100/M39)</f>
        <v>0</v>
      </c>
      <c r="ED39">
        <f>IF(M39=0,0,COUNTIF(T2_imgsummary!Y39:AH39,"ZCMRF")*100/M39)</f>
        <v>0</v>
      </c>
      <c r="EE39">
        <f>IF(M39=0,0,COUNTIF(T2_imgsummary!Y39:AH39,"ZDENF")*100/M39)</f>
        <v>0</v>
      </c>
      <c r="EF39">
        <f>IF(M39=0,0,COUNTIF(T2_imgsummary!Y39:AH39,"ZEUPF")*100/M39)</f>
        <v>0</v>
      </c>
      <c r="EG39">
        <f>IF(M39=0,0,COUNTIF(T2_imgsummary!Y39:AH39,"ZFAVF")*100/M39)</f>
        <v>0</v>
      </c>
      <c r="EH39">
        <f>IF(M39=0,0,COUNTIF(T2_imgsummary!Y39:AH39,"ZMUSF")*100/M39)</f>
        <v>0</v>
      </c>
      <c r="EI39">
        <f>IF(M39=0,0,COUNTIF(T2_imgsummary!Y39:AH39,"ZNSC")*100/M39)</f>
        <v>0</v>
      </c>
      <c r="EJ39">
        <f>IF(M39=0,0,COUNTIF(T2_imgsummary!Y39:AH39,"ZOC")*100/M39)</f>
        <v>0</v>
      </c>
      <c r="EK39">
        <f>IF(M39=0,0,COUNTIF(T2_imgsummary!Y39:AH39,"ZPOCF")*100/M39)</f>
        <v>0</v>
      </c>
      <c r="EL39">
        <f>IF(M39=0,0,COUNTIF(T2_imgsummary!Y39:AH39,"ZPORF")*100/M39)</f>
        <v>0</v>
      </c>
    </row>
    <row r="40" spans="1:142" x14ac:dyDescent="0.25">
      <c r="A40">
        <v>38</v>
      </c>
      <c r="B40" t="s">
        <v>593</v>
      </c>
      <c r="F40">
        <f>IF(M40=0,0,COUNTIF(T2_imgsummary!O40:X40,"HC")*100/M40)</f>
        <v>0</v>
      </c>
      <c r="G40" s="26">
        <f>IF(M40=0,0,COUNTIF(T2_imgsummary!O40:X40,"AA")*100/M40)</f>
        <v>60</v>
      </c>
      <c r="H40">
        <f>IF(M40=0,0,COUNTIF(T2_imgsummary!O40:X40,"AB")*100/M40)</f>
        <v>0</v>
      </c>
      <c r="I40" s="26">
        <f>IF(M40=0,0,COUNTIF(T2_imgsummary!O40:X40,"MA")*100/M40)</f>
        <v>30</v>
      </c>
      <c r="J40" s="26">
        <f>IF(M40=0,0,COUNTIF(T2_imgsummary!O40:X40,"HA")*100/M40)</f>
        <v>10</v>
      </c>
      <c r="K40">
        <f>IF(M40=0,0,COUNTIF(T2_imgsummary!O40:X40,"OB")*100/M40)</f>
        <v>0</v>
      </c>
      <c r="L40">
        <f>IF(M40=0,0,COUNTIF(T2_imgsummary!O40:X40,"TWB")*100/M40)</f>
        <v>0</v>
      </c>
      <c r="M40">
        <f>10-COUNTIF(T2_imgsummary!O40:X40,"TWS")</f>
        <v>10</v>
      </c>
      <c r="P40">
        <f>IF(M40=0,0,COUNTIF(T2_imgsummary!E40:N40,"ACAN")*100/M40)</f>
        <v>0</v>
      </c>
      <c r="Q40">
        <f>IF(M40=0,0,COUNTIF(T2_imgsummary!E40:N40,"ACB")*100/M40)</f>
        <v>0</v>
      </c>
      <c r="R40">
        <f>IF(M40=0,0,COUNTIF(T2_imgsummary!E40:N40,"ACC")*100/M40)</f>
        <v>0</v>
      </c>
      <c r="S40">
        <f>IF(M40=0,0,COUNTIF(T2_imgsummary!E40:N40,"ACD")*100/M40)</f>
        <v>0</v>
      </c>
      <c r="T40">
        <f>IF(M40=0,0,COUNTIF(T2_imgsummary!E40:N40,"ACH")*100/M40)</f>
        <v>0</v>
      </c>
      <c r="U40">
        <f>IF(M40=0,0,COUNTIF(T2_imgsummary!E40:N40,"ACT")*100/M40)</f>
        <v>0</v>
      </c>
      <c r="V40">
        <f>IF(M40=0,0,COUNTIF(T2_imgsummary!E40:N40,"ACR")*100/M40)</f>
        <v>0</v>
      </c>
      <c r="W40">
        <f>IF(M40=0,0,COUNTIF(T2_imgsummary!E40:N40,"AST")*100/M40)</f>
        <v>0</v>
      </c>
      <c r="X40">
        <f>IF(M40=0,0,COUNTIF(T2_imgsummary!E40:N40,"AF")*100/M40)</f>
        <v>0</v>
      </c>
      <c r="Y40">
        <f>IF(M40=0,0,COUNTIF(T2_imgsummary!E40:N40,"BLEC")*100/M40)</f>
        <v>0</v>
      </c>
      <c r="Z40">
        <f>IF(M40=0,0,COUNTIF(T2_imgsummary!E40:N40,"CAU")*100/M40)</f>
        <v>0</v>
      </c>
      <c r="AA40">
        <f>IF(M40=0,0,COUNTIF(T2_imgsummary!E40:N40,"COE")*100/M40)</f>
        <v>0</v>
      </c>
      <c r="AB40">
        <f>IF(M40=0,0,COUNTIF(T2_imgsummary!E40:N40,"COS")*100/M40)</f>
        <v>0</v>
      </c>
      <c r="AC40">
        <f>IF(M40=0,0,COUNTIF(T2_imgsummary!E40:N40,"CYP")*100/M40)</f>
        <v>0</v>
      </c>
      <c r="AD40">
        <f>IF(M40=0,0,COUNTIF(T2_imgsummary!E40:N40,"DIP")*100/M40)</f>
        <v>0</v>
      </c>
      <c r="AE40">
        <f>IF(M40=0,0,COUNTIF(T2_imgsummary!E40:N40,"ECHY")*100/M40)</f>
        <v>0</v>
      </c>
      <c r="AF40">
        <f>IF(M40=0,0,COUNTIF(T2_imgsummary!E40:N40,"ECHI")*100/M40)</f>
        <v>0</v>
      </c>
      <c r="AG40">
        <f>IF(M40=0,0,COUNTIF(T2_imgsummary!E40:N40,"EUP")*100/M40)</f>
        <v>0</v>
      </c>
      <c r="AH40">
        <f>IF(M40=0,0,COUNTIF(T2_imgsummary!E40:N40,"FAV")*100/M40)</f>
        <v>0</v>
      </c>
      <c r="AI40">
        <f>IF(M40=0,0,COUNTIF(T2_imgsummary!E40:N40,"FVI")*100/M40)</f>
        <v>0</v>
      </c>
      <c r="AJ40">
        <f>IF(M40=0,0,COUNTIF(T2_imgsummary!E40:N40,"CMR")*100/M40)</f>
        <v>0</v>
      </c>
      <c r="AK40">
        <f>IF(M40=0,0,COUNTIF(T2_imgsummary!E40:N40,"GAL")*100/M40)</f>
        <v>0</v>
      </c>
      <c r="AL40">
        <f>IF(M40=0,0,COUNTIF(T2_imgsummary!E40:N40,"GONIA")*100/M40)</f>
        <v>0</v>
      </c>
      <c r="AM40">
        <f>IF(M40=0,0,COUNTIF(T2_imgsummary!E40:N40,"GONIO")*100/M40)</f>
        <v>0</v>
      </c>
      <c r="AN40">
        <f>IF(M40=0,0,COUNTIF(T2_imgsummary!E40:N40,"HEL")*100/M40)</f>
        <v>0</v>
      </c>
      <c r="AO40">
        <f>IF(M40=0,0,COUNTIF(T2_imgsummary!E40:N40,"HYD")*100/M40)</f>
        <v>0</v>
      </c>
      <c r="AP40">
        <f>IF(M40=0,0,COUNTIF(T2_imgsummary!E40:N40,"ISO")*100/M40)</f>
        <v>0</v>
      </c>
      <c r="AQ40">
        <f>IF(M40=0,0,COUNTIF(T2_imgsummary!E40:N40,"LEPA")*100/M40)</f>
        <v>0</v>
      </c>
      <c r="AR40">
        <f>IF(M40=0,0,COUNTIF(T2_imgsummary!E40:N40,"LEPS")*100/M40)</f>
        <v>0</v>
      </c>
      <c r="AS40">
        <f>IF(M40=0,0,COUNTIF(T2_imgsummary!E40:N40,"LOB")*100/M40)</f>
        <v>0</v>
      </c>
      <c r="AT40">
        <f>IF(M40=0,0,COUNTIF(T2_imgsummary!E40:N40,"MER")*100/M40)</f>
        <v>0</v>
      </c>
      <c r="AU40">
        <f>IF(M40=0,0,COUNTIF(T2_imgsummary!E40:N40,"MILL")*100/M40)</f>
        <v>0</v>
      </c>
      <c r="AV40">
        <f>IF(M40=0,0,COUNTIF(T2_imgsummary!E40:N40,"MON")*100/M40)</f>
        <v>0</v>
      </c>
      <c r="AW40">
        <f>IF(M40=0,0,COUNTIF(T2_imgsummary!E40:N40,"MONTB")*100/M40)</f>
        <v>0</v>
      </c>
      <c r="AX40">
        <f>IF(M40=0,0,COUNTIF(T2_imgsummary!E40:N40,"MONTE")*100/M40)</f>
        <v>0</v>
      </c>
      <c r="AY40">
        <f>IF(M40=0,0,COUNTIF(T2_imgsummary!E40:N40,"MONTF")*100/M40)</f>
        <v>0</v>
      </c>
      <c r="AZ40">
        <f>IF(M40=0,0,COUNTIF(T2_imgsummary!E40:N40,"MYC")*100/M40)</f>
        <v>0</v>
      </c>
      <c r="BA40">
        <f>IF(M40=0,0,COUNTIF(T2_imgsummary!E40:N40,"CB")*100/M40)</f>
        <v>0</v>
      </c>
      <c r="BB40">
        <f>IF(M40=0,0,COUNTIF(T2_imgsummary!E40:N40,"BUB")*100/M40)</f>
        <v>0</v>
      </c>
      <c r="BC40">
        <f>IF(M40=0,0,COUNTIF(T2_imgsummary!E40:N40,"CE")*100/M40)</f>
        <v>0</v>
      </c>
      <c r="BD40">
        <f>IF(M40=0,0,COUNTIF(T2_imgsummary!E40:N40,"CF")*100/M40)</f>
        <v>0</v>
      </c>
      <c r="BE40">
        <f>IF(M40=0,0,COUNTIF(T2_imgsummary!E40:N40,"FOT")*100/M40)</f>
        <v>0</v>
      </c>
      <c r="BF40">
        <f>IF(M40=0,0,COUNTIF(T2_imgsummary!E40:N40,"CM")*100/M40)</f>
        <v>0</v>
      </c>
      <c r="BG40">
        <f>IF(M40=0,0,COUNTIF(T2_imgsummary!E40:N40,"OULA")*100/M40)</f>
        <v>0</v>
      </c>
      <c r="BH40">
        <f>IF(M40=0,0,COUNTIF(T2_imgsummary!E40:N40,"OULO")*100/M40)</f>
        <v>0</v>
      </c>
      <c r="BI40">
        <f>IF(M40=0,0,COUNTIF(T2_imgsummary!E40:N40,"OXY")*100/M40)</f>
        <v>0</v>
      </c>
      <c r="BJ40">
        <f>IF(M40=0,0,COUNTIF(T2_imgsummary!E40:N40,"PACE")*100/M40)</f>
        <v>0</v>
      </c>
      <c r="BK40">
        <f>IF(M40=0,0,COUNTIF(T2_imgsummary!E40:N40,"PACF")*100/M40)</f>
        <v>0</v>
      </c>
      <c r="BL40">
        <f>IF(M40=0,0,COUNTIF(T2_imgsummary!E40:N40,"PAV")*100/M40)</f>
        <v>0</v>
      </c>
      <c r="BM40">
        <f>IF(M40=0,0,COUNTIF(T2_imgsummary!E40:N40,"PEC")*100/M40)</f>
        <v>0</v>
      </c>
      <c r="BN40">
        <f>IF(M40=0,0,COUNTIF(T2_imgsummary!E40:N40,"PLAT")*100/M40)</f>
        <v>0</v>
      </c>
      <c r="BO40">
        <f>IF(M40=0,0,COUNTIF(T2_imgsummary!E40:N40,"POC")*100/M40)</f>
        <v>0</v>
      </c>
      <c r="BP40">
        <f>IF(M40=0,0,COUNTIF(T2_imgsummary!E40:N40,"PORB")*100/M40)</f>
        <v>0</v>
      </c>
      <c r="BQ40">
        <f>IF(M40=0,0,COUNTIF(T2_imgsummary!E40:N40,"PORE")*100/M40)</f>
        <v>0</v>
      </c>
      <c r="BR40">
        <f>IF(M40=0,0,COUNTIF(T2_imgsummary!E40:N40,"PORM")*100/M40)</f>
        <v>0</v>
      </c>
      <c r="BS40">
        <f>IF(M40=0,0,COUNTIF(T2_imgsummary!E40:N40,"SER")*100/M40)</f>
        <v>0</v>
      </c>
      <c r="BT40">
        <f>IF(M40=0,0,COUNTIF(T2_imgsummary!E40:N40,"STY")*100/M40)</f>
        <v>0</v>
      </c>
      <c r="BU40">
        <f>IF(M40=0,0,COUNTIF(T2_imgsummary!E40:N40,"SYM")*100/M40)</f>
        <v>0</v>
      </c>
      <c r="BV40">
        <f>IF(M40=0,0,COUNTIF(T2_imgsummary!E40:N40,"TUBI")*100/M40)</f>
        <v>0</v>
      </c>
      <c r="BW40">
        <f>IF(M40=0,0,COUNTIF(T2_imgsummary!E40:N40,"TURB")*100/M40)</f>
        <v>0</v>
      </c>
      <c r="BX40">
        <f>IF(M40=0,0,COUNTIF(T2_imgsummary!E40:N40,"ZACRF")*100/M40)</f>
        <v>0</v>
      </c>
      <c r="BY40">
        <f>IF(M40=0,0,COUNTIF(T2_imgsummary!E40:N40,"ZAGARF")*100/M40)</f>
        <v>0</v>
      </c>
      <c r="BZ40">
        <f>IF(M40=0,0,COUNTIF(T2_imgsummary!E40:N40,"ZAGATF")*100/M40)</f>
        <v>0</v>
      </c>
      <c r="CA40">
        <f>IF(M40=0,0,COUNTIF(T2_imgsummary!E40:N40,"ZDENF")*100/M40)</f>
        <v>0</v>
      </c>
      <c r="CB40">
        <f>IF(M40=0,0,COUNTIF(T2_imgsummary!E40:N40,"ZEUPF")*100/M40)</f>
        <v>0</v>
      </c>
      <c r="CC40">
        <f>IF(M40=0,0,COUNTIF(T2_imgsummary!E40:N40,"ZFAVF")*100/M40)</f>
        <v>0</v>
      </c>
      <c r="CD40">
        <f>IF(M40=0,0,COUNTIF(T2_imgsummary!E40:N40,"ZCMRF")*100/M40)</f>
        <v>0</v>
      </c>
      <c r="CE40">
        <f>IF(M40=0,0,COUNTIF(T2_imgsummary!E40:N40,"ZMUSF")*100/M40)</f>
        <v>0</v>
      </c>
      <c r="CF40">
        <f>IF(M40=0,0,COUNTIF(T2_imgsummary!E40:N40,"ZNSC")*100/M40)</f>
        <v>0</v>
      </c>
      <c r="CG40">
        <f>IF(M40=0,0,COUNTIF(T2_imgsummary!E40:N40,"ZOC")*100/M40)</f>
        <v>0</v>
      </c>
      <c r="CH40">
        <f>IF(M40=0,0,COUNTIF(T2_imgsummary!E40:N40,"ZPOCF")*100/M40)</f>
        <v>0</v>
      </c>
      <c r="CI40">
        <f>IF(M40=0,0,COUNTIF(T2_imgsummary!E40:N40,"ZPORF")*100/M40)</f>
        <v>0</v>
      </c>
      <c r="CK40" s="26">
        <f>IF(M40=0,0,COUNTIF(T2_imgsummary!E40:N40,"AA")*100/M40)</f>
        <v>50</v>
      </c>
      <c r="CL40" s="26">
        <f>IF(M40=0,0,COUNTIF(T2_imgsummary!E40:N40,"CA")*100/M40)</f>
        <v>10</v>
      </c>
      <c r="CM40">
        <f>IF(M40=0,0,COUNTIF(T2_imgsummary!E40:N40,"DC")*100/M40)</f>
        <v>0</v>
      </c>
      <c r="CN40">
        <f>IF(M40=0,0,COUNTIF(T2_imgsummary!E40:N40,"DCA")*100/M40)</f>
        <v>0</v>
      </c>
      <c r="CO40">
        <f>IF(M40=0,0,COUNTIF(T2_imgsummary!E40:N40,"DIS")*100/M40)</f>
        <v>0</v>
      </c>
      <c r="CQ40">
        <f>IF(M40=0,0,COUNTIF(T2_imgsummary!E40:N40,"GRV")*100/M40)</f>
        <v>0</v>
      </c>
      <c r="CR40">
        <f>IF(M40=0,0,COUNTIF(T2_imgsummary!E40:N40,"R")*100/M40)</f>
        <v>0</v>
      </c>
      <c r="CS40">
        <f>IF(M40=0,0,COUNTIF(T2_imgsummary!E40:N40,"S")*100/M40)</f>
        <v>0</v>
      </c>
      <c r="CT40">
        <f>IF(M40=0,0,COUNTIF(T2_imgsummary!E40:N40,"RCK")*100/M40)</f>
        <v>0</v>
      </c>
      <c r="CU40">
        <f>IF(M40=0,0,COUNTIF(T2_imgsummary!E40:N40,"SI")*100/M40)</f>
        <v>0</v>
      </c>
      <c r="CW40">
        <f>IF(M40=0,0,COUNTIF(T2_imgsummary!E40:N40,"COD")*100/M40)</f>
        <v>0</v>
      </c>
      <c r="CX40">
        <f>IF(M40=0,0,COUNTIF(T2_imgsummary!E40:N40,"KAPP")*100/M40)</f>
        <v>0</v>
      </c>
      <c r="CY40" s="26">
        <f>IF(M40=0,0,COUNTIF(T2_imgsummary!E40:N40,"MA")*100/M40)</f>
        <v>30</v>
      </c>
      <c r="CZ40">
        <f>IF(M40=0,0,COUNTIF(T2_imgsummary!E40:N40,"SARG")*100/M40)</f>
        <v>0</v>
      </c>
      <c r="DB40" s="26">
        <f>IF(M40=0,0,COUNTIF(T2_imgsummary!E40:N40,"HA")*100/M40)</f>
        <v>10</v>
      </c>
      <c r="DD40">
        <f>IF(M40=0,0,COUNTIF(T2_imgsummary!E40:N40,"COTS")*100/M40)</f>
        <v>0</v>
      </c>
      <c r="DE40">
        <f>IF(M40=0,0,COUNTIF(T2_imgsummary!E40:N40,"COR")*100/M40)</f>
        <v>0</v>
      </c>
      <c r="DF40">
        <f>IF(M40=0,0,COUNTIF(T2_imgsummary!E40:N40,"DIA")*100/M40)</f>
        <v>0</v>
      </c>
      <c r="DG40">
        <f>IF(M40=0,0,COUNTIF(T2_imgsummary!E40:N40,"GORG")*100/M40)</f>
        <v>0</v>
      </c>
      <c r="DH40">
        <f>IF(M40=0,0,COUNTIF(T2_imgsummary!E40:N40,"ISIS")*100/M40)</f>
        <v>0</v>
      </c>
      <c r="DI40">
        <f>IF(M40=0,0,COUNTIF(T2_imgsummary!E40:N40,"OT")*100/M40)</f>
        <v>0</v>
      </c>
      <c r="DJ40">
        <f>IF(M40=0,0,COUNTIF(T2_imgsummary!E40:N40,"SG")*100/M40)</f>
        <v>0</v>
      </c>
      <c r="DK40">
        <f>IF(M40=0,0,COUNTIF(T2_imgsummary!E40:N40,"SC")*100/M40)</f>
        <v>0</v>
      </c>
      <c r="DL40">
        <f>IF(M40=0,0,COUNTIF(T2_imgsummary!E40:N40,"SP")*100/M40)</f>
        <v>0</v>
      </c>
      <c r="DM40">
        <f>IF(M40=0,0,COUNTIF(T2_imgsummary!E40:N40,"ZO")*100/M40)</f>
        <v>0</v>
      </c>
      <c r="DO40">
        <f>IF(M40=0,0,COUNTIF(T2_imgsummary!E40:N40,"TWB")*100/M40)</f>
        <v>0</v>
      </c>
      <c r="DQ40">
        <f>IF(M40=0,0,COUNTIF(T2_imgsummary!Y40:AH40,"COR")*100/M40)</f>
        <v>0</v>
      </c>
      <c r="DR40">
        <f>IF(M40=0,0,COUNTIF(T2_imgsummary!Y40:AH40,"COTS")*100/M40)</f>
        <v>0</v>
      </c>
      <c r="DS40">
        <f>IF(M40=0,0,COUNTIF(T2_imgsummary!Y40:AH40,"DIA")*100/M40)</f>
        <v>0</v>
      </c>
      <c r="DT40">
        <f>IF(M40=0,0,COUNTIF(T2_imgsummary!Y40:AH40,"GORG")*100/M40)</f>
        <v>0</v>
      </c>
      <c r="DU40">
        <f>IF(M40=0,0,COUNTIF(T2_imgsummary!Y40:AH40,"ISIS")*100/M40)</f>
        <v>0</v>
      </c>
      <c r="DV40">
        <f>IF(M40=0,0,COUNTIF(T2_imgsummary!Y40:AH40,"DIS")*100/M40)</f>
        <v>0</v>
      </c>
      <c r="DW40">
        <f>IF(M40=0,0,COUNTIF(T2_imgsummary!Y40:AH40,"BLEC")*100/M40)</f>
        <v>0</v>
      </c>
      <c r="DX40">
        <f>IF(M40=0,0,COUNTIF(T2_imgsummary!Y40:AH40,"COD")*100/M40)</f>
        <v>0</v>
      </c>
      <c r="DY40">
        <f>IF(M40=0,0,COUNTIF(T2_imgsummary!Y40:AH40,"KAPP")*100/M40)</f>
        <v>0</v>
      </c>
      <c r="DZ40">
        <f>IF(M40=0,0,COUNTIF(T2_imgsummary!Y40:AH40,"SARG")*100/M40)</f>
        <v>0</v>
      </c>
      <c r="EA40">
        <f>IF(M40=0,0,COUNTIF(T2_imgsummary!Y40:AH40,"ZACRF")*100/M40)</f>
        <v>0</v>
      </c>
      <c r="EB40">
        <f>IF(M40=0,0,COUNTIF(T2_imgsummary!Y40:AH40,"ZAGARF")*100/M40)</f>
        <v>0</v>
      </c>
      <c r="EC40">
        <f>IF(M40=0,0,COUNTIF(T2_imgsummary!Y40:AH40,"ZAGATF")*100/M40)</f>
        <v>0</v>
      </c>
      <c r="ED40">
        <f>IF(M40=0,0,COUNTIF(T2_imgsummary!Y40:AH40,"ZCMRF")*100/M40)</f>
        <v>0</v>
      </c>
      <c r="EE40">
        <f>IF(M40=0,0,COUNTIF(T2_imgsummary!Y40:AH40,"ZDENF")*100/M40)</f>
        <v>0</v>
      </c>
      <c r="EF40">
        <f>IF(M40=0,0,COUNTIF(T2_imgsummary!Y40:AH40,"ZEUPF")*100/M40)</f>
        <v>0</v>
      </c>
      <c r="EG40">
        <f>IF(M40=0,0,COUNTIF(T2_imgsummary!Y40:AH40,"ZFAVF")*100/M40)</f>
        <v>0</v>
      </c>
      <c r="EH40">
        <f>IF(M40=0,0,COUNTIF(T2_imgsummary!Y40:AH40,"ZMUSF")*100/M40)</f>
        <v>0</v>
      </c>
      <c r="EI40">
        <f>IF(M40=0,0,COUNTIF(T2_imgsummary!Y40:AH40,"ZNSC")*100/M40)</f>
        <v>0</v>
      </c>
      <c r="EJ40">
        <f>IF(M40=0,0,COUNTIF(T2_imgsummary!Y40:AH40,"ZOC")*100/M40)</f>
        <v>0</v>
      </c>
      <c r="EK40">
        <f>IF(M40=0,0,COUNTIF(T2_imgsummary!Y40:AH40,"ZPOCF")*100/M40)</f>
        <v>0</v>
      </c>
      <c r="EL40">
        <f>IF(M40=0,0,COUNTIF(T2_imgsummary!Y40:AH40,"ZPORF")*100/M40)</f>
        <v>0</v>
      </c>
    </row>
    <row r="41" spans="1:142" x14ac:dyDescent="0.25">
      <c r="A41">
        <v>39</v>
      </c>
      <c r="B41" t="s">
        <v>594</v>
      </c>
      <c r="F41" s="26">
        <f>IF(M41=0,0,COUNTIF(T2_imgsummary!O41:X41,"HC")*100/M41)</f>
        <v>10</v>
      </c>
      <c r="G41" s="26">
        <f>IF(M41=0,0,COUNTIF(T2_imgsummary!O41:X41,"AA")*100/M41)</f>
        <v>70</v>
      </c>
      <c r="H41">
        <f>IF(M41=0,0,COUNTIF(T2_imgsummary!O41:X41,"AB")*100/M41)</f>
        <v>0</v>
      </c>
      <c r="I41" s="26">
        <f>IF(M41=0,0,COUNTIF(T2_imgsummary!O41:X41,"MA")*100/M41)</f>
        <v>10</v>
      </c>
      <c r="J41">
        <f>IF(M41=0,0,COUNTIF(T2_imgsummary!O41:X41,"HA")*100/M41)</f>
        <v>0</v>
      </c>
      <c r="K41" s="26">
        <f>IF(M41=0,0,COUNTIF(T2_imgsummary!O41:X41,"OB")*100/M41)</f>
        <v>10</v>
      </c>
      <c r="L41">
        <f>IF(M41=0,0,COUNTIF(T2_imgsummary!O41:X41,"TWB")*100/M41)</f>
        <v>0</v>
      </c>
      <c r="M41">
        <f>10-COUNTIF(T2_imgsummary!O41:X41,"TWS")</f>
        <v>10</v>
      </c>
      <c r="P41">
        <f>IF(M41=0,0,COUNTIF(T2_imgsummary!E41:N41,"ACAN")*100/M41)</f>
        <v>0</v>
      </c>
      <c r="Q41">
        <f>IF(M41=0,0,COUNTIF(T2_imgsummary!E41:N41,"ACB")*100/M41)</f>
        <v>0</v>
      </c>
      <c r="R41">
        <f>IF(M41=0,0,COUNTIF(T2_imgsummary!E41:N41,"ACC")*100/M41)</f>
        <v>0</v>
      </c>
      <c r="S41">
        <f>IF(M41=0,0,COUNTIF(T2_imgsummary!E41:N41,"ACD")*100/M41)</f>
        <v>0</v>
      </c>
      <c r="T41">
        <f>IF(M41=0,0,COUNTIF(T2_imgsummary!E41:N41,"ACH")*100/M41)</f>
        <v>0</v>
      </c>
      <c r="U41">
        <f>IF(M41=0,0,COUNTIF(T2_imgsummary!E41:N41,"ACT")*100/M41)</f>
        <v>0</v>
      </c>
      <c r="V41">
        <f>IF(M41=0,0,COUNTIF(T2_imgsummary!E41:N41,"ACR")*100/M41)</f>
        <v>0</v>
      </c>
      <c r="W41">
        <f>IF(M41=0,0,COUNTIF(T2_imgsummary!E41:N41,"AST")*100/M41)</f>
        <v>0</v>
      </c>
      <c r="X41">
        <f>IF(M41=0,0,COUNTIF(T2_imgsummary!E41:N41,"AF")*100/M41)</f>
        <v>0</v>
      </c>
      <c r="Y41">
        <f>IF(M41=0,0,COUNTIF(T2_imgsummary!E41:N41,"BLEC")*100/M41)</f>
        <v>0</v>
      </c>
      <c r="Z41">
        <f>IF(M41=0,0,COUNTIF(T2_imgsummary!E41:N41,"CAU")*100/M41)</f>
        <v>0</v>
      </c>
      <c r="AA41">
        <f>IF(M41=0,0,COUNTIF(T2_imgsummary!E41:N41,"COE")*100/M41)</f>
        <v>0</v>
      </c>
      <c r="AB41">
        <f>IF(M41=0,0,COUNTIF(T2_imgsummary!E41:N41,"COS")*100/M41)</f>
        <v>0</v>
      </c>
      <c r="AC41">
        <f>IF(M41=0,0,COUNTIF(T2_imgsummary!E41:N41,"CYP")*100/M41)</f>
        <v>0</v>
      </c>
      <c r="AD41">
        <f>IF(M41=0,0,COUNTIF(T2_imgsummary!E41:N41,"DIP")*100/M41)</f>
        <v>0</v>
      </c>
      <c r="AE41">
        <f>IF(M41=0,0,COUNTIF(T2_imgsummary!E41:N41,"ECHY")*100/M41)</f>
        <v>0</v>
      </c>
      <c r="AF41">
        <f>IF(M41=0,0,COUNTIF(T2_imgsummary!E41:N41,"ECHI")*100/M41)</f>
        <v>0</v>
      </c>
      <c r="AG41">
        <f>IF(M41=0,0,COUNTIF(T2_imgsummary!E41:N41,"EUP")*100/M41)</f>
        <v>0</v>
      </c>
      <c r="AH41">
        <f>IF(M41=0,0,COUNTIF(T2_imgsummary!E41:N41,"FAV")*100/M41)</f>
        <v>0</v>
      </c>
      <c r="AI41" s="26">
        <f>IF(M41=0,0,COUNTIF(T2_imgsummary!E41:N41,"FVI")*100/M41)</f>
        <v>10</v>
      </c>
      <c r="AJ41">
        <f>IF(M41=0,0,COUNTIF(T2_imgsummary!E41:N41,"CMR")*100/M41)</f>
        <v>0</v>
      </c>
      <c r="AK41">
        <f>IF(M41=0,0,COUNTIF(T2_imgsummary!E41:N41,"GAL")*100/M41)</f>
        <v>0</v>
      </c>
      <c r="AL41">
        <f>IF(M41=0,0,COUNTIF(T2_imgsummary!E41:N41,"GONIA")*100/M41)</f>
        <v>0</v>
      </c>
      <c r="AM41">
        <f>IF(M41=0,0,COUNTIF(T2_imgsummary!E41:N41,"GONIO")*100/M41)</f>
        <v>0</v>
      </c>
      <c r="AN41">
        <f>IF(M41=0,0,COUNTIF(T2_imgsummary!E41:N41,"HEL")*100/M41)</f>
        <v>0</v>
      </c>
      <c r="AO41">
        <f>IF(M41=0,0,COUNTIF(T2_imgsummary!E41:N41,"HYD")*100/M41)</f>
        <v>0</v>
      </c>
      <c r="AP41">
        <f>IF(M41=0,0,COUNTIF(T2_imgsummary!E41:N41,"ISO")*100/M41)</f>
        <v>0</v>
      </c>
      <c r="AQ41">
        <f>IF(M41=0,0,COUNTIF(T2_imgsummary!E41:N41,"LEPA")*100/M41)</f>
        <v>0</v>
      </c>
      <c r="AR41">
        <f>IF(M41=0,0,COUNTIF(T2_imgsummary!E41:N41,"LEPS")*100/M41)</f>
        <v>0</v>
      </c>
      <c r="AS41">
        <f>IF(M41=0,0,COUNTIF(T2_imgsummary!E41:N41,"LOB")*100/M41)</f>
        <v>0</v>
      </c>
      <c r="AT41">
        <f>IF(M41=0,0,COUNTIF(T2_imgsummary!E41:N41,"MER")*100/M41)</f>
        <v>0</v>
      </c>
      <c r="AU41">
        <f>IF(M41=0,0,COUNTIF(T2_imgsummary!E41:N41,"MILL")*100/M41)</f>
        <v>0</v>
      </c>
      <c r="AV41">
        <f>IF(M41=0,0,COUNTIF(T2_imgsummary!E41:N41,"MON")*100/M41)</f>
        <v>0</v>
      </c>
      <c r="AW41">
        <f>IF(M41=0,0,COUNTIF(T2_imgsummary!E41:N41,"MONTB")*100/M41)</f>
        <v>0</v>
      </c>
      <c r="AX41">
        <f>IF(M41=0,0,COUNTIF(T2_imgsummary!E41:N41,"MONTE")*100/M41)</f>
        <v>0</v>
      </c>
      <c r="AY41">
        <f>IF(M41=0,0,COUNTIF(T2_imgsummary!E41:N41,"MONTF")*100/M41)</f>
        <v>0</v>
      </c>
      <c r="AZ41">
        <f>IF(M41=0,0,COUNTIF(T2_imgsummary!E41:N41,"MYC")*100/M41)</f>
        <v>0</v>
      </c>
      <c r="BA41">
        <f>IF(M41=0,0,COUNTIF(T2_imgsummary!E41:N41,"CB")*100/M41)</f>
        <v>0</v>
      </c>
      <c r="BB41">
        <f>IF(M41=0,0,COUNTIF(T2_imgsummary!E41:N41,"BUB")*100/M41)</f>
        <v>0</v>
      </c>
      <c r="BC41">
        <f>IF(M41=0,0,COUNTIF(T2_imgsummary!E41:N41,"CE")*100/M41)</f>
        <v>0</v>
      </c>
      <c r="BD41">
        <f>IF(M41=0,0,COUNTIF(T2_imgsummary!E41:N41,"CF")*100/M41)</f>
        <v>0</v>
      </c>
      <c r="BE41">
        <f>IF(M41=0,0,COUNTIF(T2_imgsummary!E41:N41,"FOT")*100/M41)</f>
        <v>0</v>
      </c>
      <c r="BF41">
        <f>IF(M41=0,0,COUNTIF(T2_imgsummary!E41:N41,"CM")*100/M41)</f>
        <v>0</v>
      </c>
      <c r="BG41">
        <f>IF(M41=0,0,COUNTIF(T2_imgsummary!E41:N41,"OULA")*100/M41)</f>
        <v>0</v>
      </c>
      <c r="BH41">
        <f>IF(M41=0,0,COUNTIF(T2_imgsummary!E41:N41,"OULO")*100/M41)</f>
        <v>0</v>
      </c>
      <c r="BI41">
        <f>IF(M41=0,0,COUNTIF(T2_imgsummary!E41:N41,"OXY")*100/M41)</f>
        <v>0</v>
      </c>
      <c r="BJ41">
        <f>IF(M41=0,0,COUNTIF(T2_imgsummary!E41:N41,"PACE")*100/M41)</f>
        <v>0</v>
      </c>
      <c r="BK41">
        <f>IF(M41=0,0,COUNTIF(T2_imgsummary!E41:N41,"PACF")*100/M41)</f>
        <v>0</v>
      </c>
      <c r="BL41">
        <f>IF(M41=0,0,COUNTIF(T2_imgsummary!E41:N41,"PAV")*100/M41)</f>
        <v>0</v>
      </c>
      <c r="BM41">
        <f>IF(M41=0,0,COUNTIF(T2_imgsummary!E41:N41,"PEC")*100/M41)</f>
        <v>0</v>
      </c>
      <c r="BN41">
        <f>IF(M41=0,0,COUNTIF(T2_imgsummary!E41:N41,"PLAT")*100/M41)</f>
        <v>0</v>
      </c>
      <c r="BO41">
        <f>IF(M41=0,0,COUNTIF(T2_imgsummary!E41:N41,"POC")*100/M41)</f>
        <v>0</v>
      </c>
      <c r="BP41">
        <f>IF(M41=0,0,COUNTIF(T2_imgsummary!E41:N41,"PORB")*100/M41)</f>
        <v>0</v>
      </c>
      <c r="BQ41">
        <f>IF(M41=0,0,COUNTIF(T2_imgsummary!E41:N41,"PORE")*100/M41)</f>
        <v>0</v>
      </c>
      <c r="BR41">
        <f>IF(M41=0,0,COUNTIF(T2_imgsummary!E41:N41,"PORM")*100/M41)</f>
        <v>0</v>
      </c>
      <c r="BS41">
        <f>IF(M41=0,0,COUNTIF(T2_imgsummary!E41:N41,"SER")*100/M41)</f>
        <v>0</v>
      </c>
      <c r="BT41">
        <f>IF(M41=0,0,COUNTIF(T2_imgsummary!E41:N41,"STY")*100/M41)</f>
        <v>0</v>
      </c>
      <c r="BU41">
        <f>IF(M41=0,0,COUNTIF(T2_imgsummary!E41:N41,"SYM")*100/M41)</f>
        <v>0</v>
      </c>
      <c r="BV41">
        <f>IF(M41=0,0,COUNTIF(T2_imgsummary!E41:N41,"TUBI")*100/M41)</f>
        <v>0</v>
      </c>
      <c r="BW41">
        <f>IF(M41=0,0,COUNTIF(T2_imgsummary!E41:N41,"TURB")*100/M41)</f>
        <v>0</v>
      </c>
      <c r="BX41">
        <f>IF(M41=0,0,COUNTIF(T2_imgsummary!E41:N41,"ZACRF")*100/M41)</f>
        <v>0</v>
      </c>
      <c r="BY41">
        <f>IF(M41=0,0,COUNTIF(T2_imgsummary!E41:N41,"ZAGARF")*100/M41)</f>
        <v>0</v>
      </c>
      <c r="BZ41">
        <f>IF(M41=0,0,COUNTIF(T2_imgsummary!E41:N41,"ZAGATF")*100/M41)</f>
        <v>0</v>
      </c>
      <c r="CA41">
        <f>IF(M41=0,0,COUNTIF(T2_imgsummary!E41:N41,"ZDENF")*100/M41)</f>
        <v>0</v>
      </c>
      <c r="CB41">
        <f>IF(M41=0,0,COUNTIF(T2_imgsummary!E41:N41,"ZEUPF")*100/M41)</f>
        <v>0</v>
      </c>
      <c r="CC41">
        <f>IF(M41=0,0,COUNTIF(T2_imgsummary!E41:N41,"ZFAVF")*100/M41)</f>
        <v>0</v>
      </c>
      <c r="CD41">
        <f>IF(M41=0,0,COUNTIF(T2_imgsummary!E41:N41,"ZCMRF")*100/M41)</f>
        <v>0</v>
      </c>
      <c r="CE41">
        <f>IF(M41=0,0,COUNTIF(T2_imgsummary!E41:N41,"ZMUSF")*100/M41)</f>
        <v>0</v>
      </c>
      <c r="CF41">
        <f>IF(M41=0,0,COUNTIF(T2_imgsummary!E41:N41,"ZNSC")*100/M41)</f>
        <v>0</v>
      </c>
      <c r="CG41">
        <f>IF(M41=0,0,COUNTIF(T2_imgsummary!E41:N41,"ZOC")*100/M41)</f>
        <v>0</v>
      </c>
      <c r="CH41">
        <f>IF(M41=0,0,COUNTIF(T2_imgsummary!E41:N41,"ZPOCF")*100/M41)</f>
        <v>0</v>
      </c>
      <c r="CI41">
        <f>IF(M41=0,0,COUNTIF(T2_imgsummary!E41:N41,"ZPORF")*100/M41)</f>
        <v>0</v>
      </c>
      <c r="CK41" s="26">
        <f>IF(M41=0,0,COUNTIF(T2_imgsummary!E41:N41,"AA")*100/M41)</f>
        <v>70</v>
      </c>
      <c r="CL41">
        <f>IF(M41=0,0,COUNTIF(T2_imgsummary!E41:N41,"CA")*100/M41)</f>
        <v>0</v>
      </c>
      <c r="CM41">
        <f>IF(M41=0,0,COUNTIF(T2_imgsummary!E41:N41,"DC")*100/M41)</f>
        <v>0</v>
      </c>
      <c r="CN41">
        <f>IF(M41=0,0,COUNTIF(T2_imgsummary!E41:N41,"DCA")*100/M41)</f>
        <v>0</v>
      </c>
      <c r="CO41">
        <f>IF(M41=0,0,COUNTIF(T2_imgsummary!E41:N41,"DIS")*100/M41)</f>
        <v>0</v>
      </c>
      <c r="CQ41">
        <f>IF(M41=0,0,COUNTIF(T2_imgsummary!E41:N41,"GRV")*100/M41)</f>
        <v>0</v>
      </c>
      <c r="CR41">
        <f>IF(M41=0,0,COUNTIF(T2_imgsummary!E41:N41,"R")*100/M41)</f>
        <v>0</v>
      </c>
      <c r="CS41">
        <f>IF(M41=0,0,COUNTIF(T2_imgsummary!E41:N41,"S")*100/M41)</f>
        <v>0</v>
      </c>
      <c r="CT41">
        <f>IF(M41=0,0,COUNTIF(T2_imgsummary!E41:N41,"RCK")*100/M41)</f>
        <v>0</v>
      </c>
      <c r="CU41">
        <f>IF(M41=0,0,COUNTIF(T2_imgsummary!E41:N41,"SI")*100/M41)</f>
        <v>0</v>
      </c>
      <c r="CW41">
        <f>IF(M41=0,0,COUNTIF(T2_imgsummary!E41:N41,"COD")*100/M41)</f>
        <v>0</v>
      </c>
      <c r="CX41">
        <f>IF(M41=0,0,COUNTIF(T2_imgsummary!E41:N41,"KAPP")*100/M41)</f>
        <v>0</v>
      </c>
      <c r="CY41" s="26">
        <f>IF(M41=0,0,COUNTIF(T2_imgsummary!E41:N41,"MA")*100/M41)</f>
        <v>10</v>
      </c>
      <c r="CZ41">
        <f>IF(M41=0,0,COUNTIF(T2_imgsummary!E41:N41,"SARG")*100/M41)</f>
        <v>0</v>
      </c>
      <c r="DB41">
        <f>IF(M41=0,0,COUNTIF(T2_imgsummary!E41:N41,"HA")*100/M41)</f>
        <v>0</v>
      </c>
      <c r="DD41">
        <f>IF(M41=0,0,COUNTIF(T2_imgsummary!E41:N41,"COTS")*100/M41)</f>
        <v>0</v>
      </c>
      <c r="DE41">
        <f>IF(M41=0,0,COUNTIF(T2_imgsummary!E41:N41,"COR")*100/M41)</f>
        <v>0</v>
      </c>
      <c r="DF41">
        <f>IF(M41=0,0,COUNTIF(T2_imgsummary!E41:N41,"DIA")*100/M41)</f>
        <v>0</v>
      </c>
      <c r="DG41">
        <f>IF(M41=0,0,COUNTIF(T2_imgsummary!E41:N41,"GORG")*100/M41)</f>
        <v>0</v>
      </c>
      <c r="DH41">
        <f>IF(M41=0,0,COUNTIF(T2_imgsummary!E41:N41,"ISIS")*100/M41)</f>
        <v>0</v>
      </c>
      <c r="DI41">
        <f>IF(M41=0,0,COUNTIF(T2_imgsummary!E41:N41,"OT")*100/M41)</f>
        <v>0</v>
      </c>
      <c r="DJ41">
        <f>IF(M41=0,0,COUNTIF(T2_imgsummary!E41:N41,"SG")*100/M41)</f>
        <v>0</v>
      </c>
      <c r="DK41">
        <f>IF(M41=0,0,COUNTIF(T2_imgsummary!E41:N41,"SC")*100/M41)</f>
        <v>0</v>
      </c>
      <c r="DL41" s="26">
        <f>IF(M41=0,0,COUNTIF(T2_imgsummary!E41:N41,"SP")*100/M41)</f>
        <v>10</v>
      </c>
      <c r="DM41">
        <f>IF(M41=0,0,COUNTIF(T2_imgsummary!E41:N41,"ZO")*100/M41)</f>
        <v>0</v>
      </c>
      <c r="DO41">
        <f>IF(M41=0,0,COUNTIF(T2_imgsummary!E41:N41,"TWB")*100/M41)</f>
        <v>0</v>
      </c>
      <c r="DQ41">
        <f>IF(M41=0,0,COUNTIF(T2_imgsummary!Y41:AH41,"COR")*100/M41)</f>
        <v>0</v>
      </c>
      <c r="DR41">
        <f>IF(M41=0,0,COUNTIF(T2_imgsummary!Y41:AH41,"COTS")*100/M41)</f>
        <v>0</v>
      </c>
      <c r="DS41">
        <f>IF(M41=0,0,COUNTIF(T2_imgsummary!Y41:AH41,"DIA")*100/M41)</f>
        <v>0</v>
      </c>
      <c r="DT41">
        <f>IF(M41=0,0,COUNTIF(T2_imgsummary!Y41:AH41,"GORG")*100/M41)</f>
        <v>0</v>
      </c>
      <c r="DU41">
        <f>IF(M41=0,0,COUNTIF(T2_imgsummary!Y41:AH41,"ISIS")*100/M41)</f>
        <v>0</v>
      </c>
      <c r="DV41">
        <f>IF(M41=0,0,COUNTIF(T2_imgsummary!Y41:AH41,"DIS")*100/M41)</f>
        <v>0</v>
      </c>
      <c r="DW41">
        <f>IF(M41=0,0,COUNTIF(T2_imgsummary!Y41:AH41,"BLEC")*100/M41)</f>
        <v>0</v>
      </c>
      <c r="DX41">
        <f>IF(M41=0,0,COUNTIF(T2_imgsummary!Y41:AH41,"COD")*100/M41)</f>
        <v>0</v>
      </c>
      <c r="DY41">
        <f>IF(M41=0,0,COUNTIF(T2_imgsummary!Y41:AH41,"KAPP")*100/M41)</f>
        <v>0</v>
      </c>
      <c r="DZ41">
        <f>IF(M41=0,0,COUNTIF(T2_imgsummary!Y41:AH41,"SARG")*100/M41)</f>
        <v>0</v>
      </c>
      <c r="EA41">
        <f>IF(M41=0,0,COUNTIF(T2_imgsummary!Y41:AH41,"ZACRF")*100/M41)</f>
        <v>0</v>
      </c>
      <c r="EB41">
        <f>IF(M41=0,0,COUNTIF(T2_imgsummary!Y41:AH41,"ZAGARF")*100/M41)</f>
        <v>0</v>
      </c>
      <c r="EC41">
        <f>IF(M41=0,0,COUNTIF(T2_imgsummary!Y41:AH41,"ZAGATF")*100/M41)</f>
        <v>0</v>
      </c>
      <c r="ED41">
        <f>IF(M41=0,0,COUNTIF(T2_imgsummary!Y41:AH41,"ZCMRF")*100/M41)</f>
        <v>0</v>
      </c>
      <c r="EE41">
        <f>IF(M41=0,0,COUNTIF(T2_imgsummary!Y41:AH41,"ZDENF")*100/M41)</f>
        <v>0</v>
      </c>
      <c r="EF41">
        <f>IF(M41=0,0,COUNTIF(T2_imgsummary!Y41:AH41,"ZEUPF")*100/M41)</f>
        <v>0</v>
      </c>
      <c r="EG41">
        <f>IF(M41=0,0,COUNTIF(T2_imgsummary!Y41:AH41,"ZFAVF")*100/M41)</f>
        <v>0</v>
      </c>
      <c r="EH41">
        <f>IF(M41=0,0,COUNTIF(T2_imgsummary!Y41:AH41,"ZMUSF")*100/M41)</f>
        <v>0</v>
      </c>
      <c r="EI41">
        <f>IF(M41=0,0,COUNTIF(T2_imgsummary!Y41:AH41,"ZNSC")*100/M41)</f>
        <v>0</v>
      </c>
      <c r="EJ41">
        <f>IF(M41=0,0,COUNTIF(T2_imgsummary!Y41:AH41,"ZOC")*100/M41)</f>
        <v>0</v>
      </c>
      <c r="EK41">
        <f>IF(M41=0,0,COUNTIF(T2_imgsummary!Y41:AH41,"ZPOCF")*100/M41)</f>
        <v>0</v>
      </c>
      <c r="EL41">
        <f>IF(M41=0,0,COUNTIF(T2_imgsummary!Y41:AH41,"ZPORF")*100/M41)</f>
        <v>0</v>
      </c>
    </row>
    <row r="42" spans="1:142" x14ac:dyDescent="0.25">
      <c r="A42">
        <v>40</v>
      </c>
      <c r="B42" t="s">
        <v>595</v>
      </c>
      <c r="F42" s="26">
        <f>IF(M42=0,0,COUNTIF(T2_imgsummary!O42:X42,"HC")*100/M42)</f>
        <v>30</v>
      </c>
      <c r="G42" s="26">
        <f>IF(M42=0,0,COUNTIF(T2_imgsummary!O42:X42,"AA")*100/M42)</f>
        <v>30</v>
      </c>
      <c r="H42">
        <f>IF(M42=0,0,COUNTIF(T2_imgsummary!O42:X42,"AB")*100/M42)</f>
        <v>0</v>
      </c>
      <c r="I42" s="26">
        <f>IF(M42=0,0,COUNTIF(T2_imgsummary!O42:X42,"MA")*100/M42)</f>
        <v>20</v>
      </c>
      <c r="J42" s="26">
        <f>IF(M42=0,0,COUNTIF(T2_imgsummary!O42:X42,"HA")*100/M42)</f>
        <v>10</v>
      </c>
      <c r="K42" s="26">
        <f>IF(M42=0,0,COUNTIF(T2_imgsummary!O42:X42,"OB")*100/M42)</f>
        <v>10</v>
      </c>
      <c r="L42">
        <f>IF(M42=0,0,COUNTIF(T2_imgsummary!O42:X42,"TWB")*100/M42)</f>
        <v>0</v>
      </c>
      <c r="M42">
        <f>10-COUNTIF(T2_imgsummary!O42:X42,"TWS")</f>
        <v>10</v>
      </c>
      <c r="P42">
        <f>IF(M42=0,0,COUNTIF(T2_imgsummary!E42:N42,"ACAN")*100/M42)</f>
        <v>0</v>
      </c>
      <c r="Q42">
        <f>IF(M42=0,0,COUNTIF(T2_imgsummary!E42:N42,"ACB")*100/M42)</f>
        <v>0</v>
      </c>
      <c r="R42">
        <f>IF(M42=0,0,COUNTIF(T2_imgsummary!E42:N42,"ACC")*100/M42)</f>
        <v>0</v>
      </c>
      <c r="S42">
        <f>IF(M42=0,0,COUNTIF(T2_imgsummary!E42:N42,"ACD")*100/M42)</f>
        <v>0</v>
      </c>
      <c r="T42">
        <f>IF(M42=0,0,COUNTIF(T2_imgsummary!E42:N42,"ACH")*100/M42)</f>
        <v>0</v>
      </c>
      <c r="U42" s="26">
        <f>IF(M42=0,0,COUNTIF(T2_imgsummary!E42:N42,"ACT")*100/M42)</f>
        <v>10</v>
      </c>
      <c r="V42">
        <f>IF(M42=0,0,COUNTIF(T2_imgsummary!E42:N42,"ACR")*100/M42)</f>
        <v>0</v>
      </c>
      <c r="W42">
        <f>IF(M42=0,0,COUNTIF(T2_imgsummary!E42:N42,"AST")*100/M42)</f>
        <v>0</v>
      </c>
      <c r="X42">
        <f>IF(M42=0,0,COUNTIF(T2_imgsummary!E42:N42,"AF")*100/M42)</f>
        <v>0</v>
      </c>
      <c r="Y42">
        <f>IF(M42=0,0,COUNTIF(T2_imgsummary!E42:N42,"BLEC")*100/M42)</f>
        <v>0</v>
      </c>
      <c r="Z42">
        <f>IF(M42=0,0,COUNTIF(T2_imgsummary!E42:N42,"CAU")*100/M42)</f>
        <v>0</v>
      </c>
      <c r="AA42">
        <f>IF(M42=0,0,COUNTIF(T2_imgsummary!E42:N42,"COE")*100/M42)</f>
        <v>0</v>
      </c>
      <c r="AB42">
        <f>IF(M42=0,0,COUNTIF(T2_imgsummary!E42:N42,"COS")*100/M42)</f>
        <v>0</v>
      </c>
      <c r="AC42">
        <f>IF(M42=0,0,COUNTIF(T2_imgsummary!E42:N42,"CYP")*100/M42)</f>
        <v>0</v>
      </c>
      <c r="AD42">
        <f>IF(M42=0,0,COUNTIF(T2_imgsummary!E42:N42,"DIP")*100/M42)</f>
        <v>0</v>
      </c>
      <c r="AE42">
        <f>IF(M42=0,0,COUNTIF(T2_imgsummary!E42:N42,"ECHY")*100/M42)</f>
        <v>0</v>
      </c>
      <c r="AF42">
        <f>IF(M42=0,0,COUNTIF(T2_imgsummary!E42:N42,"ECHI")*100/M42)</f>
        <v>0</v>
      </c>
      <c r="AG42">
        <f>IF(M42=0,0,COUNTIF(T2_imgsummary!E42:N42,"EUP")*100/M42)</f>
        <v>0</v>
      </c>
      <c r="AH42">
        <f>IF(M42=0,0,COUNTIF(T2_imgsummary!E42:N42,"FAV")*100/M42)</f>
        <v>0</v>
      </c>
      <c r="AI42">
        <f>IF(M42=0,0,COUNTIF(T2_imgsummary!E42:N42,"FVI")*100/M42)</f>
        <v>0</v>
      </c>
      <c r="AJ42">
        <f>IF(M42=0,0,COUNTIF(T2_imgsummary!E42:N42,"CMR")*100/M42)</f>
        <v>0</v>
      </c>
      <c r="AK42">
        <f>IF(M42=0,0,COUNTIF(T2_imgsummary!E42:N42,"GAL")*100/M42)</f>
        <v>0</v>
      </c>
      <c r="AL42">
        <f>IF(M42=0,0,COUNTIF(T2_imgsummary!E42:N42,"GONIA")*100/M42)</f>
        <v>0</v>
      </c>
      <c r="AM42">
        <f>IF(M42=0,0,COUNTIF(T2_imgsummary!E42:N42,"GONIO")*100/M42)</f>
        <v>0</v>
      </c>
      <c r="AN42">
        <f>IF(M42=0,0,COUNTIF(T2_imgsummary!E42:N42,"HEL")*100/M42)</f>
        <v>0</v>
      </c>
      <c r="AO42">
        <f>IF(M42=0,0,COUNTIF(T2_imgsummary!E42:N42,"HYD")*100/M42)</f>
        <v>0</v>
      </c>
      <c r="AP42">
        <f>IF(M42=0,0,COUNTIF(T2_imgsummary!E42:N42,"ISO")*100/M42)</f>
        <v>0</v>
      </c>
      <c r="AQ42">
        <f>IF(M42=0,0,COUNTIF(T2_imgsummary!E42:N42,"LEPA")*100/M42)</f>
        <v>0</v>
      </c>
      <c r="AR42">
        <f>IF(M42=0,0,COUNTIF(T2_imgsummary!E42:N42,"LEPS")*100/M42)</f>
        <v>0</v>
      </c>
      <c r="AS42">
        <f>IF(M42=0,0,COUNTIF(T2_imgsummary!E42:N42,"LOB")*100/M42)</f>
        <v>0</v>
      </c>
      <c r="AT42">
        <f>IF(M42=0,0,COUNTIF(T2_imgsummary!E42:N42,"MER")*100/M42)</f>
        <v>0</v>
      </c>
      <c r="AU42">
        <f>IF(M42=0,0,COUNTIF(T2_imgsummary!E42:N42,"MILL")*100/M42)</f>
        <v>0</v>
      </c>
      <c r="AV42" s="26">
        <f>IF(M42=0,0,COUNTIF(T2_imgsummary!E42:N42,"MON")*100/M42)</f>
        <v>10</v>
      </c>
      <c r="AW42">
        <f>IF(M42=0,0,COUNTIF(T2_imgsummary!E42:N42,"MONTB")*100/M42)</f>
        <v>0</v>
      </c>
      <c r="AX42">
        <f>IF(M42=0,0,COUNTIF(T2_imgsummary!E42:N42,"MONTE")*100/M42)</f>
        <v>0</v>
      </c>
      <c r="AY42">
        <f>IF(M42=0,0,COUNTIF(T2_imgsummary!E42:N42,"MONTF")*100/M42)</f>
        <v>0</v>
      </c>
      <c r="AZ42">
        <f>IF(M42=0,0,COUNTIF(T2_imgsummary!E42:N42,"MYC")*100/M42)</f>
        <v>0</v>
      </c>
      <c r="BA42">
        <f>IF(M42=0,0,COUNTIF(T2_imgsummary!E42:N42,"CB")*100/M42)</f>
        <v>0</v>
      </c>
      <c r="BB42">
        <f>IF(M42=0,0,COUNTIF(T2_imgsummary!E42:N42,"BUB")*100/M42)</f>
        <v>0</v>
      </c>
      <c r="BC42">
        <f>IF(M42=0,0,COUNTIF(T2_imgsummary!E42:N42,"CE")*100/M42)</f>
        <v>0</v>
      </c>
      <c r="BD42">
        <f>IF(M42=0,0,COUNTIF(T2_imgsummary!E42:N42,"CF")*100/M42)</f>
        <v>0</v>
      </c>
      <c r="BE42">
        <f>IF(M42=0,0,COUNTIF(T2_imgsummary!E42:N42,"FOT")*100/M42)</f>
        <v>0</v>
      </c>
      <c r="BF42">
        <f>IF(M42=0,0,COUNTIF(T2_imgsummary!E42:N42,"CM")*100/M42)</f>
        <v>0</v>
      </c>
      <c r="BG42">
        <f>IF(M42=0,0,COUNTIF(T2_imgsummary!E42:N42,"OULA")*100/M42)</f>
        <v>0</v>
      </c>
      <c r="BH42">
        <f>IF(M42=0,0,COUNTIF(T2_imgsummary!E42:N42,"OULO")*100/M42)</f>
        <v>0</v>
      </c>
      <c r="BI42">
        <f>IF(M42=0,0,COUNTIF(T2_imgsummary!E42:N42,"OXY")*100/M42)</f>
        <v>0</v>
      </c>
      <c r="BJ42">
        <f>IF(M42=0,0,COUNTIF(T2_imgsummary!E42:N42,"PACE")*100/M42)</f>
        <v>0</v>
      </c>
      <c r="BK42">
        <f>IF(M42=0,0,COUNTIF(T2_imgsummary!E42:N42,"PACF")*100/M42)</f>
        <v>0</v>
      </c>
      <c r="BL42">
        <f>IF(M42=0,0,COUNTIF(T2_imgsummary!E42:N42,"PAV")*100/M42)</f>
        <v>0</v>
      </c>
      <c r="BM42">
        <f>IF(M42=0,0,COUNTIF(T2_imgsummary!E42:N42,"PEC")*100/M42)</f>
        <v>0</v>
      </c>
      <c r="BN42">
        <f>IF(M42=0,0,COUNTIF(T2_imgsummary!E42:N42,"PLAT")*100/M42)</f>
        <v>0</v>
      </c>
      <c r="BO42">
        <f>IF(M42=0,0,COUNTIF(T2_imgsummary!E42:N42,"POC")*100/M42)</f>
        <v>0</v>
      </c>
      <c r="BP42">
        <f>IF(M42=0,0,COUNTIF(T2_imgsummary!E42:N42,"PORB")*100/M42)</f>
        <v>0</v>
      </c>
      <c r="BQ42">
        <f>IF(M42=0,0,COUNTIF(T2_imgsummary!E42:N42,"PORE")*100/M42)</f>
        <v>0</v>
      </c>
      <c r="BR42" s="26">
        <f>IF(M42=0,0,COUNTIF(T2_imgsummary!E42:N42,"PORM")*100/M42)</f>
        <v>10</v>
      </c>
      <c r="BS42">
        <f>IF(M42=0,0,COUNTIF(T2_imgsummary!E42:N42,"SER")*100/M42)</f>
        <v>0</v>
      </c>
      <c r="BT42">
        <f>IF(M42=0,0,COUNTIF(T2_imgsummary!E42:N42,"STY")*100/M42)</f>
        <v>0</v>
      </c>
      <c r="BU42">
        <f>IF(M42=0,0,COUNTIF(T2_imgsummary!E42:N42,"SYM")*100/M42)</f>
        <v>0</v>
      </c>
      <c r="BV42">
        <f>IF(M42=0,0,COUNTIF(T2_imgsummary!E42:N42,"TUBI")*100/M42)</f>
        <v>0</v>
      </c>
      <c r="BW42">
        <f>IF(M42=0,0,COUNTIF(T2_imgsummary!E42:N42,"TURB")*100/M42)</f>
        <v>0</v>
      </c>
      <c r="BX42">
        <f>IF(M42=0,0,COUNTIF(T2_imgsummary!E42:N42,"ZACRF")*100/M42)</f>
        <v>0</v>
      </c>
      <c r="BY42">
        <f>IF(M42=0,0,COUNTIF(T2_imgsummary!E42:N42,"ZAGARF")*100/M42)</f>
        <v>0</v>
      </c>
      <c r="BZ42">
        <f>IF(M42=0,0,COUNTIF(T2_imgsummary!E42:N42,"ZAGATF")*100/M42)</f>
        <v>0</v>
      </c>
      <c r="CA42">
        <f>IF(M42=0,0,COUNTIF(T2_imgsummary!E42:N42,"ZDENF")*100/M42)</f>
        <v>0</v>
      </c>
      <c r="CB42">
        <f>IF(M42=0,0,COUNTIF(T2_imgsummary!E42:N42,"ZEUPF")*100/M42)</f>
        <v>0</v>
      </c>
      <c r="CC42">
        <f>IF(M42=0,0,COUNTIF(T2_imgsummary!E42:N42,"ZFAVF")*100/M42)</f>
        <v>0</v>
      </c>
      <c r="CD42">
        <f>IF(M42=0,0,COUNTIF(T2_imgsummary!E42:N42,"ZCMRF")*100/M42)</f>
        <v>0</v>
      </c>
      <c r="CE42">
        <f>IF(M42=0,0,COUNTIF(T2_imgsummary!E42:N42,"ZMUSF")*100/M42)</f>
        <v>0</v>
      </c>
      <c r="CF42">
        <f>IF(M42=0,0,COUNTIF(T2_imgsummary!E42:N42,"ZNSC")*100/M42)</f>
        <v>0</v>
      </c>
      <c r="CG42">
        <f>IF(M42=0,0,COUNTIF(T2_imgsummary!E42:N42,"ZOC")*100/M42)</f>
        <v>0</v>
      </c>
      <c r="CH42">
        <f>IF(M42=0,0,COUNTIF(T2_imgsummary!E42:N42,"ZPOCF")*100/M42)</f>
        <v>0</v>
      </c>
      <c r="CI42">
        <f>IF(M42=0,0,COUNTIF(T2_imgsummary!E42:N42,"ZPORF")*100/M42)</f>
        <v>0</v>
      </c>
      <c r="CK42" s="26">
        <f>IF(M42=0,0,COUNTIF(T2_imgsummary!E42:N42,"AA")*100/M42)</f>
        <v>30</v>
      </c>
      <c r="CL42">
        <f>IF(M42=0,0,COUNTIF(T2_imgsummary!E42:N42,"CA")*100/M42)</f>
        <v>0</v>
      </c>
      <c r="CM42">
        <f>IF(M42=0,0,COUNTIF(T2_imgsummary!E42:N42,"DC")*100/M42)</f>
        <v>0</v>
      </c>
      <c r="CN42">
        <f>IF(M42=0,0,COUNTIF(T2_imgsummary!E42:N42,"DCA")*100/M42)</f>
        <v>0</v>
      </c>
      <c r="CO42">
        <f>IF(M42=0,0,COUNTIF(T2_imgsummary!E42:N42,"DIS")*100/M42)</f>
        <v>0</v>
      </c>
      <c r="CQ42">
        <f>IF(M42=0,0,COUNTIF(T2_imgsummary!E42:N42,"GRV")*100/M42)</f>
        <v>0</v>
      </c>
      <c r="CR42">
        <f>IF(M42=0,0,COUNTIF(T2_imgsummary!E42:N42,"R")*100/M42)</f>
        <v>0</v>
      </c>
      <c r="CS42">
        <f>IF(M42=0,0,COUNTIF(T2_imgsummary!E42:N42,"S")*100/M42)</f>
        <v>0</v>
      </c>
      <c r="CT42">
        <f>IF(M42=0,0,COUNTIF(T2_imgsummary!E42:N42,"RCK")*100/M42)</f>
        <v>0</v>
      </c>
      <c r="CU42">
        <f>IF(M42=0,0,COUNTIF(T2_imgsummary!E42:N42,"SI")*100/M42)</f>
        <v>0</v>
      </c>
      <c r="CW42">
        <f>IF(M42=0,0,COUNTIF(T2_imgsummary!E42:N42,"COD")*100/M42)</f>
        <v>0</v>
      </c>
      <c r="CX42">
        <f>IF(M42=0,0,COUNTIF(T2_imgsummary!E42:N42,"KAPP")*100/M42)</f>
        <v>0</v>
      </c>
      <c r="CY42" s="26">
        <f>IF(M42=0,0,COUNTIF(T2_imgsummary!E42:N42,"MA")*100/M42)</f>
        <v>20</v>
      </c>
      <c r="CZ42">
        <f>IF(M42=0,0,COUNTIF(T2_imgsummary!E42:N42,"SARG")*100/M42)</f>
        <v>0</v>
      </c>
      <c r="DB42" s="26">
        <f>IF(M42=0,0,COUNTIF(T2_imgsummary!E42:N42,"HA")*100/M42)</f>
        <v>10</v>
      </c>
      <c r="DD42">
        <f>IF(M42=0,0,COUNTIF(T2_imgsummary!E42:N42,"COTS")*100/M42)</f>
        <v>0</v>
      </c>
      <c r="DE42">
        <f>IF(M42=0,0,COUNTIF(T2_imgsummary!E42:N42,"COR")*100/M42)</f>
        <v>0</v>
      </c>
      <c r="DF42">
        <f>IF(M42=0,0,COUNTIF(T2_imgsummary!E42:N42,"DIA")*100/M42)</f>
        <v>0</v>
      </c>
      <c r="DG42">
        <f>IF(M42=0,0,COUNTIF(T2_imgsummary!E42:N42,"GORG")*100/M42)</f>
        <v>0</v>
      </c>
      <c r="DH42">
        <f>IF(M42=0,0,COUNTIF(T2_imgsummary!E42:N42,"ISIS")*100/M42)</f>
        <v>0</v>
      </c>
      <c r="DI42">
        <f>IF(M42=0,0,COUNTIF(T2_imgsummary!E42:N42,"OT")*100/M42)</f>
        <v>0</v>
      </c>
      <c r="DJ42">
        <f>IF(M42=0,0,COUNTIF(T2_imgsummary!E42:N42,"SG")*100/M42)</f>
        <v>0</v>
      </c>
      <c r="DK42">
        <f>IF(M42=0,0,COUNTIF(T2_imgsummary!E42:N42,"SC")*100/M42)</f>
        <v>0</v>
      </c>
      <c r="DL42" s="26">
        <f>IF(M42=0,0,COUNTIF(T2_imgsummary!E42:N42,"SP")*100/M42)</f>
        <v>10</v>
      </c>
      <c r="DM42">
        <f>IF(M42=0,0,COUNTIF(T2_imgsummary!E42:N42,"ZO")*100/M42)</f>
        <v>0</v>
      </c>
      <c r="DO42">
        <f>IF(M42=0,0,COUNTIF(T2_imgsummary!E42:N42,"TWB")*100/M42)</f>
        <v>0</v>
      </c>
      <c r="DQ42">
        <f>IF(M42=0,0,COUNTIF(T2_imgsummary!Y42:AH42,"COR")*100/M42)</f>
        <v>0</v>
      </c>
      <c r="DR42">
        <f>IF(M42=0,0,COUNTIF(T2_imgsummary!Y42:AH42,"COTS")*100/M42)</f>
        <v>0</v>
      </c>
      <c r="DS42">
        <f>IF(M42=0,0,COUNTIF(T2_imgsummary!Y42:AH42,"DIA")*100/M42)</f>
        <v>0</v>
      </c>
      <c r="DT42">
        <f>IF(M42=0,0,COUNTIF(T2_imgsummary!Y42:AH42,"GORG")*100/M42)</f>
        <v>0</v>
      </c>
      <c r="DU42">
        <f>IF(M42=0,0,COUNTIF(T2_imgsummary!Y42:AH42,"ISIS")*100/M42)</f>
        <v>0</v>
      </c>
      <c r="DV42">
        <f>IF(M42=0,0,COUNTIF(T2_imgsummary!Y42:AH42,"DIS")*100/M42)</f>
        <v>0</v>
      </c>
      <c r="DW42">
        <f>IF(M42=0,0,COUNTIF(T2_imgsummary!Y42:AH42,"BLEC")*100/M42)</f>
        <v>0</v>
      </c>
      <c r="DX42">
        <f>IF(M42=0,0,COUNTIF(T2_imgsummary!Y42:AH42,"COD")*100/M42)</f>
        <v>0</v>
      </c>
      <c r="DY42">
        <f>IF(M42=0,0,COUNTIF(T2_imgsummary!Y42:AH42,"KAPP")*100/M42)</f>
        <v>0</v>
      </c>
      <c r="DZ42">
        <f>IF(M42=0,0,COUNTIF(T2_imgsummary!Y42:AH42,"SARG")*100/M42)</f>
        <v>0</v>
      </c>
      <c r="EA42">
        <f>IF(M42=0,0,COUNTIF(T2_imgsummary!Y42:AH42,"ZACRF")*100/M42)</f>
        <v>0</v>
      </c>
      <c r="EB42">
        <f>IF(M42=0,0,COUNTIF(T2_imgsummary!Y42:AH42,"ZAGARF")*100/M42)</f>
        <v>0</v>
      </c>
      <c r="EC42">
        <f>IF(M42=0,0,COUNTIF(T2_imgsummary!Y42:AH42,"ZAGATF")*100/M42)</f>
        <v>0</v>
      </c>
      <c r="ED42">
        <f>IF(M42=0,0,COUNTIF(T2_imgsummary!Y42:AH42,"ZCMRF")*100/M42)</f>
        <v>0</v>
      </c>
      <c r="EE42">
        <f>IF(M42=0,0,COUNTIF(T2_imgsummary!Y42:AH42,"ZDENF")*100/M42)</f>
        <v>0</v>
      </c>
      <c r="EF42">
        <f>IF(M42=0,0,COUNTIF(T2_imgsummary!Y42:AH42,"ZEUPF")*100/M42)</f>
        <v>0</v>
      </c>
      <c r="EG42">
        <f>IF(M42=0,0,COUNTIF(T2_imgsummary!Y42:AH42,"ZFAVF")*100/M42)</f>
        <v>0</v>
      </c>
      <c r="EH42">
        <f>IF(M42=0,0,COUNTIF(T2_imgsummary!Y42:AH42,"ZMUSF")*100/M42)</f>
        <v>0</v>
      </c>
      <c r="EI42">
        <f>IF(M42=0,0,COUNTIF(T2_imgsummary!Y42:AH42,"ZNSC")*100/M42)</f>
        <v>0</v>
      </c>
      <c r="EJ42">
        <f>IF(M42=0,0,COUNTIF(T2_imgsummary!Y42:AH42,"ZOC")*100/M42)</f>
        <v>0</v>
      </c>
      <c r="EK42">
        <f>IF(M42=0,0,COUNTIF(T2_imgsummary!Y42:AH42,"ZPOCF")*100/M42)</f>
        <v>0</v>
      </c>
      <c r="EL42">
        <f>IF(M42=0,0,COUNTIF(T2_imgsummary!Y42:AH42,"ZPORF")*100/M42)</f>
        <v>0</v>
      </c>
    </row>
    <row r="43" spans="1:142" x14ac:dyDescent="0.25">
      <c r="A43">
        <v>41</v>
      </c>
      <c r="B43" t="s">
        <v>596</v>
      </c>
      <c r="F43" s="26">
        <f>IF(M43=0,0,COUNTIF(T2_imgsummary!O43:X43,"HC")*100/M43)</f>
        <v>20</v>
      </c>
      <c r="G43" s="26">
        <f>IF(M43=0,0,COUNTIF(T2_imgsummary!O43:X43,"AA")*100/M43)</f>
        <v>20</v>
      </c>
      <c r="H43">
        <f>IF(M43=0,0,COUNTIF(T2_imgsummary!O43:X43,"AB")*100/M43)</f>
        <v>0</v>
      </c>
      <c r="I43" s="26">
        <f>IF(M43=0,0,COUNTIF(T2_imgsummary!O43:X43,"MA")*100/M43)</f>
        <v>50</v>
      </c>
      <c r="J43">
        <f>IF(M43=0,0,COUNTIF(T2_imgsummary!O43:X43,"HA")*100/M43)</f>
        <v>0</v>
      </c>
      <c r="K43" s="26">
        <f>IF(M43=0,0,COUNTIF(T2_imgsummary!O43:X43,"OB")*100/M43)</f>
        <v>10</v>
      </c>
      <c r="L43">
        <f>IF(M43=0,0,COUNTIF(T2_imgsummary!O43:X43,"TWB")*100/M43)</f>
        <v>0</v>
      </c>
      <c r="M43">
        <f>10-COUNTIF(T2_imgsummary!O43:X43,"TWS")</f>
        <v>10</v>
      </c>
      <c r="P43">
        <f>IF(M43=0,0,COUNTIF(T2_imgsummary!E43:N43,"ACAN")*100/M43)</f>
        <v>0</v>
      </c>
      <c r="Q43">
        <f>IF(M43=0,0,COUNTIF(T2_imgsummary!E43:N43,"ACB")*100/M43)</f>
        <v>0</v>
      </c>
      <c r="R43">
        <f>IF(M43=0,0,COUNTIF(T2_imgsummary!E43:N43,"ACC")*100/M43)</f>
        <v>0</v>
      </c>
      <c r="S43">
        <f>IF(M43=0,0,COUNTIF(T2_imgsummary!E43:N43,"ACD")*100/M43)</f>
        <v>0</v>
      </c>
      <c r="T43">
        <f>IF(M43=0,0,COUNTIF(T2_imgsummary!E43:N43,"ACH")*100/M43)</f>
        <v>0</v>
      </c>
      <c r="U43">
        <f>IF(M43=0,0,COUNTIF(T2_imgsummary!E43:N43,"ACT")*100/M43)</f>
        <v>0</v>
      </c>
      <c r="V43">
        <f>IF(M43=0,0,COUNTIF(T2_imgsummary!E43:N43,"ACR")*100/M43)</f>
        <v>0</v>
      </c>
      <c r="W43">
        <f>IF(M43=0,0,COUNTIF(T2_imgsummary!E43:N43,"AST")*100/M43)</f>
        <v>0</v>
      </c>
      <c r="X43">
        <f>IF(M43=0,0,COUNTIF(T2_imgsummary!E43:N43,"AF")*100/M43)</f>
        <v>0</v>
      </c>
      <c r="Y43">
        <f>IF(M43=0,0,COUNTIF(T2_imgsummary!E43:N43,"BLEC")*100/M43)</f>
        <v>0</v>
      </c>
      <c r="Z43">
        <f>IF(M43=0,0,COUNTIF(T2_imgsummary!E43:N43,"CAU")*100/M43)</f>
        <v>0</v>
      </c>
      <c r="AA43">
        <f>IF(M43=0,0,COUNTIF(T2_imgsummary!E43:N43,"COE")*100/M43)</f>
        <v>0</v>
      </c>
      <c r="AB43">
        <f>IF(M43=0,0,COUNTIF(T2_imgsummary!E43:N43,"COS")*100/M43)</f>
        <v>0</v>
      </c>
      <c r="AC43">
        <f>IF(M43=0,0,COUNTIF(T2_imgsummary!E43:N43,"CYP")*100/M43)</f>
        <v>0</v>
      </c>
      <c r="AD43">
        <f>IF(M43=0,0,COUNTIF(T2_imgsummary!E43:N43,"DIP")*100/M43)</f>
        <v>0</v>
      </c>
      <c r="AE43">
        <f>IF(M43=0,0,COUNTIF(T2_imgsummary!E43:N43,"ECHY")*100/M43)</f>
        <v>0</v>
      </c>
      <c r="AF43">
        <f>IF(M43=0,0,COUNTIF(T2_imgsummary!E43:N43,"ECHI")*100/M43)</f>
        <v>0</v>
      </c>
      <c r="AG43">
        <f>IF(M43=0,0,COUNTIF(T2_imgsummary!E43:N43,"EUP")*100/M43)</f>
        <v>0</v>
      </c>
      <c r="AH43">
        <f>IF(M43=0,0,COUNTIF(T2_imgsummary!E43:N43,"FAV")*100/M43)</f>
        <v>0</v>
      </c>
      <c r="AI43">
        <f>IF(M43=0,0,COUNTIF(T2_imgsummary!E43:N43,"FVI")*100/M43)</f>
        <v>0</v>
      </c>
      <c r="AJ43">
        <f>IF(M43=0,0,COUNTIF(T2_imgsummary!E43:N43,"CMR")*100/M43)</f>
        <v>0</v>
      </c>
      <c r="AK43">
        <f>IF(M43=0,0,COUNTIF(T2_imgsummary!E43:N43,"GAL")*100/M43)</f>
        <v>0</v>
      </c>
      <c r="AL43">
        <f>IF(M43=0,0,COUNTIF(T2_imgsummary!E43:N43,"GONIA")*100/M43)</f>
        <v>0</v>
      </c>
      <c r="AM43">
        <f>IF(M43=0,0,COUNTIF(T2_imgsummary!E43:N43,"GONIO")*100/M43)</f>
        <v>0</v>
      </c>
      <c r="AN43">
        <f>IF(M43=0,0,COUNTIF(T2_imgsummary!E43:N43,"HEL")*100/M43)</f>
        <v>0</v>
      </c>
      <c r="AO43">
        <f>IF(M43=0,0,COUNTIF(T2_imgsummary!E43:N43,"HYD")*100/M43)</f>
        <v>0</v>
      </c>
      <c r="AP43" s="26">
        <f>IF(M43=0,0,COUNTIF(T2_imgsummary!E43:N43,"ISO")*100/M43)</f>
        <v>20</v>
      </c>
      <c r="AQ43">
        <f>IF(M43=0,0,COUNTIF(T2_imgsummary!E43:N43,"LEPA")*100/M43)</f>
        <v>0</v>
      </c>
      <c r="AR43">
        <f>IF(M43=0,0,COUNTIF(T2_imgsummary!E43:N43,"LEPS")*100/M43)</f>
        <v>0</v>
      </c>
      <c r="AS43">
        <f>IF(M43=0,0,COUNTIF(T2_imgsummary!E43:N43,"LOB")*100/M43)</f>
        <v>0</v>
      </c>
      <c r="AT43">
        <f>IF(M43=0,0,COUNTIF(T2_imgsummary!E43:N43,"MER")*100/M43)</f>
        <v>0</v>
      </c>
      <c r="AU43">
        <f>IF(M43=0,0,COUNTIF(T2_imgsummary!E43:N43,"MILL")*100/M43)</f>
        <v>0</v>
      </c>
      <c r="AV43">
        <f>IF(M43=0,0,COUNTIF(T2_imgsummary!E43:N43,"MON")*100/M43)</f>
        <v>0</v>
      </c>
      <c r="AW43">
        <f>IF(M43=0,0,COUNTIF(T2_imgsummary!E43:N43,"MONTB")*100/M43)</f>
        <v>0</v>
      </c>
      <c r="AX43">
        <f>IF(M43=0,0,COUNTIF(T2_imgsummary!E43:N43,"MONTE")*100/M43)</f>
        <v>0</v>
      </c>
      <c r="AY43">
        <f>IF(M43=0,0,COUNTIF(T2_imgsummary!E43:N43,"MONTF")*100/M43)</f>
        <v>0</v>
      </c>
      <c r="AZ43">
        <f>IF(M43=0,0,COUNTIF(T2_imgsummary!E43:N43,"MYC")*100/M43)</f>
        <v>0</v>
      </c>
      <c r="BA43">
        <f>IF(M43=0,0,COUNTIF(T2_imgsummary!E43:N43,"CB")*100/M43)</f>
        <v>0</v>
      </c>
      <c r="BB43">
        <f>IF(M43=0,0,COUNTIF(T2_imgsummary!E43:N43,"BUB")*100/M43)</f>
        <v>0</v>
      </c>
      <c r="BC43">
        <f>IF(M43=0,0,COUNTIF(T2_imgsummary!E43:N43,"CE")*100/M43)</f>
        <v>0</v>
      </c>
      <c r="BD43">
        <f>IF(M43=0,0,COUNTIF(T2_imgsummary!E43:N43,"CF")*100/M43)</f>
        <v>0</v>
      </c>
      <c r="BE43">
        <f>IF(M43=0,0,COUNTIF(T2_imgsummary!E43:N43,"FOT")*100/M43)</f>
        <v>0</v>
      </c>
      <c r="BF43">
        <f>IF(M43=0,0,COUNTIF(T2_imgsummary!E43:N43,"CM")*100/M43)</f>
        <v>0</v>
      </c>
      <c r="BG43">
        <f>IF(M43=0,0,COUNTIF(T2_imgsummary!E43:N43,"OULA")*100/M43)</f>
        <v>0</v>
      </c>
      <c r="BH43">
        <f>IF(M43=0,0,COUNTIF(T2_imgsummary!E43:N43,"OULO")*100/M43)</f>
        <v>0</v>
      </c>
      <c r="BI43">
        <f>IF(M43=0,0,COUNTIF(T2_imgsummary!E43:N43,"OXY")*100/M43)</f>
        <v>0</v>
      </c>
      <c r="BJ43">
        <f>IF(M43=0,0,COUNTIF(T2_imgsummary!E43:N43,"PACE")*100/M43)</f>
        <v>0</v>
      </c>
      <c r="BK43">
        <f>IF(M43=0,0,COUNTIF(T2_imgsummary!E43:N43,"PACF")*100/M43)</f>
        <v>0</v>
      </c>
      <c r="BL43">
        <f>IF(M43=0,0,COUNTIF(T2_imgsummary!E43:N43,"PAV")*100/M43)</f>
        <v>0</v>
      </c>
      <c r="BM43">
        <f>IF(M43=0,0,COUNTIF(T2_imgsummary!E43:N43,"PEC")*100/M43)</f>
        <v>0</v>
      </c>
      <c r="BN43">
        <f>IF(M43=0,0,COUNTIF(T2_imgsummary!E43:N43,"PLAT")*100/M43)</f>
        <v>0</v>
      </c>
      <c r="BO43">
        <f>IF(M43=0,0,COUNTIF(T2_imgsummary!E43:N43,"POC")*100/M43)</f>
        <v>0</v>
      </c>
      <c r="BP43">
        <f>IF(M43=0,0,COUNTIF(T2_imgsummary!E43:N43,"PORB")*100/M43)</f>
        <v>0</v>
      </c>
      <c r="BQ43">
        <f>IF(M43=0,0,COUNTIF(T2_imgsummary!E43:N43,"PORE")*100/M43)</f>
        <v>0</v>
      </c>
      <c r="BR43">
        <f>IF(M43=0,0,COUNTIF(T2_imgsummary!E43:N43,"PORM")*100/M43)</f>
        <v>0</v>
      </c>
      <c r="BS43">
        <f>IF(M43=0,0,COUNTIF(T2_imgsummary!E43:N43,"SER")*100/M43)</f>
        <v>0</v>
      </c>
      <c r="BT43">
        <f>IF(M43=0,0,COUNTIF(T2_imgsummary!E43:N43,"STY")*100/M43)</f>
        <v>0</v>
      </c>
      <c r="BU43">
        <f>IF(M43=0,0,COUNTIF(T2_imgsummary!E43:N43,"SYM")*100/M43)</f>
        <v>0</v>
      </c>
      <c r="BV43">
        <f>IF(M43=0,0,COUNTIF(T2_imgsummary!E43:N43,"TUBI")*100/M43)</f>
        <v>0</v>
      </c>
      <c r="BW43">
        <f>IF(M43=0,0,COUNTIF(T2_imgsummary!E43:N43,"TURB")*100/M43)</f>
        <v>0</v>
      </c>
      <c r="BX43">
        <f>IF(M43=0,0,COUNTIF(T2_imgsummary!E43:N43,"ZACRF")*100/M43)</f>
        <v>0</v>
      </c>
      <c r="BY43">
        <f>IF(M43=0,0,COUNTIF(T2_imgsummary!E43:N43,"ZAGARF")*100/M43)</f>
        <v>0</v>
      </c>
      <c r="BZ43">
        <f>IF(M43=0,0,COUNTIF(T2_imgsummary!E43:N43,"ZAGATF")*100/M43)</f>
        <v>0</v>
      </c>
      <c r="CA43">
        <f>IF(M43=0,0,COUNTIF(T2_imgsummary!E43:N43,"ZDENF")*100/M43)</f>
        <v>0</v>
      </c>
      <c r="CB43">
        <f>IF(M43=0,0,COUNTIF(T2_imgsummary!E43:N43,"ZEUPF")*100/M43)</f>
        <v>0</v>
      </c>
      <c r="CC43">
        <f>IF(M43=0,0,COUNTIF(T2_imgsummary!E43:N43,"ZFAVF")*100/M43)</f>
        <v>0</v>
      </c>
      <c r="CD43">
        <f>IF(M43=0,0,COUNTIF(T2_imgsummary!E43:N43,"ZCMRF")*100/M43)</f>
        <v>0</v>
      </c>
      <c r="CE43">
        <f>IF(M43=0,0,COUNTIF(T2_imgsummary!E43:N43,"ZMUSF")*100/M43)</f>
        <v>0</v>
      </c>
      <c r="CF43">
        <f>IF(M43=0,0,COUNTIF(T2_imgsummary!E43:N43,"ZNSC")*100/M43)</f>
        <v>0</v>
      </c>
      <c r="CG43">
        <f>IF(M43=0,0,COUNTIF(T2_imgsummary!E43:N43,"ZOC")*100/M43)</f>
        <v>0</v>
      </c>
      <c r="CH43">
        <f>IF(M43=0,0,COUNTIF(T2_imgsummary!E43:N43,"ZPOCF")*100/M43)</f>
        <v>0</v>
      </c>
      <c r="CI43">
        <f>IF(M43=0,0,COUNTIF(T2_imgsummary!E43:N43,"ZPORF")*100/M43)</f>
        <v>0</v>
      </c>
      <c r="CK43" s="26">
        <f>IF(M43=0,0,COUNTIF(T2_imgsummary!E43:N43,"AA")*100/M43)</f>
        <v>20</v>
      </c>
      <c r="CL43">
        <f>IF(M43=0,0,COUNTIF(T2_imgsummary!E43:N43,"CA")*100/M43)</f>
        <v>0</v>
      </c>
      <c r="CM43">
        <f>IF(M43=0,0,COUNTIF(T2_imgsummary!E43:N43,"DC")*100/M43)</f>
        <v>0</v>
      </c>
      <c r="CN43">
        <f>IF(M43=0,0,COUNTIF(T2_imgsummary!E43:N43,"DCA")*100/M43)</f>
        <v>0</v>
      </c>
      <c r="CO43">
        <f>IF(M43=0,0,COUNTIF(T2_imgsummary!E43:N43,"DIS")*100/M43)</f>
        <v>0</v>
      </c>
      <c r="CQ43">
        <f>IF(M43=0,0,COUNTIF(T2_imgsummary!E43:N43,"GRV")*100/M43)</f>
        <v>0</v>
      </c>
      <c r="CR43">
        <f>IF(M43=0,0,COUNTIF(T2_imgsummary!E43:N43,"R")*100/M43)</f>
        <v>0</v>
      </c>
      <c r="CS43">
        <f>IF(M43=0,0,COUNTIF(T2_imgsummary!E43:N43,"S")*100/M43)</f>
        <v>0</v>
      </c>
      <c r="CT43">
        <f>IF(M43=0,0,COUNTIF(T2_imgsummary!E43:N43,"RCK")*100/M43)</f>
        <v>0</v>
      </c>
      <c r="CU43">
        <f>IF(M43=0,0,COUNTIF(T2_imgsummary!E43:N43,"SI")*100/M43)</f>
        <v>0</v>
      </c>
      <c r="CW43">
        <f>IF(M43=0,0,COUNTIF(T2_imgsummary!E43:N43,"COD")*100/M43)</f>
        <v>0</v>
      </c>
      <c r="CX43">
        <f>IF(M43=0,0,COUNTIF(T2_imgsummary!E43:N43,"KAPP")*100/M43)</f>
        <v>0</v>
      </c>
      <c r="CY43" s="26">
        <f>IF(M43=0,0,COUNTIF(T2_imgsummary!E43:N43,"MA")*100/M43)</f>
        <v>50</v>
      </c>
      <c r="CZ43">
        <f>IF(M43=0,0,COUNTIF(T2_imgsummary!E43:N43,"SARG")*100/M43)</f>
        <v>0</v>
      </c>
      <c r="DB43">
        <f>IF(M43=0,0,COUNTIF(T2_imgsummary!E43:N43,"HA")*100/M43)</f>
        <v>0</v>
      </c>
      <c r="DD43">
        <f>IF(M43=0,0,COUNTIF(T2_imgsummary!E43:N43,"COTS")*100/M43)</f>
        <v>0</v>
      </c>
      <c r="DE43">
        <f>IF(M43=0,0,COUNTIF(T2_imgsummary!E43:N43,"COR")*100/M43)</f>
        <v>0</v>
      </c>
      <c r="DF43">
        <f>IF(M43=0,0,COUNTIF(T2_imgsummary!E43:N43,"DIA")*100/M43)</f>
        <v>0</v>
      </c>
      <c r="DG43">
        <f>IF(M43=0,0,COUNTIF(T2_imgsummary!E43:N43,"GORG")*100/M43)</f>
        <v>0</v>
      </c>
      <c r="DH43">
        <f>IF(M43=0,0,COUNTIF(T2_imgsummary!E43:N43,"ISIS")*100/M43)</f>
        <v>0</v>
      </c>
      <c r="DI43">
        <f>IF(M43=0,0,COUNTIF(T2_imgsummary!E43:N43,"OT")*100/M43)</f>
        <v>0</v>
      </c>
      <c r="DJ43">
        <f>IF(M43=0,0,COUNTIF(T2_imgsummary!E43:N43,"SG")*100/M43)</f>
        <v>0</v>
      </c>
      <c r="DK43">
        <f>IF(M43=0,0,COUNTIF(T2_imgsummary!E43:N43,"SC")*100/M43)</f>
        <v>0</v>
      </c>
      <c r="DL43" s="26">
        <f>IF(M43=0,0,COUNTIF(T2_imgsummary!E43:N43,"SP")*100/M43)</f>
        <v>10</v>
      </c>
      <c r="DM43">
        <f>IF(M43=0,0,COUNTIF(T2_imgsummary!E43:N43,"ZO")*100/M43)</f>
        <v>0</v>
      </c>
      <c r="DO43">
        <f>IF(M43=0,0,COUNTIF(T2_imgsummary!E43:N43,"TWB")*100/M43)</f>
        <v>0</v>
      </c>
      <c r="DQ43">
        <f>IF(M43=0,0,COUNTIF(T2_imgsummary!Y43:AH43,"COR")*100/M43)</f>
        <v>0</v>
      </c>
      <c r="DR43">
        <f>IF(M43=0,0,COUNTIF(T2_imgsummary!Y43:AH43,"COTS")*100/M43)</f>
        <v>0</v>
      </c>
      <c r="DS43">
        <f>IF(M43=0,0,COUNTIF(T2_imgsummary!Y43:AH43,"DIA")*100/M43)</f>
        <v>0</v>
      </c>
      <c r="DT43">
        <f>IF(M43=0,0,COUNTIF(T2_imgsummary!Y43:AH43,"GORG")*100/M43)</f>
        <v>0</v>
      </c>
      <c r="DU43">
        <f>IF(M43=0,0,COUNTIF(T2_imgsummary!Y43:AH43,"ISIS")*100/M43)</f>
        <v>0</v>
      </c>
      <c r="DV43">
        <f>IF(M43=0,0,COUNTIF(T2_imgsummary!Y43:AH43,"DIS")*100/M43)</f>
        <v>0</v>
      </c>
      <c r="DW43">
        <f>IF(M43=0,0,COUNTIF(T2_imgsummary!Y43:AH43,"BLEC")*100/M43)</f>
        <v>0</v>
      </c>
      <c r="DX43">
        <f>IF(M43=0,0,COUNTIF(T2_imgsummary!Y43:AH43,"COD")*100/M43)</f>
        <v>0</v>
      </c>
      <c r="DY43">
        <f>IF(M43=0,0,COUNTIF(T2_imgsummary!Y43:AH43,"KAPP")*100/M43)</f>
        <v>0</v>
      </c>
      <c r="DZ43">
        <f>IF(M43=0,0,COUNTIF(T2_imgsummary!Y43:AH43,"SARG")*100/M43)</f>
        <v>0</v>
      </c>
      <c r="EA43">
        <f>IF(M43=0,0,COUNTIF(T2_imgsummary!Y43:AH43,"ZACRF")*100/M43)</f>
        <v>0</v>
      </c>
      <c r="EB43">
        <f>IF(M43=0,0,COUNTIF(T2_imgsummary!Y43:AH43,"ZAGARF")*100/M43)</f>
        <v>0</v>
      </c>
      <c r="EC43">
        <f>IF(M43=0,0,COUNTIF(T2_imgsummary!Y43:AH43,"ZAGATF")*100/M43)</f>
        <v>0</v>
      </c>
      <c r="ED43">
        <f>IF(M43=0,0,COUNTIF(T2_imgsummary!Y43:AH43,"ZCMRF")*100/M43)</f>
        <v>0</v>
      </c>
      <c r="EE43">
        <f>IF(M43=0,0,COUNTIF(T2_imgsummary!Y43:AH43,"ZDENF")*100/M43)</f>
        <v>0</v>
      </c>
      <c r="EF43">
        <f>IF(M43=0,0,COUNTIF(T2_imgsummary!Y43:AH43,"ZEUPF")*100/M43)</f>
        <v>0</v>
      </c>
      <c r="EG43">
        <f>IF(M43=0,0,COUNTIF(T2_imgsummary!Y43:AH43,"ZFAVF")*100/M43)</f>
        <v>0</v>
      </c>
      <c r="EH43">
        <f>IF(M43=0,0,COUNTIF(T2_imgsummary!Y43:AH43,"ZMUSF")*100/M43)</f>
        <v>0</v>
      </c>
      <c r="EI43">
        <f>IF(M43=0,0,COUNTIF(T2_imgsummary!Y43:AH43,"ZNSC")*100/M43)</f>
        <v>0</v>
      </c>
      <c r="EJ43">
        <f>IF(M43=0,0,COUNTIF(T2_imgsummary!Y43:AH43,"ZOC")*100/M43)</f>
        <v>0</v>
      </c>
      <c r="EK43">
        <f>IF(M43=0,0,COUNTIF(T2_imgsummary!Y43:AH43,"ZPOCF")*100/M43)</f>
        <v>0</v>
      </c>
      <c r="EL43">
        <f>IF(M43=0,0,COUNTIF(T2_imgsummary!Y43:AH43,"ZPORF")*100/M43)</f>
        <v>0</v>
      </c>
    </row>
    <row r="44" spans="1:142" x14ac:dyDescent="0.25">
      <c r="A44">
        <v>42</v>
      </c>
      <c r="B44" t="s">
        <v>597</v>
      </c>
      <c r="F44" s="26">
        <f>IF(M44=0,0,COUNTIF(T2_imgsummary!O44:X44,"HC")*100/M44)</f>
        <v>10</v>
      </c>
      <c r="G44" s="26">
        <f>IF(M44=0,0,COUNTIF(T2_imgsummary!O44:X44,"AA")*100/M44)</f>
        <v>40</v>
      </c>
      <c r="H44">
        <f>IF(M44=0,0,COUNTIF(T2_imgsummary!O44:X44,"AB")*100/M44)</f>
        <v>0</v>
      </c>
      <c r="I44" s="26">
        <f>IF(M44=0,0,COUNTIF(T2_imgsummary!O44:X44,"MA")*100/M44)</f>
        <v>10</v>
      </c>
      <c r="J44" s="26">
        <f>IF(M44=0,0,COUNTIF(T2_imgsummary!O44:X44,"HA")*100/M44)</f>
        <v>30</v>
      </c>
      <c r="K44" s="26">
        <f>IF(M44=0,0,COUNTIF(T2_imgsummary!O44:X44,"OB")*100/M44)</f>
        <v>10</v>
      </c>
      <c r="L44">
        <f>IF(M44=0,0,COUNTIF(T2_imgsummary!O44:X44,"TWB")*100/M44)</f>
        <v>0</v>
      </c>
      <c r="M44">
        <f>10-COUNTIF(T2_imgsummary!O44:X44,"TWS")</f>
        <v>10</v>
      </c>
      <c r="P44">
        <f>IF(M44=0,0,COUNTIF(T2_imgsummary!E44:N44,"ACAN")*100/M44)</f>
        <v>0</v>
      </c>
      <c r="Q44">
        <f>IF(M44=0,0,COUNTIF(T2_imgsummary!E44:N44,"ACB")*100/M44)</f>
        <v>0</v>
      </c>
      <c r="R44">
        <f>IF(M44=0,0,COUNTIF(T2_imgsummary!E44:N44,"ACC")*100/M44)</f>
        <v>0</v>
      </c>
      <c r="S44">
        <f>IF(M44=0,0,COUNTIF(T2_imgsummary!E44:N44,"ACD")*100/M44)</f>
        <v>0</v>
      </c>
      <c r="T44">
        <f>IF(M44=0,0,COUNTIF(T2_imgsummary!E44:N44,"ACH")*100/M44)</f>
        <v>0</v>
      </c>
      <c r="U44" s="26">
        <f>IF(M44=0,0,COUNTIF(T2_imgsummary!E44:N44,"ACT")*100/M44)</f>
        <v>10</v>
      </c>
      <c r="V44">
        <f>IF(M44=0,0,COUNTIF(T2_imgsummary!E44:N44,"ACR")*100/M44)</f>
        <v>0</v>
      </c>
      <c r="W44">
        <f>IF(M44=0,0,COUNTIF(T2_imgsummary!E44:N44,"AST")*100/M44)</f>
        <v>0</v>
      </c>
      <c r="X44">
        <f>IF(M44=0,0,COUNTIF(T2_imgsummary!E44:N44,"AF")*100/M44)</f>
        <v>0</v>
      </c>
      <c r="Y44">
        <f>IF(M44=0,0,COUNTIF(T2_imgsummary!E44:N44,"BLEC")*100/M44)</f>
        <v>0</v>
      </c>
      <c r="Z44">
        <f>IF(M44=0,0,COUNTIF(T2_imgsummary!E44:N44,"CAU")*100/M44)</f>
        <v>0</v>
      </c>
      <c r="AA44">
        <f>IF(M44=0,0,COUNTIF(T2_imgsummary!E44:N44,"COE")*100/M44)</f>
        <v>0</v>
      </c>
      <c r="AB44">
        <f>IF(M44=0,0,COUNTIF(T2_imgsummary!E44:N44,"COS")*100/M44)</f>
        <v>0</v>
      </c>
      <c r="AC44">
        <f>IF(M44=0,0,COUNTIF(T2_imgsummary!E44:N44,"CYP")*100/M44)</f>
        <v>0</v>
      </c>
      <c r="AD44">
        <f>IF(M44=0,0,COUNTIF(T2_imgsummary!E44:N44,"DIP")*100/M44)</f>
        <v>0</v>
      </c>
      <c r="AE44">
        <f>IF(M44=0,0,COUNTIF(T2_imgsummary!E44:N44,"ECHY")*100/M44)</f>
        <v>0</v>
      </c>
      <c r="AF44">
        <f>IF(M44=0,0,COUNTIF(T2_imgsummary!E44:N44,"ECHI")*100/M44)</f>
        <v>0</v>
      </c>
      <c r="AG44">
        <f>IF(M44=0,0,COUNTIF(T2_imgsummary!E44:N44,"EUP")*100/M44)</f>
        <v>0</v>
      </c>
      <c r="AH44">
        <f>IF(M44=0,0,COUNTIF(T2_imgsummary!E44:N44,"FAV")*100/M44)</f>
        <v>0</v>
      </c>
      <c r="AI44">
        <f>IF(M44=0,0,COUNTIF(T2_imgsummary!E44:N44,"FVI")*100/M44)</f>
        <v>0</v>
      </c>
      <c r="AJ44">
        <f>IF(M44=0,0,COUNTIF(T2_imgsummary!E44:N44,"CMR")*100/M44)</f>
        <v>0</v>
      </c>
      <c r="AK44">
        <f>IF(M44=0,0,COUNTIF(T2_imgsummary!E44:N44,"GAL")*100/M44)</f>
        <v>0</v>
      </c>
      <c r="AL44">
        <f>IF(M44=0,0,COUNTIF(T2_imgsummary!E44:N44,"GONIA")*100/M44)</f>
        <v>0</v>
      </c>
      <c r="AM44">
        <f>IF(M44=0,0,COUNTIF(T2_imgsummary!E44:N44,"GONIO")*100/M44)</f>
        <v>0</v>
      </c>
      <c r="AN44">
        <f>IF(M44=0,0,COUNTIF(T2_imgsummary!E44:N44,"HEL")*100/M44)</f>
        <v>0</v>
      </c>
      <c r="AO44">
        <f>IF(M44=0,0,COUNTIF(T2_imgsummary!E44:N44,"HYD")*100/M44)</f>
        <v>0</v>
      </c>
      <c r="AP44">
        <f>IF(M44=0,0,COUNTIF(T2_imgsummary!E44:N44,"ISO")*100/M44)</f>
        <v>0</v>
      </c>
      <c r="AQ44">
        <f>IF(M44=0,0,COUNTIF(T2_imgsummary!E44:N44,"LEPA")*100/M44)</f>
        <v>0</v>
      </c>
      <c r="AR44">
        <f>IF(M44=0,0,COUNTIF(T2_imgsummary!E44:N44,"LEPS")*100/M44)</f>
        <v>0</v>
      </c>
      <c r="AS44">
        <f>IF(M44=0,0,COUNTIF(T2_imgsummary!E44:N44,"LOB")*100/M44)</f>
        <v>0</v>
      </c>
      <c r="AT44">
        <f>IF(M44=0,0,COUNTIF(T2_imgsummary!E44:N44,"MER")*100/M44)</f>
        <v>0</v>
      </c>
      <c r="AU44">
        <f>IF(M44=0,0,COUNTIF(T2_imgsummary!E44:N44,"MILL")*100/M44)</f>
        <v>0</v>
      </c>
      <c r="AV44">
        <f>IF(M44=0,0,COUNTIF(T2_imgsummary!E44:N44,"MON")*100/M44)</f>
        <v>0</v>
      </c>
      <c r="AW44">
        <f>IF(M44=0,0,COUNTIF(T2_imgsummary!E44:N44,"MONTB")*100/M44)</f>
        <v>0</v>
      </c>
      <c r="AX44">
        <f>IF(M44=0,0,COUNTIF(T2_imgsummary!E44:N44,"MONTE")*100/M44)</f>
        <v>0</v>
      </c>
      <c r="AY44">
        <f>IF(M44=0,0,COUNTIF(T2_imgsummary!E44:N44,"MONTF")*100/M44)</f>
        <v>0</v>
      </c>
      <c r="AZ44">
        <f>IF(M44=0,0,COUNTIF(T2_imgsummary!E44:N44,"MYC")*100/M44)</f>
        <v>0</v>
      </c>
      <c r="BA44">
        <f>IF(M44=0,0,COUNTIF(T2_imgsummary!E44:N44,"CB")*100/M44)</f>
        <v>0</v>
      </c>
      <c r="BB44">
        <f>IF(M44=0,0,COUNTIF(T2_imgsummary!E44:N44,"BUB")*100/M44)</f>
        <v>0</v>
      </c>
      <c r="BC44">
        <f>IF(M44=0,0,COUNTIF(T2_imgsummary!E44:N44,"CE")*100/M44)</f>
        <v>0</v>
      </c>
      <c r="BD44">
        <f>IF(M44=0,0,COUNTIF(T2_imgsummary!E44:N44,"CF")*100/M44)</f>
        <v>0</v>
      </c>
      <c r="BE44">
        <f>IF(M44=0,0,COUNTIF(T2_imgsummary!E44:N44,"FOT")*100/M44)</f>
        <v>0</v>
      </c>
      <c r="BF44">
        <f>IF(M44=0,0,COUNTIF(T2_imgsummary!E44:N44,"CM")*100/M44)</f>
        <v>0</v>
      </c>
      <c r="BG44">
        <f>IF(M44=0,0,COUNTIF(T2_imgsummary!E44:N44,"OULA")*100/M44)</f>
        <v>0</v>
      </c>
      <c r="BH44">
        <f>IF(M44=0,0,COUNTIF(T2_imgsummary!E44:N44,"OULO")*100/M44)</f>
        <v>0</v>
      </c>
      <c r="BI44">
        <f>IF(M44=0,0,COUNTIF(T2_imgsummary!E44:N44,"OXY")*100/M44)</f>
        <v>0</v>
      </c>
      <c r="BJ44">
        <f>IF(M44=0,0,COUNTIF(T2_imgsummary!E44:N44,"PACE")*100/M44)</f>
        <v>0</v>
      </c>
      <c r="BK44">
        <f>IF(M44=0,0,COUNTIF(T2_imgsummary!E44:N44,"PACF")*100/M44)</f>
        <v>0</v>
      </c>
      <c r="BL44">
        <f>IF(M44=0,0,COUNTIF(T2_imgsummary!E44:N44,"PAV")*100/M44)</f>
        <v>0</v>
      </c>
      <c r="BM44">
        <f>IF(M44=0,0,COUNTIF(T2_imgsummary!E44:N44,"PEC")*100/M44)</f>
        <v>0</v>
      </c>
      <c r="BN44">
        <f>IF(M44=0,0,COUNTIF(T2_imgsummary!E44:N44,"PLAT")*100/M44)</f>
        <v>0</v>
      </c>
      <c r="BO44">
        <f>IF(M44=0,0,COUNTIF(T2_imgsummary!E44:N44,"POC")*100/M44)</f>
        <v>0</v>
      </c>
      <c r="BP44">
        <f>IF(M44=0,0,COUNTIF(T2_imgsummary!E44:N44,"PORB")*100/M44)</f>
        <v>0</v>
      </c>
      <c r="BQ44">
        <f>IF(M44=0,0,COUNTIF(T2_imgsummary!E44:N44,"PORE")*100/M44)</f>
        <v>0</v>
      </c>
      <c r="BR44">
        <f>IF(M44=0,0,COUNTIF(T2_imgsummary!E44:N44,"PORM")*100/M44)</f>
        <v>0</v>
      </c>
      <c r="BS44">
        <f>IF(M44=0,0,COUNTIF(T2_imgsummary!E44:N44,"SER")*100/M44)</f>
        <v>0</v>
      </c>
      <c r="BT44">
        <f>IF(M44=0,0,COUNTIF(T2_imgsummary!E44:N44,"STY")*100/M44)</f>
        <v>0</v>
      </c>
      <c r="BU44">
        <f>IF(M44=0,0,COUNTIF(T2_imgsummary!E44:N44,"SYM")*100/M44)</f>
        <v>0</v>
      </c>
      <c r="BV44">
        <f>IF(M44=0,0,COUNTIF(T2_imgsummary!E44:N44,"TUBI")*100/M44)</f>
        <v>0</v>
      </c>
      <c r="BW44">
        <f>IF(M44=0,0,COUNTIF(T2_imgsummary!E44:N44,"TURB")*100/M44)</f>
        <v>0</v>
      </c>
      <c r="BX44">
        <f>IF(M44=0,0,COUNTIF(T2_imgsummary!E44:N44,"ZACRF")*100/M44)</f>
        <v>0</v>
      </c>
      <c r="BY44">
        <f>IF(M44=0,0,COUNTIF(T2_imgsummary!E44:N44,"ZAGARF")*100/M44)</f>
        <v>0</v>
      </c>
      <c r="BZ44">
        <f>IF(M44=0,0,COUNTIF(T2_imgsummary!E44:N44,"ZAGATF")*100/M44)</f>
        <v>0</v>
      </c>
      <c r="CA44">
        <f>IF(M44=0,0,COUNTIF(T2_imgsummary!E44:N44,"ZDENF")*100/M44)</f>
        <v>0</v>
      </c>
      <c r="CB44">
        <f>IF(M44=0,0,COUNTIF(T2_imgsummary!E44:N44,"ZEUPF")*100/M44)</f>
        <v>0</v>
      </c>
      <c r="CC44">
        <f>IF(M44=0,0,COUNTIF(T2_imgsummary!E44:N44,"ZFAVF")*100/M44)</f>
        <v>0</v>
      </c>
      <c r="CD44">
        <f>IF(M44=0,0,COUNTIF(T2_imgsummary!E44:N44,"ZCMRF")*100/M44)</f>
        <v>0</v>
      </c>
      <c r="CE44">
        <f>IF(M44=0,0,COUNTIF(T2_imgsummary!E44:N44,"ZMUSF")*100/M44)</f>
        <v>0</v>
      </c>
      <c r="CF44">
        <f>IF(M44=0,0,COUNTIF(T2_imgsummary!E44:N44,"ZNSC")*100/M44)</f>
        <v>0</v>
      </c>
      <c r="CG44">
        <f>IF(M44=0,0,COUNTIF(T2_imgsummary!E44:N44,"ZOC")*100/M44)</f>
        <v>0</v>
      </c>
      <c r="CH44">
        <f>IF(M44=0,0,COUNTIF(T2_imgsummary!E44:N44,"ZPOCF")*100/M44)</f>
        <v>0</v>
      </c>
      <c r="CI44">
        <f>IF(M44=0,0,COUNTIF(T2_imgsummary!E44:N44,"ZPORF")*100/M44)</f>
        <v>0</v>
      </c>
      <c r="CK44" s="26">
        <f>IF(M44=0,0,COUNTIF(T2_imgsummary!E44:N44,"AA")*100/M44)</f>
        <v>40</v>
      </c>
      <c r="CL44">
        <f>IF(M44=0,0,COUNTIF(T2_imgsummary!E44:N44,"CA")*100/M44)</f>
        <v>0</v>
      </c>
      <c r="CM44">
        <f>IF(M44=0,0,COUNTIF(T2_imgsummary!E44:N44,"DC")*100/M44)</f>
        <v>0</v>
      </c>
      <c r="CN44">
        <f>IF(M44=0,0,COUNTIF(T2_imgsummary!E44:N44,"DCA")*100/M44)</f>
        <v>0</v>
      </c>
      <c r="CO44">
        <f>IF(M44=0,0,COUNTIF(T2_imgsummary!E44:N44,"DIS")*100/M44)</f>
        <v>0</v>
      </c>
      <c r="CQ44">
        <f>IF(M44=0,0,COUNTIF(T2_imgsummary!E44:N44,"GRV")*100/M44)</f>
        <v>0</v>
      </c>
      <c r="CR44">
        <f>IF(M44=0,0,COUNTIF(T2_imgsummary!E44:N44,"R")*100/M44)</f>
        <v>0</v>
      </c>
      <c r="CS44">
        <f>IF(M44=0,0,COUNTIF(T2_imgsummary!E44:N44,"S")*100/M44)</f>
        <v>0</v>
      </c>
      <c r="CT44">
        <f>IF(M44=0,0,COUNTIF(T2_imgsummary!E44:N44,"RCK")*100/M44)</f>
        <v>0</v>
      </c>
      <c r="CU44">
        <f>IF(M44=0,0,COUNTIF(T2_imgsummary!E44:N44,"SI")*100/M44)</f>
        <v>0</v>
      </c>
      <c r="CW44">
        <f>IF(M44=0,0,COUNTIF(T2_imgsummary!E44:N44,"COD")*100/M44)</f>
        <v>0</v>
      </c>
      <c r="CX44">
        <f>IF(M44=0,0,COUNTIF(T2_imgsummary!E44:N44,"KAPP")*100/M44)</f>
        <v>0</v>
      </c>
      <c r="CY44" s="26">
        <f>IF(M44=0,0,COUNTIF(T2_imgsummary!E44:N44,"MA")*100/M44)</f>
        <v>10</v>
      </c>
      <c r="CZ44">
        <f>IF(M44=0,0,COUNTIF(T2_imgsummary!E44:N44,"SARG")*100/M44)</f>
        <v>0</v>
      </c>
      <c r="DB44" s="26">
        <f>IF(M44=0,0,COUNTIF(T2_imgsummary!E44:N44,"HA")*100/M44)</f>
        <v>30</v>
      </c>
      <c r="DD44">
        <f>IF(M44=0,0,COUNTIF(T2_imgsummary!E44:N44,"COTS")*100/M44)</f>
        <v>0</v>
      </c>
      <c r="DE44">
        <f>IF(M44=0,0,COUNTIF(T2_imgsummary!E44:N44,"COR")*100/M44)</f>
        <v>0</v>
      </c>
      <c r="DF44">
        <f>IF(M44=0,0,COUNTIF(T2_imgsummary!E44:N44,"DIA")*100/M44)</f>
        <v>0</v>
      </c>
      <c r="DG44">
        <f>IF(M44=0,0,COUNTIF(T2_imgsummary!E44:N44,"GORG")*100/M44)</f>
        <v>0</v>
      </c>
      <c r="DH44">
        <f>IF(M44=0,0,COUNTIF(T2_imgsummary!E44:N44,"ISIS")*100/M44)</f>
        <v>0</v>
      </c>
      <c r="DI44">
        <f>IF(M44=0,0,COUNTIF(T2_imgsummary!E44:N44,"OT")*100/M44)</f>
        <v>0</v>
      </c>
      <c r="DJ44">
        <f>IF(M44=0,0,COUNTIF(T2_imgsummary!E44:N44,"SG")*100/M44)</f>
        <v>0</v>
      </c>
      <c r="DK44">
        <f>IF(M44=0,0,COUNTIF(T2_imgsummary!E44:N44,"SC")*100/M44)</f>
        <v>0</v>
      </c>
      <c r="DL44" s="26">
        <f>IF(M44=0,0,COUNTIF(T2_imgsummary!E44:N44,"SP")*100/M44)</f>
        <v>10</v>
      </c>
      <c r="DM44">
        <f>IF(M44=0,0,COUNTIF(T2_imgsummary!E44:N44,"ZO")*100/M44)</f>
        <v>0</v>
      </c>
      <c r="DO44">
        <f>IF(M44=0,0,COUNTIF(T2_imgsummary!E44:N44,"TWB")*100/M44)</f>
        <v>0</v>
      </c>
      <c r="DQ44">
        <f>IF(M44=0,0,COUNTIF(T2_imgsummary!Y44:AH44,"COR")*100/M44)</f>
        <v>0</v>
      </c>
      <c r="DR44">
        <f>IF(M44=0,0,COUNTIF(T2_imgsummary!Y44:AH44,"COTS")*100/M44)</f>
        <v>0</v>
      </c>
      <c r="DS44">
        <f>IF(M44=0,0,COUNTIF(T2_imgsummary!Y44:AH44,"DIA")*100/M44)</f>
        <v>0</v>
      </c>
      <c r="DT44">
        <f>IF(M44=0,0,COUNTIF(T2_imgsummary!Y44:AH44,"GORG")*100/M44)</f>
        <v>0</v>
      </c>
      <c r="DU44">
        <f>IF(M44=0,0,COUNTIF(T2_imgsummary!Y44:AH44,"ISIS")*100/M44)</f>
        <v>0</v>
      </c>
      <c r="DV44">
        <f>IF(M44=0,0,COUNTIF(T2_imgsummary!Y44:AH44,"DIS")*100/M44)</f>
        <v>0</v>
      </c>
      <c r="DW44">
        <f>IF(M44=0,0,COUNTIF(T2_imgsummary!Y44:AH44,"BLEC")*100/M44)</f>
        <v>0</v>
      </c>
      <c r="DX44">
        <f>IF(M44=0,0,COUNTIF(T2_imgsummary!Y44:AH44,"COD")*100/M44)</f>
        <v>0</v>
      </c>
      <c r="DY44">
        <f>IF(M44=0,0,COUNTIF(T2_imgsummary!Y44:AH44,"KAPP")*100/M44)</f>
        <v>0</v>
      </c>
      <c r="DZ44">
        <f>IF(M44=0,0,COUNTIF(T2_imgsummary!Y44:AH44,"SARG")*100/M44)</f>
        <v>0</v>
      </c>
      <c r="EA44">
        <f>IF(M44=0,0,COUNTIF(T2_imgsummary!Y44:AH44,"ZACRF")*100/M44)</f>
        <v>0</v>
      </c>
      <c r="EB44">
        <f>IF(M44=0,0,COUNTIF(T2_imgsummary!Y44:AH44,"ZAGARF")*100/M44)</f>
        <v>0</v>
      </c>
      <c r="EC44">
        <f>IF(M44=0,0,COUNTIF(T2_imgsummary!Y44:AH44,"ZAGATF")*100/M44)</f>
        <v>0</v>
      </c>
      <c r="ED44">
        <f>IF(M44=0,0,COUNTIF(T2_imgsummary!Y44:AH44,"ZCMRF")*100/M44)</f>
        <v>0</v>
      </c>
      <c r="EE44">
        <f>IF(M44=0,0,COUNTIF(T2_imgsummary!Y44:AH44,"ZDENF")*100/M44)</f>
        <v>0</v>
      </c>
      <c r="EF44">
        <f>IF(M44=0,0,COUNTIF(T2_imgsummary!Y44:AH44,"ZEUPF")*100/M44)</f>
        <v>0</v>
      </c>
      <c r="EG44">
        <f>IF(M44=0,0,COUNTIF(T2_imgsummary!Y44:AH44,"ZFAVF")*100/M44)</f>
        <v>0</v>
      </c>
      <c r="EH44">
        <f>IF(M44=0,0,COUNTIF(T2_imgsummary!Y44:AH44,"ZMUSF")*100/M44)</f>
        <v>0</v>
      </c>
      <c r="EI44">
        <f>IF(M44=0,0,COUNTIF(T2_imgsummary!Y44:AH44,"ZNSC")*100/M44)</f>
        <v>0</v>
      </c>
      <c r="EJ44">
        <f>IF(M44=0,0,COUNTIF(T2_imgsummary!Y44:AH44,"ZOC")*100/M44)</f>
        <v>0</v>
      </c>
      <c r="EK44">
        <f>IF(M44=0,0,COUNTIF(T2_imgsummary!Y44:AH44,"ZPOCF")*100/M44)</f>
        <v>0</v>
      </c>
      <c r="EL44">
        <f>IF(M44=0,0,COUNTIF(T2_imgsummary!Y44:AH44,"ZPORF")*100/M44)</f>
        <v>0</v>
      </c>
    </row>
    <row r="45" spans="1:142" x14ac:dyDescent="0.25">
      <c r="A45">
        <v>43</v>
      </c>
      <c r="B45" t="s">
        <v>598</v>
      </c>
      <c r="F45" s="26">
        <f>IF(M45=0,0,COUNTIF(T2_imgsummary!O45:X45,"HC")*100/M45)</f>
        <v>20</v>
      </c>
      <c r="G45" s="26">
        <f>IF(M45=0,0,COUNTIF(T2_imgsummary!O45:X45,"AA")*100/M45)</f>
        <v>50</v>
      </c>
      <c r="H45">
        <f>IF(M45=0,0,COUNTIF(T2_imgsummary!O45:X45,"AB")*100/M45)</f>
        <v>0</v>
      </c>
      <c r="I45" s="26">
        <f>IF(M45=0,0,COUNTIF(T2_imgsummary!O45:X45,"MA")*100/M45)</f>
        <v>20</v>
      </c>
      <c r="J45">
        <f>IF(M45=0,0,COUNTIF(T2_imgsummary!O45:X45,"HA")*100/M45)</f>
        <v>0</v>
      </c>
      <c r="K45" s="26">
        <f>IF(M45=0,0,COUNTIF(T2_imgsummary!O45:X45,"OB")*100/M45)</f>
        <v>10</v>
      </c>
      <c r="L45">
        <f>IF(M45=0,0,COUNTIF(T2_imgsummary!O45:X45,"TWB")*100/M45)</f>
        <v>0</v>
      </c>
      <c r="M45">
        <f>10-COUNTIF(T2_imgsummary!O45:X45,"TWS")</f>
        <v>10</v>
      </c>
      <c r="P45">
        <f>IF(M45=0,0,COUNTIF(T2_imgsummary!E45:N45,"ACAN")*100/M45)</f>
        <v>0</v>
      </c>
      <c r="Q45">
        <f>IF(M45=0,0,COUNTIF(T2_imgsummary!E45:N45,"ACB")*100/M45)</f>
        <v>0</v>
      </c>
      <c r="R45">
        <f>IF(M45=0,0,COUNTIF(T2_imgsummary!E45:N45,"ACC")*100/M45)</f>
        <v>0</v>
      </c>
      <c r="S45">
        <f>IF(M45=0,0,COUNTIF(T2_imgsummary!E45:N45,"ACD")*100/M45)</f>
        <v>0</v>
      </c>
      <c r="T45">
        <f>IF(M45=0,0,COUNTIF(T2_imgsummary!E45:N45,"ACH")*100/M45)</f>
        <v>0</v>
      </c>
      <c r="U45">
        <f>IF(M45=0,0,COUNTIF(T2_imgsummary!E45:N45,"ACT")*100/M45)</f>
        <v>0</v>
      </c>
      <c r="V45">
        <f>IF(M45=0,0,COUNTIF(T2_imgsummary!E45:N45,"ACR")*100/M45)</f>
        <v>0</v>
      </c>
      <c r="W45">
        <f>IF(M45=0,0,COUNTIF(T2_imgsummary!E45:N45,"AST")*100/M45)</f>
        <v>0</v>
      </c>
      <c r="X45">
        <f>IF(M45=0,0,COUNTIF(T2_imgsummary!E45:N45,"AF")*100/M45)</f>
        <v>0</v>
      </c>
      <c r="Y45">
        <f>IF(M45=0,0,COUNTIF(T2_imgsummary!E45:N45,"BLEC")*100/M45)</f>
        <v>0</v>
      </c>
      <c r="Z45">
        <f>IF(M45=0,0,COUNTIF(T2_imgsummary!E45:N45,"CAU")*100/M45)</f>
        <v>0</v>
      </c>
      <c r="AA45">
        <f>IF(M45=0,0,COUNTIF(T2_imgsummary!E45:N45,"COE")*100/M45)</f>
        <v>0</v>
      </c>
      <c r="AB45">
        <f>IF(M45=0,0,COUNTIF(T2_imgsummary!E45:N45,"COS")*100/M45)</f>
        <v>0</v>
      </c>
      <c r="AC45">
        <f>IF(M45=0,0,COUNTIF(T2_imgsummary!E45:N45,"CYP")*100/M45)</f>
        <v>0</v>
      </c>
      <c r="AD45">
        <f>IF(M45=0,0,COUNTIF(T2_imgsummary!E45:N45,"DIP")*100/M45)</f>
        <v>0</v>
      </c>
      <c r="AE45">
        <f>IF(M45=0,0,COUNTIF(T2_imgsummary!E45:N45,"ECHY")*100/M45)</f>
        <v>0</v>
      </c>
      <c r="AF45">
        <f>IF(M45=0,0,COUNTIF(T2_imgsummary!E45:N45,"ECHI")*100/M45)</f>
        <v>0</v>
      </c>
      <c r="AG45">
        <f>IF(M45=0,0,COUNTIF(T2_imgsummary!E45:N45,"EUP")*100/M45)</f>
        <v>0</v>
      </c>
      <c r="AH45">
        <f>IF(M45=0,0,COUNTIF(T2_imgsummary!E45:N45,"FAV")*100/M45)</f>
        <v>0</v>
      </c>
      <c r="AI45">
        <f>IF(M45=0,0,COUNTIF(T2_imgsummary!E45:N45,"FVI")*100/M45)</f>
        <v>0</v>
      </c>
      <c r="AJ45">
        <f>IF(M45=0,0,COUNTIF(T2_imgsummary!E45:N45,"CMR")*100/M45)</f>
        <v>0</v>
      </c>
      <c r="AK45">
        <f>IF(M45=0,0,COUNTIF(T2_imgsummary!E45:N45,"GAL")*100/M45)</f>
        <v>0</v>
      </c>
      <c r="AL45">
        <f>IF(M45=0,0,COUNTIF(T2_imgsummary!E45:N45,"GONIA")*100/M45)</f>
        <v>0</v>
      </c>
      <c r="AM45">
        <f>IF(M45=0,0,COUNTIF(T2_imgsummary!E45:N45,"GONIO")*100/M45)</f>
        <v>0</v>
      </c>
      <c r="AN45">
        <f>IF(M45=0,0,COUNTIF(T2_imgsummary!E45:N45,"HEL")*100/M45)</f>
        <v>0</v>
      </c>
      <c r="AO45">
        <f>IF(M45=0,0,COUNTIF(T2_imgsummary!E45:N45,"HYD")*100/M45)</f>
        <v>0</v>
      </c>
      <c r="AP45" s="26">
        <f>IF(M45=0,0,COUNTIF(T2_imgsummary!E45:N45,"ISO")*100/M45)</f>
        <v>10</v>
      </c>
      <c r="AQ45">
        <f>IF(M45=0,0,COUNTIF(T2_imgsummary!E45:N45,"LEPA")*100/M45)</f>
        <v>0</v>
      </c>
      <c r="AR45">
        <f>IF(M45=0,0,COUNTIF(T2_imgsummary!E45:N45,"LEPS")*100/M45)</f>
        <v>0</v>
      </c>
      <c r="AS45">
        <f>IF(M45=0,0,COUNTIF(T2_imgsummary!E45:N45,"LOB")*100/M45)</f>
        <v>0</v>
      </c>
      <c r="AT45">
        <f>IF(M45=0,0,COUNTIF(T2_imgsummary!E45:N45,"MER")*100/M45)</f>
        <v>0</v>
      </c>
      <c r="AU45">
        <f>IF(M45=0,0,COUNTIF(T2_imgsummary!E45:N45,"MILL")*100/M45)</f>
        <v>0</v>
      </c>
      <c r="AV45">
        <f>IF(M45=0,0,COUNTIF(T2_imgsummary!E45:N45,"MON")*100/M45)</f>
        <v>0</v>
      </c>
      <c r="AW45">
        <f>IF(M45=0,0,COUNTIF(T2_imgsummary!E45:N45,"MONTB")*100/M45)</f>
        <v>0</v>
      </c>
      <c r="AX45">
        <f>IF(M45=0,0,COUNTIF(T2_imgsummary!E45:N45,"MONTE")*100/M45)</f>
        <v>0</v>
      </c>
      <c r="AY45">
        <f>IF(M45=0,0,COUNTIF(T2_imgsummary!E45:N45,"MONTF")*100/M45)</f>
        <v>0</v>
      </c>
      <c r="AZ45">
        <f>IF(M45=0,0,COUNTIF(T2_imgsummary!E45:N45,"MYC")*100/M45)</f>
        <v>0</v>
      </c>
      <c r="BA45">
        <f>IF(M45=0,0,COUNTIF(T2_imgsummary!E45:N45,"CB")*100/M45)</f>
        <v>0</v>
      </c>
      <c r="BB45">
        <f>IF(M45=0,0,COUNTIF(T2_imgsummary!E45:N45,"BUB")*100/M45)</f>
        <v>0</v>
      </c>
      <c r="BC45" s="26">
        <f>IF(M45=0,0,COUNTIF(T2_imgsummary!E45:N45,"CE")*100/M45)</f>
        <v>10</v>
      </c>
      <c r="BD45">
        <f>IF(M45=0,0,COUNTIF(T2_imgsummary!E45:N45,"CF")*100/M45)</f>
        <v>0</v>
      </c>
      <c r="BE45">
        <f>IF(M45=0,0,COUNTIF(T2_imgsummary!E45:N45,"FOT")*100/M45)</f>
        <v>0</v>
      </c>
      <c r="BF45">
        <f>IF(M45=0,0,COUNTIF(T2_imgsummary!E45:N45,"CM")*100/M45)</f>
        <v>0</v>
      </c>
      <c r="BG45">
        <f>IF(M45=0,0,COUNTIF(T2_imgsummary!E45:N45,"OULA")*100/M45)</f>
        <v>0</v>
      </c>
      <c r="BH45">
        <f>IF(M45=0,0,COUNTIF(T2_imgsummary!E45:N45,"OULO")*100/M45)</f>
        <v>0</v>
      </c>
      <c r="BI45">
        <f>IF(M45=0,0,COUNTIF(T2_imgsummary!E45:N45,"OXY")*100/M45)</f>
        <v>0</v>
      </c>
      <c r="BJ45">
        <f>IF(M45=0,0,COUNTIF(T2_imgsummary!E45:N45,"PACE")*100/M45)</f>
        <v>0</v>
      </c>
      <c r="BK45">
        <f>IF(M45=0,0,COUNTIF(T2_imgsummary!E45:N45,"PACF")*100/M45)</f>
        <v>0</v>
      </c>
      <c r="BL45">
        <f>IF(M45=0,0,COUNTIF(T2_imgsummary!E45:N45,"PAV")*100/M45)</f>
        <v>0</v>
      </c>
      <c r="BM45">
        <f>IF(M45=0,0,COUNTIF(T2_imgsummary!E45:N45,"PEC")*100/M45)</f>
        <v>0</v>
      </c>
      <c r="BN45">
        <f>IF(M45=0,0,COUNTIF(T2_imgsummary!E45:N45,"PLAT")*100/M45)</f>
        <v>0</v>
      </c>
      <c r="BO45">
        <f>IF(M45=0,0,COUNTIF(T2_imgsummary!E45:N45,"POC")*100/M45)</f>
        <v>0</v>
      </c>
      <c r="BP45">
        <f>IF(M45=0,0,COUNTIF(T2_imgsummary!E45:N45,"PORB")*100/M45)</f>
        <v>0</v>
      </c>
      <c r="BQ45">
        <f>IF(M45=0,0,COUNTIF(T2_imgsummary!E45:N45,"PORE")*100/M45)</f>
        <v>0</v>
      </c>
      <c r="BR45">
        <f>IF(M45=0,0,COUNTIF(T2_imgsummary!E45:N45,"PORM")*100/M45)</f>
        <v>0</v>
      </c>
      <c r="BS45">
        <f>IF(M45=0,0,COUNTIF(T2_imgsummary!E45:N45,"SER")*100/M45)</f>
        <v>0</v>
      </c>
      <c r="BT45">
        <f>IF(M45=0,0,COUNTIF(T2_imgsummary!E45:N45,"STY")*100/M45)</f>
        <v>0</v>
      </c>
      <c r="BU45">
        <f>IF(M45=0,0,COUNTIF(T2_imgsummary!E45:N45,"SYM")*100/M45)</f>
        <v>0</v>
      </c>
      <c r="BV45">
        <f>IF(M45=0,0,COUNTIF(T2_imgsummary!E45:N45,"TUBI")*100/M45)</f>
        <v>0</v>
      </c>
      <c r="BW45">
        <f>IF(M45=0,0,COUNTIF(T2_imgsummary!E45:N45,"TURB")*100/M45)</f>
        <v>0</v>
      </c>
      <c r="BX45">
        <f>IF(M45=0,0,COUNTIF(T2_imgsummary!E45:N45,"ZACRF")*100/M45)</f>
        <v>0</v>
      </c>
      <c r="BY45">
        <f>IF(M45=0,0,COUNTIF(T2_imgsummary!E45:N45,"ZAGARF")*100/M45)</f>
        <v>0</v>
      </c>
      <c r="BZ45">
        <f>IF(M45=0,0,COUNTIF(T2_imgsummary!E45:N45,"ZAGATF")*100/M45)</f>
        <v>0</v>
      </c>
      <c r="CA45">
        <f>IF(M45=0,0,COUNTIF(T2_imgsummary!E45:N45,"ZDENF")*100/M45)</f>
        <v>0</v>
      </c>
      <c r="CB45">
        <f>IF(M45=0,0,COUNTIF(T2_imgsummary!E45:N45,"ZEUPF")*100/M45)</f>
        <v>0</v>
      </c>
      <c r="CC45">
        <f>IF(M45=0,0,COUNTIF(T2_imgsummary!E45:N45,"ZFAVF")*100/M45)</f>
        <v>0</v>
      </c>
      <c r="CD45">
        <f>IF(M45=0,0,COUNTIF(T2_imgsummary!E45:N45,"ZCMRF")*100/M45)</f>
        <v>0</v>
      </c>
      <c r="CE45">
        <f>IF(M45=0,0,COUNTIF(T2_imgsummary!E45:N45,"ZMUSF")*100/M45)</f>
        <v>0</v>
      </c>
      <c r="CF45">
        <f>IF(M45=0,0,COUNTIF(T2_imgsummary!E45:N45,"ZNSC")*100/M45)</f>
        <v>0</v>
      </c>
      <c r="CG45">
        <f>IF(M45=0,0,COUNTIF(T2_imgsummary!E45:N45,"ZOC")*100/M45)</f>
        <v>0</v>
      </c>
      <c r="CH45">
        <f>IF(M45=0,0,COUNTIF(T2_imgsummary!E45:N45,"ZPOCF")*100/M45)</f>
        <v>0</v>
      </c>
      <c r="CI45">
        <f>IF(M45=0,0,COUNTIF(T2_imgsummary!E45:N45,"ZPORF")*100/M45)</f>
        <v>0</v>
      </c>
      <c r="CK45" s="26">
        <f>IF(M45=0,0,COUNTIF(T2_imgsummary!E45:N45,"AA")*100/M45)</f>
        <v>30</v>
      </c>
      <c r="CL45" s="26">
        <f>IF(M45=0,0,COUNTIF(T2_imgsummary!E45:N45,"CA")*100/M45)</f>
        <v>20</v>
      </c>
      <c r="CM45">
        <f>IF(M45=0,0,COUNTIF(T2_imgsummary!E45:N45,"DC")*100/M45)</f>
        <v>0</v>
      </c>
      <c r="CN45">
        <f>IF(M45=0,0,COUNTIF(T2_imgsummary!E45:N45,"DCA")*100/M45)</f>
        <v>0</v>
      </c>
      <c r="CO45">
        <f>IF(M45=0,0,COUNTIF(T2_imgsummary!E45:N45,"DIS")*100/M45)</f>
        <v>0</v>
      </c>
      <c r="CQ45">
        <f>IF(M45=0,0,COUNTIF(T2_imgsummary!E45:N45,"GRV")*100/M45)</f>
        <v>0</v>
      </c>
      <c r="CR45">
        <f>IF(M45=0,0,COUNTIF(T2_imgsummary!E45:N45,"R")*100/M45)</f>
        <v>0</v>
      </c>
      <c r="CS45">
        <f>IF(M45=0,0,COUNTIF(T2_imgsummary!E45:N45,"S")*100/M45)</f>
        <v>0</v>
      </c>
      <c r="CT45">
        <f>IF(M45=0,0,COUNTIF(T2_imgsummary!E45:N45,"RCK")*100/M45)</f>
        <v>0</v>
      </c>
      <c r="CU45">
        <f>IF(M45=0,0,COUNTIF(T2_imgsummary!E45:N45,"SI")*100/M45)</f>
        <v>0</v>
      </c>
      <c r="CW45">
        <f>IF(M45=0,0,COUNTIF(T2_imgsummary!E45:N45,"COD")*100/M45)</f>
        <v>0</v>
      </c>
      <c r="CX45">
        <f>IF(M45=0,0,COUNTIF(T2_imgsummary!E45:N45,"KAPP")*100/M45)</f>
        <v>0</v>
      </c>
      <c r="CY45" s="26">
        <f>IF(M45=0,0,COUNTIF(T2_imgsummary!E45:N45,"MA")*100/M45)</f>
        <v>20</v>
      </c>
      <c r="CZ45">
        <f>IF(M45=0,0,COUNTIF(T2_imgsummary!E45:N45,"SARG")*100/M45)</f>
        <v>0</v>
      </c>
      <c r="DB45">
        <f>IF(M45=0,0,COUNTIF(T2_imgsummary!E45:N45,"HA")*100/M45)</f>
        <v>0</v>
      </c>
      <c r="DD45">
        <f>IF(M45=0,0,COUNTIF(T2_imgsummary!E45:N45,"COTS")*100/M45)</f>
        <v>0</v>
      </c>
      <c r="DE45">
        <f>IF(M45=0,0,COUNTIF(T2_imgsummary!E45:N45,"COR")*100/M45)</f>
        <v>0</v>
      </c>
      <c r="DF45">
        <f>IF(M45=0,0,COUNTIF(T2_imgsummary!E45:N45,"DIA")*100/M45)</f>
        <v>0</v>
      </c>
      <c r="DG45">
        <f>IF(M45=0,0,COUNTIF(T2_imgsummary!E45:N45,"GORG")*100/M45)</f>
        <v>0</v>
      </c>
      <c r="DH45">
        <f>IF(M45=0,0,COUNTIF(T2_imgsummary!E45:N45,"ISIS")*100/M45)</f>
        <v>0</v>
      </c>
      <c r="DI45">
        <f>IF(M45=0,0,COUNTIF(T2_imgsummary!E45:N45,"OT")*100/M45)</f>
        <v>0</v>
      </c>
      <c r="DJ45">
        <f>IF(M45=0,0,COUNTIF(T2_imgsummary!E45:N45,"SG")*100/M45)</f>
        <v>0</v>
      </c>
      <c r="DK45">
        <f>IF(M45=0,0,COUNTIF(T2_imgsummary!E45:N45,"SC")*100/M45)</f>
        <v>0</v>
      </c>
      <c r="DL45" s="26">
        <f>IF(M45=0,0,COUNTIF(T2_imgsummary!E45:N45,"SP")*100/M45)</f>
        <v>10</v>
      </c>
      <c r="DM45">
        <f>IF(M45=0,0,COUNTIF(T2_imgsummary!E45:N45,"ZO")*100/M45)</f>
        <v>0</v>
      </c>
      <c r="DO45">
        <f>IF(M45=0,0,COUNTIF(T2_imgsummary!E45:N45,"TWB")*100/M45)</f>
        <v>0</v>
      </c>
      <c r="DQ45">
        <f>IF(M45=0,0,COUNTIF(T2_imgsummary!Y45:AH45,"COR")*100/M45)</f>
        <v>0</v>
      </c>
      <c r="DR45">
        <f>IF(M45=0,0,COUNTIF(T2_imgsummary!Y45:AH45,"COTS")*100/M45)</f>
        <v>0</v>
      </c>
      <c r="DS45">
        <f>IF(M45=0,0,COUNTIF(T2_imgsummary!Y45:AH45,"DIA")*100/M45)</f>
        <v>0</v>
      </c>
      <c r="DT45">
        <f>IF(M45=0,0,COUNTIF(T2_imgsummary!Y45:AH45,"GORG")*100/M45)</f>
        <v>0</v>
      </c>
      <c r="DU45">
        <f>IF(M45=0,0,COUNTIF(T2_imgsummary!Y45:AH45,"ISIS")*100/M45)</f>
        <v>0</v>
      </c>
      <c r="DV45">
        <f>IF(M45=0,0,COUNTIF(T2_imgsummary!Y45:AH45,"DIS")*100/M45)</f>
        <v>0</v>
      </c>
      <c r="DW45">
        <f>IF(M45=0,0,COUNTIF(T2_imgsummary!Y45:AH45,"BLEC")*100/M45)</f>
        <v>0</v>
      </c>
      <c r="DX45">
        <f>IF(M45=0,0,COUNTIF(T2_imgsummary!Y45:AH45,"COD")*100/M45)</f>
        <v>0</v>
      </c>
      <c r="DY45">
        <f>IF(M45=0,0,COUNTIF(T2_imgsummary!Y45:AH45,"KAPP")*100/M45)</f>
        <v>0</v>
      </c>
      <c r="DZ45">
        <f>IF(M45=0,0,COUNTIF(T2_imgsummary!Y45:AH45,"SARG")*100/M45)</f>
        <v>0</v>
      </c>
      <c r="EA45">
        <f>IF(M45=0,0,COUNTIF(T2_imgsummary!Y45:AH45,"ZACRF")*100/M45)</f>
        <v>0</v>
      </c>
      <c r="EB45">
        <f>IF(M45=0,0,COUNTIF(T2_imgsummary!Y45:AH45,"ZAGARF")*100/M45)</f>
        <v>0</v>
      </c>
      <c r="EC45">
        <f>IF(M45=0,0,COUNTIF(T2_imgsummary!Y45:AH45,"ZAGATF")*100/M45)</f>
        <v>0</v>
      </c>
      <c r="ED45">
        <f>IF(M45=0,0,COUNTIF(T2_imgsummary!Y45:AH45,"ZCMRF")*100/M45)</f>
        <v>0</v>
      </c>
      <c r="EE45">
        <f>IF(M45=0,0,COUNTIF(T2_imgsummary!Y45:AH45,"ZDENF")*100/M45)</f>
        <v>0</v>
      </c>
      <c r="EF45">
        <f>IF(M45=0,0,COUNTIF(T2_imgsummary!Y45:AH45,"ZEUPF")*100/M45)</f>
        <v>0</v>
      </c>
      <c r="EG45">
        <f>IF(M45=0,0,COUNTIF(T2_imgsummary!Y45:AH45,"ZFAVF")*100/M45)</f>
        <v>0</v>
      </c>
      <c r="EH45">
        <f>IF(M45=0,0,COUNTIF(T2_imgsummary!Y45:AH45,"ZMUSF")*100/M45)</f>
        <v>0</v>
      </c>
      <c r="EI45">
        <f>IF(M45=0,0,COUNTIF(T2_imgsummary!Y45:AH45,"ZNSC")*100/M45)</f>
        <v>0</v>
      </c>
      <c r="EJ45">
        <f>IF(M45=0,0,COUNTIF(T2_imgsummary!Y45:AH45,"ZOC")*100/M45)</f>
        <v>0</v>
      </c>
      <c r="EK45">
        <f>IF(M45=0,0,COUNTIF(T2_imgsummary!Y45:AH45,"ZPOCF")*100/M45)</f>
        <v>0</v>
      </c>
      <c r="EL45">
        <f>IF(M45=0,0,COUNTIF(T2_imgsummary!Y45:AH45,"ZPORF")*100/M45)</f>
        <v>0</v>
      </c>
    </row>
    <row r="46" spans="1:142" x14ac:dyDescent="0.25">
      <c r="A46">
        <v>44</v>
      </c>
      <c r="B46" t="s">
        <v>599</v>
      </c>
      <c r="F46">
        <f>IF(M46=0,0,COUNTIF(T2_imgsummary!O46:X46,"HC")*100/M46)</f>
        <v>0</v>
      </c>
      <c r="G46" s="26">
        <f>IF(M46=0,0,COUNTIF(T2_imgsummary!O46:X46,"AA")*100/M46)</f>
        <v>60</v>
      </c>
      <c r="H46">
        <f>IF(M46=0,0,COUNTIF(T2_imgsummary!O46:X46,"AB")*100/M46)</f>
        <v>0</v>
      </c>
      <c r="I46" s="26">
        <f>IF(M46=0,0,COUNTIF(T2_imgsummary!O46:X46,"MA")*100/M46)</f>
        <v>10</v>
      </c>
      <c r="J46" s="26">
        <f>IF(M46=0,0,COUNTIF(T2_imgsummary!O46:X46,"HA")*100/M46)</f>
        <v>20</v>
      </c>
      <c r="K46" s="26">
        <f>IF(M46=0,0,COUNTIF(T2_imgsummary!O46:X46,"OB")*100/M46)</f>
        <v>10</v>
      </c>
      <c r="L46">
        <f>IF(M46=0,0,COUNTIF(T2_imgsummary!O46:X46,"TWB")*100/M46)</f>
        <v>0</v>
      </c>
      <c r="M46">
        <f>10-COUNTIF(T2_imgsummary!O46:X46,"TWS")</f>
        <v>10</v>
      </c>
      <c r="P46">
        <f>IF(M46=0,0,COUNTIF(T2_imgsummary!E46:N46,"ACAN")*100/M46)</f>
        <v>0</v>
      </c>
      <c r="Q46">
        <f>IF(M46=0,0,COUNTIF(T2_imgsummary!E46:N46,"ACB")*100/M46)</f>
        <v>0</v>
      </c>
      <c r="R46">
        <f>IF(M46=0,0,COUNTIF(T2_imgsummary!E46:N46,"ACC")*100/M46)</f>
        <v>0</v>
      </c>
      <c r="S46">
        <f>IF(M46=0,0,COUNTIF(T2_imgsummary!E46:N46,"ACD")*100/M46)</f>
        <v>0</v>
      </c>
      <c r="T46">
        <f>IF(M46=0,0,COUNTIF(T2_imgsummary!E46:N46,"ACH")*100/M46)</f>
        <v>0</v>
      </c>
      <c r="U46">
        <f>IF(M46=0,0,COUNTIF(T2_imgsummary!E46:N46,"ACT")*100/M46)</f>
        <v>0</v>
      </c>
      <c r="V46">
        <f>IF(M46=0,0,COUNTIF(T2_imgsummary!E46:N46,"ACR")*100/M46)</f>
        <v>0</v>
      </c>
      <c r="W46">
        <f>IF(M46=0,0,COUNTIF(T2_imgsummary!E46:N46,"AST")*100/M46)</f>
        <v>0</v>
      </c>
      <c r="X46">
        <f>IF(M46=0,0,COUNTIF(T2_imgsummary!E46:N46,"AF")*100/M46)</f>
        <v>0</v>
      </c>
      <c r="Y46">
        <f>IF(M46=0,0,COUNTIF(T2_imgsummary!E46:N46,"BLEC")*100/M46)</f>
        <v>0</v>
      </c>
      <c r="Z46">
        <f>IF(M46=0,0,COUNTIF(T2_imgsummary!E46:N46,"CAU")*100/M46)</f>
        <v>0</v>
      </c>
      <c r="AA46">
        <f>IF(M46=0,0,COUNTIF(T2_imgsummary!E46:N46,"COE")*100/M46)</f>
        <v>0</v>
      </c>
      <c r="AB46">
        <f>IF(M46=0,0,COUNTIF(T2_imgsummary!E46:N46,"COS")*100/M46)</f>
        <v>0</v>
      </c>
      <c r="AC46">
        <f>IF(M46=0,0,COUNTIF(T2_imgsummary!E46:N46,"CYP")*100/M46)</f>
        <v>0</v>
      </c>
      <c r="AD46">
        <f>IF(M46=0,0,COUNTIF(T2_imgsummary!E46:N46,"DIP")*100/M46)</f>
        <v>0</v>
      </c>
      <c r="AE46">
        <f>IF(M46=0,0,COUNTIF(T2_imgsummary!E46:N46,"ECHY")*100/M46)</f>
        <v>0</v>
      </c>
      <c r="AF46">
        <f>IF(M46=0,0,COUNTIF(T2_imgsummary!E46:N46,"ECHI")*100/M46)</f>
        <v>0</v>
      </c>
      <c r="AG46">
        <f>IF(M46=0,0,COUNTIF(T2_imgsummary!E46:N46,"EUP")*100/M46)</f>
        <v>0</v>
      </c>
      <c r="AH46">
        <f>IF(M46=0,0,COUNTIF(T2_imgsummary!E46:N46,"FAV")*100/M46)</f>
        <v>0</v>
      </c>
      <c r="AI46">
        <f>IF(M46=0,0,COUNTIF(T2_imgsummary!E46:N46,"FVI")*100/M46)</f>
        <v>0</v>
      </c>
      <c r="AJ46">
        <f>IF(M46=0,0,COUNTIF(T2_imgsummary!E46:N46,"CMR")*100/M46)</f>
        <v>0</v>
      </c>
      <c r="AK46">
        <f>IF(M46=0,0,COUNTIF(T2_imgsummary!E46:N46,"GAL")*100/M46)</f>
        <v>0</v>
      </c>
      <c r="AL46">
        <f>IF(M46=0,0,COUNTIF(T2_imgsummary!E46:N46,"GONIA")*100/M46)</f>
        <v>0</v>
      </c>
      <c r="AM46">
        <f>IF(M46=0,0,COUNTIF(T2_imgsummary!E46:N46,"GONIO")*100/M46)</f>
        <v>0</v>
      </c>
      <c r="AN46">
        <f>IF(M46=0,0,COUNTIF(T2_imgsummary!E46:N46,"HEL")*100/M46)</f>
        <v>0</v>
      </c>
      <c r="AO46">
        <f>IF(M46=0,0,COUNTIF(T2_imgsummary!E46:N46,"HYD")*100/M46)</f>
        <v>0</v>
      </c>
      <c r="AP46">
        <f>IF(M46=0,0,COUNTIF(T2_imgsummary!E46:N46,"ISO")*100/M46)</f>
        <v>0</v>
      </c>
      <c r="AQ46">
        <f>IF(M46=0,0,COUNTIF(T2_imgsummary!E46:N46,"LEPA")*100/M46)</f>
        <v>0</v>
      </c>
      <c r="AR46">
        <f>IF(M46=0,0,COUNTIF(T2_imgsummary!E46:N46,"LEPS")*100/M46)</f>
        <v>0</v>
      </c>
      <c r="AS46">
        <f>IF(M46=0,0,COUNTIF(T2_imgsummary!E46:N46,"LOB")*100/M46)</f>
        <v>0</v>
      </c>
      <c r="AT46">
        <f>IF(M46=0,0,COUNTIF(T2_imgsummary!E46:N46,"MER")*100/M46)</f>
        <v>0</v>
      </c>
      <c r="AU46">
        <f>IF(M46=0,0,COUNTIF(T2_imgsummary!E46:N46,"MILL")*100/M46)</f>
        <v>0</v>
      </c>
      <c r="AV46">
        <f>IF(M46=0,0,COUNTIF(T2_imgsummary!E46:N46,"MON")*100/M46)</f>
        <v>0</v>
      </c>
      <c r="AW46">
        <f>IF(M46=0,0,COUNTIF(T2_imgsummary!E46:N46,"MONTB")*100/M46)</f>
        <v>0</v>
      </c>
      <c r="AX46">
        <f>IF(M46=0,0,COUNTIF(T2_imgsummary!E46:N46,"MONTE")*100/M46)</f>
        <v>0</v>
      </c>
      <c r="AY46">
        <f>IF(M46=0,0,COUNTIF(T2_imgsummary!E46:N46,"MONTF")*100/M46)</f>
        <v>0</v>
      </c>
      <c r="AZ46">
        <f>IF(M46=0,0,COUNTIF(T2_imgsummary!E46:N46,"MYC")*100/M46)</f>
        <v>0</v>
      </c>
      <c r="BA46">
        <f>IF(M46=0,0,COUNTIF(T2_imgsummary!E46:N46,"CB")*100/M46)</f>
        <v>0</v>
      </c>
      <c r="BB46">
        <f>IF(M46=0,0,COUNTIF(T2_imgsummary!E46:N46,"BUB")*100/M46)</f>
        <v>0</v>
      </c>
      <c r="BC46">
        <f>IF(M46=0,0,COUNTIF(T2_imgsummary!E46:N46,"CE")*100/M46)</f>
        <v>0</v>
      </c>
      <c r="BD46">
        <f>IF(M46=0,0,COUNTIF(T2_imgsummary!E46:N46,"CF")*100/M46)</f>
        <v>0</v>
      </c>
      <c r="BE46">
        <f>IF(M46=0,0,COUNTIF(T2_imgsummary!E46:N46,"FOT")*100/M46)</f>
        <v>0</v>
      </c>
      <c r="BF46">
        <f>IF(M46=0,0,COUNTIF(T2_imgsummary!E46:N46,"CM")*100/M46)</f>
        <v>0</v>
      </c>
      <c r="BG46">
        <f>IF(M46=0,0,COUNTIF(T2_imgsummary!E46:N46,"OULA")*100/M46)</f>
        <v>0</v>
      </c>
      <c r="BH46">
        <f>IF(M46=0,0,COUNTIF(T2_imgsummary!E46:N46,"OULO")*100/M46)</f>
        <v>0</v>
      </c>
      <c r="BI46">
        <f>IF(M46=0,0,COUNTIF(T2_imgsummary!E46:N46,"OXY")*100/M46)</f>
        <v>0</v>
      </c>
      <c r="BJ46">
        <f>IF(M46=0,0,COUNTIF(T2_imgsummary!E46:N46,"PACE")*100/M46)</f>
        <v>0</v>
      </c>
      <c r="BK46">
        <f>IF(M46=0,0,COUNTIF(T2_imgsummary!E46:N46,"PACF")*100/M46)</f>
        <v>0</v>
      </c>
      <c r="BL46">
        <f>IF(M46=0,0,COUNTIF(T2_imgsummary!E46:N46,"PAV")*100/M46)</f>
        <v>0</v>
      </c>
      <c r="BM46">
        <f>IF(M46=0,0,COUNTIF(T2_imgsummary!E46:N46,"PEC")*100/M46)</f>
        <v>0</v>
      </c>
      <c r="BN46">
        <f>IF(M46=0,0,COUNTIF(T2_imgsummary!E46:N46,"PLAT")*100/M46)</f>
        <v>0</v>
      </c>
      <c r="BO46">
        <f>IF(M46=0,0,COUNTIF(T2_imgsummary!E46:N46,"POC")*100/M46)</f>
        <v>0</v>
      </c>
      <c r="BP46">
        <f>IF(M46=0,0,COUNTIF(T2_imgsummary!E46:N46,"PORB")*100/M46)</f>
        <v>0</v>
      </c>
      <c r="BQ46">
        <f>IF(M46=0,0,COUNTIF(T2_imgsummary!E46:N46,"PORE")*100/M46)</f>
        <v>0</v>
      </c>
      <c r="BR46">
        <f>IF(M46=0,0,COUNTIF(T2_imgsummary!E46:N46,"PORM")*100/M46)</f>
        <v>0</v>
      </c>
      <c r="BS46">
        <f>IF(M46=0,0,COUNTIF(T2_imgsummary!E46:N46,"SER")*100/M46)</f>
        <v>0</v>
      </c>
      <c r="BT46">
        <f>IF(M46=0,0,COUNTIF(T2_imgsummary!E46:N46,"STY")*100/M46)</f>
        <v>0</v>
      </c>
      <c r="BU46">
        <f>IF(M46=0,0,COUNTIF(T2_imgsummary!E46:N46,"SYM")*100/M46)</f>
        <v>0</v>
      </c>
      <c r="BV46">
        <f>IF(M46=0,0,COUNTIF(T2_imgsummary!E46:N46,"TUBI")*100/M46)</f>
        <v>0</v>
      </c>
      <c r="BW46">
        <f>IF(M46=0,0,COUNTIF(T2_imgsummary!E46:N46,"TURB")*100/M46)</f>
        <v>0</v>
      </c>
      <c r="BX46">
        <f>IF(M46=0,0,COUNTIF(T2_imgsummary!E46:N46,"ZACRF")*100/M46)</f>
        <v>0</v>
      </c>
      <c r="BY46">
        <f>IF(M46=0,0,COUNTIF(T2_imgsummary!E46:N46,"ZAGARF")*100/M46)</f>
        <v>0</v>
      </c>
      <c r="BZ46">
        <f>IF(M46=0,0,COUNTIF(T2_imgsummary!E46:N46,"ZAGATF")*100/M46)</f>
        <v>0</v>
      </c>
      <c r="CA46">
        <f>IF(M46=0,0,COUNTIF(T2_imgsummary!E46:N46,"ZDENF")*100/M46)</f>
        <v>0</v>
      </c>
      <c r="CB46">
        <f>IF(M46=0,0,COUNTIF(T2_imgsummary!E46:N46,"ZEUPF")*100/M46)</f>
        <v>0</v>
      </c>
      <c r="CC46">
        <f>IF(M46=0,0,COUNTIF(T2_imgsummary!E46:N46,"ZFAVF")*100/M46)</f>
        <v>0</v>
      </c>
      <c r="CD46">
        <f>IF(M46=0,0,COUNTIF(T2_imgsummary!E46:N46,"ZCMRF")*100/M46)</f>
        <v>0</v>
      </c>
      <c r="CE46">
        <f>IF(M46=0,0,COUNTIF(T2_imgsummary!E46:N46,"ZMUSF")*100/M46)</f>
        <v>0</v>
      </c>
      <c r="CF46">
        <f>IF(M46=0,0,COUNTIF(T2_imgsummary!E46:N46,"ZNSC")*100/M46)</f>
        <v>0</v>
      </c>
      <c r="CG46">
        <f>IF(M46=0,0,COUNTIF(T2_imgsummary!E46:N46,"ZOC")*100/M46)</f>
        <v>0</v>
      </c>
      <c r="CH46">
        <f>IF(M46=0,0,COUNTIF(T2_imgsummary!E46:N46,"ZPOCF")*100/M46)</f>
        <v>0</v>
      </c>
      <c r="CI46">
        <f>IF(M46=0,0,COUNTIF(T2_imgsummary!E46:N46,"ZPORF")*100/M46)</f>
        <v>0</v>
      </c>
      <c r="CK46" s="26">
        <f>IF(M46=0,0,COUNTIF(T2_imgsummary!E46:N46,"AA")*100/M46)</f>
        <v>40</v>
      </c>
      <c r="CL46" s="26">
        <f>IF(M46=0,0,COUNTIF(T2_imgsummary!E46:N46,"CA")*100/M46)</f>
        <v>20</v>
      </c>
      <c r="CM46">
        <f>IF(M46=0,0,COUNTIF(T2_imgsummary!E46:N46,"DC")*100/M46)</f>
        <v>0</v>
      </c>
      <c r="CN46">
        <f>IF(M46=0,0,COUNTIF(T2_imgsummary!E46:N46,"DCA")*100/M46)</f>
        <v>0</v>
      </c>
      <c r="CO46">
        <f>IF(M46=0,0,COUNTIF(T2_imgsummary!E46:N46,"DIS")*100/M46)</f>
        <v>0</v>
      </c>
      <c r="CQ46">
        <f>IF(M46=0,0,COUNTIF(T2_imgsummary!E46:N46,"GRV")*100/M46)</f>
        <v>0</v>
      </c>
      <c r="CR46">
        <f>IF(M46=0,0,COUNTIF(T2_imgsummary!E46:N46,"R")*100/M46)</f>
        <v>0</v>
      </c>
      <c r="CS46">
        <f>IF(M46=0,0,COUNTIF(T2_imgsummary!E46:N46,"S")*100/M46)</f>
        <v>0</v>
      </c>
      <c r="CT46">
        <f>IF(M46=0,0,COUNTIF(T2_imgsummary!E46:N46,"RCK")*100/M46)</f>
        <v>0</v>
      </c>
      <c r="CU46">
        <f>IF(M46=0,0,COUNTIF(T2_imgsummary!E46:N46,"SI")*100/M46)</f>
        <v>0</v>
      </c>
      <c r="CW46">
        <f>IF(M46=0,0,COUNTIF(T2_imgsummary!E46:N46,"COD")*100/M46)</f>
        <v>0</v>
      </c>
      <c r="CX46">
        <f>IF(M46=0,0,COUNTIF(T2_imgsummary!E46:N46,"KAPP")*100/M46)</f>
        <v>0</v>
      </c>
      <c r="CY46" s="26">
        <f>IF(M46=0,0,COUNTIF(T2_imgsummary!E46:N46,"MA")*100/M46)</f>
        <v>10</v>
      </c>
      <c r="CZ46">
        <f>IF(M46=0,0,COUNTIF(T2_imgsummary!E46:N46,"SARG")*100/M46)</f>
        <v>0</v>
      </c>
      <c r="DB46" s="26">
        <f>IF(M46=0,0,COUNTIF(T2_imgsummary!E46:N46,"HA")*100/M46)</f>
        <v>20</v>
      </c>
      <c r="DD46">
        <f>IF(M46=0,0,COUNTIF(T2_imgsummary!E46:N46,"COTS")*100/M46)</f>
        <v>0</v>
      </c>
      <c r="DE46">
        <f>IF(M46=0,0,COUNTIF(T2_imgsummary!E46:N46,"COR")*100/M46)</f>
        <v>0</v>
      </c>
      <c r="DF46">
        <f>IF(M46=0,0,COUNTIF(T2_imgsummary!E46:N46,"DIA")*100/M46)</f>
        <v>0</v>
      </c>
      <c r="DG46">
        <f>IF(M46=0,0,COUNTIF(T2_imgsummary!E46:N46,"GORG")*100/M46)</f>
        <v>0</v>
      </c>
      <c r="DH46">
        <f>IF(M46=0,0,COUNTIF(T2_imgsummary!E46:N46,"ISIS")*100/M46)</f>
        <v>0</v>
      </c>
      <c r="DI46">
        <f>IF(M46=0,0,COUNTIF(T2_imgsummary!E46:N46,"OT")*100/M46)</f>
        <v>0</v>
      </c>
      <c r="DJ46">
        <f>IF(M46=0,0,COUNTIF(T2_imgsummary!E46:N46,"SG")*100/M46)</f>
        <v>0</v>
      </c>
      <c r="DK46">
        <f>IF(M46=0,0,COUNTIF(T2_imgsummary!E46:N46,"SC")*100/M46)</f>
        <v>0</v>
      </c>
      <c r="DL46" s="26">
        <f>IF(M46=0,0,COUNTIF(T2_imgsummary!E46:N46,"SP")*100/M46)</f>
        <v>10</v>
      </c>
      <c r="DM46">
        <f>IF(M46=0,0,COUNTIF(T2_imgsummary!E46:N46,"ZO")*100/M46)</f>
        <v>0</v>
      </c>
      <c r="DO46">
        <f>IF(M46=0,0,COUNTIF(T2_imgsummary!E46:N46,"TWB")*100/M46)</f>
        <v>0</v>
      </c>
      <c r="DQ46">
        <f>IF(M46=0,0,COUNTIF(T2_imgsummary!Y46:AH46,"COR")*100/M46)</f>
        <v>0</v>
      </c>
      <c r="DR46">
        <f>IF(M46=0,0,COUNTIF(T2_imgsummary!Y46:AH46,"COTS")*100/M46)</f>
        <v>0</v>
      </c>
      <c r="DS46">
        <f>IF(M46=0,0,COUNTIF(T2_imgsummary!Y46:AH46,"DIA")*100/M46)</f>
        <v>0</v>
      </c>
      <c r="DT46">
        <f>IF(M46=0,0,COUNTIF(T2_imgsummary!Y46:AH46,"GORG")*100/M46)</f>
        <v>0</v>
      </c>
      <c r="DU46">
        <f>IF(M46=0,0,COUNTIF(T2_imgsummary!Y46:AH46,"ISIS")*100/M46)</f>
        <v>0</v>
      </c>
      <c r="DV46">
        <f>IF(M46=0,0,COUNTIF(T2_imgsummary!Y46:AH46,"DIS")*100/M46)</f>
        <v>0</v>
      </c>
      <c r="DW46">
        <f>IF(M46=0,0,COUNTIF(T2_imgsummary!Y46:AH46,"BLEC")*100/M46)</f>
        <v>0</v>
      </c>
      <c r="DX46">
        <f>IF(M46=0,0,COUNTIF(T2_imgsummary!Y46:AH46,"COD")*100/M46)</f>
        <v>0</v>
      </c>
      <c r="DY46">
        <f>IF(M46=0,0,COUNTIF(T2_imgsummary!Y46:AH46,"KAPP")*100/M46)</f>
        <v>0</v>
      </c>
      <c r="DZ46">
        <f>IF(M46=0,0,COUNTIF(T2_imgsummary!Y46:AH46,"SARG")*100/M46)</f>
        <v>0</v>
      </c>
      <c r="EA46">
        <f>IF(M46=0,0,COUNTIF(T2_imgsummary!Y46:AH46,"ZACRF")*100/M46)</f>
        <v>0</v>
      </c>
      <c r="EB46">
        <f>IF(M46=0,0,COUNTIF(T2_imgsummary!Y46:AH46,"ZAGARF")*100/M46)</f>
        <v>0</v>
      </c>
      <c r="EC46">
        <f>IF(M46=0,0,COUNTIF(T2_imgsummary!Y46:AH46,"ZAGATF")*100/M46)</f>
        <v>0</v>
      </c>
      <c r="ED46">
        <f>IF(M46=0,0,COUNTIF(T2_imgsummary!Y46:AH46,"ZCMRF")*100/M46)</f>
        <v>0</v>
      </c>
      <c r="EE46">
        <f>IF(M46=0,0,COUNTIF(T2_imgsummary!Y46:AH46,"ZDENF")*100/M46)</f>
        <v>0</v>
      </c>
      <c r="EF46">
        <f>IF(M46=0,0,COUNTIF(T2_imgsummary!Y46:AH46,"ZEUPF")*100/M46)</f>
        <v>0</v>
      </c>
      <c r="EG46">
        <f>IF(M46=0,0,COUNTIF(T2_imgsummary!Y46:AH46,"ZFAVF")*100/M46)</f>
        <v>0</v>
      </c>
      <c r="EH46">
        <f>IF(M46=0,0,COUNTIF(T2_imgsummary!Y46:AH46,"ZMUSF")*100/M46)</f>
        <v>0</v>
      </c>
      <c r="EI46">
        <f>IF(M46=0,0,COUNTIF(T2_imgsummary!Y46:AH46,"ZNSC")*100/M46)</f>
        <v>0</v>
      </c>
      <c r="EJ46">
        <f>IF(M46=0,0,COUNTIF(T2_imgsummary!Y46:AH46,"ZOC")*100/M46)</f>
        <v>0</v>
      </c>
      <c r="EK46">
        <f>IF(M46=0,0,COUNTIF(T2_imgsummary!Y46:AH46,"ZPOCF")*100/M46)</f>
        <v>0</v>
      </c>
      <c r="EL46">
        <f>IF(M46=0,0,COUNTIF(T2_imgsummary!Y46:AH46,"ZPORF")*100/M46)</f>
        <v>0</v>
      </c>
    </row>
    <row r="47" spans="1:142" x14ac:dyDescent="0.25">
      <c r="A47">
        <v>45</v>
      </c>
      <c r="B47" t="s">
        <v>600</v>
      </c>
      <c r="F47" s="26">
        <f>IF(M47=0,0,COUNTIF(T2_imgsummary!O47:X47,"HC")*100/M47)</f>
        <v>10</v>
      </c>
      <c r="G47" s="26">
        <f>IF(M47=0,0,COUNTIF(T2_imgsummary!O47:X47,"AA")*100/M47)</f>
        <v>30</v>
      </c>
      <c r="H47">
        <f>IF(M47=0,0,COUNTIF(T2_imgsummary!O47:X47,"AB")*100/M47)</f>
        <v>0</v>
      </c>
      <c r="I47" s="26">
        <f>IF(M47=0,0,COUNTIF(T2_imgsummary!O47:X47,"MA")*100/M47)</f>
        <v>10</v>
      </c>
      <c r="J47" s="26">
        <f>IF(M47=0,0,COUNTIF(T2_imgsummary!O47:X47,"HA")*100/M47)</f>
        <v>50</v>
      </c>
      <c r="K47">
        <f>IF(M47=0,0,COUNTIF(T2_imgsummary!O47:X47,"OB")*100/M47)</f>
        <v>0</v>
      </c>
      <c r="L47">
        <f>IF(M47=0,0,COUNTIF(T2_imgsummary!O47:X47,"TWB")*100/M47)</f>
        <v>0</v>
      </c>
      <c r="M47">
        <f>10-COUNTIF(T2_imgsummary!O47:X47,"TWS")</f>
        <v>10</v>
      </c>
      <c r="P47">
        <f>IF(M47=0,0,COUNTIF(T2_imgsummary!E47:N47,"ACAN")*100/M47)</f>
        <v>0</v>
      </c>
      <c r="Q47">
        <f>IF(M47=0,0,COUNTIF(T2_imgsummary!E47:N47,"ACB")*100/M47)</f>
        <v>0</v>
      </c>
      <c r="R47">
        <f>IF(M47=0,0,COUNTIF(T2_imgsummary!E47:N47,"ACC")*100/M47)</f>
        <v>0</v>
      </c>
      <c r="S47">
        <f>IF(M47=0,0,COUNTIF(T2_imgsummary!E47:N47,"ACD")*100/M47)</f>
        <v>0</v>
      </c>
      <c r="T47">
        <f>IF(M47=0,0,COUNTIF(T2_imgsummary!E47:N47,"ACH")*100/M47)</f>
        <v>0</v>
      </c>
      <c r="U47" s="26">
        <f>IF(M47=0,0,COUNTIF(T2_imgsummary!E47:N47,"ACT")*100/M47)</f>
        <v>10</v>
      </c>
      <c r="V47">
        <f>IF(M47=0,0,COUNTIF(T2_imgsummary!E47:N47,"ACR")*100/M47)</f>
        <v>0</v>
      </c>
      <c r="W47">
        <f>IF(M47=0,0,COUNTIF(T2_imgsummary!E47:N47,"AST")*100/M47)</f>
        <v>0</v>
      </c>
      <c r="X47">
        <f>IF(M47=0,0,COUNTIF(T2_imgsummary!E47:N47,"AF")*100/M47)</f>
        <v>0</v>
      </c>
      <c r="Y47">
        <f>IF(M47=0,0,COUNTIF(T2_imgsummary!E47:N47,"BLEC")*100/M47)</f>
        <v>0</v>
      </c>
      <c r="Z47">
        <f>IF(M47=0,0,COUNTIF(T2_imgsummary!E47:N47,"CAU")*100/M47)</f>
        <v>0</v>
      </c>
      <c r="AA47">
        <f>IF(M47=0,0,COUNTIF(T2_imgsummary!E47:N47,"COE")*100/M47)</f>
        <v>0</v>
      </c>
      <c r="AB47">
        <f>IF(M47=0,0,COUNTIF(T2_imgsummary!E47:N47,"COS")*100/M47)</f>
        <v>0</v>
      </c>
      <c r="AC47">
        <f>IF(M47=0,0,COUNTIF(T2_imgsummary!E47:N47,"CYP")*100/M47)</f>
        <v>0</v>
      </c>
      <c r="AD47">
        <f>IF(M47=0,0,COUNTIF(T2_imgsummary!E47:N47,"DIP")*100/M47)</f>
        <v>0</v>
      </c>
      <c r="AE47">
        <f>IF(M47=0,0,COUNTIF(T2_imgsummary!E47:N47,"ECHY")*100/M47)</f>
        <v>0</v>
      </c>
      <c r="AF47">
        <f>IF(M47=0,0,COUNTIF(T2_imgsummary!E47:N47,"ECHI")*100/M47)</f>
        <v>0</v>
      </c>
      <c r="AG47">
        <f>IF(M47=0,0,COUNTIF(T2_imgsummary!E47:N47,"EUP")*100/M47)</f>
        <v>0</v>
      </c>
      <c r="AH47">
        <f>IF(M47=0,0,COUNTIF(T2_imgsummary!E47:N47,"FAV")*100/M47)</f>
        <v>0</v>
      </c>
      <c r="AI47">
        <f>IF(M47=0,0,COUNTIF(T2_imgsummary!E47:N47,"FVI")*100/M47)</f>
        <v>0</v>
      </c>
      <c r="AJ47">
        <f>IF(M47=0,0,COUNTIF(T2_imgsummary!E47:N47,"CMR")*100/M47)</f>
        <v>0</v>
      </c>
      <c r="AK47">
        <f>IF(M47=0,0,COUNTIF(T2_imgsummary!E47:N47,"GAL")*100/M47)</f>
        <v>0</v>
      </c>
      <c r="AL47">
        <f>IF(M47=0,0,COUNTIF(T2_imgsummary!E47:N47,"GONIA")*100/M47)</f>
        <v>0</v>
      </c>
      <c r="AM47">
        <f>IF(M47=0,0,COUNTIF(T2_imgsummary!E47:N47,"GONIO")*100/M47)</f>
        <v>0</v>
      </c>
      <c r="AN47">
        <f>IF(M47=0,0,COUNTIF(T2_imgsummary!E47:N47,"HEL")*100/M47)</f>
        <v>0</v>
      </c>
      <c r="AO47">
        <f>IF(M47=0,0,COUNTIF(T2_imgsummary!E47:N47,"HYD")*100/M47)</f>
        <v>0</v>
      </c>
      <c r="AP47">
        <f>IF(M47=0,0,COUNTIF(T2_imgsummary!E47:N47,"ISO")*100/M47)</f>
        <v>0</v>
      </c>
      <c r="AQ47">
        <f>IF(M47=0,0,COUNTIF(T2_imgsummary!E47:N47,"LEPA")*100/M47)</f>
        <v>0</v>
      </c>
      <c r="AR47">
        <f>IF(M47=0,0,COUNTIF(T2_imgsummary!E47:N47,"LEPS")*100/M47)</f>
        <v>0</v>
      </c>
      <c r="AS47">
        <f>IF(M47=0,0,COUNTIF(T2_imgsummary!E47:N47,"LOB")*100/M47)</f>
        <v>0</v>
      </c>
      <c r="AT47">
        <f>IF(M47=0,0,COUNTIF(T2_imgsummary!E47:N47,"MER")*100/M47)</f>
        <v>0</v>
      </c>
      <c r="AU47">
        <f>IF(M47=0,0,COUNTIF(T2_imgsummary!E47:N47,"MILL")*100/M47)</f>
        <v>0</v>
      </c>
      <c r="AV47">
        <f>IF(M47=0,0,COUNTIF(T2_imgsummary!E47:N47,"MON")*100/M47)</f>
        <v>0</v>
      </c>
      <c r="AW47">
        <f>IF(M47=0,0,COUNTIF(T2_imgsummary!E47:N47,"MONTB")*100/M47)</f>
        <v>0</v>
      </c>
      <c r="AX47">
        <f>IF(M47=0,0,COUNTIF(T2_imgsummary!E47:N47,"MONTE")*100/M47)</f>
        <v>0</v>
      </c>
      <c r="AY47">
        <f>IF(M47=0,0,COUNTIF(T2_imgsummary!E47:N47,"MONTF")*100/M47)</f>
        <v>0</v>
      </c>
      <c r="AZ47">
        <f>IF(M47=0,0,COUNTIF(T2_imgsummary!E47:N47,"MYC")*100/M47)</f>
        <v>0</v>
      </c>
      <c r="BA47">
        <f>IF(M47=0,0,COUNTIF(T2_imgsummary!E47:N47,"CB")*100/M47)</f>
        <v>0</v>
      </c>
      <c r="BB47">
        <f>IF(M47=0,0,COUNTIF(T2_imgsummary!E47:N47,"BUB")*100/M47)</f>
        <v>0</v>
      </c>
      <c r="BC47">
        <f>IF(M47=0,0,COUNTIF(T2_imgsummary!E47:N47,"CE")*100/M47)</f>
        <v>0</v>
      </c>
      <c r="BD47">
        <f>IF(M47=0,0,COUNTIF(T2_imgsummary!E47:N47,"CF")*100/M47)</f>
        <v>0</v>
      </c>
      <c r="BE47">
        <f>IF(M47=0,0,COUNTIF(T2_imgsummary!E47:N47,"FOT")*100/M47)</f>
        <v>0</v>
      </c>
      <c r="BF47">
        <f>IF(M47=0,0,COUNTIF(T2_imgsummary!E47:N47,"CM")*100/M47)</f>
        <v>0</v>
      </c>
      <c r="BG47">
        <f>IF(M47=0,0,COUNTIF(T2_imgsummary!E47:N47,"OULA")*100/M47)</f>
        <v>0</v>
      </c>
      <c r="BH47">
        <f>IF(M47=0,0,COUNTIF(T2_imgsummary!E47:N47,"OULO")*100/M47)</f>
        <v>0</v>
      </c>
      <c r="BI47">
        <f>IF(M47=0,0,COUNTIF(T2_imgsummary!E47:N47,"OXY")*100/M47)</f>
        <v>0</v>
      </c>
      <c r="BJ47">
        <f>IF(M47=0,0,COUNTIF(T2_imgsummary!E47:N47,"PACE")*100/M47)</f>
        <v>0</v>
      </c>
      <c r="BK47">
        <f>IF(M47=0,0,COUNTIF(T2_imgsummary!E47:N47,"PACF")*100/M47)</f>
        <v>0</v>
      </c>
      <c r="BL47">
        <f>IF(M47=0,0,COUNTIF(T2_imgsummary!E47:N47,"PAV")*100/M47)</f>
        <v>0</v>
      </c>
      <c r="BM47">
        <f>IF(M47=0,0,COUNTIF(T2_imgsummary!E47:N47,"PEC")*100/M47)</f>
        <v>0</v>
      </c>
      <c r="BN47">
        <f>IF(M47=0,0,COUNTIF(T2_imgsummary!E47:N47,"PLAT")*100/M47)</f>
        <v>0</v>
      </c>
      <c r="BO47">
        <f>IF(M47=0,0,COUNTIF(T2_imgsummary!E47:N47,"POC")*100/M47)</f>
        <v>0</v>
      </c>
      <c r="BP47">
        <f>IF(M47=0,0,COUNTIF(T2_imgsummary!E47:N47,"PORB")*100/M47)</f>
        <v>0</v>
      </c>
      <c r="BQ47">
        <f>IF(M47=0,0,COUNTIF(T2_imgsummary!E47:N47,"PORE")*100/M47)</f>
        <v>0</v>
      </c>
      <c r="BR47">
        <f>IF(M47=0,0,COUNTIF(T2_imgsummary!E47:N47,"PORM")*100/M47)</f>
        <v>0</v>
      </c>
      <c r="BS47">
        <f>IF(M47=0,0,COUNTIF(T2_imgsummary!E47:N47,"SER")*100/M47)</f>
        <v>0</v>
      </c>
      <c r="BT47">
        <f>IF(M47=0,0,COUNTIF(T2_imgsummary!E47:N47,"STY")*100/M47)</f>
        <v>0</v>
      </c>
      <c r="BU47">
        <f>IF(M47=0,0,COUNTIF(T2_imgsummary!E47:N47,"SYM")*100/M47)</f>
        <v>0</v>
      </c>
      <c r="BV47">
        <f>IF(M47=0,0,COUNTIF(T2_imgsummary!E47:N47,"TUBI")*100/M47)</f>
        <v>0</v>
      </c>
      <c r="BW47">
        <f>IF(M47=0,0,COUNTIF(T2_imgsummary!E47:N47,"TURB")*100/M47)</f>
        <v>0</v>
      </c>
      <c r="BX47">
        <f>IF(M47=0,0,COUNTIF(T2_imgsummary!E47:N47,"ZACRF")*100/M47)</f>
        <v>0</v>
      </c>
      <c r="BY47">
        <f>IF(M47=0,0,COUNTIF(T2_imgsummary!E47:N47,"ZAGARF")*100/M47)</f>
        <v>0</v>
      </c>
      <c r="BZ47">
        <f>IF(M47=0,0,COUNTIF(T2_imgsummary!E47:N47,"ZAGATF")*100/M47)</f>
        <v>0</v>
      </c>
      <c r="CA47">
        <f>IF(M47=0,0,COUNTIF(T2_imgsummary!E47:N47,"ZDENF")*100/M47)</f>
        <v>0</v>
      </c>
      <c r="CB47">
        <f>IF(M47=0,0,COUNTIF(T2_imgsummary!E47:N47,"ZEUPF")*100/M47)</f>
        <v>0</v>
      </c>
      <c r="CC47">
        <f>IF(M47=0,0,COUNTIF(T2_imgsummary!E47:N47,"ZFAVF")*100/M47)</f>
        <v>0</v>
      </c>
      <c r="CD47">
        <f>IF(M47=0,0,COUNTIF(T2_imgsummary!E47:N47,"ZCMRF")*100/M47)</f>
        <v>0</v>
      </c>
      <c r="CE47">
        <f>IF(M47=0,0,COUNTIF(T2_imgsummary!E47:N47,"ZMUSF")*100/M47)</f>
        <v>0</v>
      </c>
      <c r="CF47">
        <f>IF(M47=0,0,COUNTIF(T2_imgsummary!E47:N47,"ZNSC")*100/M47)</f>
        <v>0</v>
      </c>
      <c r="CG47">
        <f>IF(M47=0,0,COUNTIF(T2_imgsummary!E47:N47,"ZOC")*100/M47)</f>
        <v>0</v>
      </c>
      <c r="CH47">
        <f>IF(M47=0,0,COUNTIF(T2_imgsummary!E47:N47,"ZPOCF")*100/M47)</f>
        <v>0</v>
      </c>
      <c r="CI47">
        <f>IF(M47=0,0,COUNTIF(T2_imgsummary!E47:N47,"ZPORF")*100/M47)</f>
        <v>0</v>
      </c>
      <c r="CK47" s="26">
        <f>IF(M47=0,0,COUNTIF(T2_imgsummary!E47:N47,"AA")*100/M47)</f>
        <v>30</v>
      </c>
      <c r="CL47">
        <f>IF(M47=0,0,COUNTIF(T2_imgsummary!E47:N47,"CA")*100/M47)</f>
        <v>0</v>
      </c>
      <c r="CM47">
        <f>IF(M47=0,0,COUNTIF(T2_imgsummary!E47:N47,"DC")*100/M47)</f>
        <v>0</v>
      </c>
      <c r="CN47">
        <f>IF(M47=0,0,COUNTIF(T2_imgsummary!E47:N47,"DCA")*100/M47)</f>
        <v>0</v>
      </c>
      <c r="CO47">
        <f>IF(M47=0,0,COUNTIF(T2_imgsummary!E47:N47,"DIS")*100/M47)</f>
        <v>0</v>
      </c>
      <c r="CQ47">
        <f>IF(M47=0,0,COUNTIF(T2_imgsummary!E47:N47,"GRV")*100/M47)</f>
        <v>0</v>
      </c>
      <c r="CR47">
        <f>IF(M47=0,0,COUNTIF(T2_imgsummary!E47:N47,"R")*100/M47)</f>
        <v>0</v>
      </c>
      <c r="CS47">
        <f>IF(M47=0,0,COUNTIF(T2_imgsummary!E47:N47,"S")*100/M47)</f>
        <v>0</v>
      </c>
      <c r="CT47">
        <f>IF(M47=0,0,COUNTIF(T2_imgsummary!E47:N47,"RCK")*100/M47)</f>
        <v>0</v>
      </c>
      <c r="CU47">
        <f>IF(M47=0,0,COUNTIF(T2_imgsummary!E47:N47,"SI")*100/M47)</f>
        <v>0</v>
      </c>
      <c r="CW47">
        <f>IF(M47=0,0,COUNTIF(T2_imgsummary!E47:N47,"COD")*100/M47)</f>
        <v>0</v>
      </c>
      <c r="CX47">
        <f>IF(M47=0,0,COUNTIF(T2_imgsummary!E47:N47,"KAPP")*100/M47)</f>
        <v>0</v>
      </c>
      <c r="CY47" s="26">
        <f>IF(M47=0,0,COUNTIF(T2_imgsummary!E47:N47,"MA")*100/M47)</f>
        <v>10</v>
      </c>
      <c r="CZ47">
        <f>IF(M47=0,0,COUNTIF(T2_imgsummary!E47:N47,"SARG")*100/M47)</f>
        <v>0</v>
      </c>
      <c r="DB47" s="26">
        <f>IF(M47=0,0,COUNTIF(T2_imgsummary!E47:N47,"HA")*100/M47)</f>
        <v>50</v>
      </c>
      <c r="DD47">
        <f>IF(M47=0,0,COUNTIF(T2_imgsummary!E47:N47,"COTS")*100/M47)</f>
        <v>0</v>
      </c>
      <c r="DE47">
        <f>IF(M47=0,0,COUNTIF(T2_imgsummary!E47:N47,"COR")*100/M47)</f>
        <v>0</v>
      </c>
      <c r="DF47">
        <f>IF(M47=0,0,COUNTIF(T2_imgsummary!E47:N47,"DIA")*100/M47)</f>
        <v>0</v>
      </c>
      <c r="DG47">
        <f>IF(M47=0,0,COUNTIF(T2_imgsummary!E47:N47,"GORG")*100/M47)</f>
        <v>0</v>
      </c>
      <c r="DH47">
        <f>IF(M47=0,0,COUNTIF(T2_imgsummary!E47:N47,"ISIS")*100/M47)</f>
        <v>0</v>
      </c>
      <c r="DI47">
        <f>IF(M47=0,0,COUNTIF(T2_imgsummary!E47:N47,"OT")*100/M47)</f>
        <v>0</v>
      </c>
      <c r="DJ47">
        <f>IF(M47=0,0,COUNTIF(T2_imgsummary!E47:N47,"SG")*100/M47)</f>
        <v>0</v>
      </c>
      <c r="DK47">
        <f>IF(M47=0,0,COUNTIF(T2_imgsummary!E47:N47,"SC")*100/M47)</f>
        <v>0</v>
      </c>
      <c r="DL47">
        <f>IF(M47=0,0,COUNTIF(T2_imgsummary!E47:N47,"SP")*100/M47)</f>
        <v>0</v>
      </c>
      <c r="DM47">
        <f>IF(M47=0,0,COUNTIF(T2_imgsummary!E47:N47,"ZO")*100/M47)</f>
        <v>0</v>
      </c>
      <c r="DO47">
        <f>IF(M47=0,0,COUNTIF(T2_imgsummary!E47:N47,"TWB")*100/M47)</f>
        <v>0</v>
      </c>
      <c r="DQ47">
        <f>IF(M47=0,0,COUNTIF(T2_imgsummary!Y47:AH47,"COR")*100/M47)</f>
        <v>0</v>
      </c>
      <c r="DR47">
        <f>IF(M47=0,0,COUNTIF(T2_imgsummary!Y47:AH47,"COTS")*100/M47)</f>
        <v>0</v>
      </c>
      <c r="DS47">
        <f>IF(M47=0,0,COUNTIF(T2_imgsummary!Y47:AH47,"DIA")*100/M47)</f>
        <v>0</v>
      </c>
      <c r="DT47">
        <f>IF(M47=0,0,COUNTIF(T2_imgsummary!Y47:AH47,"GORG")*100/M47)</f>
        <v>0</v>
      </c>
      <c r="DU47">
        <f>IF(M47=0,0,COUNTIF(T2_imgsummary!Y47:AH47,"ISIS")*100/M47)</f>
        <v>0</v>
      </c>
      <c r="DV47">
        <f>IF(M47=0,0,COUNTIF(T2_imgsummary!Y47:AH47,"DIS")*100/M47)</f>
        <v>0</v>
      </c>
      <c r="DW47">
        <f>IF(M47=0,0,COUNTIF(T2_imgsummary!Y47:AH47,"BLEC")*100/M47)</f>
        <v>0</v>
      </c>
      <c r="DX47">
        <f>IF(M47=0,0,COUNTIF(T2_imgsummary!Y47:AH47,"COD")*100/M47)</f>
        <v>0</v>
      </c>
      <c r="DY47">
        <f>IF(M47=0,0,COUNTIF(T2_imgsummary!Y47:AH47,"KAPP")*100/M47)</f>
        <v>0</v>
      </c>
      <c r="DZ47">
        <f>IF(M47=0,0,COUNTIF(T2_imgsummary!Y47:AH47,"SARG")*100/M47)</f>
        <v>0</v>
      </c>
      <c r="EA47">
        <f>IF(M47=0,0,COUNTIF(T2_imgsummary!Y47:AH47,"ZACRF")*100/M47)</f>
        <v>0</v>
      </c>
      <c r="EB47">
        <f>IF(M47=0,0,COUNTIF(T2_imgsummary!Y47:AH47,"ZAGARF")*100/M47)</f>
        <v>0</v>
      </c>
      <c r="EC47">
        <f>IF(M47=0,0,COUNTIF(T2_imgsummary!Y47:AH47,"ZAGATF")*100/M47)</f>
        <v>0</v>
      </c>
      <c r="ED47">
        <f>IF(M47=0,0,COUNTIF(T2_imgsummary!Y47:AH47,"ZCMRF")*100/M47)</f>
        <v>0</v>
      </c>
      <c r="EE47">
        <f>IF(M47=0,0,COUNTIF(T2_imgsummary!Y47:AH47,"ZDENF")*100/M47)</f>
        <v>0</v>
      </c>
      <c r="EF47">
        <f>IF(M47=0,0,COUNTIF(T2_imgsummary!Y47:AH47,"ZEUPF")*100/M47)</f>
        <v>0</v>
      </c>
      <c r="EG47">
        <f>IF(M47=0,0,COUNTIF(T2_imgsummary!Y47:AH47,"ZFAVF")*100/M47)</f>
        <v>0</v>
      </c>
      <c r="EH47">
        <f>IF(M47=0,0,COUNTIF(T2_imgsummary!Y47:AH47,"ZMUSF")*100/M47)</f>
        <v>0</v>
      </c>
      <c r="EI47">
        <f>IF(M47=0,0,COUNTIF(T2_imgsummary!Y47:AH47,"ZNSC")*100/M47)</f>
        <v>0</v>
      </c>
      <c r="EJ47">
        <f>IF(M47=0,0,COUNTIF(T2_imgsummary!Y47:AH47,"ZOC")*100/M47)</f>
        <v>0</v>
      </c>
      <c r="EK47">
        <f>IF(M47=0,0,COUNTIF(T2_imgsummary!Y47:AH47,"ZPOCF")*100/M47)</f>
        <v>0</v>
      </c>
      <c r="EL47">
        <f>IF(M47=0,0,COUNTIF(T2_imgsummary!Y47:AH47,"ZPORF")*100/M47)</f>
        <v>0</v>
      </c>
    </row>
    <row r="48" spans="1:142" x14ac:dyDescent="0.25">
      <c r="A48">
        <v>46</v>
      </c>
      <c r="B48" t="s">
        <v>601</v>
      </c>
      <c r="F48" s="26">
        <f>IF(M48=0,0,COUNTIF(T2_imgsummary!O48:X48,"HC")*100/M48)</f>
        <v>30</v>
      </c>
      <c r="G48" s="26">
        <f>IF(M48=0,0,COUNTIF(T2_imgsummary!O48:X48,"AA")*100/M48)</f>
        <v>30</v>
      </c>
      <c r="H48">
        <f>IF(M48=0,0,COUNTIF(T2_imgsummary!O48:X48,"AB")*100/M48)</f>
        <v>0</v>
      </c>
      <c r="I48" s="26">
        <f>IF(M48=0,0,COUNTIF(T2_imgsummary!O48:X48,"MA")*100/M48)</f>
        <v>30</v>
      </c>
      <c r="J48">
        <f>IF(M48=0,0,COUNTIF(T2_imgsummary!O48:X48,"HA")*100/M48)</f>
        <v>0</v>
      </c>
      <c r="K48" s="26">
        <f>IF(M48=0,0,COUNTIF(T2_imgsummary!O48:X48,"OB")*100/M48)</f>
        <v>10</v>
      </c>
      <c r="L48">
        <f>IF(M48=0,0,COUNTIF(T2_imgsummary!O48:X48,"TWB")*100/M48)</f>
        <v>0</v>
      </c>
      <c r="M48">
        <f>10-COUNTIF(T2_imgsummary!O48:X48,"TWS")</f>
        <v>10</v>
      </c>
      <c r="P48">
        <f>IF(M48=0,0,COUNTIF(T2_imgsummary!E48:N48,"ACAN")*100/M48)</f>
        <v>0</v>
      </c>
      <c r="Q48">
        <f>IF(M48=0,0,COUNTIF(T2_imgsummary!E48:N48,"ACB")*100/M48)</f>
        <v>0</v>
      </c>
      <c r="R48">
        <f>IF(M48=0,0,COUNTIF(T2_imgsummary!E48:N48,"ACC")*100/M48)</f>
        <v>0</v>
      </c>
      <c r="S48">
        <f>IF(M48=0,0,COUNTIF(T2_imgsummary!E48:N48,"ACD")*100/M48)</f>
        <v>0</v>
      </c>
      <c r="T48">
        <f>IF(M48=0,0,COUNTIF(T2_imgsummary!E48:N48,"ACH")*100/M48)</f>
        <v>0</v>
      </c>
      <c r="U48">
        <f>IF(M48=0,0,COUNTIF(T2_imgsummary!E48:N48,"ACT")*100/M48)</f>
        <v>0</v>
      </c>
      <c r="V48">
        <f>IF(M48=0,0,COUNTIF(T2_imgsummary!E48:N48,"ACR")*100/M48)</f>
        <v>0</v>
      </c>
      <c r="W48">
        <f>IF(M48=0,0,COUNTIF(T2_imgsummary!E48:N48,"AST")*100/M48)</f>
        <v>0</v>
      </c>
      <c r="X48">
        <f>IF(M48=0,0,COUNTIF(T2_imgsummary!E48:N48,"AF")*100/M48)</f>
        <v>0</v>
      </c>
      <c r="Y48">
        <f>IF(M48=0,0,COUNTIF(T2_imgsummary!E48:N48,"BLEC")*100/M48)</f>
        <v>0</v>
      </c>
      <c r="Z48">
        <f>IF(M48=0,0,COUNTIF(T2_imgsummary!E48:N48,"CAU")*100/M48)</f>
        <v>0</v>
      </c>
      <c r="AA48">
        <f>IF(M48=0,0,COUNTIF(T2_imgsummary!E48:N48,"COE")*100/M48)</f>
        <v>0</v>
      </c>
      <c r="AB48">
        <f>IF(M48=0,0,COUNTIF(T2_imgsummary!E48:N48,"COS")*100/M48)</f>
        <v>0</v>
      </c>
      <c r="AC48">
        <f>IF(M48=0,0,COUNTIF(T2_imgsummary!E48:N48,"CYP")*100/M48)</f>
        <v>0</v>
      </c>
      <c r="AD48">
        <f>IF(M48=0,0,COUNTIF(T2_imgsummary!E48:N48,"DIP")*100/M48)</f>
        <v>0</v>
      </c>
      <c r="AE48" s="26">
        <f>IF(M48=0,0,COUNTIF(T2_imgsummary!E48:N48,"ECHY")*100/M48)</f>
        <v>10</v>
      </c>
      <c r="AF48">
        <f>IF(M48=0,0,COUNTIF(T2_imgsummary!E48:N48,"ECHI")*100/M48)</f>
        <v>0</v>
      </c>
      <c r="AG48">
        <f>IF(M48=0,0,COUNTIF(T2_imgsummary!E48:N48,"EUP")*100/M48)</f>
        <v>0</v>
      </c>
      <c r="AH48" s="26">
        <f>IF(M48=0,0,COUNTIF(T2_imgsummary!E48:N48,"FAV")*100/M48)</f>
        <v>10</v>
      </c>
      <c r="AI48">
        <f>IF(M48=0,0,COUNTIF(T2_imgsummary!E48:N48,"FVI")*100/M48)</f>
        <v>0</v>
      </c>
      <c r="AJ48">
        <f>IF(M48=0,0,COUNTIF(T2_imgsummary!E48:N48,"CMR")*100/M48)</f>
        <v>0</v>
      </c>
      <c r="AK48">
        <f>IF(M48=0,0,COUNTIF(T2_imgsummary!E48:N48,"GAL")*100/M48)</f>
        <v>0</v>
      </c>
      <c r="AL48">
        <f>IF(M48=0,0,COUNTIF(T2_imgsummary!E48:N48,"GONIA")*100/M48)</f>
        <v>0</v>
      </c>
      <c r="AM48">
        <f>IF(M48=0,0,COUNTIF(T2_imgsummary!E48:N48,"GONIO")*100/M48)</f>
        <v>0</v>
      </c>
      <c r="AN48">
        <f>IF(M48=0,0,COUNTIF(T2_imgsummary!E48:N48,"HEL")*100/M48)</f>
        <v>0</v>
      </c>
      <c r="AO48">
        <f>IF(M48=0,0,COUNTIF(T2_imgsummary!E48:N48,"HYD")*100/M48)</f>
        <v>0</v>
      </c>
      <c r="AP48">
        <f>IF(M48=0,0,COUNTIF(T2_imgsummary!E48:N48,"ISO")*100/M48)</f>
        <v>0</v>
      </c>
      <c r="AQ48">
        <f>IF(M48=0,0,COUNTIF(T2_imgsummary!E48:N48,"LEPA")*100/M48)</f>
        <v>0</v>
      </c>
      <c r="AR48">
        <f>IF(M48=0,0,COUNTIF(T2_imgsummary!E48:N48,"LEPS")*100/M48)</f>
        <v>0</v>
      </c>
      <c r="AS48">
        <f>IF(M48=0,0,COUNTIF(T2_imgsummary!E48:N48,"LOB")*100/M48)</f>
        <v>0</v>
      </c>
      <c r="AT48">
        <f>IF(M48=0,0,COUNTIF(T2_imgsummary!E48:N48,"MER")*100/M48)</f>
        <v>0</v>
      </c>
      <c r="AU48">
        <f>IF(M48=0,0,COUNTIF(T2_imgsummary!E48:N48,"MILL")*100/M48)</f>
        <v>0</v>
      </c>
      <c r="AV48">
        <f>IF(M48=0,0,COUNTIF(T2_imgsummary!E48:N48,"MON")*100/M48)</f>
        <v>0</v>
      </c>
      <c r="AW48">
        <f>IF(M48=0,0,COUNTIF(T2_imgsummary!E48:N48,"MONTB")*100/M48)</f>
        <v>0</v>
      </c>
      <c r="AX48">
        <f>IF(M48=0,0,COUNTIF(T2_imgsummary!E48:N48,"MONTE")*100/M48)</f>
        <v>0</v>
      </c>
      <c r="AY48">
        <f>IF(M48=0,0,COUNTIF(T2_imgsummary!E48:N48,"MONTF")*100/M48)</f>
        <v>0</v>
      </c>
      <c r="AZ48">
        <f>IF(M48=0,0,COUNTIF(T2_imgsummary!E48:N48,"MYC")*100/M48)</f>
        <v>0</v>
      </c>
      <c r="BA48">
        <f>IF(M48=0,0,COUNTIF(T2_imgsummary!E48:N48,"CB")*100/M48)</f>
        <v>0</v>
      </c>
      <c r="BB48">
        <f>IF(M48=0,0,COUNTIF(T2_imgsummary!E48:N48,"BUB")*100/M48)</f>
        <v>0</v>
      </c>
      <c r="BC48">
        <f>IF(M48=0,0,COUNTIF(T2_imgsummary!E48:N48,"CE")*100/M48)</f>
        <v>0</v>
      </c>
      <c r="BD48">
        <f>IF(M48=0,0,COUNTIF(T2_imgsummary!E48:N48,"CF")*100/M48)</f>
        <v>0</v>
      </c>
      <c r="BE48">
        <f>IF(M48=0,0,COUNTIF(T2_imgsummary!E48:N48,"FOT")*100/M48)</f>
        <v>0</v>
      </c>
      <c r="BF48">
        <f>IF(M48=0,0,COUNTIF(T2_imgsummary!E48:N48,"CM")*100/M48)</f>
        <v>0</v>
      </c>
      <c r="BG48">
        <f>IF(M48=0,0,COUNTIF(T2_imgsummary!E48:N48,"OULA")*100/M48)</f>
        <v>0</v>
      </c>
      <c r="BH48">
        <f>IF(M48=0,0,COUNTIF(T2_imgsummary!E48:N48,"OULO")*100/M48)</f>
        <v>0</v>
      </c>
      <c r="BI48">
        <f>IF(M48=0,0,COUNTIF(T2_imgsummary!E48:N48,"OXY")*100/M48)</f>
        <v>0</v>
      </c>
      <c r="BJ48">
        <f>IF(M48=0,0,COUNTIF(T2_imgsummary!E48:N48,"PACE")*100/M48)</f>
        <v>0</v>
      </c>
      <c r="BK48">
        <f>IF(M48=0,0,COUNTIF(T2_imgsummary!E48:N48,"PACF")*100/M48)</f>
        <v>0</v>
      </c>
      <c r="BL48">
        <f>IF(M48=0,0,COUNTIF(T2_imgsummary!E48:N48,"PAV")*100/M48)</f>
        <v>0</v>
      </c>
      <c r="BM48">
        <f>IF(M48=0,0,COUNTIF(T2_imgsummary!E48:N48,"PEC")*100/M48)</f>
        <v>0</v>
      </c>
      <c r="BN48">
        <f>IF(M48=0,0,COUNTIF(T2_imgsummary!E48:N48,"PLAT")*100/M48)</f>
        <v>0</v>
      </c>
      <c r="BO48">
        <f>IF(M48=0,0,COUNTIF(T2_imgsummary!E48:N48,"POC")*100/M48)</f>
        <v>0</v>
      </c>
      <c r="BP48">
        <f>IF(M48=0,0,COUNTIF(T2_imgsummary!E48:N48,"PORB")*100/M48)</f>
        <v>0</v>
      </c>
      <c r="BQ48">
        <f>IF(M48=0,0,COUNTIF(T2_imgsummary!E48:N48,"PORE")*100/M48)</f>
        <v>0</v>
      </c>
      <c r="BR48" s="26">
        <f>IF(M48=0,0,COUNTIF(T2_imgsummary!E48:N48,"PORM")*100/M48)</f>
        <v>10</v>
      </c>
      <c r="BS48">
        <f>IF(M48=0,0,COUNTIF(T2_imgsummary!E48:N48,"SER")*100/M48)</f>
        <v>0</v>
      </c>
      <c r="BT48">
        <f>IF(M48=0,0,COUNTIF(T2_imgsummary!E48:N48,"STY")*100/M48)</f>
        <v>0</v>
      </c>
      <c r="BU48">
        <f>IF(M48=0,0,COUNTIF(T2_imgsummary!E48:N48,"SYM")*100/M48)</f>
        <v>0</v>
      </c>
      <c r="BV48">
        <f>IF(M48=0,0,COUNTIF(T2_imgsummary!E48:N48,"TUBI")*100/M48)</f>
        <v>0</v>
      </c>
      <c r="BW48">
        <f>IF(M48=0,0,COUNTIF(T2_imgsummary!E48:N48,"TURB")*100/M48)</f>
        <v>0</v>
      </c>
      <c r="BX48">
        <f>IF(M48=0,0,COUNTIF(T2_imgsummary!E48:N48,"ZACRF")*100/M48)</f>
        <v>0</v>
      </c>
      <c r="BY48">
        <f>IF(M48=0,0,COUNTIF(T2_imgsummary!E48:N48,"ZAGARF")*100/M48)</f>
        <v>0</v>
      </c>
      <c r="BZ48">
        <f>IF(M48=0,0,COUNTIF(T2_imgsummary!E48:N48,"ZAGATF")*100/M48)</f>
        <v>0</v>
      </c>
      <c r="CA48">
        <f>IF(M48=0,0,COUNTIF(T2_imgsummary!E48:N48,"ZDENF")*100/M48)</f>
        <v>0</v>
      </c>
      <c r="CB48">
        <f>IF(M48=0,0,COUNTIF(T2_imgsummary!E48:N48,"ZEUPF")*100/M48)</f>
        <v>0</v>
      </c>
      <c r="CC48">
        <f>IF(M48=0,0,COUNTIF(T2_imgsummary!E48:N48,"ZFAVF")*100/M48)</f>
        <v>0</v>
      </c>
      <c r="CD48">
        <f>IF(M48=0,0,COUNTIF(T2_imgsummary!E48:N48,"ZCMRF")*100/M48)</f>
        <v>0</v>
      </c>
      <c r="CE48">
        <f>IF(M48=0,0,COUNTIF(T2_imgsummary!E48:N48,"ZMUSF")*100/M48)</f>
        <v>0</v>
      </c>
      <c r="CF48">
        <f>IF(M48=0,0,COUNTIF(T2_imgsummary!E48:N48,"ZNSC")*100/M48)</f>
        <v>0</v>
      </c>
      <c r="CG48">
        <f>IF(M48=0,0,COUNTIF(T2_imgsummary!E48:N48,"ZOC")*100/M48)</f>
        <v>0</v>
      </c>
      <c r="CH48">
        <f>IF(M48=0,0,COUNTIF(T2_imgsummary!E48:N48,"ZPOCF")*100/M48)</f>
        <v>0</v>
      </c>
      <c r="CI48">
        <f>IF(M48=0,0,COUNTIF(T2_imgsummary!E48:N48,"ZPORF")*100/M48)</f>
        <v>0</v>
      </c>
      <c r="CK48" s="26">
        <f>IF(M48=0,0,COUNTIF(T2_imgsummary!E48:N48,"AA")*100/M48)</f>
        <v>30</v>
      </c>
      <c r="CL48">
        <f>IF(M48=0,0,COUNTIF(T2_imgsummary!E48:N48,"CA")*100/M48)</f>
        <v>0</v>
      </c>
      <c r="CM48">
        <f>IF(M48=0,0,COUNTIF(T2_imgsummary!E48:N48,"DC")*100/M48)</f>
        <v>0</v>
      </c>
      <c r="CN48">
        <f>IF(M48=0,0,COUNTIF(T2_imgsummary!E48:N48,"DCA")*100/M48)</f>
        <v>0</v>
      </c>
      <c r="CO48">
        <f>IF(M48=0,0,COUNTIF(T2_imgsummary!E48:N48,"DIS")*100/M48)</f>
        <v>0</v>
      </c>
      <c r="CQ48">
        <f>IF(M48=0,0,COUNTIF(T2_imgsummary!E48:N48,"GRV")*100/M48)</f>
        <v>0</v>
      </c>
      <c r="CR48">
        <f>IF(M48=0,0,COUNTIF(T2_imgsummary!E48:N48,"R")*100/M48)</f>
        <v>0</v>
      </c>
      <c r="CS48">
        <f>IF(M48=0,0,COUNTIF(T2_imgsummary!E48:N48,"S")*100/M48)</f>
        <v>0</v>
      </c>
      <c r="CT48">
        <f>IF(M48=0,0,COUNTIF(T2_imgsummary!E48:N48,"RCK")*100/M48)</f>
        <v>0</v>
      </c>
      <c r="CU48">
        <f>IF(M48=0,0,COUNTIF(T2_imgsummary!E48:N48,"SI")*100/M48)</f>
        <v>0</v>
      </c>
      <c r="CW48">
        <f>IF(M48=0,0,COUNTIF(T2_imgsummary!E48:N48,"COD")*100/M48)</f>
        <v>0</v>
      </c>
      <c r="CX48">
        <f>IF(M48=0,0,COUNTIF(T2_imgsummary!E48:N48,"KAPP")*100/M48)</f>
        <v>0</v>
      </c>
      <c r="CY48" s="26">
        <f>IF(M48=0,0,COUNTIF(T2_imgsummary!E48:N48,"MA")*100/M48)</f>
        <v>30</v>
      </c>
      <c r="CZ48">
        <f>IF(M48=0,0,COUNTIF(T2_imgsummary!E48:N48,"SARG")*100/M48)</f>
        <v>0</v>
      </c>
      <c r="DB48">
        <f>IF(M48=0,0,COUNTIF(T2_imgsummary!E48:N48,"HA")*100/M48)</f>
        <v>0</v>
      </c>
      <c r="DD48">
        <f>IF(M48=0,0,COUNTIF(T2_imgsummary!E48:N48,"COTS")*100/M48)</f>
        <v>0</v>
      </c>
      <c r="DE48">
        <f>IF(M48=0,0,COUNTIF(T2_imgsummary!E48:N48,"COR")*100/M48)</f>
        <v>0</v>
      </c>
      <c r="DF48">
        <f>IF(M48=0,0,COUNTIF(T2_imgsummary!E48:N48,"DIA")*100/M48)</f>
        <v>0</v>
      </c>
      <c r="DG48">
        <f>IF(M48=0,0,COUNTIF(T2_imgsummary!E48:N48,"GORG")*100/M48)</f>
        <v>0</v>
      </c>
      <c r="DH48">
        <f>IF(M48=0,0,COUNTIF(T2_imgsummary!E48:N48,"ISIS")*100/M48)</f>
        <v>0</v>
      </c>
      <c r="DI48">
        <f>IF(M48=0,0,COUNTIF(T2_imgsummary!E48:N48,"OT")*100/M48)</f>
        <v>0</v>
      </c>
      <c r="DJ48">
        <f>IF(M48=0,0,COUNTIF(T2_imgsummary!E48:N48,"SG")*100/M48)</f>
        <v>0</v>
      </c>
      <c r="DK48" s="26">
        <f>IF(M48=0,0,COUNTIF(T2_imgsummary!E48:N48,"SC")*100/M48)</f>
        <v>10</v>
      </c>
      <c r="DL48">
        <f>IF(M48=0,0,COUNTIF(T2_imgsummary!E48:N48,"SP")*100/M48)</f>
        <v>0</v>
      </c>
      <c r="DM48">
        <f>IF(M48=0,0,COUNTIF(T2_imgsummary!E48:N48,"ZO")*100/M48)</f>
        <v>0</v>
      </c>
      <c r="DO48">
        <f>IF(M48=0,0,COUNTIF(T2_imgsummary!E48:N48,"TWB")*100/M48)</f>
        <v>0</v>
      </c>
      <c r="DQ48">
        <f>IF(M48=0,0,COUNTIF(T2_imgsummary!Y48:AH48,"COR")*100/M48)</f>
        <v>0</v>
      </c>
      <c r="DR48">
        <f>IF(M48=0,0,COUNTIF(T2_imgsummary!Y48:AH48,"COTS")*100/M48)</f>
        <v>0</v>
      </c>
      <c r="DS48">
        <f>IF(M48=0,0,COUNTIF(T2_imgsummary!Y48:AH48,"DIA")*100/M48)</f>
        <v>0</v>
      </c>
      <c r="DT48">
        <f>IF(M48=0,0,COUNTIF(T2_imgsummary!Y48:AH48,"GORG")*100/M48)</f>
        <v>0</v>
      </c>
      <c r="DU48">
        <f>IF(M48=0,0,COUNTIF(T2_imgsummary!Y48:AH48,"ISIS")*100/M48)</f>
        <v>0</v>
      </c>
      <c r="DV48">
        <f>IF(M48=0,0,COUNTIF(T2_imgsummary!Y48:AH48,"DIS")*100/M48)</f>
        <v>0</v>
      </c>
      <c r="DW48">
        <f>IF(M48=0,0,COUNTIF(T2_imgsummary!Y48:AH48,"BLEC")*100/M48)</f>
        <v>0</v>
      </c>
      <c r="DX48">
        <f>IF(M48=0,0,COUNTIF(T2_imgsummary!Y48:AH48,"COD")*100/M48)</f>
        <v>0</v>
      </c>
      <c r="DY48">
        <f>IF(M48=0,0,COUNTIF(T2_imgsummary!Y48:AH48,"KAPP")*100/M48)</f>
        <v>0</v>
      </c>
      <c r="DZ48">
        <f>IF(M48=0,0,COUNTIF(T2_imgsummary!Y48:AH48,"SARG")*100/M48)</f>
        <v>0</v>
      </c>
      <c r="EA48">
        <f>IF(M48=0,0,COUNTIF(T2_imgsummary!Y48:AH48,"ZACRF")*100/M48)</f>
        <v>0</v>
      </c>
      <c r="EB48">
        <f>IF(M48=0,0,COUNTIF(T2_imgsummary!Y48:AH48,"ZAGARF")*100/M48)</f>
        <v>0</v>
      </c>
      <c r="EC48">
        <f>IF(M48=0,0,COUNTIF(T2_imgsummary!Y48:AH48,"ZAGATF")*100/M48)</f>
        <v>0</v>
      </c>
      <c r="ED48">
        <f>IF(M48=0,0,COUNTIF(T2_imgsummary!Y48:AH48,"ZCMRF")*100/M48)</f>
        <v>0</v>
      </c>
      <c r="EE48">
        <f>IF(M48=0,0,COUNTIF(T2_imgsummary!Y48:AH48,"ZDENF")*100/M48)</f>
        <v>0</v>
      </c>
      <c r="EF48">
        <f>IF(M48=0,0,COUNTIF(T2_imgsummary!Y48:AH48,"ZEUPF")*100/M48)</f>
        <v>0</v>
      </c>
      <c r="EG48">
        <f>IF(M48=0,0,COUNTIF(T2_imgsummary!Y48:AH48,"ZFAVF")*100/M48)</f>
        <v>0</v>
      </c>
      <c r="EH48">
        <f>IF(M48=0,0,COUNTIF(T2_imgsummary!Y48:AH48,"ZMUSF")*100/M48)</f>
        <v>0</v>
      </c>
      <c r="EI48">
        <f>IF(M48=0,0,COUNTIF(T2_imgsummary!Y48:AH48,"ZNSC")*100/M48)</f>
        <v>0</v>
      </c>
      <c r="EJ48">
        <f>IF(M48=0,0,COUNTIF(T2_imgsummary!Y48:AH48,"ZOC")*100/M48)</f>
        <v>0</v>
      </c>
      <c r="EK48">
        <f>IF(M48=0,0,COUNTIF(T2_imgsummary!Y48:AH48,"ZPOCF")*100/M48)</f>
        <v>0</v>
      </c>
      <c r="EL48">
        <f>IF(M48=0,0,COUNTIF(T2_imgsummary!Y48:AH48,"ZPORF")*100/M48)</f>
        <v>0</v>
      </c>
    </row>
    <row r="49" spans="1:142" x14ac:dyDescent="0.25">
      <c r="A49">
        <v>47</v>
      </c>
      <c r="B49" t="s">
        <v>602</v>
      </c>
      <c r="F49" s="26">
        <f>IF(M49=0,0,COUNTIF(T2_imgsummary!O49:X49,"HC")*100/M49)</f>
        <v>20</v>
      </c>
      <c r="G49" s="26">
        <f>IF(M49=0,0,COUNTIF(T2_imgsummary!O49:X49,"AA")*100/M49)</f>
        <v>60</v>
      </c>
      <c r="H49">
        <f>IF(M49=0,0,COUNTIF(T2_imgsummary!O49:X49,"AB")*100/M49)</f>
        <v>0</v>
      </c>
      <c r="I49">
        <f>IF(M49=0,0,COUNTIF(T2_imgsummary!O49:X49,"MA")*100/M49)</f>
        <v>0</v>
      </c>
      <c r="J49" s="26">
        <f>IF(M49=0,0,COUNTIF(T2_imgsummary!O49:X49,"HA")*100/M49)</f>
        <v>10</v>
      </c>
      <c r="K49" s="26">
        <f>IF(M49=0,0,COUNTIF(T2_imgsummary!O49:X49,"OB")*100/M49)</f>
        <v>10</v>
      </c>
      <c r="L49">
        <f>IF(M49=0,0,COUNTIF(T2_imgsummary!O49:X49,"TWB")*100/M49)</f>
        <v>0</v>
      </c>
      <c r="M49">
        <f>10-COUNTIF(T2_imgsummary!O49:X49,"TWS")</f>
        <v>10</v>
      </c>
      <c r="P49">
        <f>IF(M49=0,0,COUNTIF(T2_imgsummary!E49:N49,"ACAN")*100/M49)</f>
        <v>0</v>
      </c>
      <c r="Q49">
        <f>IF(M49=0,0,COUNTIF(T2_imgsummary!E49:N49,"ACB")*100/M49)</f>
        <v>0</v>
      </c>
      <c r="R49">
        <f>IF(M49=0,0,COUNTIF(T2_imgsummary!E49:N49,"ACC")*100/M49)</f>
        <v>0</v>
      </c>
      <c r="S49">
        <f>IF(M49=0,0,COUNTIF(T2_imgsummary!E49:N49,"ACD")*100/M49)</f>
        <v>0</v>
      </c>
      <c r="T49">
        <f>IF(M49=0,0,COUNTIF(T2_imgsummary!E49:N49,"ACH")*100/M49)</f>
        <v>0</v>
      </c>
      <c r="U49">
        <f>IF(M49=0,0,COUNTIF(T2_imgsummary!E49:N49,"ACT")*100/M49)</f>
        <v>0</v>
      </c>
      <c r="V49">
        <f>IF(M49=0,0,COUNTIF(T2_imgsummary!E49:N49,"ACR")*100/M49)</f>
        <v>0</v>
      </c>
      <c r="W49">
        <f>IF(M49=0,0,COUNTIF(T2_imgsummary!E49:N49,"AST")*100/M49)</f>
        <v>0</v>
      </c>
      <c r="X49">
        <f>IF(M49=0,0,COUNTIF(T2_imgsummary!E49:N49,"AF")*100/M49)</f>
        <v>0</v>
      </c>
      <c r="Y49">
        <f>IF(M49=0,0,COUNTIF(T2_imgsummary!E49:N49,"BLEC")*100/M49)</f>
        <v>0</v>
      </c>
      <c r="Z49">
        <f>IF(M49=0,0,COUNTIF(T2_imgsummary!E49:N49,"CAU")*100/M49)</f>
        <v>0</v>
      </c>
      <c r="AA49">
        <f>IF(M49=0,0,COUNTIF(T2_imgsummary!E49:N49,"COE")*100/M49)</f>
        <v>0</v>
      </c>
      <c r="AB49">
        <f>IF(M49=0,0,COUNTIF(T2_imgsummary!E49:N49,"COS")*100/M49)</f>
        <v>0</v>
      </c>
      <c r="AC49">
        <f>IF(M49=0,0,COUNTIF(T2_imgsummary!E49:N49,"CYP")*100/M49)</f>
        <v>0</v>
      </c>
      <c r="AD49">
        <f>IF(M49=0,0,COUNTIF(T2_imgsummary!E49:N49,"DIP")*100/M49)</f>
        <v>0</v>
      </c>
      <c r="AE49">
        <f>IF(M49=0,0,COUNTIF(T2_imgsummary!E49:N49,"ECHY")*100/M49)</f>
        <v>0</v>
      </c>
      <c r="AF49">
        <f>IF(M49=0,0,COUNTIF(T2_imgsummary!E49:N49,"ECHI")*100/M49)</f>
        <v>0</v>
      </c>
      <c r="AG49">
        <f>IF(M49=0,0,COUNTIF(T2_imgsummary!E49:N49,"EUP")*100/M49)</f>
        <v>0</v>
      </c>
      <c r="AH49">
        <f>IF(M49=0,0,COUNTIF(T2_imgsummary!E49:N49,"FAV")*100/M49)</f>
        <v>0</v>
      </c>
      <c r="AI49">
        <f>IF(M49=0,0,COUNTIF(T2_imgsummary!E49:N49,"FVI")*100/M49)</f>
        <v>0</v>
      </c>
      <c r="AJ49">
        <f>IF(M49=0,0,COUNTIF(T2_imgsummary!E49:N49,"CMR")*100/M49)</f>
        <v>0</v>
      </c>
      <c r="AK49">
        <f>IF(M49=0,0,COUNTIF(T2_imgsummary!E49:N49,"GAL")*100/M49)</f>
        <v>0</v>
      </c>
      <c r="AL49">
        <f>IF(M49=0,0,COUNTIF(T2_imgsummary!E49:N49,"GONIA")*100/M49)</f>
        <v>0</v>
      </c>
      <c r="AM49">
        <f>IF(M49=0,0,COUNTIF(T2_imgsummary!E49:N49,"GONIO")*100/M49)</f>
        <v>0</v>
      </c>
      <c r="AN49">
        <f>IF(M49=0,0,COUNTIF(T2_imgsummary!E49:N49,"HEL")*100/M49)</f>
        <v>0</v>
      </c>
      <c r="AO49">
        <f>IF(M49=0,0,COUNTIF(T2_imgsummary!E49:N49,"HYD")*100/M49)</f>
        <v>0</v>
      </c>
      <c r="AP49">
        <f>IF(M49=0,0,COUNTIF(T2_imgsummary!E49:N49,"ISO")*100/M49)</f>
        <v>0</v>
      </c>
      <c r="AQ49">
        <f>IF(M49=0,0,COUNTIF(T2_imgsummary!E49:N49,"LEPA")*100/M49)</f>
        <v>0</v>
      </c>
      <c r="AR49">
        <f>IF(M49=0,0,COUNTIF(T2_imgsummary!E49:N49,"LEPS")*100/M49)</f>
        <v>0</v>
      </c>
      <c r="AS49">
        <f>IF(M49=0,0,COUNTIF(T2_imgsummary!E49:N49,"LOB")*100/M49)</f>
        <v>0</v>
      </c>
      <c r="AT49">
        <f>IF(M49=0,0,COUNTIF(T2_imgsummary!E49:N49,"MER")*100/M49)</f>
        <v>0</v>
      </c>
      <c r="AU49">
        <f>IF(M49=0,0,COUNTIF(T2_imgsummary!E49:N49,"MILL")*100/M49)</f>
        <v>0</v>
      </c>
      <c r="AV49">
        <f>IF(M49=0,0,COUNTIF(T2_imgsummary!E49:N49,"MON")*100/M49)</f>
        <v>0</v>
      </c>
      <c r="AW49">
        <f>IF(M49=0,0,COUNTIF(T2_imgsummary!E49:N49,"MONTB")*100/M49)</f>
        <v>0</v>
      </c>
      <c r="AX49">
        <f>IF(M49=0,0,COUNTIF(T2_imgsummary!E49:N49,"MONTE")*100/M49)</f>
        <v>0</v>
      </c>
      <c r="AY49">
        <f>IF(M49=0,0,COUNTIF(T2_imgsummary!E49:N49,"MONTF")*100/M49)</f>
        <v>0</v>
      </c>
      <c r="AZ49">
        <f>IF(M49=0,0,COUNTIF(T2_imgsummary!E49:N49,"MYC")*100/M49)</f>
        <v>0</v>
      </c>
      <c r="BA49">
        <f>IF(M49=0,0,COUNTIF(T2_imgsummary!E49:N49,"CB")*100/M49)</f>
        <v>0</v>
      </c>
      <c r="BB49">
        <f>IF(M49=0,0,COUNTIF(T2_imgsummary!E49:N49,"BUB")*100/M49)</f>
        <v>0</v>
      </c>
      <c r="BC49" s="26">
        <f>IF(M49=0,0,COUNTIF(T2_imgsummary!E49:N49,"CE")*100/M49)</f>
        <v>10</v>
      </c>
      <c r="BD49">
        <f>IF(M49=0,0,COUNTIF(T2_imgsummary!E49:N49,"CF")*100/M49)</f>
        <v>0</v>
      </c>
      <c r="BE49">
        <f>IF(M49=0,0,COUNTIF(T2_imgsummary!E49:N49,"FOT")*100/M49)</f>
        <v>0</v>
      </c>
      <c r="BF49">
        <f>IF(M49=0,0,COUNTIF(T2_imgsummary!E49:N49,"CM")*100/M49)</f>
        <v>0</v>
      </c>
      <c r="BG49">
        <f>IF(M49=0,0,COUNTIF(T2_imgsummary!E49:N49,"OULA")*100/M49)</f>
        <v>0</v>
      </c>
      <c r="BH49">
        <f>IF(M49=0,0,COUNTIF(T2_imgsummary!E49:N49,"OULO")*100/M49)</f>
        <v>0</v>
      </c>
      <c r="BI49">
        <f>IF(M49=0,0,COUNTIF(T2_imgsummary!E49:N49,"OXY")*100/M49)</f>
        <v>0</v>
      </c>
      <c r="BJ49">
        <f>IF(M49=0,0,COUNTIF(T2_imgsummary!E49:N49,"PACE")*100/M49)</f>
        <v>0</v>
      </c>
      <c r="BK49">
        <f>IF(M49=0,0,COUNTIF(T2_imgsummary!E49:N49,"PACF")*100/M49)</f>
        <v>0</v>
      </c>
      <c r="BL49">
        <f>IF(M49=0,0,COUNTIF(T2_imgsummary!E49:N49,"PAV")*100/M49)</f>
        <v>0</v>
      </c>
      <c r="BM49">
        <f>IF(M49=0,0,COUNTIF(T2_imgsummary!E49:N49,"PEC")*100/M49)</f>
        <v>0</v>
      </c>
      <c r="BN49">
        <f>IF(M49=0,0,COUNTIF(T2_imgsummary!E49:N49,"PLAT")*100/M49)</f>
        <v>0</v>
      </c>
      <c r="BO49">
        <f>IF(M49=0,0,COUNTIF(T2_imgsummary!E49:N49,"POC")*100/M49)</f>
        <v>0</v>
      </c>
      <c r="BP49">
        <f>IF(M49=0,0,COUNTIF(T2_imgsummary!E49:N49,"PORB")*100/M49)</f>
        <v>0</v>
      </c>
      <c r="BQ49">
        <f>IF(M49=0,0,COUNTIF(T2_imgsummary!E49:N49,"PORE")*100/M49)</f>
        <v>0</v>
      </c>
      <c r="BR49" s="26">
        <f>IF(M49=0,0,COUNTIF(T2_imgsummary!E49:N49,"PORM")*100/M49)</f>
        <v>10</v>
      </c>
      <c r="BS49">
        <f>IF(M49=0,0,COUNTIF(T2_imgsummary!E49:N49,"SER")*100/M49)</f>
        <v>0</v>
      </c>
      <c r="BT49">
        <f>IF(M49=0,0,COUNTIF(T2_imgsummary!E49:N49,"STY")*100/M49)</f>
        <v>0</v>
      </c>
      <c r="BU49">
        <f>IF(M49=0,0,COUNTIF(T2_imgsummary!E49:N49,"SYM")*100/M49)</f>
        <v>0</v>
      </c>
      <c r="BV49">
        <f>IF(M49=0,0,COUNTIF(T2_imgsummary!E49:N49,"TUBI")*100/M49)</f>
        <v>0</v>
      </c>
      <c r="BW49">
        <f>IF(M49=0,0,COUNTIF(T2_imgsummary!E49:N49,"TURB")*100/M49)</f>
        <v>0</v>
      </c>
      <c r="BX49">
        <f>IF(M49=0,0,COUNTIF(T2_imgsummary!E49:N49,"ZACRF")*100/M49)</f>
        <v>0</v>
      </c>
      <c r="BY49">
        <f>IF(M49=0,0,COUNTIF(T2_imgsummary!E49:N49,"ZAGARF")*100/M49)</f>
        <v>0</v>
      </c>
      <c r="BZ49">
        <f>IF(M49=0,0,COUNTIF(T2_imgsummary!E49:N49,"ZAGATF")*100/M49)</f>
        <v>0</v>
      </c>
      <c r="CA49">
        <f>IF(M49=0,0,COUNTIF(T2_imgsummary!E49:N49,"ZDENF")*100/M49)</f>
        <v>0</v>
      </c>
      <c r="CB49">
        <f>IF(M49=0,0,COUNTIF(T2_imgsummary!E49:N49,"ZEUPF")*100/M49)</f>
        <v>0</v>
      </c>
      <c r="CC49">
        <f>IF(M49=0,0,COUNTIF(T2_imgsummary!E49:N49,"ZFAVF")*100/M49)</f>
        <v>0</v>
      </c>
      <c r="CD49">
        <f>IF(M49=0,0,COUNTIF(T2_imgsummary!E49:N49,"ZCMRF")*100/M49)</f>
        <v>0</v>
      </c>
      <c r="CE49">
        <f>IF(M49=0,0,COUNTIF(T2_imgsummary!E49:N49,"ZMUSF")*100/M49)</f>
        <v>0</v>
      </c>
      <c r="CF49">
        <f>IF(M49=0,0,COUNTIF(T2_imgsummary!E49:N49,"ZNSC")*100/M49)</f>
        <v>0</v>
      </c>
      <c r="CG49">
        <f>IF(M49=0,0,COUNTIF(T2_imgsummary!E49:N49,"ZOC")*100/M49)</f>
        <v>0</v>
      </c>
      <c r="CH49">
        <f>IF(M49=0,0,COUNTIF(T2_imgsummary!E49:N49,"ZPOCF")*100/M49)</f>
        <v>0</v>
      </c>
      <c r="CI49">
        <f>IF(M49=0,0,COUNTIF(T2_imgsummary!E49:N49,"ZPORF")*100/M49)</f>
        <v>0</v>
      </c>
      <c r="CK49" s="26">
        <f>IF(M49=0,0,COUNTIF(T2_imgsummary!E49:N49,"AA")*100/M49)</f>
        <v>50</v>
      </c>
      <c r="CL49" s="26">
        <f>IF(M49=0,0,COUNTIF(T2_imgsummary!E49:N49,"CA")*100/M49)</f>
        <v>10</v>
      </c>
      <c r="CM49">
        <f>IF(M49=0,0,COUNTIF(T2_imgsummary!E49:N49,"DC")*100/M49)</f>
        <v>0</v>
      </c>
      <c r="CN49">
        <f>IF(M49=0,0,COUNTIF(T2_imgsummary!E49:N49,"DCA")*100/M49)</f>
        <v>0</v>
      </c>
      <c r="CO49">
        <f>IF(M49=0,0,COUNTIF(T2_imgsummary!E49:N49,"DIS")*100/M49)</f>
        <v>0</v>
      </c>
      <c r="CQ49">
        <f>IF(M49=0,0,COUNTIF(T2_imgsummary!E49:N49,"GRV")*100/M49)</f>
        <v>0</v>
      </c>
      <c r="CR49">
        <f>IF(M49=0,0,COUNTIF(T2_imgsummary!E49:N49,"R")*100/M49)</f>
        <v>0</v>
      </c>
      <c r="CS49">
        <f>IF(M49=0,0,COUNTIF(T2_imgsummary!E49:N49,"S")*100/M49)</f>
        <v>0</v>
      </c>
      <c r="CT49">
        <f>IF(M49=0,0,COUNTIF(T2_imgsummary!E49:N49,"RCK")*100/M49)</f>
        <v>0</v>
      </c>
      <c r="CU49">
        <f>IF(M49=0,0,COUNTIF(T2_imgsummary!E49:N49,"SI")*100/M49)</f>
        <v>0</v>
      </c>
      <c r="CW49">
        <f>IF(M49=0,0,COUNTIF(T2_imgsummary!E49:N49,"COD")*100/M49)</f>
        <v>0</v>
      </c>
      <c r="CX49">
        <f>IF(M49=0,0,COUNTIF(T2_imgsummary!E49:N49,"KAPP")*100/M49)</f>
        <v>0</v>
      </c>
      <c r="CY49">
        <f>IF(M49=0,0,COUNTIF(T2_imgsummary!E49:N49,"MA")*100/M49)</f>
        <v>0</v>
      </c>
      <c r="CZ49">
        <f>IF(M49=0,0,COUNTIF(T2_imgsummary!E49:N49,"SARG")*100/M49)</f>
        <v>0</v>
      </c>
      <c r="DB49" s="26">
        <f>IF(M49=0,0,COUNTIF(T2_imgsummary!E49:N49,"HA")*100/M49)</f>
        <v>10</v>
      </c>
      <c r="DD49">
        <f>IF(M49=0,0,COUNTIF(T2_imgsummary!E49:N49,"COTS")*100/M49)</f>
        <v>0</v>
      </c>
      <c r="DE49">
        <f>IF(M49=0,0,COUNTIF(T2_imgsummary!E49:N49,"COR")*100/M49)</f>
        <v>0</v>
      </c>
      <c r="DF49">
        <f>IF(M49=0,0,COUNTIF(T2_imgsummary!E49:N49,"DIA")*100/M49)</f>
        <v>0</v>
      </c>
      <c r="DG49">
        <f>IF(M49=0,0,COUNTIF(T2_imgsummary!E49:N49,"GORG")*100/M49)</f>
        <v>0</v>
      </c>
      <c r="DH49">
        <f>IF(M49=0,0,COUNTIF(T2_imgsummary!E49:N49,"ISIS")*100/M49)</f>
        <v>0</v>
      </c>
      <c r="DI49">
        <f>IF(M49=0,0,COUNTIF(T2_imgsummary!E49:N49,"OT")*100/M49)</f>
        <v>0</v>
      </c>
      <c r="DJ49">
        <f>IF(M49=0,0,COUNTIF(T2_imgsummary!E49:N49,"SG")*100/M49)</f>
        <v>0</v>
      </c>
      <c r="DK49">
        <f>IF(M49=0,0,COUNTIF(T2_imgsummary!E49:N49,"SC")*100/M49)</f>
        <v>0</v>
      </c>
      <c r="DL49" s="26">
        <f>IF(M49=0,0,COUNTIF(T2_imgsummary!E49:N49,"SP")*100/M49)</f>
        <v>10</v>
      </c>
      <c r="DM49">
        <f>IF(M49=0,0,COUNTIF(T2_imgsummary!E49:N49,"ZO")*100/M49)</f>
        <v>0</v>
      </c>
      <c r="DO49">
        <f>IF(M49=0,0,COUNTIF(T2_imgsummary!E49:N49,"TWB")*100/M49)</f>
        <v>0</v>
      </c>
      <c r="DQ49">
        <f>IF(M49=0,0,COUNTIF(T2_imgsummary!Y49:AH49,"COR")*100/M49)</f>
        <v>0</v>
      </c>
      <c r="DR49">
        <f>IF(M49=0,0,COUNTIF(T2_imgsummary!Y49:AH49,"COTS")*100/M49)</f>
        <v>0</v>
      </c>
      <c r="DS49">
        <f>IF(M49=0,0,COUNTIF(T2_imgsummary!Y49:AH49,"DIA")*100/M49)</f>
        <v>0</v>
      </c>
      <c r="DT49">
        <f>IF(M49=0,0,COUNTIF(T2_imgsummary!Y49:AH49,"GORG")*100/M49)</f>
        <v>0</v>
      </c>
      <c r="DU49">
        <f>IF(M49=0,0,COUNTIF(T2_imgsummary!Y49:AH49,"ISIS")*100/M49)</f>
        <v>0</v>
      </c>
      <c r="DV49">
        <f>IF(M49=0,0,COUNTIF(T2_imgsummary!Y49:AH49,"DIS")*100/M49)</f>
        <v>0</v>
      </c>
      <c r="DW49">
        <f>IF(M49=0,0,COUNTIF(T2_imgsummary!Y49:AH49,"BLEC")*100/M49)</f>
        <v>0</v>
      </c>
      <c r="DX49">
        <f>IF(M49=0,0,COUNTIF(T2_imgsummary!Y49:AH49,"COD")*100/M49)</f>
        <v>0</v>
      </c>
      <c r="DY49">
        <f>IF(M49=0,0,COUNTIF(T2_imgsummary!Y49:AH49,"KAPP")*100/M49)</f>
        <v>0</v>
      </c>
      <c r="DZ49">
        <f>IF(M49=0,0,COUNTIF(T2_imgsummary!Y49:AH49,"SARG")*100/M49)</f>
        <v>0</v>
      </c>
      <c r="EA49">
        <f>IF(M49=0,0,COUNTIF(T2_imgsummary!Y49:AH49,"ZACRF")*100/M49)</f>
        <v>0</v>
      </c>
      <c r="EB49">
        <f>IF(M49=0,0,COUNTIF(T2_imgsummary!Y49:AH49,"ZAGARF")*100/M49)</f>
        <v>0</v>
      </c>
      <c r="EC49">
        <f>IF(M49=0,0,COUNTIF(T2_imgsummary!Y49:AH49,"ZAGATF")*100/M49)</f>
        <v>0</v>
      </c>
      <c r="ED49">
        <f>IF(M49=0,0,COUNTIF(T2_imgsummary!Y49:AH49,"ZCMRF")*100/M49)</f>
        <v>0</v>
      </c>
      <c r="EE49">
        <f>IF(M49=0,0,COUNTIF(T2_imgsummary!Y49:AH49,"ZDENF")*100/M49)</f>
        <v>0</v>
      </c>
      <c r="EF49">
        <f>IF(M49=0,0,COUNTIF(T2_imgsummary!Y49:AH49,"ZEUPF")*100/M49)</f>
        <v>0</v>
      </c>
      <c r="EG49">
        <f>IF(M49=0,0,COUNTIF(T2_imgsummary!Y49:AH49,"ZFAVF")*100/M49)</f>
        <v>0</v>
      </c>
      <c r="EH49">
        <f>IF(M49=0,0,COUNTIF(T2_imgsummary!Y49:AH49,"ZMUSF")*100/M49)</f>
        <v>0</v>
      </c>
      <c r="EI49">
        <f>IF(M49=0,0,COUNTIF(T2_imgsummary!Y49:AH49,"ZNSC")*100/M49)</f>
        <v>0</v>
      </c>
      <c r="EJ49">
        <f>IF(M49=0,0,COUNTIF(T2_imgsummary!Y49:AH49,"ZOC")*100/M49)</f>
        <v>0</v>
      </c>
      <c r="EK49">
        <f>IF(M49=0,0,COUNTIF(T2_imgsummary!Y49:AH49,"ZPOCF")*100/M49)</f>
        <v>0</v>
      </c>
      <c r="EL49">
        <f>IF(M49=0,0,COUNTIF(T2_imgsummary!Y49:AH49,"ZPORF")*100/M49)</f>
        <v>0</v>
      </c>
    </row>
    <row r="50" spans="1:142" x14ac:dyDescent="0.25">
      <c r="A50">
        <v>48</v>
      </c>
      <c r="B50" t="s">
        <v>603</v>
      </c>
      <c r="F50" s="26">
        <f>IF(M50=0,0,COUNTIF(T2_imgsummary!O50:X50,"HC")*100/M50)</f>
        <v>20</v>
      </c>
      <c r="G50" s="26">
        <f>IF(M50=0,0,COUNTIF(T2_imgsummary!O50:X50,"AA")*100/M50)</f>
        <v>40</v>
      </c>
      <c r="H50" s="26">
        <f>IF(M50=0,0,COUNTIF(T2_imgsummary!O50:X50,"AB")*100/M50)</f>
        <v>10</v>
      </c>
      <c r="I50" s="26">
        <f>IF(M50=0,0,COUNTIF(T2_imgsummary!O50:X50,"MA")*100/M50)</f>
        <v>20</v>
      </c>
      <c r="J50" s="26">
        <f>IF(M50=0,0,COUNTIF(T2_imgsummary!O50:X50,"HA")*100/M50)</f>
        <v>10</v>
      </c>
      <c r="K50">
        <f>IF(M50=0,0,COUNTIF(T2_imgsummary!O50:X50,"OB")*100/M50)</f>
        <v>0</v>
      </c>
      <c r="L50">
        <f>IF(M50=0,0,COUNTIF(T2_imgsummary!O50:X50,"TWB")*100/M50)</f>
        <v>0</v>
      </c>
      <c r="M50">
        <f>10-COUNTIF(T2_imgsummary!O50:X50,"TWS")</f>
        <v>10</v>
      </c>
      <c r="P50">
        <f>IF(M50=0,0,COUNTIF(T2_imgsummary!E50:N50,"ACAN")*100/M50)</f>
        <v>0</v>
      </c>
      <c r="Q50" s="26">
        <f>IF(M50=0,0,COUNTIF(T2_imgsummary!E50:N50,"ACB")*100/M50)</f>
        <v>10</v>
      </c>
      <c r="R50">
        <f>IF(M50=0,0,COUNTIF(T2_imgsummary!E50:N50,"ACC")*100/M50)</f>
        <v>0</v>
      </c>
      <c r="S50">
        <f>IF(M50=0,0,COUNTIF(T2_imgsummary!E50:N50,"ACD")*100/M50)</f>
        <v>0</v>
      </c>
      <c r="T50">
        <f>IF(M50=0,0,COUNTIF(T2_imgsummary!E50:N50,"ACH")*100/M50)</f>
        <v>0</v>
      </c>
      <c r="U50">
        <f>IF(M50=0,0,COUNTIF(T2_imgsummary!E50:N50,"ACT")*100/M50)</f>
        <v>0</v>
      </c>
      <c r="V50">
        <f>IF(M50=0,0,COUNTIF(T2_imgsummary!E50:N50,"ACR")*100/M50)</f>
        <v>0</v>
      </c>
      <c r="W50">
        <f>IF(M50=0,0,COUNTIF(T2_imgsummary!E50:N50,"AST")*100/M50)</f>
        <v>0</v>
      </c>
      <c r="X50">
        <f>IF(M50=0,0,COUNTIF(T2_imgsummary!E50:N50,"AF")*100/M50)</f>
        <v>0</v>
      </c>
      <c r="Y50">
        <f>IF(M50=0,0,COUNTIF(T2_imgsummary!E50:N50,"BLEC")*100/M50)</f>
        <v>0</v>
      </c>
      <c r="Z50">
        <f>IF(M50=0,0,COUNTIF(T2_imgsummary!E50:N50,"CAU")*100/M50)</f>
        <v>0</v>
      </c>
      <c r="AA50">
        <f>IF(M50=0,0,COUNTIF(T2_imgsummary!E50:N50,"COE")*100/M50)</f>
        <v>0</v>
      </c>
      <c r="AB50">
        <f>IF(M50=0,0,COUNTIF(T2_imgsummary!E50:N50,"COS")*100/M50)</f>
        <v>0</v>
      </c>
      <c r="AC50">
        <f>IF(M50=0,0,COUNTIF(T2_imgsummary!E50:N50,"CYP")*100/M50)</f>
        <v>0</v>
      </c>
      <c r="AD50">
        <f>IF(M50=0,0,COUNTIF(T2_imgsummary!E50:N50,"DIP")*100/M50)</f>
        <v>0</v>
      </c>
      <c r="AE50">
        <f>IF(M50=0,0,COUNTIF(T2_imgsummary!E50:N50,"ECHY")*100/M50)</f>
        <v>0</v>
      </c>
      <c r="AF50">
        <f>IF(M50=0,0,COUNTIF(T2_imgsummary!E50:N50,"ECHI")*100/M50)</f>
        <v>0</v>
      </c>
      <c r="AG50">
        <f>IF(M50=0,0,COUNTIF(T2_imgsummary!E50:N50,"EUP")*100/M50)</f>
        <v>0</v>
      </c>
      <c r="AH50">
        <f>IF(M50=0,0,COUNTIF(T2_imgsummary!E50:N50,"FAV")*100/M50)</f>
        <v>0</v>
      </c>
      <c r="AI50">
        <f>IF(M50=0,0,COUNTIF(T2_imgsummary!E50:N50,"FVI")*100/M50)</f>
        <v>0</v>
      </c>
      <c r="AJ50">
        <f>IF(M50=0,0,COUNTIF(T2_imgsummary!E50:N50,"CMR")*100/M50)</f>
        <v>0</v>
      </c>
      <c r="AK50">
        <f>IF(M50=0,0,COUNTIF(T2_imgsummary!E50:N50,"GAL")*100/M50)</f>
        <v>0</v>
      </c>
      <c r="AL50">
        <f>IF(M50=0,0,COUNTIF(T2_imgsummary!E50:N50,"GONIA")*100/M50)</f>
        <v>0</v>
      </c>
      <c r="AM50">
        <f>IF(M50=0,0,COUNTIF(T2_imgsummary!E50:N50,"GONIO")*100/M50)</f>
        <v>0</v>
      </c>
      <c r="AN50">
        <f>IF(M50=0,0,COUNTIF(T2_imgsummary!E50:N50,"HEL")*100/M50)</f>
        <v>0</v>
      </c>
      <c r="AO50">
        <f>IF(M50=0,0,COUNTIF(T2_imgsummary!E50:N50,"HYD")*100/M50)</f>
        <v>0</v>
      </c>
      <c r="AP50">
        <f>IF(M50=0,0,COUNTIF(T2_imgsummary!E50:N50,"ISO")*100/M50)</f>
        <v>0</v>
      </c>
      <c r="AQ50">
        <f>IF(M50=0,0,COUNTIF(T2_imgsummary!E50:N50,"LEPA")*100/M50)</f>
        <v>0</v>
      </c>
      <c r="AR50">
        <f>IF(M50=0,0,COUNTIF(T2_imgsummary!E50:N50,"LEPS")*100/M50)</f>
        <v>0</v>
      </c>
      <c r="AS50">
        <f>IF(M50=0,0,COUNTIF(T2_imgsummary!E50:N50,"LOB")*100/M50)</f>
        <v>0</v>
      </c>
      <c r="AT50">
        <f>IF(M50=0,0,COUNTIF(T2_imgsummary!E50:N50,"MER")*100/M50)</f>
        <v>0</v>
      </c>
      <c r="AU50">
        <f>IF(M50=0,0,COUNTIF(T2_imgsummary!E50:N50,"MILL")*100/M50)</f>
        <v>0</v>
      </c>
      <c r="AV50">
        <f>IF(M50=0,0,COUNTIF(T2_imgsummary!E50:N50,"MON")*100/M50)</f>
        <v>0</v>
      </c>
      <c r="AW50">
        <f>IF(M50=0,0,COUNTIF(T2_imgsummary!E50:N50,"MONTB")*100/M50)</f>
        <v>0</v>
      </c>
      <c r="AX50">
        <f>IF(M50=0,0,COUNTIF(T2_imgsummary!E50:N50,"MONTE")*100/M50)</f>
        <v>0</v>
      </c>
      <c r="AY50">
        <f>IF(M50=0,0,COUNTIF(T2_imgsummary!E50:N50,"MONTF")*100/M50)</f>
        <v>0</v>
      </c>
      <c r="AZ50">
        <f>IF(M50=0,0,COUNTIF(T2_imgsummary!E50:N50,"MYC")*100/M50)</f>
        <v>0</v>
      </c>
      <c r="BA50">
        <f>IF(M50=0,0,COUNTIF(T2_imgsummary!E50:N50,"CB")*100/M50)</f>
        <v>0</v>
      </c>
      <c r="BB50">
        <f>IF(M50=0,0,COUNTIF(T2_imgsummary!E50:N50,"BUB")*100/M50)</f>
        <v>0</v>
      </c>
      <c r="BC50">
        <f>IF(M50=0,0,COUNTIF(T2_imgsummary!E50:N50,"CE")*100/M50)</f>
        <v>0</v>
      </c>
      <c r="BD50">
        <f>IF(M50=0,0,COUNTIF(T2_imgsummary!E50:N50,"CF")*100/M50)</f>
        <v>0</v>
      </c>
      <c r="BE50">
        <f>IF(M50=0,0,COUNTIF(T2_imgsummary!E50:N50,"FOT")*100/M50)</f>
        <v>0</v>
      </c>
      <c r="BF50">
        <f>IF(M50=0,0,COUNTIF(T2_imgsummary!E50:N50,"CM")*100/M50)</f>
        <v>0</v>
      </c>
      <c r="BG50">
        <f>IF(M50=0,0,COUNTIF(T2_imgsummary!E50:N50,"OULA")*100/M50)</f>
        <v>0</v>
      </c>
      <c r="BH50">
        <f>IF(M50=0,0,COUNTIF(T2_imgsummary!E50:N50,"OULO")*100/M50)</f>
        <v>0</v>
      </c>
      <c r="BI50">
        <f>IF(M50=0,0,COUNTIF(T2_imgsummary!E50:N50,"OXY")*100/M50)</f>
        <v>0</v>
      </c>
      <c r="BJ50">
        <f>IF(M50=0,0,COUNTIF(T2_imgsummary!E50:N50,"PACE")*100/M50)</f>
        <v>0</v>
      </c>
      <c r="BK50">
        <f>IF(M50=0,0,COUNTIF(T2_imgsummary!E50:N50,"PACF")*100/M50)</f>
        <v>0</v>
      </c>
      <c r="BL50">
        <f>IF(M50=0,0,COUNTIF(T2_imgsummary!E50:N50,"PAV")*100/M50)</f>
        <v>0</v>
      </c>
      <c r="BM50">
        <f>IF(M50=0,0,COUNTIF(T2_imgsummary!E50:N50,"PEC")*100/M50)</f>
        <v>0</v>
      </c>
      <c r="BN50">
        <f>IF(M50=0,0,COUNTIF(T2_imgsummary!E50:N50,"PLAT")*100/M50)</f>
        <v>0</v>
      </c>
      <c r="BO50" s="26">
        <f>IF(M50=0,0,COUNTIF(T2_imgsummary!E50:N50,"POC")*100/M50)</f>
        <v>10</v>
      </c>
      <c r="BP50">
        <f>IF(M50=0,0,COUNTIF(T2_imgsummary!E50:N50,"PORB")*100/M50)</f>
        <v>0</v>
      </c>
      <c r="BQ50">
        <f>IF(M50=0,0,COUNTIF(T2_imgsummary!E50:N50,"PORE")*100/M50)</f>
        <v>0</v>
      </c>
      <c r="BR50">
        <f>IF(M50=0,0,COUNTIF(T2_imgsummary!E50:N50,"PORM")*100/M50)</f>
        <v>0</v>
      </c>
      <c r="BS50">
        <f>IF(M50=0,0,COUNTIF(T2_imgsummary!E50:N50,"SER")*100/M50)</f>
        <v>0</v>
      </c>
      <c r="BT50">
        <f>IF(M50=0,0,COUNTIF(T2_imgsummary!E50:N50,"STY")*100/M50)</f>
        <v>0</v>
      </c>
      <c r="BU50">
        <f>IF(M50=0,0,COUNTIF(T2_imgsummary!E50:N50,"SYM")*100/M50)</f>
        <v>0</v>
      </c>
      <c r="BV50">
        <f>IF(M50=0,0,COUNTIF(T2_imgsummary!E50:N50,"TUBI")*100/M50)</f>
        <v>0</v>
      </c>
      <c r="BW50">
        <f>IF(M50=0,0,COUNTIF(T2_imgsummary!E50:N50,"TURB")*100/M50)</f>
        <v>0</v>
      </c>
      <c r="BX50">
        <f>IF(M50=0,0,COUNTIF(T2_imgsummary!E50:N50,"ZACRF")*100/M50)</f>
        <v>0</v>
      </c>
      <c r="BY50">
        <f>IF(M50=0,0,COUNTIF(T2_imgsummary!E50:N50,"ZAGARF")*100/M50)</f>
        <v>0</v>
      </c>
      <c r="BZ50">
        <f>IF(M50=0,0,COUNTIF(T2_imgsummary!E50:N50,"ZAGATF")*100/M50)</f>
        <v>0</v>
      </c>
      <c r="CA50">
        <f>IF(M50=0,0,COUNTIF(T2_imgsummary!E50:N50,"ZDENF")*100/M50)</f>
        <v>0</v>
      </c>
      <c r="CB50">
        <f>IF(M50=0,0,COUNTIF(T2_imgsummary!E50:N50,"ZEUPF")*100/M50)</f>
        <v>0</v>
      </c>
      <c r="CC50">
        <f>IF(M50=0,0,COUNTIF(T2_imgsummary!E50:N50,"ZFAVF")*100/M50)</f>
        <v>0</v>
      </c>
      <c r="CD50">
        <f>IF(M50=0,0,COUNTIF(T2_imgsummary!E50:N50,"ZCMRF")*100/M50)</f>
        <v>0</v>
      </c>
      <c r="CE50">
        <f>IF(M50=0,0,COUNTIF(T2_imgsummary!E50:N50,"ZMUSF")*100/M50)</f>
        <v>0</v>
      </c>
      <c r="CF50">
        <f>IF(M50=0,0,COUNTIF(T2_imgsummary!E50:N50,"ZNSC")*100/M50)</f>
        <v>0</v>
      </c>
      <c r="CG50">
        <f>IF(M50=0,0,COUNTIF(T2_imgsummary!E50:N50,"ZOC")*100/M50)</f>
        <v>0</v>
      </c>
      <c r="CH50">
        <f>IF(M50=0,0,COUNTIF(T2_imgsummary!E50:N50,"ZPOCF")*100/M50)</f>
        <v>0</v>
      </c>
      <c r="CI50">
        <f>IF(M50=0,0,COUNTIF(T2_imgsummary!E50:N50,"ZPORF")*100/M50)</f>
        <v>0</v>
      </c>
      <c r="CK50" s="26">
        <f>IF(M50=0,0,COUNTIF(T2_imgsummary!E50:N50,"AA")*100/M50)</f>
        <v>40</v>
      </c>
      <c r="CL50">
        <f>IF(M50=0,0,COUNTIF(T2_imgsummary!E50:N50,"CA")*100/M50)</f>
        <v>0</v>
      </c>
      <c r="CM50">
        <f>IF(M50=0,0,COUNTIF(T2_imgsummary!E50:N50,"DC")*100/M50)</f>
        <v>0</v>
      </c>
      <c r="CN50">
        <f>IF(M50=0,0,COUNTIF(T2_imgsummary!E50:N50,"DCA")*100/M50)</f>
        <v>0</v>
      </c>
      <c r="CO50">
        <f>IF(M50=0,0,COUNTIF(T2_imgsummary!E50:N50,"DIS")*100/M50)</f>
        <v>0</v>
      </c>
      <c r="CQ50">
        <f>IF(M50=0,0,COUNTIF(T2_imgsummary!E50:N50,"GRV")*100/M50)</f>
        <v>0</v>
      </c>
      <c r="CR50">
        <f>IF(M50=0,0,COUNTIF(T2_imgsummary!E50:N50,"R")*100/M50)</f>
        <v>0</v>
      </c>
      <c r="CS50" s="26">
        <f>IF(M50=0,0,COUNTIF(T2_imgsummary!E50:N50,"S")*100/M50)</f>
        <v>10</v>
      </c>
      <c r="CT50">
        <f>IF(M50=0,0,COUNTIF(T2_imgsummary!E50:N50,"RCK")*100/M50)</f>
        <v>0</v>
      </c>
      <c r="CU50">
        <f>IF(M50=0,0,COUNTIF(T2_imgsummary!E50:N50,"SI")*100/M50)</f>
        <v>0</v>
      </c>
      <c r="CW50">
        <f>IF(M50=0,0,COUNTIF(T2_imgsummary!E50:N50,"COD")*100/M50)</f>
        <v>0</v>
      </c>
      <c r="CX50">
        <f>IF(M50=0,0,COUNTIF(T2_imgsummary!E50:N50,"KAPP")*100/M50)</f>
        <v>0</v>
      </c>
      <c r="CY50" s="26">
        <f>IF(M50=0,0,COUNTIF(T2_imgsummary!E50:N50,"MA")*100/M50)</f>
        <v>20</v>
      </c>
      <c r="CZ50">
        <f>IF(M50=0,0,COUNTIF(T2_imgsummary!E50:N50,"SARG")*100/M50)</f>
        <v>0</v>
      </c>
      <c r="DB50" s="26">
        <f>IF(M50=0,0,COUNTIF(T2_imgsummary!E50:N50,"HA")*100/M50)</f>
        <v>10</v>
      </c>
      <c r="DD50">
        <f>IF(M50=0,0,COUNTIF(T2_imgsummary!E50:N50,"COTS")*100/M50)</f>
        <v>0</v>
      </c>
      <c r="DE50">
        <f>IF(M50=0,0,COUNTIF(T2_imgsummary!E50:N50,"COR")*100/M50)</f>
        <v>0</v>
      </c>
      <c r="DF50">
        <f>IF(M50=0,0,COUNTIF(T2_imgsummary!E50:N50,"DIA")*100/M50)</f>
        <v>0</v>
      </c>
      <c r="DG50">
        <f>IF(M50=0,0,COUNTIF(T2_imgsummary!E50:N50,"GORG")*100/M50)</f>
        <v>0</v>
      </c>
      <c r="DH50">
        <f>IF(M50=0,0,COUNTIF(T2_imgsummary!E50:N50,"ISIS")*100/M50)</f>
        <v>0</v>
      </c>
      <c r="DI50">
        <f>IF(M50=0,0,COUNTIF(T2_imgsummary!E50:N50,"OT")*100/M50)</f>
        <v>0</v>
      </c>
      <c r="DJ50">
        <f>IF(M50=0,0,COUNTIF(T2_imgsummary!E50:N50,"SG")*100/M50)</f>
        <v>0</v>
      </c>
      <c r="DK50">
        <f>IF(M50=0,0,COUNTIF(T2_imgsummary!E50:N50,"SC")*100/M50)</f>
        <v>0</v>
      </c>
      <c r="DL50">
        <f>IF(M50=0,0,COUNTIF(T2_imgsummary!E50:N50,"SP")*100/M50)</f>
        <v>0</v>
      </c>
      <c r="DM50">
        <f>IF(M50=0,0,COUNTIF(T2_imgsummary!E50:N50,"ZO")*100/M50)</f>
        <v>0</v>
      </c>
      <c r="DO50">
        <f>IF(M50=0,0,COUNTIF(T2_imgsummary!E50:N50,"TWB")*100/M50)</f>
        <v>0</v>
      </c>
      <c r="DQ50">
        <f>IF(M50=0,0,COUNTIF(T2_imgsummary!Y50:AH50,"COR")*100/M50)</f>
        <v>0</v>
      </c>
      <c r="DR50">
        <f>IF(M50=0,0,COUNTIF(T2_imgsummary!Y50:AH50,"COTS")*100/M50)</f>
        <v>0</v>
      </c>
      <c r="DS50">
        <f>IF(M50=0,0,COUNTIF(T2_imgsummary!Y50:AH50,"DIA")*100/M50)</f>
        <v>0</v>
      </c>
      <c r="DT50">
        <f>IF(M50=0,0,COUNTIF(T2_imgsummary!Y50:AH50,"GORG")*100/M50)</f>
        <v>0</v>
      </c>
      <c r="DU50">
        <f>IF(M50=0,0,COUNTIF(T2_imgsummary!Y50:AH50,"ISIS")*100/M50)</f>
        <v>0</v>
      </c>
      <c r="DV50">
        <f>IF(M50=0,0,COUNTIF(T2_imgsummary!Y50:AH50,"DIS")*100/M50)</f>
        <v>0</v>
      </c>
      <c r="DW50">
        <f>IF(M50=0,0,COUNTIF(T2_imgsummary!Y50:AH50,"BLEC")*100/M50)</f>
        <v>0</v>
      </c>
      <c r="DX50">
        <f>IF(M50=0,0,COUNTIF(T2_imgsummary!Y50:AH50,"COD")*100/M50)</f>
        <v>0</v>
      </c>
      <c r="DY50">
        <f>IF(M50=0,0,COUNTIF(T2_imgsummary!Y50:AH50,"KAPP")*100/M50)</f>
        <v>0</v>
      </c>
      <c r="DZ50">
        <f>IF(M50=0,0,COUNTIF(T2_imgsummary!Y50:AH50,"SARG")*100/M50)</f>
        <v>0</v>
      </c>
      <c r="EA50">
        <f>IF(M50=0,0,COUNTIF(T2_imgsummary!Y50:AH50,"ZACRF")*100/M50)</f>
        <v>0</v>
      </c>
      <c r="EB50">
        <f>IF(M50=0,0,COUNTIF(T2_imgsummary!Y50:AH50,"ZAGARF")*100/M50)</f>
        <v>0</v>
      </c>
      <c r="EC50">
        <f>IF(M50=0,0,COUNTIF(T2_imgsummary!Y50:AH50,"ZAGATF")*100/M50)</f>
        <v>0</v>
      </c>
      <c r="ED50">
        <f>IF(M50=0,0,COUNTIF(T2_imgsummary!Y50:AH50,"ZCMRF")*100/M50)</f>
        <v>0</v>
      </c>
      <c r="EE50">
        <f>IF(M50=0,0,COUNTIF(T2_imgsummary!Y50:AH50,"ZDENF")*100/M50)</f>
        <v>0</v>
      </c>
      <c r="EF50">
        <f>IF(M50=0,0,COUNTIF(T2_imgsummary!Y50:AH50,"ZEUPF")*100/M50)</f>
        <v>0</v>
      </c>
      <c r="EG50">
        <f>IF(M50=0,0,COUNTIF(T2_imgsummary!Y50:AH50,"ZFAVF")*100/M50)</f>
        <v>0</v>
      </c>
      <c r="EH50">
        <f>IF(M50=0,0,COUNTIF(T2_imgsummary!Y50:AH50,"ZMUSF")*100/M50)</f>
        <v>0</v>
      </c>
      <c r="EI50">
        <f>IF(M50=0,0,COUNTIF(T2_imgsummary!Y50:AH50,"ZNSC")*100/M50)</f>
        <v>0</v>
      </c>
      <c r="EJ50">
        <f>IF(M50=0,0,COUNTIF(T2_imgsummary!Y50:AH50,"ZOC")*100/M50)</f>
        <v>0</v>
      </c>
      <c r="EK50">
        <f>IF(M50=0,0,COUNTIF(T2_imgsummary!Y50:AH50,"ZPOCF")*100/M50)</f>
        <v>0</v>
      </c>
      <c r="EL50">
        <f>IF(M50=0,0,COUNTIF(T2_imgsummary!Y50:AH50,"ZPORF")*100/M50)</f>
        <v>0</v>
      </c>
    </row>
    <row r="51" spans="1:142" x14ac:dyDescent="0.25">
      <c r="A51">
        <v>49</v>
      </c>
      <c r="B51" t="s">
        <v>604</v>
      </c>
      <c r="F51" s="26">
        <f>IF(M51=0,0,COUNTIF(T2_imgsummary!O51:X51,"HC")*100/M51)</f>
        <v>30</v>
      </c>
      <c r="G51" s="26">
        <f>IF(M51=0,0,COUNTIF(T2_imgsummary!O51:X51,"AA")*100/M51)</f>
        <v>40</v>
      </c>
      <c r="H51">
        <f>IF(M51=0,0,COUNTIF(T2_imgsummary!O51:X51,"AB")*100/M51)</f>
        <v>0</v>
      </c>
      <c r="I51">
        <f>IF(M51=0,0,COUNTIF(T2_imgsummary!O51:X51,"MA")*100/M51)</f>
        <v>0</v>
      </c>
      <c r="J51" s="26">
        <f>IF(M51=0,0,COUNTIF(T2_imgsummary!O51:X51,"HA")*100/M51)</f>
        <v>10</v>
      </c>
      <c r="K51" s="26">
        <f>IF(M51=0,0,COUNTIF(T2_imgsummary!O51:X51,"OB")*100/M51)</f>
        <v>20</v>
      </c>
      <c r="L51">
        <f>IF(M51=0,0,COUNTIF(T2_imgsummary!O51:X51,"TWB")*100/M51)</f>
        <v>0</v>
      </c>
      <c r="M51">
        <f>10-COUNTIF(T2_imgsummary!O51:X51,"TWS")</f>
        <v>10</v>
      </c>
      <c r="P51">
        <f>IF(M51=0,0,COUNTIF(T2_imgsummary!E51:N51,"ACAN")*100/M51)</f>
        <v>0</v>
      </c>
      <c r="Q51">
        <f>IF(M51=0,0,COUNTIF(T2_imgsummary!E51:N51,"ACB")*100/M51)</f>
        <v>0</v>
      </c>
      <c r="R51">
        <f>IF(M51=0,0,COUNTIF(T2_imgsummary!E51:N51,"ACC")*100/M51)</f>
        <v>0</v>
      </c>
      <c r="S51">
        <f>IF(M51=0,0,COUNTIF(T2_imgsummary!E51:N51,"ACD")*100/M51)</f>
        <v>0</v>
      </c>
      <c r="T51">
        <f>IF(M51=0,0,COUNTIF(T2_imgsummary!E51:N51,"ACH")*100/M51)</f>
        <v>0</v>
      </c>
      <c r="U51">
        <f>IF(M51=0,0,COUNTIF(T2_imgsummary!E51:N51,"ACT")*100/M51)</f>
        <v>0</v>
      </c>
      <c r="V51">
        <f>IF(M51=0,0,COUNTIF(T2_imgsummary!E51:N51,"ACR")*100/M51)</f>
        <v>0</v>
      </c>
      <c r="W51">
        <f>IF(M51=0,0,COUNTIF(T2_imgsummary!E51:N51,"AST")*100/M51)</f>
        <v>0</v>
      </c>
      <c r="X51">
        <f>IF(M51=0,0,COUNTIF(T2_imgsummary!E51:N51,"AF")*100/M51)</f>
        <v>0</v>
      </c>
      <c r="Y51">
        <f>IF(M51=0,0,COUNTIF(T2_imgsummary!E51:N51,"BLEC")*100/M51)</f>
        <v>0</v>
      </c>
      <c r="Z51">
        <f>IF(M51=0,0,COUNTIF(T2_imgsummary!E51:N51,"CAU")*100/M51)</f>
        <v>0</v>
      </c>
      <c r="AA51">
        <f>IF(M51=0,0,COUNTIF(T2_imgsummary!E51:N51,"COE")*100/M51)</f>
        <v>0</v>
      </c>
      <c r="AB51">
        <f>IF(M51=0,0,COUNTIF(T2_imgsummary!E51:N51,"COS")*100/M51)</f>
        <v>0</v>
      </c>
      <c r="AC51">
        <f>IF(M51=0,0,COUNTIF(T2_imgsummary!E51:N51,"CYP")*100/M51)</f>
        <v>0</v>
      </c>
      <c r="AD51">
        <f>IF(M51=0,0,COUNTIF(T2_imgsummary!E51:N51,"DIP")*100/M51)</f>
        <v>0</v>
      </c>
      <c r="AE51">
        <f>IF(M51=0,0,COUNTIF(T2_imgsummary!E51:N51,"ECHY")*100/M51)</f>
        <v>0</v>
      </c>
      <c r="AF51">
        <f>IF(M51=0,0,COUNTIF(T2_imgsummary!E51:N51,"ECHI")*100/M51)</f>
        <v>0</v>
      </c>
      <c r="AG51">
        <f>IF(M51=0,0,COUNTIF(T2_imgsummary!E51:N51,"EUP")*100/M51)</f>
        <v>0</v>
      </c>
      <c r="AH51">
        <f>IF(M51=0,0,COUNTIF(T2_imgsummary!E51:N51,"FAV")*100/M51)</f>
        <v>0</v>
      </c>
      <c r="AI51">
        <f>IF(M51=0,0,COUNTIF(T2_imgsummary!E51:N51,"FVI")*100/M51)</f>
        <v>0</v>
      </c>
      <c r="AJ51">
        <f>IF(M51=0,0,COUNTIF(T2_imgsummary!E51:N51,"CMR")*100/M51)</f>
        <v>0</v>
      </c>
      <c r="AK51">
        <f>IF(M51=0,0,COUNTIF(T2_imgsummary!E51:N51,"GAL")*100/M51)</f>
        <v>0</v>
      </c>
      <c r="AL51">
        <f>IF(M51=0,0,COUNTIF(T2_imgsummary!E51:N51,"GONIA")*100/M51)</f>
        <v>0</v>
      </c>
      <c r="AM51">
        <f>IF(M51=0,0,COUNTIF(T2_imgsummary!E51:N51,"GONIO")*100/M51)</f>
        <v>0</v>
      </c>
      <c r="AN51">
        <f>IF(M51=0,0,COUNTIF(T2_imgsummary!E51:N51,"HEL")*100/M51)</f>
        <v>0</v>
      </c>
      <c r="AO51">
        <f>IF(M51=0,0,COUNTIF(T2_imgsummary!E51:N51,"HYD")*100/M51)</f>
        <v>0</v>
      </c>
      <c r="AP51" s="26">
        <f>IF(M51=0,0,COUNTIF(T2_imgsummary!E51:N51,"ISO")*100/M51)</f>
        <v>10</v>
      </c>
      <c r="AQ51">
        <f>IF(M51=0,0,COUNTIF(T2_imgsummary!E51:N51,"LEPA")*100/M51)</f>
        <v>0</v>
      </c>
      <c r="AR51">
        <f>IF(M51=0,0,COUNTIF(T2_imgsummary!E51:N51,"LEPS")*100/M51)</f>
        <v>0</v>
      </c>
      <c r="AS51">
        <f>IF(M51=0,0,COUNTIF(T2_imgsummary!E51:N51,"LOB")*100/M51)</f>
        <v>0</v>
      </c>
      <c r="AT51">
        <f>IF(M51=0,0,COUNTIF(T2_imgsummary!E51:N51,"MER")*100/M51)</f>
        <v>0</v>
      </c>
      <c r="AU51">
        <f>IF(M51=0,0,COUNTIF(T2_imgsummary!E51:N51,"MILL")*100/M51)</f>
        <v>0</v>
      </c>
      <c r="AV51">
        <f>IF(M51=0,0,COUNTIF(T2_imgsummary!E51:N51,"MON")*100/M51)</f>
        <v>0</v>
      </c>
      <c r="AW51">
        <f>IF(M51=0,0,COUNTIF(T2_imgsummary!E51:N51,"MONTB")*100/M51)</f>
        <v>0</v>
      </c>
      <c r="AX51">
        <f>IF(M51=0,0,COUNTIF(T2_imgsummary!E51:N51,"MONTE")*100/M51)</f>
        <v>0</v>
      </c>
      <c r="AY51">
        <f>IF(M51=0,0,COUNTIF(T2_imgsummary!E51:N51,"MONTF")*100/M51)</f>
        <v>0</v>
      </c>
      <c r="AZ51">
        <f>IF(M51=0,0,COUNTIF(T2_imgsummary!E51:N51,"MYC")*100/M51)</f>
        <v>0</v>
      </c>
      <c r="BA51">
        <f>IF(M51=0,0,COUNTIF(T2_imgsummary!E51:N51,"CB")*100/M51)</f>
        <v>0</v>
      </c>
      <c r="BB51">
        <f>IF(M51=0,0,COUNTIF(T2_imgsummary!E51:N51,"BUB")*100/M51)</f>
        <v>0</v>
      </c>
      <c r="BC51">
        <f>IF(M51=0,0,COUNTIF(T2_imgsummary!E51:N51,"CE")*100/M51)</f>
        <v>0</v>
      </c>
      <c r="BD51">
        <f>IF(M51=0,0,COUNTIF(T2_imgsummary!E51:N51,"CF")*100/M51)</f>
        <v>0</v>
      </c>
      <c r="BE51">
        <f>IF(M51=0,0,COUNTIF(T2_imgsummary!E51:N51,"FOT")*100/M51)</f>
        <v>0</v>
      </c>
      <c r="BF51" s="26">
        <f>IF(M51=0,0,COUNTIF(T2_imgsummary!E51:N51,"CM")*100/M51)</f>
        <v>10</v>
      </c>
      <c r="BG51">
        <f>IF(M51=0,0,COUNTIF(T2_imgsummary!E51:N51,"OULA")*100/M51)</f>
        <v>0</v>
      </c>
      <c r="BH51">
        <f>IF(M51=0,0,COUNTIF(T2_imgsummary!E51:N51,"OULO")*100/M51)</f>
        <v>0</v>
      </c>
      <c r="BI51">
        <f>IF(M51=0,0,COUNTIF(T2_imgsummary!E51:N51,"OXY")*100/M51)</f>
        <v>0</v>
      </c>
      <c r="BJ51">
        <f>IF(M51=0,0,COUNTIF(T2_imgsummary!E51:N51,"PACE")*100/M51)</f>
        <v>0</v>
      </c>
      <c r="BK51">
        <f>IF(M51=0,0,COUNTIF(T2_imgsummary!E51:N51,"PACF")*100/M51)</f>
        <v>0</v>
      </c>
      <c r="BL51">
        <f>IF(M51=0,0,COUNTIF(T2_imgsummary!E51:N51,"PAV")*100/M51)</f>
        <v>0</v>
      </c>
      <c r="BM51">
        <f>IF(M51=0,0,COUNTIF(T2_imgsummary!E51:N51,"PEC")*100/M51)</f>
        <v>0</v>
      </c>
      <c r="BN51">
        <f>IF(M51=0,0,COUNTIF(T2_imgsummary!E51:N51,"PLAT")*100/M51)</f>
        <v>0</v>
      </c>
      <c r="BO51">
        <f>IF(M51=0,0,COUNTIF(T2_imgsummary!E51:N51,"POC")*100/M51)</f>
        <v>0</v>
      </c>
      <c r="BP51">
        <f>IF(M51=0,0,COUNTIF(T2_imgsummary!E51:N51,"PORB")*100/M51)</f>
        <v>0</v>
      </c>
      <c r="BQ51">
        <f>IF(M51=0,0,COUNTIF(T2_imgsummary!E51:N51,"PORE")*100/M51)</f>
        <v>0</v>
      </c>
      <c r="BR51" s="26">
        <f>IF(M51=0,0,COUNTIF(T2_imgsummary!E51:N51,"PORM")*100/M51)</f>
        <v>10</v>
      </c>
      <c r="BS51">
        <f>IF(M51=0,0,COUNTIF(T2_imgsummary!E51:N51,"SER")*100/M51)</f>
        <v>0</v>
      </c>
      <c r="BT51">
        <f>IF(M51=0,0,COUNTIF(T2_imgsummary!E51:N51,"STY")*100/M51)</f>
        <v>0</v>
      </c>
      <c r="BU51">
        <f>IF(M51=0,0,COUNTIF(T2_imgsummary!E51:N51,"SYM")*100/M51)</f>
        <v>0</v>
      </c>
      <c r="BV51">
        <f>IF(M51=0,0,COUNTIF(T2_imgsummary!E51:N51,"TUBI")*100/M51)</f>
        <v>0</v>
      </c>
      <c r="BW51">
        <f>IF(M51=0,0,COUNTIF(T2_imgsummary!E51:N51,"TURB")*100/M51)</f>
        <v>0</v>
      </c>
      <c r="BX51">
        <f>IF(M51=0,0,COUNTIF(T2_imgsummary!E51:N51,"ZACRF")*100/M51)</f>
        <v>0</v>
      </c>
      <c r="BY51">
        <f>IF(M51=0,0,COUNTIF(T2_imgsummary!E51:N51,"ZAGARF")*100/M51)</f>
        <v>0</v>
      </c>
      <c r="BZ51">
        <f>IF(M51=0,0,COUNTIF(T2_imgsummary!E51:N51,"ZAGATF")*100/M51)</f>
        <v>0</v>
      </c>
      <c r="CA51">
        <f>IF(M51=0,0,COUNTIF(T2_imgsummary!E51:N51,"ZDENF")*100/M51)</f>
        <v>0</v>
      </c>
      <c r="CB51">
        <f>IF(M51=0,0,COUNTIF(T2_imgsummary!E51:N51,"ZEUPF")*100/M51)</f>
        <v>0</v>
      </c>
      <c r="CC51">
        <f>IF(M51=0,0,COUNTIF(T2_imgsummary!E51:N51,"ZFAVF")*100/M51)</f>
        <v>0</v>
      </c>
      <c r="CD51">
        <f>IF(M51=0,0,COUNTIF(T2_imgsummary!E51:N51,"ZCMRF")*100/M51)</f>
        <v>0</v>
      </c>
      <c r="CE51">
        <f>IF(M51=0,0,COUNTIF(T2_imgsummary!E51:N51,"ZMUSF")*100/M51)</f>
        <v>0</v>
      </c>
      <c r="CF51">
        <f>IF(M51=0,0,COUNTIF(T2_imgsummary!E51:N51,"ZNSC")*100/M51)</f>
        <v>0</v>
      </c>
      <c r="CG51">
        <f>IF(M51=0,0,COUNTIF(T2_imgsummary!E51:N51,"ZOC")*100/M51)</f>
        <v>0</v>
      </c>
      <c r="CH51">
        <f>IF(M51=0,0,COUNTIF(T2_imgsummary!E51:N51,"ZPOCF")*100/M51)</f>
        <v>0</v>
      </c>
      <c r="CI51">
        <f>IF(M51=0,0,COUNTIF(T2_imgsummary!E51:N51,"ZPORF")*100/M51)</f>
        <v>0</v>
      </c>
      <c r="CK51" s="26">
        <f>IF(M51=0,0,COUNTIF(T2_imgsummary!E51:N51,"AA")*100/M51)</f>
        <v>30</v>
      </c>
      <c r="CL51" s="26">
        <f>IF(M51=0,0,COUNTIF(T2_imgsummary!E51:N51,"CA")*100/M51)</f>
        <v>10</v>
      </c>
      <c r="CM51">
        <f>IF(M51=0,0,COUNTIF(T2_imgsummary!E51:N51,"DC")*100/M51)</f>
        <v>0</v>
      </c>
      <c r="CN51">
        <f>IF(M51=0,0,COUNTIF(T2_imgsummary!E51:N51,"DCA")*100/M51)</f>
        <v>0</v>
      </c>
      <c r="CO51">
        <f>IF(M51=0,0,COUNTIF(T2_imgsummary!E51:N51,"DIS")*100/M51)</f>
        <v>0</v>
      </c>
      <c r="CQ51">
        <f>IF(M51=0,0,COUNTIF(T2_imgsummary!E51:N51,"GRV")*100/M51)</f>
        <v>0</v>
      </c>
      <c r="CR51">
        <f>IF(M51=0,0,COUNTIF(T2_imgsummary!E51:N51,"R")*100/M51)</f>
        <v>0</v>
      </c>
      <c r="CS51">
        <f>IF(M51=0,0,COUNTIF(T2_imgsummary!E51:N51,"S")*100/M51)</f>
        <v>0</v>
      </c>
      <c r="CT51">
        <f>IF(M51=0,0,COUNTIF(T2_imgsummary!E51:N51,"RCK")*100/M51)</f>
        <v>0</v>
      </c>
      <c r="CU51">
        <f>IF(M51=0,0,COUNTIF(T2_imgsummary!E51:N51,"SI")*100/M51)</f>
        <v>0</v>
      </c>
      <c r="CW51">
        <f>IF(M51=0,0,COUNTIF(T2_imgsummary!E51:N51,"COD")*100/M51)</f>
        <v>0</v>
      </c>
      <c r="CX51">
        <f>IF(M51=0,0,COUNTIF(T2_imgsummary!E51:N51,"KAPP")*100/M51)</f>
        <v>0</v>
      </c>
      <c r="CY51">
        <f>IF(M51=0,0,COUNTIF(T2_imgsummary!E51:N51,"MA")*100/M51)</f>
        <v>0</v>
      </c>
      <c r="CZ51">
        <f>IF(M51=0,0,COUNTIF(T2_imgsummary!E51:N51,"SARG")*100/M51)</f>
        <v>0</v>
      </c>
      <c r="DB51" s="26">
        <f>IF(M51=0,0,COUNTIF(T2_imgsummary!E51:N51,"HA")*100/M51)</f>
        <v>10</v>
      </c>
      <c r="DD51">
        <f>IF(M51=0,0,COUNTIF(T2_imgsummary!E51:N51,"COTS")*100/M51)</f>
        <v>0</v>
      </c>
      <c r="DE51">
        <f>IF(M51=0,0,COUNTIF(T2_imgsummary!E51:N51,"COR")*100/M51)</f>
        <v>0</v>
      </c>
      <c r="DF51">
        <f>IF(M51=0,0,COUNTIF(T2_imgsummary!E51:N51,"DIA")*100/M51)</f>
        <v>0</v>
      </c>
      <c r="DG51">
        <f>IF(M51=0,0,COUNTIF(T2_imgsummary!E51:N51,"GORG")*100/M51)</f>
        <v>0</v>
      </c>
      <c r="DH51">
        <f>IF(M51=0,0,COUNTIF(T2_imgsummary!E51:N51,"ISIS")*100/M51)</f>
        <v>0</v>
      </c>
      <c r="DI51">
        <f>IF(M51=0,0,COUNTIF(T2_imgsummary!E51:N51,"OT")*100/M51)</f>
        <v>0</v>
      </c>
      <c r="DJ51">
        <f>IF(M51=0,0,COUNTIF(T2_imgsummary!E51:N51,"SG")*100/M51)</f>
        <v>0</v>
      </c>
      <c r="DK51">
        <f>IF(M51=0,0,COUNTIF(T2_imgsummary!E51:N51,"SC")*100/M51)</f>
        <v>0</v>
      </c>
      <c r="DL51" s="26">
        <f>IF(M51=0,0,COUNTIF(T2_imgsummary!E51:N51,"SP")*100/M51)</f>
        <v>20</v>
      </c>
      <c r="DM51">
        <f>IF(M51=0,0,COUNTIF(T2_imgsummary!E51:N51,"ZO")*100/M51)</f>
        <v>0</v>
      </c>
      <c r="DO51">
        <f>IF(M51=0,0,COUNTIF(T2_imgsummary!E51:N51,"TWB")*100/M51)</f>
        <v>0</v>
      </c>
      <c r="DQ51">
        <f>IF(M51=0,0,COUNTIF(T2_imgsummary!Y51:AH51,"COR")*100/M51)</f>
        <v>0</v>
      </c>
      <c r="DR51">
        <f>IF(M51=0,0,COUNTIF(T2_imgsummary!Y51:AH51,"COTS")*100/M51)</f>
        <v>0</v>
      </c>
      <c r="DS51">
        <f>IF(M51=0,0,COUNTIF(T2_imgsummary!Y51:AH51,"DIA")*100/M51)</f>
        <v>0</v>
      </c>
      <c r="DT51">
        <f>IF(M51=0,0,COUNTIF(T2_imgsummary!Y51:AH51,"GORG")*100/M51)</f>
        <v>0</v>
      </c>
      <c r="DU51">
        <f>IF(M51=0,0,COUNTIF(T2_imgsummary!Y51:AH51,"ISIS")*100/M51)</f>
        <v>0</v>
      </c>
      <c r="DV51">
        <f>IF(M51=0,0,COUNTIF(T2_imgsummary!Y51:AH51,"DIS")*100/M51)</f>
        <v>0</v>
      </c>
      <c r="DW51">
        <f>IF(M51=0,0,COUNTIF(T2_imgsummary!Y51:AH51,"BLEC")*100/M51)</f>
        <v>0</v>
      </c>
      <c r="DX51">
        <f>IF(M51=0,0,COUNTIF(T2_imgsummary!Y51:AH51,"COD")*100/M51)</f>
        <v>0</v>
      </c>
      <c r="DY51">
        <f>IF(M51=0,0,COUNTIF(T2_imgsummary!Y51:AH51,"KAPP")*100/M51)</f>
        <v>0</v>
      </c>
      <c r="DZ51">
        <f>IF(M51=0,0,COUNTIF(T2_imgsummary!Y51:AH51,"SARG")*100/M51)</f>
        <v>0</v>
      </c>
      <c r="EA51">
        <f>IF(M51=0,0,COUNTIF(T2_imgsummary!Y51:AH51,"ZACRF")*100/M51)</f>
        <v>0</v>
      </c>
      <c r="EB51">
        <f>IF(M51=0,0,COUNTIF(T2_imgsummary!Y51:AH51,"ZAGARF")*100/M51)</f>
        <v>0</v>
      </c>
      <c r="EC51">
        <f>IF(M51=0,0,COUNTIF(T2_imgsummary!Y51:AH51,"ZAGATF")*100/M51)</f>
        <v>0</v>
      </c>
      <c r="ED51">
        <f>IF(M51=0,0,COUNTIF(T2_imgsummary!Y51:AH51,"ZCMRF")*100/M51)</f>
        <v>0</v>
      </c>
      <c r="EE51">
        <f>IF(M51=0,0,COUNTIF(T2_imgsummary!Y51:AH51,"ZDENF")*100/M51)</f>
        <v>0</v>
      </c>
      <c r="EF51">
        <f>IF(M51=0,0,COUNTIF(T2_imgsummary!Y51:AH51,"ZEUPF")*100/M51)</f>
        <v>0</v>
      </c>
      <c r="EG51">
        <f>IF(M51=0,0,COUNTIF(T2_imgsummary!Y51:AH51,"ZFAVF")*100/M51)</f>
        <v>0</v>
      </c>
      <c r="EH51">
        <f>IF(M51=0,0,COUNTIF(T2_imgsummary!Y51:AH51,"ZMUSF")*100/M51)</f>
        <v>0</v>
      </c>
      <c r="EI51">
        <f>IF(M51=0,0,COUNTIF(T2_imgsummary!Y51:AH51,"ZNSC")*100/M51)</f>
        <v>0</v>
      </c>
      <c r="EJ51">
        <f>IF(M51=0,0,COUNTIF(T2_imgsummary!Y51:AH51,"ZOC")*100/M51)</f>
        <v>0</v>
      </c>
      <c r="EK51">
        <f>IF(M51=0,0,COUNTIF(T2_imgsummary!Y51:AH51,"ZPOCF")*100/M51)</f>
        <v>0</v>
      </c>
      <c r="EL51">
        <f>IF(M51=0,0,COUNTIF(T2_imgsummary!Y51:AH51,"ZPORF")*100/M51)</f>
        <v>0</v>
      </c>
    </row>
    <row r="52" spans="1:142" x14ac:dyDescent="0.25">
      <c r="A52">
        <v>50</v>
      </c>
      <c r="B52" t="s">
        <v>605</v>
      </c>
      <c r="F52" s="26">
        <f>IF(M52=0,0,COUNTIF(T2_imgsummary!O52:X52,"HC")*100/M52)</f>
        <v>20</v>
      </c>
      <c r="G52" s="26">
        <f>IF(M52=0,0,COUNTIF(T2_imgsummary!O52:X52,"AA")*100/M52)</f>
        <v>30</v>
      </c>
      <c r="H52">
        <f>IF(M52=0,0,COUNTIF(T2_imgsummary!O52:X52,"AB")*100/M52)</f>
        <v>0</v>
      </c>
      <c r="I52" s="26">
        <f>IF(M52=0,0,COUNTIF(T2_imgsummary!O52:X52,"MA")*100/M52)</f>
        <v>30</v>
      </c>
      <c r="J52" s="26">
        <f>IF(M52=0,0,COUNTIF(T2_imgsummary!O52:X52,"HA")*100/M52)</f>
        <v>10</v>
      </c>
      <c r="K52" s="26">
        <f>IF(M52=0,0,COUNTIF(T2_imgsummary!O52:X52,"OB")*100/M52)</f>
        <v>10</v>
      </c>
      <c r="L52">
        <f>IF(M52=0,0,COUNTIF(T2_imgsummary!O52:X52,"TWB")*100/M52)</f>
        <v>0</v>
      </c>
      <c r="M52">
        <f>10-COUNTIF(T2_imgsummary!O52:X52,"TWS")</f>
        <v>10</v>
      </c>
      <c r="P52">
        <f>IF(M52=0,0,COUNTIF(T2_imgsummary!E52:N52,"ACAN")*100/M52)</f>
        <v>0</v>
      </c>
      <c r="Q52">
        <f>IF(M52=0,0,COUNTIF(T2_imgsummary!E52:N52,"ACB")*100/M52)</f>
        <v>0</v>
      </c>
      <c r="R52">
        <f>IF(M52=0,0,COUNTIF(T2_imgsummary!E52:N52,"ACC")*100/M52)</f>
        <v>0</v>
      </c>
      <c r="S52">
        <f>IF(M52=0,0,COUNTIF(T2_imgsummary!E52:N52,"ACD")*100/M52)</f>
        <v>0</v>
      </c>
      <c r="T52">
        <f>IF(M52=0,0,COUNTIF(T2_imgsummary!E52:N52,"ACH")*100/M52)</f>
        <v>0</v>
      </c>
      <c r="U52">
        <f>IF(M52=0,0,COUNTIF(T2_imgsummary!E52:N52,"ACT")*100/M52)</f>
        <v>0</v>
      </c>
      <c r="V52">
        <f>IF(M52=0,0,COUNTIF(T2_imgsummary!E52:N52,"ACR")*100/M52)</f>
        <v>0</v>
      </c>
      <c r="W52">
        <f>IF(M52=0,0,COUNTIF(T2_imgsummary!E52:N52,"AST")*100/M52)</f>
        <v>0</v>
      </c>
      <c r="X52">
        <f>IF(M52=0,0,COUNTIF(T2_imgsummary!E52:N52,"AF")*100/M52)</f>
        <v>0</v>
      </c>
      <c r="Y52">
        <f>IF(M52=0,0,COUNTIF(T2_imgsummary!E52:N52,"BLEC")*100/M52)</f>
        <v>0</v>
      </c>
      <c r="Z52">
        <f>IF(M52=0,0,COUNTIF(T2_imgsummary!E52:N52,"CAU")*100/M52)</f>
        <v>0</v>
      </c>
      <c r="AA52" s="26">
        <f>IF(M52=0,0,COUNTIF(T2_imgsummary!E52:N52,"COE")*100/M52)</f>
        <v>10</v>
      </c>
      <c r="AB52">
        <f>IF(M52=0,0,COUNTIF(T2_imgsummary!E52:N52,"COS")*100/M52)</f>
        <v>0</v>
      </c>
      <c r="AC52">
        <f>IF(M52=0,0,COUNTIF(T2_imgsummary!E52:N52,"CYP")*100/M52)</f>
        <v>0</v>
      </c>
      <c r="AD52">
        <f>IF(M52=0,0,COUNTIF(T2_imgsummary!E52:N52,"DIP")*100/M52)</f>
        <v>0</v>
      </c>
      <c r="AE52">
        <f>IF(M52=0,0,COUNTIF(T2_imgsummary!E52:N52,"ECHY")*100/M52)</f>
        <v>0</v>
      </c>
      <c r="AF52">
        <f>IF(M52=0,0,COUNTIF(T2_imgsummary!E52:N52,"ECHI")*100/M52)</f>
        <v>0</v>
      </c>
      <c r="AG52">
        <f>IF(M52=0,0,COUNTIF(T2_imgsummary!E52:N52,"EUP")*100/M52)</f>
        <v>0</v>
      </c>
      <c r="AH52">
        <f>IF(M52=0,0,COUNTIF(T2_imgsummary!E52:N52,"FAV")*100/M52)</f>
        <v>0</v>
      </c>
      <c r="AI52">
        <f>IF(M52=0,0,COUNTIF(T2_imgsummary!E52:N52,"FVI")*100/M52)</f>
        <v>0</v>
      </c>
      <c r="AJ52">
        <f>IF(M52=0,0,COUNTIF(T2_imgsummary!E52:N52,"CMR")*100/M52)</f>
        <v>0</v>
      </c>
      <c r="AK52">
        <f>IF(M52=0,0,COUNTIF(T2_imgsummary!E52:N52,"GAL")*100/M52)</f>
        <v>0</v>
      </c>
      <c r="AL52">
        <f>IF(M52=0,0,COUNTIF(T2_imgsummary!E52:N52,"GONIA")*100/M52)</f>
        <v>0</v>
      </c>
      <c r="AM52">
        <f>IF(M52=0,0,COUNTIF(T2_imgsummary!E52:N52,"GONIO")*100/M52)</f>
        <v>0</v>
      </c>
      <c r="AN52">
        <f>IF(M52=0,0,COUNTIF(T2_imgsummary!E52:N52,"HEL")*100/M52)</f>
        <v>0</v>
      </c>
      <c r="AO52">
        <f>IF(M52=0,0,COUNTIF(T2_imgsummary!E52:N52,"HYD")*100/M52)</f>
        <v>0</v>
      </c>
      <c r="AP52">
        <f>IF(M52=0,0,COUNTIF(T2_imgsummary!E52:N52,"ISO")*100/M52)</f>
        <v>0</v>
      </c>
      <c r="AQ52">
        <f>IF(M52=0,0,COUNTIF(T2_imgsummary!E52:N52,"LEPA")*100/M52)</f>
        <v>0</v>
      </c>
      <c r="AR52">
        <f>IF(M52=0,0,COUNTIF(T2_imgsummary!E52:N52,"LEPS")*100/M52)</f>
        <v>0</v>
      </c>
      <c r="AS52">
        <f>IF(M52=0,0,COUNTIF(T2_imgsummary!E52:N52,"LOB")*100/M52)</f>
        <v>0</v>
      </c>
      <c r="AT52">
        <f>IF(M52=0,0,COUNTIF(T2_imgsummary!E52:N52,"MER")*100/M52)</f>
        <v>0</v>
      </c>
      <c r="AU52">
        <f>IF(M52=0,0,COUNTIF(T2_imgsummary!E52:N52,"MILL")*100/M52)</f>
        <v>0</v>
      </c>
      <c r="AV52">
        <f>IF(M52=0,0,COUNTIF(T2_imgsummary!E52:N52,"MON")*100/M52)</f>
        <v>0</v>
      </c>
      <c r="AW52">
        <f>IF(M52=0,0,COUNTIF(T2_imgsummary!E52:N52,"MONTB")*100/M52)</f>
        <v>0</v>
      </c>
      <c r="AX52">
        <f>IF(M52=0,0,COUNTIF(T2_imgsummary!E52:N52,"MONTE")*100/M52)</f>
        <v>0</v>
      </c>
      <c r="AY52">
        <f>IF(M52=0,0,COUNTIF(T2_imgsummary!E52:N52,"MONTF")*100/M52)</f>
        <v>0</v>
      </c>
      <c r="AZ52">
        <f>IF(M52=0,0,COUNTIF(T2_imgsummary!E52:N52,"MYC")*100/M52)</f>
        <v>0</v>
      </c>
      <c r="BA52">
        <f>IF(M52=0,0,COUNTIF(T2_imgsummary!E52:N52,"CB")*100/M52)</f>
        <v>0</v>
      </c>
      <c r="BB52">
        <f>IF(M52=0,0,COUNTIF(T2_imgsummary!E52:N52,"BUB")*100/M52)</f>
        <v>0</v>
      </c>
      <c r="BC52">
        <f>IF(M52=0,0,COUNTIF(T2_imgsummary!E52:N52,"CE")*100/M52)</f>
        <v>0</v>
      </c>
      <c r="BD52">
        <f>IF(M52=0,0,COUNTIF(T2_imgsummary!E52:N52,"CF")*100/M52)</f>
        <v>0</v>
      </c>
      <c r="BE52">
        <f>IF(M52=0,0,COUNTIF(T2_imgsummary!E52:N52,"FOT")*100/M52)</f>
        <v>0</v>
      </c>
      <c r="BF52" s="26">
        <f>IF(M52=0,0,COUNTIF(T2_imgsummary!E52:N52,"CM")*100/M52)</f>
        <v>10</v>
      </c>
      <c r="BG52">
        <f>IF(M52=0,0,COUNTIF(T2_imgsummary!E52:N52,"OULA")*100/M52)</f>
        <v>0</v>
      </c>
      <c r="BH52">
        <f>IF(M52=0,0,COUNTIF(T2_imgsummary!E52:N52,"OULO")*100/M52)</f>
        <v>0</v>
      </c>
      <c r="BI52">
        <f>IF(M52=0,0,COUNTIF(T2_imgsummary!E52:N52,"OXY")*100/M52)</f>
        <v>0</v>
      </c>
      <c r="BJ52">
        <f>IF(M52=0,0,COUNTIF(T2_imgsummary!E52:N52,"PACE")*100/M52)</f>
        <v>0</v>
      </c>
      <c r="BK52">
        <f>IF(M52=0,0,COUNTIF(T2_imgsummary!E52:N52,"PACF")*100/M52)</f>
        <v>0</v>
      </c>
      <c r="BL52">
        <f>IF(M52=0,0,COUNTIF(T2_imgsummary!E52:N52,"PAV")*100/M52)</f>
        <v>0</v>
      </c>
      <c r="BM52">
        <f>IF(M52=0,0,COUNTIF(T2_imgsummary!E52:N52,"PEC")*100/M52)</f>
        <v>0</v>
      </c>
      <c r="BN52">
        <f>IF(M52=0,0,COUNTIF(T2_imgsummary!E52:N52,"PLAT")*100/M52)</f>
        <v>0</v>
      </c>
      <c r="BO52">
        <f>IF(M52=0,0,COUNTIF(T2_imgsummary!E52:N52,"POC")*100/M52)</f>
        <v>0</v>
      </c>
      <c r="BP52">
        <f>IF(M52=0,0,COUNTIF(T2_imgsummary!E52:N52,"PORB")*100/M52)</f>
        <v>0</v>
      </c>
      <c r="BQ52">
        <f>IF(M52=0,0,COUNTIF(T2_imgsummary!E52:N52,"PORE")*100/M52)</f>
        <v>0</v>
      </c>
      <c r="BR52">
        <f>IF(M52=0,0,COUNTIF(T2_imgsummary!E52:N52,"PORM")*100/M52)</f>
        <v>0</v>
      </c>
      <c r="BS52">
        <f>IF(M52=0,0,COUNTIF(T2_imgsummary!E52:N52,"SER")*100/M52)</f>
        <v>0</v>
      </c>
      <c r="BT52">
        <f>IF(M52=0,0,COUNTIF(T2_imgsummary!E52:N52,"STY")*100/M52)</f>
        <v>0</v>
      </c>
      <c r="BU52">
        <f>IF(M52=0,0,COUNTIF(T2_imgsummary!E52:N52,"SYM")*100/M52)</f>
        <v>0</v>
      </c>
      <c r="BV52">
        <f>IF(M52=0,0,COUNTIF(T2_imgsummary!E52:N52,"TUBI")*100/M52)</f>
        <v>0</v>
      </c>
      <c r="BW52">
        <f>IF(M52=0,0,COUNTIF(T2_imgsummary!E52:N52,"TURB")*100/M52)</f>
        <v>0</v>
      </c>
      <c r="BX52">
        <f>IF(M52=0,0,COUNTIF(T2_imgsummary!E52:N52,"ZACRF")*100/M52)</f>
        <v>0</v>
      </c>
      <c r="BY52">
        <f>IF(M52=0,0,COUNTIF(T2_imgsummary!E52:N52,"ZAGARF")*100/M52)</f>
        <v>0</v>
      </c>
      <c r="BZ52">
        <f>IF(M52=0,0,COUNTIF(T2_imgsummary!E52:N52,"ZAGATF")*100/M52)</f>
        <v>0</v>
      </c>
      <c r="CA52">
        <f>IF(M52=0,0,COUNTIF(T2_imgsummary!E52:N52,"ZDENF")*100/M52)</f>
        <v>0</v>
      </c>
      <c r="CB52">
        <f>IF(M52=0,0,COUNTIF(T2_imgsummary!E52:N52,"ZEUPF")*100/M52)</f>
        <v>0</v>
      </c>
      <c r="CC52">
        <f>IF(M52=0,0,COUNTIF(T2_imgsummary!E52:N52,"ZFAVF")*100/M52)</f>
        <v>0</v>
      </c>
      <c r="CD52">
        <f>IF(M52=0,0,COUNTIF(T2_imgsummary!E52:N52,"ZCMRF")*100/M52)</f>
        <v>0</v>
      </c>
      <c r="CE52">
        <f>IF(M52=0,0,COUNTIF(T2_imgsummary!E52:N52,"ZMUSF")*100/M52)</f>
        <v>0</v>
      </c>
      <c r="CF52">
        <f>IF(M52=0,0,COUNTIF(T2_imgsummary!E52:N52,"ZNSC")*100/M52)</f>
        <v>0</v>
      </c>
      <c r="CG52">
        <f>IF(M52=0,0,COUNTIF(T2_imgsummary!E52:N52,"ZOC")*100/M52)</f>
        <v>0</v>
      </c>
      <c r="CH52">
        <f>IF(M52=0,0,COUNTIF(T2_imgsummary!E52:N52,"ZPOCF")*100/M52)</f>
        <v>0</v>
      </c>
      <c r="CI52">
        <f>IF(M52=0,0,COUNTIF(T2_imgsummary!E52:N52,"ZPORF")*100/M52)</f>
        <v>0</v>
      </c>
      <c r="CK52" s="26">
        <f>IF(M52=0,0,COUNTIF(T2_imgsummary!E52:N52,"AA")*100/M52)</f>
        <v>30</v>
      </c>
      <c r="CL52">
        <f>IF(M52=0,0,COUNTIF(T2_imgsummary!E52:N52,"CA")*100/M52)</f>
        <v>0</v>
      </c>
      <c r="CM52">
        <f>IF(M52=0,0,COUNTIF(T2_imgsummary!E52:N52,"DC")*100/M52)</f>
        <v>0</v>
      </c>
      <c r="CN52">
        <f>IF(M52=0,0,COUNTIF(T2_imgsummary!E52:N52,"DCA")*100/M52)</f>
        <v>0</v>
      </c>
      <c r="CO52">
        <f>IF(M52=0,0,COUNTIF(T2_imgsummary!E52:N52,"DIS")*100/M52)</f>
        <v>0</v>
      </c>
      <c r="CQ52">
        <f>IF(M52=0,0,COUNTIF(T2_imgsummary!E52:N52,"GRV")*100/M52)</f>
        <v>0</v>
      </c>
      <c r="CR52">
        <f>IF(M52=0,0,COUNTIF(T2_imgsummary!E52:N52,"R")*100/M52)</f>
        <v>0</v>
      </c>
      <c r="CS52">
        <f>IF(M52=0,0,COUNTIF(T2_imgsummary!E52:N52,"S")*100/M52)</f>
        <v>0</v>
      </c>
      <c r="CT52">
        <f>IF(M52=0,0,COUNTIF(T2_imgsummary!E52:N52,"RCK")*100/M52)</f>
        <v>0</v>
      </c>
      <c r="CU52">
        <f>IF(M52=0,0,COUNTIF(T2_imgsummary!E52:N52,"SI")*100/M52)</f>
        <v>0</v>
      </c>
      <c r="CW52">
        <f>IF(M52=0,0,COUNTIF(T2_imgsummary!E52:N52,"COD")*100/M52)</f>
        <v>0</v>
      </c>
      <c r="CX52">
        <f>IF(M52=0,0,COUNTIF(T2_imgsummary!E52:N52,"KAPP")*100/M52)</f>
        <v>0</v>
      </c>
      <c r="CY52" s="26">
        <f>IF(M52=0,0,COUNTIF(T2_imgsummary!E52:N52,"MA")*100/M52)</f>
        <v>30</v>
      </c>
      <c r="CZ52">
        <f>IF(M52=0,0,COUNTIF(T2_imgsummary!E52:N52,"SARG")*100/M52)</f>
        <v>0</v>
      </c>
      <c r="DB52" s="26">
        <f>IF(M52=0,0,COUNTIF(T2_imgsummary!E52:N52,"HA")*100/M52)</f>
        <v>10</v>
      </c>
      <c r="DD52">
        <f>IF(M52=0,0,COUNTIF(T2_imgsummary!E52:N52,"COTS")*100/M52)</f>
        <v>0</v>
      </c>
      <c r="DE52">
        <f>IF(M52=0,0,COUNTIF(T2_imgsummary!E52:N52,"COR")*100/M52)</f>
        <v>0</v>
      </c>
      <c r="DF52">
        <f>IF(M52=0,0,COUNTIF(T2_imgsummary!E52:N52,"DIA")*100/M52)</f>
        <v>0</v>
      </c>
      <c r="DG52">
        <f>IF(M52=0,0,COUNTIF(T2_imgsummary!E52:N52,"GORG")*100/M52)</f>
        <v>0</v>
      </c>
      <c r="DH52">
        <f>IF(M52=0,0,COUNTIF(T2_imgsummary!E52:N52,"ISIS")*100/M52)</f>
        <v>0</v>
      </c>
      <c r="DI52">
        <f>IF(M52=0,0,COUNTIF(T2_imgsummary!E52:N52,"OT")*100/M52)</f>
        <v>0</v>
      </c>
      <c r="DJ52">
        <f>IF(M52=0,0,COUNTIF(T2_imgsummary!E52:N52,"SG")*100/M52)</f>
        <v>0</v>
      </c>
      <c r="DK52">
        <f>IF(M52=0,0,COUNTIF(T2_imgsummary!E52:N52,"SC")*100/M52)</f>
        <v>0</v>
      </c>
      <c r="DL52" s="26">
        <f>IF(M52=0,0,COUNTIF(T2_imgsummary!E52:N52,"SP")*100/M52)</f>
        <v>10</v>
      </c>
      <c r="DM52">
        <f>IF(M52=0,0,COUNTIF(T2_imgsummary!E52:N52,"ZO")*100/M52)</f>
        <v>0</v>
      </c>
      <c r="DO52">
        <f>IF(M52=0,0,COUNTIF(T2_imgsummary!E52:N52,"TWB")*100/M52)</f>
        <v>0</v>
      </c>
      <c r="DQ52">
        <f>IF(M52=0,0,COUNTIF(T2_imgsummary!Y52:AH52,"COR")*100/M52)</f>
        <v>0</v>
      </c>
      <c r="DR52">
        <f>IF(M52=0,0,COUNTIF(T2_imgsummary!Y52:AH52,"COTS")*100/M52)</f>
        <v>0</v>
      </c>
      <c r="DS52">
        <f>IF(M52=0,0,COUNTIF(T2_imgsummary!Y52:AH52,"DIA")*100/M52)</f>
        <v>0</v>
      </c>
      <c r="DT52">
        <f>IF(M52=0,0,COUNTIF(T2_imgsummary!Y52:AH52,"GORG")*100/M52)</f>
        <v>0</v>
      </c>
      <c r="DU52">
        <f>IF(M52=0,0,COUNTIF(T2_imgsummary!Y52:AH52,"ISIS")*100/M52)</f>
        <v>0</v>
      </c>
      <c r="DV52">
        <f>IF(M52=0,0,COUNTIF(T2_imgsummary!Y52:AH52,"DIS")*100/M52)</f>
        <v>0</v>
      </c>
      <c r="DW52">
        <f>IF(M52=0,0,COUNTIF(T2_imgsummary!Y52:AH52,"BLEC")*100/M52)</f>
        <v>0</v>
      </c>
      <c r="DX52">
        <f>IF(M52=0,0,COUNTIF(T2_imgsummary!Y52:AH52,"COD")*100/M52)</f>
        <v>0</v>
      </c>
      <c r="DY52">
        <f>IF(M52=0,0,COUNTIF(T2_imgsummary!Y52:AH52,"KAPP")*100/M52)</f>
        <v>0</v>
      </c>
      <c r="DZ52">
        <f>IF(M52=0,0,COUNTIF(T2_imgsummary!Y52:AH52,"SARG")*100/M52)</f>
        <v>0</v>
      </c>
      <c r="EA52">
        <f>IF(M52=0,0,COUNTIF(T2_imgsummary!Y52:AH52,"ZACRF")*100/M52)</f>
        <v>0</v>
      </c>
      <c r="EB52">
        <f>IF(M52=0,0,COUNTIF(T2_imgsummary!Y52:AH52,"ZAGARF")*100/M52)</f>
        <v>0</v>
      </c>
      <c r="EC52">
        <f>IF(M52=0,0,COUNTIF(T2_imgsummary!Y52:AH52,"ZAGATF")*100/M52)</f>
        <v>0</v>
      </c>
      <c r="ED52">
        <f>IF(M52=0,0,COUNTIF(T2_imgsummary!Y52:AH52,"ZCMRF")*100/M52)</f>
        <v>0</v>
      </c>
      <c r="EE52">
        <f>IF(M52=0,0,COUNTIF(T2_imgsummary!Y52:AH52,"ZDENF")*100/M52)</f>
        <v>0</v>
      </c>
      <c r="EF52">
        <f>IF(M52=0,0,COUNTIF(T2_imgsummary!Y52:AH52,"ZEUPF")*100/M52)</f>
        <v>0</v>
      </c>
      <c r="EG52">
        <f>IF(M52=0,0,COUNTIF(T2_imgsummary!Y52:AH52,"ZFAVF")*100/M52)</f>
        <v>0</v>
      </c>
      <c r="EH52">
        <f>IF(M52=0,0,COUNTIF(T2_imgsummary!Y52:AH52,"ZMUSF")*100/M52)</f>
        <v>0</v>
      </c>
      <c r="EI52">
        <f>IF(M52=0,0,COUNTIF(T2_imgsummary!Y52:AH52,"ZNSC")*100/M52)</f>
        <v>0</v>
      </c>
      <c r="EJ52">
        <f>IF(M52=0,0,COUNTIF(T2_imgsummary!Y52:AH52,"ZOC")*100/M52)</f>
        <v>0</v>
      </c>
      <c r="EK52">
        <f>IF(M52=0,0,COUNTIF(T2_imgsummary!Y52:AH52,"ZPOCF")*100/M52)</f>
        <v>0</v>
      </c>
      <c r="EL52">
        <f>IF(M52=0,0,COUNTIF(T2_imgsummary!Y52:AH52,"ZPORF")*100/M52)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2"/>
  <sheetViews>
    <sheetView workbookViewId="0"/>
  </sheetViews>
  <sheetFormatPr defaultRowHeight="15" x14ac:dyDescent="0.25"/>
  <cols>
    <col min="1" max="1" width="3" bestFit="1" customWidth="1"/>
    <col min="2" max="2" width="13.2851562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7" width="5.5703125" bestFit="1" customWidth="1"/>
    <col min="8" max="11" width="4.5703125" bestFit="1" customWidth="1"/>
    <col min="12" max="13" width="3.7109375" bestFit="1" customWidth="1"/>
    <col min="14" max="14" width="3.7109375" style="17" bestFit="1" customWidth="1"/>
    <col min="15" max="15" width="3.7109375" style="10" bestFit="1" customWidth="1"/>
    <col min="16" max="16" width="3.7109375" bestFit="1" customWidth="1"/>
    <col min="17" max="17" width="4.5703125" bestFit="1" customWidth="1"/>
    <col min="18" max="18" width="3.7109375" bestFit="1" customWidth="1"/>
    <col min="19" max="19" width="4.5703125" bestFit="1" customWidth="1"/>
    <col min="20" max="20" width="3.7109375" bestFit="1" customWidth="1"/>
    <col min="21" max="21" width="4.5703125" bestFit="1" customWidth="1"/>
    <col min="22" max="22" width="3.7109375" bestFit="1" customWidth="1"/>
    <col min="23" max="23" width="4.5703125" bestFit="1" customWidth="1"/>
    <col min="24" max="25" width="3.7109375" bestFit="1" customWidth="1"/>
    <col min="26" max="27" width="4.5703125" bestFit="1" customWidth="1"/>
    <col min="28" max="28" width="3.7109375" bestFit="1" customWidth="1"/>
    <col min="29" max="29" width="4.5703125" bestFit="1" customWidth="1"/>
    <col min="30" max="34" width="3.7109375" bestFit="1" customWidth="1"/>
    <col min="35" max="35" width="4.5703125" bestFit="1" customWidth="1"/>
    <col min="36" max="36" width="3.7109375" bestFit="1" customWidth="1"/>
    <col min="37" max="38" width="4.5703125" bestFit="1" customWidth="1"/>
    <col min="39" max="41" width="3.7109375" bestFit="1" customWidth="1"/>
    <col min="42" max="42" width="4.5703125" bestFit="1" customWidth="1"/>
    <col min="43" max="45" width="3.7109375" bestFit="1" customWidth="1"/>
    <col min="46" max="46" width="4.5703125" bestFit="1" customWidth="1"/>
    <col min="47" max="49" width="3.7109375" bestFit="1" customWidth="1"/>
    <col min="50" max="50" width="4.5703125" bestFit="1" customWidth="1"/>
    <col min="51" max="54" width="3.7109375" bestFit="1" customWidth="1"/>
    <col min="55" max="55" width="4.5703125" bestFit="1" customWidth="1"/>
    <col min="56" max="63" width="3.7109375" bestFit="1" customWidth="1"/>
    <col min="64" max="64" width="4.5703125" bestFit="1" customWidth="1"/>
    <col min="65" max="65" width="3.7109375" bestFit="1" customWidth="1"/>
    <col min="66" max="67" width="4.5703125" bestFit="1" customWidth="1"/>
    <col min="68" max="69" width="3.7109375" bestFit="1" customWidth="1"/>
    <col min="70" max="70" width="4.5703125" bestFit="1" customWidth="1"/>
    <col min="71" max="71" width="3.7109375" bestFit="1" customWidth="1"/>
    <col min="72" max="72" width="4.5703125" bestFit="1" customWidth="1"/>
    <col min="73" max="87" width="3.7109375" bestFit="1" customWidth="1"/>
    <col min="88" max="88" width="3.7109375" style="10" bestFit="1" customWidth="1"/>
    <col min="89" max="92" width="4.5703125" bestFit="1" customWidth="1"/>
    <col min="93" max="93" width="3.7109375" bestFit="1" customWidth="1"/>
    <col min="94" max="94" width="3.7109375" style="10" bestFit="1" customWidth="1"/>
    <col min="95" max="95" width="3.7109375" bestFit="1" customWidth="1"/>
    <col min="96" max="96" width="4.5703125" bestFit="1" customWidth="1"/>
    <col min="97" max="99" width="3.7109375" bestFit="1" customWidth="1"/>
    <col min="100" max="100" width="3.7109375" style="10" bestFit="1" customWidth="1"/>
    <col min="101" max="102" width="3.7109375" bestFit="1" customWidth="1"/>
    <col min="103" max="103" width="4.5703125" bestFit="1" customWidth="1"/>
    <col min="104" max="104" width="3.7109375" bestFit="1" customWidth="1"/>
    <col min="105" max="105" width="3.7109375" style="10" bestFit="1" customWidth="1"/>
    <col min="106" max="106" width="4.5703125" bestFit="1" customWidth="1"/>
    <col min="107" max="107" width="3.7109375" style="10" bestFit="1" customWidth="1"/>
    <col min="108" max="112" width="3.7109375" bestFit="1" customWidth="1"/>
    <col min="113" max="113" width="4.5703125" bestFit="1" customWidth="1"/>
    <col min="114" max="114" width="3.7109375" bestFit="1" customWidth="1"/>
    <col min="115" max="116" width="4.5703125" bestFit="1" customWidth="1"/>
    <col min="117" max="117" width="3.7109375" bestFit="1" customWidth="1"/>
    <col min="118" max="118" width="3.7109375" style="10" bestFit="1" customWidth="1"/>
    <col min="119" max="119" width="3.7109375" bestFit="1" customWidth="1"/>
    <col min="120" max="120" width="3.7109375" style="17" bestFit="1" customWidth="1"/>
    <col min="121" max="142" width="3.7109375" bestFit="1" customWidth="1"/>
  </cols>
  <sheetData>
    <row r="1" spans="1:142" ht="42.75" x14ac:dyDescent="0.25">
      <c r="F1" s="15" t="s">
        <v>39</v>
      </c>
      <c r="G1" s="15" t="s">
        <v>37</v>
      </c>
      <c r="H1" s="15" t="s">
        <v>117</v>
      </c>
      <c r="I1" s="15" t="s">
        <v>40</v>
      </c>
      <c r="J1" s="15" t="s">
        <v>41</v>
      </c>
      <c r="K1" s="15" t="s">
        <v>45</v>
      </c>
      <c r="L1" s="15" t="s">
        <v>122</v>
      </c>
      <c r="P1" s="15" t="s">
        <v>126</v>
      </c>
      <c r="Q1" s="15" t="s">
        <v>128</v>
      </c>
      <c r="R1" s="15" t="s">
        <v>130</v>
      </c>
      <c r="S1" s="15" t="s">
        <v>132</v>
      </c>
      <c r="T1" s="15" t="s">
        <v>134</v>
      </c>
      <c r="U1" s="15" t="s">
        <v>86</v>
      </c>
      <c r="V1" s="15" t="s">
        <v>137</v>
      </c>
      <c r="W1" s="15" t="s">
        <v>57</v>
      </c>
      <c r="X1" s="15" t="s">
        <v>140</v>
      </c>
      <c r="Y1" s="15" t="s">
        <v>142</v>
      </c>
      <c r="Z1" s="15" t="s">
        <v>144</v>
      </c>
      <c r="AA1" s="15" t="s">
        <v>146</v>
      </c>
      <c r="AB1" s="15" t="s">
        <v>148</v>
      </c>
      <c r="AC1" s="15" t="s">
        <v>56</v>
      </c>
      <c r="AD1" s="15" t="s">
        <v>60</v>
      </c>
      <c r="AE1" s="15" t="s">
        <v>59</v>
      </c>
      <c r="AF1" s="15" t="s">
        <v>153</v>
      </c>
      <c r="AG1" s="15" t="s">
        <v>155</v>
      </c>
      <c r="AH1" s="15" t="s">
        <v>157</v>
      </c>
      <c r="AI1" s="15" t="s">
        <v>69</v>
      </c>
      <c r="AJ1" s="15" t="s">
        <v>160</v>
      </c>
      <c r="AK1" s="15" t="s">
        <v>162</v>
      </c>
      <c r="AL1" s="15" t="s">
        <v>76</v>
      </c>
      <c r="AM1" s="15" t="s">
        <v>165</v>
      </c>
      <c r="AN1" s="15" t="s">
        <v>167</v>
      </c>
      <c r="AO1" s="15" t="s">
        <v>169</v>
      </c>
      <c r="AP1" s="15" t="s">
        <v>42</v>
      </c>
      <c r="AQ1" s="15" t="s">
        <v>172</v>
      </c>
      <c r="AR1" s="15" t="s">
        <v>174</v>
      </c>
      <c r="AS1" s="15" t="s">
        <v>176</v>
      </c>
      <c r="AT1" s="15" t="s">
        <v>178</v>
      </c>
      <c r="AU1" s="15" t="s">
        <v>180</v>
      </c>
      <c r="AV1" s="15" t="s">
        <v>74</v>
      </c>
      <c r="AW1" s="15" t="s">
        <v>183</v>
      </c>
      <c r="AX1" s="15" t="s">
        <v>185</v>
      </c>
      <c r="AY1" s="15" t="s">
        <v>187</v>
      </c>
      <c r="AZ1" s="15" t="s">
        <v>189</v>
      </c>
      <c r="BA1" s="15" t="s">
        <v>191</v>
      </c>
      <c r="BB1" s="15" t="s">
        <v>193</v>
      </c>
      <c r="BC1" s="15" t="s">
        <v>38</v>
      </c>
      <c r="BD1" s="15" t="s">
        <v>196</v>
      </c>
      <c r="BE1" s="15" t="s">
        <v>198</v>
      </c>
      <c r="BF1" s="15" t="s">
        <v>200</v>
      </c>
      <c r="BG1" s="15" t="s">
        <v>202</v>
      </c>
      <c r="BH1" s="15" t="s">
        <v>204</v>
      </c>
      <c r="BI1" s="15" t="s">
        <v>206</v>
      </c>
      <c r="BJ1" s="15" t="s">
        <v>63</v>
      </c>
      <c r="BK1" s="15" t="s">
        <v>209</v>
      </c>
      <c r="BL1" s="15" t="s">
        <v>211</v>
      </c>
      <c r="BM1" s="15" t="s">
        <v>213</v>
      </c>
      <c r="BN1" s="15" t="s">
        <v>79</v>
      </c>
      <c r="BO1" s="15" t="s">
        <v>65</v>
      </c>
      <c r="BP1" s="15" t="s">
        <v>217</v>
      </c>
      <c r="BQ1" s="15" t="s">
        <v>101</v>
      </c>
      <c r="BR1" s="15" t="s">
        <v>67</v>
      </c>
      <c r="BS1" s="15" t="s">
        <v>221</v>
      </c>
      <c r="BT1" s="15" t="s">
        <v>91</v>
      </c>
      <c r="BU1" s="15" t="s">
        <v>224</v>
      </c>
      <c r="BV1" s="15" t="s">
        <v>226</v>
      </c>
      <c r="BW1" s="15" t="s">
        <v>228</v>
      </c>
      <c r="BX1" s="15" t="s">
        <v>230</v>
      </c>
      <c r="BY1" s="15" t="s">
        <v>232</v>
      </c>
      <c r="BZ1" s="15" t="s">
        <v>234</v>
      </c>
      <c r="CA1" s="15" t="s">
        <v>236</v>
      </c>
      <c r="CB1" s="15" t="s">
        <v>238</v>
      </c>
      <c r="CC1" s="15" t="s">
        <v>240</v>
      </c>
      <c r="CD1" s="15" t="s">
        <v>242</v>
      </c>
      <c r="CE1" s="15" t="s">
        <v>244</v>
      </c>
      <c r="CF1" s="15" t="s">
        <v>246</v>
      </c>
      <c r="CG1" s="15" t="s">
        <v>248</v>
      </c>
      <c r="CH1" s="15" t="s">
        <v>250</v>
      </c>
      <c r="CI1" s="15" t="s">
        <v>252</v>
      </c>
      <c r="CK1" s="15" t="s">
        <v>37</v>
      </c>
      <c r="CL1" s="15" t="s">
        <v>46</v>
      </c>
      <c r="CM1" s="15" t="s">
        <v>51</v>
      </c>
      <c r="CN1" s="15" t="s">
        <v>71</v>
      </c>
      <c r="CO1" s="15" t="s">
        <v>258</v>
      </c>
      <c r="CQ1" s="15" t="s">
        <v>260</v>
      </c>
      <c r="CR1" s="15" t="s">
        <v>262</v>
      </c>
      <c r="CS1" s="15" t="s">
        <v>264</v>
      </c>
      <c r="CT1" s="15" t="s">
        <v>266</v>
      </c>
      <c r="CU1" s="15" t="s">
        <v>268</v>
      </c>
      <c r="CW1" s="15" t="s">
        <v>270</v>
      </c>
      <c r="CX1" s="15" t="s">
        <v>272</v>
      </c>
      <c r="CY1" s="15" t="s">
        <v>40</v>
      </c>
      <c r="CZ1" s="15" t="s">
        <v>275</v>
      </c>
      <c r="DB1" s="15" t="s">
        <v>41</v>
      </c>
      <c r="DD1" s="15" t="s">
        <v>278</v>
      </c>
      <c r="DE1" s="15" t="s">
        <v>280</v>
      </c>
      <c r="DF1" s="15" t="s">
        <v>282</v>
      </c>
      <c r="DG1" s="15" t="s">
        <v>284</v>
      </c>
      <c r="DH1" s="15" t="s">
        <v>286</v>
      </c>
      <c r="DI1" s="15" t="s">
        <v>81</v>
      </c>
      <c r="DJ1" s="15" t="s">
        <v>289</v>
      </c>
      <c r="DK1" s="15" t="s">
        <v>93</v>
      </c>
      <c r="DL1" s="15" t="s">
        <v>44</v>
      </c>
      <c r="DM1" s="15" t="s">
        <v>293</v>
      </c>
      <c r="DO1" s="15" t="s">
        <v>122</v>
      </c>
      <c r="DQ1" s="15" t="s">
        <v>280</v>
      </c>
      <c r="DR1" s="15" t="s">
        <v>278</v>
      </c>
      <c r="DS1" s="15" t="s">
        <v>282</v>
      </c>
      <c r="DT1" s="15" t="s">
        <v>284</v>
      </c>
      <c r="DU1" s="15" t="s">
        <v>286</v>
      </c>
      <c r="DV1" s="15" t="s">
        <v>258</v>
      </c>
      <c r="DW1" s="15" t="s">
        <v>142</v>
      </c>
      <c r="DX1" s="15" t="s">
        <v>270</v>
      </c>
      <c r="DY1" s="15" t="s">
        <v>272</v>
      </c>
      <c r="DZ1" s="15" t="s">
        <v>275</v>
      </c>
      <c r="EA1" s="15" t="s">
        <v>230</v>
      </c>
      <c r="EB1" s="15" t="s">
        <v>232</v>
      </c>
      <c r="EC1" s="15" t="s">
        <v>234</v>
      </c>
      <c r="ED1" s="15" t="s">
        <v>242</v>
      </c>
      <c r="EE1" s="15" t="s">
        <v>236</v>
      </c>
      <c r="EF1" s="15" t="s">
        <v>238</v>
      </c>
      <c r="EG1" s="15" t="s">
        <v>240</v>
      </c>
      <c r="EH1" s="15" t="s">
        <v>244</v>
      </c>
      <c r="EI1" s="15" t="s">
        <v>246</v>
      </c>
      <c r="EJ1" s="15" t="s">
        <v>248</v>
      </c>
      <c r="EK1" s="15" t="s">
        <v>250</v>
      </c>
      <c r="EL1" s="15" t="s">
        <v>252</v>
      </c>
    </row>
    <row r="2" spans="1:142" ht="221.25" x14ac:dyDescent="0.25">
      <c r="B2" s="1" t="s">
        <v>0</v>
      </c>
      <c r="C2" s="1" t="s">
        <v>1</v>
      </c>
      <c r="D2" s="1" t="s">
        <v>2</v>
      </c>
      <c r="E2" s="16" t="s">
        <v>113</v>
      </c>
      <c r="F2" s="18" t="s">
        <v>114</v>
      </c>
      <c r="G2" s="19" t="s">
        <v>115</v>
      </c>
      <c r="H2" s="20" t="s">
        <v>116</v>
      </c>
      <c r="I2" s="21" t="s">
        <v>118</v>
      </c>
      <c r="J2" s="22" t="s">
        <v>119</v>
      </c>
      <c r="K2" s="23" t="s">
        <v>120</v>
      </c>
      <c r="L2" s="24" t="s">
        <v>121</v>
      </c>
      <c r="M2" s="15" t="s">
        <v>123</v>
      </c>
      <c r="N2" s="16" t="s">
        <v>124</v>
      </c>
      <c r="O2" s="25" t="s">
        <v>114</v>
      </c>
      <c r="P2" s="15" t="s">
        <v>125</v>
      </c>
      <c r="Q2" s="15" t="s">
        <v>127</v>
      </c>
      <c r="R2" s="15" t="s">
        <v>129</v>
      </c>
      <c r="S2" s="15" t="s">
        <v>131</v>
      </c>
      <c r="T2" s="15" t="s">
        <v>133</v>
      </c>
      <c r="U2" s="15" t="s">
        <v>135</v>
      </c>
      <c r="V2" s="15" t="s">
        <v>136</v>
      </c>
      <c r="W2" s="15" t="s">
        <v>138</v>
      </c>
      <c r="X2" s="15" t="s">
        <v>139</v>
      </c>
      <c r="Y2" s="15" t="s">
        <v>141</v>
      </c>
      <c r="Z2" s="15" t="s">
        <v>143</v>
      </c>
      <c r="AA2" s="15" t="s">
        <v>145</v>
      </c>
      <c r="AB2" s="15" t="s">
        <v>147</v>
      </c>
      <c r="AC2" s="15" t="s">
        <v>149</v>
      </c>
      <c r="AD2" s="15" t="s">
        <v>150</v>
      </c>
      <c r="AE2" s="15" t="s">
        <v>151</v>
      </c>
      <c r="AF2" s="15" t="s">
        <v>152</v>
      </c>
      <c r="AG2" s="15" t="s">
        <v>154</v>
      </c>
      <c r="AH2" s="15" t="s">
        <v>156</v>
      </c>
      <c r="AI2" s="15" t="s">
        <v>158</v>
      </c>
      <c r="AJ2" s="15" t="s">
        <v>159</v>
      </c>
      <c r="AK2" s="15" t="s">
        <v>161</v>
      </c>
      <c r="AL2" s="15" t="s">
        <v>163</v>
      </c>
      <c r="AM2" s="15" t="s">
        <v>164</v>
      </c>
      <c r="AN2" s="15" t="s">
        <v>166</v>
      </c>
      <c r="AO2" s="15" t="s">
        <v>168</v>
      </c>
      <c r="AP2" s="15" t="s">
        <v>170</v>
      </c>
      <c r="AQ2" s="15" t="s">
        <v>171</v>
      </c>
      <c r="AR2" s="15" t="s">
        <v>173</v>
      </c>
      <c r="AS2" s="15" t="s">
        <v>175</v>
      </c>
      <c r="AT2" s="15" t="s">
        <v>177</v>
      </c>
      <c r="AU2" s="15" t="s">
        <v>179</v>
      </c>
      <c r="AV2" s="15" t="s">
        <v>181</v>
      </c>
      <c r="AW2" s="15" t="s">
        <v>182</v>
      </c>
      <c r="AX2" s="15" t="s">
        <v>184</v>
      </c>
      <c r="AY2" s="15" t="s">
        <v>186</v>
      </c>
      <c r="AZ2" s="15" t="s">
        <v>188</v>
      </c>
      <c r="BA2" s="15" t="s">
        <v>190</v>
      </c>
      <c r="BB2" s="15" t="s">
        <v>192</v>
      </c>
      <c r="BC2" s="15" t="s">
        <v>194</v>
      </c>
      <c r="BD2" s="15" t="s">
        <v>195</v>
      </c>
      <c r="BE2" s="15" t="s">
        <v>197</v>
      </c>
      <c r="BF2" s="15" t="s">
        <v>199</v>
      </c>
      <c r="BG2" s="15" t="s">
        <v>201</v>
      </c>
      <c r="BH2" s="15" t="s">
        <v>203</v>
      </c>
      <c r="BI2" s="15" t="s">
        <v>205</v>
      </c>
      <c r="BJ2" s="15" t="s">
        <v>207</v>
      </c>
      <c r="BK2" s="15" t="s">
        <v>208</v>
      </c>
      <c r="BL2" s="15" t="s">
        <v>210</v>
      </c>
      <c r="BM2" s="15" t="s">
        <v>212</v>
      </c>
      <c r="BN2" s="15" t="s">
        <v>214</v>
      </c>
      <c r="BO2" s="15" t="s">
        <v>215</v>
      </c>
      <c r="BP2" s="15" t="s">
        <v>216</v>
      </c>
      <c r="BQ2" s="15" t="s">
        <v>218</v>
      </c>
      <c r="BR2" s="15" t="s">
        <v>219</v>
      </c>
      <c r="BS2" s="15" t="s">
        <v>220</v>
      </c>
      <c r="BT2" s="15" t="s">
        <v>222</v>
      </c>
      <c r="BU2" s="15" t="s">
        <v>223</v>
      </c>
      <c r="BV2" s="15" t="s">
        <v>225</v>
      </c>
      <c r="BW2" s="15" t="s">
        <v>227</v>
      </c>
      <c r="BX2" s="15" t="s">
        <v>229</v>
      </c>
      <c r="BY2" s="15" t="s">
        <v>231</v>
      </c>
      <c r="BZ2" s="15" t="s">
        <v>233</v>
      </c>
      <c r="CA2" s="15" t="s">
        <v>235</v>
      </c>
      <c r="CB2" s="15" t="s">
        <v>237</v>
      </c>
      <c r="CC2" s="15" t="s">
        <v>239</v>
      </c>
      <c r="CD2" s="15" t="s">
        <v>241</v>
      </c>
      <c r="CE2" s="15" t="s">
        <v>243</v>
      </c>
      <c r="CF2" s="15" t="s">
        <v>245</v>
      </c>
      <c r="CG2" s="15" t="s">
        <v>247</v>
      </c>
      <c r="CH2" s="15" t="s">
        <v>249</v>
      </c>
      <c r="CI2" s="15" t="s">
        <v>251</v>
      </c>
      <c r="CJ2" s="25" t="s">
        <v>115</v>
      </c>
      <c r="CK2" s="15" t="s">
        <v>253</v>
      </c>
      <c r="CL2" s="15" t="s">
        <v>254</v>
      </c>
      <c r="CM2" s="15" t="s">
        <v>255</v>
      </c>
      <c r="CN2" s="15" t="s">
        <v>256</v>
      </c>
      <c r="CO2" s="15" t="s">
        <v>257</v>
      </c>
      <c r="CP2" s="25" t="s">
        <v>116</v>
      </c>
      <c r="CQ2" s="15" t="s">
        <v>259</v>
      </c>
      <c r="CR2" s="15" t="s">
        <v>261</v>
      </c>
      <c r="CS2" s="15" t="s">
        <v>263</v>
      </c>
      <c r="CT2" s="15" t="s">
        <v>265</v>
      </c>
      <c r="CU2" s="15" t="s">
        <v>267</v>
      </c>
      <c r="CV2" s="25" t="s">
        <v>118</v>
      </c>
      <c r="CW2" s="15" t="s">
        <v>269</v>
      </c>
      <c r="CX2" s="15" t="s">
        <v>271</v>
      </c>
      <c r="CY2" s="15" t="s">
        <v>273</v>
      </c>
      <c r="CZ2" s="15" t="s">
        <v>274</v>
      </c>
      <c r="DA2" s="25" t="s">
        <v>119</v>
      </c>
      <c r="DB2" s="15" t="s">
        <v>276</v>
      </c>
      <c r="DC2" s="25" t="s">
        <v>120</v>
      </c>
      <c r="DD2" s="15" t="s">
        <v>277</v>
      </c>
      <c r="DE2" s="15" t="s">
        <v>279</v>
      </c>
      <c r="DF2" s="15" t="s">
        <v>281</v>
      </c>
      <c r="DG2" s="15" t="s">
        <v>283</v>
      </c>
      <c r="DH2" s="15" t="s">
        <v>285</v>
      </c>
      <c r="DI2" s="15" t="s">
        <v>287</v>
      </c>
      <c r="DJ2" s="15" t="s">
        <v>288</v>
      </c>
      <c r="DK2" s="15" t="s">
        <v>290</v>
      </c>
      <c r="DL2" s="15" t="s">
        <v>291</v>
      </c>
      <c r="DM2" s="15" t="s">
        <v>292</v>
      </c>
      <c r="DN2" s="25" t="s">
        <v>121</v>
      </c>
      <c r="DO2" s="15" t="s">
        <v>294</v>
      </c>
      <c r="DP2" s="16" t="s">
        <v>295</v>
      </c>
      <c r="DQ2" s="15" t="s">
        <v>296</v>
      </c>
      <c r="DR2" s="15" t="s">
        <v>297</v>
      </c>
      <c r="DS2" s="15" t="s">
        <v>298</v>
      </c>
      <c r="DT2" s="15" t="s">
        <v>299</v>
      </c>
      <c r="DU2" s="15" t="s">
        <v>300</v>
      </c>
      <c r="DV2" s="15" t="s">
        <v>301</v>
      </c>
      <c r="DW2" s="15" t="s">
        <v>302</v>
      </c>
      <c r="DX2" s="15" t="s">
        <v>303</v>
      </c>
      <c r="DY2" s="15" t="s">
        <v>304</v>
      </c>
      <c r="DZ2" s="15" t="s">
        <v>305</v>
      </c>
      <c r="EA2" s="15" t="s">
        <v>306</v>
      </c>
      <c r="EB2" s="15" t="s">
        <v>307</v>
      </c>
      <c r="EC2" s="15" t="s">
        <v>308</v>
      </c>
      <c r="ED2" s="15" t="s">
        <v>309</v>
      </c>
      <c r="EE2" s="15" t="s">
        <v>310</v>
      </c>
      <c r="EF2" s="15" t="s">
        <v>311</v>
      </c>
      <c r="EG2" s="15" t="s">
        <v>312</v>
      </c>
      <c r="EH2" s="15" t="s">
        <v>313</v>
      </c>
      <c r="EI2" s="15" t="s">
        <v>314</v>
      </c>
      <c r="EJ2" s="15" t="s">
        <v>315</v>
      </c>
      <c r="EK2" s="15" t="s">
        <v>316</v>
      </c>
      <c r="EL2" s="15" t="s">
        <v>317</v>
      </c>
    </row>
    <row r="3" spans="1:142" x14ac:dyDescent="0.25">
      <c r="A3">
        <v>1</v>
      </c>
      <c r="B3" t="s">
        <v>721</v>
      </c>
      <c r="F3" s="26">
        <f>IF(M3=0,0,COUNTIF(T3_imgsummary!O3:X3,"HC")*100/M3)</f>
        <v>10</v>
      </c>
      <c r="G3" s="26">
        <f>IF(M3=0,0,COUNTIF(T3_imgsummary!O3:X3,"AA")*100/M3)</f>
        <v>60</v>
      </c>
      <c r="H3">
        <f>IF(M3=0,0,COUNTIF(T3_imgsummary!O3:X3,"AB")*100/M3)</f>
        <v>0</v>
      </c>
      <c r="I3" s="26">
        <f>IF(M3=0,0,COUNTIF(T3_imgsummary!O3:X3,"MA")*100/M3)</f>
        <v>10</v>
      </c>
      <c r="J3" s="26">
        <f>IF(M3=0,0,COUNTIF(T3_imgsummary!O3:X3,"HA")*100/M3)</f>
        <v>10</v>
      </c>
      <c r="K3" s="26">
        <f>IF(M3=0,0,COUNTIF(T3_imgsummary!O3:X3,"OB")*100/M3)</f>
        <v>10</v>
      </c>
      <c r="L3">
        <f>IF(M3=0,0,COUNTIF(T3_imgsummary!O3:X3,"TWB")*100/M3)</f>
        <v>0</v>
      </c>
      <c r="M3">
        <f>10-COUNTIF(T3_imgsummary!O3:X3,"TWS")</f>
        <v>10</v>
      </c>
      <c r="P3">
        <f>IF(M3=0,0,COUNTIF(T3_imgsummary!E3:N3,"ACAN")*100/M3)</f>
        <v>0</v>
      </c>
      <c r="Q3">
        <f>IF(M3=0,0,COUNTIF(T3_imgsummary!E3:N3,"ACB")*100/M3)</f>
        <v>0</v>
      </c>
      <c r="R3">
        <f>IF(M3=0,0,COUNTIF(T3_imgsummary!E3:N3,"ACC")*100/M3)</f>
        <v>0</v>
      </c>
      <c r="S3">
        <f>IF(M3=0,0,COUNTIF(T3_imgsummary!E3:N3,"ACD")*100/M3)</f>
        <v>0</v>
      </c>
      <c r="T3">
        <f>IF(M3=0,0,COUNTIF(T3_imgsummary!E3:N3,"ACH")*100/M3)</f>
        <v>0</v>
      </c>
      <c r="U3">
        <f>IF(M3=0,0,COUNTIF(T3_imgsummary!E3:N3,"ACT")*100/M3)</f>
        <v>0</v>
      </c>
      <c r="V3">
        <f>IF(M3=0,0,COUNTIF(T3_imgsummary!E3:N3,"ACR")*100/M3)</f>
        <v>0</v>
      </c>
      <c r="W3">
        <f>IF(M3=0,0,COUNTIF(T3_imgsummary!E3:N3,"AST")*100/M3)</f>
        <v>0</v>
      </c>
      <c r="X3">
        <f>IF(M3=0,0,COUNTIF(T3_imgsummary!E3:N3,"AF")*100/M3)</f>
        <v>0</v>
      </c>
      <c r="Y3">
        <f>IF(M3=0,0,COUNTIF(T3_imgsummary!E3:N3,"BLEC")*100/M3)</f>
        <v>0</v>
      </c>
      <c r="Z3">
        <f>IF(M3=0,0,COUNTIF(T3_imgsummary!E3:N3,"CAU")*100/M3)</f>
        <v>0</v>
      </c>
      <c r="AA3">
        <f>IF(M3=0,0,COUNTIF(T3_imgsummary!E3:N3,"COE")*100/M3)</f>
        <v>0</v>
      </c>
      <c r="AB3">
        <f>IF(M3=0,0,COUNTIF(T3_imgsummary!E3:N3,"COS")*100/M3)</f>
        <v>0</v>
      </c>
      <c r="AC3">
        <f>IF(M3=0,0,COUNTIF(T3_imgsummary!E3:N3,"CYP")*100/M3)</f>
        <v>0</v>
      </c>
      <c r="AD3">
        <f>IF(M3=0,0,COUNTIF(T3_imgsummary!E3:N3,"DIP")*100/M3)</f>
        <v>0</v>
      </c>
      <c r="AE3">
        <f>IF(M3=0,0,COUNTIF(T3_imgsummary!E3:N3,"ECHY")*100/M3)</f>
        <v>0</v>
      </c>
      <c r="AF3">
        <f>IF(M3=0,0,COUNTIF(T3_imgsummary!E3:N3,"ECHI")*100/M3)</f>
        <v>0</v>
      </c>
      <c r="AG3">
        <f>IF(M3=0,0,COUNTIF(T3_imgsummary!E3:N3,"EUP")*100/M3)</f>
        <v>0</v>
      </c>
      <c r="AH3">
        <f>IF(M3=0,0,COUNTIF(T3_imgsummary!E3:N3,"FAV")*100/M3)</f>
        <v>0</v>
      </c>
      <c r="AI3">
        <f>IF(M3=0,0,COUNTIF(T3_imgsummary!E3:N3,"FVI")*100/M3)</f>
        <v>0</v>
      </c>
      <c r="AJ3">
        <f>IF(M3=0,0,COUNTIF(T3_imgsummary!E3:N3,"CMR")*100/M3)</f>
        <v>0</v>
      </c>
      <c r="AK3">
        <f>IF(M3=0,0,COUNTIF(T3_imgsummary!E3:N3,"GAL")*100/M3)</f>
        <v>0</v>
      </c>
      <c r="AL3">
        <f>IF(M3=0,0,COUNTIF(T3_imgsummary!E3:N3,"GONIA")*100/M3)</f>
        <v>0</v>
      </c>
      <c r="AM3">
        <f>IF(M3=0,0,COUNTIF(T3_imgsummary!E3:N3,"GONIO")*100/M3)</f>
        <v>0</v>
      </c>
      <c r="AN3">
        <f>IF(M3=0,0,COUNTIF(T3_imgsummary!E3:N3,"HEL")*100/M3)</f>
        <v>0</v>
      </c>
      <c r="AO3">
        <f>IF(M3=0,0,COUNTIF(T3_imgsummary!E3:N3,"HYD")*100/M3)</f>
        <v>0</v>
      </c>
      <c r="AP3" s="26">
        <f>IF(M3=0,0,COUNTIF(T3_imgsummary!E3:N3,"ISO")*100/M3)</f>
        <v>10</v>
      </c>
      <c r="AQ3">
        <f>IF(M3=0,0,COUNTIF(T3_imgsummary!E3:N3,"LEPA")*100/M3)</f>
        <v>0</v>
      </c>
      <c r="AR3">
        <f>IF(M3=0,0,COUNTIF(T3_imgsummary!E3:N3,"LEPS")*100/M3)</f>
        <v>0</v>
      </c>
      <c r="AS3">
        <f>IF(M3=0,0,COUNTIF(T3_imgsummary!E3:N3,"LOB")*100/M3)</f>
        <v>0</v>
      </c>
      <c r="AT3">
        <f>IF(M3=0,0,COUNTIF(T3_imgsummary!E3:N3,"MER")*100/M3)</f>
        <v>0</v>
      </c>
      <c r="AU3">
        <f>IF(M3=0,0,COUNTIF(T3_imgsummary!E3:N3,"MILL")*100/M3)</f>
        <v>0</v>
      </c>
      <c r="AV3">
        <f>IF(M3=0,0,COUNTIF(T3_imgsummary!E3:N3,"MON")*100/M3)</f>
        <v>0</v>
      </c>
      <c r="AW3">
        <f>IF(M3=0,0,COUNTIF(T3_imgsummary!E3:N3,"MONTB")*100/M3)</f>
        <v>0</v>
      </c>
      <c r="AX3">
        <f>IF(M3=0,0,COUNTIF(T3_imgsummary!E3:N3,"MONTE")*100/M3)</f>
        <v>0</v>
      </c>
      <c r="AY3">
        <f>IF(M3=0,0,COUNTIF(T3_imgsummary!E3:N3,"MONTF")*100/M3)</f>
        <v>0</v>
      </c>
      <c r="AZ3">
        <f>IF(M3=0,0,COUNTIF(T3_imgsummary!E3:N3,"MYC")*100/M3)</f>
        <v>0</v>
      </c>
      <c r="BA3">
        <f>IF(M3=0,0,COUNTIF(T3_imgsummary!E3:N3,"CB")*100/M3)</f>
        <v>0</v>
      </c>
      <c r="BB3">
        <f>IF(M3=0,0,COUNTIF(T3_imgsummary!E3:N3,"BUB")*100/M3)</f>
        <v>0</v>
      </c>
      <c r="BC3">
        <f>IF(M3=0,0,COUNTIF(T3_imgsummary!E3:N3,"CE")*100/M3)</f>
        <v>0</v>
      </c>
      <c r="BD3">
        <f>IF(M3=0,0,COUNTIF(T3_imgsummary!E3:N3,"CF")*100/M3)</f>
        <v>0</v>
      </c>
      <c r="BE3">
        <f>IF(M3=0,0,COUNTIF(T3_imgsummary!E3:N3,"FOT")*100/M3)</f>
        <v>0</v>
      </c>
      <c r="BF3">
        <f>IF(M3=0,0,COUNTIF(T3_imgsummary!E3:N3,"CM")*100/M3)</f>
        <v>0</v>
      </c>
      <c r="BG3">
        <f>IF(M3=0,0,COUNTIF(T3_imgsummary!E3:N3,"OULA")*100/M3)</f>
        <v>0</v>
      </c>
      <c r="BH3">
        <f>IF(M3=0,0,COUNTIF(T3_imgsummary!E3:N3,"OULO")*100/M3)</f>
        <v>0</v>
      </c>
      <c r="BI3">
        <f>IF(M3=0,0,COUNTIF(T3_imgsummary!E3:N3,"OXY")*100/M3)</f>
        <v>0</v>
      </c>
      <c r="BJ3">
        <f>IF(M3=0,0,COUNTIF(T3_imgsummary!E3:N3,"PACE")*100/M3)</f>
        <v>0</v>
      </c>
      <c r="BK3">
        <f>IF(M3=0,0,COUNTIF(T3_imgsummary!E3:N3,"PACF")*100/M3)</f>
        <v>0</v>
      </c>
      <c r="BL3">
        <f>IF(M3=0,0,COUNTIF(T3_imgsummary!E3:N3,"PAV")*100/M3)</f>
        <v>0</v>
      </c>
      <c r="BM3">
        <f>IF(M3=0,0,COUNTIF(T3_imgsummary!E3:N3,"PEC")*100/M3)</f>
        <v>0</v>
      </c>
      <c r="BN3">
        <f>IF(M3=0,0,COUNTIF(T3_imgsummary!E3:N3,"PLAT")*100/M3)</f>
        <v>0</v>
      </c>
      <c r="BO3">
        <f>IF(M3=0,0,COUNTIF(T3_imgsummary!E3:N3,"POC")*100/M3)</f>
        <v>0</v>
      </c>
      <c r="BP3">
        <f>IF(M3=0,0,COUNTIF(T3_imgsummary!E3:N3,"PORB")*100/M3)</f>
        <v>0</v>
      </c>
      <c r="BQ3">
        <f>IF(M3=0,0,COUNTIF(T3_imgsummary!E3:N3,"PORE")*100/M3)</f>
        <v>0</v>
      </c>
      <c r="BR3">
        <f>IF(M3=0,0,COUNTIF(T3_imgsummary!E3:N3,"PORM")*100/M3)</f>
        <v>0</v>
      </c>
      <c r="BS3">
        <f>IF(M3=0,0,COUNTIF(T3_imgsummary!E3:N3,"SER")*100/M3)</f>
        <v>0</v>
      </c>
      <c r="BT3">
        <f>IF(M3=0,0,COUNTIF(T3_imgsummary!E3:N3,"STY")*100/M3)</f>
        <v>0</v>
      </c>
      <c r="BU3">
        <f>IF(M3=0,0,COUNTIF(T3_imgsummary!E3:N3,"SYM")*100/M3)</f>
        <v>0</v>
      </c>
      <c r="BV3">
        <f>IF(M3=0,0,COUNTIF(T3_imgsummary!E3:N3,"TUBI")*100/M3)</f>
        <v>0</v>
      </c>
      <c r="BW3">
        <f>IF(M3=0,0,COUNTIF(T3_imgsummary!E3:N3,"TURB")*100/M3)</f>
        <v>0</v>
      </c>
      <c r="BX3">
        <f>IF(M3=0,0,COUNTIF(T3_imgsummary!E3:N3,"ZACRF")*100/M3)</f>
        <v>0</v>
      </c>
      <c r="BY3">
        <f>IF(M3=0,0,COUNTIF(T3_imgsummary!E3:N3,"ZAGARF")*100/M3)</f>
        <v>0</v>
      </c>
      <c r="BZ3">
        <f>IF(M3=0,0,COUNTIF(T3_imgsummary!E3:N3,"ZAGATF")*100/M3)</f>
        <v>0</v>
      </c>
      <c r="CA3">
        <f>IF(M3=0,0,COUNTIF(T3_imgsummary!E3:N3,"ZDENF")*100/M3)</f>
        <v>0</v>
      </c>
      <c r="CB3">
        <f>IF(M3=0,0,COUNTIF(T3_imgsummary!E3:N3,"ZEUPF")*100/M3)</f>
        <v>0</v>
      </c>
      <c r="CC3">
        <f>IF(M3=0,0,COUNTIF(T3_imgsummary!E3:N3,"ZFAVF")*100/M3)</f>
        <v>0</v>
      </c>
      <c r="CD3">
        <f>IF(M3=0,0,COUNTIF(T3_imgsummary!E3:N3,"ZCMRF")*100/M3)</f>
        <v>0</v>
      </c>
      <c r="CE3">
        <f>IF(M3=0,0,COUNTIF(T3_imgsummary!E3:N3,"ZMUSF")*100/M3)</f>
        <v>0</v>
      </c>
      <c r="CF3">
        <f>IF(M3=0,0,COUNTIF(T3_imgsummary!E3:N3,"ZNSC")*100/M3)</f>
        <v>0</v>
      </c>
      <c r="CG3">
        <f>IF(M3=0,0,COUNTIF(T3_imgsummary!E3:N3,"ZOC")*100/M3)</f>
        <v>0</v>
      </c>
      <c r="CH3">
        <f>IF(M3=0,0,COUNTIF(T3_imgsummary!E3:N3,"ZPOCF")*100/M3)</f>
        <v>0</v>
      </c>
      <c r="CI3">
        <f>IF(M3=0,0,COUNTIF(T3_imgsummary!E3:N3,"ZPORF")*100/M3)</f>
        <v>0</v>
      </c>
      <c r="CK3" s="26">
        <f>IF(M3=0,0,COUNTIF(T3_imgsummary!E3:N3,"AA")*100/M3)</f>
        <v>60</v>
      </c>
      <c r="CL3">
        <f>IF(M3=0,0,COUNTIF(T3_imgsummary!E3:N3,"CA")*100/M3)</f>
        <v>0</v>
      </c>
      <c r="CM3">
        <f>IF(M3=0,0,COUNTIF(T3_imgsummary!E3:N3,"DC")*100/M3)</f>
        <v>0</v>
      </c>
      <c r="CN3">
        <f>IF(M3=0,0,COUNTIF(T3_imgsummary!E3:N3,"DCA")*100/M3)</f>
        <v>0</v>
      </c>
      <c r="CO3">
        <f>IF(M3=0,0,COUNTIF(T3_imgsummary!E3:N3,"DIS")*100/M3)</f>
        <v>0</v>
      </c>
      <c r="CQ3">
        <f>IF(M3=0,0,COUNTIF(T3_imgsummary!E3:N3,"GRV")*100/M3)</f>
        <v>0</v>
      </c>
      <c r="CR3">
        <f>IF(M3=0,0,COUNTIF(T3_imgsummary!E3:N3,"R")*100/M3)</f>
        <v>0</v>
      </c>
      <c r="CS3">
        <f>IF(M3=0,0,COUNTIF(T3_imgsummary!E3:N3,"S")*100/M3)</f>
        <v>0</v>
      </c>
      <c r="CT3">
        <f>IF(M3=0,0,COUNTIF(T3_imgsummary!E3:N3,"RCK")*100/M3)</f>
        <v>0</v>
      </c>
      <c r="CU3">
        <f>IF(M3=0,0,COUNTIF(T3_imgsummary!E3:N3,"SI")*100/M3)</f>
        <v>0</v>
      </c>
      <c r="CW3">
        <f>IF(M3=0,0,COUNTIF(T3_imgsummary!E3:N3,"COD")*100/M3)</f>
        <v>0</v>
      </c>
      <c r="CX3">
        <f>IF(M3=0,0,COUNTIF(T3_imgsummary!E3:N3,"KAPP")*100/M3)</f>
        <v>0</v>
      </c>
      <c r="CY3" s="26">
        <f>IF(M3=0,0,COUNTIF(T3_imgsummary!E3:N3,"MA")*100/M3)</f>
        <v>10</v>
      </c>
      <c r="CZ3">
        <f>IF(M3=0,0,COUNTIF(T3_imgsummary!E3:N3,"SARG")*100/M3)</f>
        <v>0</v>
      </c>
      <c r="DB3" s="26">
        <f>IF(M3=0,0,COUNTIF(T3_imgsummary!E3:N3,"HA")*100/M3)</f>
        <v>10</v>
      </c>
      <c r="DD3">
        <f>IF(M3=0,0,COUNTIF(T3_imgsummary!E3:N3,"COTS")*100/M3)</f>
        <v>0</v>
      </c>
      <c r="DE3">
        <f>IF(M3=0,0,COUNTIF(T3_imgsummary!E3:N3,"COR")*100/M3)</f>
        <v>0</v>
      </c>
      <c r="DF3">
        <f>IF(M3=0,0,COUNTIF(T3_imgsummary!E3:N3,"DIA")*100/M3)</f>
        <v>0</v>
      </c>
      <c r="DG3">
        <f>IF(M3=0,0,COUNTIF(T3_imgsummary!E3:N3,"GORG")*100/M3)</f>
        <v>0</v>
      </c>
      <c r="DH3">
        <f>IF(M3=0,0,COUNTIF(T3_imgsummary!E3:N3,"ISIS")*100/M3)</f>
        <v>0</v>
      </c>
      <c r="DI3">
        <f>IF(M3=0,0,COUNTIF(T3_imgsummary!E3:N3,"OT")*100/M3)</f>
        <v>0</v>
      </c>
      <c r="DJ3">
        <f>IF(M3=0,0,COUNTIF(T3_imgsummary!E3:N3,"SG")*100/M3)</f>
        <v>0</v>
      </c>
      <c r="DK3" s="26">
        <f>IF(M3=0,0,COUNTIF(T3_imgsummary!E3:N3,"SC")*100/M3)</f>
        <v>10</v>
      </c>
      <c r="DL3">
        <f>IF(M3=0,0,COUNTIF(T3_imgsummary!E3:N3,"SP")*100/M3)</f>
        <v>0</v>
      </c>
      <c r="DM3">
        <f>IF(M3=0,0,COUNTIF(T3_imgsummary!E3:N3,"ZO")*100/M3)</f>
        <v>0</v>
      </c>
      <c r="DO3">
        <f>IF(M3=0,0,COUNTIF(T3_imgsummary!E3:N3,"TWB")*100/M3)</f>
        <v>0</v>
      </c>
      <c r="DQ3">
        <f>IF(M3=0,0,COUNTIF(T3_imgsummary!Y3:AH3,"COR")*100/M3)</f>
        <v>0</v>
      </c>
      <c r="DR3">
        <f>IF(M3=0,0,COUNTIF(T3_imgsummary!Y3:AH3,"COTS")*100/M3)</f>
        <v>0</v>
      </c>
      <c r="DS3">
        <f>IF(M3=0,0,COUNTIF(T3_imgsummary!Y3:AH3,"DIA")*100/M3)</f>
        <v>0</v>
      </c>
      <c r="DT3">
        <f>IF(M3=0,0,COUNTIF(T3_imgsummary!Y3:AH3,"GORG")*100/M3)</f>
        <v>0</v>
      </c>
      <c r="DU3">
        <f>IF(M3=0,0,COUNTIF(T3_imgsummary!Y3:AH3,"ISIS")*100/M3)</f>
        <v>0</v>
      </c>
      <c r="DV3">
        <f>IF(M3=0,0,COUNTIF(T3_imgsummary!Y3:AH3,"DIS")*100/M3)</f>
        <v>0</v>
      </c>
      <c r="DW3">
        <f>IF(M3=0,0,COUNTIF(T3_imgsummary!Y3:AH3,"BLEC")*100/M3)</f>
        <v>0</v>
      </c>
      <c r="DX3">
        <f>IF(M3=0,0,COUNTIF(T3_imgsummary!Y3:AH3,"COD")*100/M3)</f>
        <v>0</v>
      </c>
      <c r="DY3">
        <f>IF(M3=0,0,COUNTIF(T3_imgsummary!Y3:AH3,"KAPP")*100/M3)</f>
        <v>0</v>
      </c>
      <c r="DZ3">
        <f>IF(M3=0,0,COUNTIF(T3_imgsummary!Y3:AH3,"SARG")*100/M3)</f>
        <v>0</v>
      </c>
      <c r="EA3">
        <f>IF(M3=0,0,COUNTIF(T3_imgsummary!Y3:AH3,"ZACRF")*100/M3)</f>
        <v>0</v>
      </c>
      <c r="EB3">
        <f>IF(M3=0,0,COUNTIF(T3_imgsummary!Y3:AH3,"ZAGARF")*100/M3)</f>
        <v>0</v>
      </c>
      <c r="EC3">
        <f>IF(M3=0,0,COUNTIF(T3_imgsummary!Y3:AH3,"ZAGATF")*100/M3)</f>
        <v>0</v>
      </c>
      <c r="ED3">
        <f>IF(M3=0,0,COUNTIF(T3_imgsummary!Y3:AH3,"ZCMRF")*100/M3)</f>
        <v>0</v>
      </c>
      <c r="EE3">
        <f>IF(M3=0,0,COUNTIF(T3_imgsummary!Y3:AH3,"ZDENF")*100/M3)</f>
        <v>0</v>
      </c>
      <c r="EF3">
        <f>IF(M3=0,0,COUNTIF(T3_imgsummary!Y3:AH3,"ZEUPF")*100/M3)</f>
        <v>0</v>
      </c>
      <c r="EG3">
        <f>IF(M3=0,0,COUNTIF(T3_imgsummary!Y3:AH3,"ZFAVF")*100/M3)</f>
        <v>0</v>
      </c>
      <c r="EH3">
        <f>IF(M3=0,0,COUNTIF(T3_imgsummary!Y3:AH3,"ZMUSF")*100/M3)</f>
        <v>0</v>
      </c>
      <c r="EI3">
        <f>IF(M3=0,0,COUNTIF(T3_imgsummary!Y3:AH3,"ZNSC")*100/M3)</f>
        <v>0</v>
      </c>
      <c r="EJ3">
        <f>IF(M3=0,0,COUNTIF(T3_imgsummary!Y3:AH3,"ZOC")*100/M3)</f>
        <v>0</v>
      </c>
      <c r="EK3">
        <f>IF(M3=0,0,COUNTIF(T3_imgsummary!Y3:AH3,"ZPOCF")*100/M3)</f>
        <v>0</v>
      </c>
      <c r="EL3">
        <f>IF(M3=0,0,COUNTIF(T3_imgsummary!Y3:AH3,"ZPORF")*100/M3)</f>
        <v>0</v>
      </c>
    </row>
    <row r="4" spans="1:142" x14ac:dyDescent="0.25">
      <c r="A4">
        <v>2</v>
      </c>
      <c r="B4" t="s">
        <v>722</v>
      </c>
      <c r="F4">
        <f>IF(M4=0,0,COUNTIF(T3_imgsummary!O4:X4,"HC")*100/M4)</f>
        <v>0</v>
      </c>
      <c r="G4" s="26">
        <f>IF(M4=0,0,COUNTIF(T3_imgsummary!O4:X4,"AA")*100/M4)</f>
        <v>60</v>
      </c>
      <c r="H4">
        <f>IF(M4=0,0,COUNTIF(T3_imgsummary!O4:X4,"AB")*100/M4)</f>
        <v>0</v>
      </c>
      <c r="I4" s="26">
        <f>IF(M4=0,0,COUNTIF(T3_imgsummary!O4:X4,"MA")*100/M4)</f>
        <v>30</v>
      </c>
      <c r="J4" s="26">
        <f>IF(M4=0,0,COUNTIF(T3_imgsummary!O4:X4,"HA")*100/M4)</f>
        <v>10</v>
      </c>
      <c r="K4">
        <f>IF(M4=0,0,COUNTIF(T3_imgsummary!O4:X4,"OB")*100/M4)</f>
        <v>0</v>
      </c>
      <c r="L4">
        <f>IF(M4=0,0,COUNTIF(T3_imgsummary!O4:X4,"TWB")*100/M4)</f>
        <v>0</v>
      </c>
      <c r="M4">
        <f>10-COUNTIF(T3_imgsummary!O4:X4,"TWS")</f>
        <v>10</v>
      </c>
      <c r="P4">
        <f>IF(M4=0,0,COUNTIF(T3_imgsummary!E4:N4,"ACAN")*100/M4)</f>
        <v>0</v>
      </c>
      <c r="Q4">
        <f>IF(M4=0,0,COUNTIF(T3_imgsummary!E4:N4,"ACB")*100/M4)</f>
        <v>0</v>
      </c>
      <c r="R4">
        <f>IF(M4=0,0,COUNTIF(T3_imgsummary!E4:N4,"ACC")*100/M4)</f>
        <v>0</v>
      </c>
      <c r="S4">
        <f>IF(M4=0,0,COUNTIF(T3_imgsummary!E4:N4,"ACD")*100/M4)</f>
        <v>0</v>
      </c>
      <c r="T4">
        <f>IF(M4=0,0,COUNTIF(T3_imgsummary!E4:N4,"ACH")*100/M4)</f>
        <v>0</v>
      </c>
      <c r="U4">
        <f>IF(M4=0,0,COUNTIF(T3_imgsummary!E4:N4,"ACT")*100/M4)</f>
        <v>0</v>
      </c>
      <c r="V4">
        <f>IF(M4=0,0,COUNTIF(T3_imgsummary!E4:N4,"ACR")*100/M4)</f>
        <v>0</v>
      </c>
      <c r="W4">
        <f>IF(M4=0,0,COUNTIF(T3_imgsummary!E4:N4,"AST")*100/M4)</f>
        <v>0</v>
      </c>
      <c r="X4">
        <f>IF(M4=0,0,COUNTIF(T3_imgsummary!E4:N4,"AF")*100/M4)</f>
        <v>0</v>
      </c>
      <c r="Y4">
        <f>IF(M4=0,0,COUNTIF(T3_imgsummary!E4:N4,"BLEC")*100/M4)</f>
        <v>0</v>
      </c>
      <c r="Z4">
        <f>IF(M4=0,0,COUNTIF(T3_imgsummary!E4:N4,"CAU")*100/M4)</f>
        <v>0</v>
      </c>
      <c r="AA4">
        <f>IF(M4=0,0,COUNTIF(T3_imgsummary!E4:N4,"COE")*100/M4)</f>
        <v>0</v>
      </c>
      <c r="AB4">
        <f>IF(M4=0,0,COUNTIF(T3_imgsummary!E4:N4,"COS")*100/M4)</f>
        <v>0</v>
      </c>
      <c r="AC4">
        <f>IF(M4=0,0,COUNTIF(T3_imgsummary!E4:N4,"CYP")*100/M4)</f>
        <v>0</v>
      </c>
      <c r="AD4">
        <f>IF(M4=0,0,COUNTIF(T3_imgsummary!E4:N4,"DIP")*100/M4)</f>
        <v>0</v>
      </c>
      <c r="AE4">
        <f>IF(M4=0,0,COUNTIF(T3_imgsummary!E4:N4,"ECHY")*100/M4)</f>
        <v>0</v>
      </c>
      <c r="AF4">
        <f>IF(M4=0,0,COUNTIF(T3_imgsummary!E4:N4,"ECHI")*100/M4)</f>
        <v>0</v>
      </c>
      <c r="AG4">
        <f>IF(M4=0,0,COUNTIF(T3_imgsummary!E4:N4,"EUP")*100/M4)</f>
        <v>0</v>
      </c>
      <c r="AH4">
        <f>IF(M4=0,0,COUNTIF(T3_imgsummary!E4:N4,"FAV")*100/M4)</f>
        <v>0</v>
      </c>
      <c r="AI4">
        <f>IF(M4=0,0,COUNTIF(T3_imgsummary!E4:N4,"FVI")*100/M4)</f>
        <v>0</v>
      </c>
      <c r="AJ4">
        <f>IF(M4=0,0,COUNTIF(T3_imgsummary!E4:N4,"CMR")*100/M4)</f>
        <v>0</v>
      </c>
      <c r="AK4">
        <f>IF(M4=0,0,COUNTIF(T3_imgsummary!E4:N4,"GAL")*100/M4)</f>
        <v>0</v>
      </c>
      <c r="AL4">
        <f>IF(M4=0,0,COUNTIF(T3_imgsummary!E4:N4,"GONIA")*100/M4)</f>
        <v>0</v>
      </c>
      <c r="AM4">
        <f>IF(M4=0,0,COUNTIF(T3_imgsummary!E4:N4,"GONIO")*100/M4)</f>
        <v>0</v>
      </c>
      <c r="AN4">
        <f>IF(M4=0,0,COUNTIF(T3_imgsummary!E4:N4,"HEL")*100/M4)</f>
        <v>0</v>
      </c>
      <c r="AO4">
        <f>IF(M4=0,0,COUNTIF(T3_imgsummary!E4:N4,"HYD")*100/M4)</f>
        <v>0</v>
      </c>
      <c r="AP4">
        <f>IF(M4=0,0,COUNTIF(T3_imgsummary!E4:N4,"ISO")*100/M4)</f>
        <v>0</v>
      </c>
      <c r="AQ4">
        <f>IF(M4=0,0,COUNTIF(T3_imgsummary!E4:N4,"LEPA")*100/M4)</f>
        <v>0</v>
      </c>
      <c r="AR4">
        <f>IF(M4=0,0,COUNTIF(T3_imgsummary!E4:N4,"LEPS")*100/M4)</f>
        <v>0</v>
      </c>
      <c r="AS4">
        <f>IF(M4=0,0,COUNTIF(T3_imgsummary!E4:N4,"LOB")*100/M4)</f>
        <v>0</v>
      </c>
      <c r="AT4">
        <f>IF(M4=0,0,COUNTIF(T3_imgsummary!E4:N4,"MER")*100/M4)</f>
        <v>0</v>
      </c>
      <c r="AU4">
        <f>IF(M4=0,0,COUNTIF(T3_imgsummary!E4:N4,"MILL")*100/M4)</f>
        <v>0</v>
      </c>
      <c r="AV4">
        <f>IF(M4=0,0,COUNTIF(T3_imgsummary!E4:N4,"MON")*100/M4)</f>
        <v>0</v>
      </c>
      <c r="AW4">
        <f>IF(M4=0,0,COUNTIF(T3_imgsummary!E4:N4,"MONTB")*100/M4)</f>
        <v>0</v>
      </c>
      <c r="AX4">
        <f>IF(M4=0,0,COUNTIF(T3_imgsummary!E4:N4,"MONTE")*100/M4)</f>
        <v>0</v>
      </c>
      <c r="AY4">
        <f>IF(M4=0,0,COUNTIF(T3_imgsummary!E4:N4,"MONTF")*100/M4)</f>
        <v>0</v>
      </c>
      <c r="AZ4">
        <f>IF(M4=0,0,COUNTIF(T3_imgsummary!E4:N4,"MYC")*100/M4)</f>
        <v>0</v>
      </c>
      <c r="BA4">
        <f>IF(M4=0,0,COUNTIF(T3_imgsummary!E4:N4,"CB")*100/M4)</f>
        <v>0</v>
      </c>
      <c r="BB4">
        <f>IF(M4=0,0,COUNTIF(T3_imgsummary!E4:N4,"BUB")*100/M4)</f>
        <v>0</v>
      </c>
      <c r="BC4">
        <f>IF(M4=0,0,COUNTIF(T3_imgsummary!E4:N4,"CE")*100/M4)</f>
        <v>0</v>
      </c>
      <c r="BD4">
        <f>IF(M4=0,0,COUNTIF(T3_imgsummary!E4:N4,"CF")*100/M4)</f>
        <v>0</v>
      </c>
      <c r="BE4">
        <f>IF(M4=0,0,COUNTIF(T3_imgsummary!E4:N4,"FOT")*100/M4)</f>
        <v>0</v>
      </c>
      <c r="BF4">
        <f>IF(M4=0,0,COUNTIF(T3_imgsummary!E4:N4,"CM")*100/M4)</f>
        <v>0</v>
      </c>
      <c r="BG4">
        <f>IF(M4=0,0,COUNTIF(T3_imgsummary!E4:N4,"OULA")*100/M4)</f>
        <v>0</v>
      </c>
      <c r="BH4">
        <f>IF(M4=0,0,COUNTIF(T3_imgsummary!E4:N4,"OULO")*100/M4)</f>
        <v>0</v>
      </c>
      <c r="BI4">
        <f>IF(M4=0,0,COUNTIF(T3_imgsummary!E4:N4,"OXY")*100/M4)</f>
        <v>0</v>
      </c>
      <c r="BJ4">
        <f>IF(M4=0,0,COUNTIF(T3_imgsummary!E4:N4,"PACE")*100/M4)</f>
        <v>0</v>
      </c>
      <c r="BK4">
        <f>IF(M4=0,0,COUNTIF(T3_imgsummary!E4:N4,"PACF")*100/M4)</f>
        <v>0</v>
      </c>
      <c r="BL4">
        <f>IF(M4=0,0,COUNTIF(T3_imgsummary!E4:N4,"PAV")*100/M4)</f>
        <v>0</v>
      </c>
      <c r="BM4">
        <f>IF(M4=0,0,COUNTIF(T3_imgsummary!E4:N4,"PEC")*100/M4)</f>
        <v>0</v>
      </c>
      <c r="BN4">
        <f>IF(M4=0,0,COUNTIF(T3_imgsummary!E4:N4,"PLAT")*100/M4)</f>
        <v>0</v>
      </c>
      <c r="BO4">
        <f>IF(M4=0,0,COUNTIF(T3_imgsummary!E4:N4,"POC")*100/M4)</f>
        <v>0</v>
      </c>
      <c r="BP4">
        <f>IF(M4=0,0,COUNTIF(T3_imgsummary!E4:N4,"PORB")*100/M4)</f>
        <v>0</v>
      </c>
      <c r="BQ4">
        <f>IF(M4=0,0,COUNTIF(T3_imgsummary!E4:N4,"PORE")*100/M4)</f>
        <v>0</v>
      </c>
      <c r="BR4">
        <f>IF(M4=0,0,COUNTIF(T3_imgsummary!E4:N4,"PORM")*100/M4)</f>
        <v>0</v>
      </c>
      <c r="BS4">
        <f>IF(M4=0,0,COUNTIF(T3_imgsummary!E4:N4,"SER")*100/M4)</f>
        <v>0</v>
      </c>
      <c r="BT4">
        <f>IF(M4=0,0,COUNTIF(T3_imgsummary!E4:N4,"STY")*100/M4)</f>
        <v>0</v>
      </c>
      <c r="BU4">
        <f>IF(M4=0,0,COUNTIF(T3_imgsummary!E4:N4,"SYM")*100/M4)</f>
        <v>0</v>
      </c>
      <c r="BV4">
        <f>IF(M4=0,0,COUNTIF(T3_imgsummary!E4:N4,"TUBI")*100/M4)</f>
        <v>0</v>
      </c>
      <c r="BW4">
        <f>IF(M4=0,0,COUNTIF(T3_imgsummary!E4:N4,"TURB")*100/M4)</f>
        <v>0</v>
      </c>
      <c r="BX4">
        <f>IF(M4=0,0,COUNTIF(T3_imgsummary!E4:N4,"ZACRF")*100/M4)</f>
        <v>0</v>
      </c>
      <c r="BY4">
        <f>IF(M4=0,0,COUNTIF(T3_imgsummary!E4:N4,"ZAGARF")*100/M4)</f>
        <v>0</v>
      </c>
      <c r="BZ4">
        <f>IF(M4=0,0,COUNTIF(T3_imgsummary!E4:N4,"ZAGATF")*100/M4)</f>
        <v>0</v>
      </c>
      <c r="CA4">
        <f>IF(M4=0,0,COUNTIF(T3_imgsummary!E4:N4,"ZDENF")*100/M4)</f>
        <v>0</v>
      </c>
      <c r="CB4">
        <f>IF(M4=0,0,COUNTIF(T3_imgsummary!E4:N4,"ZEUPF")*100/M4)</f>
        <v>0</v>
      </c>
      <c r="CC4">
        <f>IF(M4=0,0,COUNTIF(T3_imgsummary!E4:N4,"ZFAVF")*100/M4)</f>
        <v>0</v>
      </c>
      <c r="CD4">
        <f>IF(M4=0,0,COUNTIF(T3_imgsummary!E4:N4,"ZCMRF")*100/M4)</f>
        <v>0</v>
      </c>
      <c r="CE4">
        <f>IF(M4=0,0,COUNTIF(T3_imgsummary!E4:N4,"ZMUSF")*100/M4)</f>
        <v>0</v>
      </c>
      <c r="CF4">
        <f>IF(M4=0,0,COUNTIF(T3_imgsummary!E4:N4,"ZNSC")*100/M4)</f>
        <v>0</v>
      </c>
      <c r="CG4">
        <f>IF(M4=0,0,COUNTIF(T3_imgsummary!E4:N4,"ZOC")*100/M4)</f>
        <v>0</v>
      </c>
      <c r="CH4">
        <f>IF(M4=0,0,COUNTIF(T3_imgsummary!E4:N4,"ZPOCF")*100/M4)</f>
        <v>0</v>
      </c>
      <c r="CI4">
        <f>IF(M4=0,0,COUNTIF(T3_imgsummary!E4:N4,"ZPORF")*100/M4)</f>
        <v>0</v>
      </c>
      <c r="CK4" s="26">
        <f>IF(M4=0,0,COUNTIF(T3_imgsummary!E4:N4,"AA")*100/M4)</f>
        <v>50</v>
      </c>
      <c r="CL4" s="26">
        <f>IF(M4=0,0,COUNTIF(T3_imgsummary!E4:N4,"CA")*100/M4)</f>
        <v>10</v>
      </c>
      <c r="CM4">
        <f>IF(M4=0,0,COUNTIF(T3_imgsummary!E4:N4,"DC")*100/M4)</f>
        <v>0</v>
      </c>
      <c r="CN4">
        <f>IF(M4=0,0,COUNTIF(T3_imgsummary!E4:N4,"DCA")*100/M4)</f>
        <v>0</v>
      </c>
      <c r="CO4">
        <f>IF(M4=0,0,COUNTIF(T3_imgsummary!E4:N4,"DIS")*100/M4)</f>
        <v>0</v>
      </c>
      <c r="CQ4">
        <f>IF(M4=0,0,COUNTIF(T3_imgsummary!E4:N4,"GRV")*100/M4)</f>
        <v>0</v>
      </c>
      <c r="CR4">
        <f>IF(M4=0,0,COUNTIF(T3_imgsummary!E4:N4,"R")*100/M4)</f>
        <v>0</v>
      </c>
      <c r="CS4">
        <f>IF(M4=0,0,COUNTIF(T3_imgsummary!E4:N4,"S")*100/M4)</f>
        <v>0</v>
      </c>
      <c r="CT4">
        <f>IF(M4=0,0,COUNTIF(T3_imgsummary!E4:N4,"RCK")*100/M4)</f>
        <v>0</v>
      </c>
      <c r="CU4">
        <f>IF(M4=0,0,COUNTIF(T3_imgsummary!E4:N4,"SI")*100/M4)</f>
        <v>0</v>
      </c>
      <c r="CW4">
        <f>IF(M4=0,0,COUNTIF(T3_imgsummary!E4:N4,"COD")*100/M4)</f>
        <v>0</v>
      </c>
      <c r="CX4">
        <f>IF(M4=0,0,COUNTIF(T3_imgsummary!E4:N4,"KAPP")*100/M4)</f>
        <v>0</v>
      </c>
      <c r="CY4" s="26">
        <f>IF(M4=0,0,COUNTIF(T3_imgsummary!E4:N4,"MA")*100/M4)</f>
        <v>30</v>
      </c>
      <c r="CZ4">
        <f>IF(M4=0,0,COUNTIF(T3_imgsummary!E4:N4,"SARG")*100/M4)</f>
        <v>0</v>
      </c>
      <c r="DB4" s="26">
        <f>IF(M4=0,0,COUNTIF(T3_imgsummary!E4:N4,"HA")*100/M4)</f>
        <v>10</v>
      </c>
      <c r="DD4">
        <f>IF(M4=0,0,COUNTIF(T3_imgsummary!E4:N4,"COTS")*100/M4)</f>
        <v>0</v>
      </c>
      <c r="DE4">
        <f>IF(M4=0,0,COUNTIF(T3_imgsummary!E4:N4,"COR")*100/M4)</f>
        <v>0</v>
      </c>
      <c r="DF4">
        <f>IF(M4=0,0,COUNTIF(T3_imgsummary!E4:N4,"DIA")*100/M4)</f>
        <v>0</v>
      </c>
      <c r="DG4">
        <f>IF(M4=0,0,COUNTIF(T3_imgsummary!E4:N4,"GORG")*100/M4)</f>
        <v>0</v>
      </c>
      <c r="DH4">
        <f>IF(M4=0,0,COUNTIF(T3_imgsummary!E4:N4,"ISIS")*100/M4)</f>
        <v>0</v>
      </c>
      <c r="DI4">
        <f>IF(M4=0,0,COUNTIF(T3_imgsummary!E4:N4,"OT")*100/M4)</f>
        <v>0</v>
      </c>
      <c r="DJ4">
        <f>IF(M4=0,0,COUNTIF(T3_imgsummary!E4:N4,"SG")*100/M4)</f>
        <v>0</v>
      </c>
      <c r="DK4">
        <f>IF(M4=0,0,COUNTIF(T3_imgsummary!E4:N4,"SC")*100/M4)</f>
        <v>0</v>
      </c>
      <c r="DL4">
        <f>IF(M4=0,0,COUNTIF(T3_imgsummary!E4:N4,"SP")*100/M4)</f>
        <v>0</v>
      </c>
      <c r="DM4">
        <f>IF(M4=0,0,COUNTIF(T3_imgsummary!E4:N4,"ZO")*100/M4)</f>
        <v>0</v>
      </c>
      <c r="DO4">
        <f>IF(M4=0,0,COUNTIF(T3_imgsummary!E4:N4,"TWB")*100/M4)</f>
        <v>0</v>
      </c>
      <c r="DQ4">
        <f>IF(M4=0,0,COUNTIF(T3_imgsummary!Y4:AH4,"COR")*100/M4)</f>
        <v>0</v>
      </c>
      <c r="DR4">
        <f>IF(M4=0,0,COUNTIF(T3_imgsummary!Y4:AH4,"COTS")*100/M4)</f>
        <v>0</v>
      </c>
      <c r="DS4">
        <f>IF(M4=0,0,COUNTIF(T3_imgsummary!Y4:AH4,"DIA")*100/M4)</f>
        <v>0</v>
      </c>
      <c r="DT4">
        <f>IF(M4=0,0,COUNTIF(T3_imgsummary!Y4:AH4,"GORG")*100/M4)</f>
        <v>0</v>
      </c>
      <c r="DU4">
        <f>IF(M4=0,0,COUNTIF(T3_imgsummary!Y4:AH4,"ISIS")*100/M4)</f>
        <v>0</v>
      </c>
      <c r="DV4">
        <f>IF(M4=0,0,COUNTIF(T3_imgsummary!Y4:AH4,"DIS")*100/M4)</f>
        <v>0</v>
      </c>
      <c r="DW4">
        <f>IF(M4=0,0,COUNTIF(T3_imgsummary!Y4:AH4,"BLEC")*100/M4)</f>
        <v>0</v>
      </c>
      <c r="DX4">
        <f>IF(M4=0,0,COUNTIF(T3_imgsummary!Y4:AH4,"COD")*100/M4)</f>
        <v>0</v>
      </c>
      <c r="DY4">
        <f>IF(M4=0,0,COUNTIF(T3_imgsummary!Y4:AH4,"KAPP")*100/M4)</f>
        <v>0</v>
      </c>
      <c r="DZ4">
        <f>IF(M4=0,0,COUNTIF(T3_imgsummary!Y4:AH4,"SARG")*100/M4)</f>
        <v>0</v>
      </c>
      <c r="EA4">
        <f>IF(M4=0,0,COUNTIF(T3_imgsummary!Y4:AH4,"ZACRF")*100/M4)</f>
        <v>0</v>
      </c>
      <c r="EB4">
        <f>IF(M4=0,0,COUNTIF(T3_imgsummary!Y4:AH4,"ZAGARF")*100/M4)</f>
        <v>0</v>
      </c>
      <c r="EC4">
        <f>IF(M4=0,0,COUNTIF(T3_imgsummary!Y4:AH4,"ZAGATF")*100/M4)</f>
        <v>0</v>
      </c>
      <c r="ED4">
        <f>IF(M4=0,0,COUNTIF(T3_imgsummary!Y4:AH4,"ZCMRF")*100/M4)</f>
        <v>0</v>
      </c>
      <c r="EE4">
        <f>IF(M4=0,0,COUNTIF(T3_imgsummary!Y4:AH4,"ZDENF")*100/M4)</f>
        <v>0</v>
      </c>
      <c r="EF4">
        <f>IF(M4=0,0,COUNTIF(T3_imgsummary!Y4:AH4,"ZEUPF")*100/M4)</f>
        <v>0</v>
      </c>
      <c r="EG4">
        <f>IF(M4=0,0,COUNTIF(T3_imgsummary!Y4:AH4,"ZFAVF")*100/M4)</f>
        <v>0</v>
      </c>
      <c r="EH4">
        <f>IF(M4=0,0,COUNTIF(T3_imgsummary!Y4:AH4,"ZMUSF")*100/M4)</f>
        <v>0</v>
      </c>
      <c r="EI4">
        <f>IF(M4=0,0,COUNTIF(T3_imgsummary!Y4:AH4,"ZNSC")*100/M4)</f>
        <v>0</v>
      </c>
      <c r="EJ4">
        <f>IF(M4=0,0,COUNTIF(T3_imgsummary!Y4:AH4,"ZOC")*100/M4)</f>
        <v>0</v>
      </c>
      <c r="EK4">
        <f>IF(M4=0,0,COUNTIF(T3_imgsummary!Y4:AH4,"ZPOCF")*100/M4)</f>
        <v>0</v>
      </c>
      <c r="EL4">
        <f>IF(M4=0,0,COUNTIF(T3_imgsummary!Y4:AH4,"ZPORF")*100/M4)</f>
        <v>0</v>
      </c>
    </row>
    <row r="5" spans="1:142" x14ac:dyDescent="0.25">
      <c r="A5">
        <v>3</v>
      </c>
      <c r="B5" t="s">
        <v>723</v>
      </c>
      <c r="F5" s="26">
        <f>IF(M5=0,0,COUNTIF(T3_imgsummary!O5:X5,"HC")*100/M5)</f>
        <v>20</v>
      </c>
      <c r="G5" s="26">
        <f>IF(M5=0,0,COUNTIF(T3_imgsummary!O5:X5,"AA")*100/M5)</f>
        <v>40</v>
      </c>
      <c r="H5">
        <f>IF(M5=0,0,COUNTIF(T3_imgsummary!O5:X5,"AB")*100/M5)</f>
        <v>0</v>
      </c>
      <c r="I5" s="26">
        <f>IF(M5=0,0,COUNTIF(T3_imgsummary!O5:X5,"MA")*100/M5)</f>
        <v>20</v>
      </c>
      <c r="J5">
        <f>IF(M5=0,0,COUNTIF(T3_imgsummary!O5:X5,"HA")*100/M5)</f>
        <v>0</v>
      </c>
      <c r="K5" s="26">
        <f>IF(M5=0,0,COUNTIF(T3_imgsummary!O5:X5,"OB")*100/M5)</f>
        <v>20</v>
      </c>
      <c r="L5">
        <f>IF(M5=0,0,COUNTIF(T3_imgsummary!O5:X5,"TWB")*100/M5)</f>
        <v>0</v>
      </c>
      <c r="M5">
        <f>10-COUNTIF(T3_imgsummary!O5:X5,"TWS")</f>
        <v>10</v>
      </c>
      <c r="P5">
        <f>IF(M5=0,0,COUNTIF(T3_imgsummary!E5:N5,"ACAN")*100/M5)</f>
        <v>0</v>
      </c>
      <c r="Q5">
        <f>IF(M5=0,0,COUNTIF(T3_imgsummary!E5:N5,"ACB")*100/M5)</f>
        <v>0</v>
      </c>
      <c r="R5">
        <f>IF(M5=0,0,COUNTIF(T3_imgsummary!E5:N5,"ACC")*100/M5)</f>
        <v>0</v>
      </c>
      <c r="S5">
        <f>IF(M5=0,0,COUNTIF(T3_imgsummary!E5:N5,"ACD")*100/M5)</f>
        <v>0</v>
      </c>
      <c r="T5">
        <f>IF(M5=0,0,COUNTIF(T3_imgsummary!E5:N5,"ACH")*100/M5)</f>
        <v>0</v>
      </c>
      <c r="U5">
        <f>IF(M5=0,0,COUNTIF(T3_imgsummary!E5:N5,"ACT")*100/M5)</f>
        <v>0</v>
      </c>
      <c r="V5">
        <f>IF(M5=0,0,COUNTIF(T3_imgsummary!E5:N5,"ACR")*100/M5)</f>
        <v>0</v>
      </c>
      <c r="W5">
        <f>IF(M5=0,0,COUNTIF(T3_imgsummary!E5:N5,"AST")*100/M5)</f>
        <v>0</v>
      </c>
      <c r="X5">
        <f>IF(M5=0,0,COUNTIF(T3_imgsummary!E5:N5,"AF")*100/M5)</f>
        <v>0</v>
      </c>
      <c r="Y5">
        <f>IF(M5=0,0,COUNTIF(T3_imgsummary!E5:N5,"BLEC")*100/M5)</f>
        <v>0</v>
      </c>
      <c r="Z5">
        <f>IF(M5=0,0,COUNTIF(T3_imgsummary!E5:N5,"CAU")*100/M5)</f>
        <v>0</v>
      </c>
      <c r="AA5">
        <f>IF(M5=0,0,COUNTIF(T3_imgsummary!E5:N5,"COE")*100/M5)</f>
        <v>0</v>
      </c>
      <c r="AB5">
        <f>IF(M5=0,0,COUNTIF(T3_imgsummary!E5:N5,"COS")*100/M5)</f>
        <v>0</v>
      </c>
      <c r="AC5">
        <f>IF(M5=0,0,COUNTIF(T3_imgsummary!E5:N5,"CYP")*100/M5)</f>
        <v>0</v>
      </c>
      <c r="AD5">
        <f>IF(M5=0,0,COUNTIF(T3_imgsummary!E5:N5,"DIP")*100/M5)</f>
        <v>0</v>
      </c>
      <c r="AE5">
        <f>IF(M5=0,0,COUNTIF(T3_imgsummary!E5:N5,"ECHY")*100/M5)</f>
        <v>0</v>
      </c>
      <c r="AF5">
        <f>IF(M5=0,0,COUNTIF(T3_imgsummary!E5:N5,"ECHI")*100/M5)</f>
        <v>0</v>
      </c>
      <c r="AG5">
        <f>IF(M5=0,0,COUNTIF(T3_imgsummary!E5:N5,"EUP")*100/M5)</f>
        <v>0</v>
      </c>
      <c r="AH5">
        <f>IF(M5=0,0,COUNTIF(T3_imgsummary!E5:N5,"FAV")*100/M5)</f>
        <v>0</v>
      </c>
      <c r="AI5">
        <f>IF(M5=0,0,COUNTIF(T3_imgsummary!E5:N5,"FVI")*100/M5)</f>
        <v>0</v>
      </c>
      <c r="AJ5">
        <f>IF(M5=0,0,COUNTIF(T3_imgsummary!E5:N5,"CMR")*100/M5)</f>
        <v>0</v>
      </c>
      <c r="AK5">
        <f>IF(M5=0,0,COUNTIF(T3_imgsummary!E5:N5,"GAL")*100/M5)</f>
        <v>0</v>
      </c>
      <c r="AL5" s="26">
        <f>IF(M5=0,0,COUNTIF(T3_imgsummary!E5:N5,"GONIA")*100/M5)</f>
        <v>10</v>
      </c>
      <c r="AM5">
        <f>IF(M5=0,0,COUNTIF(T3_imgsummary!E5:N5,"GONIO")*100/M5)</f>
        <v>0</v>
      </c>
      <c r="AN5">
        <f>IF(M5=0,0,COUNTIF(T3_imgsummary!E5:N5,"HEL")*100/M5)</f>
        <v>0</v>
      </c>
      <c r="AO5">
        <f>IF(M5=0,0,COUNTIF(T3_imgsummary!E5:N5,"HYD")*100/M5)</f>
        <v>0</v>
      </c>
      <c r="AP5">
        <f>IF(M5=0,0,COUNTIF(T3_imgsummary!E5:N5,"ISO")*100/M5)</f>
        <v>0</v>
      </c>
      <c r="AQ5">
        <f>IF(M5=0,0,COUNTIF(T3_imgsummary!E5:N5,"LEPA")*100/M5)</f>
        <v>0</v>
      </c>
      <c r="AR5">
        <f>IF(M5=0,0,COUNTIF(T3_imgsummary!E5:N5,"LEPS")*100/M5)</f>
        <v>0</v>
      </c>
      <c r="AS5">
        <f>IF(M5=0,0,COUNTIF(T3_imgsummary!E5:N5,"LOB")*100/M5)</f>
        <v>0</v>
      </c>
      <c r="AT5">
        <f>IF(M5=0,0,COUNTIF(T3_imgsummary!E5:N5,"MER")*100/M5)</f>
        <v>0</v>
      </c>
      <c r="AU5">
        <f>IF(M5=0,0,COUNTIF(T3_imgsummary!E5:N5,"MILL")*100/M5)</f>
        <v>0</v>
      </c>
      <c r="AV5">
        <f>IF(M5=0,0,COUNTIF(T3_imgsummary!E5:N5,"MON")*100/M5)</f>
        <v>0</v>
      </c>
      <c r="AW5">
        <f>IF(M5=0,0,COUNTIF(T3_imgsummary!E5:N5,"MONTB")*100/M5)</f>
        <v>0</v>
      </c>
      <c r="AX5">
        <f>IF(M5=0,0,COUNTIF(T3_imgsummary!E5:N5,"MONTE")*100/M5)</f>
        <v>0</v>
      </c>
      <c r="AY5">
        <f>IF(M5=0,0,COUNTIF(T3_imgsummary!E5:N5,"MONTF")*100/M5)</f>
        <v>0</v>
      </c>
      <c r="AZ5">
        <f>IF(M5=0,0,COUNTIF(T3_imgsummary!E5:N5,"MYC")*100/M5)</f>
        <v>0</v>
      </c>
      <c r="BA5">
        <f>IF(M5=0,0,COUNTIF(T3_imgsummary!E5:N5,"CB")*100/M5)</f>
        <v>0</v>
      </c>
      <c r="BB5">
        <f>IF(M5=0,0,COUNTIF(T3_imgsummary!E5:N5,"BUB")*100/M5)</f>
        <v>0</v>
      </c>
      <c r="BC5">
        <f>IF(M5=0,0,COUNTIF(T3_imgsummary!E5:N5,"CE")*100/M5)</f>
        <v>0</v>
      </c>
      <c r="BD5">
        <f>IF(M5=0,0,COUNTIF(T3_imgsummary!E5:N5,"CF")*100/M5)</f>
        <v>0</v>
      </c>
      <c r="BE5">
        <f>IF(M5=0,0,COUNTIF(T3_imgsummary!E5:N5,"FOT")*100/M5)</f>
        <v>0</v>
      </c>
      <c r="BF5">
        <f>IF(M5=0,0,COUNTIF(T3_imgsummary!E5:N5,"CM")*100/M5)</f>
        <v>0</v>
      </c>
      <c r="BG5">
        <f>IF(M5=0,0,COUNTIF(T3_imgsummary!E5:N5,"OULA")*100/M5)</f>
        <v>0</v>
      </c>
      <c r="BH5">
        <f>IF(M5=0,0,COUNTIF(T3_imgsummary!E5:N5,"OULO")*100/M5)</f>
        <v>0</v>
      </c>
      <c r="BI5">
        <f>IF(M5=0,0,COUNTIF(T3_imgsummary!E5:N5,"OXY")*100/M5)</f>
        <v>0</v>
      </c>
      <c r="BJ5">
        <f>IF(M5=0,0,COUNTIF(T3_imgsummary!E5:N5,"PACE")*100/M5)</f>
        <v>0</v>
      </c>
      <c r="BK5">
        <f>IF(M5=0,0,COUNTIF(T3_imgsummary!E5:N5,"PACF")*100/M5)</f>
        <v>0</v>
      </c>
      <c r="BL5">
        <f>IF(M5=0,0,COUNTIF(T3_imgsummary!E5:N5,"PAV")*100/M5)</f>
        <v>0</v>
      </c>
      <c r="BM5">
        <f>IF(M5=0,0,COUNTIF(T3_imgsummary!E5:N5,"PEC")*100/M5)</f>
        <v>0</v>
      </c>
      <c r="BN5">
        <f>IF(M5=0,0,COUNTIF(T3_imgsummary!E5:N5,"PLAT")*100/M5)</f>
        <v>0</v>
      </c>
      <c r="BO5">
        <f>IF(M5=0,0,COUNTIF(T3_imgsummary!E5:N5,"POC")*100/M5)</f>
        <v>0</v>
      </c>
      <c r="BP5">
        <f>IF(M5=0,0,COUNTIF(T3_imgsummary!E5:N5,"PORB")*100/M5)</f>
        <v>0</v>
      </c>
      <c r="BQ5">
        <f>IF(M5=0,0,COUNTIF(T3_imgsummary!E5:N5,"PORE")*100/M5)</f>
        <v>0</v>
      </c>
      <c r="BR5" s="26">
        <f>IF(M5=0,0,COUNTIF(T3_imgsummary!E5:N5,"PORM")*100/M5)</f>
        <v>10</v>
      </c>
      <c r="BS5">
        <f>IF(M5=0,0,COUNTIF(T3_imgsummary!E5:N5,"SER")*100/M5)</f>
        <v>0</v>
      </c>
      <c r="BT5">
        <f>IF(M5=0,0,COUNTIF(T3_imgsummary!E5:N5,"STY")*100/M5)</f>
        <v>0</v>
      </c>
      <c r="BU5">
        <f>IF(M5=0,0,COUNTIF(T3_imgsummary!E5:N5,"SYM")*100/M5)</f>
        <v>0</v>
      </c>
      <c r="BV5">
        <f>IF(M5=0,0,COUNTIF(T3_imgsummary!E5:N5,"TUBI")*100/M5)</f>
        <v>0</v>
      </c>
      <c r="BW5">
        <f>IF(M5=0,0,COUNTIF(T3_imgsummary!E5:N5,"TURB")*100/M5)</f>
        <v>0</v>
      </c>
      <c r="BX5">
        <f>IF(M5=0,0,COUNTIF(T3_imgsummary!E5:N5,"ZACRF")*100/M5)</f>
        <v>0</v>
      </c>
      <c r="BY5">
        <f>IF(M5=0,0,COUNTIF(T3_imgsummary!E5:N5,"ZAGARF")*100/M5)</f>
        <v>0</v>
      </c>
      <c r="BZ5">
        <f>IF(M5=0,0,COUNTIF(T3_imgsummary!E5:N5,"ZAGATF")*100/M5)</f>
        <v>0</v>
      </c>
      <c r="CA5">
        <f>IF(M5=0,0,COUNTIF(T3_imgsummary!E5:N5,"ZDENF")*100/M5)</f>
        <v>0</v>
      </c>
      <c r="CB5">
        <f>IF(M5=0,0,COUNTIF(T3_imgsummary!E5:N5,"ZEUPF")*100/M5)</f>
        <v>0</v>
      </c>
      <c r="CC5">
        <f>IF(M5=0,0,COUNTIF(T3_imgsummary!E5:N5,"ZFAVF")*100/M5)</f>
        <v>0</v>
      </c>
      <c r="CD5">
        <f>IF(M5=0,0,COUNTIF(T3_imgsummary!E5:N5,"ZCMRF")*100/M5)</f>
        <v>0</v>
      </c>
      <c r="CE5">
        <f>IF(M5=0,0,COUNTIF(T3_imgsummary!E5:N5,"ZMUSF")*100/M5)</f>
        <v>0</v>
      </c>
      <c r="CF5">
        <f>IF(M5=0,0,COUNTIF(T3_imgsummary!E5:N5,"ZNSC")*100/M5)</f>
        <v>0</v>
      </c>
      <c r="CG5">
        <f>IF(M5=0,0,COUNTIF(T3_imgsummary!E5:N5,"ZOC")*100/M5)</f>
        <v>0</v>
      </c>
      <c r="CH5">
        <f>IF(M5=0,0,COUNTIF(T3_imgsummary!E5:N5,"ZPOCF")*100/M5)</f>
        <v>0</v>
      </c>
      <c r="CI5">
        <f>IF(M5=0,0,COUNTIF(T3_imgsummary!E5:N5,"ZPORF")*100/M5)</f>
        <v>0</v>
      </c>
      <c r="CK5" s="26">
        <f>IF(M5=0,0,COUNTIF(T3_imgsummary!E5:N5,"AA")*100/M5)</f>
        <v>40</v>
      </c>
      <c r="CL5">
        <f>IF(M5=0,0,COUNTIF(T3_imgsummary!E5:N5,"CA")*100/M5)</f>
        <v>0</v>
      </c>
      <c r="CM5">
        <f>IF(M5=0,0,COUNTIF(T3_imgsummary!E5:N5,"DC")*100/M5)</f>
        <v>0</v>
      </c>
      <c r="CN5">
        <f>IF(M5=0,0,COUNTIF(T3_imgsummary!E5:N5,"DCA")*100/M5)</f>
        <v>0</v>
      </c>
      <c r="CO5">
        <f>IF(M5=0,0,COUNTIF(T3_imgsummary!E5:N5,"DIS")*100/M5)</f>
        <v>0</v>
      </c>
      <c r="CQ5">
        <f>IF(M5=0,0,COUNTIF(T3_imgsummary!E5:N5,"GRV")*100/M5)</f>
        <v>0</v>
      </c>
      <c r="CR5">
        <f>IF(M5=0,0,COUNTIF(T3_imgsummary!E5:N5,"R")*100/M5)</f>
        <v>0</v>
      </c>
      <c r="CS5">
        <f>IF(M5=0,0,COUNTIF(T3_imgsummary!E5:N5,"S")*100/M5)</f>
        <v>0</v>
      </c>
      <c r="CT5">
        <f>IF(M5=0,0,COUNTIF(T3_imgsummary!E5:N5,"RCK")*100/M5)</f>
        <v>0</v>
      </c>
      <c r="CU5">
        <f>IF(M5=0,0,COUNTIF(T3_imgsummary!E5:N5,"SI")*100/M5)</f>
        <v>0</v>
      </c>
      <c r="CW5">
        <f>IF(M5=0,0,COUNTIF(T3_imgsummary!E5:N5,"COD")*100/M5)</f>
        <v>0</v>
      </c>
      <c r="CX5">
        <f>IF(M5=0,0,COUNTIF(T3_imgsummary!E5:N5,"KAPP")*100/M5)</f>
        <v>0</v>
      </c>
      <c r="CY5" s="26">
        <f>IF(M5=0,0,COUNTIF(T3_imgsummary!E5:N5,"MA")*100/M5)</f>
        <v>20</v>
      </c>
      <c r="CZ5">
        <f>IF(M5=0,0,COUNTIF(T3_imgsummary!E5:N5,"SARG")*100/M5)</f>
        <v>0</v>
      </c>
      <c r="DB5">
        <f>IF(M5=0,0,COUNTIF(T3_imgsummary!E5:N5,"HA")*100/M5)</f>
        <v>0</v>
      </c>
      <c r="DD5">
        <f>IF(M5=0,0,COUNTIF(T3_imgsummary!E5:N5,"COTS")*100/M5)</f>
        <v>0</v>
      </c>
      <c r="DE5">
        <f>IF(M5=0,0,COUNTIF(T3_imgsummary!E5:N5,"COR")*100/M5)</f>
        <v>0</v>
      </c>
      <c r="DF5">
        <f>IF(M5=0,0,COUNTIF(T3_imgsummary!E5:N5,"DIA")*100/M5)</f>
        <v>0</v>
      </c>
      <c r="DG5">
        <f>IF(M5=0,0,COUNTIF(T3_imgsummary!E5:N5,"GORG")*100/M5)</f>
        <v>0</v>
      </c>
      <c r="DH5">
        <f>IF(M5=0,0,COUNTIF(T3_imgsummary!E5:N5,"ISIS")*100/M5)</f>
        <v>0</v>
      </c>
      <c r="DI5">
        <f>IF(M5=0,0,COUNTIF(T3_imgsummary!E5:N5,"OT")*100/M5)</f>
        <v>0</v>
      </c>
      <c r="DJ5">
        <f>IF(M5=0,0,COUNTIF(T3_imgsummary!E5:N5,"SG")*100/M5)</f>
        <v>0</v>
      </c>
      <c r="DK5">
        <f>IF(M5=0,0,COUNTIF(T3_imgsummary!E5:N5,"SC")*100/M5)</f>
        <v>0</v>
      </c>
      <c r="DL5" s="26">
        <f>IF(M5=0,0,COUNTIF(T3_imgsummary!E5:N5,"SP")*100/M5)</f>
        <v>20</v>
      </c>
      <c r="DM5">
        <f>IF(M5=0,0,COUNTIF(T3_imgsummary!E5:N5,"ZO")*100/M5)</f>
        <v>0</v>
      </c>
      <c r="DO5">
        <f>IF(M5=0,0,COUNTIF(T3_imgsummary!E5:N5,"TWB")*100/M5)</f>
        <v>0</v>
      </c>
      <c r="DQ5">
        <f>IF(M5=0,0,COUNTIF(T3_imgsummary!Y5:AH5,"COR")*100/M5)</f>
        <v>0</v>
      </c>
      <c r="DR5">
        <f>IF(M5=0,0,COUNTIF(T3_imgsummary!Y5:AH5,"COTS")*100/M5)</f>
        <v>0</v>
      </c>
      <c r="DS5">
        <f>IF(M5=0,0,COUNTIF(T3_imgsummary!Y5:AH5,"DIA")*100/M5)</f>
        <v>0</v>
      </c>
      <c r="DT5">
        <f>IF(M5=0,0,COUNTIF(T3_imgsummary!Y5:AH5,"GORG")*100/M5)</f>
        <v>0</v>
      </c>
      <c r="DU5">
        <f>IF(M5=0,0,COUNTIF(T3_imgsummary!Y5:AH5,"ISIS")*100/M5)</f>
        <v>0</v>
      </c>
      <c r="DV5">
        <f>IF(M5=0,0,COUNTIF(T3_imgsummary!Y5:AH5,"DIS")*100/M5)</f>
        <v>0</v>
      </c>
      <c r="DW5">
        <f>IF(M5=0,0,COUNTIF(T3_imgsummary!Y5:AH5,"BLEC")*100/M5)</f>
        <v>0</v>
      </c>
      <c r="DX5">
        <f>IF(M5=0,0,COUNTIF(T3_imgsummary!Y5:AH5,"COD")*100/M5)</f>
        <v>0</v>
      </c>
      <c r="DY5">
        <f>IF(M5=0,0,COUNTIF(T3_imgsummary!Y5:AH5,"KAPP")*100/M5)</f>
        <v>0</v>
      </c>
      <c r="DZ5">
        <f>IF(M5=0,0,COUNTIF(T3_imgsummary!Y5:AH5,"SARG")*100/M5)</f>
        <v>0</v>
      </c>
      <c r="EA5">
        <f>IF(M5=0,0,COUNTIF(T3_imgsummary!Y5:AH5,"ZACRF")*100/M5)</f>
        <v>0</v>
      </c>
      <c r="EB5">
        <f>IF(M5=0,0,COUNTIF(T3_imgsummary!Y5:AH5,"ZAGARF")*100/M5)</f>
        <v>0</v>
      </c>
      <c r="EC5">
        <f>IF(M5=0,0,COUNTIF(T3_imgsummary!Y5:AH5,"ZAGATF")*100/M5)</f>
        <v>0</v>
      </c>
      <c r="ED5">
        <f>IF(M5=0,0,COUNTIF(T3_imgsummary!Y5:AH5,"ZCMRF")*100/M5)</f>
        <v>0</v>
      </c>
      <c r="EE5">
        <f>IF(M5=0,0,COUNTIF(T3_imgsummary!Y5:AH5,"ZDENF")*100/M5)</f>
        <v>0</v>
      </c>
      <c r="EF5">
        <f>IF(M5=0,0,COUNTIF(T3_imgsummary!Y5:AH5,"ZEUPF")*100/M5)</f>
        <v>0</v>
      </c>
      <c r="EG5">
        <f>IF(M5=0,0,COUNTIF(T3_imgsummary!Y5:AH5,"ZFAVF")*100/M5)</f>
        <v>0</v>
      </c>
      <c r="EH5">
        <f>IF(M5=0,0,COUNTIF(T3_imgsummary!Y5:AH5,"ZMUSF")*100/M5)</f>
        <v>0</v>
      </c>
      <c r="EI5">
        <f>IF(M5=0,0,COUNTIF(T3_imgsummary!Y5:AH5,"ZNSC")*100/M5)</f>
        <v>0</v>
      </c>
      <c r="EJ5">
        <f>IF(M5=0,0,COUNTIF(T3_imgsummary!Y5:AH5,"ZOC")*100/M5)</f>
        <v>0</v>
      </c>
      <c r="EK5">
        <f>IF(M5=0,0,COUNTIF(T3_imgsummary!Y5:AH5,"ZPOCF")*100/M5)</f>
        <v>0</v>
      </c>
      <c r="EL5">
        <f>IF(M5=0,0,COUNTIF(T3_imgsummary!Y5:AH5,"ZPORF")*100/M5)</f>
        <v>0</v>
      </c>
    </row>
    <row r="6" spans="1:142" x14ac:dyDescent="0.25">
      <c r="A6">
        <v>4</v>
      </c>
      <c r="B6" t="s">
        <v>724</v>
      </c>
      <c r="F6">
        <f>IF(M6=0,0,COUNTIF(T3_imgsummary!O6:X6,"HC")*100/M6)</f>
        <v>0</v>
      </c>
      <c r="G6" s="26">
        <f>IF(M6=0,0,COUNTIF(T3_imgsummary!O6:X6,"AA")*100/M6)</f>
        <v>50</v>
      </c>
      <c r="H6">
        <f>IF(M6=0,0,COUNTIF(T3_imgsummary!O6:X6,"AB")*100/M6)</f>
        <v>0</v>
      </c>
      <c r="I6" s="26">
        <f>IF(M6=0,0,COUNTIF(T3_imgsummary!O6:X6,"MA")*100/M6)</f>
        <v>20</v>
      </c>
      <c r="J6" s="26">
        <f>IF(M6=0,0,COUNTIF(T3_imgsummary!O6:X6,"HA")*100/M6)</f>
        <v>20</v>
      </c>
      <c r="K6" s="26">
        <f>IF(M6=0,0,COUNTIF(T3_imgsummary!O6:X6,"OB")*100/M6)</f>
        <v>10</v>
      </c>
      <c r="L6">
        <f>IF(M6=0,0,COUNTIF(T3_imgsummary!O6:X6,"TWB")*100/M6)</f>
        <v>0</v>
      </c>
      <c r="M6">
        <f>10-COUNTIF(T3_imgsummary!O6:X6,"TWS")</f>
        <v>10</v>
      </c>
      <c r="P6">
        <f>IF(M6=0,0,COUNTIF(T3_imgsummary!E6:N6,"ACAN")*100/M6)</f>
        <v>0</v>
      </c>
      <c r="Q6">
        <f>IF(M6=0,0,COUNTIF(T3_imgsummary!E6:N6,"ACB")*100/M6)</f>
        <v>0</v>
      </c>
      <c r="R6">
        <f>IF(M6=0,0,COUNTIF(T3_imgsummary!E6:N6,"ACC")*100/M6)</f>
        <v>0</v>
      </c>
      <c r="S6">
        <f>IF(M6=0,0,COUNTIF(T3_imgsummary!E6:N6,"ACD")*100/M6)</f>
        <v>0</v>
      </c>
      <c r="T6">
        <f>IF(M6=0,0,COUNTIF(T3_imgsummary!E6:N6,"ACH")*100/M6)</f>
        <v>0</v>
      </c>
      <c r="U6">
        <f>IF(M6=0,0,COUNTIF(T3_imgsummary!E6:N6,"ACT")*100/M6)</f>
        <v>0</v>
      </c>
      <c r="V6">
        <f>IF(M6=0,0,COUNTIF(T3_imgsummary!E6:N6,"ACR")*100/M6)</f>
        <v>0</v>
      </c>
      <c r="W6">
        <f>IF(M6=0,0,COUNTIF(T3_imgsummary!E6:N6,"AST")*100/M6)</f>
        <v>0</v>
      </c>
      <c r="X6">
        <f>IF(M6=0,0,COUNTIF(T3_imgsummary!E6:N6,"AF")*100/M6)</f>
        <v>0</v>
      </c>
      <c r="Y6">
        <f>IF(M6=0,0,COUNTIF(T3_imgsummary!E6:N6,"BLEC")*100/M6)</f>
        <v>0</v>
      </c>
      <c r="Z6">
        <f>IF(M6=0,0,COUNTIF(T3_imgsummary!E6:N6,"CAU")*100/M6)</f>
        <v>0</v>
      </c>
      <c r="AA6">
        <f>IF(M6=0,0,COUNTIF(T3_imgsummary!E6:N6,"COE")*100/M6)</f>
        <v>0</v>
      </c>
      <c r="AB6">
        <f>IF(M6=0,0,COUNTIF(T3_imgsummary!E6:N6,"COS")*100/M6)</f>
        <v>0</v>
      </c>
      <c r="AC6">
        <f>IF(M6=0,0,COUNTIF(T3_imgsummary!E6:N6,"CYP")*100/M6)</f>
        <v>0</v>
      </c>
      <c r="AD6">
        <f>IF(M6=0,0,COUNTIF(T3_imgsummary!E6:N6,"DIP")*100/M6)</f>
        <v>0</v>
      </c>
      <c r="AE6">
        <f>IF(M6=0,0,COUNTIF(T3_imgsummary!E6:N6,"ECHY")*100/M6)</f>
        <v>0</v>
      </c>
      <c r="AF6">
        <f>IF(M6=0,0,COUNTIF(T3_imgsummary!E6:N6,"ECHI")*100/M6)</f>
        <v>0</v>
      </c>
      <c r="AG6">
        <f>IF(M6=0,0,COUNTIF(T3_imgsummary!E6:N6,"EUP")*100/M6)</f>
        <v>0</v>
      </c>
      <c r="AH6">
        <f>IF(M6=0,0,COUNTIF(T3_imgsummary!E6:N6,"FAV")*100/M6)</f>
        <v>0</v>
      </c>
      <c r="AI6">
        <f>IF(M6=0,0,COUNTIF(T3_imgsummary!E6:N6,"FVI")*100/M6)</f>
        <v>0</v>
      </c>
      <c r="AJ6">
        <f>IF(M6=0,0,COUNTIF(T3_imgsummary!E6:N6,"CMR")*100/M6)</f>
        <v>0</v>
      </c>
      <c r="AK6">
        <f>IF(M6=0,0,COUNTIF(T3_imgsummary!E6:N6,"GAL")*100/M6)</f>
        <v>0</v>
      </c>
      <c r="AL6">
        <f>IF(M6=0,0,COUNTIF(T3_imgsummary!E6:N6,"GONIA")*100/M6)</f>
        <v>0</v>
      </c>
      <c r="AM6">
        <f>IF(M6=0,0,COUNTIF(T3_imgsummary!E6:N6,"GONIO")*100/M6)</f>
        <v>0</v>
      </c>
      <c r="AN6">
        <f>IF(M6=0,0,COUNTIF(T3_imgsummary!E6:N6,"HEL")*100/M6)</f>
        <v>0</v>
      </c>
      <c r="AO6">
        <f>IF(M6=0,0,COUNTIF(T3_imgsummary!E6:N6,"HYD")*100/M6)</f>
        <v>0</v>
      </c>
      <c r="AP6">
        <f>IF(M6=0,0,COUNTIF(T3_imgsummary!E6:N6,"ISO")*100/M6)</f>
        <v>0</v>
      </c>
      <c r="AQ6">
        <f>IF(M6=0,0,COUNTIF(T3_imgsummary!E6:N6,"LEPA")*100/M6)</f>
        <v>0</v>
      </c>
      <c r="AR6">
        <f>IF(M6=0,0,COUNTIF(T3_imgsummary!E6:N6,"LEPS")*100/M6)</f>
        <v>0</v>
      </c>
      <c r="AS6">
        <f>IF(M6=0,0,COUNTIF(T3_imgsummary!E6:N6,"LOB")*100/M6)</f>
        <v>0</v>
      </c>
      <c r="AT6">
        <f>IF(M6=0,0,COUNTIF(T3_imgsummary!E6:N6,"MER")*100/M6)</f>
        <v>0</v>
      </c>
      <c r="AU6">
        <f>IF(M6=0,0,COUNTIF(T3_imgsummary!E6:N6,"MILL")*100/M6)</f>
        <v>0</v>
      </c>
      <c r="AV6">
        <f>IF(M6=0,0,COUNTIF(T3_imgsummary!E6:N6,"MON")*100/M6)</f>
        <v>0</v>
      </c>
      <c r="AW6">
        <f>IF(M6=0,0,COUNTIF(T3_imgsummary!E6:N6,"MONTB")*100/M6)</f>
        <v>0</v>
      </c>
      <c r="AX6">
        <f>IF(M6=0,0,COUNTIF(T3_imgsummary!E6:N6,"MONTE")*100/M6)</f>
        <v>0</v>
      </c>
      <c r="AY6">
        <f>IF(M6=0,0,COUNTIF(T3_imgsummary!E6:N6,"MONTF")*100/M6)</f>
        <v>0</v>
      </c>
      <c r="AZ6">
        <f>IF(M6=0,0,COUNTIF(T3_imgsummary!E6:N6,"MYC")*100/M6)</f>
        <v>0</v>
      </c>
      <c r="BA6">
        <f>IF(M6=0,0,COUNTIF(T3_imgsummary!E6:N6,"CB")*100/M6)</f>
        <v>0</v>
      </c>
      <c r="BB6">
        <f>IF(M6=0,0,COUNTIF(T3_imgsummary!E6:N6,"BUB")*100/M6)</f>
        <v>0</v>
      </c>
      <c r="BC6">
        <f>IF(M6=0,0,COUNTIF(T3_imgsummary!E6:N6,"CE")*100/M6)</f>
        <v>0</v>
      </c>
      <c r="BD6">
        <f>IF(M6=0,0,COUNTIF(T3_imgsummary!E6:N6,"CF")*100/M6)</f>
        <v>0</v>
      </c>
      <c r="BE6">
        <f>IF(M6=0,0,COUNTIF(T3_imgsummary!E6:N6,"FOT")*100/M6)</f>
        <v>0</v>
      </c>
      <c r="BF6">
        <f>IF(M6=0,0,COUNTIF(T3_imgsummary!E6:N6,"CM")*100/M6)</f>
        <v>0</v>
      </c>
      <c r="BG6">
        <f>IF(M6=0,0,COUNTIF(T3_imgsummary!E6:N6,"OULA")*100/M6)</f>
        <v>0</v>
      </c>
      <c r="BH6">
        <f>IF(M6=0,0,COUNTIF(T3_imgsummary!E6:N6,"OULO")*100/M6)</f>
        <v>0</v>
      </c>
      <c r="BI6">
        <f>IF(M6=0,0,COUNTIF(T3_imgsummary!E6:N6,"OXY")*100/M6)</f>
        <v>0</v>
      </c>
      <c r="BJ6">
        <f>IF(M6=0,0,COUNTIF(T3_imgsummary!E6:N6,"PACE")*100/M6)</f>
        <v>0</v>
      </c>
      <c r="BK6">
        <f>IF(M6=0,0,COUNTIF(T3_imgsummary!E6:N6,"PACF")*100/M6)</f>
        <v>0</v>
      </c>
      <c r="BL6">
        <f>IF(M6=0,0,COUNTIF(T3_imgsummary!E6:N6,"PAV")*100/M6)</f>
        <v>0</v>
      </c>
      <c r="BM6">
        <f>IF(M6=0,0,COUNTIF(T3_imgsummary!E6:N6,"PEC")*100/M6)</f>
        <v>0</v>
      </c>
      <c r="BN6">
        <f>IF(M6=0,0,COUNTIF(T3_imgsummary!E6:N6,"PLAT")*100/M6)</f>
        <v>0</v>
      </c>
      <c r="BO6">
        <f>IF(M6=0,0,COUNTIF(T3_imgsummary!E6:N6,"POC")*100/M6)</f>
        <v>0</v>
      </c>
      <c r="BP6">
        <f>IF(M6=0,0,COUNTIF(T3_imgsummary!E6:N6,"PORB")*100/M6)</f>
        <v>0</v>
      </c>
      <c r="BQ6">
        <f>IF(M6=0,0,COUNTIF(T3_imgsummary!E6:N6,"PORE")*100/M6)</f>
        <v>0</v>
      </c>
      <c r="BR6">
        <f>IF(M6=0,0,COUNTIF(T3_imgsummary!E6:N6,"PORM")*100/M6)</f>
        <v>0</v>
      </c>
      <c r="BS6">
        <f>IF(M6=0,0,COUNTIF(T3_imgsummary!E6:N6,"SER")*100/M6)</f>
        <v>0</v>
      </c>
      <c r="BT6">
        <f>IF(M6=0,0,COUNTIF(T3_imgsummary!E6:N6,"STY")*100/M6)</f>
        <v>0</v>
      </c>
      <c r="BU6">
        <f>IF(M6=0,0,COUNTIF(T3_imgsummary!E6:N6,"SYM")*100/M6)</f>
        <v>0</v>
      </c>
      <c r="BV6">
        <f>IF(M6=0,0,COUNTIF(T3_imgsummary!E6:N6,"TUBI")*100/M6)</f>
        <v>0</v>
      </c>
      <c r="BW6">
        <f>IF(M6=0,0,COUNTIF(T3_imgsummary!E6:N6,"TURB")*100/M6)</f>
        <v>0</v>
      </c>
      <c r="BX6">
        <f>IF(M6=0,0,COUNTIF(T3_imgsummary!E6:N6,"ZACRF")*100/M6)</f>
        <v>0</v>
      </c>
      <c r="BY6">
        <f>IF(M6=0,0,COUNTIF(T3_imgsummary!E6:N6,"ZAGARF")*100/M6)</f>
        <v>0</v>
      </c>
      <c r="BZ6">
        <f>IF(M6=0,0,COUNTIF(T3_imgsummary!E6:N6,"ZAGATF")*100/M6)</f>
        <v>0</v>
      </c>
      <c r="CA6">
        <f>IF(M6=0,0,COUNTIF(T3_imgsummary!E6:N6,"ZDENF")*100/M6)</f>
        <v>0</v>
      </c>
      <c r="CB6">
        <f>IF(M6=0,0,COUNTIF(T3_imgsummary!E6:N6,"ZEUPF")*100/M6)</f>
        <v>0</v>
      </c>
      <c r="CC6">
        <f>IF(M6=0,0,COUNTIF(T3_imgsummary!E6:N6,"ZFAVF")*100/M6)</f>
        <v>0</v>
      </c>
      <c r="CD6">
        <f>IF(M6=0,0,COUNTIF(T3_imgsummary!E6:N6,"ZCMRF")*100/M6)</f>
        <v>0</v>
      </c>
      <c r="CE6">
        <f>IF(M6=0,0,COUNTIF(T3_imgsummary!E6:N6,"ZMUSF")*100/M6)</f>
        <v>0</v>
      </c>
      <c r="CF6">
        <f>IF(M6=0,0,COUNTIF(T3_imgsummary!E6:N6,"ZNSC")*100/M6)</f>
        <v>0</v>
      </c>
      <c r="CG6">
        <f>IF(M6=0,0,COUNTIF(T3_imgsummary!E6:N6,"ZOC")*100/M6)</f>
        <v>0</v>
      </c>
      <c r="CH6">
        <f>IF(M6=0,0,COUNTIF(T3_imgsummary!E6:N6,"ZPOCF")*100/M6)</f>
        <v>0</v>
      </c>
      <c r="CI6">
        <f>IF(M6=0,0,COUNTIF(T3_imgsummary!E6:N6,"ZPORF")*100/M6)</f>
        <v>0</v>
      </c>
      <c r="CK6" s="26">
        <f>IF(M6=0,0,COUNTIF(T3_imgsummary!E6:N6,"AA")*100/M6)</f>
        <v>50</v>
      </c>
      <c r="CL6">
        <f>IF(M6=0,0,COUNTIF(T3_imgsummary!E6:N6,"CA")*100/M6)</f>
        <v>0</v>
      </c>
      <c r="CM6">
        <f>IF(M6=0,0,COUNTIF(T3_imgsummary!E6:N6,"DC")*100/M6)</f>
        <v>0</v>
      </c>
      <c r="CN6">
        <f>IF(M6=0,0,COUNTIF(T3_imgsummary!E6:N6,"DCA")*100/M6)</f>
        <v>0</v>
      </c>
      <c r="CO6">
        <f>IF(M6=0,0,COUNTIF(T3_imgsummary!E6:N6,"DIS")*100/M6)</f>
        <v>0</v>
      </c>
      <c r="CQ6">
        <f>IF(M6=0,0,COUNTIF(T3_imgsummary!E6:N6,"GRV")*100/M6)</f>
        <v>0</v>
      </c>
      <c r="CR6">
        <f>IF(M6=0,0,COUNTIF(T3_imgsummary!E6:N6,"R")*100/M6)</f>
        <v>0</v>
      </c>
      <c r="CS6">
        <f>IF(M6=0,0,COUNTIF(T3_imgsummary!E6:N6,"S")*100/M6)</f>
        <v>0</v>
      </c>
      <c r="CT6">
        <f>IF(M6=0,0,COUNTIF(T3_imgsummary!E6:N6,"RCK")*100/M6)</f>
        <v>0</v>
      </c>
      <c r="CU6">
        <f>IF(M6=0,0,COUNTIF(T3_imgsummary!E6:N6,"SI")*100/M6)</f>
        <v>0</v>
      </c>
      <c r="CW6">
        <f>IF(M6=0,0,COUNTIF(T3_imgsummary!E6:N6,"COD")*100/M6)</f>
        <v>0</v>
      </c>
      <c r="CX6">
        <f>IF(M6=0,0,COUNTIF(T3_imgsummary!E6:N6,"KAPP")*100/M6)</f>
        <v>0</v>
      </c>
      <c r="CY6" s="26">
        <f>IF(M6=0,0,COUNTIF(T3_imgsummary!E6:N6,"MA")*100/M6)</f>
        <v>20</v>
      </c>
      <c r="CZ6">
        <f>IF(M6=0,0,COUNTIF(T3_imgsummary!E6:N6,"SARG")*100/M6)</f>
        <v>0</v>
      </c>
      <c r="DB6" s="26">
        <f>IF(M6=0,0,COUNTIF(T3_imgsummary!E6:N6,"HA")*100/M6)</f>
        <v>20</v>
      </c>
      <c r="DD6">
        <f>IF(M6=0,0,COUNTIF(T3_imgsummary!E6:N6,"COTS")*100/M6)</f>
        <v>0</v>
      </c>
      <c r="DE6">
        <f>IF(M6=0,0,COUNTIF(T3_imgsummary!E6:N6,"COR")*100/M6)</f>
        <v>0</v>
      </c>
      <c r="DF6">
        <f>IF(M6=0,0,COUNTIF(T3_imgsummary!E6:N6,"DIA")*100/M6)</f>
        <v>0</v>
      </c>
      <c r="DG6">
        <f>IF(M6=0,0,COUNTIF(T3_imgsummary!E6:N6,"GORG")*100/M6)</f>
        <v>0</v>
      </c>
      <c r="DH6">
        <f>IF(M6=0,0,COUNTIF(T3_imgsummary!E6:N6,"ISIS")*100/M6)</f>
        <v>0</v>
      </c>
      <c r="DI6">
        <f>IF(M6=0,0,COUNTIF(T3_imgsummary!E6:N6,"OT")*100/M6)</f>
        <v>0</v>
      </c>
      <c r="DJ6">
        <f>IF(M6=0,0,COUNTIF(T3_imgsummary!E6:N6,"SG")*100/M6)</f>
        <v>0</v>
      </c>
      <c r="DK6">
        <f>IF(M6=0,0,COUNTIF(T3_imgsummary!E6:N6,"SC")*100/M6)</f>
        <v>0</v>
      </c>
      <c r="DL6" s="26">
        <f>IF(M6=0,0,COUNTIF(T3_imgsummary!E6:N6,"SP")*100/M6)</f>
        <v>10</v>
      </c>
      <c r="DM6">
        <f>IF(M6=0,0,COUNTIF(T3_imgsummary!E6:N6,"ZO")*100/M6)</f>
        <v>0</v>
      </c>
      <c r="DO6">
        <f>IF(M6=0,0,COUNTIF(T3_imgsummary!E6:N6,"TWB")*100/M6)</f>
        <v>0</v>
      </c>
      <c r="DQ6">
        <f>IF(M6=0,0,COUNTIF(T3_imgsummary!Y6:AH6,"COR")*100/M6)</f>
        <v>0</v>
      </c>
      <c r="DR6">
        <f>IF(M6=0,0,COUNTIF(T3_imgsummary!Y6:AH6,"COTS")*100/M6)</f>
        <v>0</v>
      </c>
      <c r="DS6">
        <f>IF(M6=0,0,COUNTIF(T3_imgsummary!Y6:AH6,"DIA")*100/M6)</f>
        <v>0</v>
      </c>
      <c r="DT6">
        <f>IF(M6=0,0,COUNTIF(T3_imgsummary!Y6:AH6,"GORG")*100/M6)</f>
        <v>0</v>
      </c>
      <c r="DU6">
        <f>IF(M6=0,0,COUNTIF(T3_imgsummary!Y6:AH6,"ISIS")*100/M6)</f>
        <v>0</v>
      </c>
      <c r="DV6">
        <f>IF(M6=0,0,COUNTIF(T3_imgsummary!Y6:AH6,"DIS")*100/M6)</f>
        <v>0</v>
      </c>
      <c r="DW6">
        <f>IF(M6=0,0,COUNTIF(T3_imgsummary!Y6:AH6,"BLEC")*100/M6)</f>
        <v>0</v>
      </c>
      <c r="DX6">
        <f>IF(M6=0,0,COUNTIF(T3_imgsummary!Y6:AH6,"COD")*100/M6)</f>
        <v>0</v>
      </c>
      <c r="DY6">
        <f>IF(M6=0,0,COUNTIF(T3_imgsummary!Y6:AH6,"KAPP")*100/M6)</f>
        <v>0</v>
      </c>
      <c r="DZ6">
        <f>IF(M6=0,0,COUNTIF(T3_imgsummary!Y6:AH6,"SARG")*100/M6)</f>
        <v>0</v>
      </c>
      <c r="EA6">
        <f>IF(M6=0,0,COUNTIF(T3_imgsummary!Y6:AH6,"ZACRF")*100/M6)</f>
        <v>0</v>
      </c>
      <c r="EB6">
        <f>IF(M6=0,0,COUNTIF(T3_imgsummary!Y6:AH6,"ZAGARF")*100/M6)</f>
        <v>0</v>
      </c>
      <c r="EC6">
        <f>IF(M6=0,0,COUNTIF(T3_imgsummary!Y6:AH6,"ZAGATF")*100/M6)</f>
        <v>0</v>
      </c>
      <c r="ED6">
        <f>IF(M6=0,0,COUNTIF(T3_imgsummary!Y6:AH6,"ZCMRF")*100/M6)</f>
        <v>0</v>
      </c>
      <c r="EE6">
        <f>IF(M6=0,0,COUNTIF(T3_imgsummary!Y6:AH6,"ZDENF")*100/M6)</f>
        <v>0</v>
      </c>
      <c r="EF6">
        <f>IF(M6=0,0,COUNTIF(T3_imgsummary!Y6:AH6,"ZEUPF")*100/M6)</f>
        <v>0</v>
      </c>
      <c r="EG6">
        <f>IF(M6=0,0,COUNTIF(T3_imgsummary!Y6:AH6,"ZFAVF")*100/M6)</f>
        <v>0</v>
      </c>
      <c r="EH6">
        <f>IF(M6=0,0,COUNTIF(T3_imgsummary!Y6:AH6,"ZMUSF")*100/M6)</f>
        <v>0</v>
      </c>
      <c r="EI6">
        <f>IF(M6=0,0,COUNTIF(T3_imgsummary!Y6:AH6,"ZNSC")*100/M6)</f>
        <v>0</v>
      </c>
      <c r="EJ6">
        <f>IF(M6=0,0,COUNTIF(T3_imgsummary!Y6:AH6,"ZOC")*100/M6)</f>
        <v>0</v>
      </c>
      <c r="EK6">
        <f>IF(M6=0,0,COUNTIF(T3_imgsummary!Y6:AH6,"ZPOCF")*100/M6)</f>
        <v>0</v>
      </c>
      <c r="EL6">
        <f>IF(M6=0,0,COUNTIF(T3_imgsummary!Y6:AH6,"ZPORF")*100/M6)</f>
        <v>0</v>
      </c>
    </row>
    <row r="7" spans="1:142" x14ac:dyDescent="0.25">
      <c r="A7">
        <v>5</v>
      </c>
      <c r="B7" t="s">
        <v>725</v>
      </c>
      <c r="F7">
        <f>IF(M7=0,0,COUNTIF(T3_imgsummary!O7:X7,"HC")*100/M7)</f>
        <v>0</v>
      </c>
      <c r="G7" s="26">
        <f>IF(M7=0,0,COUNTIF(T3_imgsummary!O7:X7,"AA")*100/M7)</f>
        <v>40</v>
      </c>
      <c r="H7">
        <f>IF(M7=0,0,COUNTIF(T3_imgsummary!O7:X7,"AB")*100/M7)</f>
        <v>0</v>
      </c>
      <c r="I7" s="26">
        <f>IF(M7=0,0,COUNTIF(T3_imgsummary!O7:X7,"MA")*100/M7)</f>
        <v>30</v>
      </c>
      <c r="J7" s="26">
        <f>IF(M7=0,0,COUNTIF(T3_imgsummary!O7:X7,"HA")*100/M7)</f>
        <v>20</v>
      </c>
      <c r="K7" s="26">
        <f>IF(M7=0,0,COUNTIF(T3_imgsummary!O7:X7,"OB")*100/M7)</f>
        <v>10</v>
      </c>
      <c r="L7">
        <f>IF(M7=0,0,COUNTIF(T3_imgsummary!O7:X7,"TWB")*100/M7)</f>
        <v>0</v>
      </c>
      <c r="M7">
        <f>10-COUNTIF(T3_imgsummary!O7:X7,"TWS")</f>
        <v>10</v>
      </c>
      <c r="P7">
        <f>IF(M7=0,0,COUNTIF(T3_imgsummary!E7:N7,"ACAN")*100/M7)</f>
        <v>0</v>
      </c>
      <c r="Q7">
        <f>IF(M7=0,0,COUNTIF(T3_imgsummary!E7:N7,"ACB")*100/M7)</f>
        <v>0</v>
      </c>
      <c r="R7">
        <f>IF(M7=0,0,COUNTIF(T3_imgsummary!E7:N7,"ACC")*100/M7)</f>
        <v>0</v>
      </c>
      <c r="S7">
        <f>IF(M7=0,0,COUNTIF(T3_imgsummary!E7:N7,"ACD")*100/M7)</f>
        <v>0</v>
      </c>
      <c r="T7">
        <f>IF(M7=0,0,COUNTIF(T3_imgsummary!E7:N7,"ACH")*100/M7)</f>
        <v>0</v>
      </c>
      <c r="U7">
        <f>IF(M7=0,0,COUNTIF(T3_imgsummary!E7:N7,"ACT")*100/M7)</f>
        <v>0</v>
      </c>
      <c r="V7">
        <f>IF(M7=0,0,COUNTIF(T3_imgsummary!E7:N7,"ACR")*100/M7)</f>
        <v>0</v>
      </c>
      <c r="W7">
        <f>IF(M7=0,0,COUNTIF(T3_imgsummary!E7:N7,"AST")*100/M7)</f>
        <v>0</v>
      </c>
      <c r="X7">
        <f>IF(M7=0,0,COUNTIF(T3_imgsummary!E7:N7,"AF")*100/M7)</f>
        <v>0</v>
      </c>
      <c r="Y7">
        <f>IF(M7=0,0,COUNTIF(T3_imgsummary!E7:N7,"BLEC")*100/M7)</f>
        <v>0</v>
      </c>
      <c r="Z7">
        <f>IF(M7=0,0,COUNTIF(T3_imgsummary!E7:N7,"CAU")*100/M7)</f>
        <v>0</v>
      </c>
      <c r="AA7">
        <f>IF(M7=0,0,COUNTIF(T3_imgsummary!E7:N7,"COE")*100/M7)</f>
        <v>0</v>
      </c>
      <c r="AB7">
        <f>IF(M7=0,0,COUNTIF(T3_imgsummary!E7:N7,"COS")*100/M7)</f>
        <v>0</v>
      </c>
      <c r="AC7">
        <f>IF(M7=0,0,COUNTIF(T3_imgsummary!E7:N7,"CYP")*100/M7)</f>
        <v>0</v>
      </c>
      <c r="AD7">
        <f>IF(M7=0,0,COUNTIF(T3_imgsummary!E7:N7,"DIP")*100/M7)</f>
        <v>0</v>
      </c>
      <c r="AE7">
        <f>IF(M7=0,0,COUNTIF(T3_imgsummary!E7:N7,"ECHY")*100/M7)</f>
        <v>0</v>
      </c>
      <c r="AF7">
        <f>IF(M7=0,0,COUNTIF(T3_imgsummary!E7:N7,"ECHI")*100/M7)</f>
        <v>0</v>
      </c>
      <c r="AG7">
        <f>IF(M7=0,0,COUNTIF(T3_imgsummary!E7:N7,"EUP")*100/M7)</f>
        <v>0</v>
      </c>
      <c r="AH7">
        <f>IF(M7=0,0,COUNTIF(T3_imgsummary!E7:N7,"FAV")*100/M7)</f>
        <v>0</v>
      </c>
      <c r="AI7">
        <f>IF(M7=0,0,COUNTIF(T3_imgsummary!E7:N7,"FVI")*100/M7)</f>
        <v>0</v>
      </c>
      <c r="AJ7">
        <f>IF(M7=0,0,COUNTIF(T3_imgsummary!E7:N7,"CMR")*100/M7)</f>
        <v>0</v>
      </c>
      <c r="AK7">
        <f>IF(M7=0,0,COUNTIF(T3_imgsummary!E7:N7,"GAL")*100/M7)</f>
        <v>0</v>
      </c>
      <c r="AL7">
        <f>IF(M7=0,0,COUNTIF(T3_imgsummary!E7:N7,"GONIA")*100/M7)</f>
        <v>0</v>
      </c>
      <c r="AM7">
        <f>IF(M7=0,0,COUNTIF(T3_imgsummary!E7:N7,"GONIO")*100/M7)</f>
        <v>0</v>
      </c>
      <c r="AN7">
        <f>IF(M7=0,0,COUNTIF(T3_imgsummary!E7:N7,"HEL")*100/M7)</f>
        <v>0</v>
      </c>
      <c r="AO7">
        <f>IF(M7=0,0,COUNTIF(T3_imgsummary!E7:N7,"HYD")*100/M7)</f>
        <v>0</v>
      </c>
      <c r="AP7">
        <f>IF(M7=0,0,COUNTIF(T3_imgsummary!E7:N7,"ISO")*100/M7)</f>
        <v>0</v>
      </c>
      <c r="AQ7">
        <f>IF(M7=0,0,COUNTIF(T3_imgsummary!E7:N7,"LEPA")*100/M7)</f>
        <v>0</v>
      </c>
      <c r="AR7">
        <f>IF(M7=0,0,COUNTIF(T3_imgsummary!E7:N7,"LEPS")*100/M7)</f>
        <v>0</v>
      </c>
      <c r="AS7">
        <f>IF(M7=0,0,COUNTIF(T3_imgsummary!E7:N7,"LOB")*100/M7)</f>
        <v>0</v>
      </c>
      <c r="AT7">
        <f>IF(M7=0,0,COUNTIF(T3_imgsummary!E7:N7,"MER")*100/M7)</f>
        <v>0</v>
      </c>
      <c r="AU7">
        <f>IF(M7=0,0,COUNTIF(T3_imgsummary!E7:N7,"MILL")*100/M7)</f>
        <v>0</v>
      </c>
      <c r="AV7">
        <f>IF(M7=0,0,COUNTIF(T3_imgsummary!E7:N7,"MON")*100/M7)</f>
        <v>0</v>
      </c>
      <c r="AW7">
        <f>IF(M7=0,0,COUNTIF(T3_imgsummary!E7:N7,"MONTB")*100/M7)</f>
        <v>0</v>
      </c>
      <c r="AX7">
        <f>IF(M7=0,0,COUNTIF(T3_imgsummary!E7:N7,"MONTE")*100/M7)</f>
        <v>0</v>
      </c>
      <c r="AY7">
        <f>IF(M7=0,0,COUNTIF(T3_imgsummary!E7:N7,"MONTF")*100/M7)</f>
        <v>0</v>
      </c>
      <c r="AZ7">
        <f>IF(M7=0,0,COUNTIF(T3_imgsummary!E7:N7,"MYC")*100/M7)</f>
        <v>0</v>
      </c>
      <c r="BA7">
        <f>IF(M7=0,0,COUNTIF(T3_imgsummary!E7:N7,"CB")*100/M7)</f>
        <v>0</v>
      </c>
      <c r="BB7">
        <f>IF(M7=0,0,COUNTIF(T3_imgsummary!E7:N7,"BUB")*100/M7)</f>
        <v>0</v>
      </c>
      <c r="BC7">
        <f>IF(M7=0,0,COUNTIF(T3_imgsummary!E7:N7,"CE")*100/M7)</f>
        <v>0</v>
      </c>
      <c r="BD7">
        <f>IF(M7=0,0,COUNTIF(T3_imgsummary!E7:N7,"CF")*100/M7)</f>
        <v>0</v>
      </c>
      <c r="BE7">
        <f>IF(M7=0,0,COUNTIF(T3_imgsummary!E7:N7,"FOT")*100/M7)</f>
        <v>0</v>
      </c>
      <c r="BF7">
        <f>IF(M7=0,0,COUNTIF(T3_imgsummary!E7:N7,"CM")*100/M7)</f>
        <v>0</v>
      </c>
      <c r="BG7">
        <f>IF(M7=0,0,COUNTIF(T3_imgsummary!E7:N7,"OULA")*100/M7)</f>
        <v>0</v>
      </c>
      <c r="BH7">
        <f>IF(M7=0,0,COUNTIF(T3_imgsummary!E7:N7,"OULO")*100/M7)</f>
        <v>0</v>
      </c>
      <c r="BI7">
        <f>IF(M7=0,0,COUNTIF(T3_imgsummary!E7:N7,"OXY")*100/M7)</f>
        <v>0</v>
      </c>
      <c r="BJ7">
        <f>IF(M7=0,0,COUNTIF(T3_imgsummary!E7:N7,"PACE")*100/M7)</f>
        <v>0</v>
      </c>
      <c r="BK7">
        <f>IF(M7=0,0,COUNTIF(T3_imgsummary!E7:N7,"PACF")*100/M7)</f>
        <v>0</v>
      </c>
      <c r="BL7">
        <f>IF(M7=0,0,COUNTIF(T3_imgsummary!E7:N7,"PAV")*100/M7)</f>
        <v>0</v>
      </c>
      <c r="BM7">
        <f>IF(M7=0,0,COUNTIF(T3_imgsummary!E7:N7,"PEC")*100/M7)</f>
        <v>0</v>
      </c>
      <c r="BN7">
        <f>IF(M7=0,0,COUNTIF(T3_imgsummary!E7:N7,"PLAT")*100/M7)</f>
        <v>0</v>
      </c>
      <c r="BO7">
        <f>IF(M7=0,0,COUNTIF(T3_imgsummary!E7:N7,"POC")*100/M7)</f>
        <v>0</v>
      </c>
      <c r="BP7">
        <f>IF(M7=0,0,COUNTIF(T3_imgsummary!E7:N7,"PORB")*100/M7)</f>
        <v>0</v>
      </c>
      <c r="BQ7">
        <f>IF(M7=0,0,COUNTIF(T3_imgsummary!E7:N7,"PORE")*100/M7)</f>
        <v>0</v>
      </c>
      <c r="BR7">
        <f>IF(M7=0,0,COUNTIF(T3_imgsummary!E7:N7,"PORM")*100/M7)</f>
        <v>0</v>
      </c>
      <c r="BS7">
        <f>IF(M7=0,0,COUNTIF(T3_imgsummary!E7:N7,"SER")*100/M7)</f>
        <v>0</v>
      </c>
      <c r="BT7">
        <f>IF(M7=0,0,COUNTIF(T3_imgsummary!E7:N7,"STY")*100/M7)</f>
        <v>0</v>
      </c>
      <c r="BU7">
        <f>IF(M7=0,0,COUNTIF(T3_imgsummary!E7:N7,"SYM")*100/M7)</f>
        <v>0</v>
      </c>
      <c r="BV7">
        <f>IF(M7=0,0,COUNTIF(T3_imgsummary!E7:N7,"TUBI")*100/M7)</f>
        <v>0</v>
      </c>
      <c r="BW7">
        <f>IF(M7=0,0,COUNTIF(T3_imgsummary!E7:N7,"TURB")*100/M7)</f>
        <v>0</v>
      </c>
      <c r="BX7">
        <f>IF(M7=0,0,COUNTIF(T3_imgsummary!E7:N7,"ZACRF")*100/M7)</f>
        <v>0</v>
      </c>
      <c r="BY7">
        <f>IF(M7=0,0,COUNTIF(T3_imgsummary!E7:N7,"ZAGARF")*100/M7)</f>
        <v>0</v>
      </c>
      <c r="BZ7">
        <f>IF(M7=0,0,COUNTIF(T3_imgsummary!E7:N7,"ZAGATF")*100/M7)</f>
        <v>0</v>
      </c>
      <c r="CA7">
        <f>IF(M7=0,0,COUNTIF(T3_imgsummary!E7:N7,"ZDENF")*100/M7)</f>
        <v>0</v>
      </c>
      <c r="CB7">
        <f>IF(M7=0,0,COUNTIF(T3_imgsummary!E7:N7,"ZEUPF")*100/M7)</f>
        <v>0</v>
      </c>
      <c r="CC7">
        <f>IF(M7=0,0,COUNTIF(T3_imgsummary!E7:N7,"ZFAVF")*100/M7)</f>
        <v>0</v>
      </c>
      <c r="CD7">
        <f>IF(M7=0,0,COUNTIF(T3_imgsummary!E7:N7,"ZCMRF")*100/M7)</f>
        <v>0</v>
      </c>
      <c r="CE7">
        <f>IF(M7=0,0,COUNTIF(T3_imgsummary!E7:N7,"ZMUSF")*100/M7)</f>
        <v>0</v>
      </c>
      <c r="CF7">
        <f>IF(M7=0,0,COUNTIF(T3_imgsummary!E7:N7,"ZNSC")*100/M7)</f>
        <v>0</v>
      </c>
      <c r="CG7">
        <f>IF(M7=0,0,COUNTIF(T3_imgsummary!E7:N7,"ZOC")*100/M7)</f>
        <v>0</v>
      </c>
      <c r="CH7">
        <f>IF(M7=0,0,COUNTIF(T3_imgsummary!E7:N7,"ZPOCF")*100/M7)</f>
        <v>0</v>
      </c>
      <c r="CI7">
        <f>IF(M7=0,0,COUNTIF(T3_imgsummary!E7:N7,"ZPORF")*100/M7)</f>
        <v>0</v>
      </c>
      <c r="CK7" s="26">
        <f>IF(M7=0,0,COUNTIF(T3_imgsummary!E7:N7,"AA")*100/M7)</f>
        <v>30</v>
      </c>
      <c r="CL7" s="26">
        <f>IF(M7=0,0,COUNTIF(T3_imgsummary!E7:N7,"CA")*100/M7)</f>
        <v>10</v>
      </c>
      <c r="CM7">
        <f>IF(M7=0,0,COUNTIF(T3_imgsummary!E7:N7,"DC")*100/M7)</f>
        <v>0</v>
      </c>
      <c r="CN7">
        <f>IF(M7=0,0,COUNTIF(T3_imgsummary!E7:N7,"DCA")*100/M7)</f>
        <v>0</v>
      </c>
      <c r="CO7">
        <f>IF(M7=0,0,COUNTIF(T3_imgsummary!E7:N7,"DIS")*100/M7)</f>
        <v>0</v>
      </c>
      <c r="CQ7">
        <f>IF(M7=0,0,COUNTIF(T3_imgsummary!E7:N7,"GRV")*100/M7)</f>
        <v>0</v>
      </c>
      <c r="CR7">
        <f>IF(M7=0,0,COUNTIF(T3_imgsummary!E7:N7,"R")*100/M7)</f>
        <v>0</v>
      </c>
      <c r="CS7">
        <f>IF(M7=0,0,COUNTIF(T3_imgsummary!E7:N7,"S")*100/M7)</f>
        <v>0</v>
      </c>
      <c r="CT7">
        <f>IF(M7=0,0,COUNTIF(T3_imgsummary!E7:N7,"RCK")*100/M7)</f>
        <v>0</v>
      </c>
      <c r="CU7">
        <f>IF(M7=0,0,COUNTIF(T3_imgsummary!E7:N7,"SI")*100/M7)</f>
        <v>0</v>
      </c>
      <c r="CW7">
        <f>IF(M7=0,0,COUNTIF(T3_imgsummary!E7:N7,"COD")*100/M7)</f>
        <v>0</v>
      </c>
      <c r="CX7">
        <f>IF(M7=0,0,COUNTIF(T3_imgsummary!E7:N7,"KAPP")*100/M7)</f>
        <v>0</v>
      </c>
      <c r="CY7" s="26">
        <f>IF(M7=0,0,COUNTIF(T3_imgsummary!E7:N7,"MA")*100/M7)</f>
        <v>30</v>
      </c>
      <c r="CZ7">
        <f>IF(M7=0,0,COUNTIF(T3_imgsummary!E7:N7,"SARG")*100/M7)</f>
        <v>0</v>
      </c>
      <c r="DB7" s="26">
        <f>IF(M7=0,0,COUNTIF(T3_imgsummary!E7:N7,"HA")*100/M7)</f>
        <v>20</v>
      </c>
      <c r="DD7">
        <f>IF(M7=0,0,COUNTIF(T3_imgsummary!E7:N7,"COTS")*100/M7)</f>
        <v>0</v>
      </c>
      <c r="DE7">
        <f>IF(M7=0,0,COUNTIF(T3_imgsummary!E7:N7,"COR")*100/M7)</f>
        <v>0</v>
      </c>
      <c r="DF7">
        <f>IF(M7=0,0,COUNTIF(T3_imgsummary!E7:N7,"DIA")*100/M7)</f>
        <v>0</v>
      </c>
      <c r="DG7">
        <f>IF(M7=0,0,COUNTIF(T3_imgsummary!E7:N7,"GORG")*100/M7)</f>
        <v>0</v>
      </c>
      <c r="DH7">
        <f>IF(M7=0,0,COUNTIF(T3_imgsummary!E7:N7,"ISIS")*100/M7)</f>
        <v>0</v>
      </c>
      <c r="DI7">
        <f>IF(M7=0,0,COUNTIF(T3_imgsummary!E7:N7,"OT")*100/M7)</f>
        <v>0</v>
      </c>
      <c r="DJ7">
        <f>IF(M7=0,0,COUNTIF(T3_imgsummary!E7:N7,"SG")*100/M7)</f>
        <v>0</v>
      </c>
      <c r="DK7">
        <f>IF(M7=0,0,COUNTIF(T3_imgsummary!E7:N7,"SC")*100/M7)</f>
        <v>0</v>
      </c>
      <c r="DL7" s="26">
        <f>IF(M7=0,0,COUNTIF(T3_imgsummary!E7:N7,"SP")*100/M7)</f>
        <v>10</v>
      </c>
      <c r="DM7">
        <f>IF(M7=0,0,COUNTIF(T3_imgsummary!E7:N7,"ZO")*100/M7)</f>
        <v>0</v>
      </c>
      <c r="DO7">
        <f>IF(M7=0,0,COUNTIF(T3_imgsummary!E7:N7,"TWB")*100/M7)</f>
        <v>0</v>
      </c>
      <c r="DQ7">
        <f>IF(M7=0,0,COUNTIF(T3_imgsummary!Y7:AH7,"COR")*100/M7)</f>
        <v>0</v>
      </c>
      <c r="DR7">
        <f>IF(M7=0,0,COUNTIF(T3_imgsummary!Y7:AH7,"COTS")*100/M7)</f>
        <v>0</v>
      </c>
      <c r="DS7">
        <f>IF(M7=0,0,COUNTIF(T3_imgsummary!Y7:AH7,"DIA")*100/M7)</f>
        <v>0</v>
      </c>
      <c r="DT7">
        <f>IF(M7=0,0,COUNTIF(T3_imgsummary!Y7:AH7,"GORG")*100/M7)</f>
        <v>0</v>
      </c>
      <c r="DU7">
        <f>IF(M7=0,0,COUNTIF(T3_imgsummary!Y7:AH7,"ISIS")*100/M7)</f>
        <v>0</v>
      </c>
      <c r="DV7">
        <f>IF(M7=0,0,COUNTIF(T3_imgsummary!Y7:AH7,"DIS")*100/M7)</f>
        <v>0</v>
      </c>
      <c r="DW7">
        <f>IF(M7=0,0,COUNTIF(T3_imgsummary!Y7:AH7,"BLEC")*100/M7)</f>
        <v>0</v>
      </c>
      <c r="DX7">
        <f>IF(M7=0,0,COUNTIF(T3_imgsummary!Y7:AH7,"COD")*100/M7)</f>
        <v>0</v>
      </c>
      <c r="DY7">
        <f>IF(M7=0,0,COUNTIF(T3_imgsummary!Y7:AH7,"KAPP")*100/M7)</f>
        <v>0</v>
      </c>
      <c r="DZ7">
        <f>IF(M7=0,0,COUNTIF(T3_imgsummary!Y7:AH7,"SARG")*100/M7)</f>
        <v>0</v>
      </c>
      <c r="EA7">
        <f>IF(M7=0,0,COUNTIF(T3_imgsummary!Y7:AH7,"ZACRF")*100/M7)</f>
        <v>0</v>
      </c>
      <c r="EB7">
        <f>IF(M7=0,0,COUNTIF(T3_imgsummary!Y7:AH7,"ZAGARF")*100/M7)</f>
        <v>0</v>
      </c>
      <c r="EC7">
        <f>IF(M7=0,0,COUNTIF(T3_imgsummary!Y7:AH7,"ZAGATF")*100/M7)</f>
        <v>0</v>
      </c>
      <c r="ED7">
        <f>IF(M7=0,0,COUNTIF(T3_imgsummary!Y7:AH7,"ZCMRF")*100/M7)</f>
        <v>0</v>
      </c>
      <c r="EE7">
        <f>IF(M7=0,0,COUNTIF(T3_imgsummary!Y7:AH7,"ZDENF")*100/M7)</f>
        <v>0</v>
      </c>
      <c r="EF7">
        <f>IF(M7=0,0,COUNTIF(T3_imgsummary!Y7:AH7,"ZEUPF")*100/M7)</f>
        <v>0</v>
      </c>
      <c r="EG7">
        <f>IF(M7=0,0,COUNTIF(T3_imgsummary!Y7:AH7,"ZFAVF")*100/M7)</f>
        <v>0</v>
      </c>
      <c r="EH7">
        <f>IF(M7=0,0,COUNTIF(T3_imgsummary!Y7:AH7,"ZMUSF")*100/M7)</f>
        <v>0</v>
      </c>
      <c r="EI7">
        <f>IF(M7=0,0,COUNTIF(T3_imgsummary!Y7:AH7,"ZNSC")*100/M7)</f>
        <v>0</v>
      </c>
      <c r="EJ7">
        <f>IF(M7=0,0,COUNTIF(T3_imgsummary!Y7:AH7,"ZOC")*100/M7)</f>
        <v>0</v>
      </c>
      <c r="EK7">
        <f>IF(M7=0,0,COUNTIF(T3_imgsummary!Y7:AH7,"ZPOCF")*100/M7)</f>
        <v>0</v>
      </c>
      <c r="EL7">
        <f>IF(M7=0,0,COUNTIF(T3_imgsummary!Y7:AH7,"ZPORF")*100/M7)</f>
        <v>0</v>
      </c>
    </row>
    <row r="8" spans="1:142" x14ac:dyDescent="0.25">
      <c r="A8">
        <v>6</v>
      </c>
      <c r="B8" t="s">
        <v>726</v>
      </c>
      <c r="F8" s="26">
        <f>IF(M8=0,0,COUNTIF(T3_imgsummary!O8:X8,"HC")*100/M8)</f>
        <v>10</v>
      </c>
      <c r="G8" s="26">
        <f>IF(M8=0,0,COUNTIF(T3_imgsummary!O8:X8,"AA")*100/M8)</f>
        <v>70</v>
      </c>
      <c r="H8">
        <f>IF(M8=0,0,COUNTIF(T3_imgsummary!O8:X8,"AB")*100/M8)</f>
        <v>0</v>
      </c>
      <c r="I8" s="26">
        <f>IF(M8=0,0,COUNTIF(T3_imgsummary!O8:X8,"MA")*100/M8)</f>
        <v>20</v>
      </c>
      <c r="J8">
        <f>IF(M8=0,0,COUNTIF(T3_imgsummary!O8:X8,"HA")*100/M8)</f>
        <v>0</v>
      </c>
      <c r="K8">
        <f>IF(M8=0,0,COUNTIF(T3_imgsummary!O8:X8,"OB")*100/M8)</f>
        <v>0</v>
      </c>
      <c r="L8">
        <f>IF(M8=0,0,COUNTIF(T3_imgsummary!O8:X8,"TWB")*100/M8)</f>
        <v>0</v>
      </c>
      <c r="M8">
        <f>10-COUNTIF(T3_imgsummary!O8:X8,"TWS")</f>
        <v>10</v>
      </c>
      <c r="P8">
        <f>IF(M8=0,0,COUNTIF(T3_imgsummary!E8:N8,"ACAN")*100/M8)</f>
        <v>0</v>
      </c>
      <c r="Q8">
        <f>IF(M8=0,0,COUNTIF(T3_imgsummary!E8:N8,"ACB")*100/M8)</f>
        <v>0</v>
      </c>
      <c r="R8">
        <f>IF(M8=0,0,COUNTIF(T3_imgsummary!E8:N8,"ACC")*100/M8)</f>
        <v>0</v>
      </c>
      <c r="S8">
        <f>IF(M8=0,0,COUNTIF(T3_imgsummary!E8:N8,"ACD")*100/M8)</f>
        <v>0</v>
      </c>
      <c r="T8">
        <f>IF(M8=0,0,COUNTIF(T3_imgsummary!E8:N8,"ACH")*100/M8)</f>
        <v>0</v>
      </c>
      <c r="U8">
        <f>IF(M8=0,0,COUNTIF(T3_imgsummary!E8:N8,"ACT")*100/M8)</f>
        <v>0</v>
      </c>
      <c r="V8">
        <f>IF(M8=0,0,COUNTIF(T3_imgsummary!E8:N8,"ACR")*100/M8)</f>
        <v>0</v>
      </c>
      <c r="W8">
        <f>IF(M8=0,0,COUNTIF(T3_imgsummary!E8:N8,"AST")*100/M8)</f>
        <v>0</v>
      </c>
      <c r="X8">
        <f>IF(M8=0,0,COUNTIF(T3_imgsummary!E8:N8,"AF")*100/M8)</f>
        <v>0</v>
      </c>
      <c r="Y8">
        <f>IF(M8=0,0,COUNTIF(T3_imgsummary!E8:N8,"BLEC")*100/M8)</f>
        <v>0</v>
      </c>
      <c r="Z8">
        <f>IF(M8=0,0,COUNTIF(T3_imgsummary!E8:N8,"CAU")*100/M8)</f>
        <v>0</v>
      </c>
      <c r="AA8">
        <f>IF(M8=0,0,COUNTIF(T3_imgsummary!E8:N8,"COE")*100/M8)</f>
        <v>0</v>
      </c>
      <c r="AB8">
        <f>IF(M8=0,0,COUNTIF(T3_imgsummary!E8:N8,"COS")*100/M8)</f>
        <v>0</v>
      </c>
      <c r="AC8">
        <f>IF(M8=0,0,COUNTIF(T3_imgsummary!E8:N8,"CYP")*100/M8)</f>
        <v>0</v>
      </c>
      <c r="AD8">
        <f>IF(M8=0,0,COUNTIF(T3_imgsummary!E8:N8,"DIP")*100/M8)</f>
        <v>0</v>
      </c>
      <c r="AE8">
        <f>IF(M8=0,0,COUNTIF(T3_imgsummary!E8:N8,"ECHY")*100/M8)</f>
        <v>0</v>
      </c>
      <c r="AF8">
        <f>IF(M8=0,0,COUNTIF(T3_imgsummary!E8:N8,"ECHI")*100/M8)</f>
        <v>0</v>
      </c>
      <c r="AG8">
        <f>IF(M8=0,0,COUNTIF(T3_imgsummary!E8:N8,"EUP")*100/M8)</f>
        <v>0</v>
      </c>
      <c r="AH8">
        <f>IF(M8=0,0,COUNTIF(T3_imgsummary!E8:N8,"FAV")*100/M8)</f>
        <v>0</v>
      </c>
      <c r="AI8">
        <f>IF(M8=0,0,COUNTIF(T3_imgsummary!E8:N8,"FVI")*100/M8)</f>
        <v>0</v>
      </c>
      <c r="AJ8">
        <f>IF(M8=0,0,COUNTIF(T3_imgsummary!E8:N8,"CMR")*100/M8)</f>
        <v>0</v>
      </c>
      <c r="AK8" s="26">
        <f>IF(M8=0,0,COUNTIF(T3_imgsummary!E8:N8,"GAL")*100/M8)</f>
        <v>10</v>
      </c>
      <c r="AL8">
        <f>IF(M8=0,0,COUNTIF(T3_imgsummary!E8:N8,"GONIA")*100/M8)</f>
        <v>0</v>
      </c>
      <c r="AM8">
        <f>IF(M8=0,0,COUNTIF(T3_imgsummary!E8:N8,"GONIO")*100/M8)</f>
        <v>0</v>
      </c>
      <c r="AN8">
        <f>IF(M8=0,0,COUNTIF(T3_imgsummary!E8:N8,"HEL")*100/M8)</f>
        <v>0</v>
      </c>
      <c r="AO8">
        <f>IF(M8=0,0,COUNTIF(T3_imgsummary!E8:N8,"HYD")*100/M8)</f>
        <v>0</v>
      </c>
      <c r="AP8">
        <f>IF(M8=0,0,COUNTIF(T3_imgsummary!E8:N8,"ISO")*100/M8)</f>
        <v>0</v>
      </c>
      <c r="AQ8">
        <f>IF(M8=0,0,COUNTIF(T3_imgsummary!E8:N8,"LEPA")*100/M8)</f>
        <v>0</v>
      </c>
      <c r="AR8">
        <f>IF(M8=0,0,COUNTIF(T3_imgsummary!E8:N8,"LEPS")*100/M8)</f>
        <v>0</v>
      </c>
      <c r="AS8">
        <f>IF(M8=0,0,COUNTIF(T3_imgsummary!E8:N8,"LOB")*100/M8)</f>
        <v>0</v>
      </c>
      <c r="AT8">
        <f>IF(M8=0,0,COUNTIF(T3_imgsummary!E8:N8,"MER")*100/M8)</f>
        <v>0</v>
      </c>
      <c r="AU8">
        <f>IF(M8=0,0,COUNTIF(T3_imgsummary!E8:N8,"MILL")*100/M8)</f>
        <v>0</v>
      </c>
      <c r="AV8">
        <f>IF(M8=0,0,COUNTIF(T3_imgsummary!E8:N8,"MON")*100/M8)</f>
        <v>0</v>
      </c>
      <c r="AW8">
        <f>IF(M8=0,0,COUNTIF(T3_imgsummary!E8:N8,"MONTB")*100/M8)</f>
        <v>0</v>
      </c>
      <c r="AX8">
        <f>IF(M8=0,0,COUNTIF(T3_imgsummary!E8:N8,"MONTE")*100/M8)</f>
        <v>0</v>
      </c>
      <c r="AY8">
        <f>IF(M8=0,0,COUNTIF(T3_imgsummary!E8:N8,"MONTF")*100/M8)</f>
        <v>0</v>
      </c>
      <c r="AZ8">
        <f>IF(M8=0,0,COUNTIF(T3_imgsummary!E8:N8,"MYC")*100/M8)</f>
        <v>0</v>
      </c>
      <c r="BA8">
        <f>IF(M8=0,0,COUNTIF(T3_imgsummary!E8:N8,"CB")*100/M8)</f>
        <v>0</v>
      </c>
      <c r="BB8">
        <f>IF(M8=0,0,COUNTIF(T3_imgsummary!E8:N8,"BUB")*100/M8)</f>
        <v>0</v>
      </c>
      <c r="BC8">
        <f>IF(M8=0,0,COUNTIF(T3_imgsummary!E8:N8,"CE")*100/M8)</f>
        <v>0</v>
      </c>
      <c r="BD8">
        <f>IF(M8=0,0,COUNTIF(T3_imgsummary!E8:N8,"CF")*100/M8)</f>
        <v>0</v>
      </c>
      <c r="BE8">
        <f>IF(M8=0,0,COUNTIF(T3_imgsummary!E8:N8,"FOT")*100/M8)</f>
        <v>0</v>
      </c>
      <c r="BF8">
        <f>IF(M8=0,0,COUNTIF(T3_imgsummary!E8:N8,"CM")*100/M8)</f>
        <v>0</v>
      </c>
      <c r="BG8">
        <f>IF(M8=0,0,COUNTIF(T3_imgsummary!E8:N8,"OULA")*100/M8)</f>
        <v>0</v>
      </c>
      <c r="BH8">
        <f>IF(M8=0,0,COUNTIF(T3_imgsummary!E8:N8,"OULO")*100/M8)</f>
        <v>0</v>
      </c>
      <c r="BI8">
        <f>IF(M8=0,0,COUNTIF(T3_imgsummary!E8:N8,"OXY")*100/M8)</f>
        <v>0</v>
      </c>
      <c r="BJ8">
        <f>IF(M8=0,0,COUNTIF(T3_imgsummary!E8:N8,"PACE")*100/M8)</f>
        <v>0</v>
      </c>
      <c r="BK8">
        <f>IF(M8=0,0,COUNTIF(T3_imgsummary!E8:N8,"PACF")*100/M8)</f>
        <v>0</v>
      </c>
      <c r="BL8">
        <f>IF(M8=0,0,COUNTIF(T3_imgsummary!E8:N8,"PAV")*100/M8)</f>
        <v>0</v>
      </c>
      <c r="BM8">
        <f>IF(M8=0,0,COUNTIF(T3_imgsummary!E8:N8,"PEC")*100/M8)</f>
        <v>0</v>
      </c>
      <c r="BN8">
        <f>IF(M8=0,0,COUNTIF(T3_imgsummary!E8:N8,"PLAT")*100/M8)</f>
        <v>0</v>
      </c>
      <c r="BO8">
        <f>IF(M8=0,0,COUNTIF(T3_imgsummary!E8:N8,"POC")*100/M8)</f>
        <v>0</v>
      </c>
      <c r="BP8">
        <f>IF(M8=0,0,COUNTIF(T3_imgsummary!E8:N8,"PORB")*100/M8)</f>
        <v>0</v>
      </c>
      <c r="BQ8">
        <f>IF(M8=0,0,COUNTIF(T3_imgsummary!E8:N8,"PORE")*100/M8)</f>
        <v>0</v>
      </c>
      <c r="BR8">
        <f>IF(M8=0,0,COUNTIF(T3_imgsummary!E8:N8,"PORM")*100/M8)</f>
        <v>0</v>
      </c>
      <c r="BS8">
        <f>IF(M8=0,0,COUNTIF(T3_imgsummary!E8:N8,"SER")*100/M8)</f>
        <v>0</v>
      </c>
      <c r="BT8">
        <f>IF(M8=0,0,COUNTIF(T3_imgsummary!E8:N8,"STY")*100/M8)</f>
        <v>0</v>
      </c>
      <c r="BU8">
        <f>IF(M8=0,0,COUNTIF(T3_imgsummary!E8:N8,"SYM")*100/M8)</f>
        <v>0</v>
      </c>
      <c r="BV8">
        <f>IF(M8=0,0,COUNTIF(T3_imgsummary!E8:N8,"TUBI")*100/M8)</f>
        <v>0</v>
      </c>
      <c r="BW8">
        <f>IF(M8=0,0,COUNTIF(T3_imgsummary!E8:N8,"TURB")*100/M8)</f>
        <v>0</v>
      </c>
      <c r="BX8">
        <f>IF(M8=0,0,COUNTIF(T3_imgsummary!E8:N8,"ZACRF")*100/M8)</f>
        <v>0</v>
      </c>
      <c r="BY8">
        <f>IF(M8=0,0,COUNTIF(T3_imgsummary!E8:N8,"ZAGARF")*100/M8)</f>
        <v>0</v>
      </c>
      <c r="BZ8">
        <f>IF(M8=0,0,COUNTIF(T3_imgsummary!E8:N8,"ZAGATF")*100/M8)</f>
        <v>0</v>
      </c>
      <c r="CA8">
        <f>IF(M8=0,0,COUNTIF(T3_imgsummary!E8:N8,"ZDENF")*100/M8)</f>
        <v>0</v>
      </c>
      <c r="CB8">
        <f>IF(M8=0,0,COUNTIF(T3_imgsummary!E8:N8,"ZEUPF")*100/M8)</f>
        <v>0</v>
      </c>
      <c r="CC8">
        <f>IF(M8=0,0,COUNTIF(T3_imgsummary!E8:N8,"ZFAVF")*100/M8)</f>
        <v>0</v>
      </c>
      <c r="CD8">
        <f>IF(M8=0,0,COUNTIF(T3_imgsummary!E8:N8,"ZCMRF")*100/M8)</f>
        <v>0</v>
      </c>
      <c r="CE8">
        <f>IF(M8=0,0,COUNTIF(T3_imgsummary!E8:N8,"ZMUSF")*100/M8)</f>
        <v>0</v>
      </c>
      <c r="CF8">
        <f>IF(M8=0,0,COUNTIF(T3_imgsummary!E8:N8,"ZNSC")*100/M8)</f>
        <v>0</v>
      </c>
      <c r="CG8">
        <f>IF(M8=0,0,COUNTIF(T3_imgsummary!E8:N8,"ZOC")*100/M8)</f>
        <v>0</v>
      </c>
      <c r="CH8">
        <f>IF(M8=0,0,COUNTIF(T3_imgsummary!E8:N8,"ZPOCF")*100/M8)</f>
        <v>0</v>
      </c>
      <c r="CI8">
        <f>IF(M8=0,0,COUNTIF(T3_imgsummary!E8:N8,"ZPORF")*100/M8)</f>
        <v>0</v>
      </c>
      <c r="CK8" s="26">
        <f>IF(M8=0,0,COUNTIF(T3_imgsummary!E8:N8,"AA")*100/M8)</f>
        <v>70</v>
      </c>
      <c r="CL8">
        <f>IF(M8=0,0,COUNTIF(T3_imgsummary!E8:N8,"CA")*100/M8)</f>
        <v>0</v>
      </c>
      <c r="CM8">
        <f>IF(M8=0,0,COUNTIF(T3_imgsummary!E8:N8,"DC")*100/M8)</f>
        <v>0</v>
      </c>
      <c r="CN8">
        <f>IF(M8=0,0,COUNTIF(T3_imgsummary!E8:N8,"DCA")*100/M8)</f>
        <v>0</v>
      </c>
      <c r="CO8">
        <f>IF(M8=0,0,COUNTIF(T3_imgsummary!E8:N8,"DIS")*100/M8)</f>
        <v>0</v>
      </c>
      <c r="CQ8">
        <f>IF(M8=0,0,COUNTIF(T3_imgsummary!E8:N8,"GRV")*100/M8)</f>
        <v>0</v>
      </c>
      <c r="CR8">
        <f>IF(M8=0,0,COUNTIF(T3_imgsummary!E8:N8,"R")*100/M8)</f>
        <v>0</v>
      </c>
      <c r="CS8">
        <f>IF(M8=0,0,COUNTIF(T3_imgsummary!E8:N8,"S")*100/M8)</f>
        <v>0</v>
      </c>
      <c r="CT8">
        <f>IF(M8=0,0,COUNTIF(T3_imgsummary!E8:N8,"RCK")*100/M8)</f>
        <v>0</v>
      </c>
      <c r="CU8">
        <f>IF(M8=0,0,COUNTIF(T3_imgsummary!E8:N8,"SI")*100/M8)</f>
        <v>0</v>
      </c>
      <c r="CW8">
        <f>IF(M8=0,0,COUNTIF(T3_imgsummary!E8:N8,"COD")*100/M8)</f>
        <v>0</v>
      </c>
      <c r="CX8">
        <f>IF(M8=0,0,COUNTIF(T3_imgsummary!E8:N8,"KAPP")*100/M8)</f>
        <v>0</v>
      </c>
      <c r="CY8" s="26">
        <f>IF(M8=0,0,COUNTIF(T3_imgsummary!E8:N8,"MA")*100/M8)</f>
        <v>20</v>
      </c>
      <c r="CZ8">
        <f>IF(M8=0,0,COUNTIF(T3_imgsummary!E8:N8,"SARG")*100/M8)</f>
        <v>0</v>
      </c>
      <c r="DB8">
        <f>IF(M8=0,0,COUNTIF(T3_imgsummary!E8:N8,"HA")*100/M8)</f>
        <v>0</v>
      </c>
      <c r="DD8">
        <f>IF(M8=0,0,COUNTIF(T3_imgsummary!E8:N8,"COTS")*100/M8)</f>
        <v>0</v>
      </c>
      <c r="DE8">
        <f>IF(M8=0,0,COUNTIF(T3_imgsummary!E8:N8,"COR")*100/M8)</f>
        <v>0</v>
      </c>
      <c r="DF8">
        <f>IF(M8=0,0,COUNTIF(T3_imgsummary!E8:N8,"DIA")*100/M8)</f>
        <v>0</v>
      </c>
      <c r="DG8">
        <f>IF(M8=0,0,COUNTIF(T3_imgsummary!E8:N8,"GORG")*100/M8)</f>
        <v>0</v>
      </c>
      <c r="DH8">
        <f>IF(M8=0,0,COUNTIF(T3_imgsummary!E8:N8,"ISIS")*100/M8)</f>
        <v>0</v>
      </c>
      <c r="DI8">
        <f>IF(M8=0,0,COUNTIF(T3_imgsummary!E8:N8,"OT")*100/M8)</f>
        <v>0</v>
      </c>
      <c r="DJ8">
        <f>IF(M8=0,0,COUNTIF(T3_imgsummary!E8:N8,"SG")*100/M8)</f>
        <v>0</v>
      </c>
      <c r="DK8">
        <f>IF(M8=0,0,COUNTIF(T3_imgsummary!E8:N8,"SC")*100/M8)</f>
        <v>0</v>
      </c>
      <c r="DL8">
        <f>IF(M8=0,0,COUNTIF(T3_imgsummary!E8:N8,"SP")*100/M8)</f>
        <v>0</v>
      </c>
      <c r="DM8">
        <f>IF(M8=0,0,COUNTIF(T3_imgsummary!E8:N8,"ZO")*100/M8)</f>
        <v>0</v>
      </c>
      <c r="DO8">
        <f>IF(M8=0,0,COUNTIF(T3_imgsummary!E8:N8,"TWB")*100/M8)</f>
        <v>0</v>
      </c>
      <c r="DQ8">
        <f>IF(M8=0,0,COUNTIF(T3_imgsummary!Y8:AH8,"COR")*100/M8)</f>
        <v>0</v>
      </c>
      <c r="DR8">
        <f>IF(M8=0,0,COUNTIF(T3_imgsummary!Y8:AH8,"COTS")*100/M8)</f>
        <v>0</v>
      </c>
      <c r="DS8">
        <f>IF(M8=0,0,COUNTIF(T3_imgsummary!Y8:AH8,"DIA")*100/M8)</f>
        <v>0</v>
      </c>
      <c r="DT8">
        <f>IF(M8=0,0,COUNTIF(T3_imgsummary!Y8:AH8,"GORG")*100/M8)</f>
        <v>0</v>
      </c>
      <c r="DU8">
        <f>IF(M8=0,0,COUNTIF(T3_imgsummary!Y8:AH8,"ISIS")*100/M8)</f>
        <v>0</v>
      </c>
      <c r="DV8">
        <f>IF(M8=0,0,COUNTIF(T3_imgsummary!Y8:AH8,"DIS")*100/M8)</f>
        <v>0</v>
      </c>
      <c r="DW8">
        <f>IF(M8=0,0,COUNTIF(T3_imgsummary!Y8:AH8,"BLEC")*100/M8)</f>
        <v>0</v>
      </c>
      <c r="DX8">
        <f>IF(M8=0,0,COUNTIF(T3_imgsummary!Y8:AH8,"COD")*100/M8)</f>
        <v>0</v>
      </c>
      <c r="DY8">
        <f>IF(M8=0,0,COUNTIF(T3_imgsummary!Y8:AH8,"KAPP")*100/M8)</f>
        <v>0</v>
      </c>
      <c r="DZ8">
        <f>IF(M8=0,0,COUNTIF(T3_imgsummary!Y8:AH8,"SARG")*100/M8)</f>
        <v>0</v>
      </c>
      <c r="EA8">
        <f>IF(M8=0,0,COUNTIF(T3_imgsummary!Y8:AH8,"ZACRF")*100/M8)</f>
        <v>0</v>
      </c>
      <c r="EB8">
        <f>IF(M8=0,0,COUNTIF(T3_imgsummary!Y8:AH8,"ZAGARF")*100/M8)</f>
        <v>0</v>
      </c>
      <c r="EC8">
        <f>IF(M8=0,0,COUNTIF(T3_imgsummary!Y8:AH8,"ZAGATF")*100/M8)</f>
        <v>0</v>
      </c>
      <c r="ED8">
        <f>IF(M8=0,0,COUNTIF(T3_imgsummary!Y8:AH8,"ZCMRF")*100/M8)</f>
        <v>0</v>
      </c>
      <c r="EE8">
        <f>IF(M8=0,0,COUNTIF(T3_imgsummary!Y8:AH8,"ZDENF")*100/M8)</f>
        <v>0</v>
      </c>
      <c r="EF8">
        <f>IF(M8=0,0,COUNTIF(T3_imgsummary!Y8:AH8,"ZEUPF")*100/M8)</f>
        <v>0</v>
      </c>
      <c r="EG8">
        <f>IF(M8=0,0,COUNTIF(T3_imgsummary!Y8:AH8,"ZFAVF")*100/M8)</f>
        <v>0</v>
      </c>
      <c r="EH8">
        <f>IF(M8=0,0,COUNTIF(T3_imgsummary!Y8:AH8,"ZMUSF")*100/M8)</f>
        <v>0</v>
      </c>
      <c r="EI8">
        <f>IF(M8=0,0,COUNTIF(T3_imgsummary!Y8:AH8,"ZNSC")*100/M8)</f>
        <v>0</v>
      </c>
      <c r="EJ8">
        <f>IF(M8=0,0,COUNTIF(T3_imgsummary!Y8:AH8,"ZOC")*100/M8)</f>
        <v>0</v>
      </c>
      <c r="EK8">
        <f>IF(M8=0,0,COUNTIF(T3_imgsummary!Y8:AH8,"ZPOCF")*100/M8)</f>
        <v>0</v>
      </c>
      <c r="EL8">
        <f>IF(M8=0,0,COUNTIF(T3_imgsummary!Y8:AH8,"ZPORF")*100/M8)</f>
        <v>0</v>
      </c>
    </row>
    <row r="9" spans="1:142" x14ac:dyDescent="0.25">
      <c r="A9">
        <v>7</v>
      </c>
      <c r="B9" t="s">
        <v>727</v>
      </c>
      <c r="F9" s="26">
        <f>IF(M9=0,0,COUNTIF(T3_imgsummary!O9:X9,"HC")*100/M9)</f>
        <v>10</v>
      </c>
      <c r="G9" s="26">
        <f>IF(M9=0,0,COUNTIF(T3_imgsummary!O9:X9,"AA")*100/M9)</f>
        <v>80</v>
      </c>
      <c r="H9">
        <f>IF(M9=0,0,COUNTIF(T3_imgsummary!O9:X9,"AB")*100/M9)</f>
        <v>0</v>
      </c>
      <c r="I9" s="26">
        <f>IF(M9=0,0,COUNTIF(T3_imgsummary!O9:X9,"MA")*100/M9)</f>
        <v>10</v>
      </c>
      <c r="J9">
        <f>IF(M9=0,0,COUNTIF(T3_imgsummary!O9:X9,"HA")*100/M9)</f>
        <v>0</v>
      </c>
      <c r="K9">
        <f>IF(M9=0,0,COUNTIF(T3_imgsummary!O9:X9,"OB")*100/M9)</f>
        <v>0</v>
      </c>
      <c r="L9">
        <f>IF(M9=0,0,COUNTIF(T3_imgsummary!O9:X9,"TWB")*100/M9)</f>
        <v>0</v>
      </c>
      <c r="M9">
        <f>10-COUNTIF(T3_imgsummary!O9:X9,"TWS")</f>
        <v>10</v>
      </c>
      <c r="P9">
        <f>IF(M9=0,0,COUNTIF(T3_imgsummary!E9:N9,"ACAN")*100/M9)</f>
        <v>0</v>
      </c>
      <c r="Q9">
        <f>IF(M9=0,0,COUNTIF(T3_imgsummary!E9:N9,"ACB")*100/M9)</f>
        <v>0</v>
      </c>
      <c r="R9">
        <f>IF(M9=0,0,COUNTIF(T3_imgsummary!E9:N9,"ACC")*100/M9)</f>
        <v>0</v>
      </c>
      <c r="S9">
        <f>IF(M9=0,0,COUNTIF(T3_imgsummary!E9:N9,"ACD")*100/M9)</f>
        <v>0</v>
      </c>
      <c r="T9">
        <f>IF(M9=0,0,COUNTIF(T3_imgsummary!E9:N9,"ACH")*100/M9)</f>
        <v>0</v>
      </c>
      <c r="U9">
        <f>IF(M9=0,0,COUNTIF(T3_imgsummary!E9:N9,"ACT")*100/M9)</f>
        <v>0</v>
      </c>
      <c r="V9">
        <f>IF(M9=0,0,COUNTIF(T3_imgsummary!E9:N9,"ACR")*100/M9)</f>
        <v>0</v>
      </c>
      <c r="W9">
        <f>IF(M9=0,0,COUNTIF(T3_imgsummary!E9:N9,"AST")*100/M9)</f>
        <v>0</v>
      </c>
      <c r="X9">
        <f>IF(M9=0,0,COUNTIF(T3_imgsummary!E9:N9,"AF")*100/M9)</f>
        <v>0</v>
      </c>
      <c r="Y9">
        <f>IF(M9=0,0,COUNTIF(T3_imgsummary!E9:N9,"BLEC")*100/M9)</f>
        <v>0</v>
      </c>
      <c r="Z9">
        <f>IF(M9=0,0,COUNTIF(T3_imgsummary!E9:N9,"CAU")*100/M9)</f>
        <v>0</v>
      </c>
      <c r="AA9">
        <f>IF(M9=0,0,COUNTIF(T3_imgsummary!E9:N9,"COE")*100/M9)</f>
        <v>0</v>
      </c>
      <c r="AB9">
        <f>IF(M9=0,0,COUNTIF(T3_imgsummary!E9:N9,"COS")*100/M9)</f>
        <v>0</v>
      </c>
      <c r="AC9">
        <f>IF(M9=0,0,COUNTIF(T3_imgsummary!E9:N9,"CYP")*100/M9)</f>
        <v>0</v>
      </c>
      <c r="AD9">
        <f>IF(M9=0,0,COUNTIF(T3_imgsummary!E9:N9,"DIP")*100/M9)</f>
        <v>0</v>
      </c>
      <c r="AE9">
        <f>IF(M9=0,0,COUNTIF(T3_imgsummary!E9:N9,"ECHY")*100/M9)</f>
        <v>0</v>
      </c>
      <c r="AF9">
        <f>IF(M9=0,0,COUNTIF(T3_imgsummary!E9:N9,"ECHI")*100/M9)</f>
        <v>0</v>
      </c>
      <c r="AG9">
        <f>IF(M9=0,0,COUNTIF(T3_imgsummary!E9:N9,"EUP")*100/M9)</f>
        <v>0</v>
      </c>
      <c r="AH9">
        <f>IF(M9=0,0,COUNTIF(T3_imgsummary!E9:N9,"FAV")*100/M9)</f>
        <v>0</v>
      </c>
      <c r="AI9">
        <f>IF(M9=0,0,COUNTIF(T3_imgsummary!E9:N9,"FVI")*100/M9)</f>
        <v>0</v>
      </c>
      <c r="AJ9">
        <f>IF(M9=0,0,COUNTIF(T3_imgsummary!E9:N9,"CMR")*100/M9)</f>
        <v>0</v>
      </c>
      <c r="AK9">
        <f>IF(M9=0,0,COUNTIF(T3_imgsummary!E9:N9,"GAL")*100/M9)</f>
        <v>0</v>
      </c>
      <c r="AL9" s="26">
        <f>IF(M9=0,0,COUNTIF(T3_imgsummary!E9:N9,"GONIA")*100/M9)</f>
        <v>10</v>
      </c>
      <c r="AM9">
        <f>IF(M9=0,0,COUNTIF(T3_imgsummary!E9:N9,"GONIO")*100/M9)</f>
        <v>0</v>
      </c>
      <c r="AN9">
        <f>IF(M9=0,0,COUNTIF(T3_imgsummary!E9:N9,"HEL")*100/M9)</f>
        <v>0</v>
      </c>
      <c r="AO9">
        <f>IF(M9=0,0,COUNTIF(T3_imgsummary!E9:N9,"HYD")*100/M9)</f>
        <v>0</v>
      </c>
      <c r="AP9">
        <f>IF(M9=0,0,COUNTIF(T3_imgsummary!E9:N9,"ISO")*100/M9)</f>
        <v>0</v>
      </c>
      <c r="AQ9">
        <f>IF(M9=0,0,COUNTIF(T3_imgsummary!E9:N9,"LEPA")*100/M9)</f>
        <v>0</v>
      </c>
      <c r="AR9">
        <f>IF(M9=0,0,COUNTIF(T3_imgsummary!E9:N9,"LEPS")*100/M9)</f>
        <v>0</v>
      </c>
      <c r="AS9">
        <f>IF(M9=0,0,COUNTIF(T3_imgsummary!E9:N9,"LOB")*100/M9)</f>
        <v>0</v>
      </c>
      <c r="AT9">
        <f>IF(M9=0,0,COUNTIF(T3_imgsummary!E9:N9,"MER")*100/M9)</f>
        <v>0</v>
      </c>
      <c r="AU9">
        <f>IF(M9=0,0,COUNTIF(T3_imgsummary!E9:N9,"MILL")*100/M9)</f>
        <v>0</v>
      </c>
      <c r="AV9">
        <f>IF(M9=0,0,COUNTIF(T3_imgsummary!E9:N9,"MON")*100/M9)</f>
        <v>0</v>
      </c>
      <c r="AW9">
        <f>IF(M9=0,0,COUNTIF(T3_imgsummary!E9:N9,"MONTB")*100/M9)</f>
        <v>0</v>
      </c>
      <c r="AX9">
        <f>IF(M9=0,0,COUNTIF(T3_imgsummary!E9:N9,"MONTE")*100/M9)</f>
        <v>0</v>
      </c>
      <c r="AY9">
        <f>IF(M9=0,0,COUNTIF(T3_imgsummary!E9:N9,"MONTF")*100/M9)</f>
        <v>0</v>
      </c>
      <c r="AZ9">
        <f>IF(M9=0,0,COUNTIF(T3_imgsummary!E9:N9,"MYC")*100/M9)</f>
        <v>0</v>
      </c>
      <c r="BA9">
        <f>IF(M9=0,0,COUNTIF(T3_imgsummary!E9:N9,"CB")*100/M9)</f>
        <v>0</v>
      </c>
      <c r="BB9">
        <f>IF(M9=0,0,COUNTIF(T3_imgsummary!E9:N9,"BUB")*100/M9)</f>
        <v>0</v>
      </c>
      <c r="BC9">
        <f>IF(M9=0,0,COUNTIF(T3_imgsummary!E9:N9,"CE")*100/M9)</f>
        <v>0</v>
      </c>
      <c r="BD9">
        <f>IF(M9=0,0,COUNTIF(T3_imgsummary!E9:N9,"CF")*100/M9)</f>
        <v>0</v>
      </c>
      <c r="BE9">
        <f>IF(M9=0,0,COUNTIF(T3_imgsummary!E9:N9,"FOT")*100/M9)</f>
        <v>0</v>
      </c>
      <c r="BF9">
        <f>IF(M9=0,0,COUNTIF(T3_imgsummary!E9:N9,"CM")*100/M9)</f>
        <v>0</v>
      </c>
      <c r="BG9">
        <f>IF(M9=0,0,COUNTIF(T3_imgsummary!E9:N9,"OULA")*100/M9)</f>
        <v>0</v>
      </c>
      <c r="BH9">
        <f>IF(M9=0,0,COUNTIF(T3_imgsummary!E9:N9,"OULO")*100/M9)</f>
        <v>0</v>
      </c>
      <c r="BI9">
        <f>IF(M9=0,0,COUNTIF(T3_imgsummary!E9:N9,"OXY")*100/M9)</f>
        <v>0</v>
      </c>
      <c r="BJ9">
        <f>IF(M9=0,0,COUNTIF(T3_imgsummary!E9:N9,"PACE")*100/M9)</f>
        <v>0</v>
      </c>
      <c r="BK9">
        <f>IF(M9=0,0,COUNTIF(T3_imgsummary!E9:N9,"PACF")*100/M9)</f>
        <v>0</v>
      </c>
      <c r="BL9">
        <f>IF(M9=0,0,COUNTIF(T3_imgsummary!E9:N9,"PAV")*100/M9)</f>
        <v>0</v>
      </c>
      <c r="BM9">
        <f>IF(M9=0,0,COUNTIF(T3_imgsummary!E9:N9,"PEC")*100/M9)</f>
        <v>0</v>
      </c>
      <c r="BN9">
        <f>IF(M9=0,0,COUNTIF(T3_imgsummary!E9:N9,"PLAT")*100/M9)</f>
        <v>0</v>
      </c>
      <c r="BO9">
        <f>IF(M9=0,0,COUNTIF(T3_imgsummary!E9:N9,"POC")*100/M9)</f>
        <v>0</v>
      </c>
      <c r="BP9">
        <f>IF(M9=0,0,COUNTIF(T3_imgsummary!E9:N9,"PORB")*100/M9)</f>
        <v>0</v>
      </c>
      <c r="BQ9">
        <f>IF(M9=0,0,COUNTIF(T3_imgsummary!E9:N9,"PORE")*100/M9)</f>
        <v>0</v>
      </c>
      <c r="BR9">
        <f>IF(M9=0,0,COUNTIF(T3_imgsummary!E9:N9,"PORM")*100/M9)</f>
        <v>0</v>
      </c>
      <c r="BS9">
        <f>IF(M9=0,0,COUNTIF(T3_imgsummary!E9:N9,"SER")*100/M9)</f>
        <v>0</v>
      </c>
      <c r="BT9">
        <f>IF(M9=0,0,COUNTIF(T3_imgsummary!E9:N9,"STY")*100/M9)</f>
        <v>0</v>
      </c>
      <c r="BU9">
        <f>IF(M9=0,0,COUNTIF(T3_imgsummary!E9:N9,"SYM")*100/M9)</f>
        <v>0</v>
      </c>
      <c r="BV9">
        <f>IF(M9=0,0,COUNTIF(T3_imgsummary!E9:N9,"TUBI")*100/M9)</f>
        <v>0</v>
      </c>
      <c r="BW9">
        <f>IF(M9=0,0,COUNTIF(T3_imgsummary!E9:N9,"TURB")*100/M9)</f>
        <v>0</v>
      </c>
      <c r="BX9">
        <f>IF(M9=0,0,COUNTIF(T3_imgsummary!E9:N9,"ZACRF")*100/M9)</f>
        <v>0</v>
      </c>
      <c r="BY9">
        <f>IF(M9=0,0,COUNTIF(T3_imgsummary!E9:N9,"ZAGARF")*100/M9)</f>
        <v>0</v>
      </c>
      <c r="BZ9">
        <f>IF(M9=0,0,COUNTIF(T3_imgsummary!E9:N9,"ZAGATF")*100/M9)</f>
        <v>0</v>
      </c>
      <c r="CA9">
        <f>IF(M9=0,0,COUNTIF(T3_imgsummary!E9:N9,"ZDENF")*100/M9)</f>
        <v>0</v>
      </c>
      <c r="CB9">
        <f>IF(M9=0,0,COUNTIF(T3_imgsummary!E9:N9,"ZEUPF")*100/M9)</f>
        <v>0</v>
      </c>
      <c r="CC9">
        <f>IF(M9=0,0,COUNTIF(T3_imgsummary!E9:N9,"ZFAVF")*100/M9)</f>
        <v>0</v>
      </c>
      <c r="CD9">
        <f>IF(M9=0,0,COUNTIF(T3_imgsummary!E9:N9,"ZCMRF")*100/M9)</f>
        <v>0</v>
      </c>
      <c r="CE9">
        <f>IF(M9=0,0,COUNTIF(T3_imgsummary!E9:N9,"ZMUSF")*100/M9)</f>
        <v>0</v>
      </c>
      <c r="CF9">
        <f>IF(M9=0,0,COUNTIF(T3_imgsummary!E9:N9,"ZNSC")*100/M9)</f>
        <v>0</v>
      </c>
      <c r="CG9">
        <f>IF(M9=0,0,COUNTIF(T3_imgsummary!E9:N9,"ZOC")*100/M9)</f>
        <v>0</v>
      </c>
      <c r="CH9">
        <f>IF(M9=0,0,COUNTIF(T3_imgsummary!E9:N9,"ZPOCF")*100/M9)</f>
        <v>0</v>
      </c>
      <c r="CI9">
        <f>IF(M9=0,0,COUNTIF(T3_imgsummary!E9:N9,"ZPORF")*100/M9)</f>
        <v>0</v>
      </c>
      <c r="CK9" s="26">
        <f>IF(M9=0,0,COUNTIF(T3_imgsummary!E9:N9,"AA")*100/M9)</f>
        <v>70</v>
      </c>
      <c r="CL9" s="26">
        <f>IF(M9=0,0,COUNTIF(T3_imgsummary!E9:N9,"CA")*100/M9)</f>
        <v>10</v>
      </c>
      <c r="CM9">
        <f>IF(M9=0,0,COUNTIF(T3_imgsummary!E9:N9,"DC")*100/M9)</f>
        <v>0</v>
      </c>
      <c r="CN9">
        <f>IF(M9=0,0,COUNTIF(T3_imgsummary!E9:N9,"DCA")*100/M9)</f>
        <v>0</v>
      </c>
      <c r="CO9">
        <f>IF(M9=0,0,COUNTIF(T3_imgsummary!E9:N9,"DIS")*100/M9)</f>
        <v>0</v>
      </c>
      <c r="CQ9">
        <f>IF(M9=0,0,COUNTIF(T3_imgsummary!E9:N9,"GRV")*100/M9)</f>
        <v>0</v>
      </c>
      <c r="CR9">
        <f>IF(M9=0,0,COUNTIF(T3_imgsummary!E9:N9,"R")*100/M9)</f>
        <v>0</v>
      </c>
      <c r="CS9">
        <f>IF(M9=0,0,COUNTIF(T3_imgsummary!E9:N9,"S")*100/M9)</f>
        <v>0</v>
      </c>
      <c r="CT9">
        <f>IF(M9=0,0,COUNTIF(T3_imgsummary!E9:N9,"RCK")*100/M9)</f>
        <v>0</v>
      </c>
      <c r="CU9">
        <f>IF(M9=0,0,COUNTIF(T3_imgsummary!E9:N9,"SI")*100/M9)</f>
        <v>0</v>
      </c>
      <c r="CW9">
        <f>IF(M9=0,0,COUNTIF(T3_imgsummary!E9:N9,"COD")*100/M9)</f>
        <v>0</v>
      </c>
      <c r="CX9">
        <f>IF(M9=0,0,COUNTIF(T3_imgsummary!E9:N9,"KAPP")*100/M9)</f>
        <v>0</v>
      </c>
      <c r="CY9" s="26">
        <f>IF(M9=0,0,COUNTIF(T3_imgsummary!E9:N9,"MA")*100/M9)</f>
        <v>10</v>
      </c>
      <c r="CZ9">
        <f>IF(M9=0,0,COUNTIF(T3_imgsummary!E9:N9,"SARG")*100/M9)</f>
        <v>0</v>
      </c>
      <c r="DB9">
        <f>IF(M9=0,0,COUNTIF(T3_imgsummary!E9:N9,"HA")*100/M9)</f>
        <v>0</v>
      </c>
      <c r="DD9">
        <f>IF(M9=0,0,COUNTIF(T3_imgsummary!E9:N9,"COTS")*100/M9)</f>
        <v>0</v>
      </c>
      <c r="DE9">
        <f>IF(M9=0,0,COUNTIF(T3_imgsummary!E9:N9,"COR")*100/M9)</f>
        <v>0</v>
      </c>
      <c r="DF9">
        <f>IF(M9=0,0,COUNTIF(T3_imgsummary!E9:N9,"DIA")*100/M9)</f>
        <v>0</v>
      </c>
      <c r="DG9">
        <f>IF(M9=0,0,COUNTIF(T3_imgsummary!E9:N9,"GORG")*100/M9)</f>
        <v>0</v>
      </c>
      <c r="DH9">
        <f>IF(M9=0,0,COUNTIF(T3_imgsummary!E9:N9,"ISIS")*100/M9)</f>
        <v>0</v>
      </c>
      <c r="DI9">
        <f>IF(M9=0,0,COUNTIF(T3_imgsummary!E9:N9,"OT")*100/M9)</f>
        <v>0</v>
      </c>
      <c r="DJ9">
        <f>IF(M9=0,0,COUNTIF(T3_imgsummary!E9:N9,"SG")*100/M9)</f>
        <v>0</v>
      </c>
      <c r="DK9">
        <f>IF(M9=0,0,COUNTIF(T3_imgsummary!E9:N9,"SC")*100/M9)</f>
        <v>0</v>
      </c>
      <c r="DL9">
        <f>IF(M9=0,0,COUNTIF(T3_imgsummary!E9:N9,"SP")*100/M9)</f>
        <v>0</v>
      </c>
      <c r="DM9">
        <f>IF(M9=0,0,COUNTIF(T3_imgsummary!E9:N9,"ZO")*100/M9)</f>
        <v>0</v>
      </c>
      <c r="DO9">
        <f>IF(M9=0,0,COUNTIF(T3_imgsummary!E9:N9,"TWB")*100/M9)</f>
        <v>0</v>
      </c>
      <c r="DQ9">
        <f>IF(M9=0,0,COUNTIF(T3_imgsummary!Y9:AH9,"COR")*100/M9)</f>
        <v>0</v>
      </c>
      <c r="DR9">
        <f>IF(M9=0,0,COUNTIF(T3_imgsummary!Y9:AH9,"COTS")*100/M9)</f>
        <v>0</v>
      </c>
      <c r="DS9">
        <f>IF(M9=0,0,COUNTIF(T3_imgsummary!Y9:AH9,"DIA")*100/M9)</f>
        <v>0</v>
      </c>
      <c r="DT9">
        <f>IF(M9=0,0,COUNTIF(T3_imgsummary!Y9:AH9,"GORG")*100/M9)</f>
        <v>0</v>
      </c>
      <c r="DU9">
        <f>IF(M9=0,0,COUNTIF(T3_imgsummary!Y9:AH9,"ISIS")*100/M9)</f>
        <v>0</v>
      </c>
      <c r="DV9">
        <f>IF(M9=0,0,COUNTIF(T3_imgsummary!Y9:AH9,"DIS")*100/M9)</f>
        <v>0</v>
      </c>
      <c r="DW9">
        <f>IF(M9=0,0,COUNTIF(T3_imgsummary!Y9:AH9,"BLEC")*100/M9)</f>
        <v>0</v>
      </c>
      <c r="DX9">
        <f>IF(M9=0,0,COUNTIF(T3_imgsummary!Y9:AH9,"COD")*100/M9)</f>
        <v>0</v>
      </c>
      <c r="DY9">
        <f>IF(M9=0,0,COUNTIF(T3_imgsummary!Y9:AH9,"KAPP")*100/M9)</f>
        <v>0</v>
      </c>
      <c r="DZ9">
        <f>IF(M9=0,0,COUNTIF(T3_imgsummary!Y9:AH9,"SARG")*100/M9)</f>
        <v>0</v>
      </c>
      <c r="EA9">
        <f>IF(M9=0,0,COUNTIF(T3_imgsummary!Y9:AH9,"ZACRF")*100/M9)</f>
        <v>0</v>
      </c>
      <c r="EB9">
        <f>IF(M9=0,0,COUNTIF(T3_imgsummary!Y9:AH9,"ZAGARF")*100/M9)</f>
        <v>0</v>
      </c>
      <c r="EC9">
        <f>IF(M9=0,0,COUNTIF(T3_imgsummary!Y9:AH9,"ZAGATF")*100/M9)</f>
        <v>0</v>
      </c>
      <c r="ED9">
        <f>IF(M9=0,0,COUNTIF(T3_imgsummary!Y9:AH9,"ZCMRF")*100/M9)</f>
        <v>0</v>
      </c>
      <c r="EE9">
        <f>IF(M9=0,0,COUNTIF(T3_imgsummary!Y9:AH9,"ZDENF")*100/M9)</f>
        <v>0</v>
      </c>
      <c r="EF9">
        <f>IF(M9=0,0,COUNTIF(T3_imgsummary!Y9:AH9,"ZEUPF")*100/M9)</f>
        <v>0</v>
      </c>
      <c r="EG9">
        <f>IF(M9=0,0,COUNTIF(T3_imgsummary!Y9:AH9,"ZFAVF")*100/M9)</f>
        <v>0</v>
      </c>
      <c r="EH9">
        <f>IF(M9=0,0,COUNTIF(T3_imgsummary!Y9:AH9,"ZMUSF")*100/M9)</f>
        <v>0</v>
      </c>
      <c r="EI9">
        <f>IF(M9=0,0,COUNTIF(T3_imgsummary!Y9:AH9,"ZNSC")*100/M9)</f>
        <v>0</v>
      </c>
      <c r="EJ9">
        <f>IF(M9=0,0,COUNTIF(T3_imgsummary!Y9:AH9,"ZOC")*100/M9)</f>
        <v>0</v>
      </c>
      <c r="EK9">
        <f>IF(M9=0,0,COUNTIF(T3_imgsummary!Y9:AH9,"ZPOCF")*100/M9)</f>
        <v>0</v>
      </c>
      <c r="EL9">
        <f>IF(M9=0,0,COUNTIF(T3_imgsummary!Y9:AH9,"ZPORF")*100/M9)</f>
        <v>0</v>
      </c>
    </row>
    <row r="10" spans="1:142" x14ac:dyDescent="0.25">
      <c r="A10">
        <v>8</v>
      </c>
      <c r="B10" t="s">
        <v>728</v>
      </c>
      <c r="F10">
        <f>IF(M10=0,0,COUNTIF(T3_imgsummary!O10:X10,"HC")*100/M10)</f>
        <v>0</v>
      </c>
      <c r="G10" s="26">
        <f>IF(M10=0,0,COUNTIF(T3_imgsummary!O10:X10,"AA")*100/M10)</f>
        <v>70</v>
      </c>
      <c r="H10">
        <f>IF(M10=0,0,COUNTIF(T3_imgsummary!O10:X10,"AB")*100/M10)</f>
        <v>0</v>
      </c>
      <c r="I10">
        <f>IF(M10=0,0,COUNTIF(T3_imgsummary!O10:X10,"MA")*100/M10)</f>
        <v>0</v>
      </c>
      <c r="J10" s="26">
        <f>IF(M10=0,0,COUNTIF(T3_imgsummary!O10:X10,"HA")*100/M10)</f>
        <v>30</v>
      </c>
      <c r="K10">
        <f>IF(M10=0,0,COUNTIF(T3_imgsummary!O10:X10,"OB")*100/M10)</f>
        <v>0</v>
      </c>
      <c r="L10">
        <f>IF(M10=0,0,COUNTIF(T3_imgsummary!O10:X10,"TWB")*100/M10)</f>
        <v>0</v>
      </c>
      <c r="M10">
        <f>10-COUNTIF(T3_imgsummary!O10:X10,"TWS")</f>
        <v>10</v>
      </c>
      <c r="P10">
        <f>IF(M10=0,0,COUNTIF(T3_imgsummary!E10:N10,"ACAN")*100/M10)</f>
        <v>0</v>
      </c>
      <c r="Q10">
        <f>IF(M10=0,0,COUNTIF(T3_imgsummary!E10:N10,"ACB")*100/M10)</f>
        <v>0</v>
      </c>
      <c r="R10">
        <f>IF(M10=0,0,COUNTIF(T3_imgsummary!E10:N10,"ACC")*100/M10)</f>
        <v>0</v>
      </c>
      <c r="S10">
        <f>IF(M10=0,0,COUNTIF(T3_imgsummary!E10:N10,"ACD")*100/M10)</f>
        <v>0</v>
      </c>
      <c r="T10">
        <f>IF(M10=0,0,COUNTIF(T3_imgsummary!E10:N10,"ACH")*100/M10)</f>
        <v>0</v>
      </c>
      <c r="U10">
        <f>IF(M10=0,0,COUNTIF(T3_imgsummary!E10:N10,"ACT")*100/M10)</f>
        <v>0</v>
      </c>
      <c r="V10">
        <f>IF(M10=0,0,COUNTIF(T3_imgsummary!E10:N10,"ACR")*100/M10)</f>
        <v>0</v>
      </c>
      <c r="W10">
        <f>IF(M10=0,0,COUNTIF(T3_imgsummary!E10:N10,"AST")*100/M10)</f>
        <v>0</v>
      </c>
      <c r="X10">
        <f>IF(M10=0,0,COUNTIF(T3_imgsummary!E10:N10,"AF")*100/M10)</f>
        <v>0</v>
      </c>
      <c r="Y10">
        <f>IF(M10=0,0,COUNTIF(T3_imgsummary!E10:N10,"BLEC")*100/M10)</f>
        <v>0</v>
      </c>
      <c r="Z10">
        <f>IF(M10=0,0,COUNTIF(T3_imgsummary!E10:N10,"CAU")*100/M10)</f>
        <v>0</v>
      </c>
      <c r="AA10">
        <f>IF(M10=0,0,COUNTIF(T3_imgsummary!E10:N10,"COE")*100/M10)</f>
        <v>0</v>
      </c>
      <c r="AB10">
        <f>IF(M10=0,0,COUNTIF(T3_imgsummary!E10:N10,"COS")*100/M10)</f>
        <v>0</v>
      </c>
      <c r="AC10">
        <f>IF(M10=0,0,COUNTIF(T3_imgsummary!E10:N10,"CYP")*100/M10)</f>
        <v>0</v>
      </c>
      <c r="AD10">
        <f>IF(M10=0,0,COUNTIF(T3_imgsummary!E10:N10,"DIP")*100/M10)</f>
        <v>0</v>
      </c>
      <c r="AE10">
        <f>IF(M10=0,0,COUNTIF(T3_imgsummary!E10:N10,"ECHY")*100/M10)</f>
        <v>0</v>
      </c>
      <c r="AF10">
        <f>IF(M10=0,0,COUNTIF(T3_imgsummary!E10:N10,"ECHI")*100/M10)</f>
        <v>0</v>
      </c>
      <c r="AG10">
        <f>IF(M10=0,0,COUNTIF(T3_imgsummary!E10:N10,"EUP")*100/M10)</f>
        <v>0</v>
      </c>
      <c r="AH10">
        <f>IF(M10=0,0,COUNTIF(T3_imgsummary!E10:N10,"FAV")*100/M10)</f>
        <v>0</v>
      </c>
      <c r="AI10">
        <f>IF(M10=0,0,COUNTIF(T3_imgsummary!E10:N10,"FVI")*100/M10)</f>
        <v>0</v>
      </c>
      <c r="AJ10">
        <f>IF(M10=0,0,COUNTIF(T3_imgsummary!E10:N10,"CMR")*100/M10)</f>
        <v>0</v>
      </c>
      <c r="AK10">
        <f>IF(M10=0,0,COUNTIF(T3_imgsummary!E10:N10,"GAL")*100/M10)</f>
        <v>0</v>
      </c>
      <c r="AL10">
        <f>IF(M10=0,0,COUNTIF(T3_imgsummary!E10:N10,"GONIA")*100/M10)</f>
        <v>0</v>
      </c>
      <c r="AM10">
        <f>IF(M10=0,0,COUNTIF(T3_imgsummary!E10:N10,"GONIO")*100/M10)</f>
        <v>0</v>
      </c>
      <c r="AN10">
        <f>IF(M10=0,0,COUNTIF(T3_imgsummary!E10:N10,"HEL")*100/M10)</f>
        <v>0</v>
      </c>
      <c r="AO10">
        <f>IF(M10=0,0,COUNTIF(T3_imgsummary!E10:N10,"HYD")*100/M10)</f>
        <v>0</v>
      </c>
      <c r="AP10">
        <f>IF(M10=0,0,COUNTIF(T3_imgsummary!E10:N10,"ISO")*100/M10)</f>
        <v>0</v>
      </c>
      <c r="AQ10">
        <f>IF(M10=0,0,COUNTIF(T3_imgsummary!E10:N10,"LEPA")*100/M10)</f>
        <v>0</v>
      </c>
      <c r="AR10">
        <f>IF(M10=0,0,COUNTIF(T3_imgsummary!E10:N10,"LEPS")*100/M10)</f>
        <v>0</v>
      </c>
      <c r="AS10">
        <f>IF(M10=0,0,COUNTIF(T3_imgsummary!E10:N10,"LOB")*100/M10)</f>
        <v>0</v>
      </c>
      <c r="AT10">
        <f>IF(M10=0,0,COUNTIF(T3_imgsummary!E10:N10,"MER")*100/M10)</f>
        <v>0</v>
      </c>
      <c r="AU10">
        <f>IF(M10=0,0,COUNTIF(T3_imgsummary!E10:N10,"MILL")*100/M10)</f>
        <v>0</v>
      </c>
      <c r="AV10">
        <f>IF(M10=0,0,COUNTIF(T3_imgsummary!E10:N10,"MON")*100/M10)</f>
        <v>0</v>
      </c>
      <c r="AW10">
        <f>IF(M10=0,0,COUNTIF(T3_imgsummary!E10:N10,"MONTB")*100/M10)</f>
        <v>0</v>
      </c>
      <c r="AX10">
        <f>IF(M10=0,0,COUNTIF(T3_imgsummary!E10:N10,"MONTE")*100/M10)</f>
        <v>0</v>
      </c>
      <c r="AY10">
        <f>IF(M10=0,0,COUNTIF(T3_imgsummary!E10:N10,"MONTF")*100/M10)</f>
        <v>0</v>
      </c>
      <c r="AZ10">
        <f>IF(M10=0,0,COUNTIF(T3_imgsummary!E10:N10,"MYC")*100/M10)</f>
        <v>0</v>
      </c>
      <c r="BA10">
        <f>IF(M10=0,0,COUNTIF(T3_imgsummary!E10:N10,"CB")*100/M10)</f>
        <v>0</v>
      </c>
      <c r="BB10">
        <f>IF(M10=0,0,COUNTIF(T3_imgsummary!E10:N10,"BUB")*100/M10)</f>
        <v>0</v>
      </c>
      <c r="BC10">
        <f>IF(M10=0,0,COUNTIF(T3_imgsummary!E10:N10,"CE")*100/M10)</f>
        <v>0</v>
      </c>
      <c r="BD10">
        <f>IF(M10=0,0,COUNTIF(T3_imgsummary!E10:N10,"CF")*100/M10)</f>
        <v>0</v>
      </c>
      <c r="BE10">
        <f>IF(M10=0,0,COUNTIF(T3_imgsummary!E10:N10,"FOT")*100/M10)</f>
        <v>0</v>
      </c>
      <c r="BF10">
        <f>IF(M10=0,0,COUNTIF(T3_imgsummary!E10:N10,"CM")*100/M10)</f>
        <v>0</v>
      </c>
      <c r="BG10">
        <f>IF(M10=0,0,COUNTIF(T3_imgsummary!E10:N10,"OULA")*100/M10)</f>
        <v>0</v>
      </c>
      <c r="BH10">
        <f>IF(M10=0,0,COUNTIF(T3_imgsummary!E10:N10,"OULO")*100/M10)</f>
        <v>0</v>
      </c>
      <c r="BI10">
        <f>IF(M10=0,0,COUNTIF(T3_imgsummary!E10:N10,"OXY")*100/M10)</f>
        <v>0</v>
      </c>
      <c r="BJ10">
        <f>IF(M10=0,0,COUNTIF(T3_imgsummary!E10:N10,"PACE")*100/M10)</f>
        <v>0</v>
      </c>
      <c r="BK10">
        <f>IF(M10=0,0,COUNTIF(T3_imgsummary!E10:N10,"PACF")*100/M10)</f>
        <v>0</v>
      </c>
      <c r="BL10">
        <f>IF(M10=0,0,COUNTIF(T3_imgsummary!E10:N10,"PAV")*100/M10)</f>
        <v>0</v>
      </c>
      <c r="BM10">
        <f>IF(M10=0,0,COUNTIF(T3_imgsummary!E10:N10,"PEC")*100/M10)</f>
        <v>0</v>
      </c>
      <c r="BN10">
        <f>IF(M10=0,0,COUNTIF(T3_imgsummary!E10:N10,"PLAT")*100/M10)</f>
        <v>0</v>
      </c>
      <c r="BO10">
        <f>IF(M10=0,0,COUNTIF(T3_imgsummary!E10:N10,"POC")*100/M10)</f>
        <v>0</v>
      </c>
      <c r="BP10">
        <f>IF(M10=0,0,COUNTIF(T3_imgsummary!E10:N10,"PORB")*100/M10)</f>
        <v>0</v>
      </c>
      <c r="BQ10">
        <f>IF(M10=0,0,COUNTIF(T3_imgsummary!E10:N10,"PORE")*100/M10)</f>
        <v>0</v>
      </c>
      <c r="BR10">
        <f>IF(M10=0,0,COUNTIF(T3_imgsummary!E10:N10,"PORM")*100/M10)</f>
        <v>0</v>
      </c>
      <c r="BS10">
        <f>IF(M10=0,0,COUNTIF(T3_imgsummary!E10:N10,"SER")*100/M10)</f>
        <v>0</v>
      </c>
      <c r="BT10">
        <f>IF(M10=0,0,COUNTIF(T3_imgsummary!E10:N10,"STY")*100/M10)</f>
        <v>0</v>
      </c>
      <c r="BU10">
        <f>IF(M10=0,0,COUNTIF(T3_imgsummary!E10:N10,"SYM")*100/M10)</f>
        <v>0</v>
      </c>
      <c r="BV10">
        <f>IF(M10=0,0,COUNTIF(T3_imgsummary!E10:N10,"TUBI")*100/M10)</f>
        <v>0</v>
      </c>
      <c r="BW10">
        <f>IF(M10=0,0,COUNTIF(T3_imgsummary!E10:N10,"TURB")*100/M10)</f>
        <v>0</v>
      </c>
      <c r="BX10">
        <f>IF(M10=0,0,COUNTIF(T3_imgsummary!E10:N10,"ZACRF")*100/M10)</f>
        <v>0</v>
      </c>
      <c r="BY10">
        <f>IF(M10=0,0,COUNTIF(T3_imgsummary!E10:N10,"ZAGARF")*100/M10)</f>
        <v>0</v>
      </c>
      <c r="BZ10">
        <f>IF(M10=0,0,COUNTIF(T3_imgsummary!E10:N10,"ZAGATF")*100/M10)</f>
        <v>0</v>
      </c>
      <c r="CA10">
        <f>IF(M10=0,0,COUNTIF(T3_imgsummary!E10:N10,"ZDENF")*100/M10)</f>
        <v>0</v>
      </c>
      <c r="CB10">
        <f>IF(M10=0,0,COUNTIF(T3_imgsummary!E10:N10,"ZEUPF")*100/M10)</f>
        <v>0</v>
      </c>
      <c r="CC10">
        <f>IF(M10=0,0,COUNTIF(T3_imgsummary!E10:N10,"ZFAVF")*100/M10)</f>
        <v>0</v>
      </c>
      <c r="CD10">
        <f>IF(M10=0,0,COUNTIF(T3_imgsummary!E10:N10,"ZCMRF")*100/M10)</f>
        <v>0</v>
      </c>
      <c r="CE10">
        <f>IF(M10=0,0,COUNTIF(T3_imgsummary!E10:N10,"ZMUSF")*100/M10)</f>
        <v>0</v>
      </c>
      <c r="CF10">
        <f>IF(M10=0,0,COUNTIF(T3_imgsummary!E10:N10,"ZNSC")*100/M10)</f>
        <v>0</v>
      </c>
      <c r="CG10">
        <f>IF(M10=0,0,COUNTIF(T3_imgsummary!E10:N10,"ZOC")*100/M10)</f>
        <v>0</v>
      </c>
      <c r="CH10">
        <f>IF(M10=0,0,COUNTIF(T3_imgsummary!E10:N10,"ZPOCF")*100/M10)</f>
        <v>0</v>
      </c>
      <c r="CI10">
        <f>IF(M10=0,0,COUNTIF(T3_imgsummary!E10:N10,"ZPORF")*100/M10)</f>
        <v>0</v>
      </c>
      <c r="CK10" s="26">
        <f>IF(M10=0,0,COUNTIF(T3_imgsummary!E10:N10,"AA")*100/M10)</f>
        <v>50</v>
      </c>
      <c r="CL10" s="26">
        <f>IF(M10=0,0,COUNTIF(T3_imgsummary!E10:N10,"CA")*100/M10)</f>
        <v>20</v>
      </c>
      <c r="CM10">
        <f>IF(M10=0,0,COUNTIF(T3_imgsummary!E10:N10,"DC")*100/M10)</f>
        <v>0</v>
      </c>
      <c r="CN10">
        <f>IF(M10=0,0,COUNTIF(T3_imgsummary!E10:N10,"DCA")*100/M10)</f>
        <v>0</v>
      </c>
      <c r="CO10">
        <f>IF(M10=0,0,COUNTIF(T3_imgsummary!E10:N10,"DIS")*100/M10)</f>
        <v>0</v>
      </c>
      <c r="CQ10">
        <f>IF(M10=0,0,COUNTIF(T3_imgsummary!E10:N10,"GRV")*100/M10)</f>
        <v>0</v>
      </c>
      <c r="CR10">
        <f>IF(M10=0,0,COUNTIF(T3_imgsummary!E10:N10,"R")*100/M10)</f>
        <v>0</v>
      </c>
      <c r="CS10">
        <f>IF(M10=0,0,COUNTIF(T3_imgsummary!E10:N10,"S")*100/M10)</f>
        <v>0</v>
      </c>
      <c r="CT10">
        <f>IF(M10=0,0,COUNTIF(T3_imgsummary!E10:N10,"RCK")*100/M10)</f>
        <v>0</v>
      </c>
      <c r="CU10">
        <f>IF(M10=0,0,COUNTIF(T3_imgsummary!E10:N10,"SI")*100/M10)</f>
        <v>0</v>
      </c>
      <c r="CW10">
        <f>IF(M10=0,0,COUNTIF(T3_imgsummary!E10:N10,"COD")*100/M10)</f>
        <v>0</v>
      </c>
      <c r="CX10">
        <f>IF(M10=0,0,COUNTIF(T3_imgsummary!E10:N10,"KAPP")*100/M10)</f>
        <v>0</v>
      </c>
      <c r="CY10">
        <f>IF(M10=0,0,COUNTIF(T3_imgsummary!E10:N10,"MA")*100/M10)</f>
        <v>0</v>
      </c>
      <c r="CZ10">
        <f>IF(M10=0,0,COUNTIF(T3_imgsummary!E10:N10,"SARG")*100/M10)</f>
        <v>0</v>
      </c>
      <c r="DB10" s="26">
        <f>IF(M10=0,0,COUNTIF(T3_imgsummary!E10:N10,"HA")*100/M10)</f>
        <v>30</v>
      </c>
      <c r="DD10">
        <f>IF(M10=0,0,COUNTIF(T3_imgsummary!E10:N10,"COTS")*100/M10)</f>
        <v>0</v>
      </c>
      <c r="DE10">
        <f>IF(M10=0,0,COUNTIF(T3_imgsummary!E10:N10,"COR")*100/M10)</f>
        <v>0</v>
      </c>
      <c r="DF10">
        <f>IF(M10=0,0,COUNTIF(T3_imgsummary!E10:N10,"DIA")*100/M10)</f>
        <v>0</v>
      </c>
      <c r="DG10">
        <f>IF(M10=0,0,COUNTIF(T3_imgsummary!E10:N10,"GORG")*100/M10)</f>
        <v>0</v>
      </c>
      <c r="DH10">
        <f>IF(M10=0,0,COUNTIF(T3_imgsummary!E10:N10,"ISIS")*100/M10)</f>
        <v>0</v>
      </c>
      <c r="DI10">
        <f>IF(M10=0,0,COUNTIF(T3_imgsummary!E10:N10,"OT")*100/M10)</f>
        <v>0</v>
      </c>
      <c r="DJ10">
        <f>IF(M10=0,0,COUNTIF(T3_imgsummary!E10:N10,"SG")*100/M10)</f>
        <v>0</v>
      </c>
      <c r="DK10">
        <f>IF(M10=0,0,COUNTIF(T3_imgsummary!E10:N10,"SC")*100/M10)</f>
        <v>0</v>
      </c>
      <c r="DL10">
        <f>IF(M10=0,0,COUNTIF(T3_imgsummary!E10:N10,"SP")*100/M10)</f>
        <v>0</v>
      </c>
      <c r="DM10">
        <f>IF(M10=0,0,COUNTIF(T3_imgsummary!E10:N10,"ZO")*100/M10)</f>
        <v>0</v>
      </c>
      <c r="DO10">
        <f>IF(M10=0,0,COUNTIF(T3_imgsummary!E10:N10,"TWB")*100/M10)</f>
        <v>0</v>
      </c>
      <c r="DQ10">
        <f>IF(M10=0,0,COUNTIF(T3_imgsummary!Y10:AH10,"COR")*100/M10)</f>
        <v>0</v>
      </c>
      <c r="DR10">
        <f>IF(M10=0,0,COUNTIF(T3_imgsummary!Y10:AH10,"COTS")*100/M10)</f>
        <v>0</v>
      </c>
      <c r="DS10">
        <f>IF(M10=0,0,COUNTIF(T3_imgsummary!Y10:AH10,"DIA")*100/M10)</f>
        <v>0</v>
      </c>
      <c r="DT10">
        <f>IF(M10=0,0,COUNTIF(T3_imgsummary!Y10:AH10,"GORG")*100/M10)</f>
        <v>0</v>
      </c>
      <c r="DU10">
        <f>IF(M10=0,0,COUNTIF(T3_imgsummary!Y10:AH10,"ISIS")*100/M10)</f>
        <v>0</v>
      </c>
      <c r="DV10">
        <f>IF(M10=0,0,COUNTIF(T3_imgsummary!Y10:AH10,"DIS")*100/M10)</f>
        <v>0</v>
      </c>
      <c r="DW10">
        <f>IF(M10=0,0,COUNTIF(T3_imgsummary!Y10:AH10,"BLEC")*100/M10)</f>
        <v>0</v>
      </c>
      <c r="DX10">
        <f>IF(M10=0,0,COUNTIF(T3_imgsummary!Y10:AH10,"COD")*100/M10)</f>
        <v>0</v>
      </c>
      <c r="DY10">
        <f>IF(M10=0,0,COUNTIF(T3_imgsummary!Y10:AH10,"KAPP")*100/M10)</f>
        <v>0</v>
      </c>
      <c r="DZ10">
        <f>IF(M10=0,0,COUNTIF(T3_imgsummary!Y10:AH10,"SARG")*100/M10)</f>
        <v>0</v>
      </c>
      <c r="EA10">
        <f>IF(M10=0,0,COUNTIF(T3_imgsummary!Y10:AH10,"ZACRF")*100/M10)</f>
        <v>0</v>
      </c>
      <c r="EB10">
        <f>IF(M10=0,0,COUNTIF(T3_imgsummary!Y10:AH10,"ZAGARF")*100/M10)</f>
        <v>0</v>
      </c>
      <c r="EC10">
        <f>IF(M10=0,0,COUNTIF(T3_imgsummary!Y10:AH10,"ZAGATF")*100/M10)</f>
        <v>0</v>
      </c>
      <c r="ED10">
        <f>IF(M10=0,0,COUNTIF(T3_imgsummary!Y10:AH10,"ZCMRF")*100/M10)</f>
        <v>0</v>
      </c>
      <c r="EE10">
        <f>IF(M10=0,0,COUNTIF(T3_imgsummary!Y10:AH10,"ZDENF")*100/M10)</f>
        <v>0</v>
      </c>
      <c r="EF10">
        <f>IF(M10=0,0,COUNTIF(T3_imgsummary!Y10:AH10,"ZEUPF")*100/M10)</f>
        <v>0</v>
      </c>
      <c r="EG10">
        <f>IF(M10=0,0,COUNTIF(T3_imgsummary!Y10:AH10,"ZFAVF")*100/M10)</f>
        <v>0</v>
      </c>
      <c r="EH10">
        <f>IF(M10=0,0,COUNTIF(T3_imgsummary!Y10:AH10,"ZMUSF")*100/M10)</f>
        <v>0</v>
      </c>
      <c r="EI10">
        <f>IF(M10=0,0,COUNTIF(T3_imgsummary!Y10:AH10,"ZNSC")*100/M10)</f>
        <v>0</v>
      </c>
      <c r="EJ10">
        <f>IF(M10=0,0,COUNTIF(T3_imgsummary!Y10:AH10,"ZOC")*100/M10)</f>
        <v>0</v>
      </c>
      <c r="EK10">
        <f>IF(M10=0,0,COUNTIF(T3_imgsummary!Y10:AH10,"ZPOCF")*100/M10)</f>
        <v>0</v>
      </c>
      <c r="EL10">
        <f>IF(M10=0,0,COUNTIF(T3_imgsummary!Y10:AH10,"ZPORF")*100/M10)</f>
        <v>0</v>
      </c>
    </row>
    <row r="11" spans="1:142" x14ac:dyDescent="0.25">
      <c r="A11">
        <v>9</v>
      </c>
      <c r="B11" t="s">
        <v>729</v>
      </c>
      <c r="F11" s="26">
        <f>IF(M11=0,0,COUNTIF(T3_imgsummary!O11:X11,"HC")*100/M11)</f>
        <v>20</v>
      </c>
      <c r="G11" s="26">
        <f>IF(M11=0,0,COUNTIF(T3_imgsummary!O11:X11,"AA")*100/M11)</f>
        <v>50</v>
      </c>
      <c r="H11">
        <f>IF(M11=0,0,COUNTIF(T3_imgsummary!O11:X11,"AB")*100/M11)</f>
        <v>0</v>
      </c>
      <c r="I11">
        <f>IF(M11=0,0,COUNTIF(T3_imgsummary!O11:X11,"MA")*100/M11)</f>
        <v>0</v>
      </c>
      <c r="J11" s="26">
        <f>IF(M11=0,0,COUNTIF(T3_imgsummary!O11:X11,"HA")*100/M11)</f>
        <v>30</v>
      </c>
      <c r="K11">
        <f>IF(M11=0,0,COUNTIF(T3_imgsummary!O11:X11,"OB")*100/M11)</f>
        <v>0</v>
      </c>
      <c r="L11">
        <f>IF(M11=0,0,COUNTIF(T3_imgsummary!O11:X11,"TWB")*100/M11)</f>
        <v>0</v>
      </c>
      <c r="M11">
        <f>10-COUNTIF(T3_imgsummary!O11:X11,"TWS")</f>
        <v>10</v>
      </c>
      <c r="P11">
        <f>IF(M11=0,0,COUNTIF(T3_imgsummary!E11:N11,"ACAN")*100/M11)</f>
        <v>0</v>
      </c>
      <c r="Q11">
        <f>IF(M11=0,0,COUNTIF(T3_imgsummary!E11:N11,"ACB")*100/M11)</f>
        <v>0</v>
      </c>
      <c r="R11">
        <f>IF(M11=0,0,COUNTIF(T3_imgsummary!E11:N11,"ACC")*100/M11)</f>
        <v>0</v>
      </c>
      <c r="S11">
        <f>IF(M11=0,0,COUNTIF(T3_imgsummary!E11:N11,"ACD")*100/M11)</f>
        <v>0</v>
      </c>
      <c r="T11">
        <f>IF(M11=0,0,COUNTIF(T3_imgsummary!E11:N11,"ACH")*100/M11)</f>
        <v>0</v>
      </c>
      <c r="U11">
        <f>IF(M11=0,0,COUNTIF(T3_imgsummary!E11:N11,"ACT")*100/M11)</f>
        <v>0</v>
      </c>
      <c r="V11">
        <f>IF(M11=0,0,COUNTIF(T3_imgsummary!E11:N11,"ACR")*100/M11)</f>
        <v>0</v>
      </c>
      <c r="W11">
        <f>IF(M11=0,0,COUNTIF(T3_imgsummary!E11:N11,"AST")*100/M11)</f>
        <v>0</v>
      </c>
      <c r="X11">
        <f>IF(M11=0,0,COUNTIF(T3_imgsummary!E11:N11,"AF")*100/M11)</f>
        <v>0</v>
      </c>
      <c r="Y11">
        <f>IF(M11=0,0,COUNTIF(T3_imgsummary!E11:N11,"BLEC")*100/M11)</f>
        <v>0</v>
      </c>
      <c r="Z11">
        <f>IF(M11=0,0,COUNTIF(T3_imgsummary!E11:N11,"CAU")*100/M11)</f>
        <v>0</v>
      </c>
      <c r="AA11">
        <f>IF(M11=0,0,COUNTIF(T3_imgsummary!E11:N11,"COE")*100/M11)</f>
        <v>0</v>
      </c>
      <c r="AB11">
        <f>IF(M11=0,0,COUNTIF(T3_imgsummary!E11:N11,"COS")*100/M11)</f>
        <v>0</v>
      </c>
      <c r="AC11">
        <f>IF(M11=0,0,COUNTIF(T3_imgsummary!E11:N11,"CYP")*100/M11)</f>
        <v>0</v>
      </c>
      <c r="AD11">
        <f>IF(M11=0,0,COUNTIF(T3_imgsummary!E11:N11,"DIP")*100/M11)</f>
        <v>0</v>
      </c>
      <c r="AE11">
        <f>IF(M11=0,0,COUNTIF(T3_imgsummary!E11:N11,"ECHY")*100/M11)</f>
        <v>0</v>
      </c>
      <c r="AF11">
        <f>IF(M11=0,0,COUNTIF(T3_imgsummary!E11:N11,"ECHI")*100/M11)</f>
        <v>0</v>
      </c>
      <c r="AG11">
        <f>IF(M11=0,0,COUNTIF(T3_imgsummary!E11:N11,"EUP")*100/M11)</f>
        <v>0</v>
      </c>
      <c r="AH11">
        <f>IF(M11=0,0,COUNTIF(T3_imgsummary!E11:N11,"FAV")*100/M11)</f>
        <v>0</v>
      </c>
      <c r="AI11">
        <f>IF(M11=0,0,COUNTIF(T3_imgsummary!E11:N11,"FVI")*100/M11)</f>
        <v>0</v>
      </c>
      <c r="AJ11">
        <f>IF(M11=0,0,COUNTIF(T3_imgsummary!E11:N11,"CMR")*100/M11)</f>
        <v>0</v>
      </c>
      <c r="AK11">
        <f>IF(M11=0,0,COUNTIF(T3_imgsummary!E11:N11,"GAL")*100/M11)</f>
        <v>0</v>
      </c>
      <c r="AL11">
        <f>IF(M11=0,0,COUNTIF(T3_imgsummary!E11:N11,"GONIA")*100/M11)</f>
        <v>0</v>
      </c>
      <c r="AM11">
        <f>IF(M11=0,0,COUNTIF(T3_imgsummary!E11:N11,"GONIO")*100/M11)</f>
        <v>0</v>
      </c>
      <c r="AN11">
        <f>IF(M11=0,0,COUNTIF(T3_imgsummary!E11:N11,"HEL")*100/M11)</f>
        <v>0</v>
      </c>
      <c r="AO11">
        <f>IF(M11=0,0,COUNTIF(T3_imgsummary!E11:N11,"HYD")*100/M11)</f>
        <v>0</v>
      </c>
      <c r="AP11">
        <f>IF(M11=0,0,COUNTIF(T3_imgsummary!E11:N11,"ISO")*100/M11)</f>
        <v>0</v>
      </c>
      <c r="AQ11">
        <f>IF(M11=0,0,COUNTIF(T3_imgsummary!E11:N11,"LEPA")*100/M11)</f>
        <v>0</v>
      </c>
      <c r="AR11">
        <f>IF(M11=0,0,COUNTIF(T3_imgsummary!E11:N11,"LEPS")*100/M11)</f>
        <v>0</v>
      </c>
      <c r="AS11">
        <f>IF(M11=0,0,COUNTIF(T3_imgsummary!E11:N11,"LOB")*100/M11)</f>
        <v>0</v>
      </c>
      <c r="AT11">
        <f>IF(M11=0,0,COUNTIF(T3_imgsummary!E11:N11,"MER")*100/M11)</f>
        <v>0</v>
      </c>
      <c r="AU11">
        <f>IF(M11=0,0,COUNTIF(T3_imgsummary!E11:N11,"MILL")*100/M11)</f>
        <v>0</v>
      </c>
      <c r="AV11">
        <f>IF(M11=0,0,COUNTIF(T3_imgsummary!E11:N11,"MON")*100/M11)</f>
        <v>0</v>
      </c>
      <c r="AW11">
        <f>IF(M11=0,0,COUNTIF(T3_imgsummary!E11:N11,"MONTB")*100/M11)</f>
        <v>0</v>
      </c>
      <c r="AX11" s="26">
        <f>IF(M11=0,0,COUNTIF(T3_imgsummary!E11:N11,"MONTE")*100/M11)</f>
        <v>10</v>
      </c>
      <c r="AY11">
        <f>IF(M11=0,0,COUNTIF(T3_imgsummary!E11:N11,"MONTF")*100/M11)</f>
        <v>0</v>
      </c>
      <c r="AZ11">
        <f>IF(M11=0,0,COUNTIF(T3_imgsummary!E11:N11,"MYC")*100/M11)</f>
        <v>0</v>
      </c>
      <c r="BA11">
        <f>IF(M11=0,0,COUNTIF(T3_imgsummary!E11:N11,"CB")*100/M11)</f>
        <v>0</v>
      </c>
      <c r="BB11">
        <f>IF(M11=0,0,COUNTIF(T3_imgsummary!E11:N11,"BUB")*100/M11)</f>
        <v>0</v>
      </c>
      <c r="BC11">
        <f>IF(M11=0,0,COUNTIF(T3_imgsummary!E11:N11,"CE")*100/M11)</f>
        <v>0</v>
      </c>
      <c r="BD11">
        <f>IF(M11=0,0,COUNTIF(T3_imgsummary!E11:N11,"CF")*100/M11)</f>
        <v>0</v>
      </c>
      <c r="BE11">
        <f>IF(M11=0,0,COUNTIF(T3_imgsummary!E11:N11,"FOT")*100/M11)</f>
        <v>0</v>
      </c>
      <c r="BF11">
        <f>IF(M11=0,0,COUNTIF(T3_imgsummary!E11:N11,"CM")*100/M11)</f>
        <v>0</v>
      </c>
      <c r="BG11">
        <f>IF(M11=0,0,COUNTIF(T3_imgsummary!E11:N11,"OULA")*100/M11)</f>
        <v>0</v>
      </c>
      <c r="BH11">
        <f>IF(M11=0,0,COUNTIF(T3_imgsummary!E11:N11,"OULO")*100/M11)</f>
        <v>0</v>
      </c>
      <c r="BI11">
        <f>IF(M11=0,0,COUNTIF(T3_imgsummary!E11:N11,"OXY")*100/M11)</f>
        <v>0</v>
      </c>
      <c r="BJ11">
        <f>IF(M11=0,0,COUNTIF(T3_imgsummary!E11:N11,"PACE")*100/M11)</f>
        <v>0</v>
      </c>
      <c r="BK11">
        <f>IF(M11=0,0,COUNTIF(T3_imgsummary!E11:N11,"PACF")*100/M11)</f>
        <v>0</v>
      </c>
      <c r="BL11">
        <f>IF(M11=0,0,COUNTIF(T3_imgsummary!E11:N11,"PAV")*100/M11)</f>
        <v>0</v>
      </c>
      <c r="BM11">
        <f>IF(M11=0,0,COUNTIF(T3_imgsummary!E11:N11,"PEC")*100/M11)</f>
        <v>0</v>
      </c>
      <c r="BN11">
        <f>IF(M11=0,0,COUNTIF(T3_imgsummary!E11:N11,"PLAT")*100/M11)</f>
        <v>0</v>
      </c>
      <c r="BO11">
        <f>IF(M11=0,0,COUNTIF(T3_imgsummary!E11:N11,"POC")*100/M11)</f>
        <v>0</v>
      </c>
      <c r="BP11">
        <f>IF(M11=0,0,COUNTIF(T3_imgsummary!E11:N11,"PORB")*100/M11)</f>
        <v>0</v>
      </c>
      <c r="BQ11">
        <f>IF(M11=0,0,COUNTIF(T3_imgsummary!E11:N11,"PORE")*100/M11)</f>
        <v>0</v>
      </c>
      <c r="BR11">
        <f>IF(M11=0,0,COUNTIF(T3_imgsummary!E11:N11,"PORM")*100/M11)</f>
        <v>0</v>
      </c>
      <c r="BS11">
        <f>IF(M11=0,0,COUNTIF(T3_imgsummary!E11:N11,"SER")*100/M11)</f>
        <v>0</v>
      </c>
      <c r="BT11" s="26">
        <f>IF(M11=0,0,COUNTIF(T3_imgsummary!E11:N11,"STY")*100/M11)</f>
        <v>10</v>
      </c>
      <c r="BU11">
        <f>IF(M11=0,0,COUNTIF(T3_imgsummary!E11:N11,"SYM")*100/M11)</f>
        <v>0</v>
      </c>
      <c r="BV11">
        <f>IF(M11=0,0,COUNTIF(T3_imgsummary!E11:N11,"TUBI")*100/M11)</f>
        <v>0</v>
      </c>
      <c r="BW11">
        <f>IF(M11=0,0,COUNTIF(T3_imgsummary!E11:N11,"TURB")*100/M11)</f>
        <v>0</v>
      </c>
      <c r="BX11">
        <f>IF(M11=0,0,COUNTIF(T3_imgsummary!E11:N11,"ZACRF")*100/M11)</f>
        <v>0</v>
      </c>
      <c r="BY11">
        <f>IF(M11=0,0,COUNTIF(T3_imgsummary!E11:N11,"ZAGARF")*100/M11)</f>
        <v>0</v>
      </c>
      <c r="BZ11">
        <f>IF(M11=0,0,COUNTIF(T3_imgsummary!E11:N11,"ZAGATF")*100/M11)</f>
        <v>0</v>
      </c>
      <c r="CA11">
        <f>IF(M11=0,0,COUNTIF(T3_imgsummary!E11:N11,"ZDENF")*100/M11)</f>
        <v>0</v>
      </c>
      <c r="CB11">
        <f>IF(M11=0,0,COUNTIF(T3_imgsummary!E11:N11,"ZEUPF")*100/M11)</f>
        <v>0</v>
      </c>
      <c r="CC11">
        <f>IF(M11=0,0,COUNTIF(T3_imgsummary!E11:N11,"ZFAVF")*100/M11)</f>
        <v>0</v>
      </c>
      <c r="CD11">
        <f>IF(M11=0,0,COUNTIF(T3_imgsummary!E11:N11,"ZCMRF")*100/M11)</f>
        <v>0</v>
      </c>
      <c r="CE11">
        <f>IF(M11=0,0,COUNTIF(T3_imgsummary!E11:N11,"ZMUSF")*100/M11)</f>
        <v>0</v>
      </c>
      <c r="CF11">
        <f>IF(M11=0,0,COUNTIF(T3_imgsummary!E11:N11,"ZNSC")*100/M11)</f>
        <v>0</v>
      </c>
      <c r="CG11">
        <f>IF(M11=0,0,COUNTIF(T3_imgsummary!E11:N11,"ZOC")*100/M11)</f>
        <v>0</v>
      </c>
      <c r="CH11">
        <f>IF(M11=0,0,COUNTIF(T3_imgsummary!E11:N11,"ZPOCF")*100/M11)</f>
        <v>0</v>
      </c>
      <c r="CI11">
        <f>IF(M11=0,0,COUNTIF(T3_imgsummary!E11:N11,"ZPORF")*100/M11)</f>
        <v>0</v>
      </c>
      <c r="CK11" s="26">
        <f>IF(M11=0,0,COUNTIF(T3_imgsummary!E11:N11,"AA")*100/M11)</f>
        <v>50</v>
      </c>
      <c r="CL11">
        <f>IF(M11=0,0,COUNTIF(T3_imgsummary!E11:N11,"CA")*100/M11)</f>
        <v>0</v>
      </c>
      <c r="CM11">
        <f>IF(M11=0,0,COUNTIF(T3_imgsummary!E11:N11,"DC")*100/M11)</f>
        <v>0</v>
      </c>
      <c r="CN11">
        <f>IF(M11=0,0,COUNTIF(T3_imgsummary!E11:N11,"DCA")*100/M11)</f>
        <v>0</v>
      </c>
      <c r="CO11">
        <f>IF(M11=0,0,COUNTIF(T3_imgsummary!E11:N11,"DIS")*100/M11)</f>
        <v>0</v>
      </c>
      <c r="CQ11">
        <f>IF(M11=0,0,COUNTIF(T3_imgsummary!E11:N11,"GRV")*100/M11)</f>
        <v>0</v>
      </c>
      <c r="CR11">
        <f>IF(M11=0,0,COUNTIF(T3_imgsummary!E11:N11,"R")*100/M11)</f>
        <v>0</v>
      </c>
      <c r="CS11">
        <f>IF(M11=0,0,COUNTIF(T3_imgsummary!E11:N11,"S")*100/M11)</f>
        <v>0</v>
      </c>
      <c r="CT11">
        <f>IF(M11=0,0,COUNTIF(T3_imgsummary!E11:N11,"RCK")*100/M11)</f>
        <v>0</v>
      </c>
      <c r="CU11">
        <f>IF(M11=0,0,COUNTIF(T3_imgsummary!E11:N11,"SI")*100/M11)</f>
        <v>0</v>
      </c>
      <c r="CW11">
        <f>IF(M11=0,0,COUNTIF(T3_imgsummary!E11:N11,"COD")*100/M11)</f>
        <v>0</v>
      </c>
      <c r="CX11">
        <f>IF(M11=0,0,COUNTIF(T3_imgsummary!E11:N11,"KAPP")*100/M11)</f>
        <v>0</v>
      </c>
      <c r="CY11">
        <f>IF(M11=0,0,COUNTIF(T3_imgsummary!E11:N11,"MA")*100/M11)</f>
        <v>0</v>
      </c>
      <c r="CZ11">
        <f>IF(M11=0,0,COUNTIF(T3_imgsummary!E11:N11,"SARG")*100/M11)</f>
        <v>0</v>
      </c>
      <c r="DB11" s="26">
        <f>IF(M11=0,0,COUNTIF(T3_imgsummary!E11:N11,"HA")*100/M11)</f>
        <v>30</v>
      </c>
      <c r="DD11">
        <f>IF(M11=0,0,COUNTIF(T3_imgsummary!E11:N11,"COTS")*100/M11)</f>
        <v>0</v>
      </c>
      <c r="DE11">
        <f>IF(M11=0,0,COUNTIF(T3_imgsummary!E11:N11,"COR")*100/M11)</f>
        <v>0</v>
      </c>
      <c r="DF11">
        <f>IF(M11=0,0,COUNTIF(T3_imgsummary!E11:N11,"DIA")*100/M11)</f>
        <v>0</v>
      </c>
      <c r="DG11">
        <f>IF(M11=0,0,COUNTIF(T3_imgsummary!E11:N11,"GORG")*100/M11)</f>
        <v>0</v>
      </c>
      <c r="DH11">
        <f>IF(M11=0,0,COUNTIF(T3_imgsummary!E11:N11,"ISIS")*100/M11)</f>
        <v>0</v>
      </c>
      <c r="DI11">
        <f>IF(M11=0,0,COUNTIF(T3_imgsummary!E11:N11,"OT")*100/M11)</f>
        <v>0</v>
      </c>
      <c r="DJ11">
        <f>IF(M11=0,0,COUNTIF(T3_imgsummary!E11:N11,"SG")*100/M11)</f>
        <v>0</v>
      </c>
      <c r="DK11">
        <f>IF(M11=0,0,COUNTIF(T3_imgsummary!E11:N11,"SC")*100/M11)</f>
        <v>0</v>
      </c>
      <c r="DL11">
        <f>IF(M11=0,0,COUNTIF(T3_imgsummary!E11:N11,"SP")*100/M11)</f>
        <v>0</v>
      </c>
      <c r="DM11">
        <f>IF(M11=0,0,COUNTIF(T3_imgsummary!E11:N11,"ZO")*100/M11)</f>
        <v>0</v>
      </c>
      <c r="DO11">
        <f>IF(M11=0,0,COUNTIF(T3_imgsummary!E11:N11,"TWB")*100/M11)</f>
        <v>0</v>
      </c>
      <c r="DQ11">
        <f>IF(M11=0,0,COUNTIF(T3_imgsummary!Y11:AH11,"COR")*100/M11)</f>
        <v>0</v>
      </c>
      <c r="DR11">
        <f>IF(M11=0,0,COUNTIF(T3_imgsummary!Y11:AH11,"COTS")*100/M11)</f>
        <v>0</v>
      </c>
      <c r="DS11">
        <f>IF(M11=0,0,COUNTIF(T3_imgsummary!Y11:AH11,"DIA")*100/M11)</f>
        <v>0</v>
      </c>
      <c r="DT11">
        <f>IF(M11=0,0,COUNTIF(T3_imgsummary!Y11:AH11,"GORG")*100/M11)</f>
        <v>0</v>
      </c>
      <c r="DU11">
        <f>IF(M11=0,0,COUNTIF(T3_imgsummary!Y11:AH11,"ISIS")*100/M11)</f>
        <v>0</v>
      </c>
      <c r="DV11">
        <f>IF(M11=0,0,COUNTIF(T3_imgsummary!Y11:AH11,"DIS")*100/M11)</f>
        <v>0</v>
      </c>
      <c r="DW11">
        <f>IF(M11=0,0,COUNTIF(T3_imgsummary!Y11:AH11,"BLEC")*100/M11)</f>
        <v>0</v>
      </c>
      <c r="DX11">
        <f>IF(M11=0,0,COUNTIF(T3_imgsummary!Y11:AH11,"COD")*100/M11)</f>
        <v>0</v>
      </c>
      <c r="DY11">
        <f>IF(M11=0,0,COUNTIF(T3_imgsummary!Y11:AH11,"KAPP")*100/M11)</f>
        <v>0</v>
      </c>
      <c r="DZ11">
        <f>IF(M11=0,0,COUNTIF(T3_imgsummary!Y11:AH11,"SARG")*100/M11)</f>
        <v>0</v>
      </c>
      <c r="EA11">
        <f>IF(M11=0,0,COUNTIF(T3_imgsummary!Y11:AH11,"ZACRF")*100/M11)</f>
        <v>0</v>
      </c>
      <c r="EB11">
        <f>IF(M11=0,0,COUNTIF(T3_imgsummary!Y11:AH11,"ZAGARF")*100/M11)</f>
        <v>0</v>
      </c>
      <c r="EC11">
        <f>IF(M11=0,0,COUNTIF(T3_imgsummary!Y11:AH11,"ZAGATF")*100/M11)</f>
        <v>0</v>
      </c>
      <c r="ED11">
        <f>IF(M11=0,0,COUNTIF(T3_imgsummary!Y11:AH11,"ZCMRF")*100/M11)</f>
        <v>0</v>
      </c>
      <c r="EE11">
        <f>IF(M11=0,0,COUNTIF(T3_imgsummary!Y11:AH11,"ZDENF")*100/M11)</f>
        <v>0</v>
      </c>
      <c r="EF11">
        <f>IF(M11=0,0,COUNTIF(T3_imgsummary!Y11:AH11,"ZEUPF")*100/M11)</f>
        <v>0</v>
      </c>
      <c r="EG11">
        <f>IF(M11=0,0,COUNTIF(T3_imgsummary!Y11:AH11,"ZFAVF")*100/M11)</f>
        <v>0</v>
      </c>
      <c r="EH11">
        <f>IF(M11=0,0,COUNTIF(T3_imgsummary!Y11:AH11,"ZMUSF")*100/M11)</f>
        <v>0</v>
      </c>
      <c r="EI11">
        <f>IF(M11=0,0,COUNTIF(T3_imgsummary!Y11:AH11,"ZNSC")*100/M11)</f>
        <v>0</v>
      </c>
      <c r="EJ11">
        <f>IF(M11=0,0,COUNTIF(T3_imgsummary!Y11:AH11,"ZOC")*100/M11)</f>
        <v>0</v>
      </c>
      <c r="EK11">
        <f>IF(M11=0,0,COUNTIF(T3_imgsummary!Y11:AH11,"ZPOCF")*100/M11)</f>
        <v>0</v>
      </c>
      <c r="EL11">
        <f>IF(M11=0,0,COUNTIF(T3_imgsummary!Y11:AH11,"ZPORF")*100/M11)</f>
        <v>0</v>
      </c>
    </row>
    <row r="12" spans="1:142" x14ac:dyDescent="0.25">
      <c r="A12">
        <v>10</v>
      </c>
      <c r="B12" t="s">
        <v>730</v>
      </c>
      <c r="F12" s="26">
        <f>IF(M12=0,0,COUNTIF(T3_imgsummary!O12:X12,"HC")*100/M12)</f>
        <v>10</v>
      </c>
      <c r="G12" s="26">
        <f>IF(M12=0,0,COUNTIF(T3_imgsummary!O12:X12,"AA")*100/M12)</f>
        <v>80</v>
      </c>
      <c r="H12">
        <f>IF(M12=0,0,COUNTIF(T3_imgsummary!O12:X12,"AB")*100/M12)</f>
        <v>0</v>
      </c>
      <c r="I12" s="26">
        <f>IF(M12=0,0,COUNTIF(T3_imgsummary!O12:X12,"MA")*100/M12)</f>
        <v>10</v>
      </c>
      <c r="J12">
        <f>IF(M12=0,0,COUNTIF(T3_imgsummary!O12:X12,"HA")*100/M12)</f>
        <v>0</v>
      </c>
      <c r="K12">
        <f>IF(M12=0,0,COUNTIF(T3_imgsummary!O12:X12,"OB")*100/M12)</f>
        <v>0</v>
      </c>
      <c r="L12">
        <f>IF(M12=0,0,COUNTIF(T3_imgsummary!O12:X12,"TWB")*100/M12)</f>
        <v>0</v>
      </c>
      <c r="M12">
        <f>10-COUNTIF(T3_imgsummary!O12:X12,"TWS")</f>
        <v>10</v>
      </c>
      <c r="P12">
        <f>IF(M12=0,0,COUNTIF(T3_imgsummary!E12:N12,"ACAN")*100/M12)</f>
        <v>0</v>
      </c>
      <c r="Q12">
        <f>IF(M12=0,0,COUNTIF(T3_imgsummary!E12:N12,"ACB")*100/M12)</f>
        <v>0</v>
      </c>
      <c r="R12">
        <f>IF(M12=0,0,COUNTIF(T3_imgsummary!E12:N12,"ACC")*100/M12)</f>
        <v>0</v>
      </c>
      <c r="S12">
        <f>IF(M12=0,0,COUNTIF(T3_imgsummary!E12:N12,"ACD")*100/M12)</f>
        <v>0</v>
      </c>
      <c r="T12">
        <f>IF(M12=0,0,COUNTIF(T3_imgsummary!E12:N12,"ACH")*100/M12)</f>
        <v>0</v>
      </c>
      <c r="U12">
        <f>IF(M12=0,0,COUNTIF(T3_imgsummary!E12:N12,"ACT")*100/M12)</f>
        <v>0</v>
      </c>
      <c r="V12">
        <f>IF(M12=0,0,COUNTIF(T3_imgsummary!E12:N12,"ACR")*100/M12)</f>
        <v>0</v>
      </c>
      <c r="W12">
        <f>IF(M12=0,0,COUNTIF(T3_imgsummary!E12:N12,"AST")*100/M12)</f>
        <v>0</v>
      </c>
      <c r="X12">
        <f>IF(M12=0,0,COUNTIF(T3_imgsummary!E12:N12,"AF")*100/M12)</f>
        <v>0</v>
      </c>
      <c r="Y12">
        <f>IF(M12=0,0,COUNTIF(T3_imgsummary!E12:N12,"BLEC")*100/M12)</f>
        <v>0</v>
      </c>
      <c r="Z12">
        <f>IF(M12=0,0,COUNTIF(T3_imgsummary!E12:N12,"CAU")*100/M12)</f>
        <v>0</v>
      </c>
      <c r="AA12">
        <f>IF(M12=0,0,COUNTIF(T3_imgsummary!E12:N12,"COE")*100/M12)</f>
        <v>0</v>
      </c>
      <c r="AB12">
        <f>IF(M12=0,0,COUNTIF(T3_imgsummary!E12:N12,"COS")*100/M12)</f>
        <v>0</v>
      </c>
      <c r="AC12">
        <f>IF(M12=0,0,COUNTIF(T3_imgsummary!E12:N12,"CYP")*100/M12)</f>
        <v>0</v>
      </c>
      <c r="AD12">
        <f>IF(M12=0,0,COUNTIF(T3_imgsummary!E12:N12,"DIP")*100/M12)</f>
        <v>0</v>
      </c>
      <c r="AE12">
        <f>IF(M12=0,0,COUNTIF(T3_imgsummary!E12:N12,"ECHY")*100/M12)</f>
        <v>0</v>
      </c>
      <c r="AF12">
        <f>IF(M12=0,0,COUNTIF(T3_imgsummary!E12:N12,"ECHI")*100/M12)</f>
        <v>0</v>
      </c>
      <c r="AG12">
        <f>IF(M12=0,0,COUNTIF(T3_imgsummary!E12:N12,"EUP")*100/M12)</f>
        <v>0</v>
      </c>
      <c r="AH12">
        <f>IF(M12=0,0,COUNTIF(T3_imgsummary!E12:N12,"FAV")*100/M12)</f>
        <v>0</v>
      </c>
      <c r="AI12">
        <f>IF(M12=0,0,COUNTIF(T3_imgsummary!E12:N12,"FVI")*100/M12)</f>
        <v>0</v>
      </c>
      <c r="AJ12">
        <f>IF(M12=0,0,COUNTIF(T3_imgsummary!E12:N12,"CMR")*100/M12)</f>
        <v>0</v>
      </c>
      <c r="AK12" s="26">
        <f>IF(M12=0,0,COUNTIF(T3_imgsummary!E12:N12,"GAL")*100/M12)</f>
        <v>10</v>
      </c>
      <c r="AL12">
        <f>IF(M12=0,0,COUNTIF(T3_imgsummary!E12:N12,"GONIA")*100/M12)</f>
        <v>0</v>
      </c>
      <c r="AM12">
        <f>IF(M12=0,0,COUNTIF(T3_imgsummary!E12:N12,"GONIO")*100/M12)</f>
        <v>0</v>
      </c>
      <c r="AN12">
        <f>IF(M12=0,0,COUNTIF(T3_imgsummary!E12:N12,"HEL")*100/M12)</f>
        <v>0</v>
      </c>
      <c r="AO12">
        <f>IF(M12=0,0,COUNTIF(T3_imgsummary!E12:N12,"HYD")*100/M12)</f>
        <v>0</v>
      </c>
      <c r="AP12">
        <f>IF(M12=0,0,COUNTIF(T3_imgsummary!E12:N12,"ISO")*100/M12)</f>
        <v>0</v>
      </c>
      <c r="AQ12">
        <f>IF(M12=0,0,COUNTIF(T3_imgsummary!E12:N12,"LEPA")*100/M12)</f>
        <v>0</v>
      </c>
      <c r="AR12">
        <f>IF(M12=0,0,COUNTIF(T3_imgsummary!E12:N12,"LEPS")*100/M12)</f>
        <v>0</v>
      </c>
      <c r="AS12">
        <f>IF(M12=0,0,COUNTIF(T3_imgsummary!E12:N12,"LOB")*100/M12)</f>
        <v>0</v>
      </c>
      <c r="AT12">
        <f>IF(M12=0,0,COUNTIF(T3_imgsummary!E12:N12,"MER")*100/M12)</f>
        <v>0</v>
      </c>
      <c r="AU12">
        <f>IF(M12=0,0,COUNTIF(T3_imgsummary!E12:N12,"MILL")*100/M12)</f>
        <v>0</v>
      </c>
      <c r="AV12">
        <f>IF(M12=0,0,COUNTIF(T3_imgsummary!E12:N12,"MON")*100/M12)</f>
        <v>0</v>
      </c>
      <c r="AW12">
        <f>IF(M12=0,0,COUNTIF(T3_imgsummary!E12:N12,"MONTB")*100/M12)</f>
        <v>0</v>
      </c>
      <c r="AX12">
        <f>IF(M12=0,0,COUNTIF(T3_imgsummary!E12:N12,"MONTE")*100/M12)</f>
        <v>0</v>
      </c>
      <c r="AY12">
        <f>IF(M12=0,0,COUNTIF(T3_imgsummary!E12:N12,"MONTF")*100/M12)</f>
        <v>0</v>
      </c>
      <c r="AZ12">
        <f>IF(M12=0,0,COUNTIF(T3_imgsummary!E12:N12,"MYC")*100/M12)</f>
        <v>0</v>
      </c>
      <c r="BA12">
        <f>IF(M12=0,0,COUNTIF(T3_imgsummary!E12:N12,"CB")*100/M12)</f>
        <v>0</v>
      </c>
      <c r="BB12">
        <f>IF(M12=0,0,COUNTIF(T3_imgsummary!E12:N12,"BUB")*100/M12)</f>
        <v>0</v>
      </c>
      <c r="BC12">
        <f>IF(M12=0,0,COUNTIF(T3_imgsummary!E12:N12,"CE")*100/M12)</f>
        <v>0</v>
      </c>
      <c r="BD12">
        <f>IF(M12=0,0,COUNTIF(T3_imgsummary!E12:N12,"CF")*100/M12)</f>
        <v>0</v>
      </c>
      <c r="BE12">
        <f>IF(M12=0,0,COUNTIF(T3_imgsummary!E12:N12,"FOT")*100/M12)</f>
        <v>0</v>
      </c>
      <c r="BF12">
        <f>IF(M12=0,0,COUNTIF(T3_imgsummary!E12:N12,"CM")*100/M12)</f>
        <v>0</v>
      </c>
      <c r="BG12">
        <f>IF(M12=0,0,COUNTIF(T3_imgsummary!E12:N12,"OULA")*100/M12)</f>
        <v>0</v>
      </c>
      <c r="BH12">
        <f>IF(M12=0,0,COUNTIF(T3_imgsummary!E12:N12,"OULO")*100/M12)</f>
        <v>0</v>
      </c>
      <c r="BI12">
        <f>IF(M12=0,0,COUNTIF(T3_imgsummary!E12:N12,"OXY")*100/M12)</f>
        <v>0</v>
      </c>
      <c r="BJ12">
        <f>IF(M12=0,0,COUNTIF(T3_imgsummary!E12:N12,"PACE")*100/M12)</f>
        <v>0</v>
      </c>
      <c r="BK12">
        <f>IF(M12=0,0,COUNTIF(T3_imgsummary!E12:N12,"PACF")*100/M12)</f>
        <v>0</v>
      </c>
      <c r="BL12">
        <f>IF(M12=0,0,COUNTIF(T3_imgsummary!E12:N12,"PAV")*100/M12)</f>
        <v>0</v>
      </c>
      <c r="BM12">
        <f>IF(M12=0,0,COUNTIF(T3_imgsummary!E12:N12,"PEC")*100/M12)</f>
        <v>0</v>
      </c>
      <c r="BN12">
        <f>IF(M12=0,0,COUNTIF(T3_imgsummary!E12:N12,"PLAT")*100/M12)</f>
        <v>0</v>
      </c>
      <c r="BO12">
        <f>IF(M12=0,0,COUNTIF(T3_imgsummary!E12:N12,"POC")*100/M12)</f>
        <v>0</v>
      </c>
      <c r="BP12">
        <f>IF(M12=0,0,COUNTIF(T3_imgsummary!E12:N12,"PORB")*100/M12)</f>
        <v>0</v>
      </c>
      <c r="BQ12">
        <f>IF(M12=0,0,COUNTIF(T3_imgsummary!E12:N12,"PORE")*100/M12)</f>
        <v>0</v>
      </c>
      <c r="BR12">
        <f>IF(M12=0,0,COUNTIF(T3_imgsummary!E12:N12,"PORM")*100/M12)</f>
        <v>0</v>
      </c>
      <c r="BS12">
        <f>IF(M12=0,0,COUNTIF(T3_imgsummary!E12:N12,"SER")*100/M12)</f>
        <v>0</v>
      </c>
      <c r="BT12">
        <f>IF(M12=0,0,COUNTIF(T3_imgsummary!E12:N12,"STY")*100/M12)</f>
        <v>0</v>
      </c>
      <c r="BU12">
        <f>IF(M12=0,0,COUNTIF(T3_imgsummary!E12:N12,"SYM")*100/M12)</f>
        <v>0</v>
      </c>
      <c r="BV12">
        <f>IF(M12=0,0,COUNTIF(T3_imgsummary!E12:N12,"TUBI")*100/M12)</f>
        <v>0</v>
      </c>
      <c r="BW12">
        <f>IF(M12=0,0,COUNTIF(T3_imgsummary!E12:N12,"TURB")*100/M12)</f>
        <v>0</v>
      </c>
      <c r="BX12">
        <f>IF(M12=0,0,COUNTIF(T3_imgsummary!E12:N12,"ZACRF")*100/M12)</f>
        <v>0</v>
      </c>
      <c r="BY12">
        <f>IF(M12=0,0,COUNTIF(T3_imgsummary!E12:N12,"ZAGARF")*100/M12)</f>
        <v>0</v>
      </c>
      <c r="BZ12">
        <f>IF(M12=0,0,COUNTIF(T3_imgsummary!E12:N12,"ZAGATF")*100/M12)</f>
        <v>0</v>
      </c>
      <c r="CA12">
        <f>IF(M12=0,0,COUNTIF(T3_imgsummary!E12:N12,"ZDENF")*100/M12)</f>
        <v>0</v>
      </c>
      <c r="CB12">
        <f>IF(M12=0,0,COUNTIF(T3_imgsummary!E12:N12,"ZEUPF")*100/M12)</f>
        <v>0</v>
      </c>
      <c r="CC12">
        <f>IF(M12=0,0,COUNTIF(T3_imgsummary!E12:N12,"ZFAVF")*100/M12)</f>
        <v>0</v>
      </c>
      <c r="CD12">
        <f>IF(M12=0,0,COUNTIF(T3_imgsummary!E12:N12,"ZCMRF")*100/M12)</f>
        <v>0</v>
      </c>
      <c r="CE12">
        <f>IF(M12=0,0,COUNTIF(T3_imgsummary!E12:N12,"ZMUSF")*100/M12)</f>
        <v>0</v>
      </c>
      <c r="CF12">
        <f>IF(M12=0,0,COUNTIF(T3_imgsummary!E12:N12,"ZNSC")*100/M12)</f>
        <v>0</v>
      </c>
      <c r="CG12">
        <f>IF(M12=0,0,COUNTIF(T3_imgsummary!E12:N12,"ZOC")*100/M12)</f>
        <v>0</v>
      </c>
      <c r="CH12">
        <f>IF(M12=0,0,COUNTIF(T3_imgsummary!E12:N12,"ZPOCF")*100/M12)</f>
        <v>0</v>
      </c>
      <c r="CI12">
        <f>IF(M12=0,0,COUNTIF(T3_imgsummary!E12:N12,"ZPORF")*100/M12)</f>
        <v>0</v>
      </c>
      <c r="CK12" s="26">
        <f>IF(M12=0,0,COUNTIF(T3_imgsummary!E12:N12,"AA")*100/M12)</f>
        <v>80</v>
      </c>
      <c r="CL12">
        <f>IF(M12=0,0,COUNTIF(T3_imgsummary!E12:N12,"CA")*100/M12)</f>
        <v>0</v>
      </c>
      <c r="CM12">
        <f>IF(M12=0,0,COUNTIF(T3_imgsummary!E12:N12,"DC")*100/M12)</f>
        <v>0</v>
      </c>
      <c r="CN12">
        <f>IF(M12=0,0,COUNTIF(T3_imgsummary!E12:N12,"DCA")*100/M12)</f>
        <v>0</v>
      </c>
      <c r="CO12">
        <f>IF(M12=0,0,COUNTIF(T3_imgsummary!E12:N12,"DIS")*100/M12)</f>
        <v>0</v>
      </c>
      <c r="CQ12">
        <f>IF(M12=0,0,COUNTIF(T3_imgsummary!E12:N12,"GRV")*100/M12)</f>
        <v>0</v>
      </c>
      <c r="CR12">
        <f>IF(M12=0,0,COUNTIF(T3_imgsummary!E12:N12,"R")*100/M12)</f>
        <v>0</v>
      </c>
      <c r="CS12">
        <f>IF(M12=0,0,COUNTIF(T3_imgsummary!E12:N12,"S")*100/M12)</f>
        <v>0</v>
      </c>
      <c r="CT12">
        <f>IF(M12=0,0,COUNTIF(T3_imgsummary!E12:N12,"RCK")*100/M12)</f>
        <v>0</v>
      </c>
      <c r="CU12">
        <f>IF(M12=0,0,COUNTIF(T3_imgsummary!E12:N12,"SI")*100/M12)</f>
        <v>0</v>
      </c>
      <c r="CW12">
        <f>IF(M12=0,0,COUNTIF(T3_imgsummary!E12:N12,"COD")*100/M12)</f>
        <v>0</v>
      </c>
      <c r="CX12">
        <f>IF(M12=0,0,COUNTIF(T3_imgsummary!E12:N12,"KAPP")*100/M12)</f>
        <v>0</v>
      </c>
      <c r="CY12" s="26">
        <f>IF(M12=0,0,COUNTIF(T3_imgsummary!E12:N12,"MA")*100/M12)</f>
        <v>10</v>
      </c>
      <c r="CZ12">
        <f>IF(M12=0,0,COUNTIF(T3_imgsummary!E12:N12,"SARG")*100/M12)</f>
        <v>0</v>
      </c>
      <c r="DB12">
        <f>IF(M12=0,0,COUNTIF(T3_imgsummary!E12:N12,"HA")*100/M12)</f>
        <v>0</v>
      </c>
      <c r="DD12">
        <f>IF(M12=0,0,COUNTIF(T3_imgsummary!E12:N12,"COTS")*100/M12)</f>
        <v>0</v>
      </c>
      <c r="DE12">
        <f>IF(M12=0,0,COUNTIF(T3_imgsummary!E12:N12,"COR")*100/M12)</f>
        <v>0</v>
      </c>
      <c r="DF12">
        <f>IF(M12=0,0,COUNTIF(T3_imgsummary!E12:N12,"DIA")*100/M12)</f>
        <v>0</v>
      </c>
      <c r="DG12">
        <f>IF(M12=0,0,COUNTIF(T3_imgsummary!E12:N12,"GORG")*100/M12)</f>
        <v>0</v>
      </c>
      <c r="DH12">
        <f>IF(M12=0,0,COUNTIF(T3_imgsummary!E12:N12,"ISIS")*100/M12)</f>
        <v>0</v>
      </c>
      <c r="DI12">
        <f>IF(M12=0,0,COUNTIF(T3_imgsummary!E12:N12,"OT")*100/M12)</f>
        <v>0</v>
      </c>
      <c r="DJ12">
        <f>IF(M12=0,0,COUNTIF(T3_imgsummary!E12:N12,"SG")*100/M12)</f>
        <v>0</v>
      </c>
      <c r="DK12">
        <f>IF(M12=0,0,COUNTIF(T3_imgsummary!E12:N12,"SC")*100/M12)</f>
        <v>0</v>
      </c>
      <c r="DL12">
        <f>IF(M12=0,0,COUNTIF(T3_imgsummary!E12:N12,"SP")*100/M12)</f>
        <v>0</v>
      </c>
      <c r="DM12">
        <f>IF(M12=0,0,COUNTIF(T3_imgsummary!E12:N12,"ZO")*100/M12)</f>
        <v>0</v>
      </c>
      <c r="DO12">
        <f>IF(M12=0,0,COUNTIF(T3_imgsummary!E12:N12,"TWB")*100/M12)</f>
        <v>0</v>
      </c>
      <c r="DQ12">
        <f>IF(M12=0,0,COUNTIF(T3_imgsummary!Y12:AH12,"COR")*100/M12)</f>
        <v>0</v>
      </c>
      <c r="DR12">
        <f>IF(M12=0,0,COUNTIF(T3_imgsummary!Y12:AH12,"COTS")*100/M12)</f>
        <v>0</v>
      </c>
      <c r="DS12">
        <f>IF(M12=0,0,COUNTIF(T3_imgsummary!Y12:AH12,"DIA")*100/M12)</f>
        <v>0</v>
      </c>
      <c r="DT12">
        <f>IF(M12=0,0,COUNTIF(T3_imgsummary!Y12:AH12,"GORG")*100/M12)</f>
        <v>0</v>
      </c>
      <c r="DU12">
        <f>IF(M12=0,0,COUNTIF(T3_imgsummary!Y12:AH12,"ISIS")*100/M12)</f>
        <v>0</v>
      </c>
      <c r="DV12">
        <f>IF(M12=0,0,COUNTIF(T3_imgsummary!Y12:AH12,"DIS")*100/M12)</f>
        <v>0</v>
      </c>
      <c r="DW12">
        <f>IF(M12=0,0,COUNTIF(T3_imgsummary!Y12:AH12,"BLEC")*100/M12)</f>
        <v>0</v>
      </c>
      <c r="DX12">
        <f>IF(M12=0,0,COUNTIF(T3_imgsummary!Y12:AH12,"COD")*100/M12)</f>
        <v>0</v>
      </c>
      <c r="DY12">
        <f>IF(M12=0,0,COUNTIF(T3_imgsummary!Y12:AH12,"KAPP")*100/M12)</f>
        <v>0</v>
      </c>
      <c r="DZ12">
        <f>IF(M12=0,0,COUNTIF(T3_imgsummary!Y12:AH12,"SARG")*100/M12)</f>
        <v>0</v>
      </c>
      <c r="EA12">
        <f>IF(M12=0,0,COUNTIF(T3_imgsummary!Y12:AH12,"ZACRF")*100/M12)</f>
        <v>0</v>
      </c>
      <c r="EB12">
        <f>IF(M12=0,0,COUNTIF(T3_imgsummary!Y12:AH12,"ZAGARF")*100/M12)</f>
        <v>0</v>
      </c>
      <c r="EC12">
        <f>IF(M12=0,0,COUNTIF(T3_imgsummary!Y12:AH12,"ZAGATF")*100/M12)</f>
        <v>0</v>
      </c>
      <c r="ED12">
        <f>IF(M12=0,0,COUNTIF(T3_imgsummary!Y12:AH12,"ZCMRF")*100/M12)</f>
        <v>0</v>
      </c>
      <c r="EE12">
        <f>IF(M12=0,0,COUNTIF(T3_imgsummary!Y12:AH12,"ZDENF")*100/M12)</f>
        <v>0</v>
      </c>
      <c r="EF12">
        <f>IF(M12=0,0,COUNTIF(T3_imgsummary!Y12:AH12,"ZEUPF")*100/M12)</f>
        <v>0</v>
      </c>
      <c r="EG12">
        <f>IF(M12=0,0,COUNTIF(T3_imgsummary!Y12:AH12,"ZFAVF")*100/M12)</f>
        <v>0</v>
      </c>
      <c r="EH12">
        <f>IF(M12=0,0,COUNTIF(T3_imgsummary!Y12:AH12,"ZMUSF")*100/M12)</f>
        <v>0</v>
      </c>
      <c r="EI12">
        <f>IF(M12=0,0,COUNTIF(T3_imgsummary!Y12:AH12,"ZNSC")*100/M12)</f>
        <v>0</v>
      </c>
      <c r="EJ12">
        <f>IF(M12=0,0,COUNTIF(T3_imgsummary!Y12:AH12,"ZOC")*100/M12)</f>
        <v>0</v>
      </c>
      <c r="EK12">
        <f>IF(M12=0,0,COUNTIF(T3_imgsummary!Y12:AH12,"ZPOCF")*100/M12)</f>
        <v>0</v>
      </c>
      <c r="EL12">
        <f>IF(M12=0,0,COUNTIF(T3_imgsummary!Y12:AH12,"ZPORF")*100/M12)</f>
        <v>0</v>
      </c>
    </row>
    <row r="13" spans="1:142" x14ac:dyDescent="0.25">
      <c r="A13">
        <v>11</v>
      </c>
      <c r="B13" t="s">
        <v>731</v>
      </c>
      <c r="F13">
        <f>IF(M13=0,0,COUNTIF(T3_imgsummary!O13:X13,"HC")*100/M13)</f>
        <v>0</v>
      </c>
      <c r="G13" s="26">
        <f>IF(M13=0,0,COUNTIF(T3_imgsummary!O13:X13,"AA")*100/M13)</f>
        <v>30</v>
      </c>
      <c r="H13">
        <f>IF(M13=0,0,COUNTIF(T3_imgsummary!O13:X13,"AB")*100/M13)</f>
        <v>0</v>
      </c>
      <c r="I13" s="26">
        <f>IF(M13=0,0,COUNTIF(T3_imgsummary!O13:X13,"MA")*100/M13)</f>
        <v>40</v>
      </c>
      <c r="J13" s="26">
        <f>IF(M13=0,0,COUNTIF(T3_imgsummary!O13:X13,"HA")*100/M13)</f>
        <v>20</v>
      </c>
      <c r="K13" s="26">
        <f>IF(M13=0,0,COUNTIF(T3_imgsummary!O13:X13,"OB")*100/M13)</f>
        <v>10</v>
      </c>
      <c r="L13">
        <f>IF(M13=0,0,COUNTIF(T3_imgsummary!O13:X13,"TWB")*100/M13)</f>
        <v>0</v>
      </c>
      <c r="M13">
        <f>10-COUNTIF(T3_imgsummary!O13:X13,"TWS")</f>
        <v>10</v>
      </c>
      <c r="P13">
        <f>IF(M13=0,0,COUNTIF(T3_imgsummary!E13:N13,"ACAN")*100/M13)</f>
        <v>0</v>
      </c>
      <c r="Q13">
        <f>IF(M13=0,0,COUNTIF(T3_imgsummary!E13:N13,"ACB")*100/M13)</f>
        <v>0</v>
      </c>
      <c r="R13">
        <f>IF(M13=0,0,COUNTIF(T3_imgsummary!E13:N13,"ACC")*100/M13)</f>
        <v>0</v>
      </c>
      <c r="S13">
        <f>IF(M13=0,0,COUNTIF(T3_imgsummary!E13:N13,"ACD")*100/M13)</f>
        <v>0</v>
      </c>
      <c r="T13">
        <f>IF(M13=0,0,COUNTIF(T3_imgsummary!E13:N13,"ACH")*100/M13)</f>
        <v>0</v>
      </c>
      <c r="U13">
        <f>IF(M13=0,0,COUNTIF(T3_imgsummary!E13:N13,"ACT")*100/M13)</f>
        <v>0</v>
      </c>
      <c r="V13">
        <f>IF(M13=0,0,COUNTIF(T3_imgsummary!E13:N13,"ACR")*100/M13)</f>
        <v>0</v>
      </c>
      <c r="W13">
        <f>IF(M13=0,0,COUNTIF(T3_imgsummary!E13:N13,"AST")*100/M13)</f>
        <v>0</v>
      </c>
      <c r="X13">
        <f>IF(M13=0,0,COUNTIF(T3_imgsummary!E13:N13,"AF")*100/M13)</f>
        <v>0</v>
      </c>
      <c r="Y13">
        <f>IF(M13=0,0,COUNTIF(T3_imgsummary!E13:N13,"BLEC")*100/M13)</f>
        <v>0</v>
      </c>
      <c r="Z13">
        <f>IF(M13=0,0,COUNTIF(T3_imgsummary!E13:N13,"CAU")*100/M13)</f>
        <v>0</v>
      </c>
      <c r="AA13">
        <f>IF(M13=0,0,COUNTIF(T3_imgsummary!E13:N13,"COE")*100/M13)</f>
        <v>0</v>
      </c>
      <c r="AB13">
        <f>IF(M13=0,0,COUNTIF(T3_imgsummary!E13:N13,"COS")*100/M13)</f>
        <v>0</v>
      </c>
      <c r="AC13">
        <f>IF(M13=0,0,COUNTIF(T3_imgsummary!E13:N13,"CYP")*100/M13)</f>
        <v>0</v>
      </c>
      <c r="AD13">
        <f>IF(M13=0,0,COUNTIF(T3_imgsummary!E13:N13,"DIP")*100/M13)</f>
        <v>0</v>
      </c>
      <c r="AE13">
        <f>IF(M13=0,0,COUNTIF(T3_imgsummary!E13:N13,"ECHY")*100/M13)</f>
        <v>0</v>
      </c>
      <c r="AF13">
        <f>IF(M13=0,0,COUNTIF(T3_imgsummary!E13:N13,"ECHI")*100/M13)</f>
        <v>0</v>
      </c>
      <c r="AG13">
        <f>IF(M13=0,0,COUNTIF(T3_imgsummary!E13:N13,"EUP")*100/M13)</f>
        <v>0</v>
      </c>
      <c r="AH13">
        <f>IF(M13=0,0,COUNTIF(T3_imgsummary!E13:N13,"FAV")*100/M13)</f>
        <v>0</v>
      </c>
      <c r="AI13">
        <f>IF(M13=0,0,COUNTIF(T3_imgsummary!E13:N13,"FVI")*100/M13)</f>
        <v>0</v>
      </c>
      <c r="AJ13">
        <f>IF(M13=0,0,COUNTIF(T3_imgsummary!E13:N13,"CMR")*100/M13)</f>
        <v>0</v>
      </c>
      <c r="AK13">
        <f>IF(M13=0,0,COUNTIF(T3_imgsummary!E13:N13,"GAL")*100/M13)</f>
        <v>0</v>
      </c>
      <c r="AL13">
        <f>IF(M13=0,0,COUNTIF(T3_imgsummary!E13:N13,"GONIA")*100/M13)</f>
        <v>0</v>
      </c>
      <c r="AM13">
        <f>IF(M13=0,0,COUNTIF(T3_imgsummary!E13:N13,"GONIO")*100/M13)</f>
        <v>0</v>
      </c>
      <c r="AN13">
        <f>IF(M13=0,0,COUNTIF(T3_imgsummary!E13:N13,"HEL")*100/M13)</f>
        <v>0</v>
      </c>
      <c r="AO13">
        <f>IF(M13=0,0,COUNTIF(T3_imgsummary!E13:N13,"HYD")*100/M13)</f>
        <v>0</v>
      </c>
      <c r="AP13">
        <f>IF(M13=0,0,COUNTIF(T3_imgsummary!E13:N13,"ISO")*100/M13)</f>
        <v>0</v>
      </c>
      <c r="AQ13">
        <f>IF(M13=0,0,COUNTIF(T3_imgsummary!E13:N13,"LEPA")*100/M13)</f>
        <v>0</v>
      </c>
      <c r="AR13">
        <f>IF(M13=0,0,COUNTIF(T3_imgsummary!E13:N13,"LEPS")*100/M13)</f>
        <v>0</v>
      </c>
      <c r="AS13">
        <f>IF(M13=0,0,COUNTIF(T3_imgsummary!E13:N13,"LOB")*100/M13)</f>
        <v>0</v>
      </c>
      <c r="AT13">
        <f>IF(M13=0,0,COUNTIF(T3_imgsummary!E13:N13,"MER")*100/M13)</f>
        <v>0</v>
      </c>
      <c r="AU13">
        <f>IF(M13=0,0,COUNTIF(T3_imgsummary!E13:N13,"MILL")*100/M13)</f>
        <v>0</v>
      </c>
      <c r="AV13">
        <f>IF(M13=0,0,COUNTIF(T3_imgsummary!E13:N13,"MON")*100/M13)</f>
        <v>0</v>
      </c>
      <c r="AW13">
        <f>IF(M13=0,0,COUNTIF(T3_imgsummary!E13:N13,"MONTB")*100/M13)</f>
        <v>0</v>
      </c>
      <c r="AX13">
        <f>IF(M13=0,0,COUNTIF(T3_imgsummary!E13:N13,"MONTE")*100/M13)</f>
        <v>0</v>
      </c>
      <c r="AY13">
        <f>IF(M13=0,0,COUNTIF(T3_imgsummary!E13:N13,"MONTF")*100/M13)</f>
        <v>0</v>
      </c>
      <c r="AZ13">
        <f>IF(M13=0,0,COUNTIF(T3_imgsummary!E13:N13,"MYC")*100/M13)</f>
        <v>0</v>
      </c>
      <c r="BA13">
        <f>IF(M13=0,0,COUNTIF(T3_imgsummary!E13:N13,"CB")*100/M13)</f>
        <v>0</v>
      </c>
      <c r="BB13">
        <f>IF(M13=0,0,COUNTIF(T3_imgsummary!E13:N13,"BUB")*100/M13)</f>
        <v>0</v>
      </c>
      <c r="BC13">
        <f>IF(M13=0,0,COUNTIF(T3_imgsummary!E13:N13,"CE")*100/M13)</f>
        <v>0</v>
      </c>
      <c r="BD13">
        <f>IF(M13=0,0,COUNTIF(T3_imgsummary!E13:N13,"CF")*100/M13)</f>
        <v>0</v>
      </c>
      <c r="BE13">
        <f>IF(M13=0,0,COUNTIF(T3_imgsummary!E13:N13,"FOT")*100/M13)</f>
        <v>0</v>
      </c>
      <c r="BF13">
        <f>IF(M13=0,0,COUNTIF(T3_imgsummary!E13:N13,"CM")*100/M13)</f>
        <v>0</v>
      </c>
      <c r="BG13">
        <f>IF(M13=0,0,COUNTIF(T3_imgsummary!E13:N13,"OULA")*100/M13)</f>
        <v>0</v>
      </c>
      <c r="BH13">
        <f>IF(M13=0,0,COUNTIF(T3_imgsummary!E13:N13,"OULO")*100/M13)</f>
        <v>0</v>
      </c>
      <c r="BI13">
        <f>IF(M13=0,0,COUNTIF(T3_imgsummary!E13:N13,"OXY")*100/M13)</f>
        <v>0</v>
      </c>
      <c r="BJ13">
        <f>IF(M13=0,0,COUNTIF(T3_imgsummary!E13:N13,"PACE")*100/M13)</f>
        <v>0</v>
      </c>
      <c r="BK13">
        <f>IF(M13=0,0,COUNTIF(T3_imgsummary!E13:N13,"PACF")*100/M13)</f>
        <v>0</v>
      </c>
      <c r="BL13">
        <f>IF(M13=0,0,COUNTIF(T3_imgsummary!E13:N13,"PAV")*100/M13)</f>
        <v>0</v>
      </c>
      <c r="BM13">
        <f>IF(M13=0,0,COUNTIF(T3_imgsummary!E13:N13,"PEC")*100/M13)</f>
        <v>0</v>
      </c>
      <c r="BN13">
        <f>IF(M13=0,0,COUNTIF(T3_imgsummary!E13:N13,"PLAT")*100/M13)</f>
        <v>0</v>
      </c>
      <c r="BO13">
        <f>IF(M13=0,0,COUNTIF(T3_imgsummary!E13:N13,"POC")*100/M13)</f>
        <v>0</v>
      </c>
      <c r="BP13">
        <f>IF(M13=0,0,COUNTIF(T3_imgsummary!E13:N13,"PORB")*100/M13)</f>
        <v>0</v>
      </c>
      <c r="BQ13">
        <f>IF(M13=0,0,COUNTIF(T3_imgsummary!E13:N13,"PORE")*100/M13)</f>
        <v>0</v>
      </c>
      <c r="BR13">
        <f>IF(M13=0,0,COUNTIF(T3_imgsummary!E13:N13,"PORM")*100/M13)</f>
        <v>0</v>
      </c>
      <c r="BS13">
        <f>IF(M13=0,0,COUNTIF(T3_imgsummary!E13:N13,"SER")*100/M13)</f>
        <v>0</v>
      </c>
      <c r="BT13">
        <f>IF(M13=0,0,COUNTIF(T3_imgsummary!E13:N13,"STY")*100/M13)</f>
        <v>0</v>
      </c>
      <c r="BU13">
        <f>IF(M13=0,0,COUNTIF(T3_imgsummary!E13:N13,"SYM")*100/M13)</f>
        <v>0</v>
      </c>
      <c r="BV13">
        <f>IF(M13=0,0,COUNTIF(T3_imgsummary!E13:N13,"TUBI")*100/M13)</f>
        <v>0</v>
      </c>
      <c r="BW13">
        <f>IF(M13=0,0,COUNTIF(T3_imgsummary!E13:N13,"TURB")*100/M13)</f>
        <v>0</v>
      </c>
      <c r="BX13">
        <f>IF(M13=0,0,COUNTIF(T3_imgsummary!E13:N13,"ZACRF")*100/M13)</f>
        <v>0</v>
      </c>
      <c r="BY13">
        <f>IF(M13=0,0,COUNTIF(T3_imgsummary!E13:N13,"ZAGARF")*100/M13)</f>
        <v>0</v>
      </c>
      <c r="BZ13">
        <f>IF(M13=0,0,COUNTIF(T3_imgsummary!E13:N13,"ZAGATF")*100/M13)</f>
        <v>0</v>
      </c>
      <c r="CA13">
        <f>IF(M13=0,0,COUNTIF(T3_imgsummary!E13:N13,"ZDENF")*100/M13)</f>
        <v>0</v>
      </c>
      <c r="CB13">
        <f>IF(M13=0,0,COUNTIF(T3_imgsummary!E13:N13,"ZEUPF")*100/M13)</f>
        <v>0</v>
      </c>
      <c r="CC13">
        <f>IF(M13=0,0,COUNTIF(T3_imgsummary!E13:N13,"ZFAVF")*100/M13)</f>
        <v>0</v>
      </c>
      <c r="CD13">
        <f>IF(M13=0,0,COUNTIF(T3_imgsummary!E13:N13,"ZCMRF")*100/M13)</f>
        <v>0</v>
      </c>
      <c r="CE13">
        <f>IF(M13=0,0,COUNTIF(T3_imgsummary!E13:N13,"ZMUSF")*100/M13)</f>
        <v>0</v>
      </c>
      <c r="CF13">
        <f>IF(M13=0,0,COUNTIF(T3_imgsummary!E13:N13,"ZNSC")*100/M13)</f>
        <v>0</v>
      </c>
      <c r="CG13">
        <f>IF(M13=0,0,COUNTIF(T3_imgsummary!E13:N13,"ZOC")*100/M13)</f>
        <v>0</v>
      </c>
      <c r="CH13">
        <f>IF(M13=0,0,COUNTIF(T3_imgsummary!E13:N13,"ZPOCF")*100/M13)</f>
        <v>0</v>
      </c>
      <c r="CI13">
        <f>IF(M13=0,0,COUNTIF(T3_imgsummary!E13:N13,"ZPORF")*100/M13)</f>
        <v>0</v>
      </c>
      <c r="CK13" s="26">
        <f>IF(M13=0,0,COUNTIF(T3_imgsummary!E13:N13,"AA")*100/M13)</f>
        <v>30</v>
      </c>
      <c r="CL13">
        <f>IF(M13=0,0,COUNTIF(T3_imgsummary!E13:N13,"CA")*100/M13)</f>
        <v>0</v>
      </c>
      <c r="CM13">
        <f>IF(M13=0,0,COUNTIF(T3_imgsummary!E13:N13,"DC")*100/M13)</f>
        <v>0</v>
      </c>
      <c r="CN13">
        <f>IF(M13=0,0,COUNTIF(T3_imgsummary!E13:N13,"DCA")*100/M13)</f>
        <v>0</v>
      </c>
      <c r="CO13">
        <f>IF(M13=0,0,COUNTIF(T3_imgsummary!E13:N13,"DIS")*100/M13)</f>
        <v>0</v>
      </c>
      <c r="CQ13">
        <f>IF(M13=0,0,COUNTIF(T3_imgsummary!E13:N13,"GRV")*100/M13)</f>
        <v>0</v>
      </c>
      <c r="CR13">
        <f>IF(M13=0,0,COUNTIF(T3_imgsummary!E13:N13,"R")*100/M13)</f>
        <v>0</v>
      </c>
      <c r="CS13">
        <f>IF(M13=0,0,COUNTIF(T3_imgsummary!E13:N13,"S")*100/M13)</f>
        <v>0</v>
      </c>
      <c r="CT13">
        <f>IF(M13=0,0,COUNTIF(T3_imgsummary!E13:N13,"RCK")*100/M13)</f>
        <v>0</v>
      </c>
      <c r="CU13">
        <f>IF(M13=0,0,COUNTIF(T3_imgsummary!E13:N13,"SI")*100/M13)</f>
        <v>0</v>
      </c>
      <c r="CW13">
        <f>IF(M13=0,0,COUNTIF(T3_imgsummary!E13:N13,"COD")*100/M13)</f>
        <v>0</v>
      </c>
      <c r="CX13">
        <f>IF(M13=0,0,COUNTIF(T3_imgsummary!E13:N13,"KAPP")*100/M13)</f>
        <v>0</v>
      </c>
      <c r="CY13" s="26">
        <f>IF(M13=0,0,COUNTIF(T3_imgsummary!E13:N13,"MA")*100/M13)</f>
        <v>40</v>
      </c>
      <c r="CZ13">
        <f>IF(M13=0,0,COUNTIF(T3_imgsummary!E13:N13,"SARG")*100/M13)</f>
        <v>0</v>
      </c>
      <c r="DB13" s="26">
        <f>IF(M13=0,0,COUNTIF(T3_imgsummary!E13:N13,"HA")*100/M13)</f>
        <v>20</v>
      </c>
      <c r="DD13">
        <f>IF(M13=0,0,COUNTIF(T3_imgsummary!E13:N13,"COTS")*100/M13)</f>
        <v>0</v>
      </c>
      <c r="DE13">
        <f>IF(M13=0,0,COUNTIF(T3_imgsummary!E13:N13,"COR")*100/M13)</f>
        <v>0</v>
      </c>
      <c r="DF13">
        <f>IF(M13=0,0,COUNTIF(T3_imgsummary!E13:N13,"DIA")*100/M13)</f>
        <v>0</v>
      </c>
      <c r="DG13">
        <f>IF(M13=0,0,COUNTIF(T3_imgsummary!E13:N13,"GORG")*100/M13)</f>
        <v>0</v>
      </c>
      <c r="DH13">
        <f>IF(M13=0,0,COUNTIF(T3_imgsummary!E13:N13,"ISIS")*100/M13)</f>
        <v>0</v>
      </c>
      <c r="DI13">
        <f>IF(M13=0,0,COUNTIF(T3_imgsummary!E13:N13,"OT")*100/M13)</f>
        <v>0</v>
      </c>
      <c r="DJ13">
        <f>IF(M13=0,0,COUNTIF(T3_imgsummary!E13:N13,"SG")*100/M13)</f>
        <v>0</v>
      </c>
      <c r="DK13">
        <f>IF(M13=0,0,COUNTIF(T3_imgsummary!E13:N13,"SC")*100/M13)</f>
        <v>0</v>
      </c>
      <c r="DL13" s="26">
        <f>IF(M13=0,0,COUNTIF(T3_imgsummary!E13:N13,"SP")*100/M13)</f>
        <v>10</v>
      </c>
      <c r="DM13">
        <f>IF(M13=0,0,COUNTIF(T3_imgsummary!E13:N13,"ZO")*100/M13)</f>
        <v>0</v>
      </c>
      <c r="DO13">
        <f>IF(M13=0,0,COUNTIF(T3_imgsummary!E13:N13,"TWB")*100/M13)</f>
        <v>0</v>
      </c>
      <c r="DQ13">
        <f>IF(M13=0,0,COUNTIF(T3_imgsummary!Y13:AH13,"COR")*100/M13)</f>
        <v>0</v>
      </c>
      <c r="DR13">
        <f>IF(M13=0,0,COUNTIF(T3_imgsummary!Y13:AH13,"COTS")*100/M13)</f>
        <v>0</v>
      </c>
      <c r="DS13">
        <f>IF(M13=0,0,COUNTIF(T3_imgsummary!Y13:AH13,"DIA")*100/M13)</f>
        <v>0</v>
      </c>
      <c r="DT13">
        <f>IF(M13=0,0,COUNTIF(T3_imgsummary!Y13:AH13,"GORG")*100/M13)</f>
        <v>0</v>
      </c>
      <c r="DU13">
        <f>IF(M13=0,0,COUNTIF(T3_imgsummary!Y13:AH13,"ISIS")*100/M13)</f>
        <v>0</v>
      </c>
      <c r="DV13">
        <f>IF(M13=0,0,COUNTIF(T3_imgsummary!Y13:AH13,"DIS")*100/M13)</f>
        <v>0</v>
      </c>
      <c r="DW13">
        <f>IF(M13=0,0,COUNTIF(T3_imgsummary!Y13:AH13,"BLEC")*100/M13)</f>
        <v>0</v>
      </c>
      <c r="DX13">
        <f>IF(M13=0,0,COUNTIF(T3_imgsummary!Y13:AH13,"COD")*100/M13)</f>
        <v>0</v>
      </c>
      <c r="DY13">
        <f>IF(M13=0,0,COUNTIF(T3_imgsummary!Y13:AH13,"KAPP")*100/M13)</f>
        <v>0</v>
      </c>
      <c r="DZ13">
        <f>IF(M13=0,0,COUNTIF(T3_imgsummary!Y13:AH13,"SARG")*100/M13)</f>
        <v>0</v>
      </c>
      <c r="EA13">
        <f>IF(M13=0,0,COUNTIF(T3_imgsummary!Y13:AH13,"ZACRF")*100/M13)</f>
        <v>0</v>
      </c>
      <c r="EB13">
        <f>IF(M13=0,0,COUNTIF(T3_imgsummary!Y13:AH13,"ZAGARF")*100/M13)</f>
        <v>0</v>
      </c>
      <c r="EC13">
        <f>IF(M13=0,0,COUNTIF(T3_imgsummary!Y13:AH13,"ZAGATF")*100/M13)</f>
        <v>0</v>
      </c>
      <c r="ED13">
        <f>IF(M13=0,0,COUNTIF(T3_imgsummary!Y13:AH13,"ZCMRF")*100/M13)</f>
        <v>0</v>
      </c>
      <c r="EE13">
        <f>IF(M13=0,0,COUNTIF(T3_imgsummary!Y13:AH13,"ZDENF")*100/M13)</f>
        <v>0</v>
      </c>
      <c r="EF13">
        <f>IF(M13=0,0,COUNTIF(T3_imgsummary!Y13:AH13,"ZEUPF")*100/M13)</f>
        <v>0</v>
      </c>
      <c r="EG13">
        <f>IF(M13=0,0,COUNTIF(T3_imgsummary!Y13:AH13,"ZFAVF")*100/M13)</f>
        <v>0</v>
      </c>
      <c r="EH13">
        <f>IF(M13=0,0,COUNTIF(T3_imgsummary!Y13:AH13,"ZMUSF")*100/M13)</f>
        <v>0</v>
      </c>
      <c r="EI13">
        <f>IF(M13=0,0,COUNTIF(T3_imgsummary!Y13:AH13,"ZNSC")*100/M13)</f>
        <v>0</v>
      </c>
      <c r="EJ13">
        <f>IF(M13=0,0,COUNTIF(T3_imgsummary!Y13:AH13,"ZOC")*100/M13)</f>
        <v>0</v>
      </c>
      <c r="EK13">
        <f>IF(M13=0,0,COUNTIF(T3_imgsummary!Y13:AH13,"ZPOCF")*100/M13)</f>
        <v>0</v>
      </c>
      <c r="EL13">
        <f>IF(M13=0,0,COUNTIF(T3_imgsummary!Y13:AH13,"ZPORF")*100/M13)</f>
        <v>0</v>
      </c>
    </row>
    <row r="14" spans="1:142" x14ac:dyDescent="0.25">
      <c r="A14">
        <v>12</v>
      </c>
      <c r="B14" t="s">
        <v>732</v>
      </c>
      <c r="F14" s="26">
        <f>IF(M14=0,0,COUNTIF(T3_imgsummary!O14:X14,"HC")*100/M14)</f>
        <v>20</v>
      </c>
      <c r="G14" s="26">
        <f>IF(M14=0,0,COUNTIF(T3_imgsummary!O14:X14,"AA")*100/M14)</f>
        <v>70</v>
      </c>
      <c r="H14">
        <f>IF(M14=0,0,COUNTIF(T3_imgsummary!O14:X14,"AB")*100/M14)</f>
        <v>0</v>
      </c>
      <c r="I14">
        <f>IF(M14=0,0,COUNTIF(T3_imgsummary!O14:X14,"MA")*100/M14)</f>
        <v>0</v>
      </c>
      <c r="J14" s="26">
        <f>IF(M14=0,0,COUNTIF(T3_imgsummary!O14:X14,"HA")*100/M14)</f>
        <v>10</v>
      </c>
      <c r="K14">
        <f>IF(M14=0,0,COUNTIF(T3_imgsummary!O14:X14,"OB")*100/M14)</f>
        <v>0</v>
      </c>
      <c r="L14">
        <f>IF(M14=0,0,COUNTIF(T3_imgsummary!O14:X14,"TWB")*100/M14)</f>
        <v>0</v>
      </c>
      <c r="M14">
        <f>10-COUNTIF(T3_imgsummary!O14:X14,"TWS")</f>
        <v>10</v>
      </c>
      <c r="P14">
        <f>IF(M14=0,0,COUNTIF(T3_imgsummary!E14:N14,"ACAN")*100/M14)</f>
        <v>0</v>
      </c>
      <c r="Q14">
        <f>IF(M14=0,0,COUNTIF(T3_imgsummary!E14:N14,"ACB")*100/M14)</f>
        <v>0</v>
      </c>
      <c r="R14">
        <f>IF(M14=0,0,COUNTIF(T3_imgsummary!E14:N14,"ACC")*100/M14)</f>
        <v>0</v>
      </c>
      <c r="S14">
        <f>IF(M14=0,0,COUNTIF(T3_imgsummary!E14:N14,"ACD")*100/M14)</f>
        <v>0</v>
      </c>
      <c r="T14">
        <f>IF(M14=0,0,COUNTIF(T3_imgsummary!E14:N14,"ACH")*100/M14)</f>
        <v>0</v>
      </c>
      <c r="U14">
        <f>IF(M14=0,0,COUNTIF(T3_imgsummary!E14:N14,"ACT")*100/M14)</f>
        <v>0</v>
      </c>
      <c r="V14">
        <f>IF(M14=0,0,COUNTIF(T3_imgsummary!E14:N14,"ACR")*100/M14)</f>
        <v>0</v>
      </c>
      <c r="W14" s="26">
        <f>IF(M14=0,0,COUNTIF(T3_imgsummary!E14:N14,"AST")*100/M14)</f>
        <v>10</v>
      </c>
      <c r="X14">
        <f>IF(M14=0,0,COUNTIF(T3_imgsummary!E14:N14,"AF")*100/M14)</f>
        <v>0</v>
      </c>
      <c r="Y14">
        <f>IF(M14=0,0,COUNTIF(T3_imgsummary!E14:N14,"BLEC")*100/M14)</f>
        <v>0</v>
      </c>
      <c r="Z14">
        <f>IF(M14=0,0,COUNTIF(T3_imgsummary!E14:N14,"CAU")*100/M14)</f>
        <v>0</v>
      </c>
      <c r="AA14">
        <f>IF(M14=0,0,COUNTIF(T3_imgsummary!E14:N14,"COE")*100/M14)</f>
        <v>0</v>
      </c>
      <c r="AB14">
        <f>IF(M14=0,0,COUNTIF(T3_imgsummary!E14:N14,"COS")*100/M14)</f>
        <v>0</v>
      </c>
      <c r="AC14">
        <f>IF(M14=0,0,COUNTIF(T3_imgsummary!E14:N14,"CYP")*100/M14)</f>
        <v>0</v>
      </c>
      <c r="AD14">
        <f>IF(M14=0,0,COUNTIF(T3_imgsummary!E14:N14,"DIP")*100/M14)</f>
        <v>0</v>
      </c>
      <c r="AE14">
        <f>IF(M14=0,0,COUNTIF(T3_imgsummary!E14:N14,"ECHY")*100/M14)</f>
        <v>0</v>
      </c>
      <c r="AF14">
        <f>IF(M14=0,0,COUNTIF(T3_imgsummary!E14:N14,"ECHI")*100/M14)</f>
        <v>0</v>
      </c>
      <c r="AG14">
        <f>IF(M14=0,0,COUNTIF(T3_imgsummary!E14:N14,"EUP")*100/M14)</f>
        <v>0</v>
      </c>
      <c r="AH14">
        <f>IF(M14=0,0,COUNTIF(T3_imgsummary!E14:N14,"FAV")*100/M14)</f>
        <v>0</v>
      </c>
      <c r="AI14">
        <f>IF(M14=0,0,COUNTIF(T3_imgsummary!E14:N14,"FVI")*100/M14)</f>
        <v>0</v>
      </c>
      <c r="AJ14">
        <f>IF(M14=0,0,COUNTIF(T3_imgsummary!E14:N14,"CMR")*100/M14)</f>
        <v>0</v>
      </c>
      <c r="AK14">
        <f>IF(M14=0,0,COUNTIF(T3_imgsummary!E14:N14,"GAL")*100/M14)</f>
        <v>0</v>
      </c>
      <c r="AL14">
        <f>IF(M14=0,0,COUNTIF(T3_imgsummary!E14:N14,"GONIA")*100/M14)</f>
        <v>0</v>
      </c>
      <c r="AM14">
        <f>IF(M14=0,0,COUNTIF(T3_imgsummary!E14:N14,"GONIO")*100/M14)</f>
        <v>0</v>
      </c>
      <c r="AN14">
        <f>IF(M14=0,0,COUNTIF(T3_imgsummary!E14:N14,"HEL")*100/M14)</f>
        <v>0</v>
      </c>
      <c r="AO14">
        <f>IF(M14=0,0,COUNTIF(T3_imgsummary!E14:N14,"HYD")*100/M14)</f>
        <v>0</v>
      </c>
      <c r="AP14">
        <f>IF(M14=0,0,COUNTIF(T3_imgsummary!E14:N14,"ISO")*100/M14)</f>
        <v>0</v>
      </c>
      <c r="AQ14">
        <f>IF(M14=0,0,COUNTIF(T3_imgsummary!E14:N14,"LEPA")*100/M14)</f>
        <v>0</v>
      </c>
      <c r="AR14">
        <f>IF(M14=0,0,COUNTIF(T3_imgsummary!E14:N14,"LEPS")*100/M14)</f>
        <v>0</v>
      </c>
      <c r="AS14">
        <f>IF(M14=0,0,COUNTIF(T3_imgsummary!E14:N14,"LOB")*100/M14)</f>
        <v>0</v>
      </c>
      <c r="AT14" s="26">
        <f>IF(M14=0,0,COUNTIF(T3_imgsummary!E14:N14,"MER")*100/M14)</f>
        <v>10</v>
      </c>
      <c r="AU14">
        <f>IF(M14=0,0,COUNTIF(T3_imgsummary!E14:N14,"MILL")*100/M14)</f>
        <v>0</v>
      </c>
      <c r="AV14">
        <f>IF(M14=0,0,COUNTIF(T3_imgsummary!E14:N14,"MON")*100/M14)</f>
        <v>0</v>
      </c>
      <c r="AW14">
        <f>IF(M14=0,0,COUNTIF(T3_imgsummary!E14:N14,"MONTB")*100/M14)</f>
        <v>0</v>
      </c>
      <c r="AX14">
        <f>IF(M14=0,0,COUNTIF(T3_imgsummary!E14:N14,"MONTE")*100/M14)</f>
        <v>0</v>
      </c>
      <c r="AY14">
        <f>IF(M14=0,0,COUNTIF(T3_imgsummary!E14:N14,"MONTF")*100/M14)</f>
        <v>0</v>
      </c>
      <c r="AZ14">
        <f>IF(M14=0,0,COUNTIF(T3_imgsummary!E14:N14,"MYC")*100/M14)</f>
        <v>0</v>
      </c>
      <c r="BA14">
        <f>IF(M14=0,0,COUNTIF(T3_imgsummary!E14:N14,"CB")*100/M14)</f>
        <v>0</v>
      </c>
      <c r="BB14">
        <f>IF(M14=0,0,COUNTIF(T3_imgsummary!E14:N14,"BUB")*100/M14)</f>
        <v>0</v>
      </c>
      <c r="BC14">
        <f>IF(M14=0,0,COUNTIF(T3_imgsummary!E14:N14,"CE")*100/M14)</f>
        <v>0</v>
      </c>
      <c r="BD14">
        <f>IF(M14=0,0,COUNTIF(T3_imgsummary!E14:N14,"CF")*100/M14)</f>
        <v>0</v>
      </c>
      <c r="BE14">
        <f>IF(M14=0,0,COUNTIF(T3_imgsummary!E14:N14,"FOT")*100/M14)</f>
        <v>0</v>
      </c>
      <c r="BF14">
        <f>IF(M14=0,0,COUNTIF(T3_imgsummary!E14:N14,"CM")*100/M14)</f>
        <v>0</v>
      </c>
      <c r="BG14">
        <f>IF(M14=0,0,COUNTIF(T3_imgsummary!E14:N14,"OULA")*100/M14)</f>
        <v>0</v>
      </c>
      <c r="BH14">
        <f>IF(M14=0,0,COUNTIF(T3_imgsummary!E14:N14,"OULO")*100/M14)</f>
        <v>0</v>
      </c>
      <c r="BI14">
        <f>IF(M14=0,0,COUNTIF(T3_imgsummary!E14:N14,"OXY")*100/M14)</f>
        <v>0</v>
      </c>
      <c r="BJ14">
        <f>IF(M14=0,0,COUNTIF(T3_imgsummary!E14:N14,"PACE")*100/M14)</f>
        <v>0</v>
      </c>
      <c r="BK14">
        <f>IF(M14=0,0,COUNTIF(T3_imgsummary!E14:N14,"PACF")*100/M14)</f>
        <v>0</v>
      </c>
      <c r="BL14">
        <f>IF(M14=0,0,COUNTIF(T3_imgsummary!E14:N14,"PAV")*100/M14)</f>
        <v>0</v>
      </c>
      <c r="BM14">
        <f>IF(M14=0,0,COUNTIF(T3_imgsummary!E14:N14,"PEC")*100/M14)</f>
        <v>0</v>
      </c>
      <c r="BN14">
        <f>IF(M14=0,0,COUNTIF(T3_imgsummary!E14:N14,"PLAT")*100/M14)</f>
        <v>0</v>
      </c>
      <c r="BO14">
        <f>IF(M14=0,0,COUNTIF(T3_imgsummary!E14:N14,"POC")*100/M14)</f>
        <v>0</v>
      </c>
      <c r="BP14">
        <f>IF(M14=0,0,COUNTIF(T3_imgsummary!E14:N14,"PORB")*100/M14)</f>
        <v>0</v>
      </c>
      <c r="BQ14">
        <f>IF(M14=0,0,COUNTIF(T3_imgsummary!E14:N14,"PORE")*100/M14)</f>
        <v>0</v>
      </c>
      <c r="BR14">
        <f>IF(M14=0,0,COUNTIF(T3_imgsummary!E14:N14,"PORM")*100/M14)</f>
        <v>0</v>
      </c>
      <c r="BS14">
        <f>IF(M14=0,0,COUNTIF(T3_imgsummary!E14:N14,"SER")*100/M14)</f>
        <v>0</v>
      </c>
      <c r="BT14">
        <f>IF(M14=0,0,COUNTIF(T3_imgsummary!E14:N14,"STY")*100/M14)</f>
        <v>0</v>
      </c>
      <c r="BU14">
        <f>IF(M14=0,0,COUNTIF(T3_imgsummary!E14:N14,"SYM")*100/M14)</f>
        <v>0</v>
      </c>
      <c r="BV14">
        <f>IF(M14=0,0,COUNTIF(T3_imgsummary!E14:N14,"TUBI")*100/M14)</f>
        <v>0</v>
      </c>
      <c r="BW14">
        <f>IF(M14=0,0,COUNTIF(T3_imgsummary!E14:N14,"TURB")*100/M14)</f>
        <v>0</v>
      </c>
      <c r="BX14">
        <f>IF(M14=0,0,COUNTIF(T3_imgsummary!E14:N14,"ZACRF")*100/M14)</f>
        <v>0</v>
      </c>
      <c r="BY14">
        <f>IF(M14=0,0,COUNTIF(T3_imgsummary!E14:N14,"ZAGARF")*100/M14)</f>
        <v>0</v>
      </c>
      <c r="BZ14">
        <f>IF(M14=0,0,COUNTIF(T3_imgsummary!E14:N14,"ZAGATF")*100/M14)</f>
        <v>0</v>
      </c>
      <c r="CA14">
        <f>IF(M14=0,0,COUNTIF(T3_imgsummary!E14:N14,"ZDENF")*100/M14)</f>
        <v>0</v>
      </c>
      <c r="CB14">
        <f>IF(M14=0,0,COUNTIF(T3_imgsummary!E14:N14,"ZEUPF")*100/M14)</f>
        <v>0</v>
      </c>
      <c r="CC14">
        <f>IF(M14=0,0,COUNTIF(T3_imgsummary!E14:N14,"ZFAVF")*100/M14)</f>
        <v>0</v>
      </c>
      <c r="CD14">
        <f>IF(M14=0,0,COUNTIF(T3_imgsummary!E14:N14,"ZCMRF")*100/M14)</f>
        <v>0</v>
      </c>
      <c r="CE14">
        <f>IF(M14=0,0,COUNTIF(T3_imgsummary!E14:N14,"ZMUSF")*100/M14)</f>
        <v>0</v>
      </c>
      <c r="CF14">
        <f>IF(M14=0,0,COUNTIF(T3_imgsummary!E14:N14,"ZNSC")*100/M14)</f>
        <v>0</v>
      </c>
      <c r="CG14">
        <f>IF(M14=0,0,COUNTIF(T3_imgsummary!E14:N14,"ZOC")*100/M14)</f>
        <v>0</v>
      </c>
      <c r="CH14">
        <f>IF(M14=0,0,COUNTIF(T3_imgsummary!E14:N14,"ZPOCF")*100/M14)</f>
        <v>0</v>
      </c>
      <c r="CI14">
        <f>IF(M14=0,0,COUNTIF(T3_imgsummary!E14:N14,"ZPORF")*100/M14)</f>
        <v>0</v>
      </c>
      <c r="CK14" s="26">
        <f>IF(M14=0,0,COUNTIF(T3_imgsummary!E14:N14,"AA")*100/M14)</f>
        <v>70</v>
      </c>
      <c r="CL14">
        <f>IF(M14=0,0,COUNTIF(T3_imgsummary!E14:N14,"CA")*100/M14)</f>
        <v>0</v>
      </c>
      <c r="CM14">
        <f>IF(M14=0,0,COUNTIF(T3_imgsummary!E14:N14,"DC")*100/M14)</f>
        <v>0</v>
      </c>
      <c r="CN14">
        <f>IF(M14=0,0,COUNTIF(T3_imgsummary!E14:N14,"DCA")*100/M14)</f>
        <v>0</v>
      </c>
      <c r="CO14">
        <f>IF(M14=0,0,COUNTIF(T3_imgsummary!E14:N14,"DIS")*100/M14)</f>
        <v>0</v>
      </c>
      <c r="CQ14">
        <f>IF(M14=0,0,COUNTIF(T3_imgsummary!E14:N14,"GRV")*100/M14)</f>
        <v>0</v>
      </c>
      <c r="CR14">
        <f>IF(M14=0,0,COUNTIF(T3_imgsummary!E14:N14,"R")*100/M14)</f>
        <v>0</v>
      </c>
      <c r="CS14">
        <f>IF(M14=0,0,COUNTIF(T3_imgsummary!E14:N14,"S")*100/M14)</f>
        <v>0</v>
      </c>
      <c r="CT14">
        <f>IF(M14=0,0,COUNTIF(T3_imgsummary!E14:N14,"RCK")*100/M14)</f>
        <v>0</v>
      </c>
      <c r="CU14">
        <f>IF(M14=0,0,COUNTIF(T3_imgsummary!E14:N14,"SI")*100/M14)</f>
        <v>0</v>
      </c>
      <c r="CW14">
        <f>IF(M14=0,0,COUNTIF(T3_imgsummary!E14:N14,"COD")*100/M14)</f>
        <v>0</v>
      </c>
      <c r="CX14">
        <f>IF(M14=0,0,COUNTIF(T3_imgsummary!E14:N14,"KAPP")*100/M14)</f>
        <v>0</v>
      </c>
      <c r="CY14">
        <f>IF(M14=0,0,COUNTIF(T3_imgsummary!E14:N14,"MA")*100/M14)</f>
        <v>0</v>
      </c>
      <c r="CZ14">
        <f>IF(M14=0,0,COUNTIF(T3_imgsummary!E14:N14,"SARG")*100/M14)</f>
        <v>0</v>
      </c>
      <c r="DB14" s="26">
        <f>IF(M14=0,0,COUNTIF(T3_imgsummary!E14:N14,"HA")*100/M14)</f>
        <v>10</v>
      </c>
      <c r="DD14">
        <f>IF(M14=0,0,COUNTIF(T3_imgsummary!E14:N14,"COTS")*100/M14)</f>
        <v>0</v>
      </c>
      <c r="DE14">
        <f>IF(M14=0,0,COUNTIF(T3_imgsummary!E14:N14,"COR")*100/M14)</f>
        <v>0</v>
      </c>
      <c r="DF14">
        <f>IF(M14=0,0,COUNTIF(T3_imgsummary!E14:N14,"DIA")*100/M14)</f>
        <v>0</v>
      </c>
      <c r="DG14">
        <f>IF(M14=0,0,COUNTIF(T3_imgsummary!E14:N14,"GORG")*100/M14)</f>
        <v>0</v>
      </c>
      <c r="DH14">
        <f>IF(M14=0,0,COUNTIF(T3_imgsummary!E14:N14,"ISIS")*100/M14)</f>
        <v>0</v>
      </c>
      <c r="DI14">
        <f>IF(M14=0,0,COUNTIF(T3_imgsummary!E14:N14,"OT")*100/M14)</f>
        <v>0</v>
      </c>
      <c r="DJ14">
        <f>IF(M14=0,0,COUNTIF(T3_imgsummary!E14:N14,"SG")*100/M14)</f>
        <v>0</v>
      </c>
      <c r="DK14">
        <f>IF(M14=0,0,COUNTIF(T3_imgsummary!E14:N14,"SC")*100/M14)</f>
        <v>0</v>
      </c>
      <c r="DL14">
        <f>IF(M14=0,0,COUNTIF(T3_imgsummary!E14:N14,"SP")*100/M14)</f>
        <v>0</v>
      </c>
      <c r="DM14">
        <f>IF(M14=0,0,COUNTIF(T3_imgsummary!E14:N14,"ZO")*100/M14)</f>
        <v>0</v>
      </c>
      <c r="DO14">
        <f>IF(M14=0,0,COUNTIF(T3_imgsummary!E14:N14,"TWB")*100/M14)</f>
        <v>0</v>
      </c>
      <c r="DQ14">
        <f>IF(M14=0,0,COUNTIF(T3_imgsummary!Y14:AH14,"COR")*100/M14)</f>
        <v>0</v>
      </c>
      <c r="DR14">
        <f>IF(M14=0,0,COUNTIF(T3_imgsummary!Y14:AH14,"COTS")*100/M14)</f>
        <v>0</v>
      </c>
      <c r="DS14">
        <f>IF(M14=0,0,COUNTIF(T3_imgsummary!Y14:AH14,"DIA")*100/M14)</f>
        <v>0</v>
      </c>
      <c r="DT14">
        <f>IF(M14=0,0,COUNTIF(T3_imgsummary!Y14:AH14,"GORG")*100/M14)</f>
        <v>0</v>
      </c>
      <c r="DU14">
        <f>IF(M14=0,0,COUNTIF(T3_imgsummary!Y14:AH14,"ISIS")*100/M14)</f>
        <v>0</v>
      </c>
      <c r="DV14">
        <f>IF(M14=0,0,COUNTIF(T3_imgsummary!Y14:AH14,"DIS")*100/M14)</f>
        <v>0</v>
      </c>
      <c r="DW14">
        <f>IF(M14=0,0,COUNTIF(T3_imgsummary!Y14:AH14,"BLEC")*100/M14)</f>
        <v>0</v>
      </c>
      <c r="DX14">
        <f>IF(M14=0,0,COUNTIF(T3_imgsummary!Y14:AH14,"COD")*100/M14)</f>
        <v>0</v>
      </c>
      <c r="DY14">
        <f>IF(M14=0,0,COUNTIF(T3_imgsummary!Y14:AH14,"KAPP")*100/M14)</f>
        <v>0</v>
      </c>
      <c r="DZ14">
        <f>IF(M14=0,0,COUNTIF(T3_imgsummary!Y14:AH14,"SARG")*100/M14)</f>
        <v>0</v>
      </c>
      <c r="EA14">
        <f>IF(M14=0,0,COUNTIF(T3_imgsummary!Y14:AH14,"ZACRF")*100/M14)</f>
        <v>0</v>
      </c>
      <c r="EB14">
        <f>IF(M14=0,0,COUNTIF(T3_imgsummary!Y14:AH14,"ZAGARF")*100/M14)</f>
        <v>0</v>
      </c>
      <c r="EC14">
        <f>IF(M14=0,0,COUNTIF(T3_imgsummary!Y14:AH14,"ZAGATF")*100/M14)</f>
        <v>0</v>
      </c>
      <c r="ED14">
        <f>IF(M14=0,0,COUNTIF(T3_imgsummary!Y14:AH14,"ZCMRF")*100/M14)</f>
        <v>0</v>
      </c>
      <c r="EE14">
        <f>IF(M14=0,0,COUNTIF(T3_imgsummary!Y14:AH14,"ZDENF")*100/M14)</f>
        <v>0</v>
      </c>
      <c r="EF14">
        <f>IF(M14=0,0,COUNTIF(T3_imgsummary!Y14:AH14,"ZEUPF")*100/M14)</f>
        <v>0</v>
      </c>
      <c r="EG14">
        <f>IF(M14=0,0,COUNTIF(T3_imgsummary!Y14:AH14,"ZFAVF")*100/M14)</f>
        <v>0</v>
      </c>
      <c r="EH14">
        <f>IF(M14=0,0,COUNTIF(T3_imgsummary!Y14:AH14,"ZMUSF")*100/M14)</f>
        <v>0</v>
      </c>
      <c r="EI14">
        <f>IF(M14=0,0,COUNTIF(T3_imgsummary!Y14:AH14,"ZNSC")*100/M14)</f>
        <v>0</v>
      </c>
      <c r="EJ14">
        <f>IF(M14=0,0,COUNTIF(T3_imgsummary!Y14:AH14,"ZOC")*100/M14)</f>
        <v>0</v>
      </c>
      <c r="EK14">
        <f>IF(M14=0,0,COUNTIF(T3_imgsummary!Y14:AH14,"ZPOCF")*100/M14)</f>
        <v>0</v>
      </c>
      <c r="EL14">
        <f>IF(M14=0,0,COUNTIF(T3_imgsummary!Y14:AH14,"ZPORF")*100/M14)</f>
        <v>0</v>
      </c>
    </row>
    <row r="15" spans="1:142" x14ac:dyDescent="0.25">
      <c r="A15">
        <v>13</v>
      </c>
      <c r="B15" t="s">
        <v>733</v>
      </c>
      <c r="F15">
        <f>IF(M15=0,0,COUNTIF(T3_imgsummary!O15:X15,"HC")*100/M15)</f>
        <v>0</v>
      </c>
      <c r="G15" s="26">
        <f>IF(M15=0,0,COUNTIF(T3_imgsummary!O15:X15,"AA")*100/M15)</f>
        <v>40</v>
      </c>
      <c r="H15">
        <f>IF(M15=0,0,COUNTIF(T3_imgsummary!O15:X15,"AB")*100/M15)</f>
        <v>0</v>
      </c>
      <c r="I15" s="26">
        <f>IF(M15=0,0,COUNTIF(T3_imgsummary!O15:X15,"MA")*100/M15)</f>
        <v>40</v>
      </c>
      <c r="J15" s="26">
        <f>IF(M15=0,0,COUNTIF(T3_imgsummary!O15:X15,"HA")*100/M15)</f>
        <v>20</v>
      </c>
      <c r="K15">
        <f>IF(M15=0,0,COUNTIF(T3_imgsummary!O15:X15,"OB")*100/M15)</f>
        <v>0</v>
      </c>
      <c r="L15">
        <f>IF(M15=0,0,COUNTIF(T3_imgsummary!O15:X15,"TWB")*100/M15)</f>
        <v>0</v>
      </c>
      <c r="M15">
        <f>10-COUNTIF(T3_imgsummary!O15:X15,"TWS")</f>
        <v>10</v>
      </c>
      <c r="P15">
        <f>IF(M15=0,0,COUNTIF(T3_imgsummary!E15:N15,"ACAN")*100/M15)</f>
        <v>0</v>
      </c>
      <c r="Q15">
        <f>IF(M15=0,0,COUNTIF(T3_imgsummary!E15:N15,"ACB")*100/M15)</f>
        <v>0</v>
      </c>
      <c r="R15">
        <f>IF(M15=0,0,COUNTIF(T3_imgsummary!E15:N15,"ACC")*100/M15)</f>
        <v>0</v>
      </c>
      <c r="S15">
        <f>IF(M15=0,0,COUNTIF(T3_imgsummary!E15:N15,"ACD")*100/M15)</f>
        <v>0</v>
      </c>
      <c r="T15">
        <f>IF(M15=0,0,COUNTIF(T3_imgsummary!E15:N15,"ACH")*100/M15)</f>
        <v>0</v>
      </c>
      <c r="U15">
        <f>IF(M15=0,0,COUNTIF(T3_imgsummary!E15:N15,"ACT")*100/M15)</f>
        <v>0</v>
      </c>
      <c r="V15">
        <f>IF(M15=0,0,COUNTIF(T3_imgsummary!E15:N15,"ACR")*100/M15)</f>
        <v>0</v>
      </c>
      <c r="W15">
        <f>IF(M15=0,0,COUNTIF(T3_imgsummary!E15:N15,"AST")*100/M15)</f>
        <v>0</v>
      </c>
      <c r="X15">
        <f>IF(M15=0,0,COUNTIF(T3_imgsummary!E15:N15,"AF")*100/M15)</f>
        <v>0</v>
      </c>
      <c r="Y15">
        <f>IF(M15=0,0,COUNTIF(T3_imgsummary!E15:N15,"BLEC")*100/M15)</f>
        <v>0</v>
      </c>
      <c r="Z15">
        <f>IF(M15=0,0,COUNTIF(T3_imgsummary!E15:N15,"CAU")*100/M15)</f>
        <v>0</v>
      </c>
      <c r="AA15">
        <f>IF(M15=0,0,COUNTIF(T3_imgsummary!E15:N15,"COE")*100/M15)</f>
        <v>0</v>
      </c>
      <c r="AB15">
        <f>IF(M15=0,0,COUNTIF(T3_imgsummary!E15:N15,"COS")*100/M15)</f>
        <v>0</v>
      </c>
      <c r="AC15">
        <f>IF(M15=0,0,COUNTIF(T3_imgsummary!E15:N15,"CYP")*100/M15)</f>
        <v>0</v>
      </c>
      <c r="AD15">
        <f>IF(M15=0,0,COUNTIF(T3_imgsummary!E15:N15,"DIP")*100/M15)</f>
        <v>0</v>
      </c>
      <c r="AE15">
        <f>IF(M15=0,0,COUNTIF(T3_imgsummary!E15:N15,"ECHY")*100/M15)</f>
        <v>0</v>
      </c>
      <c r="AF15">
        <f>IF(M15=0,0,COUNTIF(T3_imgsummary!E15:N15,"ECHI")*100/M15)</f>
        <v>0</v>
      </c>
      <c r="AG15">
        <f>IF(M15=0,0,COUNTIF(T3_imgsummary!E15:N15,"EUP")*100/M15)</f>
        <v>0</v>
      </c>
      <c r="AH15">
        <f>IF(M15=0,0,COUNTIF(T3_imgsummary!E15:N15,"FAV")*100/M15)</f>
        <v>0</v>
      </c>
      <c r="AI15">
        <f>IF(M15=0,0,COUNTIF(T3_imgsummary!E15:N15,"FVI")*100/M15)</f>
        <v>0</v>
      </c>
      <c r="AJ15">
        <f>IF(M15=0,0,COUNTIF(T3_imgsummary!E15:N15,"CMR")*100/M15)</f>
        <v>0</v>
      </c>
      <c r="AK15">
        <f>IF(M15=0,0,COUNTIF(T3_imgsummary!E15:N15,"GAL")*100/M15)</f>
        <v>0</v>
      </c>
      <c r="AL15">
        <f>IF(M15=0,0,COUNTIF(T3_imgsummary!E15:N15,"GONIA")*100/M15)</f>
        <v>0</v>
      </c>
      <c r="AM15">
        <f>IF(M15=0,0,COUNTIF(T3_imgsummary!E15:N15,"GONIO")*100/M15)</f>
        <v>0</v>
      </c>
      <c r="AN15">
        <f>IF(M15=0,0,COUNTIF(T3_imgsummary!E15:N15,"HEL")*100/M15)</f>
        <v>0</v>
      </c>
      <c r="AO15">
        <f>IF(M15=0,0,COUNTIF(T3_imgsummary!E15:N15,"HYD")*100/M15)</f>
        <v>0</v>
      </c>
      <c r="AP15">
        <f>IF(M15=0,0,COUNTIF(T3_imgsummary!E15:N15,"ISO")*100/M15)</f>
        <v>0</v>
      </c>
      <c r="AQ15">
        <f>IF(M15=0,0,COUNTIF(T3_imgsummary!E15:N15,"LEPA")*100/M15)</f>
        <v>0</v>
      </c>
      <c r="AR15">
        <f>IF(M15=0,0,COUNTIF(T3_imgsummary!E15:N15,"LEPS")*100/M15)</f>
        <v>0</v>
      </c>
      <c r="AS15">
        <f>IF(M15=0,0,COUNTIF(T3_imgsummary!E15:N15,"LOB")*100/M15)</f>
        <v>0</v>
      </c>
      <c r="AT15">
        <f>IF(M15=0,0,COUNTIF(T3_imgsummary!E15:N15,"MER")*100/M15)</f>
        <v>0</v>
      </c>
      <c r="AU15">
        <f>IF(M15=0,0,COUNTIF(T3_imgsummary!E15:N15,"MILL")*100/M15)</f>
        <v>0</v>
      </c>
      <c r="AV15">
        <f>IF(M15=0,0,COUNTIF(T3_imgsummary!E15:N15,"MON")*100/M15)</f>
        <v>0</v>
      </c>
      <c r="AW15">
        <f>IF(M15=0,0,COUNTIF(T3_imgsummary!E15:N15,"MONTB")*100/M15)</f>
        <v>0</v>
      </c>
      <c r="AX15">
        <f>IF(M15=0,0,COUNTIF(T3_imgsummary!E15:N15,"MONTE")*100/M15)</f>
        <v>0</v>
      </c>
      <c r="AY15">
        <f>IF(M15=0,0,COUNTIF(T3_imgsummary!E15:N15,"MONTF")*100/M15)</f>
        <v>0</v>
      </c>
      <c r="AZ15">
        <f>IF(M15=0,0,COUNTIF(T3_imgsummary!E15:N15,"MYC")*100/M15)</f>
        <v>0</v>
      </c>
      <c r="BA15">
        <f>IF(M15=0,0,COUNTIF(T3_imgsummary!E15:N15,"CB")*100/M15)</f>
        <v>0</v>
      </c>
      <c r="BB15">
        <f>IF(M15=0,0,COUNTIF(T3_imgsummary!E15:N15,"BUB")*100/M15)</f>
        <v>0</v>
      </c>
      <c r="BC15">
        <f>IF(M15=0,0,COUNTIF(T3_imgsummary!E15:N15,"CE")*100/M15)</f>
        <v>0</v>
      </c>
      <c r="BD15">
        <f>IF(M15=0,0,COUNTIF(T3_imgsummary!E15:N15,"CF")*100/M15)</f>
        <v>0</v>
      </c>
      <c r="BE15">
        <f>IF(M15=0,0,COUNTIF(T3_imgsummary!E15:N15,"FOT")*100/M15)</f>
        <v>0</v>
      </c>
      <c r="BF15">
        <f>IF(M15=0,0,COUNTIF(T3_imgsummary!E15:N15,"CM")*100/M15)</f>
        <v>0</v>
      </c>
      <c r="BG15">
        <f>IF(M15=0,0,COUNTIF(T3_imgsummary!E15:N15,"OULA")*100/M15)</f>
        <v>0</v>
      </c>
      <c r="BH15">
        <f>IF(M15=0,0,COUNTIF(T3_imgsummary!E15:N15,"OULO")*100/M15)</f>
        <v>0</v>
      </c>
      <c r="BI15">
        <f>IF(M15=0,0,COUNTIF(T3_imgsummary!E15:N15,"OXY")*100/M15)</f>
        <v>0</v>
      </c>
      <c r="BJ15">
        <f>IF(M15=0,0,COUNTIF(T3_imgsummary!E15:N15,"PACE")*100/M15)</f>
        <v>0</v>
      </c>
      <c r="BK15">
        <f>IF(M15=0,0,COUNTIF(T3_imgsummary!E15:N15,"PACF")*100/M15)</f>
        <v>0</v>
      </c>
      <c r="BL15">
        <f>IF(M15=0,0,COUNTIF(T3_imgsummary!E15:N15,"PAV")*100/M15)</f>
        <v>0</v>
      </c>
      <c r="BM15">
        <f>IF(M15=0,0,COUNTIF(T3_imgsummary!E15:N15,"PEC")*100/M15)</f>
        <v>0</v>
      </c>
      <c r="BN15">
        <f>IF(M15=0,0,COUNTIF(T3_imgsummary!E15:N15,"PLAT")*100/M15)</f>
        <v>0</v>
      </c>
      <c r="BO15">
        <f>IF(M15=0,0,COUNTIF(T3_imgsummary!E15:N15,"POC")*100/M15)</f>
        <v>0</v>
      </c>
      <c r="BP15">
        <f>IF(M15=0,0,COUNTIF(T3_imgsummary!E15:N15,"PORB")*100/M15)</f>
        <v>0</v>
      </c>
      <c r="BQ15">
        <f>IF(M15=0,0,COUNTIF(T3_imgsummary!E15:N15,"PORE")*100/M15)</f>
        <v>0</v>
      </c>
      <c r="BR15">
        <f>IF(M15=0,0,COUNTIF(T3_imgsummary!E15:N15,"PORM")*100/M15)</f>
        <v>0</v>
      </c>
      <c r="BS15">
        <f>IF(M15=0,0,COUNTIF(T3_imgsummary!E15:N15,"SER")*100/M15)</f>
        <v>0</v>
      </c>
      <c r="BT15">
        <f>IF(M15=0,0,COUNTIF(T3_imgsummary!E15:N15,"STY")*100/M15)</f>
        <v>0</v>
      </c>
      <c r="BU15">
        <f>IF(M15=0,0,COUNTIF(T3_imgsummary!E15:N15,"SYM")*100/M15)</f>
        <v>0</v>
      </c>
      <c r="BV15">
        <f>IF(M15=0,0,COUNTIF(T3_imgsummary!E15:N15,"TUBI")*100/M15)</f>
        <v>0</v>
      </c>
      <c r="BW15">
        <f>IF(M15=0,0,COUNTIF(T3_imgsummary!E15:N15,"TURB")*100/M15)</f>
        <v>0</v>
      </c>
      <c r="BX15">
        <f>IF(M15=0,0,COUNTIF(T3_imgsummary!E15:N15,"ZACRF")*100/M15)</f>
        <v>0</v>
      </c>
      <c r="BY15">
        <f>IF(M15=0,0,COUNTIF(T3_imgsummary!E15:N15,"ZAGARF")*100/M15)</f>
        <v>0</v>
      </c>
      <c r="BZ15">
        <f>IF(M15=0,0,COUNTIF(T3_imgsummary!E15:N15,"ZAGATF")*100/M15)</f>
        <v>0</v>
      </c>
      <c r="CA15">
        <f>IF(M15=0,0,COUNTIF(T3_imgsummary!E15:N15,"ZDENF")*100/M15)</f>
        <v>0</v>
      </c>
      <c r="CB15">
        <f>IF(M15=0,0,COUNTIF(T3_imgsummary!E15:N15,"ZEUPF")*100/M15)</f>
        <v>0</v>
      </c>
      <c r="CC15">
        <f>IF(M15=0,0,COUNTIF(T3_imgsummary!E15:N15,"ZFAVF")*100/M15)</f>
        <v>0</v>
      </c>
      <c r="CD15">
        <f>IF(M15=0,0,COUNTIF(T3_imgsummary!E15:N15,"ZCMRF")*100/M15)</f>
        <v>0</v>
      </c>
      <c r="CE15">
        <f>IF(M15=0,0,COUNTIF(T3_imgsummary!E15:N15,"ZMUSF")*100/M15)</f>
        <v>0</v>
      </c>
      <c r="CF15">
        <f>IF(M15=0,0,COUNTIF(T3_imgsummary!E15:N15,"ZNSC")*100/M15)</f>
        <v>0</v>
      </c>
      <c r="CG15">
        <f>IF(M15=0,0,COUNTIF(T3_imgsummary!E15:N15,"ZOC")*100/M15)</f>
        <v>0</v>
      </c>
      <c r="CH15">
        <f>IF(M15=0,0,COUNTIF(T3_imgsummary!E15:N15,"ZPOCF")*100/M15)</f>
        <v>0</v>
      </c>
      <c r="CI15">
        <f>IF(M15=0,0,COUNTIF(T3_imgsummary!E15:N15,"ZPORF")*100/M15)</f>
        <v>0</v>
      </c>
      <c r="CK15" s="26">
        <f>IF(M15=0,0,COUNTIF(T3_imgsummary!E15:N15,"AA")*100/M15)</f>
        <v>40</v>
      </c>
      <c r="CL15">
        <f>IF(M15=0,0,COUNTIF(T3_imgsummary!E15:N15,"CA")*100/M15)</f>
        <v>0</v>
      </c>
      <c r="CM15">
        <f>IF(M15=0,0,COUNTIF(T3_imgsummary!E15:N15,"DC")*100/M15)</f>
        <v>0</v>
      </c>
      <c r="CN15">
        <f>IF(M15=0,0,COUNTIF(T3_imgsummary!E15:N15,"DCA")*100/M15)</f>
        <v>0</v>
      </c>
      <c r="CO15">
        <f>IF(M15=0,0,COUNTIF(T3_imgsummary!E15:N15,"DIS")*100/M15)</f>
        <v>0</v>
      </c>
      <c r="CQ15">
        <f>IF(M15=0,0,COUNTIF(T3_imgsummary!E15:N15,"GRV")*100/M15)</f>
        <v>0</v>
      </c>
      <c r="CR15">
        <f>IF(M15=0,0,COUNTIF(T3_imgsummary!E15:N15,"R")*100/M15)</f>
        <v>0</v>
      </c>
      <c r="CS15">
        <f>IF(M15=0,0,COUNTIF(T3_imgsummary!E15:N15,"S")*100/M15)</f>
        <v>0</v>
      </c>
      <c r="CT15">
        <f>IF(M15=0,0,COUNTIF(T3_imgsummary!E15:N15,"RCK")*100/M15)</f>
        <v>0</v>
      </c>
      <c r="CU15">
        <f>IF(M15=0,0,COUNTIF(T3_imgsummary!E15:N15,"SI")*100/M15)</f>
        <v>0</v>
      </c>
      <c r="CW15">
        <f>IF(M15=0,0,COUNTIF(T3_imgsummary!E15:N15,"COD")*100/M15)</f>
        <v>0</v>
      </c>
      <c r="CX15">
        <f>IF(M15=0,0,COUNTIF(T3_imgsummary!E15:N15,"KAPP")*100/M15)</f>
        <v>0</v>
      </c>
      <c r="CY15" s="26">
        <f>IF(M15=0,0,COUNTIF(T3_imgsummary!E15:N15,"MA")*100/M15)</f>
        <v>40</v>
      </c>
      <c r="CZ15">
        <f>IF(M15=0,0,COUNTIF(T3_imgsummary!E15:N15,"SARG")*100/M15)</f>
        <v>0</v>
      </c>
      <c r="DB15" s="26">
        <f>IF(M15=0,0,COUNTIF(T3_imgsummary!E15:N15,"HA")*100/M15)</f>
        <v>20</v>
      </c>
      <c r="DD15">
        <f>IF(M15=0,0,COUNTIF(T3_imgsummary!E15:N15,"COTS")*100/M15)</f>
        <v>0</v>
      </c>
      <c r="DE15">
        <f>IF(M15=0,0,COUNTIF(T3_imgsummary!E15:N15,"COR")*100/M15)</f>
        <v>0</v>
      </c>
      <c r="DF15">
        <f>IF(M15=0,0,COUNTIF(T3_imgsummary!E15:N15,"DIA")*100/M15)</f>
        <v>0</v>
      </c>
      <c r="DG15">
        <f>IF(M15=0,0,COUNTIF(T3_imgsummary!E15:N15,"GORG")*100/M15)</f>
        <v>0</v>
      </c>
      <c r="DH15">
        <f>IF(M15=0,0,COUNTIF(T3_imgsummary!E15:N15,"ISIS")*100/M15)</f>
        <v>0</v>
      </c>
      <c r="DI15">
        <f>IF(M15=0,0,COUNTIF(T3_imgsummary!E15:N15,"OT")*100/M15)</f>
        <v>0</v>
      </c>
      <c r="DJ15">
        <f>IF(M15=0,0,COUNTIF(T3_imgsummary!E15:N15,"SG")*100/M15)</f>
        <v>0</v>
      </c>
      <c r="DK15">
        <f>IF(M15=0,0,COUNTIF(T3_imgsummary!E15:N15,"SC")*100/M15)</f>
        <v>0</v>
      </c>
      <c r="DL15">
        <f>IF(M15=0,0,COUNTIF(T3_imgsummary!E15:N15,"SP")*100/M15)</f>
        <v>0</v>
      </c>
      <c r="DM15">
        <f>IF(M15=0,0,COUNTIF(T3_imgsummary!E15:N15,"ZO")*100/M15)</f>
        <v>0</v>
      </c>
      <c r="DO15">
        <f>IF(M15=0,0,COUNTIF(T3_imgsummary!E15:N15,"TWB")*100/M15)</f>
        <v>0</v>
      </c>
      <c r="DQ15">
        <f>IF(M15=0,0,COUNTIF(T3_imgsummary!Y15:AH15,"COR")*100/M15)</f>
        <v>0</v>
      </c>
      <c r="DR15">
        <f>IF(M15=0,0,COUNTIF(T3_imgsummary!Y15:AH15,"COTS")*100/M15)</f>
        <v>0</v>
      </c>
      <c r="DS15">
        <f>IF(M15=0,0,COUNTIF(T3_imgsummary!Y15:AH15,"DIA")*100/M15)</f>
        <v>0</v>
      </c>
      <c r="DT15">
        <f>IF(M15=0,0,COUNTIF(T3_imgsummary!Y15:AH15,"GORG")*100/M15)</f>
        <v>0</v>
      </c>
      <c r="DU15">
        <f>IF(M15=0,0,COUNTIF(T3_imgsummary!Y15:AH15,"ISIS")*100/M15)</f>
        <v>0</v>
      </c>
      <c r="DV15">
        <f>IF(M15=0,0,COUNTIF(T3_imgsummary!Y15:AH15,"DIS")*100/M15)</f>
        <v>0</v>
      </c>
      <c r="DW15">
        <f>IF(M15=0,0,COUNTIF(T3_imgsummary!Y15:AH15,"BLEC")*100/M15)</f>
        <v>0</v>
      </c>
      <c r="DX15">
        <f>IF(M15=0,0,COUNTIF(T3_imgsummary!Y15:AH15,"COD")*100/M15)</f>
        <v>0</v>
      </c>
      <c r="DY15">
        <f>IF(M15=0,0,COUNTIF(T3_imgsummary!Y15:AH15,"KAPP")*100/M15)</f>
        <v>0</v>
      </c>
      <c r="DZ15">
        <f>IF(M15=0,0,COUNTIF(T3_imgsummary!Y15:AH15,"SARG")*100/M15)</f>
        <v>0</v>
      </c>
      <c r="EA15">
        <f>IF(M15=0,0,COUNTIF(T3_imgsummary!Y15:AH15,"ZACRF")*100/M15)</f>
        <v>0</v>
      </c>
      <c r="EB15">
        <f>IF(M15=0,0,COUNTIF(T3_imgsummary!Y15:AH15,"ZAGARF")*100/M15)</f>
        <v>0</v>
      </c>
      <c r="EC15">
        <f>IF(M15=0,0,COUNTIF(T3_imgsummary!Y15:AH15,"ZAGATF")*100/M15)</f>
        <v>0</v>
      </c>
      <c r="ED15">
        <f>IF(M15=0,0,COUNTIF(T3_imgsummary!Y15:AH15,"ZCMRF")*100/M15)</f>
        <v>0</v>
      </c>
      <c r="EE15">
        <f>IF(M15=0,0,COUNTIF(T3_imgsummary!Y15:AH15,"ZDENF")*100/M15)</f>
        <v>0</v>
      </c>
      <c r="EF15">
        <f>IF(M15=0,0,COUNTIF(T3_imgsummary!Y15:AH15,"ZEUPF")*100/M15)</f>
        <v>0</v>
      </c>
      <c r="EG15">
        <f>IF(M15=0,0,COUNTIF(T3_imgsummary!Y15:AH15,"ZFAVF")*100/M15)</f>
        <v>0</v>
      </c>
      <c r="EH15">
        <f>IF(M15=0,0,COUNTIF(T3_imgsummary!Y15:AH15,"ZMUSF")*100/M15)</f>
        <v>0</v>
      </c>
      <c r="EI15">
        <f>IF(M15=0,0,COUNTIF(T3_imgsummary!Y15:AH15,"ZNSC")*100/M15)</f>
        <v>0</v>
      </c>
      <c r="EJ15">
        <f>IF(M15=0,0,COUNTIF(T3_imgsummary!Y15:AH15,"ZOC")*100/M15)</f>
        <v>0</v>
      </c>
      <c r="EK15">
        <f>IF(M15=0,0,COUNTIF(T3_imgsummary!Y15:AH15,"ZPOCF")*100/M15)</f>
        <v>0</v>
      </c>
      <c r="EL15">
        <f>IF(M15=0,0,COUNTIF(T3_imgsummary!Y15:AH15,"ZPORF")*100/M15)</f>
        <v>0</v>
      </c>
    </row>
    <row r="16" spans="1:142" x14ac:dyDescent="0.25">
      <c r="A16">
        <v>14</v>
      </c>
      <c r="B16" t="s">
        <v>734</v>
      </c>
      <c r="F16" s="26">
        <f>IF(M16=0,0,COUNTIF(T3_imgsummary!O16:X16,"HC")*100/M16)</f>
        <v>10</v>
      </c>
      <c r="G16" s="26">
        <f>IF(M16=0,0,COUNTIF(T3_imgsummary!O16:X16,"AA")*100/M16)</f>
        <v>60</v>
      </c>
      <c r="H16">
        <f>IF(M16=0,0,COUNTIF(T3_imgsummary!O16:X16,"AB")*100/M16)</f>
        <v>0</v>
      </c>
      <c r="I16" s="26">
        <f>IF(M16=0,0,COUNTIF(T3_imgsummary!O16:X16,"MA")*100/M16)</f>
        <v>20</v>
      </c>
      <c r="J16" s="26">
        <f>IF(M16=0,0,COUNTIF(T3_imgsummary!O16:X16,"HA")*100/M16)</f>
        <v>10</v>
      </c>
      <c r="K16">
        <f>IF(M16=0,0,COUNTIF(T3_imgsummary!O16:X16,"OB")*100/M16)</f>
        <v>0</v>
      </c>
      <c r="L16">
        <f>IF(M16=0,0,COUNTIF(T3_imgsummary!O16:X16,"TWB")*100/M16)</f>
        <v>0</v>
      </c>
      <c r="M16">
        <f>10-COUNTIF(T3_imgsummary!O16:X16,"TWS")</f>
        <v>10</v>
      </c>
      <c r="P16">
        <f>IF(M16=0,0,COUNTIF(T3_imgsummary!E16:N16,"ACAN")*100/M16)</f>
        <v>0</v>
      </c>
      <c r="Q16">
        <f>IF(M16=0,0,COUNTIF(T3_imgsummary!E16:N16,"ACB")*100/M16)</f>
        <v>0</v>
      </c>
      <c r="R16">
        <f>IF(M16=0,0,COUNTIF(T3_imgsummary!E16:N16,"ACC")*100/M16)</f>
        <v>0</v>
      </c>
      <c r="S16">
        <f>IF(M16=0,0,COUNTIF(T3_imgsummary!E16:N16,"ACD")*100/M16)</f>
        <v>0</v>
      </c>
      <c r="T16">
        <f>IF(M16=0,0,COUNTIF(T3_imgsummary!E16:N16,"ACH")*100/M16)</f>
        <v>0</v>
      </c>
      <c r="U16">
        <f>IF(M16=0,0,COUNTIF(T3_imgsummary!E16:N16,"ACT")*100/M16)</f>
        <v>0</v>
      </c>
      <c r="V16">
        <f>IF(M16=0,0,COUNTIF(T3_imgsummary!E16:N16,"ACR")*100/M16)</f>
        <v>0</v>
      </c>
      <c r="W16">
        <f>IF(M16=0,0,COUNTIF(T3_imgsummary!E16:N16,"AST")*100/M16)</f>
        <v>0</v>
      </c>
      <c r="X16">
        <f>IF(M16=0,0,COUNTIF(T3_imgsummary!E16:N16,"AF")*100/M16)</f>
        <v>0</v>
      </c>
      <c r="Y16">
        <f>IF(M16=0,0,COUNTIF(T3_imgsummary!E16:N16,"BLEC")*100/M16)</f>
        <v>0</v>
      </c>
      <c r="Z16">
        <f>IF(M16=0,0,COUNTIF(T3_imgsummary!E16:N16,"CAU")*100/M16)</f>
        <v>0</v>
      </c>
      <c r="AA16">
        <f>IF(M16=0,0,COUNTIF(T3_imgsummary!E16:N16,"COE")*100/M16)</f>
        <v>0</v>
      </c>
      <c r="AB16">
        <f>IF(M16=0,0,COUNTIF(T3_imgsummary!E16:N16,"COS")*100/M16)</f>
        <v>0</v>
      </c>
      <c r="AC16">
        <f>IF(M16=0,0,COUNTIF(T3_imgsummary!E16:N16,"CYP")*100/M16)</f>
        <v>0</v>
      </c>
      <c r="AD16">
        <f>IF(M16=0,0,COUNTIF(T3_imgsummary!E16:N16,"DIP")*100/M16)</f>
        <v>0</v>
      </c>
      <c r="AE16">
        <f>IF(M16=0,0,COUNTIF(T3_imgsummary!E16:N16,"ECHY")*100/M16)</f>
        <v>0</v>
      </c>
      <c r="AF16">
        <f>IF(M16=0,0,COUNTIF(T3_imgsummary!E16:N16,"ECHI")*100/M16)</f>
        <v>0</v>
      </c>
      <c r="AG16">
        <f>IF(M16=0,0,COUNTIF(T3_imgsummary!E16:N16,"EUP")*100/M16)</f>
        <v>0</v>
      </c>
      <c r="AH16">
        <f>IF(M16=0,0,COUNTIF(T3_imgsummary!E16:N16,"FAV")*100/M16)</f>
        <v>0</v>
      </c>
      <c r="AI16" s="26">
        <f>IF(M16=0,0,COUNTIF(T3_imgsummary!E16:N16,"FVI")*100/M16)</f>
        <v>10</v>
      </c>
      <c r="AJ16">
        <f>IF(M16=0,0,COUNTIF(T3_imgsummary!E16:N16,"CMR")*100/M16)</f>
        <v>0</v>
      </c>
      <c r="AK16">
        <f>IF(M16=0,0,COUNTIF(T3_imgsummary!E16:N16,"GAL")*100/M16)</f>
        <v>0</v>
      </c>
      <c r="AL16">
        <f>IF(M16=0,0,COUNTIF(T3_imgsummary!E16:N16,"GONIA")*100/M16)</f>
        <v>0</v>
      </c>
      <c r="AM16">
        <f>IF(M16=0,0,COUNTIF(T3_imgsummary!E16:N16,"GONIO")*100/M16)</f>
        <v>0</v>
      </c>
      <c r="AN16">
        <f>IF(M16=0,0,COUNTIF(T3_imgsummary!E16:N16,"HEL")*100/M16)</f>
        <v>0</v>
      </c>
      <c r="AO16">
        <f>IF(M16=0,0,COUNTIF(T3_imgsummary!E16:N16,"HYD")*100/M16)</f>
        <v>0</v>
      </c>
      <c r="AP16">
        <f>IF(M16=0,0,COUNTIF(T3_imgsummary!E16:N16,"ISO")*100/M16)</f>
        <v>0</v>
      </c>
      <c r="AQ16">
        <f>IF(M16=0,0,COUNTIF(T3_imgsummary!E16:N16,"LEPA")*100/M16)</f>
        <v>0</v>
      </c>
      <c r="AR16">
        <f>IF(M16=0,0,COUNTIF(T3_imgsummary!E16:N16,"LEPS")*100/M16)</f>
        <v>0</v>
      </c>
      <c r="AS16">
        <f>IF(M16=0,0,COUNTIF(T3_imgsummary!E16:N16,"LOB")*100/M16)</f>
        <v>0</v>
      </c>
      <c r="AT16">
        <f>IF(M16=0,0,COUNTIF(T3_imgsummary!E16:N16,"MER")*100/M16)</f>
        <v>0</v>
      </c>
      <c r="AU16">
        <f>IF(M16=0,0,COUNTIF(T3_imgsummary!E16:N16,"MILL")*100/M16)</f>
        <v>0</v>
      </c>
      <c r="AV16">
        <f>IF(M16=0,0,COUNTIF(T3_imgsummary!E16:N16,"MON")*100/M16)</f>
        <v>0</v>
      </c>
      <c r="AW16">
        <f>IF(M16=0,0,COUNTIF(T3_imgsummary!E16:N16,"MONTB")*100/M16)</f>
        <v>0</v>
      </c>
      <c r="AX16">
        <f>IF(M16=0,0,COUNTIF(T3_imgsummary!E16:N16,"MONTE")*100/M16)</f>
        <v>0</v>
      </c>
      <c r="AY16">
        <f>IF(M16=0,0,COUNTIF(T3_imgsummary!E16:N16,"MONTF")*100/M16)</f>
        <v>0</v>
      </c>
      <c r="AZ16">
        <f>IF(M16=0,0,COUNTIF(T3_imgsummary!E16:N16,"MYC")*100/M16)</f>
        <v>0</v>
      </c>
      <c r="BA16">
        <f>IF(M16=0,0,COUNTIF(T3_imgsummary!E16:N16,"CB")*100/M16)</f>
        <v>0</v>
      </c>
      <c r="BB16">
        <f>IF(M16=0,0,COUNTIF(T3_imgsummary!E16:N16,"BUB")*100/M16)</f>
        <v>0</v>
      </c>
      <c r="BC16">
        <f>IF(M16=0,0,COUNTIF(T3_imgsummary!E16:N16,"CE")*100/M16)</f>
        <v>0</v>
      </c>
      <c r="BD16">
        <f>IF(M16=0,0,COUNTIF(T3_imgsummary!E16:N16,"CF")*100/M16)</f>
        <v>0</v>
      </c>
      <c r="BE16">
        <f>IF(M16=0,0,COUNTIF(T3_imgsummary!E16:N16,"FOT")*100/M16)</f>
        <v>0</v>
      </c>
      <c r="BF16">
        <f>IF(M16=0,0,COUNTIF(T3_imgsummary!E16:N16,"CM")*100/M16)</f>
        <v>0</v>
      </c>
      <c r="BG16">
        <f>IF(M16=0,0,COUNTIF(T3_imgsummary!E16:N16,"OULA")*100/M16)</f>
        <v>0</v>
      </c>
      <c r="BH16">
        <f>IF(M16=0,0,COUNTIF(T3_imgsummary!E16:N16,"OULO")*100/M16)</f>
        <v>0</v>
      </c>
      <c r="BI16">
        <f>IF(M16=0,0,COUNTIF(T3_imgsummary!E16:N16,"OXY")*100/M16)</f>
        <v>0</v>
      </c>
      <c r="BJ16">
        <f>IF(M16=0,0,COUNTIF(T3_imgsummary!E16:N16,"PACE")*100/M16)</f>
        <v>0</v>
      </c>
      <c r="BK16">
        <f>IF(M16=0,0,COUNTIF(T3_imgsummary!E16:N16,"PACF")*100/M16)</f>
        <v>0</v>
      </c>
      <c r="BL16">
        <f>IF(M16=0,0,COUNTIF(T3_imgsummary!E16:N16,"PAV")*100/M16)</f>
        <v>0</v>
      </c>
      <c r="BM16">
        <f>IF(M16=0,0,COUNTIF(T3_imgsummary!E16:N16,"PEC")*100/M16)</f>
        <v>0</v>
      </c>
      <c r="BN16">
        <f>IF(M16=0,0,COUNTIF(T3_imgsummary!E16:N16,"PLAT")*100/M16)</f>
        <v>0</v>
      </c>
      <c r="BO16">
        <f>IF(M16=0,0,COUNTIF(T3_imgsummary!E16:N16,"POC")*100/M16)</f>
        <v>0</v>
      </c>
      <c r="BP16">
        <f>IF(M16=0,0,COUNTIF(T3_imgsummary!E16:N16,"PORB")*100/M16)</f>
        <v>0</v>
      </c>
      <c r="BQ16">
        <f>IF(M16=0,0,COUNTIF(T3_imgsummary!E16:N16,"PORE")*100/M16)</f>
        <v>0</v>
      </c>
      <c r="BR16">
        <f>IF(M16=0,0,COUNTIF(T3_imgsummary!E16:N16,"PORM")*100/M16)</f>
        <v>0</v>
      </c>
      <c r="BS16">
        <f>IF(M16=0,0,COUNTIF(T3_imgsummary!E16:N16,"SER")*100/M16)</f>
        <v>0</v>
      </c>
      <c r="BT16">
        <f>IF(M16=0,0,COUNTIF(T3_imgsummary!E16:N16,"STY")*100/M16)</f>
        <v>0</v>
      </c>
      <c r="BU16">
        <f>IF(M16=0,0,COUNTIF(T3_imgsummary!E16:N16,"SYM")*100/M16)</f>
        <v>0</v>
      </c>
      <c r="BV16">
        <f>IF(M16=0,0,COUNTIF(T3_imgsummary!E16:N16,"TUBI")*100/M16)</f>
        <v>0</v>
      </c>
      <c r="BW16">
        <f>IF(M16=0,0,COUNTIF(T3_imgsummary!E16:N16,"TURB")*100/M16)</f>
        <v>0</v>
      </c>
      <c r="BX16">
        <f>IF(M16=0,0,COUNTIF(T3_imgsummary!E16:N16,"ZACRF")*100/M16)</f>
        <v>0</v>
      </c>
      <c r="BY16">
        <f>IF(M16=0,0,COUNTIF(T3_imgsummary!E16:N16,"ZAGARF")*100/M16)</f>
        <v>0</v>
      </c>
      <c r="BZ16">
        <f>IF(M16=0,0,COUNTIF(T3_imgsummary!E16:N16,"ZAGATF")*100/M16)</f>
        <v>0</v>
      </c>
      <c r="CA16">
        <f>IF(M16=0,0,COUNTIF(T3_imgsummary!E16:N16,"ZDENF")*100/M16)</f>
        <v>0</v>
      </c>
      <c r="CB16">
        <f>IF(M16=0,0,COUNTIF(T3_imgsummary!E16:N16,"ZEUPF")*100/M16)</f>
        <v>0</v>
      </c>
      <c r="CC16">
        <f>IF(M16=0,0,COUNTIF(T3_imgsummary!E16:N16,"ZFAVF")*100/M16)</f>
        <v>0</v>
      </c>
      <c r="CD16">
        <f>IF(M16=0,0,COUNTIF(T3_imgsummary!E16:N16,"ZCMRF")*100/M16)</f>
        <v>0</v>
      </c>
      <c r="CE16">
        <f>IF(M16=0,0,COUNTIF(T3_imgsummary!E16:N16,"ZMUSF")*100/M16)</f>
        <v>0</v>
      </c>
      <c r="CF16">
        <f>IF(M16=0,0,COUNTIF(T3_imgsummary!E16:N16,"ZNSC")*100/M16)</f>
        <v>0</v>
      </c>
      <c r="CG16">
        <f>IF(M16=0,0,COUNTIF(T3_imgsummary!E16:N16,"ZOC")*100/M16)</f>
        <v>0</v>
      </c>
      <c r="CH16">
        <f>IF(M16=0,0,COUNTIF(T3_imgsummary!E16:N16,"ZPOCF")*100/M16)</f>
        <v>0</v>
      </c>
      <c r="CI16">
        <f>IF(M16=0,0,COUNTIF(T3_imgsummary!E16:N16,"ZPORF")*100/M16)</f>
        <v>0</v>
      </c>
      <c r="CK16" s="26">
        <f>IF(M16=0,0,COUNTIF(T3_imgsummary!E16:N16,"AA")*100/M16)</f>
        <v>50</v>
      </c>
      <c r="CL16" s="26">
        <f>IF(M16=0,0,COUNTIF(T3_imgsummary!E16:N16,"CA")*100/M16)</f>
        <v>10</v>
      </c>
      <c r="CM16">
        <f>IF(M16=0,0,COUNTIF(T3_imgsummary!E16:N16,"DC")*100/M16)</f>
        <v>0</v>
      </c>
      <c r="CN16">
        <f>IF(M16=0,0,COUNTIF(T3_imgsummary!E16:N16,"DCA")*100/M16)</f>
        <v>0</v>
      </c>
      <c r="CO16">
        <f>IF(M16=0,0,COUNTIF(T3_imgsummary!E16:N16,"DIS")*100/M16)</f>
        <v>0</v>
      </c>
      <c r="CQ16">
        <f>IF(M16=0,0,COUNTIF(T3_imgsummary!E16:N16,"GRV")*100/M16)</f>
        <v>0</v>
      </c>
      <c r="CR16">
        <f>IF(M16=0,0,COUNTIF(T3_imgsummary!E16:N16,"R")*100/M16)</f>
        <v>0</v>
      </c>
      <c r="CS16">
        <f>IF(M16=0,0,COUNTIF(T3_imgsummary!E16:N16,"S")*100/M16)</f>
        <v>0</v>
      </c>
      <c r="CT16">
        <f>IF(M16=0,0,COUNTIF(T3_imgsummary!E16:N16,"RCK")*100/M16)</f>
        <v>0</v>
      </c>
      <c r="CU16">
        <f>IF(M16=0,0,COUNTIF(T3_imgsummary!E16:N16,"SI")*100/M16)</f>
        <v>0</v>
      </c>
      <c r="CW16">
        <f>IF(M16=0,0,COUNTIF(T3_imgsummary!E16:N16,"COD")*100/M16)</f>
        <v>0</v>
      </c>
      <c r="CX16">
        <f>IF(M16=0,0,COUNTIF(T3_imgsummary!E16:N16,"KAPP")*100/M16)</f>
        <v>0</v>
      </c>
      <c r="CY16" s="26">
        <f>IF(M16=0,0,COUNTIF(T3_imgsummary!E16:N16,"MA")*100/M16)</f>
        <v>20</v>
      </c>
      <c r="CZ16">
        <f>IF(M16=0,0,COUNTIF(T3_imgsummary!E16:N16,"SARG")*100/M16)</f>
        <v>0</v>
      </c>
      <c r="DB16" s="26">
        <f>IF(M16=0,0,COUNTIF(T3_imgsummary!E16:N16,"HA")*100/M16)</f>
        <v>10</v>
      </c>
      <c r="DD16">
        <f>IF(M16=0,0,COUNTIF(T3_imgsummary!E16:N16,"COTS")*100/M16)</f>
        <v>0</v>
      </c>
      <c r="DE16">
        <f>IF(M16=0,0,COUNTIF(T3_imgsummary!E16:N16,"COR")*100/M16)</f>
        <v>0</v>
      </c>
      <c r="DF16">
        <f>IF(M16=0,0,COUNTIF(T3_imgsummary!E16:N16,"DIA")*100/M16)</f>
        <v>0</v>
      </c>
      <c r="DG16">
        <f>IF(M16=0,0,COUNTIF(T3_imgsummary!E16:N16,"GORG")*100/M16)</f>
        <v>0</v>
      </c>
      <c r="DH16">
        <f>IF(M16=0,0,COUNTIF(T3_imgsummary!E16:N16,"ISIS")*100/M16)</f>
        <v>0</v>
      </c>
      <c r="DI16">
        <f>IF(M16=0,0,COUNTIF(T3_imgsummary!E16:N16,"OT")*100/M16)</f>
        <v>0</v>
      </c>
      <c r="DJ16">
        <f>IF(M16=0,0,COUNTIF(T3_imgsummary!E16:N16,"SG")*100/M16)</f>
        <v>0</v>
      </c>
      <c r="DK16">
        <f>IF(M16=0,0,COUNTIF(T3_imgsummary!E16:N16,"SC")*100/M16)</f>
        <v>0</v>
      </c>
      <c r="DL16">
        <f>IF(M16=0,0,COUNTIF(T3_imgsummary!E16:N16,"SP")*100/M16)</f>
        <v>0</v>
      </c>
      <c r="DM16">
        <f>IF(M16=0,0,COUNTIF(T3_imgsummary!E16:N16,"ZO")*100/M16)</f>
        <v>0</v>
      </c>
      <c r="DO16">
        <f>IF(M16=0,0,COUNTIF(T3_imgsummary!E16:N16,"TWB")*100/M16)</f>
        <v>0</v>
      </c>
      <c r="DQ16">
        <f>IF(M16=0,0,COUNTIF(T3_imgsummary!Y16:AH16,"COR")*100/M16)</f>
        <v>0</v>
      </c>
      <c r="DR16">
        <f>IF(M16=0,0,COUNTIF(T3_imgsummary!Y16:AH16,"COTS")*100/M16)</f>
        <v>0</v>
      </c>
      <c r="DS16">
        <f>IF(M16=0,0,COUNTIF(T3_imgsummary!Y16:AH16,"DIA")*100/M16)</f>
        <v>0</v>
      </c>
      <c r="DT16">
        <f>IF(M16=0,0,COUNTIF(T3_imgsummary!Y16:AH16,"GORG")*100/M16)</f>
        <v>0</v>
      </c>
      <c r="DU16">
        <f>IF(M16=0,0,COUNTIF(T3_imgsummary!Y16:AH16,"ISIS")*100/M16)</f>
        <v>0</v>
      </c>
      <c r="DV16">
        <f>IF(M16=0,0,COUNTIF(T3_imgsummary!Y16:AH16,"DIS")*100/M16)</f>
        <v>0</v>
      </c>
      <c r="DW16">
        <f>IF(M16=0,0,COUNTIF(T3_imgsummary!Y16:AH16,"BLEC")*100/M16)</f>
        <v>0</v>
      </c>
      <c r="DX16">
        <f>IF(M16=0,0,COUNTIF(T3_imgsummary!Y16:AH16,"COD")*100/M16)</f>
        <v>0</v>
      </c>
      <c r="DY16">
        <f>IF(M16=0,0,COUNTIF(T3_imgsummary!Y16:AH16,"KAPP")*100/M16)</f>
        <v>0</v>
      </c>
      <c r="DZ16">
        <f>IF(M16=0,0,COUNTIF(T3_imgsummary!Y16:AH16,"SARG")*100/M16)</f>
        <v>0</v>
      </c>
      <c r="EA16">
        <f>IF(M16=0,0,COUNTIF(T3_imgsummary!Y16:AH16,"ZACRF")*100/M16)</f>
        <v>0</v>
      </c>
      <c r="EB16">
        <f>IF(M16=0,0,COUNTIF(T3_imgsummary!Y16:AH16,"ZAGARF")*100/M16)</f>
        <v>0</v>
      </c>
      <c r="EC16">
        <f>IF(M16=0,0,COUNTIF(T3_imgsummary!Y16:AH16,"ZAGATF")*100/M16)</f>
        <v>0</v>
      </c>
      <c r="ED16">
        <f>IF(M16=0,0,COUNTIF(T3_imgsummary!Y16:AH16,"ZCMRF")*100/M16)</f>
        <v>0</v>
      </c>
      <c r="EE16">
        <f>IF(M16=0,0,COUNTIF(T3_imgsummary!Y16:AH16,"ZDENF")*100/M16)</f>
        <v>0</v>
      </c>
      <c r="EF16">
        <f>IF(M16=0,0,COUNTIF(T3_imgsummary!Y16:AH16,"ZEUPF")*100/M16)</f>
        <v>0</v>
      </c>
      <c r="EG16">
        <f>IF(M16=0,0,COUNTIF(T3_imgsummary!Y16:AH16,"ZFAVF")*100/M16)</f>
        <v>0</v>
      </c>
      <c r="EH16">
        <f>IF(M16=0,0,COUNTIF(T3_imgsummary!Y16:AH16,"ZMUSF")*100/M16)</f>
        <v>0</v>
      </c>
      <c r="EI16">
        <f>IF(M16=0,0,COUNTIF(T3_imgsummary!Y16:AH16,"ZNSC")*100/M16)</f>
        <v>0</v>
      </c>
      <c r="EJ16">
        <f>IF(M16=0,0,COUNTIF(T3_imgsummary!Y16:AH16,"ZOC")*100/M16)</f>
        <v>0</v>
      </c>
      <c r="EK16">
        <f>IF(M16=0,0,COUNTIF(T3_imgsummary!Y16:AH16,"ZPOCF")*100/M16)</f>
        <v>0</v>
      </c>
      <c r="EL16">
        <f>IF(M16=0,0,COUNTIF(T3_imgsummary!Y16:AH16,"ZPORF")*100/M16)</f>
        <v>0</v>
      </c>
    </row>
    <row r="17" spans="1:142" x14ac:dyDescent="0.25">
      <c r="A17">
        <v>15</v>
      </c>
      <c r="B17" t="s">
        <v>735</v>
      </c>
      <c r="F17" s="26">
        <f>IF(M17=0,0,COUNTIF(T3_imgsummary!O17:X17,"HC")*100/M17)</f>
        <v>10</v>
      </c>
      <c r="G17" s="26">
        <f>IF(M17=0,0,COUNTIF(T3_imgsummary!O17:X17,"AA")*100/M17)</f>
        <v>40</v>
      </c>
      <c r="H17">
        <f>IF(M17=0,0,COUNTIF(T3_imgsummary!O17:X17,"AB")*100/M17)</f>
        <v>0</v>
      </c>
      <c r="I17" s="26">
        <f>IF(M17=0,0,COUNTIF(T3_imgsummary!O17:X17,"MA")*100/M17)</f>
        <v>10</v>
      </c>
      <c r="J17" s="26">
        <f>IF(M17=0,0,COUNTIF(T3_imgsummary!O17:X17,"HA")*100/M17)</f>
        <v>20</v>
      </c>
      <c r="K17" s="26">
        <f>IF(M17=0,0,COUNTIF(T3_imgsummary!O17:X17,"OB")*100/M17)</f>
        <v>20</v>
      </c>
      <c r="L17">
        <f>IF(M17=0,0,COUNTIF(T3_imgsummary!O17:X17,"TWB")*100/M17)</f>
        <v>0</v>
      </c>
      <c r="M17">
        <f>10-COUNTIF(T3_imgsummary!O17:X17,"TWS")</f>
        <v>10</v>
      </c>
      <c r="P17">
        <f>IF(M17=0,0,COUNTIF(T3_imgsummary!E17:N17,"ACAN")*100/M17)</f>
        <v>0</v>
      </c>
      <c r="Q17">
        <f>IF(M17=0,0,COUNTIF(T3_imgsummary!E17:N17,"ACB")*100/M17)</f>
        <v>0</v>
      </c>
      <c r="R17">
        <f>IF(M17=0,0,COUNTIF(T3_imgsummary!E17:N17,"ACC")*100/M17)</f>
        <v>0</v>
      </c>
      <c r="S17">
        <f>IF(M17=0,0,COUNTIF(T3_imgsummary!E17:N17,"ACD")*100/M17)</f>
        <v>0</v>
      </c>
      <c r="T17">
        <f>IF(M17=0,0,COUNTIF(T3_imgsummary!E17:N17,"ACH")*100/M17)</f>
        <v>0</v>
      </c>
      <c r="U17">
        <f>IF(M17=0,0,COUNTIF(T3_imgsummary!E17:N17,"ACT")*100/M17)</f>
        <v>0</v>
      </c>
      <c r="V17">
        <f>IF(M17=0,0,COUNTIF(T3_imgsummary!E17:N17,"ACR")*100/M17)</f>
        <v>0</v>
      </c>
      <c r="W17">
        <f>IF(M17=0,0,COUNTIF(T3_imgsummary!E17:N17,"AST")*100/M17)</f>
        <v>0</v>
      </c>
      <c r="X17">
        <f>IF(M17=0,0,COUNTIF(T3_imgsummary!E17:N17,"AF")*100/M17)</f>
        <v>0</v>
      </c>
      <c r="Y17">
        <f>IF(M17=0,0,COUNTIF(T3_imgsummary!E17:N17,"BLEC")*100/M17)</f>
        <v>0</v>
      </c>
      <c r="Z17">
        <f>IF(M17=0,0,COUNTIF(T3_imgsummary!E17:N17,"CAU")*100/M17)</f>
        <v>0</v>
      </c>
      <c r="AA17">
        <f>IF(M17=0,0,COUNTIF(T3_imgsummary!E17:N17,"COE")*100/M17)</f>
        <v>0</v>
      </c>
      <c r="AB17">
        <f>IF(M17=0,0,COUNTIF(T3_imgsummary!E17:N17,"COS")*100/M17)</f>
        <v>0</v>
      </c>
      <c r="AC17">
        <f>IF(M17=0,0,COUNTIF(T3_imgsummary!E17:N17,"CYP")*100/M17)</f>
        <v>0</v>
      </c>
      <c r="AD17">
        <f>IF(M17=0,0,COUNTIF(T3_imgsummary!E17:N17,"DIP")*100/M17)</f>
        <v>0</v>
      </c>
      <c r="AE17">
        <f>IF(M17=0,0,COUNTIF(T3_imgsummary!E17:N17,"ECHY")*100/M17)</f>
        <v>0</v>
      </c>
      <c r="AF17">
        <f>IF(M17=0,0,COUNTIF(T3_imgsummary!E17:N17,"ECHI")*100/M17)</f>
        <v>0</v>
      </c>
      <c r="AG17">
        <f>IF(M17=0,0,COUNTIF(T3_imgsummary!E17:N17,"EUP")*100/M17)</f>
        <v>0</v>
      </c>
      <c r="AH17">
        <f>IF(M17=0,0,COUNTIF(T3_imgsummary!E17:N17,"FAV")*100/M17)</f>
        <v>0</v>
      </c>
      <c r="AI17">
        <f>IF(M17=0,0,COUNTIF(T3_imgsummary!E17:N17,"FVI")*100/M17)</f>
        <v>0</v>
      </c>
      <c r="AJ17">
        <f>IF(M17=0,0,COUNTIF(T3_imgsummary!E17:N17,"CMR")*100/M17)</f>
        <v>0</v>
      </c>
      <c r="AK17">
        <f>IF(M17=0,0,COUNTIF(T3_imgsummary!E17:N17,"GAL")*100/M17)</f>
        <v>0</v>
      </c>
      <c r="AL17">
        <f>IF(M17=0,0,COUNTIF(T3_imgsummary!E17:N17,"GONIA")*100/M17)</f>
        <v>0</v>
      </c>
      <c r="AM17">
        <f>IF(M17=0,0,COUNTIF(T3_imgsummary!E17:N17,"GONIO")*100/M17)</f>
        <v>0</v>
      </c>
      <c r="AN17">
        <f>IF(M17=0,0,COUNTIF(T3_imgsummary!E17:N17,"HEL")*100/M17)</f>
        <v>0</v>
      </c>
      <c r="AO17">
        <f>IF(M17=0,0,COUNTIF(T3_imgsummary!E17:N17,"HYD")*100/M17)</f>
        <v>0</v>
      </c>
      <c r="AP17">
        <f>IF(M17=0,0,COUNTIF(T3_imgsummary!E17:N17,"ISO")*100/M17)</f>
        <v>0</v>
      </c>
      <c r="AQ17">
        <f>IF(M17=0,0,COUNTIF(T3_imgsummary!E17:N17,"LEPA")*100/M17)</f>
        <v>0</v>
      </c>
      <c r="AR17">
        <f>IF(M17=0,0,COUNTIF(T3_imgsummary!E17:N17,"LEPS")*100/M17)</f>
        <v>0</v>
      </c>
      <c r="AS17">
        <f>IF(M17=0,0,COUNTIF(T3_imgsummary!E17:N17,"LOB")*100/M17)</f>
        <v>0</v>
      </c>
      <c r="AT17">
        <f>IF(M17=0,0,COUNTIF(T3_imgsummary!E17:N17,"MER")*100/M17)</f>
        <v>0</v>
      </c>
      <c r="AU17">
        <f>IF(M17=0,0,COUNTIF(T3_imgsummary!E17:N17,"MILL")*100/M17)</f>
        <v>0</v>
      </c>
      <c r="AV17">
        <f>IF(M17=0,0,COUNTIF(T3_imgsummary!E17:N17,"MON")*100/M17)</f>
        <v>0</v>
      </c>
      <c r="AW17">
        <f>IF(M17=0,0,COUNTIF(T3_imgsummary!E17:N17,"MONTB")*100/M17)</f>
        <v>0</v>
      </c>
      <c r="AX17">
        <f>IF(M17=0,0,COUNTIF(T3_imgsummary!E17:N17,"MONTE")*100/M17)</f>
        <v>0</v>
      </c>
      <c r="AY17">
        <f>IF(M17=0,0,COUNTIF(T3_imgsummary!E17:N17,"MONTF")*100/M17)</f>
        <v>0</v>
      </c>
      <c r="AZ17">
        <f>IF(M17=0,0,COUNTIF(T3_imgsummary!E17:N17,"MYC")*100/M17)</f>
        <v>0</v>
      </c>
      <c r="BA17">
        <f>IF(M17=0,0,COUNTIF(T3_imgsummary!E17:N17,"CB")*100/M17)</f>
        <v>0</v>
      </c>
      <c r="BB17">
        <f>IF(M17=0,0,COUNTIF(T3_imgsummary!E17:N17,"BUB")*100/M17)</f>
        <v>0</v>
      </c>
      <c r="BC17">
        <f>IF(M17=0,0,COUNTIF(T3_imgsummary!E17:N17,"CE")*100/M17)</f>
        <v>0</v>
      </c>
      <c r="BD17">
        <f>IF(M17=0,0,COUNTIF(T3_imgsummary!E17:N17,"CF")*100/M17)</f>
        <v>0</v>
      </c>
      <c r="BE17">
        <f>IF(M17=0,0,COUNTIF(T3_imgsummary!E17:N17,"FOT")*100/M17)</f>
        <v>0</v>
      </c>
      <c r="BF17">
        <f>IF(M17=0,0,COUNTIF(T3_imgsummary!E17:N17,"CM")*100/M17)</f>
        <v>0</v>
      </c>
      <c r="BG17">
        <f>IF(M17=0,0,COUNTIF(T3_imgsummary!E17:N17,"OULA")*100/M17)</f>
        <v>0</v>
      </c>
      <c r="BH17">
        <f>IF(M17=0,0,COUNTIF(T3_imgsummary!E17:N17,"OULO")*100/M17)</f>
        <v>0</v>
      </c>
      <c r="BI17">
        <f>IF(M17=0,0,COUNTIF(T3_imgsummary!E17:N17,"OXY")*100/M17)</f>
        <v>0</v>
      </c>
      <c r="BJ17">
        <f>IF(M17=0,0,COUNTIF(T3_imgsummary!E17:N17,"PACE")*100/M17)</f>
        <v>0</v>
      </c>
      <c r="BK17">
        <f>IF(M17=0,0,COUNTIF(T3_imgsummary!E17:N17,"PACF")*100/M17)</f>
        <v>0</v>
      </c>
      <c r="BL17">
        <f>IF(M17=0,0,COUNTIF(T3_imgsummary!E17:N17,"PAV")*100/M17)</f>
        <v>0</v>
      </c>
      <c r="BM17">
        <f>IF(M17=0,0,COUNTIF(T3_imgsummary!E17:N17,"PEC")*100/M17)</f>
        <v>0</v>
      </c>
      <c r="BN17">
        <f>IF(M17=0,0,COUNTIF(T3_imgsummary!E17:N17,"PLAT")*100/M17)</f>
        <v>0</v>
      </c>
      <c r="BO17" s="26">
        <f>IF(M17=0,0,COUNTIF(T3_imgsummary!E17:N17,"POC")*100/M17)</f>
        <v>10</v>
      </c>
      <c r="BP17">
        <f>IF(M17=0,0,COUNTIF(T3_imgsummary!E17:N17,"PORB")*100/M17)</f>
        <v>0</v>
      </c>
      <c r="BQ17">
        <f>IF(M17=0,0,COUNTIF(T3_imgsummary!E17:N17,"PORE")*100/M17)</f>
        <v>0</v>
      </c>
      <c r="BR17">
        <f>IF(M17=0,0,COUNTIF(T3_imgsummary!E17:N17,"PORM")*100/M17)</f>
        <v>0</v>
      </c>
      <c r="BS17">
        <f>IF(M17=0,0,COUNTIF(T3_imgsummary!E17:N17,"SER")*100/M17)</f>
        <v>0</v>
      </c>
      <c r="BT17">
        <f>IF(M17=0,0,COUNTIF(T3_imgsummary!E17:N17,"STY")*100/M17)</f>
        <v>0</v>
      </c>
      <c r="BU17">
        <f>IF(M17=0,0,COUNTIF(T3_imgsummary!E17:N17,"SYM")*100/M17)</f>
        <v>0</v>
      </c>
      <c r="BV17">
        <f>IF(M17=0,0,COUNTIF(T3_imgsummary!E17:N17,"TUBI")*100/M17)</f>
        <v>0</v>
      </c>
      <c r="BW17">
        <f>IF(M17=0,0,COUNTIF(T3_imgsummary!E17:N17,"TURB")*100/M17)</f>
        <v>0</v>
      </c>
      <c r="BX17">
        <f>IF(M17=0,0,COUNTIF(T3_imgsummary!E17:N17,"ZACRF")*100/M17)</f>
        <v>0</v>
      </c>
      <c r="BY17">
        <f>IF(M17=0,0,COUNTIF(T3_imgsummary!E17:N17,"ZAGARF")*100/M17)</f>
        <v>0</v>
      </c>
      <c r="BZ17">
        <f>IF(M17=0,0,COUNTIF(T3_imgsummary!E17:N17,"ZAGATF")*100/M17)</f>
        <v>0</v>
      </c>
      <c r="CA17">
        <f>IF(M17=0,0,COUNTIF(T3_imgsummary!E17:N17,"ZDENF")*100/M17)</f>
        <v>0</v>
      </c>
      <c r="CB17">
        <f>IF(M17=0,0,COUNTIF(T3_imgsummary!E17:N17,"ZEUPF")*100/M17)</f>
        <v>0</v>
      </c>
      <c r="CC17">
        <f>IF(M17=0,0,COUNTIF(T3_imgsummary!E17:N17,"ZFAVF")*100/M17)</f>
        <v>0</v>
      </c>
      <c r="CD17">
        <f>IF(M17=0,0,COUNTIF(T3_imgsummary!E17:N17,"ZCMRF")*100/M17)</f>
        <v>0</v>
      </c>
      <c r="CE17">
        <f>IF(M17=0,0,COUNTIF(T3_imgsummary!E17:N17,"ZMUSF")*100/M17)</f>
        <v>0</v>
      </c>
      <c r="CF17">
        <f>IF(M17=0,0,COUNTIF(T3_imgsummary!E17:N17,"ZNSC")*100/M17)</f>
        <v>0</v>
      </c>
      <c r="CG17">
        <f>IF(M17=0,0,COUNTIF(T3_imgsummary!E17:N17,"ZOC")*100/M17)</f>
        <v>0</v>
      </c>
      <c r="CH17">
        <f>IF(M17=0,0,COUNTIF(T3_imgsummary!E17:N17,"ZPOCF")*100/M17)</f>
        <v>0</v>
      </c>
      <c r="CI17">
        <f>IF(M17=0,0,COUNTIF(T3_imgsummary!E17:N17,"ZPORF")*100/M17)</f>
        <v>0</v>
      </c>
      <c r="CK17" s="26">
        <f>IF(M17=0,0,COUNTIF(T3_imgsummary!E17:N17,"AA")*100/M17)</f>
        <v>40</v>
      </c>
      <c r="CL17">
        <f>IF(M17=0,0,COUNTIF(T3_imgsummary!E17:N17,"CA")*100/M17)</f>
        <v>0</v>
      </c>
      <c r="CM17">
        <f>IF(M17=0,0,COUNTIF(T3_imgsummary!E17:N17,"DC")*100/M17)</f>
        <v>0</v>
      </c>
      <c r="CN17">
        <f>IF(M17=0,0,COUNTIF(T3_imgsummary!E17:N17,"DCA")*100/M17)</f>
        <v>0</v>
      </c>
      <c r="CO17">
        <f>IF(M17=0,0,COUNTIF(T3_imgsummary!E17:N17,"DIS")*100/M17)</f>
        <v>0</v>
      </c>
      <c r="CQ17">
        <f>IF(M17=0,0,COUNTIF(T3_imgsummary!E17:N17,"GRV")*100/M17)</f>
        <v>0</v>
      </c>
      <c r="CR17">
        <f>IF(M17=0,0,COUNTIF(T3_imgsummary!E17:N17,"R")*100/M17)</f>
        <v>0</v>
      </c>
      <c r="CS17">
        <f>IF(M17=0,0,COUNTIF(T3_imgsummary!E17:N17,"S")*100/M17)</f>
        <v>0</v>
      </c>
      <c r="CT17">
        <f>IF(M17=0,0,COUNTIF(T3_imgsummary!E17:N17,"RCK")*100/M17)</f>
        <v>0</v>
      </c>
      <c r="CU17">
        <f>IF(M17=0,0,COUNTIF(T3_imgsummary!E17:N17,"SI")*100/M17)</f>
        <v>0</v>
      </c>
      <c r="CW17">
        <f>IF(M17=0,0,COUNTIF(T3_imgsummary!E17:N17,"COD")*100/M17)</f>
        <v>0</v>
      </c>
      <c r="CX17">
        <f>IF(M17=0,0,COUNTIF(T3_imgsummary!E17:N17,"KAPP")*100/M17)</f>
        <v>0</v>
      </c>
      <c r="CY17" s="26">
        <f>IF(M17=0,0,COUNTIF(T3_imgsummary!E17:N17,"MA")*100/M17)</f>
        <v>10</v>
      </c>
      <c r="CZ17">
        <f>IF(M17=0,0,COUNTIF(T3_imgsummary!E17:N17,"SARG")*100/M17)</f>
        <v>0</v>
      </c>
      <c r="DB17" s="26">
        <f>IF(M17=0,0,COUNTIF(T3_imgsummary!E17:N17,"HA")*100/M17)</f>
        <v>20</v>
      </c>
      <c r="DD17">
        <f>IF(M17=0,0,COUNTIF(T3_imgsummary!E17:N17,"COTS")*100/M17)</f>
        <v>0</v>
      </c>
      <c r="DE17">
        <f>IF(M17=0,0,COUNTIF(T3_imgsummary!E17:N17,"COR")*100/M17)</f>
        <v>0</v>
      </c>
      <c r="DF17">
        <f>IF(M17=0,0,COUNTIF(T3_imgsummary!E17:N17,"DIA")*100/M17)</f>
        <v>0</v>
      </c>
      <c r="DG17">
        <f>IF(M17=0,0,COUNTIF(T3_imgsummary!E17:N17,"GORG")*100/M17)</f>
        <v>0</v>
      </c>
      <c r="DH17">
        <f>IF(M17=0,0,COUNTIF(T3_imgsummary!E17:N17,"ISIS")*100/M17)</f>
        <v>0</v>
      </c>
      <c r="DI17">
        <f>IF(M17=0,0,COUNTIF(T3_imgsummary!E17:N17,"OT")*100/M17)</f>
        <v>0</v>
      </c>
      <c r="DJ17">
        <f>IF(M17=0,0,COUNTIF(T3_imgsummary!E17:N17,"SG")*100/M17)</f>
        <v>0</v>
      </c>
      <c r="DK17">
        <f>IF(M17=0,0,COUNTIF(T3_imgsummary!E17:N17,"SC")*100/M17)</f>
        <v>0</v>
      </c>
      <c r="DL17" s="26">
        <f>IF(M17=0,0,COUNTIF(T3_imgsummary!E17:N17,"SP")*100/M17)</f>
        <v>20</v>
      </c>
      <c r="DM17">
        <f>IF(M17=0,0,COUNTIF(T3_imgsummary!E17:N17,"ZO")*100/M17)</f>
        <v>0</v>
      </c>
      <c r="DO17">
        <f>IF(M17=0,0,COUNTIF(T3_imgsummary!E17:N17,"TWB")*100/M17)</f>
        <v>0</v>
      </c>
      <c r="DQ17">
        <f>IF(M17=0,0,COUNTIF(T3_imgsummary!Y17:AH17,"COR")*100/M17)</f>
        <v>0</v>
      </c>
      <c r="DR17">
        <f>IF(M17=0,0,COUNTIF(T3_imgsummary!Y17:AH17,"COTS")*100/M17)</f>
        <v>0</v>
      </c>
      <c r="DS17">
        <f>IF(M17=0,0,COUNTIF(T3_imgsummary!Y17:AH17,"DIA")*100/M17)</f>
        <v>0</v>
      </c>
      <c r="DT17">
        <f>IF(M17=0,0,COUNTIF(T3_imgsummary!Y17:AH17,"GORG")*100/M17)</f>
        <v>0</v>
      </c>
      <c r="DU17">
        <f>IF(M17=0,0,COUNTIF(T3_imgsummary!Y17:AH17,"ISIS")*100/M17)</f>
        <v>0</v>
      </c>
      <c r="DV17">
        <f>IF(M17=0,0,COUNTIF(T3_imgsummary!Y17:AH17,"DIS")*100/M17)</f>
        <v>0</v>
      </c>
      <c r="DW17">
        <f>IF(M17=0,0,COUNTIF(T3_imgsummary!Y17:AH17,"BLEC")*100/M17)</f>
        <v>0</v>
      </c>
      <c r="DX17">
        <f>IF(M17=0,0,COUNTIF(T3_imgsummary!Y17:AH17,"COD")*100/M17)</f>
        <v>0</v>
      </c>
      <c r="DY17">
        <f>IF(M17=0,0,COUNTIF(T3_imgsummary!Y17:AH17,"KAPP")*100/M17)</f>
        <v>0</v>
      </c>
      <c r="DZ17">
        <f>IF(M17=0,0,COUNTIF(T3_imgsummary!Y17:AH17,"SARG")*100/M17)</f>
        <v>0</v>
      </c>
      <c r="EA17">
        <f>IF(M17=0,0,COUNTIF(T3_imgsummary!Y17:AH17,"ZACRF")*100/M17)</f>
        <v>0</v>
      </c>
      <c r="EB17">
        <f>IF(M17=0,0,COUNTIF(T3_imgsummary!Y17:AH17,"ZAGARF")*100/M17)</f>
        <v>0</v>
      </c>
      <c r="EC17">
        <f>IF(M17=0,0,COUNTIF(T3_imgsummary!Y17:AH17,"ZAGATF")*100/M17)</f>
        <v>0</v>
      </c>
      <c r="ED17">
        <f>IF(M17=0,0,COUNTIF(T3_imgsummary!Y17:AH17,"ZCMRF")*100/M17)</f>
        <v>0</v>
      </c>
      <c r="EE17">
        <f>IF(M17=0,0,COUNTIF(T3_imgsummary!Y17:AH17,"ZDENF")*100/M17)</f>
        <v>0</v>
      </c>
      <c r="EF17">
        <f>IF(M17=0,0,COUNTIF(T3_imgsummary!Y17:AH17,"ZEUPF")*100/M17)</f>
        <v>0</v>
      </c>
      <c r="EG17">
        <f>IF(M17=0,0,COUNTIF(T3_imgsummary!Y17:AH17,"ZFAVF")*100/M17)</f>
        <v>0</v>
      </c>
      <c r="EH17">
        <f>IF(M17=0,0,COUNTIF(T3_imgsummary!Y17:AH17,"ZMUSF")*100/M17)</f>
        <v>0</v>
      </c>
      <c r="EI17">
        <f>IF(M17=0,0,COUNTIF(T3_imgsummary!Y17:AH17,"ZNSC")*100/M17)</f>
        <v>0</v>
      </c>
      <c r="EJ17">
        <f>IF(M17=0,0,COUNTIF(T3_imgsummary!Y17:AH17,"ZOC")*100/M17)</f>
        <v>0</v>
      </c>
      <c r="EK17">
        <f>IF(M17=0,0,COUNTIF(T3_imgsummary!Y17:AH17,"ZPOCF")*100/M17)</f>
        <v>0</v>
      </c>
      <c r="EL17">
        <f>IF(M17=0,0,COUNTIF(T3_imgsummary!Y17:AH17,"ZPORF")*100/M17)</f>
        <v>0</v>
      </c>
    </row>
    <row r="18" spans="1:142" x14ac:dyDescent="0.25">
      <c r="A18">
        <v>16</v>
      </c>
      <c r="B18" t="s">
        <v>736</v>
      </c>
      <c r="F18">
        <f>IF(M18=0,0,COUNTIF(T3_imgsummary!O18:X18,"HC")*100/M18)</f>
        <v>0</v>
      </c>
      <c r="G18" s="26">
        <f>IF(M18=0,0,COUNTIF(T3_imgsummary!O18:X18,"AA")*100/M18)</f>
        <v>70</v>
      </c>
      <c r="H18">
        <f>IF(M18=0,0,COUNTIF(T3_imgsummary!O18:X18,"AB")*100/M18)</f>
        <v>0</v>
      </c>
      <c r="I18" s="26">
        <f>IF(M18=0,0,COUNTIF(T3_imgsummary!O18:X18,"MA")*100/M18)</f>
        <v>30</v>
      </c>
      <c r="J18">
        <f>IF(M18=0,0,COUNTIF(T3_imgsummary!O18:X18,"HA")*100/M18)</f>
        <v>0</v>
      </c>
      <c r="K18">
        <f>IF(M18=0,0,COUNTIF(T3_imgsummary!O18:X18,"OB")*100/M18)</f>
        <v>0</v>
      </c>
      <c r="L18">
        <f>IF(M18=0,0,COUNTIF(T3_imgsummary!O18:X18,"TWB")*100/M18)</f>
        <v>0</v>
      </c>
      <c r="M18">
        <f>10-COUNTIF(T3_imgsummary!O18:X18,"TWS")</f>
        <v>10</v>
      </c>
      <c r="P18">
        <f>IF(M18=0,0,COUNTIF(T3_imgsummary!E18:N18,"ACAN")*100/M18)</f>
        <v>0</v>
      </c>
      <c r="Q18">
        <f>IF(M18=0,0,COUNTIF(T3_imgsummary!E18:N18,"ACB")*100/M18)</f>
        <v>0</v>
      </c>
      <c r="R18">
        <f>IF(M18=0,0,COUNTIF(T3_imgsummary!E18:N18,"ACC")*100/M18)</f>
        <v>0</v>
      </c>
      <c r="S18">
        <f>IF(M18=0,0,COUNTIF(T3_imgsummary!E18:N18,"ACD")*100/M18)</f>
        <v>0</v>
      </c>
      <c r="T18">
        <f>IF(M18=0,0,COUNTIF(T3_imgsummary!E18:N18,"ACH")*100/M18)</f>
        <v>0</v>
      </c>
      <c r="U18">
        <f>IF(M18=0,0,COUNTIF(T3_imgsummary!E18:N18,"ACT")*100/M18)</f>
        <v>0</v>
      </c>
      <c r="V18">
        <f>IF(M18=0,0,COUNTIF(T3_imgsummary!E18:N18,"ACR")*100/M18)</f>
        <v>0</v>
      </c>
      <c r="W18">
        <f>IF(M18=0,0,COUNTIF(T3_imgsummary!E18:N18,"AST")*100/M18)</f>
        <v>0</v>
      </c>
      <c r="X18">
        <f>IF(M18=0,0,COUNTIF(T3_imgsummary!E18:N18,"AF")*100/M18)</f>
        <v>0</v>
      </c>
      <c r="Y18">
        <f>IF(M18=0,0,COUNTIF(T3_imgsummary!E18:N18,"BLEC")*100/M18)</f>
        <v>0</v>
      </c>
      <c r="Z18">
        <f>IF(M18=0,0,COUNTIF(T3_imgsummary!E18:N18,"CAU")*100/M18)</f>
        <v>0</v>
      </c>
      <c r="AA18">
        <f>IF(M18=0,0,COUNTIF(T3_imgsummary!E18:N18,"COE")*100/M18)</f>
        <v>0</v>
      </c>
      <c r="AB18">
        <f>IF(M18=0,0,COUNTIF(T3_imgsummary!E18:N18,"COS")*100/M18)</f>
        <v>0</v>
      </c>
      <c r="AC18">
        <f>IF(M18=0,0,COUNTIF(T3_imgsummary!E18:N18,"CYP")*100/M18)</f>
        <v>0</v>
      </c>
      <c r="AD18">
        <f>IF(M18=0,0,COUNTIF(T3_imgsummary!E18:N18,"DIP")*100/M18)</f>
        <v>0</v>
      </c>
      <c r="AE18">
        <f>IF(M18=0,0,COUNTIF(T3_imgsummary!E18:N18,"ECHY")*100/M18)</f>
        <v>0</v>
      </c>
      <c r="AF18">
        <f>IF(M18=0,0,COUNTIF(T3_imgsummary!E18:N18,"ECHI")*100/M18)</f>
        <v>0</v>
      </c>
      <c r="AG18">
        <f>IF(M18=0,0,COUNTIF(T3_imgsummary!E18:N18,"EUP")*100/M18)</f>
        <v>0</v>
      </c>
      <c r="AH18">
        <f>IF(M18=0,0,COUNTIF(T3_imgsummary!E18:N18,"FAV")*100/M18)</f>
        <v>0</v>
      </c>
      <c r="AI18">
        <f>IF(M18=0,0,COUNTIF(T3_imgsummary!E18:N18,"FVI")*100/M18)</f>
        <v>0</v>
      </c>
      <c r="AJ18">
        <f>IF(M18=0,0,COUNTIF(T3_imgsummary!E18:N18,"CMR")*100/M18)</f>
        <v>0</v>
      </c>
      <c r="AK18">
        <f>IF(M18=0,0,COUNTIF(T3_imgsummary!E18:N18,"GAL")*100/M18)</f>
        <v>0</v>
      </c>
      <c r="AL18">
        <f>IF(M18=0,0,COUNTIF(T3_imgsummary!E18:N18,"GONIA")*100/M18)</f>
        <v>0</v>
      </c>
      <c r="AM18">
        <f>IF(M18=0,0,COUNTIF(T3_imgsummary!E18:N18,"GONIO")*100/M18)</f>
        <v>0</v>
      </c>
      <c r="AN18">
        <f>IF(M18=0,0,COUNTIF(T3_imgsummary!E18:N18,"HEL")*100/M18)</f>
        <v>0</v>
      </c>
      <c r="AO18">
        <f>IF(M18=0,0,COUNTIF(T3_imgsummary!E18:N18,"HYD")*100/M18)</f>
        <v>0</v>
      </c>
      <c r="AP18">
        <f>IF(M18=0,0,COUNTIF(T3_imgsummary!E18:N18,"ISO")*100/M18)</f>
        <v>0</v>
      </c>
      <c r="AQ18">
        <f>IF(M18=0,0,COUNTIF(T3_imgsummary!E18:N18,"LEPA")*100/M18)</f>
        <v>0</v>
      </c>
      <c r="AR18">
        <f>IF(M18=0,0,COUNTIF(T3_imgsummary!E18:N18,"LEPS")*100/M18)</f>
        <v>0</v>
      </c>
      <c r="AS18">
        <f>IF(M18=0,0,COUNTIF(T3_imgsummary!E18:N18,"LOB")*100/M18)</f>
        <v>0</v>
      </c>
      <c r="AT18">
        <f>IF(M18=0,0,COUNTIF(T3_imgsummary!E18:N18,"MER")*100/M18)</f>
        <v>0</v>
      </c>
      <c r="AU18">
        <f>IF(M18=0,0,COUNTIF(T3_imgsummary!E18:N18,"MILL")*100/M18)</f>
        <v>0</v>
      </c>
      <c r="AV18">
        <f>IF(M18=0,0,COUNTIF(T3_imgsummary!E18:N18,"MON")*100/M18)</f>
        <v>0</v>
      </c>
      <c r="AW18">
        <f>IF(M18=0,0,COUNTIF(T3_imgsummary!E18:N18,"MONTB")*100/M18)</f>
        <v>0</v>
      </c>
      <c r="AX18">
        <f>IF(M18=0,0,COUNTIF(T3_imgsummary!E18:N18,"MONTE")*100/M18)</f>
        <v>0</v>
      </c>
      <c r="AY18">
        <f>IF(M18=0,0,COUNTIF(T3_imgsummary!E18:N18,"MONTF")*100/M18)</f>
        <v>0</v>
      </c>
      <c r="AZ18">
        <f>IF(M18=0,0,COUNTIF(T3_imgsummary!E18:N18,"MYC")*100/M18)</f>
        <v>0</v>
      </c>
      <c r="BA18">
        <f>IF(M18=0,0,COUNTIF(T3_imgsummary!E18:N18,"CB")*100/M18)</f>
        <v>0</v>
      </c>
      <c r="BB18">
        <f>IF(M18=0,0,COUNTIF(T3_imgsummary!E18:N18,"BUB")*100/M18)</f>
        <v>0</v>
      </c>
      <c r="BC18">
        <f>IF(M18=0,0,COUNTIF(T3_imgsummary!E18:N18,"CE")*100/M18)</f>
        <v>0</v>
      </c>
      <c r="BD18">
        <f>IF(M18=0,0,COUNTIF(T3_imgsummary!E18:N18,"CF")*100/M18)</f>
        <v>0</v>
      </c>
      <c r="BE18">
        <f>IF(M18=0,0,COUNTIF(T3_imgsummary!E18:N18,"FOT")*100/M18)</f>
        <v>0</v>
      </c>
      <c r="BF18">
        <f>IF(M18=0,0,COUNTIF(T3_imgsummary!E18:N18,"CM")*100/M18)</f>
        <v>0</v>
      </c>
      <c r="BG18">
        <f>IF(M18=0,0,COUNTIF(T3_imgsummary!E18:N18,"OULA")*100/M18)</f>
        <v>0</v>
      </c>
      <c r="BH18">
        <f>IF(M18=0,0,COUNTIF(T3_imgsummary!E18:N18,"OULO")*100/M18)</f>
        <v>0</v>
      </c>
      <c r="BI18">
        <f>IF(M18=0,0,COUNTIF(T3_imgsummary!E18:N18,"OXY")*100/M18)</f>
        <v>0</v>
      </c>
      <c r="BJ18">
        <f>IF(M18=0,0,COUNTIF(T3_imgsummary!E18:N18,"PACE")*100/M18)</f>
        <v>0</v>
      </c>
      <c r="BK18">
        <f>IF(M18=0,0,COUNTIF(T3_imgsummary!E18:N18,"PACF")*100/M18)</f>
        <v>0</v>
      </c>
      <c r="BL18">
        <f>IF(M18=0,0,COUNTIF(T3_imgsummary!E18:N18,"PAV")*100/M18)</f>
        <v>0</v>
      </c>
      <c r="BM18">
        <f>IF(M18=0,0,COUNTIF(T3_imgsummary!E18:N18,"PEC")*100/M18)</f>
        <v>0</v>
      </c>
      <c r="BN18">
        <f>IF(M18=0,0,COUNTIF(T3_imgsummary!E18:N18,"PLAT")*100/M18)</f>
        <v>0</v>
      </c>
      <c r="BO18">
        <f>IF(M18=0,0,COUNTIF(T3_imgsummary!E18:N18,"POC")*100/M18)</f>
        <v>0</v>
      </c>
      <c r="BP18">
        <f>IF(M18=0,0,COUNTIF(T3_imgsummary!E18:N18,"PORB")*100/M18)</f>
        <v>0</v>
      </c>
      <c r="BQ18">
        <f>IF(M18=0,0,COUNTIF(T3_imgsummary!E18:N18,"PORE")*100/M18)</f>
        <v>0</v>
      </c>
      <c r="BR18">
        <f>IF(M18=0,0,COUNTIF(T3_imgsummary!E18:N18,"PORM")*100/M18)</f>
        <v>0</v>
      </c>
      <c r="BS18">
        <f>IF(M18=0,0,COUNTIF(T3_imgsummary!E18:N18,"SER")*100/M18)</f>
        <v>0</v>
      </c>
      <c r="BT18">
        <f>IF(M18=0,0,COUNTIF(T3_imgsummary!E18:N18,"STY")*100/M18)</f>
        <v>0</v>
      </c>
      <c r="BU18">
        <f>IF(M18=0,0,COUNTIF(T3_imgsummary!E18:N18,"SYM")*100/M18)</f>
        <v>0</v>
      </c>
      <c r="BV18">
        <f>IF(M18=0,0,COUNTIF(T3_imgsummary!E18:N18,"TUBI")*100/M18)</f>
        <v>0</v>
      </c>
      <c r="BW18">
        <f>IF(M18=0,0,COUNTIF(T3_imgsummary!E18:N18,"TURB")*100/M18)</f>
        <v>0</v>
      </c>
      <c r="BX18">
        <f>IF(M18=0,0,COUNTIF(T3_imgsummary!E18:N18,"ZACRF")*100/M18)</f>
        <v>0</v>
      </c>
      <c r="BY18">
        <f>IF(M18=0,0,COUNTIF(T3_imgsummary!E18:N18,"ZAGARF")*100/M18)</f>
        <v>0</v>
      </c>
      <c r="BZ18">
        <f>IF(M18=0,0,COUNTIF(T3_imgsummary!E18:N18,"ZAGATF")*100/M18)</f>
        <v>0</v>
      </c>
      <c r="CA18">
        <f>IF(M18=0,0,COUNTIF(T3_imgsummary!E18:N18,"ZDENF")*100/M18)</f>
        <v>0</v>
      </c>
      <c r="CB18">
        <f>IF(M18=0,0,COUNTIF(T3_imgsummary!E18:N18,"ZEUPF")*100/M18)</f>
        <v>0</v>
      </c>
      <c r="CC18">
        <f>IF(M18=0,0,COUNTIF(T3_imgsummary!E18:N18,"ZFAVF")*100/M18)</f>
        <v>0</v>
      </c>
      <c r="CD18">
        <f>IF(M18=0,0,COUNTIF(T3_imgsummary!E18:N18,"ZCMRF")*100/M18)</f>
        <v>0</v>
      </c>
      <c r="CE18">
        <f>IF(M18=0,0,COUNTIF(T3_imgsummary!E18:N18,"ZMUSF")*100/M18)</f>
        <v>0</v>
      </c>
      <c r="CF18">
        <f>IF(M18=0,0,COUNTIF(T3_imgsummary!E18:N18,"ZNSC")*100/M18)</f>
        <v>0</v>
      </c>
      <c r="CG18">
        <f>IF(M18=0,0,COUNTIF(T3_imgsummary!E18:N18,"ZOC")*100/M18)</f>
        <v>0</v>
      </c>
      <c r="CH18">
        <f>IF(M18=0,0,COUNTIF(T3_imgsummary!E18:N18,"ZPOCF")*100/M18)</f>
        <v>0</v>
      </c>
      <c r="CI18">
        <f>IF(M18=0,0,COUNTIF(T3_imgsummary!E18:N18,"ZPORF")*100/M18)</f>
        <v>0</v>
      </c>
      <c r="CK18" s="26">
        <f>IF(M18=0,0,COUNTIF(T3_imgsummary!E18:N18,"AA")*100/M18)</f>
        <v>60</v>
      </c>
      <c r="CL18" s="26">
        <f>IF(M18=0,0,COUNTIF(T3_imgsummary!E18:N18,"CA")*100/M18)</f>
        <v>10</v>
      </c>
      <c r="CM18">
        <f>IF(M18=0,0,COUNTIF(T3_imgsummary!E18:N18,"DC")*100/M18)</f>
        <v>0</v>
      </c>
      <c r="CN18">
        <f>IF(M18=0,0,COUNTIF(T3_imgsummary!E18:N18,"DCA")*100/M18)</f>
        <v>0</v>
      </c>
      <c r="CO18">
        <f>IF(M18=0,0,COUNTIF(T3_imgsummary!E18:N18,"DIS")*100/M18)</f>
        <v>0</v>
      </c>
      <c r="CQ18">
        <f>IF(M18=0,0,COUNTIF(T3_imgsummary!E18:N18,"GRV")*100/M18)</f>
        <v>0</v>
      </c>
      <c r="CR18">
        <f>IF(M18=0,0,COUNTIF(T3_imgsummary!E18:N18,"R")*100/M18)</f>
        <v>0</v>
      </c>
      <c r="CS18">
        <f>IF(M18=0,0,COUNTIF(T3_imgsummary!E18:N18,"S")*100/M18)</f>
        <v>0</v>
      </c>
      <c r="CT18">
        <f>IF(M18=0,0,COUNTIF(T3_imgsummary!E18:N18,"RCK")*100/M18)</f>
        <v>0</v>
      </c>
      <c r="CU18">
        <f>IF(M18=0,0,COUNTIF(T3_imgsummary!E18:N18,"SI")*100/M18)</f>
        <v>0</v>
      </c>
      <c r="CW18">
        <f>IF(M18=0,0,COUNTIF(T3_imgsummary!E18:N18,"COD")*100/M18)</f>
        <v>0</v>
      </c>
      <c r="CX18">
        <f>IF(M18=0,0,COUNTIF(T3_imgsummary!E18:N18,"KAPP")*100/M18)</f>
        <v>0</v>
      </c>
      <c r="CY18" s="26">
        <f>IF(M18=0,0,COUNTIF(T3_imgsummary!E18:N18,"MA")*100/M18)</f>
        <v>30</v>
      </c>
      <c r="CZ18">
        <f>IF(M18=0,0,COUNTIF(T3_imgsummary!E18:N18,"SARG")*100/M18)</f>
        <v>0</v>
      </c>
      <c r="DB18">
        <f>IF(M18=0,0,COUNTIF(T3_imgsummary!E18:N18,"HA")*100/M18)</f>
        <v>0</v>
      </c>
      <c r="DD18">
        <f>IF(M18=0,0,COUNTIF(T3_imgsummary!E18:N18,"COTS")*100/M18)</f>
        <v>0</v>
      </c>
      <c r="DE18">
        <f>IF(M18=0,0,COUNTIF(T3_imgsummary!E18:N18,"COR")*100/M18)</f>
        <v>0</v>
      </c>
      <c r="DF18">
        <f>IF(M18=0,0,COUNTIF(T3_imgsummary!E18:N18,"DIA")*100/M18)</f>
        <v>0</v>
      </c>
      <c r="DG18">
        <f>IF(M18=0,0,COUNTIF(T3_imgsummary!E18:N18,"GORG")*100/M18)</f>
        <v>0</v>
      </c>
      <c r="DH18">
        <f>IF(M18=0,0,COUNTIF(T3_imgsummary!E18:N18,"ISIS")*100/M18)</f>
        <v>0</v>
      </c>
      <c r="DI18">
        <f>IF(M18=0,0,COUNTIF(T3_imgsummary!E18:N18,"OT")*100/M18)</f>
        <v>0</v>
      </c>
      <c r="DJ18">
        <f>IF(M18=0,0,COUNTIF(T3_imgsummary!E18:N18,"SG")*100/M18)</f>
        <v>0</v>
      </c>
      <c r="DK18">
        <f>IF(M18=0,0,COUNTIF(T3_imgsummary!E18:N18,"SC")*100/M18)</f>
        <v>0</v>
      </c>
      <c r="DL18">
        <f>IF(M18=0,0,COUNTIF(T3_imgsummary!E18:N18,"SP")*100/M18)</f>
        <v>0</v>
      </c>
      <c r="DM18">
        <f>IF(M18=0,0,COUNTIF(T3_imgsummary!E18:N18,"ZO")*100/M18)</f>
        <v>0</v>
      </c>
      <c r="DO18">
        <f>IF(M18=0,0,COUNTIF(T3_imgsummary!E18:N18,"TWB")*100/M18)</f>
        <v>0</v>
      </c>
      <c r="DQ18">
        <f>IF(M18=0,0,COUNTIF(T3_imgsummary!Y18:AH18,"COR")*100/M18)</f>
        <v>0</v>
      </c>
      <c r="DR18">
        <f>IF(M18=0,0,COUNTIF(T3_imgsummary!Y18:AH18,"COTS")*100/M18)</f>
        <v>0</v>
      </c>
      <c r="DS18">
        <f>IF(M18=0,0,COUNTIF(T3_imgsummary!Y18:AH18,"DIA")*100/M18)</f>
        <v>0</v>
      </c>
      <c r="DT18">
        <f>IF(M18=0,0,COUNTIF(T3_imgsummary!Y18:AH18,"GORG")*100/M18)</f>
        <v>0</v>
      </c>
      <c r="DU18">
        <f>IF(M18=0,0,COUNTIF(T3_imgsummary!Y18:AH18,"ISIS")*100/M18)</f>
        <v>0</v>
      </c>
      <c r="DV18">
        <f>IF(M18=0,0,COUNTIF(T3_imgsummary!Y18:AH18,"DIS")*100/M18)</f>
        <v>0</v>
      </c>
      <c r="DW18">
        <f>IF(M18=0,0,COUNTIF(T3_imgsummary!Y18:AH18,"BLEC")*100/M18)</f>
        <v>0</v>
      </c>
      <c r="DX18">
        <f>IF(M18=0,0,COUNTIF(T3_imgsummary!Y18:AH18,"COD")*100/M18)</f>
        <v>0</v>
      </c>
      <c r="DY18">
        <f>IF(M18=0,0,COUNTIF(T3_imgsummary!Y18:AH18,"KAPP")*100/M18)</f>
        <v>0</v>
      </c>
      <c r="DZ18">
        <f>IF(M18=0,0,COUNTIF(T3_imgsummary!Y18:AH18,"SARG")*100/M18)</f>
        <v>0</v>
      </c>
      <c r="EA18">
        <f>IF(M18=0,0,COUNTIF(T3_imgsummary!Y18:AH18,"ZACRF")*100/M18)</f>
        <v>0</v>
      </c>
      <c r="EB18">
        <f>IF(M18=0,0,COUNTIF(T3_imgsummary!Y18:AH18,"ZAGARF")*100/M18)</f>
        <v>0</v>
      </c>
      <c r="EC18">
        <f>IF(M18=0,0,COUNTIF(T3_imgsummary!Y18:AH18,"ZAGATF")*100/M18)</f>
        <v>0</v>
      </c>
      <c r="ED18">
        <f>IF(M18=0,0,COUNTIF(T3_imgsummary!Y18:AH18,"ZCMRF")*100/M18)</f>
        <v>0</v>
      </c>
      <c r="EE18">
        <f>IF(M18=0,0,COUNTIF(T3_imgsummary!Y18:AH18,"ZDENF")*100/M18)</f>
        <v>0</v>
      </c>
      <c r="EF18">
        <f>IF(M18=0,0,COUNTIF(T3_imgsummary!Y18:AH18,"ZEUPF")*100/M18)</f>
        <v>0</v>
      </c>
      <c r="EG18">
        <f>IF(M18=0,0,COUNTIF(T3_imgsummary!Y18:AH18,"ZFAVF")*100/M18)</f>
        <v>0</v>
      </c>
      <c r="EH18">
        <f>IF(M18=0,0,COUNTIF(T3_imgsummary!Y18:AH18,"ZMUSF")*100/M18)</f>
        <v>0</v>
      </c>
      <c r="EI18">
        <f>IF(M18=0,0,COUNTIF(T3_imgsummary!Y18:AH18,"ZNSC")*100/M18)</f>
        <v>0</v>
      </c>
      <c r="EJ18">
        <f>IF(M18=0,0,COUNTIF(T3_imgsummary!Y18:AH18,"ZOC")*100/M18)</f>
        <v>0</v>
      </c>
      <c r="EK18">
        <f>IF(M18=0,0,COUNTIF(T3_imgsummary!Y18:AH18,"ZPOCF")*100/M18)</f>
        <v>0</v>
      </c>
      <c r="EL18">
        <f>IF(M18=0,0,COUNTIF(T3_imgsummary!Y18:AH18,"ZPORF")*100/M18)</f>
        <v>0</v>
      </c>
    </row>
    <row r="19" spans="1:142" x14ac:dyDescent="0.25">
      <c r="A19">
        <v>17</v>
      </c>
      <c r="B19" t="s">
        <v>737</v>
      </c>
      <c r="F19">
        <f>IF(M19=0,0,COUNTIF(T3_imgsummary!O19:X19,"HC")*100/M19)</f>
        <v>0</v>
      </c>
      <c r="G19" s="26">
        <f>IF(M19=0,0,COUNTIF(T3_imgsummary!O19:X19,"AA")*100/M19)</f>
        <v>50</v>
      </c>
      <c r="H19">
        <f>IF(M19=0,0,COUNTIF(T3_imgsummary!O19:X19,"AB")*100/M19)</f>
        <v>0</v>
      </c>
      <c r="I19" s="26">
        <f>IF(M19=0,0,COUNTIF(T3_imgsummary!O19:X19,"MA")*100/M19)</f>
        <v>40</v>
      </c>
      <c r="J19" s="26">
        <f>IF(M19=0,0,COUNTIF(T3_imgsummary!O19:X19,"HA")*100/M19)</f>
        <v>10</v>
      </c>
      <c r="K19">
        <f>IF(M19=0,0,COUNTIF(T3_imgsummary!O19:X19,"OB")*100/M19)</f>
        <v>0</v>
      </c>
      <c r="L19">
        <f>IF(M19=0,0,COUNTIF(T3_imgsummary!O19:X19,"TWB")*100/M19)</f>
        <v>0</v>
      </c>
      <c r="M19">
        <f>10-COUNTIF(T3_imgsummary!O19:X19,"TWS")</f>
        <v>10</v>
      </c>
      <c r="P19">
        <f>IF(M19=0,0,COUNTIF(T3_imgsummary!E19:N19,"ACAN")*100/M19)</f>
        <v>0</v>
      </c>
      <c r="Q19">
        <f>IF(M19=0,0,COUNTIF(T3_imgsummary!E19:N19,"ACB")*100/M19)</f>
        <v>0</v>
      </c>
      <c r="R19">
        <f>IF(M19=0,0,COUNTIF(T3_imgsummary!E19:N19,"ACC")*100/M19)</f>
        <v>0</v>
      </c>
      <c r="S19">
        <f>IF(M19=0,0,COUNTIF(T3_imgsummary!E19:N19,"ACD")*100/M19)</f>
        <v>0</v>
      </c>
      <c r="T19">
        <f>IF(M19=0,0,COUNTIF(T3_imgsummary!E19:N19,"ACH")*100/M19)</f>
        <v>0</v>
      </c>
      <c r="U19">
        <f>IF(M19=0,0,COUNTIF(T3_imgsummary!E19:N19,"ACT")*100/M19)</f>
        <v>0</v>
      </c>
      <c r="V19">
        <f>IF(M19=0,0,COUNTIF(T3_imgsummary!E19:N19,"ACR")*100/M19)</f>
        <v>0</v>
      </c>
      <c r="W19">
        <f>IF(M19=0,0,COUNTIF(T3_imgsummary!E19:N19,"AST")*100/M19)</f>
        <v>0</v>
      </c>
      <c r="X19">
        <f>IF(M19=0,0,COUNTIF(T3_imgsummary!E19:N19,"AF")*100/M19)</f>
        <v>0</v>
      </c>
      <c r="Y19">
        <f>IF(M19=0,0,COUNTIF(T3_imgsummary!E19:N19,"BLEC")*100/M19)</f>
        <v>0</v>
      </c>
      <c r="Z19">
        <f>IF(M19=0,0,COUNTIF(T3_imgsummary!E19:N19,"CAU")*100/M19)</f>
        <v>0</v>
      </c>
      <c r="AA19">
        <f>IF(M19=0,0,COUNTIF(T3_imgsummary!E19:N19,"COE")*100/M19)</f>
        <v>0</v>
      </c>
      <c r="AB19">
        <f>IF(M19=0,0,COUNTIF(T3_imgsummary!E19:N19,"COS")*100/M19)</f>
        <v>0</v>
      </c>
      <c r="AC19">
        <f>IF(M19=0,0,COUNTIF(T3_imgsummary!E19:N19,"CYP")*100/M19)</f>
        <v>0</v>
      </c>
      <c r="AD19">
        <f>IF(M19=0,0,COUNTIF(T3_imgsummary!E19:N19,"DIP")*100/M19)</f>
        <v>0</v>
      </c>
      <c r="AE19">
        <f>IF(M19=0,0,COUNTIF(T3_imgsummary!E19:N19,"ECHY")*100/M19)</f>
        <v>0</v>
      </c>
      <c r="AF19">
        <f>IF(M19=0,0,COUNTIF(T3_imgsummary!E19:N19,"ECHI")*100/M19)</f>
        <v>0</v>
      </c>
      <c r="AG19">
        <f>IF(M19=0,0,COUNTIF(T3_imgsummary!E19:N19,"EUP")*100/M19)</f>
        <v>0</v>
      </c>
      <c r="AH19">
        <f>IF(M19=0,0,COUNTIF(T3_imgsummary!E19:N19,"FAV")*100/M19)</f>
        <v>0</v>
      </c>
      <c r="AI19">
        <f>IF(M19=0,0,COUNTIF(T3_imgsummary!E19:N19,"FVI")*100/M19)</f>
        <v>0</v>
      </c>
      <c r="AJ19">
        <f>IF(M19=0,0,COUNTIF(T3_imgsummary!E19:N19,"CMR")*100/M19)</f>
        <v>0</v>
      </c>
      <c r="AK19">
        <f>IF(M19=0,0,COUNTIF(T3_imgsummary!E19:N19,"GAL")*100/M19)</f>
        <v>0</v>
      </c>
      <c r="AL19">
        <f>IF(M19=0,0,COUNTIF(T3_imgsummary!E19:N19,"GONIA")*100/M19)</f>
        <v>0</v>
      </c>
      <c r="AM19">
        <f>IF(M19=0,0,COUNTIF(T3_imgsummary!E19:N19,"GONIO")*100/M19)</f>
        <v>0</v>
      </c>
      <c r="AN19">
        <f>IF(M19=0,0,COUNTIF(T3_imgsummary!E19:N19,"HEL")*100/M19)</f>
        <v>0</v>
      </c>
      <c r="AO19">
        <f>IF(M19=0,0,COUNTIF(T3_imgsummary!E19:N19,"HYD")*100/M19)</f>
        <v>0</v>
      </c>
      <c r="AP19">
        <f>IF(M19=0,0,COUNTIF(T3_imgsummary!E19:N19,"ISO")*100/M19)</f>
        <v>0</v>
      </c>
      <c r="AQ19">
        <f>IF(M19=0,0,COUNTIF(T3_imgsummary!E19:N19,"LEPA")*100/M19)</f>
        <v>0</v>
      </c>
      <c r="AR19">
        <f>IF(M19=0,0,COUNTIF(T3_imgsummary!E19:N19,"LEPS")*100/M19)</f>
        <v>0</v>
      </c>
      <c r="AS19">
        <f>IF(M19=0,0,COUNTIF(T3_imgsummary!E19:N19,"LOB")*100/M19)</f>
        <v>0</v>
      </c>
      <c r="AT19">
        <f>IF(M19=0,0,COUNTIF(T3_imgsummary!E19:N19,"MER")*100/M19)</f>
        <v>0</v>
      </c>
      <c r="AU19">
        <f>IF(M19=0,0,COUNTIF(T3_imgsummary!E19:N19,"MILL")*100/M19)</f>
        <v>0</v>
      </c>
      <c r="AV19">
        <f>IF(M19=0,0,COUNTIF(T3_imgsummary!E19:N19,"MON")*100/M19)</f>
        <v>0</v>
      </c>
      <c r="AW19">
        <f>IF(M19=0,0,COUNTIF(T3_imgsummary!E19:N19,"MONTB")*100/M19)</f>
        <v>0</v>
      </c>
      <c r="AX19">
        <f>IF(M19=0,0,COUNTIF(T3_imgsummary!E19:N19,"MONTE")*100/M19)</f>
        <v>0</v>
      </c>
      <c r="AY19">
        <f>IF(M19=0,0,COUNTIF(T3_imgsummary!E19:N19,"MONTF")*100/M19)</f>
        <v>0</v>
      </c>
      <c r="AZ19">
        <f>IF(M19=0,0,COUNTIF(T3_imgsummary!E19:N19,"MYC")*100/M19)</f>
        <v>0</v>
      </c>
      <c r="BA19">
        <f>IF(M19=0,0,COUNTIF(T3_imgsummary!E19:N19,"CB")*100/M19)</f>
        <v>0</v>
      </c>
      <c r="BB19">
        <f>IF(M19=0,0,COUNTIF(T3_imgsummary!E19:N19,"BUB")*100/M19)</f>
        <v>0</v>
      </c>
      <c r="BC19">
        <f>IF(M19=0,0,COUNTIF(T3_imgsummary!E19:N19,"CE")*100/M19)</f>
        <v>0</v>
      </c>
      <c r="BD19">
        <f>IF(M19=0,0,COUNTIF(T3_imgsummary!E19:N19,"CF")*100/M19)</f>
        <v>0</v>
      </c>
      <c r="BE19">
        <f>IF(M19=0,0,COUNTIF(T3_imgsummary!E19:N19,"FOT")*100/M19)</f>
        <v>0</v>
      </c>
      <c r="BF19">
        <f>IF(M19=0,0,COUNTIF(T3_imgsummary!E19:N19,"CM")*100/M19)</f>
        <v>0</v>
      </c>
      <c r="BG19">
        <f>IF(M19=0,0,COUNTIF(T3_imgsummary!E19:N19,"OULA")*100/M19)</f>
        <v>0</v>
      </c>
      <c r="BH19">
        <f>IF(M19=0,0,COUNTIF(T3_imgsummary!E19:N19,"OULO")*100/M19)</f>
        <v>0</v>
      </c>
      <c r="BI19">
        <f>IF(M19=0,0,COUNTIF(T3_imgsummary!E19:N19,"OXY")*100/M19)</f>
        <v>0</v>
      </c>
      <c r="BJ19">
        <f>IF(M19=0,0,COUNTIF(T3_imgsummary!E19:N19,"PACE")*100/M19)</f>
        <v>0</v>
      </c>
      <c r="BK19">
        <f>IF(M19=0,0,COUNTIF(T3_imgsummary!E19:N19,"PACF")*100/M19)</f>
        <v>0</v>
      </c>
      <c r="BL19">
        <f>IF(M19=0,0,COUNTIF(T3_imgsummary!E19:N19,"PAV")*100/M19)</f>
        <v>0</v>
      </c>
      <c r="BM19">
        <f>IF(M19=0,0,COUNTIF(T3_imgsummary!E19:N19,"PEC")*100/M19)</f>
        <v>0</v>
      </c>
      <c r="BN19">
        <f>IF(M19=0,0,COUNTIF(T3_imgsummary!E19:N19,"PLAT")*100/M19)</f>
        <v>0</v>
      </c>
      <c r="BO19">
        <f>IF(M19=0,0,COUNTIF(T3_imgsummary!E19:N19,"POC")*100/M19)</f>
        <v>0</v>
      </c>
      <c r="BP19">
        <f>IF(M19=0,0,COUNTIF(T3_imgsummary!E19:N19,"PORB")*100/M19)</f>
        <v>0</v>
      </c>
      <c r="BQ19">
        <f>IF(M19=0,0,COUNTIF(T3_imgsummary!E19:N19,"PORE")*100/M19)</f>
        <v>0</v>
      </c>
      <c r="BR19">
        <f>IF(M19=0,0,COUNTIF(T3_imgsummary!E19:N19,"PORM")*100/M19)</f>
        <v>0</v>
      </c>
      <c r="BS19">
        <f>IF(M19=0,0,COUNTIF(T3_imgsummary!E19:N19,"SER")*100/M19)</f>
        <v>0</v>
      </c>
      <c r="BT19">
        <f>IF(M19=0,0,COUNTIF(T3_imgsummary!E19:N19,"STY")*100/M19)</f>
        <v>0</v>
      </c>
      <c r="BU19">
        <f>IF(M19=0,0,COUNTIF(T3_imgsummary!E19:N19,"SYM")*100/M19)</f>
        <v>0</v>
      </c>
      <c r="BV19">
        <f>IF(M19=0,0,COUNTIF(T3_imgsummary!E19:N19,"TUBI")*100/M19)</f>
        <v>0</v>
      </c>
      <c r="BW19">
        <f>IF(M19=0,0,COUNTIF(T3_imgsummary!E19:N19,"TURB")*100/M19)</f>
        <v>0</v>
      </c>
      <c r="BX19">
        <f>IF(M19=0,0,COUNTIF(T3_imgsummary!E19:N19,"ZACRF")*100/M19)</f>
        <v>0</v>
      </c>
      <c r="BY19">
        <f>IF(M19=0,0,COUNTIF(T3_imgsummary!E19:N19,"ZAGARF")*100/M19)</f>
        <v>0</v>
      </c>
      <c r="BZ19">
        <f>IF(M19=0,0,COUNTIF(T3_imgsummary!E19:N19,"ZAGATF")*100/M19)</f>
        <v>0</v>
      </c>
      <c r="CA19">
        <f>IF(M19=0,0,COUNTIF(T3_imgsummary!E19:N19,"ZDENF")*100/M19)</f>
        <v>0</v>
      </c>
      <c r="CB19">
        <f>IF(M19=0,0,COUNTIF(T3_imgsummary!E19:N19,"ZEUPF")*100/M19)</f>
        <v>0</v>
      </c>
      <c r="CC19">
        <f>IF(M19=0,0,COUNTIF(T3_imgsummary!E19:N19,"ZFAVF")*100/M19)</f>
        <v>0</v>
      </c>
      <c r="CD19">
        <f>IF(M19=0,0,COUNTIF(T3_imgsummary!E19:N19,"ZCMRF")*100/M19)</f>
        <v>0</v>
      </c>
      <c r="CE19">
        <f>IF(M19=0,0,COUNTIF(T3_imgsummary!E19:N19,"ZMUSF")*100/M19)</f>
        <v>0</v>
      </c>
      <c r="CF19">
        <f>IF(M19=0,0,COUNTIF(T3_imgsummary!E19:N19,"ZNSC")*100/M19)</f>
        <v>0</v>
      </c>
      <c r="CG19">
        <f>IF(M19=0,0,COUNTIF(T3_imgsummary!E19:N19,"ZOC")*100/M19)</f>
        <v>0</v>
      </c>
      <c r="CH19">
        <f>IF(M19=0,0,COUNTIF(T3_imgsummary!E19:N19,"ZPOCF")*100/M19)</f>
        <v>0</v>
      </c>
      <c r="CI19">
        <f>IF(M19=0,0,COUNTIF(T3_imgsummary!E19:N19,"ZPORF")*100/M19)</f>
        <v>0</v>
      </c>
      <c r="CK19" s="26">
        <f>IF(M19=0,0,COUNTIF(T3_imgsummary!E19:N19,"AA")*100/M19)</f>
        <v>50</v>
      </c>
      <c r="CL19">
        <f>IF(M19=0,0,COUNTIF(T3_imgsummary!E19:N19,"CA")*100/M19)</f>
        <v>0</v>
      </c>
      <c r="CM19">
        <f>IF(M19=0,0,COUNTIF(T3_imgsummary!E19:N19,"DC")*100/M19)</f>
        <v>0</v>
      </c>
      <c r="CN19">
        <f>IF(M19=0,0,COUNTIF(T3_imgsummary!E19:N19,"DCA")*100/M19)</f>
        <v>0</v>
      </c>
      <c r="CO19">
        <f>IF(M19=0,0,COUNTIF(T3_imgsummary!E19:N19,"DIS")*100/M19)</f>
        <v>0</v>
      </c>
      <c r="CQ19">
        <f>IF(M19=0,0,COUNTIF(T3_imgsummary!E19:N19,"GRV")*100/M19)</f>
        <v>0</v>
      </c>
      <c r="CR19">
        <f>IF(M19=0,0,COUNTIF(T3_imgsummary!E19:N19,"R")*100/M19)</f>
        <v>0</v>
      </c>
      <c r="CS19">
        <f>IF(M19=0,0,COUNTIF(T3_imgsummary!E19:N19,"S")*100/M19)</f>
        <v>0</v>
      </c>
      <c r="CT19">
        <f>IF(M19=0,0,COUNTIF(T3_imgsummary!E19:N19,"RCK")*100/M19)</f>
        <v>0</v>
      </c>
      <c r="CU19">
        <f>IF(M19=0,0,COUNTIF(T3_imgsummary!E19:N19,"SI")*100/M19)</f>
        <v>0</v>
      </c>
      <c r="CW19">
        <f>IF(M19=0,0,COUNTIF(T3_imgsummary!E19:N19,"COD")*100/M19)</f>
        <v>0</v>
      </c>
      <c r="CX19">
        <f>IF(M19=0,0,COUNTIF(T3_imgsummary!E19:N19,"KAPP")*100/M19)</f>
        <v>0</v>
      </c>
      <c r="CY19" s="26">
        <f>IF(M19=0,0,COUNTIF(T3_imgsummary!E19:N19,"MA")*100/M19)</f>
        <v>40</v>
      </c>
      <c r="CZ19">
        <f>IF(M19=0,0,COUNTIF(T3_imgsummary!E19:N19,"SARG")*100/M19)</f>
        <v>0</v>
      </c>
      <c r="DB19" s="26">
        <f>IF(M19=0,0,COUNTIF(T3_imgsummary!E19:N19,"HA")*100/M19)</f>
        <v>10</v>
      </c>
      <c r="DD19">
        <f>IF(M19=0,0,COUNTIF(T3_imgsummary!E19:N19,"COTS")*100/M19)</f>
        <v>0</v>
      </c>
      <c r="DE19">
        <f>IF(M19=0,0,COUNTIF(T3_imgsummary!E19:N19,"COR")*100/M19)</f>
        <v>0</v>
      </c>
      <c r="DF19">
        <f>IF(M19=0,0,COUNTIF(T3_imgsummary!E19:N19,"DIA")*100/M19)</f>
        <v>0</v>
      </c>
      <c r="DG19">
        <f>IF(M19=0,0,COUNTIF(T3_imgsummary!E19:N19,"GORG")*100/M19)</f>
        <v>0</v>
      </c>
      <c r="DH19">
        <f>IF(M19=0,0,COUNTIF(T3_imgsummary!E19:N19,"ISIS")*100/M19)</f>
        <v>0</v>
      </c>
      <c r="DI19">
        <f>IF(M19=0,0,COUNTIF(T3_imgsummary!E19:N19,"OT")*100/M19)</f>
        <v>0</v>
      </c>
      <c r="DJ19">
        <f>IF(M19=0,0,COUNTIF(T3_imgsummary!E19:N19,"SG")*100/M19)</f>
        <v>0</v>
      </c>
      <c r="DK19">
        <f>IF(M19=0,0,COUNTIF(T3_imgsummary!E19:N19,"SC")*100/M19)</f>
        <v>0</v>
      </c>
      <c r="DL19">
        <f>IF(M19=0,0,COUNTIF(T3_imgsummary!E19:N19,"SP")*100/M19)</f>
        <v>0</v>
      </c>
      <c r="DM19">
        <f>IF(M19=0,0,COUNTIF(T3_imgsummary!E19:N19,"ZO")*100/M19)</f>
        <v>0</v>
      </c>
      <c r="DO19">
        <f>IF(M19=0,0,COUNTIF(T3_imgsummary!E19:N19,"TWB")*100/M19)</f>
        <v>0</v>
      </c>
      <c r="DQ19">
        <f>IF(M19=0,0,COUNTIF(T3_imgsummary!Y19:AH19,"COR")*100/M19)</f>
        <v>0</v>
      </c>
      <c r="DR19">
        <f>IF(M19=0,0,COUNTIF(T3_imgsummary!Y19:AH19,"COTS")*100/M19)</f>
        <v>0</v>
      </c>
      <c r="DS19">
        <f>IF(M19=0,0,COUNTIF(T3_imgsummary!Y19:AH19,"DIA")*100/M19)</f>
        <v>0</v>
      </c>
      <c r="DT19">
        <f>IF(M19=0,0,COUNTIF(T3_imgsummary!Y19:AH19,"GORG")*100/M19)</f>
        <v>0</v>
      </c>
      <c r="DU19">
        <f>IF(M19=0,0,COUNTIF(T3_imgsummary!Y19:AH19,"ISIS")*100/M19)</f>
        <v>0</v>
      </c>
      <c r="DV19">
        <f>IF(M19=0,0,COUNTIF(T3_imgsummary!Y19:AH19,"DIS")*100/M19)</f>
        <v>0</v>
      </c>
      <c r="DW19">
        <f>IF(M19=0,0,COUNTIF(T3_imgsummary!Y19:AH19,"BLEC")*100/M19)</f>
        <v>0</v>
      </c>
      <c r="DX19">
        <f>IF(M19=0,0,COUNTIF(T3_imgsummary!Y19:AH19,"COD")*100/M19)</f>
        <v>0</v>
      </c>
      <c r="DY19">
        <f>IF(M19=0,0,COUNTIF(T3_imgsummary!Y19:AH19,"KAPP")*100/M19)</f>
        <v>0</v>
      </c>
      <c r="DZ19">
        <f>IF(M19=0,0,COUNTIF(T3_imgsummary!Y19:AH19,"SARG")*100/M19)</f>
        <v>0</v>
      </c>
      <c r="EA19">
        <f>IF(M19=0,0,COUNTIF(T3_imgsummary!Y19:AH19,"ZACRF")*100/M19)</f>
        <v>0</v>
      </c>
      <c r="EB19">
        <f>IF(M19=0,0,COUNTIF(T3_imgsummary!Y19:AH19,"ZAGARF")*100/M19)</f>
        <v>0</v>
      </c>
      <c r="EC19">
        <f>IF(M19=0,0,COUNTIF(T3_imgsummary!Y19:AH19,"ZAGATF")*100/M19)</f>
        <v>0</v>
      </c>
      <c r="ED19">
        <f>IF(M19=0,0,COUNTIF(T3_imgsummary!Y19:AH19,"ZCMRF")*100/M19)</f>
        <v>0</v>
      </c>
      <c r="EE19">
        <f>IF(M19=0,0,COUNTIF(T3_imgsummary!Y19:AH19,"ZDENF")*100/M19)</f>
        <v>0</v>
      </c>
      <c r="EF19">
        <f>IF(M19=0,0,COUNTIF(T3_imgsummary!Y19:AH19,"ZEUPF")*100/M19)</f>
        <v>0</v>
      </c>
      <c r="EG19">
        <f>IF(M19=0,0,COUNTIF(T3_imgsummary!Y19:AH19,"ZFAVF")*100/M19)</f>
        <v>0</v>
      </c>
      <c r="EH19">
        <f>IF(M19=0,0,COUNTIF(T3_imgsummary!Y19:AH19,"ZMUSF")*100/M19)</f>
        <v>0</v>
      </c>
      <c r="EI19">
        <f>IF(M19=0,0,COUNTIF(T3_imgsummary!Y19:AH19,"ZNSC")*100/M19)</f>
        <v>0</v>
      </c>
      <c r="EJ19">
        <f>IF(M19=0,0,COUNTIF(T3_imgsummary!Y19:AH19,"ZOC")*100/M19)</f>
        <v>0</v>
      </c>
      <c r="EK19">
        <f>IF(M19=0,0,COUNTIF(T3_imgsummary!Y19:AH19,"ZPOCF")*100/M19)</f>
        <v>0</v>
      </c>
      <c r="EL19">
        <f>IF(M19=0,0,COUNTIF(T3_imgsummary!Y19:AH19,"ZPORF")*100/M19)</f>
        <v>0</v>
      </c>
    </row>
    <row r="20" spans="1:142" x14ac:dyDescent="0.25">
      <c r="A20">
        <v>18</v>
      </c>
      <c r="B20" t="s">
        <v>738</v>
      </c>
      <c r="F20" s="26">
        <f>IF(M20=0,0,COUNTIF(T3_imgsummary!O20:X20,"HC")*100/M20)</f>
        <v>30</v>
      </c>
      <c r="G20" s="26">
        <f>IF(M20=0,0,COUNTIF(T3_imgsummary!O20:X20,"AA")*100/M20)</f>
        <v>40</v>
      </c>
      <c r="H20">
        <f>IF(M20=0,0,COUNTIF(T3_imgsummary!O20:X20,"AB")*100/M20)</f>
        <v>0</v>
      </c>
      <c r="I20">
        <f>IF(M20=0,0,COUNTIF(T3_imgsummary!O20:X20,"MA")*100/M20)</f>
        <v>0</v>
      </c>
      <c r="J20" s="26">
        <f>IF(M20=0,0,COUNTIF(T3_imgsummary!O20:X20,"HA")*100/M20)</f>
        <v>10</v>
      </c>
      <c r="K20" s="26">
        <f>IF(M20=0,0,COUNTIF(T3_imgsummary!O20:X20,"OB")*100/M20)</f>
        <v>20</v>
      </c>
      <c r="L20">
        <f>IF(M20=0,0,COUNTIF(T3_imgsummary!O20:X20,"TWB")*100/M20)</f>
        <v>0</v>
      </c>
      <c r="M20">
        <f>10-COUNTIF(T3_imgsummary!O20:X20,"TWS")</f>
        <v>10</v>
      </c>
      <c r="P20">
        <f>IF(M20=0,0,COUNTIF(T3_imgsummary!E20:N20,"ACAN")*100/M20)</f>
        <v>0</v>
      </c>
      <c r="Q20">
        <f>IF(M20=0,0,COUNTIF(T3_imgsummary!E20:N20,"ACB")*100/M20)</f>
        <v>0</v>
      </c>
      <c r="R20">
        <f>IF(M20=0,0,COUNTIF(T3_imgsummary!E20:N20,"ACC")*100/M20)</f>
        <v>0</v>
      </c>
      <c r="S20">
        <f>IF(M20=0,0,COUNTIF(T3_imgsummary!E20:N20,"ACD")*100/M20)</f>
        <v>0</v>
      </c>
      <c r="T20">
        <f>IF(M20=0,0,COUNTIF(T3_imgsummary!E20:N20,"ACH")*100/M20)</f>
        <v>0</v>
      </c>
      <c r="U20">
        <f>IF(M20=0,0,COUNTIF(T3_imgsummary!E20:N20,"ACT")*100/M20)</f>
        <v>0</v>
      </c>
      <c r="V20">
        <f>IF(M20=0,0,COUNTIF(T3_imgsummary!E20:N20,"ACR")*100/M20)</f>
        <v>0</v>
      </c>
      <c r="W20">
        <f>IF(M20=0,0,COUNTIF(T3_imgsummary!E20:N20,"AST")*100/M20)</f>
        <v>0</v>
      </c>
      <c r="X20">
        <f>IF(M20=0,0,COUNTIF(T3_imgsummary!E20:N20,"AF")*100/M20)</f>
        <v>0</v>
      </c>
      <c r="Y20">
        <f>IF(M20=0,0,COUNTIF(T3_imgsummary!E20:N20,"BLEC")*100/M20)</f>
        <v>0</v>
      </c>
      <c r="Z20">
        <f>IF(M20=0,0,COUNTIF(T3_imgsummary!E20:N20,"CAU")*100/M20)</f>
        <v>0</v>
      </c>
      <c r="AA20">
        <f>IF(M20=0,0,COUNTIF(T3_imgsummary!E20:N20,"COE")*100/M20)</f>
        <v>0</v>
      </c>
      <c r="AB20">
        <f>IF(M20=0,0,COUNTIF(T3_imgsummary!E20:N20,"COS")*100/M20)</f>
        <v>0</v>
      </c>
      <c r="AC20">
        <f>IF(M20=0,0,COUNTIF(T3_imgsummary!E20:N20,"CYP")*100/M20)</f>
        <v>0</v>
      </c>
      <c r="AD20">
        <f>IF(M20=0,0,COUNTIF(T3_imgsummary!E20:N20,"DIP")*100/M20)</f>
        <v>0</v>
      </c>
      <c r="AE20">
        <f>IF(M20=0,0,COUNTIF(T3_imgsummary!E20:N20,"ECHY")*100/M20)</f>
        <v>0</v>
      </c>
      <c r="AF20">
        <f>IF(M20=0,0,COUNTIF(T3_imgsummary!E20:N20,"ECHI")*100/M20)</f>
        <v>0</v>
      </c>
      <c r="AG20">
        <f>IF(M20=0,0,COUNTIF(T3_imgsummary!E20:N20,"EUP")*100/M20)</f>
        <v>0</v>
      </c>
      <c r="AH20">
        <f>IF(M20=0,0,COUNTIF(T3_imgsummary!E20:N20,"FAV")*100/M20)</f>
        <v>0</v>
      </c>
      <c r="AI20">
        <f>IF(M20=0,0,COUNTIF(T3_imgsummary!E20:N20,"FVI")*100/M20)</f>
        <v>0</v>
      </c>
      <c r="AJ20">
        <f>IF(M20=0,0,COUNTIF(T3_imgsummary!E20:N20,"CMR")*100/M20)</f>
        <v>0</v>
      </c>
      <c r="AK20">
        <f>IF(M20=0,0,COUNTIF(T3_imgsummary!E20:N20,"GAL")*100/M20)</f>
        <v>0</v>
      </c>
      <c r="AL20">
        <f>IF(M20=0,0,COUNTIF(T3_imgsummary!E20:N20,"GONIA")*100/M20)</f>
        <v>0</v>
      </c>
      <c r="AM20">
        <f>IF(M20=0,0,COUNTIF(T3_imgsummary!E20:N20,"GONIO")*100/M20)</f>
        <v>0</v>
      </c>
      <c r="AN20">
        <f>IF(M20=0,0,COUNTIF(T3_imgsummary!E20:N20,"HEL")*100/M20)</f>
        <v>0</v>
      </c>
      <c r="AO20">
        <f>IF(M20=0,0,COUNTIF(T3_imgsummary!E20:N20,"HYD")*100/M20)</f>
        <v>0</v>
      </c>
      <c r="AP20" s="26">
        <f>IF(M20=0,0,COUNTIF(T3_imgsummary!E20:N20,"ISO")*100/M20)</f>
        <v>30</v>
      </c>
      <c r="AQ20">
        <f>IF(M20=0,0,COUNTIF(T3_imgsummary!E20:N20,"LEPA")*100/M20)</f>
        <v>0</v>
      </c>
      <c r="AR20">
        <f>IF(M20=0,0,COUNTIF(T3_imgsummary!E20:N20,"LEPS")*100/M20)</f>
        <v>0</v>
      </c>
      <c r="AS20">
        <f>IF(M20=0,0,COUNTIF(T3_imgsummary!E20:N20,"LOB")*100/M20)</f>
        <v>0</v>
      </c>
      <c r="AT20">
        <f>IF(M20=0,0,COUNTIF(T3_imgsummary!E20:N20,"MER")*100/M20)</f>
        <v>0</v>
      </c>
      <c r="AU20">
        <f>IF(M20=0,0,COUNTIF(T3_imgsummary!E20:N20,"MILL")*100/M20)</f>
        <v>0</v>
      </c>
      <c r="AV20">
        <f>IF(M20=0,0,COUNTIF(T3_imgsummary!E20:N20,"MON")*100/M20)</f>
        <v>0</v>
      </c>
      <c r="AW20">
        <f>IF(M20=0,0,COUNTIF(T3_imgsummary!E20:N20,"MONTB")*100/M20)</f>
        <v>0</v>
      </c>
      <c r="AX20">
        <f>IF(M20=0,0,COUNTIF(T3_imgsummary!E20:N20,"MONTE")*100/M20)</f>
        <v>0</v>
      </c>
      <c r="AY20">
        <f>IF(M20=0,0,COUNTIF(T3_imgsummary!E20:N20,"MONTF")*100/M20)</f>
        <v>0</v>
      </c>
      <c r="AZ20">
        <f>IF(M20=0,0,COUNTIF(T3_imgsummary!E20:N20,"MYC")*100/M20)</f>
        <v>0</v>
      </c>
      <c r="BA20">
        <f>IF(M20=0,0,COUNTIF(T3_imgsummary!E20:N20,"CB")*100/M20)</f>
        <v>0</v>
      </c>
      <c r="BB20">
        <f>IF(M20=0,0,COUNTIF(T3_imgsummary!E20:N20,"BUB")*100/M20)</f>
        <v>0</v>
      </c>
      <c r="BC20">
        <f>IF(M20=0,0,COUNTIF(T3_imgsummary!E20:N20,"CE")*100/M20)</f>
        <v>0</v>
      </c>
      <c r="BD20">
        <f>IF(M20=0,0,COUNTIF(T3_imgsummary!E20:N20,"CF")*100/M20)</f>
        <v>0</v>
      </c>
      <c r="BE20">
        <f>IF(M20=0,0,COUNTIF(T3_imgsummary!E20:N20,"FOT")*100/M20)</f>
        <v>0</v>
      </c>
      <c r="BF20">
        <f>IF(M20=0,0,COUNTIF(T3_imgsummary!E20:N20,"CM")*100/M20)</f>
        <v>0</v>
      </c>
      <c r="BG20">
        <f>IF(M20=0,0,COUNTIF(T3_imgsummary!E20:N20,"OULA")*100/M20)</f>
        <v>0</v>
      </c>
      <c r="BH20">
        <f>IF(M20=0,0,COUNTIF(T3_imgsummary!E20:N20,"OULO")*100/M20)</f>
        <v>0</v>
      </c>
      <c r="BI20">
        <f>IF(M20=0,0,COUNTIF(T3_imgsummary!E20:N20,"OXY")*100/M20)</f>
        <v>0</v>
      </c>
      <c r="BJ20">
        <f>IF(M20=0,0,COUNTIF(T3_imgsummary!E20:N20,"PACE")*100/M20)</f>
        <v>0</v>
      </c>
      <c r="BK20">
        <f>IF(M20=0,0,COUNTIF(T3_imgsummary!E20:N20,"PACF")*100/M20)</f>
        <v>0</v>
      </c>
      <c r="BL20">
        <f>IF(M20=0,0,COUNTIF(T3_imgsummary!E20:N20,"PAV")*100/M20)</f>
        <v>0</v>
      </c>
      <c r="BM20">
        <f>IF(M20=0,0,COUNTIF(T3_imgsummary!E20:N20,"PEC")*100/M20)</f>
        <v>0</v>
      </c>
      <c r="BN20">
        <f>IF(M20=0,0,COUNTIF(T3_imgsummary!E20:N20,"PLAT")*100/M20)</f>
        <v>0</v>
      </c>
      <c r="BO20">
        <f>IF(M20=0,0,COUNTIF(T3_imgsummary!E20:N20,"POC")*100/M20)</f>
        <v>0</v>
      </c>
      <c r="BP20">
        <f>IF(M20=0,0,COUNTIF(T3_imgsummary!E20:N20,"PORB")*100/M20)</f>
        <v>0</v>
      </c>
      <c r="BQ20">
        <f>IF(M20=0,0,COUNTIF(T3_imgsummary!E20:N20,"PORE")*100/M20)</f>
        <v>0</v>
      </c>
      <c r="BR20">
        <f>IF(M20=0,0,COUNTIF(T3_imgsummary!E20:N20,"PORM")*100/M20)</f>
        <v>0</v>
      </c>
      <c r="BS20">
        <f>IF(M20=0,0,COUNTIF(T3_imgsummary!E20:N20,"SER")*100/M20)</f>
        <v>0</v>
      </c>
      <c r="BT20">
        <f>IF(M20=0,0,COUNTIF(T3_imgsummary!E20:N20,"STY")*100/M20)</f>
        <v>0</v>
      </c>
      <c r="BU20">
        <f>IF(M20=0,0,COUNTIF(T3_imgsummary!E20:N20,"SYM")*100/M20)</f>
        <v>0</v>
      </c>
      <c r="BV20">
        <f>IF(M20=0,0,COUNTIF(T3_imgsummary!E20:N20,"TUBI")*100/M20)</f>
        <v>0</v>
      </c>
      <c r="BW20">
        <f>IF(M20=0,0,COUNTIF(T3_imgsummary!E20:N20,"TURB")*100/M20)</f>
        <v>0</v>
      </c>
      <c r="BX20">
        <f>IF(M20=0,0,COUNTIF(T3_imgsummary!E20:N20,"ZACRF")*100/M20)</f>
        <v>0</v>
      </c>
      <c r="BY20">
        <f>IF(M20=0,0,COUNTIF(T3_imgsummary!E20:N20,"ZAGARF")*100/M20)</f>
        <v>0</v>
      </c>
      <c r="BZ20">
        <f>IF(M20=0,0,COUNTIF(T3_imgsummary!E20:N20,"ZAGATF")*100/M20)</f>
        <v>0</v>
      </c>
      <c r="CA20">
        <f>IF(M20=0,0,COUNTIF(T3_imgsummary!E20:N20,"ZDENF")*100/M20)</f>
        <v>0</v>
      </c>
      <c r="CB20">
        <f>IF(M20=0,0,COUNTIF(T3_imgsummary!E20:N20,"ZEUPF")*100/M20)</f>
        <v>0</v>
      </c>
      <c r="CC20">
        <f>IF(M20=0,0,COUNTIF(T3_imgsummary!E20:N20,"ZFAVF")*100/M20)</f>
        <v>0</v>
      </c>
      <c r="CD20">
        <f>IF(M20=0,0,COUNTIF(T3_imgsummary!E20:N20,"ZCMRF")*100/M20)</f>
        <v>0</v>
      </c>
      <c r="CE20">
        <f>IF(M20=0,0,COUNTIF(T3_imgsummary!E20:N20,"ZMUSF")*100/M20)</f>
        <v>0</v>
      </c>
      <c r="CF20">
        <f>IF(M20=0,0,COUNTIF(T3_imgsummary!E20:N20,"ZNSC")*100/M20)</f>
        <v>0</v>
      </c>
      <c r="CG20">
        <f>IF(M20=0,0,COUNTIF(T3_imgsummary!E20:N20,"ZOC")*100/M20)</f>
        <v>0</v>
      </c>
      <c r="CH20">
        <f>IF(M20=0,0,COUNTIF(T3_imgsummary!E20:N20,"ZPOCF")*100/M20)</f>
        <v>0</v>
      </c>
      <c r="CI20">
        <f>IF(M20=0,0,COUNTIF(T3_imgsummary!E20:N20,"ZPORF")*100/M20)</f>
        <v>0</v>
      </c>
      <c r="CK20" s="26">
        <f>IF(M20=0,0,COUNTIF(T3_imgsummary!E20:N20,"AA")*100/M20)</f>
        <v>40</v>
      </c>
      <c r="CL20">
        <f>IF(M20=0,0,COUNTIF(T3_imgsummary!E20:N20,"CA")*100/M20)</f>
        <v>0</v>
      </c>
      <c r="CM20">
        <f>IF(M20=0,0,COUNTIF(T3_imgsummary!E20:N20,"DC")*100/M20)</f>
        <v>0</v>
      </c>
      <c r="CN20">
        <f>IF(M20=0,0,COUNTIF(T3_imgsummary!E20:N20,"DCA")*100/M20)</f>
        <v>0</v>
      </c>
      <c r="CO20">
        <f>IF(M20=0,0,COUNTIF(T3_imgsummary!E20:N20,"DIS")*100/M20)</f>
        <v>0</v>
      </c>
      <c r="CQ20">
        <f>IF(M20=0,0,COUNTIF(T3_imgsummary!E20:N20,"GRV")*100/M20)</f>
        <v>0</v>
      </c>
      <c r="CR20">
        <f>IF(M20=0,0,COUNTIF(T3_imgsummary!E20:N20,"R")*100/M20)</f>
        <v>0</v>
      </c>
      <c r="CS20">
        <f>IF(M20=0,0,COUNTIF(T3_imgsummary!E20:N20,"S")*100/M20)</f>
        <v>0</v>
      </c>
      <c r="CT20">
        <f>IF(M20=0,0,COUNTIF(T3_imgsummary!E20:N20,"RCK")*100/M20)</f>
        <v>0</v>
      </c>
      <c r="CU20">
        <f>IF(M20=0,0,COUNTIF(T3_imgsummary!E20:N20,"SI")*100/M20)</f>
        <v>0</v>
      </c>
      <c r="CW20">
        <f>IF(M20=0,0,COUNTIF(T3_imgsummary!E20:N20,"COD")*100/M20)</f>
        <v>0</v>
      </c>
      <c r="CX20">
        <f>IF(M20=0,0,COUNTIF(T3_imgsummary!E20:N20,"KAPP")*100/M20)</f>
        <v>0</v>
      </c>
      <c r="CY20">
        <f>IF(M20=0,0,COUNTIF(T3_imgsummary!E20:N20,"MA")*100/M20)</f>
        <v>0</v>
      </c>
      <c r="CZ20">
        <f>IF(M20=0,0,COUNTIF(T3_imgsummary!E20:N20,"SARG")*100/M20)</f>
        <v>0</v>
      </c>
      <c r="DB20" s="26">
        <f>IF(M20=0,0,COUNTIF(T3_imgsummary!E20:N20,"HA")*100/M20)</f>
        <v>10</v>
      </c>
      <c r="DD20">
        <f>IF(M20=0,0,COUNTIF(T3_imgsummary!E20:N20,"COTS")*100/M20)</f>
        <v>0</v>
      </c>
      <c r="DE20">
        <f>IF(M20=0,0,COUNTIF(T3_imgsummary!E20:N20,"COR")*100/M20)</f>
        <v>0</v>
      </c>
      <c r="DF20">
        <f>IF(M20=0,0,COUNTIF(T3_imgsummary!E20:N20,"DIA")*100/M20)</f>
        <v>0</v>
      </c>
      <c r="DG20">
        <f>IF(M20=0,0,COUNTIF(T3_imgsummary!E20:N20,"GORG")*100/M20)</f>
        <v>0</v>
      </c>
      <c r="DH20">
        <f>IF(M20=0,0,COUNTIF(T3_imgsummary!E20:N20,"ISIS")*100/M20)</f>
        <v>0</v>
      </c>
      <c r="DI20">
        <f>IF(M20=0,0,COUNTIF(T3_imgsummary!E20:N20,"OT")*100/M20)</f>
        <v>0</v>
      </c>
      <c r="DJ20">
        <f>IF(M20=0,0,COUNTIF(T3_imgsummary!E20:N20,"SG")*100/M20)</f>
        <v>0</v>
      </c>
      <c r="DK20">
        <f>IF(M20=0,0,COUNTIF(T3_imgsummary!E20:N20,"SC")*100/M20)</f>
        <v>0</v>
      </c>
      <c r="DL20" s="26">
        <f>IF(M20=0,0,COUNTIF(T3_imgsummary!E20:N20,"SP")*100/M20)</f>
        <v>20</v>
      </c>
      <c r="DM20">
        <f>IF(M20=0,0,COUNTIF(T3_imgsummary!E20:N20,"ZO")*100/M20)</f>
        <v>0</v>
      </c>
      <c r="DO20">
        <f>IF(M20=0,0,COUNTIF(T3_imgsummary!E20:N20,"TWB")*100/M20)</f>
        <v>0</v>
      </c>
      <c r="DQ20">
        <f>IF(M20=0,0,COUNTIF(T3_imgsummary!Y20:AH20,"COR")*100/M20)</f>
        <v>0</v>
      </c>
      <c r="DR20">
        <f>IF(M20=0,0,COUNTIF(T3_imgsummary!Y20:AH20,"COTS")*100/M20)</f>
        <v>0</v>
      </c>
      <c r="DS20">
        <f>IF(M20=0,0,COUNTIF(T3_imgsummary!Y20:AH20,"DIA")*100/M20)</f>
        <v>0</v>
      </c>
      <c r="DT20">
        <f>IF(M20=0,0,COUNTIF(T3_imgsummary!Y20:AH20,"GORG")*100/M20)</f>
        <v>0</v>
      </c>
      <c r="DU20">
        <f>IF(M20=0,0,COUNTIF(T3_imgsummary!Y20:AH20,"ISIS")*100/M20)</f>
        <v>0</v>
      </c>
      <c r="DV20">
        <f>IF(M20=0,0,COUNTIF(T3_imgsummary!Y20:AH20,"DIS")*100/M20)</f>
        <v>0</v>
      </c>
      <c r="DW20">
        <f>IF(M20=0,0,COUNTIF(T3_imgsummary!Y20:AH20,"BLEC")*100/M20)</f>
        <v>0</v>
      </c>
      <c r="DX20">
        <f>IF(M20=0,0,COUNTIF(T3_imgsummary!Y20:AH20,"COD")*100/M20)</f>
        <v>0</v>
      </c>
      <c r="DY20">
        <f>IF(M20=0,0,COUNTIF(T3_imgsummary!Y20:AH20,"KAPP")*100/M20)</f>
        <v>0</v>
      </c>
      <c r="DZ20">
        <f>IF(M20=0,0,COUNTIF(T3_imgsummary!Y20:AH20,"SARG")*100/M20)</f>
        <v>0</v>
      </c>
      <c r="EA20">
        <f>IF(M20=0,0,COUNTIF(T3_imgsummary!Y20:AH20,"ZACRF")*100/M20)</f>
        <v>0</v>
      </c>
      <c r="EB20">
        <f>IF(M20=0,0,COUNTIF(T3_imgsummary!Y20:AH20,"ZAGARF")*100/M20)</f>
        <v>0</v>
      </c>
      <c r="EC20">
        <f>IF(M20=0,0,COUNTIF(T3_imgsummary!Y20:AH20,"ZAGATF")*100/M20)</f>
        <v>0</v>
      </c>
      <c r="ED20">
        <f>IF(M20=0,0,COUNTIF(T3_imgsummary!Y20:AH20,"ZCMRF")*100/M20)</f>
        <v>0</v>
      </c>
      <c r="EE20">
        <f>IF(M20=0,0,COUNTIF(T3_imgsummary!Y20:AH20,"ZDENF")*100/M20)</f>
        <v>0</v>
      </c>
      <c r="EF20">
        <f>IF(M20=0,0,COUNTIF(T3_imgsummary!Y20:AH20,"ZEUPF")*100/M20)</f>
        <v>0</v>
      </c>
      <c r="EG20">
        <f>IF(M20=0,0,COUNTIF(T3_imgsummary!Y20:AH20,"ZFAVF")*100/M20)</f>
        <v>0</v>
      </c>
      <c r="EH20">
        <f>IF(M20=0,0,COUNTIF(T3_imgsummary!Y20:AH20,"ZMUSF")*100/M20)</f>
        <v>0</v>
      </c>
      <c r="EI20">
        <f>IF(M20=0,0,COUNTIF(T3_imgsummary!Y20:AH20,"ZNSC")*100/M20)</f>
        <v>0</v>
      </c>
      <c r="EJ20">
        <f>IF(M20=0,0,COUNTIF(T3_imgsummary!Y20:AH20,"ZOC")*100/M20)</f>
        <v>0</v>
      </c>
      <c r="EK20">
        <f>IF(M20=0,0,COUNTIF(T3_imgsummary!Y20:AH20,"ZPOCF")*100/M20)</f>
        <v>0</v>
      </c>
      <c r="EL20">
        <f>IF(M20=0,0,COUNTIF(T3_imgsummary!Y20:AH20,"ZPORF")*100/M20)</f>
        <v>0</v>
      </c>
    </row>
    <row r="21" spans="1:142" x14ac:dyDescent="0.25">
      <c r="A21">
        <v>19</v>
      </c>
      <c r="B21" t="s">
        <v>739</v>
      </c>
      <c r="F21" s="26">
        <f>IF(M21=0,0,COUNTIF(T3_imgsummary!O21:X21,"HC")*100/M21)</f>
        <v>10</v>
      </c>
      <c r="G21" s="26">
        <f>IF(M21=0,0,COUNTIF(T3_imgsummary!O21:X21,"AA")*100/M21)</f>
        <v>40</v>
      </c>
      <c r="H21">
        <f>IF(M21=0,0,COUNTIF(T3_imgsummary!O21:X21,"AB")*100/M21)</f>
        <v>0</v>
      </c>
      <c r="I21" s="26">
        <f>IF(M21=0,0,COUNTIF(T3_imgsummary!O21:X21,"MA")*100/M21)</f>
        <v>40</v>
      </c>
      <c r="J21">
        <f>IF(M21=0,0,COUNTIF(T3_imgsummary!O21:X21,"HA")*100/M21)</f>
        <v>0</v>
      </c>
      <c r="K21" s="26">
        <f>IF(M21=0,0,COUNTIF(T3_imgsummary!O21:X21,"OB")*100/M21)</f>
        <v>10</v>
      </c>
      <c r="L21">
        <f>IF(M21=0,0,COUNTIF(T3_imgsummary!O21:X21,"TWB")*100/M21)</f>
        <v>0</v>
      </c>
      <c r="M21">
        <f>10-COUNTIF(T3_imgsummary!O21:X21,"TWS")</f>
        <v>10</v>
      </c>
      <c r="P21">
        <f>IF(M21=0,0,COUNTIF(T3_imgsummary!E21:N21,"ACAN")*100/M21)</f>
        <v>0</v>
      </c>
      <c r="Q21">
        <f>IF(M21=0,0,COUNTIF(T3_imgsummary!E21:N21,"ACB")*100/M21)</f>
        <v>0</v>
      </c>
      <c r="R21">
        <f>IF(M21=0,0,COUNTIF(T3_imgsummary!E21:N21,"ACC")*100/M21)</f>
        <v>0</v>
      </c>
      <c r="S21">
        <f>IF(M21=0,0,COUNTIF(T3_imgsummary!E21:N21,"ACD")*100/M21)</f>
        <v>0</v>
      </c>
      <c r="T21">
        <f>IF(M21=0,0,COUNTIF(T3_imgsummary!E21:N21,"ACH")*100/M21)</f>
        <v>0</v>
      </c>
      <c r="U21">
        <f>IF(M21=0,0,COUNTIF(T3_imgsummary!E21:N21,"ACT")*100/M21)</f>
        <v>0</v>
      </c>
      <c r="V21">
        <f>IF(M21=0,0,COUNTIF(T3_imgsummary!E21:N21,"ACR")*100/M21)</f>
        <v>0</v>
      </c>
      <c r="W21">
        <f>IF(M21=0,0,COUNTIF(T3_imgsummary!E21:N21,"AST")*100/M21)</f>
        <v>0</v>
      </c>
      <c r="X21">
        <f>IF(M21=0,0,COUNTIF(T3_imgsummary!E21:N21,"AF")*100/M21)</f>
        <v>0</v>
      </c>
      <c r="Y21">
        <f>IF(M21=0,0,COUNTIF(T3_imgsummary!E21:N21,"BLEC")*100/M21)</f>
        <v>0</v>
      </c>
      <c r="Z21">
        <f>IF(M21=0,0,COUNTIF(T3_imgsummary!E21:N21,"CAU")*100/M21)</f>
        <v>0</v>
      </c>
      <c r="AA21">
        <f>IF(M21=0,0,COUNTIF(T3_imgsummary!E21:N21,"COE")*100/M21)</f>
        <v>0</v>
      </c>
      <c r="AB21">
        <f>IF(M21=0,0,COUNTIF(T3_imgsummary!E21:N21,"COS")*100/M21)</f>
        <v>0</v>
      </c>
      <c r="AC21">
        <f>IF(M21=0,0,COUNTIF(T3_imgsummary!E21:N21,"CYP")*100/M21)</f>
        <v>0</v>
      </c>
      <c r="AD21">
        <f>IF(M21=0,0,COUNTIF(T3_imgsummary!E21:N21,"DIP")*100/M21)</f>
        <v>0</v>
      </c>
      <c r="AE21">
        <f>IF(M21=0,0,COUNTIF(T3_imgsummary!E21:N21,"ECHY")*100/M21)</f>
        <v>0</v>
      </c>
      <c r="AF21">
        <f>IF(M21=0,0,COUNTIF(T3_imgsummary!E21:N21,"ECHI")*100/M21)</f>
        <v>0</v>
      </c>
      <c r="AG21">
        <f>IF(M21=0,0,COUNTIF(T3_imgsummary!E21:N21,"EUP")*100/M21)</f>
        <v>0</v>
      </c>
      <c r="AH21">
        <f>IF(M21=0,0,COUNTIF(T3_imgsummary!E21:N21,"FAV")*100/M21)</f>
        <v>0</v>
      </c>
      <c r="AI21">
        <f>IF(M21=0,0,COUNTIF(T3_imgsummary!E21:N21,"FVI")*100/M21)</f>
        <v>0</v>
      </c>
      <c r="AJ21">
        <f>IF(M21=0,0,COUNTIF(T3_imgsummary!E21:N21,"CMR")*100/M21)</f>
        <v>0</v>
      </c>
      <c r="AK21">
        <f>IF(M21=0,0,COUNTIF(T3_imgsummary!E21:N21,"GAL")*100/M21)</f>
        <v>0</v>
      </c>
      <c r="AL21">
        <f>IF(M21=0,0,COUNTIF(T3_imgsummary!E21:N21,"GONIA")*100/M21)</f>
        <v>0</v>
      </c>
      <c r="AM21">
        <f>IF(M21=0,0,COUNTIF(T3_imgsummary!E21:N21,"GONIO")*100/M21)</f>
        <v>0</v>
      </c>
      <c r="AN21">
        <f>IF(M21=0,0,COUNTIF(T3_imgsummary!E21:N21,"HEL")*100/M21)</f>
        <v>0</v>
      </c>
      <c r="AO21">
        <f>IF(M21=0,0,COUNTIF(T3_imgsummary!E21:N21,"HYD")*100/M21)</f>
        <v>0</v>
      </c>
      <c r="AP21">
        <f>IF(M21=0,0,COUNTIF(T3_imgsummary!E21:N21,"ISO")*100/M21)</f>
        <v>0</v>
      </c>
      <c r="AQ21">
        <f>IF(M21=0,0,COUNTIF(T3_imgsummary!E21:N21,"LEPA")*100/M21)</f>
        <v>0</v>
      </c>
      <c r="AR21">
        <f>IF(M21=0,0,COUNTIF(T3_imgsummary!E21:N21,"LEPS")*100/M21)</f>
        <v>0</v>
      </c>
      <c r="AS21">
        <f>IF(M21=0,0,COUNTIF(T3_imgsummary!E21:N21,"LOB")*100/M21)</f>
        <v>0</v>
      </c>
      <c r="AT21">
        <f>IF(M21=0,0,COUNTIF(T3_imgsummary!E21:N21,"MER")*100/M21)</f>
        <v>0</v>
      </c>
      <c r="AU21">
        <f>IF(M21=0,0,COUNTIF(T3_imgsummary!E21:N21,"MILL")*100/M21)</f>
        <v>0</v>
      </c>
      <c r="AV21">
        <f>IF(M21=0,0,COUNTIF(T3_imgsummary!E21:N21,"MON")*100/M21)</f>
        <v>0</v>
      </c>
      <c r="AW21">
        <f>IF(M21=0,0,COUNTIF(T3_imgsummary!E21:N21,"MONTB")*100/M21)</f>
        <v>0</v>
      </c>
      <c r="AX21">
        <f>IF(M21=0,0,COUNTIF(T3_imgsummary!E21:N21,"MONTE")*100/M21)</f>
        <v>0</v>
      </c>
      <c r="AY21">
        <f>IF(M21=0,0,COUNTIF(T3_imgsummary!E21:N21,"MONTF")*100/M21)</f>
        <v>0</v>
      </c>
      <c r="AZ21">
        <f>IF(M21=0,0,COUNTIF(T3_imgsummary!E21:N21,"MYC")*100/M21)</f>
        <v>0</v>
      </c>
      <c r="BA21">
        <f>IF(M21=0,0,COUNTIF(T3_imgsummary!E21:N21,"CB")*100/M21)</f>
        <v>0</v>
      </c>
      <c r="BB21">
        <f>IF(M21=0,0,COUNTIF(T3_imgsummary!E21:N21,"BUB")*100/M21)</f>
        <v>0</v>
      </c>
      <c r="BC21">
        <f>IF(M21=0,0,COUNTIF(T3_imgsummary!E21:N21,"CE")*100/M21)</f>
        <v>0</v>
      </c>
      <c r="BD21">
        <f>IF(M21=0,0,COUNTIF(T3_imgsummary!E21:N21,"CF")*100/M21)</f>
        <v>0</v>
      </c>
      <c r="BE21">
        <f>IF(M21=0,0,COUNTIF(T3_imgsummary!E21:N21,"FOT")*100/M21)</f>
        <v>0</v>
      </c>
      <c r="BF21">
        <f>IF(M21=0,0,COUNTIF(T3_imgsummary!E21:N21,"CM")*100/M21)</f>
        <v>0</v>
      </c>
      <c r="BG21">
        <f>IF(M21=0,0,COUNTIF(T3_imgsummary!E21:N21,"OULA")*100/M21)</f>
        <v>0</v>
      </c>
      <c r="BH21">
        <f>IF(M21=0,0,COUNTIF(T3_imgsummary!E21:N21,"OULO")*100/M21)</f>
        <v>0</v>
      </c>
      <c r="BI21">
        <f>IF(M21=0,0,COUNTIF(T3_imgsummary!E21:N21,"OXY")*100/M21)</f>
        <v>0</v>
      </c>
      <c r="BJ21">
        <f>IF(M21=0,0,COUNTIF(T3_imgsummary!E21:N21,"PACE")*100/M21)</f>
        <v>0</v>
      </c>
      <c r="BK21">
        <f>IF(M21=0,0,COUNTIF(T3_imgsummary!E21:N21,"PACF")*100/M21)</f>
        <v>0</v>
      </c>
      <c r="BL21">
        <f>IF(M21=0,0,COUNTIF(T3_imgsummary!E21:N21,"PAV")*100/M21)</f>
        <v>0</v>
      </c>
      <c r="BM21">
        <f>IF(M21=0,0,COUNTIF(T3_imgsummary!E21:N21,"PEC")*100/M21)</f>
        <v>0</v>
      </c>
      <c r="BN21">
        <f>IF(M21=0,0,COUNTIF(T3_imgsummary!E21:N21,"PLAT")*100/M21)</f>
        <v>0</v>
      </c>
      <c r="BO21" s="26">
        <f>IF(M21=0,0,COUNTIF(T3_imgsummary!E21:N21,"POC")*100/M21)</f>
        <v>10</v>
      </c>
      <c r="BP21">
        <f>IF(M21=0,0,COUNTIF(T3_imgsummary!E21:N21,"PORB")*100/M21)</f>
        <v>0</v>
      </c>
      <c r="BQ21">
        <f>IF(M21=0,0,COUNTIF(T3_imgsummary!E21:N21,"PORE")*100/M21)</f>
        <v>0</v>
      </c>
      <c r="BR21">
        <f>IF(M21=0,0,COUNTIF(T3_imgsummary!E21:N21,"PORM")*100/M21)</f>
        <v>0</v>
      </c>
      <c r="BS21">
        <f>IF(M21=0,0,COUNTIF(T3_imgsummary!E21:N21,"SER")*100/M21)</f>
        <v>0</v>
      </c>
      <c r="BT21">
        <f>IF(M21=0,0,COUNTIF(T3_imgsummary!E21:N21,"STY")*100/M21)</f>
        <v>0</v>
      </c>
      <c r="BU21">
        <f>IF(M21=0,0,COUNTIF(T3_imgsummary!E21:N21,"SYM")*100/M21)</f>
        <v>0</v>
      </c>
      <c r="BV21">
        <f>IF(M21=0,0,COUNTIF(T3_imgsummary!E21:N21,"TUBI")*100/M21)</f>
        <v>0</v>
      </c>
      <c r="BW21">
        <f>IF(M21=0,0,COUNTIF(T3_imgsummary!E21:N21,"TURB")*100/M21)</f>
        <v>0</v>
      </c>
      <c r="BX21">
        <f>IF(M21=0,0,COUNTIF(T3_imgsummary!E21:N21,"ZACRF")*100/M21)</f>
        <v>0</v>
      </c>
      <c r="BY21">
        <f>IF(M21=0,0,COUNTIF(T3_imgsummary!E21:N21,"ZAGARF")*100/M21)</f>
        <v>0</v>
      </c>
      <c r="BZ21">
        <f>IF(M21=0,0,COUNTIF(T3_imgsummary!E21:N21,"ZAGATF")*100/M21)</f>
        <v>0</v>
      </c>
      <c r="CA21">
        <f>IF(M21=0,0,COUNTIF(T3_imgsummary!E21:N21,"ZDENF")*100/M21)</f>
        <v>0</v>
      </c>
      <c r="CB21">
        <f>IF(M21=0,0,COUNTIF(T3_imgsummary!E21:N21,"ZEUPF")*100/M21)</f>
        <v>0</v>
      </c>
      <c r="CC21">
        <f>IF(M21=0,0,COUNTIF(T3_imgsummary!E21:N21,"ZFAVF")*100/M21)</f>
        <v>0</v>
      </c>
      <c r="CD21">
        <f>IF(M21=0,0,COUNTIF(T3_imgsummary!E21:N21,"ZCMRF")*100/M21)</f>
        <v>0</v>
      </c>
      <c r="CE21">
        <f>IF(M21=0,0,COUNTIF(T3_imgsummary!E21:N21,"ZMUSF")*100/M21)</f>
        <v>0</v>
      </c>
      <c r="CF21">
        <f>IF(M21=0,0,COUNTIF(T3_imgsummary!E21:N21,"ZNSC")*100/M21)</f>
        <v>0</v>
      </c>
      <c r="CG21">
        <f>IF(M21=0,0,COUNTIF(T3_imgsummary!E21:N21,"ZOC")*100/M21)</f>
        <v>0</v>
      </c>
      <c r="CH21">
        <f>IF(M21=0,0,COUNTIF(T3_imgsummary!E21:N21,"ZPOCF")*100/M21)</f>
        <v>0</v>
      </c>
      <c r="CI21">
        <f>IF(M21=0,0,COUNTIF(T3_imgsummary!E21:N21,"ZPORF")*100/M21)</f>
        <v>0</v>
      </c>
      <c r="CK21" s="26">
        <f>IF(M21=0,0,COUNTIF(T3_imgsummary!E21:N21,"AA")*100/M21)</f>
        <v>30</v>
      </c>
      <c r="CL21" s="26">
        <f>IF(M21=0,0,COUNTIF(T3_imgsummary!E21:N21,"CA")*100/M21)</f>
        <v>10</v>
      </c>
      <c r="CM21">
        <f>IF(M21=0,0,COUNTIF(T3_imgsummary!E21:N21,"DC")*100/M21)</f>
        <v>0</v>
      </c>
      <c r="CN21">
        <f>IF(M21=0,0,COUNTIF(T3_imgsummary!E21:N21,"DCA")*100/M21)</f>
        <v>0</v>
      </c>
      <c r="CO21">
        <f>IF(M21=0,0,COUNTIF(T3_imgsummary!E21:N21,"DIS")*100/M21)</f>
        <v>0</v>
      </c>
      <c r="CQ21">
        <f>IF(M21=0,0,COUNTIF(T3_imgsummary!E21:N21,"GRV")*100/M21)</f>
        <v>0</v>
      </c>
      <c r="CR21">
        <f>IF(M21=0,0,COUNTIF(T3_imgsummary!E21:N21,"R")*100/M21)</f>
        <v>0</v>
      </c>
      <c r="CS21">
        <f>IF(M21=0,0,COUNTIF(T3_imgsummary!E21:N21,"S")*100/M21)</f>
        <v>0</v>
      </c>
      <c r="CT21">
        <f>IF(M21=0,0,COUNTIF(T3_imgsummary!E21:N21,"RCK")*100/M21)</f>
        <v>0</v>
      </c>
      <c r="CU21">
        <f>IF(M21=0,0,COUNTIF(T3_imgsummary!E21:N21,"SI")*100/M21)</f>
        <v>0</v>
      </c>
      <c r="CW21">
        <f>IF(M21=0,0,COUNTIF(T3_imgsummary!E21:N21,"COD")*100/M21)</f>
        <v>0</v>
      </c>
      <c r="CX21">
        <f>IF(M21=0,0,COUNTIF(T3_imgsummary!E21:N21,"KAPP")*100/M21)</f>
        <v>0</v>
      </c>
      <c r="CY21" s="26">
        <f>IF(M21=0,0,COUNTIF(T3_imgsummary!E21:N21,"MA")*100/M21)</f>
        <v>40</v>
      </c>
      <c r="CZ21">
        <f>IF(M21=0,0,COUNTIF(T3_imgsummary!E21:N21,"SARG")*100/M21)</f>
        <v>0</v>
      </c>
      <c r="DB21">
        <f>IF(M21=0,0,COUNTIF(T3_imgsummary!E21:N21,"HA")*100/M21)</f>
        <v>0</v>
      </c>
      <c r="DD21">
        <f>IF(M21=0,0,COUNTIF(T3_imgsummary!E21:N21,"COTS")*100/M21)</f>
        <v>0</v>
      </c>
      <c r="DE21">
        <f>IF(M21=0,0,COUNTIF(T3_imgsummary!E21:N21,"COR")*100/M21)</f>
        <v>0</v>
      </c>
      <c r="DF21">
        <f>IF(M21=0,0,COUNTIF(T3_imgsummary!E21:N21,"DIA")*100/M21)</f>
        <v>0</v>
      </c>
      <c r="DG21">
        <f>IF(M21=0,0,COUNTIF(T3_imgsummary!E21:N21,"GORG")*100/M21)</f>
        <v>0</v>
      </c>
      <c r="DH21">
        <f>IF(M21=0,0,COUNTIF(T3_imgsummary!E21:N21,"ISIS")*100/M21)</f>
        <v>0</v>
      </c>
      <c r="DI21">
        <f>IF(M21=0,0,COUNTIF(T3_imgsummary!E21:N21,"OT")*100/M21)</f>
        <v>0</v>
      </c>
      <c r="DJ21">
        <f>IF(M21=0,0,COUNTIF(T3_imgsummary!E21:N21,"SG")*100/M21)</f>
        <v>0</v>
      </c>
      <c r="DK21" s="26">
        <f>IF(M21=0,0,COUNTIF(T3_imgsummary!E21:N21,"SC")*100/M21)</f>
        <v>10</v>
      </c>
      <c r="DL21">
        <f>IF(M21=0,0,COUNTIF(T3_imgsummary!E21:N21,"SP")*100/M21)</f>
        <v>0</v>
      </c>
      <c r="DM21">
        <f>IF(M21=0,0,COUNTIF(T3_imgsummary!E21:N21,"ZO")*100/M21)</f>
        <v>0</v>
      </c>
      <c r="DO21">
        <f>IF(M21=0,0,COUNTIF(T3_imgsummary!E21:N21,"TWB")*100/M21)</f>
        <v>0</v>
      </c>
      <c r="DQ21">
        <f>IF(M21=0,0,COUNTIF(T3_imgsummary!Y21:AH21,"COR")*100/M21)</f>
        <v>0</v>
      </c>
      <c r="DR21">
        <f>IF(M21=0,0,COUNTIF(T3_imgsummary!Y21:AH21,"COTS")*100/M21)</f>
        <v>0</v>
      </c>
      <c r="DS21">
        <f>IF(M21=0,0,COUNTIF(T3_imgsummary!Y21:AH21,"DIA")*100/M21)</f>
        <v>0</v>
      </c>
      <c r="DT21">
        <f>IF(M21=0,0,COUNTIF(T3_imgsummary!Y21:AH21,"GORG")*100/M21)</f>
        <v>0</v>
      </c>
      <c r="DU21">
        <f>IF(M21=0,0,COUNTIF(T3_imgsummary!Y21:AH21,"ISIS")*100/M21)</f>
        <v>0</v>
      </c>
      <c r="DV21">
        <f>IF(M21=0,0,COUNTIF(T3_imgsummary!Y21:AH21,"DIS")*100/M21)</f>
        <v>0</v>
      </c>
      <c r="DW21">
        <f>IF(M21=0,0,COUNTIF(T3_imgsummary!Y21:AH21,"BLEC")*100/M21)</f>
        <v>0</v>
      </c>
      <c r="DX21">
        <f>IF(M21=0,0,COUNTIF(T3_imgsummary!Y21:AH21,"COD")*100/M21)</f>
        <v>0</v>
      </c>
      <c r="DY21">
        <f>IF(M21=0,0,COUNTIF(T3_imgsummary!Y21:AH21,"KAPP")*100/M21)</f>
        <v>0</v>
      </c>
      <c r="DZ21">
        <f>IF(M21=0,0,COUNTIF(T3_imgsummary!Y21:AH21,"SARG")*100/M21)</f>
        <v>0</v>
      </c>
      <c r="EA21">
        <f>IF(M21=0,0,COUNTIF(T3_imgsummary!Y21:AH21,"ZACRF")*100/M21)</f>
        <v>0</v>
      </c>
      <c r="EB21">
        <f>IF(M21=0,0,COUNTIF(T3_imgsummary!Y21:AH21,"ZAGARF")*100/M21)</f>
        <v>0</v>
      </c>
      <c r="EC21">
        <f>IF(M21=0,0,COUNTIF(T3_imgsummary!Y21:AH21,"ZAGATF")*100/M21)</f>
        <v>0</v>
      </c>
      <c r="ED21">
        <f>IF(M21=0,0,COUNTIF(T3_imgsummary!Y21:AH21,"ZCMRF")*100/M21)</f>
        <v>0</v>
      </c>
      <c r="EE21">
        <f>IF(M21=0,0,COUNTIF(T3_imgsummary!Y21:AH21,"ZDENF")*100/M21)</f>
        <v>0</v>
      </c>
      <c r="EF21">
        <f>IF(M21=0,0,COUNTIF(T3_imgsummary!Y21:AH21,"ZEUPF")*100/M21)</f>
        <v>0</v>
      </c>
      <c r="EG21">
        <f>IF(M21=0,0,COUNTIF(T3_imgsummary!Y21:AH21,"ZFAVF")*100/M21)</f>
        <v>0</v>
      </c>
      <c r="EH21">
        <f>IF(M21=0,0,COUNTIF(T3_imgsummary!Y21:AH21,"ZMUSF")*100/M21)</f>
        <v>0</v>
      </c>
      <c r="EI21">
        <f>IF(M21=0,0,COUNTIF(T3_imgsummary!Y21:AH21,"ZNSC")*100/M21)</f>
        <v>0</v>
      </c>
      <c r="EJ21">
        <f>IF(M21=0,0,COUNTIF(T3_imgsummary!Y21:AH21,"ZOC")*100/M21)</f>
        <v>0</v>
      </c>
      <c r="EK21">
        <f>IF(M21=0,0,COUNTIF(T3_imgsummary!Y21:AH21,"ZPOCF")*100/M21)</f>
        <v>0</v>
      </c>
      <c r="EL21">
        <f>IF(M21=0,0,COUNTIF(T3_imgsummary!Y21:AH21,"ZPORF")*100/M21)</f>
        <v>0</v>
      </c>
    </row>
    <row r="22" spans="1:142" x14ac:dyDescent="0.25">
      <c r="A22">
        <v>20</v>
      </c>
      <c r="B22" t="s">
        <v>740</v>
      </c>
      <c r="F22" s="26">
        <f>IF(M22=0,0,COUNTIF(T3_imgsummary!O22:X22,"HC")*100/M22)</f>
        <v>30</v>
      </c>
      <c r="G22" s="26">
        <f>IF(M22=0,0,COUNTIF(T3_imgsummary!O22:X22,"AA")*100/M22)</f>
        <v>40</v>
      </c>
      <c r="H22">
        <f>IF(M22=0,0,COUNTIF(T3_imgsummary!O22:X22,"AB")*100/M22)</f>
        <v>0</v>
      </c>
      <c r="I22" s="26">
        <f>IF(M22=0,0,COUNTIF(T3_imgsummary!O22:X22,"MA")*100/M22)</f>
        <v>20</v>
      </c>
      <c r="J22" s="26">
        <f>IF(M22=0,0,COUNTIF(T3_imgsummary!O22:X22,"HA")*100/M22)</f>
        <v>10</v>
      </c>
      <c r="K22">
        <f>IF(M22=0,0,COUNTIF(T3_imgsummary!O22:X22,"OB")*100/M22)</f>
        <v>0</v>
      </c>
      <c r="L22">
        <f>IF(M22=0,0,COUNTIF(T3_imgsummary!O22:X22,"TWB")*100/M22)</f>
        <v>0</v>
      </c>
      <c r="M22">
        <f>10-COUNTIF(T3_imgsummary!O22:X22,"TWS")</f>
        <v>10</v>
      </c>
      <c r="P22">
        <f>IF(M22=0,0,COUNTIF(T3_imgsummary!E22:N22,"ACAN")*100/M22)</f>
        <v>0</v>
      </c>
      <c r="Q22">
        <f>IF(M22=0,0,COUNTIF(T3_imgsummary!E22:N22,"ACB")*100/M22)</f>
        <v>0</v>
      </c>
      <c r="R22">
        <f>IF(M22=0,0,COUNTIF(T3_imgsummary!E22:N22,"ACC")*100/M22)</f>
        <v>0</v>
      </c>
      <c r="S22">
        <f>IF(M22=0,0,COUNTIF(T3_imgsummary!E22:N22,"ACD")*100/M22)</f>
        <v>0</v>
      </c>
      <c r="T22">
        <f>IF(M22=0,0,COUNTIF(T3_imgsummary!E22:N22,"ACH")*100/M22)</f>
        <v>0</v>
      </c>
      <c r="U22">
        <f>IF(M22=0,0,COUNTIF(T3_imgsummary!E22:N22,"ACT")*100/M22)</f>
        <v>0</v>
      </c>
      <c r="V22">
        <f>IF(M22=0,0,COUNTIF(T3_imgsummary!E22:N22,"ACR")*100/M22)</f>
        <v>0</v>
      </c>
      <c r="W22">
        <f>IF(M22=0,0,COUNTIF(T3_imgsummary!E22:N22,"AST")*100/M22)</f>
        <v>0</v>
      </c>
      <c r="X22">
        <f>IF(M22=0,0,COUNTIF(T3_imgsummary!E22:N22,"AF")*100/M22)</f>
        <v>0</v>
      </c>
      <c r="Y22">
        <f>IF(M22=0,0,COUNTIF(T3_imgsummary!E22:N22,"BLEC")*100/M22)</f>
        <v>0</v>
      </c>
      <c r="Z22">
        <f>IF(M22=0,0,COUNTIF(T3_imgsummary!E22:N22,"CAU")*100/M22)</f>
        <v>0</v>
      </c>
      <c r="AA22">
        <f>IF(M22=0,0,COUNTIF(T3_imgsummary!E22:N22,"COE")*100/M22)</f>
        <v>0</v>
      </c>
      <c r="AB22">
        <f>IF(M22=0,0,COUNTIF(T3_imgsummary!E22:N22,"COS")*100/M22)</f>
        <v>0</v>
      </c>
      <c r="AC22">
        <f>IF(M22=0,0,COUNTIF(T3_imgsummary!E22:N22,"CYP")*100/M22)</f>
        <v>0</v>
      </c>
      <c r="AD22">
        <f>IF(M22=0,0,COUNTIF(T3_imgsummary!E22:N22,"DIP")*100/M22)</f>
        <v>0</v>
      </c>
      <c r="AE22">
        <f>IF(M22=0,0,COUNTIF(T3_imgsummary!E22:N22,"ECHY")*100/M22)</f>
        <v>0</v>
      </c>
      <c r="AF22">
        <f>IF(M22=0,0,COUNTIF(T3_imgsummary!E22:N22,"ECHI")*100/M22)</f>
        <v>0</v>
      </c>
      <c r="AG22">
        <f>IF(M22=0,0,COUNTIF(T3_imgsummary!E22:N22,"EUP")*100/M22)</f>
        <v>0</v>
      </c>
      <c r="AH22">
        <f>IF(M22=0,0,COUNTIF(T3_imgsummary!E22:N22,"FAV")*100/M22)</f>
        <v>0</v>
      </c>
      <c r="AI22">
        <f>IF(M22=0,0,COUNTIF(T3_imgsummary!E22:N22,"FVI")*100/M22)</f>
        <v>0</v>
      </c>
      <c r="AJ22">
        <f>IF(M22=0,0,COUNTIF(T3_imgsummary!E22:N22,"CMR")*100/M22)</f>
        <v>0</v>
      </c>
      <c r="AK22">
        <f>IF(M22=0,0,COUNTIF(T3_imgsummary!E22:N22,"GAL")*100/M22)</f>
        <v>0</v>
      </c>
      <c r="AL22">
        <f>IF(M22=0,0,COUNTIF(T3_imgsummary!E22:N22,"GONIA")*100/M22)</f>
        <v>0</v>
      </c>
      <c r="AM22">
        <f>IF(M22=0,0,COUNTIF(T3_imgsummary!E22:N22,"GONIO")*100/M22)</f>
        <v>0</v>
      </c>
      <c r="AN22">
        <f>IF(M22=0,0,COUNTIF(T3_imgsummary!E22:N22,"HEL")*100/M22)</f>
        <v>0</v>
      </c>
      <c r="AO22">
        <f>IF(M22=0,0,COUNTIF(T3_imgsummary!E22:N22,"HYD")*100/M22)</f>
        <v>0</v>
      </c>
      <c r="AP22">
        <f>IF(M22=0,0,COUNTIF(T3_imgsummary!E22:N22,"ISO")*100/M22)</f>
        <v>0</v>
      </c>
      <c r="AQ22">
        <f>IF(M22=0,0,COUNTIF(T3_imgsummary!E22:N22,"LEPA")*100/M22)</f>
        <v>0</v>
      </c>
      <c r="AR22">
        <f>IF(M22=0,0,COUNTIF(T3_imgsummary!E22:N22,"LEPS")*100/M22)</f>
        <v>0</v>
      </c>
      <c r="AS22">
        <f>IF(M22=0,0,COUNTIF(T3_imgsummary!E22:N22,"LOB")*100/M22)</f>
        <v>0</v>
      </c>
      <c r="AT22">
        <f>IF(M22=0,0,COUNTIF(T3_imgsummary!E22:N22,"MER")*100/M22)</f>
        <v>0</v>
      </c>
      <c r="AU22">
        <f>IF(M22=0,0,COUNTIF(T3_imgsummary!E22:N22,"MILL")*100/M22)</f>
        <v>0</v>
      </c>
      <c r="AV22">
        <f>IF(M22=0,0,COUNTIF(T3_imgsummary!E22:N22,"MON")*100/M22)</f>
        <v>0</v>
      </c>
      <c r="AW22">
        <f>IF(M22=0,0,COUNTIF(T3_imgsummary!E22:N22,"MONTB")*100/M22)</f>
        <v>0</v>
      </c>
      <c r="AX22">
        <f>IF(M22=0,0,COUNTIF(T3_imgsummary!E22:N22,"MONTE")*100/M22)</f>
        <v>0</v>
      </c>
      <c r="AY22">
        <f>IF(M22=0,0,COUNTIF(T3_imgsummary!E22:N22,"MONTF")*100/M22)</f>
        <v>0</v>
      </c>
      <c r="AZ22">
        <f>IF(M22=0,0,COUNTIF(T3_imgsummary!E22:N22,"MYC")*100/M22)</f>
        <v>0</v>
      </c>
      <c r="BA22">
        <f>IF(M22=0,0,COUNTIF(T3_imgsummary!E22:N22,"CB")*100/M22)</f>
        <v>0</v>
      </c>
      <c r="BB22">
        <f>IF(M22=0,0,COUNTIF(T3_imgsummary!E22:N22,"BUB")*100/M22)</f>
        <v>0</v>
      </c>
      <c r="BC22" s="26">
        <f>IF(M22=0,0,COUNTIF(T3_imgsummary!E22:N22,"CE")*100/M22)</f>
        <v>20</v>
      </c>
      <c r="BD22">
        <f>IF(M22=0,0,COUNTIF(T3_imgsummary!E22:N22,"CF")*100/M22)</f>
        <v>0</v>
      </c>
      <c r="BE22">
        <f>IF(M22=0,0,COUNTIF(T3_imgsummary!E22:N22,"FOT")*100/M22)</f>
        <v>0</v>
      </c>
      <c r="BF22">
        <f>IF(M22=0,0,COUNTIF(T3_imgsummary!E22:N22,"CM")*100/M22)</f>
        <v>0</v>
      </c>
      <c r="BG22">
        <f>IF(M22=0,0,COUNTIF(T3_imgsummary!E22:N22,"OULA")*100/M22)</f>
        <v>0</v>
      </c>
      <c r="BH22">
        <f>IF(M22=0,0,COUNTIF(T3_imgsummary!E22:N22,"OULO")*100/M22)</f>
        <v>0</v>
      </c>
      <c r="BI22">
        <f>IF(M22=0,0,COUNTIF(T3_imgsummary!E22:N22,"OXY")*100/M22)</f>
        <v>0</v>
      </c>
      <c r="BJ22">
        <f>IF(M22=0,0,COUNTIF(T3_imgsummary!E22:N22,"PACE")*100/M22)</f>
        <v>0</v>
      </c>
      <c r="BK22">
        <f>IF(M22=0,0,COUNTIF(T3_imgsummary!E22:N22,"PACF")*100/M22)</f>
        <v>0</v>
      </c>
      <c r="BL22">
        <f>IF(M22=0,0,COUNTIF(T3_imgsummary!E22:N22,"PAV")*100/M22)</f>
        <v>0</v>
      </c>
      <c r="BM22">
        <f>IF(M22=0,0,COUNTIF(T3_imgsummary!E22:N22,"PEC")*100/M22)</f>
        <v>0</v>
      </c>
      <c r="BN22">
        <f>IF(M22=0,0,COUNTIF(T3_imgsummary!E22:N22,"PLAT")*100/M22)</f>
        <v>0</v>
      </c>
      <c r="BO22">
        <f>IF(M22=0,0,COUNTIF(T3_imgsummary!E22:N22,"POC")*100/M22)</f>
        <v>0</v>
      </c>
      <c r="BP22">
        <f>IF(M22=0,0,COUNTIF(T3_imgsummary!E22:N22,"PORB")*100/M22)</f>
        <v>0</v>
      </c>
      <c r="BQ22">
        <f>IF(M22=0,0,COUNTIF(T3_imgsummary!E22:N22,"PORE")*100/M22)</f>
        <v>0</v>
      </c>
      <c r="BR22" s="26">
        <f>IF(M22=0,0,COUNTIF(T3_imgsummary!E22:N22,"PORM")*100/M22)</f>
        <v>10</v>
      </c>
      <c r="BS22">
        <f>IF(M22=0,0,COUNTIF(T3_imgsummary!E22:N22,"SER")*100/M22)</f>
        <v>0</v>
      </c>
      <c r="BT22">
        <f>IF(M22=0,0,COUNTIF(T3_imgsummary!E22:N22,"STY")*100/M22)</f>
        <v>0</v>
      </c>
      <c r="BU22">
        <f>IF(M22=0,0,COUNTIF(T3_imgsummary!E22:N22,"SYM")*100/M22)</f>
        <v>0</v>
      </c>
      <c r="BV22">
        <f>IF(M22=0,0,COUNTIF(T3_imgsummary!E22:N22,"TUBI")*100/M22)</f>
        <v>0</v>
      </c>
      <c r="BW22">
        <f>IF(M22=0,0,COUNTIF(T3_imgsummary!E22:N22,"TURB")*100/M22)</f>
        <v>0</v>
      </c>
      <c r="BX22">
        <f>IF(M22=0,0,COUNTIF(T3_imgsummary!E22:N22,"ZACRF")*100/M22)</f>
        <v>0</v>
      </c>
      <c r="BY22">
        <f>IF(M22=0,0,COUNTIF(T3_imgsummary!E22:N22,"ZAGARF")*100/M22)</f>
        <v>0</v>
      </c>
      <c r="BZ22">
        <f>IF(M22=0,0,COUNTIF(T3_imgsummary!E22:N22,"ZAGATF")*100/M22)</f>
        <v>0</v>
      </c>
      <c r="CA22">
        <f>IF(M22=0,0,COUNTIF(T3_imgsummary!E22:N22,"ZDENF")*100/M22)</f>
        <v>0</v>
      </c>
      <c r="CB22">
        <f>IF(M22=0,0,COUNTIF(T3_imgsummary!E22:N22,"ZEUPF")*100/M22)</f>
        <v>0</v>
      </c>
      <c r="CC22">
        <f>IF(M22=0,0,COUNTIF(T3_imgsummary!E22:N22,"ZFAVF")*100/M22)</f>
        <v>0</v>
      </c>
      <c r="CD22">
        <f>IF(M22=0,0,COUNTIF(T3_imgsummary!E22:N22,"ZCMRF")*100/M22)</f>
        <v>0</v>
      </c>
      <c r="CE22">
        <f>IF(M22=0,0,COUNTIF(T3_imgsummary!E22:N22,"ZMUSF")*100/M22)</f>
        <v>0</v>
      </c>
      <c r="CF22">
        <f>IF(M22=0,0,COUNTIF(T3_imgsummary!E22:N22,"ZNSC")*100/M22)</f>
        <v>0</v>
      </c>
      <c r="CG22">
        <f>IF(M22=0,0,COUNTIF(T3_imgsummary!E22:N22,"ZOC")*100/M22)</f>
        <v>0</v>
      </c>
      <c r="CH22">
        <f>IF(M22=0,0,COUNTIF(T3_imgsummary!E22:N22,"ZPOCF")*100/M22)</f>
        <v>0</v>
      </c>
      <c r="CI22">
        <f>IF(M22=0,0,COUNTIF(T3_imgsummary!E22:N22,"ZPORF")*100/M22)</f>
        <v>0</v>
      </c>
      <c r="CK22" s="26">
        <f>IF(M22=0,0,COUNTIF(T3_imgsummary!E22:N22,"AA")*100/M22)</f>
        <v>30</v>
      </c>
      <c r="CL22" s="26">
        <f>IF(M22=0,0,COUNTIF(T3_imgsummary!E22:N22,"CA")*100/M22)</f>
        <v>10</v>
      </c>
      <c r="CM22">
        <f>IF(M22=0,0,COUNTIF(T3_imgsummary!E22:N22,"DC")*100/M22)</f>
        <v>0</v>
      </c>
      <c r="CN22">
        <f>IF(M22=0,0,COUNTIF(T3_imgsummary!E22:N22,"DCA")*100/M22)</f>
        <v>0</v>
      </c>
      <c r="CO22">
        <f>IF(M22=0,0,COUNTIF(T3_imgsummary!E22:N22,"DIS")*100/M22)</f>
        <v>0</v>
      </c>
      <c r="CQ22">
        <f>IF(M22=0,0,COUNTIF(T3_imgsummary!E22:N22,"GRV")*100/M22)</f>
        <v>0</v>
      </c>
      <c r="CR22">
        <f>IF(M22=0,0,COUNTIF(T3_imgsummary!E22:N22,"R")*100/M22)</f>
        <v>0</v>
      </c>
      <c r="CS22">
        <f>IF(M22=0,0,COUNTIF(T3_imgsummary!E22:N22,"S")*100/M22)</f>
        <v>0</v>
      </c>
      <c r="CT22">
        <f>IF(M22=0,0,COUNTIF(T3_imgsummary!E22:N22,"RCK")*100/M22)</f>
        <v>0</v>
      </c>
      <c r="CU22">
        <f>IF(M22=0,0,COUNTIF(T3_imgsummary!E22:N22,"SI")*100/M22)</f>
        <v>0</v>
      </c>
      <c r="CW22">
        <f>IF(M22=0,0,COUNTIF(T3_imgsummary!E22:N22,"COD")*100/M22)</f>
        <v>0</v>
      </c>
      <c r="CX22">
        <f>IF(M22=0,0,COUNTIF(T3_imgsummary!E22:N22,"KAPP")*100/M22)</f>
        <v>0</v>
      </c>
      <c r="CY22" s="26">
        <f>IF(M22=0,0,COUNTIF(T3_imgsummary!E22:N22,"MA")*100/M22)</f>
        <v>20</v>
      </c>
      <c r="CZ22">
        <f>IF(M22=0,0,COUNTIF(T3_imgsummary!E22:N22,"SARG")*100/M22)</f>
        <v>0</v>
      </c>
      <c r="DB22" s="26">
        <f>IF(M22=0,0,COUNTIF(T3_imgsummary!E22:N22,"HA")*100/M22)</f>
        <v>10</v>
      </c>
      <c r="DD22">
        <f>IF(M22=0,0,COUNTIF(T3_imgsummary!E22:N22,"COTS")*100/M22)</f>
        <v>0</v>
      </c>
      <c r="DE22">
        <f>IF(M22=0,0,COUNTIF(T3_imgsummary!E22:N22,"COR")*100/M22)</f>
        <v>0</v>
      </c>
      <c r="DF22">
        <f>IF(M22=0,0,COUNTIF(T3_imgsummary!E22:N22,"DIA")*100/M22)</f>
        <v>0</v>
      </c>
      <c r="DG22">
        <f>IF(M22=0,0,COUNTIF(T3_imgsummary!E22:N22,"GORG")*100/M22)</f>
        <v>0</v>
      </c>
      <c r="DH22">
        <f>IF(M22=0,0,COUNTIF(T3_imgsummary!E22:N22,"ISIS")*100/M22)</f>
        <v>0</v>
      </c>
      <c r="DI22">
        <f>IF(M22=0,0,COUNTIF(T3_imgsummary!E22:N22,"OT")*100/M22)</f>
        <v>0</v>
      </c>
      <c r="DJ22">
        <f>IF(M22=0,0,COUNTIF(T3_imgsummary!E22:N22,"SG")*100/M22)</f>
        <v>0</v>
      </c>
      <c r="DK22">
        <f>IF(M22=0,0,COUNTIF(T3_imgsummary!E22:N22,"SC")*100/M22)</f>
        <v>0</v>
      </c>
      <c r="DL22">
        <f>IF(M22=0,0,COUNTIF(T3_imgsummary!E22:N22,"SP")*100/M22)</f>
        <v>0</v>
      </c>
      <c r="DM22">
        <f>IF(M22=0,0,COUNTIF(T3_imgsummary!E22:N22,"ZO")*100/M22)</f>
        <v>0</v>
      </c>
      <c r="DO22">
        <f>IF(M22=0,0,COUNTIF(T3_imgsummary!E22:N22,"TWB")*100/M22)</f>
        <v>0</v>
      </c>
      <c r="DQ22">
        <f>IF(M22=0,0,COUNTIF(T3_imgsummary!Y22:AH22,"COR")*100/M22)</f>
        <v>0</v>
      </c>
      <c r="DR22">
        <f>IF(M22=0,0,COUNTIF(T3_imgsummary!Y22:AH22,"COTS")*100/M22)</f>
        <v>0</v>
      </c>
      <c r="DS22">
        <f>IF(M22=0,0,COUNTIF(T3_imgsummary!Y22:AH22,"DIA")*100/M22)</f>
        <v>0</v>
      </c>
      <c r="DT22">
        <f>IF(M22=0,0,COUNTIF(T3_imgsummary!Y22:AH22,"GORG")*100/M22)</f>
        <v>0</v>
      </c>
      <c r="DU22">
        <f>IF(M22=0,0,COUNTIF(T3_imgsummary!Y22:AH22,"ISIS")*100/M22)</f>
        <v>0</v>
      </c>
      <c r="DV22">
        <f>IF(M22=0,0,COUNTIF(T3_imgsummary!Y22:AH22,"DIS")*100/M22)</f>
        <v>0</v>
      </c>
      <c r="DW22">
        <f>IF(M22=0,0,COUNTIF(T3_imgsummary!Y22:AH22,"BLEC")*100/M22)</f>
        <v>0</v>
      </c>
      <c r="DX22">
        <f>IF(M22=0,0,COUNTIF(T3_imgsummary!Y22:AH22,"COD")*100/M22)</f>
        <v>0</v>
      </c>
      <c r="DY22">
        <f>IF(M22=0,0,COUNTIF(T3_imgsummary!Y22:AH22,"KAPP")*100/M22)</f>
        <v>0</v>
      </c>
      <c r="DZ22">
        <f>IF(M22=0,0,COUNTIF(T3_imgsummary!Y22:AH22,"SARG")*100/M22)</f>
        <v>0</v>
      </c>
      <c r="EA22">
        <f>IF(M22=0,0,COUNTIF(T3_imgsummary!Y22:AH22,"ZACRF")*100/M22)</f>
        <v>0</v>
      </c>
      <c r="EB22">
        <f>IF(M22=0,0,COUNTIF(T3_imgsummary!Y22:AH22,"ZAGARF")*100/M22)</f>
        <v>0</v>
      </c>
      <c r="EC22">
        <f>IF(M22=0,0,COUNTIF(T3_imgsummary!Y22:AH22,"ZAGATF")*100/M22)</f>
        <v>0</v>
      </c>
      <c r="ED22">
        <f>IF(M22=0,0,COUNTIF(T3_imgsummary!Y22:AH22,"ZCMRF")*100/M22)</f>
        <v>0</v>
      </c>
      <c r="EE22">
        <f>IF(M22=0,0,COUNTIF(T3_imgsummary!Y22:AH22,"ZDENF")*100/M22)</f>
        <v>0</v>
      </c>
      <c r="EF22">
        <f>IF(M22=0,0,COUNTIF(T3_imgsummary!Y22:AH22,"ZEUPF")*100/M22)</f>
        <v>0</v>
      </c>
      <c r="EG22">
        <f>IF(M22=0,0,COUNTIF(T3_imgsummary!Y22:AH22,"ZFAVF")*100/M22)</f>
        <v>0</v>
      </c>
      <c r="EH22">
        <f>IF(M22=0,0,COUNTIF(T3_imgsummary!Y22:AH22,"ZMUSF")*100/M22)</f>
        <v>0</v>
      </c>
      <c r="EI22">
        <f>IF(M22=0,0,COUNTIF(T3_imgsummary!Y22:AH22,"ZNSC")*100/M22)</f>
        <v>0</v>
      </c>
      <c r="EJ22">
        <f>IF(M22=0,0,COUNTIF(T3_imgsummary!Y22:AH22,"ZOC")*100/M22)</f>
        <v>0</v>
      </c>
      <c r="EK22">
        <f>IF(M22=0,0,COUNTIF(T3_imgsummary!Y22:AH22,"ZPOCF")*100/M22)</f>
        <v>0</v>
      </c>
      <c r="EL22">
        <f>IF(M22=0,0,COUNTIF(T3_imgsummary!Y22:AH22,"ZPORF")*100/M22)</f>
        <v>0</v>
      </c>
    </row>
    <row r="23" spans="1:142" x14ac:dyDescent="0.25">
      <c r="A23">
        <v>21</v>
      </c>
      <c r="B23" t="s">
        <v>741</v>
      </c>
      <c r="F23" s="26">
        <f>IF(M23=0,0,COUNTIF(T3_imgsummary!O23:X23,"HC")*100/M23)</f>
        <v>20</v>
      </c>
      <c r="G23" s="26">
        <f>IF(M23=0,0,COUNTIF(T3_imgsummary!O23:X23,"AA")*100/M23)</f>
        <v>40</v>
      </c>
      <c r="H23">
        <f>IF(M23=0,0,COUNTIF(T3_imgsummary!O23:X23,"AB")*100/M23)</f>
        <v>0</v>
      </c>
      <c r="I23" s="26">
        <f>IF(M23=0,0,COUNTIF(T3_imgsummary!O23:X23,"MA")*100/M23)</f>
        <v>10</v>
      </c>
      <c r="J23" s="26">
        <f>IF(M23=0,0,COUNTIF(T3_imgsummary!O23:X23,"HA")*100/M23)</f>
        <v>20</v>
      </c>
      <c r="K23" s="26">
        <f>IF(M23=0,0,COUNTIF(T3_imgsummary!O23:X23,"OB")*100/M23)</f>
        <v>10</v>
      </c>
      <c r="L23">
        <f>IF(M23=0,0,COUNTIF(T3_imgsummary!O23:X23,"TWB")*100/M23)</f>
        <v>0</v>
      </c>
      <c r="M23">
        <f>10-COUNTIF(T3_imgsummary!O23:X23,"TWS")</f>
        <v>10</v>
      </c>
      <c r="P23">
        <f>IF(M23=0,0,COUNTIF(T3_imgsummary!E23:N23,"ACAN")*100/M23)</f>
        <v>0</v>
      </c>
      <c r="Q23">
        <f>IF(M23=0,0,COUNTIF(T3_imgsummary!E23:N23,"ACB")*100/M23)</f>
        <v>0</v>
      </c>
      <c r="R23">
        <f>IF(M23=0,0,COUNTIF(T3_imgsummary!E23:N23,"ACC")*100/M23)</f>
        <v>0</v>
      </c>
      <c r="S23">
        <f>IF(M23=0,0,COUNTIF(T3_imgsummary!E23:N23,"ACD")*100/M23)</f>
        <v>0</v>
      </c>
      <c r="T23">
        <f>IF(M23=0,0,COUNTIF(T3_imgsummary!E23:N23,"ACH")*100/M23)</f>
        <v>0</v>
      </c>
      <c r="U23">
        <f>IF(M23=0,0,COUNTIF(T3_imgsummary!E23:N23,"ACT")*100/M23)</f>
        <v>0</v>
      </c>
      <c r="V23">
        <f>IF(M23=0,0,COUNTIF(T3_imgsummary!E23:N23,"ACR")*100/M23)</f>
        <v>0</v>
      </c>
      <c r="W23">
        <f>IF(M23=0,0,COUNTIF(T3_imgsummary!E23:N23,"AST")*100/M23)</f>
        <v>0</v>
      </c>
      <c r="X23">
        <f>IF(M23=0,0,COUNTIF(T3_imgsummary!E23:N23,"AF")*100/M23)</f>
        <v>0</v>
      </c>
      <c r="Y23">
        <f>IF(M23=0,0,COUNTIF(T3_imgsummary!E23:N23,"BLEC")*100/M23)</f>
        <v>0</v>
      </c>
      <c r="Z23">
        <f>IF(M23=0,0,COUNTIF(T3_imgsummary!E23:N23,"CAU")*100/M23)</f>
        <v>0</v>
      </c>
      <c r="AA23">
        <f>IF(M23=0,0,COUNTIF(T3_imgsummary!E23:N23,"COE")*100/M23)</f>
        <v>0</v>
      </c>
      <c r="AB23">
        <f>IF(M23=0,0,COUNTIF(T3_imgsummary!E23:N23,"COS")*100/M23)</f>
        <v>0</v>
      </c>
      <c r="AC23" s="26">
        <f>IF(M23=0,0,COUNTIF(T3_imgsummary!E23:N23,"CYP")*100/M23)</f>
        <v>10</v>
      </c>
      <c r="AD23">
        <f>IF(M23=0,0,COUNTIF(T3_imgsummary!E23:N23,"DIP")*100/M23)</f>
        <v>0</v>
      </c>
      <c r="AE23">
        <f>IF(M23=0,0,COUNTIF(T3_imgsummary!E23:N23,"ECHY")*100/M23)</f>
        <v>0</v>
      </c>
      <c r="AF23">
        <f>IF(M23=0,0,COUNTIF(T3_imgsummary!E23:N23,"ECHI")*100/M23)</f>
        <v>0</v>
      </c>
      <c r="AG23">
        <f>IF(M23=0,0,COUNTIF(T3_imgsummary!E23:N23,"EUP")*100/M23)</f>
        <v>0</v>
      </c>
      <c r="AH23">
        <f>IF(M23=0,0,COUNTIF(T3_imgsummary!E23:N23,"FAV")*100/M23)</f>
        <v>0</v>
      </c>
      <c r="AI23">
        <f>IF(M23=0,0,COUNTIF(T3_imgsummary!E23:N23,"FVI")*100/M23)</f>
        <v>0</v>
      </c>
      <c r="AJ23">
        <f>IF(M23=0,0,COUNTIF(T3_imgsummary!E23:N23,"CMR")*100/M23)</f>
        <v>0</v>
      </c>
      <c r="AK23" s="26">
        <f>IF(M23=0,0,COUNTIF(T3_imgsummary!E23:N23,"GAL")*100/M23)</f>
        <v>10</v>
      </c>
      <c r="AL23">
        <f>IF(M23=0,0,COUNTIF(T3_imgsummary!E23:N23,"GONIA")*100/M23)</f>
        <v>0</v>
      </c>
      <c r="AM23">
        <f>IF(M23=0,0,COUNTIF(T3_imgsummary!E23:N23,"GONIO")*100/M23)</f>
        <v>0</v>
      </c>
      <c r="AN23">
        <f>IF(M23=0,0,COUNTIF(T3_imgsummary!E23:N23,"HEL")*100/M23)</f>
        <v>0</v>
      </c>
      <c r="AO23">
        <f>IF(M23=0,0,COUNTIF(T3_imgsummary!E23:N23,"HYD")*100/M23)</f>
        <v>0</v>
      </c>
      <c r="AP23">
        <f>IF(M23=0,0,COUNTIF(T3_imgsummary!E23:N23,"ISO")*100/M23)</f>
        <v>0</v>
      </c>
      <c r="AQ23">
        <f>IF(M23=0,0,COUNTIF(T3_imgsummary!E23:N23,"LEPA")*100/M23)</f>
        <v>0</v>
      </c>
      <c r="AR23">
        <f>IF(M23=0,0,COUNTIF(T3_imgsummary!E23:N23,"LEPS")*100/M23)</f>
        <v>0</v>
      </c>
      <c r="AS23">
        <f>IF(M23=0,0,COUNTIF(T3_imgsummary!E23:N23,"LOB")*100/M23)</f>
        <v>0</v>
      </c>
      <c r="AT23">
        <f>IF(M23=0,0,COUNTIF(T3_imgsummary!E23:N23,"MER")*100/M23)</f>
        <v>0</v>
      </c>
      <c r="AU23">
        <f>IF(M23=0,0,COUNTIF(T3_imgsummary!E23:N23,"MILL")*100/M23)</f>
        <v>0</v>
      </c>
      <c r="AV23">
        <f>IF(M23=0,0,COUNTIF(T3_imgsummary!E23:N23,"MON")*100/M23)</f>
        <v>0</v>
      </c>
      <c r="AW23">
        <f>IF(M23=0,0,COUNTIF(T3_imgsummary!E23:N23,"MONTB")*100/M23)</f>
        <v>0</v>
      </c>
      <c r="AX23">
        <f>IF(M23=0,0,COUNTIF(T3_imgsummary!E23:N23,"MONTE")*100/M23)</f>
        <v>0</v>
      </c>
      <c r="AY23">
        <f>IF(M23=0,0,COUNTIF(T3_imgsummary!E23:N23,"MONTF")*100/M23)</f>
        <v>0</v>
      </c>
      <c r="AZ23">
        <f>IF(M23=0,0,COUNTIF(T3_imgsummary!E23:N23,"MYC")*100/M23)</f>
        <v>0</v>
      </c>
      <c r="BA23">
        <f>IF(M23=0,0,COUNTIF(T3_imgsummary!E23:N23,"CB")*100/M23)</f>
        <v>0</v>
      </c>
      <c r="BB23">
        <f>IF(M23=0,0,COUNTIF(T3_imgsummary!E23:N23,"BUB")*100/M23)</f>
        <v>0</v>
      </c>
      <c r="BC23">
        <f>IF(M23=0,0,COUNTIF(T3_imgsummary!E23:N23,"CE")*100/M23)</f>
        <v>0</v>
      </c>
      <c r="BD23">
        <f>IF(M23=0,0,COUNTIF(T3_imgsummary!E23:N23,"CF")*100/M23)</f>
        <v>0</v>
      </c>
      <c r="BE23">
        <f>IF(M23=0,0,COUNTIF(T3_imgsummary!E23:N23,"FOT")*100/M23)</f>
        <v>0</v>
      </c>
      <c r="BF23">
        <f>IF(M23=0,0,COUNTIF(T3_imgsummary!E23:N23,"CM")*100/M23)</f>
        <v>0</v>
      </c>
      <c r="BG23">
        <f>IF(M23=0,0,COUNTIF(T3_imgsummary!E23:N23,"OULA")*100/M23)</f>
        <v>0</v>
      </c>
      <c r="BH23">
        <f>IF(M23=0,0,COUNTIF(T3_imgsummary!E23:N23,"OULO")*100/M23)</f>
        <v>0</v>
      </c>
      <c r="BI23">
        <f>IF(M23=0,0,COUNTIF(T3_imgsummary!E23:N23,"OXY")*100/M23)</f>
        <v>0</v>
      </c>
      <c r="BJ23">
        <f>IF(M23=0,0,COUNTIF(T3_imgsummary!E23:N23,"PACE")*100/M23)</f>
        <v>0</v>
      </c>
      <c r="BK23">
        <f>IF(M23=0,0,COUNTIF(T3_imgsummary!E23:N23,"PACF")*100/M23)</f>
        <v>0</v>
      </c>
      <c r="BL23">
        <f>IF(M23=0,0,COUNTIF(T3_imgsummary!E23:N23,"PAV")*100/M23)</f>
        <v>0</v>
      </c>
      <c r="BM23">
        <f>IF(M23=0,0,COUNTIF(T3_imgsummary!E23:N23,"PEC")*100/M23)</f>
        <v>0</v>
      </c>
      <c r="BN23">
        <f>IF(M23=0,0,COUNTIF(T3_imgsummary!E23:N23,"PLAT")*100/M23)</f>
        <v>0</v>
      </c>
      <c r="BO23">
        <f>IF(M23=0,0,COUNTIF(T3_imgsummary!E23:N23,"POC")*100/M23)</f>
        <v>0</v>
      </c>
      <c r="BP23">
        <f>IF(M23=0,0,COUNTIF(T3_imgsummary!E23:N23,"PORB")*100/M23)</f>
        <v>0</v>
      </c>
      <c r="BQ23">
        <f>IF(M23=0,0,COUNTIF(T3_imgsummary!E23:N23,"PORE")*100/M23)</f>
        <v>0</v>
      </c>
      <c r="BR23">
        <f>IF(M23=0,0,COUNTIF(T3_imgsummary!E23:N23,"PORM")*100/M23)</f>
        <v>0</v>
      </c>
      <c r="BS23">
        <f>IF(M23=0,0,COUNTIF(T3_imgsummary!E23:N23,"SER")*100/M23)</f>
        <v>0</v>
      </c>
      <c r="BT23">
        <f>IF(M23=0,0,COUNTIF(T3_imgsummary!E23:N23,"STY")*100/M23)</f>
        <v>0</v>
      </c>
      <c r="BU23">
        <f>IF(M23=0,0,COUNTIF(T3_imgsummary!E23:N23,"SYM")*100/M23)</f>
        <v>0</v>
      </c>
      <c r="BV23">
        <f>IF(M23=0,0,COUNTIF(T3_imgsummary!E23:N23,"TUBI")*100/M23)</f>
        <v>0</v>
      </c>
      <c r="BW23">
        <f>IF(M23=0,0,COUNTIF(T3_imgsummary!E23:N23,"TURB")*100/M23)</f>
        <v>0</v>
      </c>
      <c r="BX23">
        <f>IF(M23=0,0,COUNTIF(T3_imgsummary!E23:N23,"ZACRF")*100/M23)</f>
        <v>0</v>
      </c>
      <c r="BY23">
        <f>IF(M23=0,0,COUNTIF(T3_imgsummary!E23:N23,"ZAGARF")*100/M23)</f>
        <v>0</v>
      </c>
      <c r="BZ23">
        <f>IF(M23=0,0,COUNTIF(T3_imgsummary!E23:N23,"ZAGATF")*100/M23)</f>
        <v>0</v>
      </c>
      <c r="CA23">
        <f>IF(M23=0,0,COUNTIF(T3_imgsummary!E23:N23,"ZDENF")*100/M23)</f>
        <v>0</v>
      </c>
      <c r="CB23">
        <f>IF(M23=0,0,COUNTIF(T3_imgsummary!E23:N23,"ZEUPF")*100/M23)</f>
        <v>0</v>
      </c>
      <c r="CC23">
        <f>IF(M23=0,0,COUNTIF(T3_imgsummary!E23:N23,"ZFAVF")*100/M23)</f>
        <v>0</v>
      </c>
      <c r="CD23">
        <f>IF(M23=0,0,COUNTIF(T3_imgsummary!E23:N23,"ZCMRF")*100/M23)</f>
        <v>0</v>
      </c>
      <c r="CE23">
        <f>IF(M23=0,0,COUNTIF(T3_imgsummary!E23:N23,"ZMUSF")*100/M23)</f>
        <v>0</v>
      </c>
      <c r="CF23">
        <f>IF(M23=0,0,COUNTIF(T3_imgsummary!E23:N23,"ZNSC")*100/M23)</f>
        <v>0</v>
      </c>
      <c r="CG23">
        <f>IF(M23=0,0,COUNTIF(T3_imgsummary!E23:N23,"ZOC")*100/M23)</f>
        <v>0</v>
      </c>
      <c r="CH23">
        <f>IF(M23=0,0,COUNTIF(T3_imgsummary!E23:N23,"ZPOCF")*100/M23)</f>
        <v>0</v>
      </c>
      <c r="CI23">
        <f>IF(M23=0,0,COUNTIF(T3_imgsummary!E23:N23,"ZPORF")*100/M23)</f>
        <v>0</v>
      </c>
      <c r="CK23" s="26">
        <f>IF(M23=0,0,COUNTIF(T3_imgsummary!E23:N23,"AA")*100/M23)</f>
        <v>30</v>
      </c>
      <c r="CL23" s="26">
        <f>IF(M23=0,0,COUNTIF(T3_imgsummary!E23:N23,"CA")*100/M23)</f>
        <v>10</v>
      </c>
      <c r="CM23">
        <f>IF(M23=0,0,COUNTIF(T3_imgsummary!E23:N23,"DC")*100/M23)</f>
        <v>0</v>
      </c>
      <c r="CN23">
        <f>IF(M23=0,0,COUNTIF(T3_imgsummary!E23:N23,"DCA")*100/M23)</f>
        <v>0</v>
      </c>
      <c r="CO23">
        <f>IF(M23=0,0,COUNTIF(T3_imgsummary!E23:N23,"DIS")*100/M23)</f>
        <v>0</v>
      </c>
      <c r="CQ23">
        <f>IF(M23=0,0,COUNTIF(T3_imgsummary!E23:N23,"GRV")*100/M23)</f>
        <v>0</v>
      </c>
      <c r="CR23">
        <f>IF(M23=0,0,COUNTIF(T3_imgsummary!E23:N23,"R")*100/M23)</f>
        <v>0</v>
      </c>
      <c r="CS23">
        <f>IF(M23=0,0,COUNTIF(T3_imgsummary!E23:N23,"S")*100/M23)</f>
        <v>0</v>
      </c>
      <c r="CT23">
        <f>IF(M23=0,0,COUNTIF(T3_imgsummary!E23:N23,"RCK")*100/M23)</f>
        <v>0</v>
      </c>
      <c r="CU23">
        <f>IF(M23=0,0,COUNTIF(T3_imgsummary!E23:N23,"SI")*100/M23)</f>
        <v>0</v>
      </c>
      <c r="CW23">
        <f>IF(M23=0,0,COUNTIF(T3_imgsummary!E23:N23,"COD")*100/M23)</f>
        <v>0</v>
      </c>
      <c r="CX23">
        <f>IF(M23=0,0,COUNTIF(T3_imgsummary!E23:N23,"KAPP")*100/M23)</f>
        <v>0</v>
      </c>
      <c r="CY23" s="26">
        <f>IF(M23=0,0,COUNTIF(T3_imgsummary!E23:N23,"MA")*100/M23)</f>
        <v>10</v>
      </c>
      <c r="CZ23">
        <f>IF(M23=0,0,COUNTIF(T3_imgsummary!E23:N23,"SARG")*100/M23)</f>
        <v>0</v>
      </c>
      <c r="DB23" s="26">
        <f>IF(M23=0,0,COUNTIF(T3_imgsummary!E23:N23,"HA")*100/M23)</f>
        <v>20</v>
      </c>
      <c r="DD23">
        <f>IF(M23=0,0,COUNTIF(T3_imgsummary!E23:N23,"COTS")*100/M23)</f>
        <v>0</v>
      </c>
      <c r="DE23">
        <f>IF(M23=0,0,COUNTIF(T3_imgsummary!E23:N23,"COR")*100/M23)</f>
        <v>0</v>
      </c>
      <c r="DF23">
        <f>IF(M23=0,0,COUNTIF(T3_imgsummary!E23:N23,"DIA")*100/M23)</f>
        <v>0</v>
      </c>
      <c r="DG23">
        <f>IF(M23=0,0,COUNTIF(T3_imgsummary!E23:N23,"GORG")*100/M23)</f>
        <v>0</v>
      </c>
      <c r="DH23">
        <f>IF(M23=0,0,COUNTIF(T3_imgsummary!E23:N23,"ISIS")*100/M23)</f>
        <v>0</v>
      </c>
      <c r="DI23">
        <f>IF(M23=0,0,COUNTIF(T3_imgsummary!E23:N23,"OT")*100/M23)</f>
        <v>0</v>
      </c>
      <c r="DJ23">
        <f>IF(M23=0,0,COUNTIF(T3_imgsummary!E23:N23,"SG")*100/M23)</f>
        <v>0</v>
      </c>
      <c r="DK23">
        <f>IF(M23=0,0,COUNTIF(T3_imgsummary!E23:N23,"SC")*100/M23)</f>
        <v>0</v>
      </c>
      <c r="DL23" s="26">
        <f>IF(M23=0,0,COUNTIF(T3_imgsummary!E23:N23,"SP")*100/M23)</f>
        <v>10</v>
      </c>
      <c r="DM23">
        <f>IF(M23=0,0,COUNTIF(T3_imgsummary!E23:N23,"ZO")*100/M23)</f>
        <v>0</v>
      </c>
      <c r="DO23">
        <f>IF(M23=0,0,COUNTIF(T3_imgsummary!E23:N23,"TWB")*100/M23)</f>
        <v>0</v>
      </c>
      <c r="DQ23">
        <f>IF(M23=0,0,COUNTIF(T3_imgsummary!Y23:AH23,"COR")*100/M23)</f>
        <v>0</v>
      </c>
      <c r="DR23">
        <f>IF(M23=0,0,COUNTIF(T3_imgsummary!Y23:AH23,"COTS")*100/M23)</f>
        <v>0</v>
      </c>
      <c r="DS23">
        <f>IF(M23=0,0,COUNTIF(T3_imgsummary!Y23:AH23,"DIA")*100/M23)</f>
        <v>0</v>
      </c>
      <c r="DT23">
        <f>IF(M23=0,0,COUNTIF(T3_imgsummary!Y23:AH23,"GORG")*100/M23)</f>
        <v>0</v>
      </c>
      <c r="DU23">
        <f>IF(M23=0,0,COUNTIF(T3_imgsummary!Y23:AH23,"ISIS")*100/M23)</f>
        <v>0</v>
      </c>
      <c r="DV23">
        <f>IF(M23=0,0,COUNTIF(T3_imgsummary!Y23:AH23,"DIS")*100/M23)</f>
        <v>0</v>
      </c>
      <c r="DW23">
        <f>IF(M23=0,0,COUNTIF(T3_imgsummary!Y23:AH23,"BLEC")*100/M23)</f>
        <v>0</v>
      </c>
      <c r="DX23">
        <f>IF(M23=0,0,COUNTIF(T3_imgsummary!Y23:AH23,"COD")*100/M23)</f>
        <v>0</v>
      </c>
      <c r="DY23">
        <f>IF(M23=0,0,COUNTIF(T3_imgsummary!Y23:AH23,"KAPP")*100/M23)</f>
        <v>0</v>
      </c>
      <c r="DZ23">
        <f>IF(M23=0,0,COUNTIF(T3_imgsummary!Y23:AH23,"SARG")*100/M23)</f>
        <v>0</v>
      </c>
      <c r="EA23">
        <f>IF(M23=0,0,COUNTIF(T3_imgsummary!Y23:AH23,"ZACRF")*100/M23)</f>
        <v>0</v>
      </c>
      <c r="EB23">
        <f>IF(M23=0,0,COUNTIF(T3_imgsummary!Y23:AH23,"ZAGARF")*100/M23)</f>
        <v>0</v>
      </c>
      <c r="EC23">
        <f>IF(M23=0,0,COUNTIF(T3_imgsummary!Y23:AH23,"ZAGATF")*100/M23)</f>
        <v>0</v>
      </c>
      <c r="ED23">
        <f>IF(M23=0,0,COUNTIF(T3_imgsummary!Y23:AH23,"ZCMRF")*100/M23)</f>
        <v>0</v>
      </c>
      <c r="EE23">
        <f>IF(M23=0,0,COUNTIF(T3_imgsummary!Y23:AH23,"ZDENF")*100/M23)</f>
        <v>0</v>
      </c>
      <c r="EF23">
        <f>IF(M23=0,0,COUNTIF(T3_imgsummary!Y23:AH23,"ZEUPF")*100/M23)</f>
        <v>0</v>
      </c>
      <c r="EG23">
        <f>IF(M23=0,0,COUNTIF(T3_imgsummary!Y23:AH23,"ZFAVF")*100/M23)</f>
        <v>0</v>
      </c>
      <c r="EH23">
        <f>IF(M23=0,0,COUNTIF(T3_imgsummary!Y23:AH23,"ZMUSF")*100/M23)</f>
        <v>0</v>
      </c>
      <c r="EI23">
        <f>IF(M23=0,0,COUNTIF(T3_imgsummary!Y23:AH23,"ZNSC")*100/M23)</f>
        <v>0</v>
      </c>
      <c r="EJ23">
        <f>IF(M23=0,0,COUNTIF(T3_imgsummary!Y23:AH23,"ZOC")*100/M23)</f>
        <v>0</v>
      </c>
      <c r="EK23">
        <f>IF(M23=0,0,COUNTIF(T3_imgsummary!Y23:AH23,"ZPOCF")*100/M23)</f>
        <v>0</v>
      </c>
      <c r="EL23">
        <f>IF(M23=0,0,COUNTIF(T3_imgsummary!Y23:AH23,"ZPORF")*100/M23)</f>
        <v>0</v>
      </c>
    </row>
    <row r="24" spans="1:142" x14ac:dyDescent="0.25">
      <c r="A24">
        <v>22</v>
      </c>
      <c r="B24" t="s">
        <v>742</v>
      </c>
      <c r="F24" s="26">
        <f>IF(M24=0,0,COUNTIF(T3_imgsummary!O24:X24,"HC")*100/M24)</f>
        <v>10</v>
      </c>
      <c r="G24" s="26">
        <f>IF(M24=0,0,COUNTIF(T3_imgsummary!O24:X24,"AA")*100/M24)</f>
        <v>80</v>
      </c>
      <c r="H24">
        <f>IF(M24=0,0,COUNTIF(T3_imgsummary!O24:X24,"AB")*100/M24)</f>
        <v>0</v>
      </c>
      <c r="I24" s="26">
        <f>IF(M24=0,0,COUNTIF(T3_imgsummary!O24:X24,"MA")*100/M24)</f>
        <v>10</v>
      </c>
      <c r="J24">
        <f>IF(M24=0,0,COUNTIF(T3_imgsummary!O24:X24,"HA")*100/M24)</f>
        <v>0</v>
      </c>
      <c r="K24">
        <f>IF(M24=0,0,COUNTIF(T3_imgsummary!O24:X24,"OB")*100/M24)</f>
        <v>0</v>
      </c>
      <c r="L24">
        <f>IF(M24=0,0,COUNTIF(T3_imgsummary!O24:X24,"TWB")*100/M24)</f>
        <v>0</v>
      </c>
      <c r="M24">
        <f>10-COUNTIF(T3_imgsummary!O24:X24,"TWS")</f>
        <v>10</v>
      </c>
      <c r="P24">
        <f>IF(M24=0,0,COUNTIF(T3_imgsummary!E24:N24,"ACAN")*100/M24)</f>
        <v>0</v>
      </c>
      <c r="Q24">
        <f>IF(M24=0,0,COUNTIF(T3_imgsummary!E24:N24,"ACB")*100/M24)</f>
        <v>0</v>
      </c>
      <c r="R24">
        <f>IF(M24=0,0,COUNTIF(T3_imgsummary!E24:N24,"ACC")*100/M24)</f>
        <v>0</v>
      </c>
      <c r="S24">
        <f>IF(M24=0,0,COUNTIF(T3_imgsummary!E24:N24,"ACD")*100/M24)</f>
        <v>0</v>
      </c>
      <c r="T24">
        <f>IF(M24=0,0,COUNTIF(T3_imgsummary!E24:N24,"ACH")*100/M24)</f>
        <v>0</v>
      </c>
      <c r="U24">
        <f>IF(M24=0,0,COUNTIF(T3_imgsummary!E24:N24,"ACT")*100/M24)</f>
        <v>0</v>
      </c>
      <c r="V24">
        <f>IF(M24=0,0,COUNTIF(T3_imgsummary!E24:N24,"ACR")*100/M24)</f>
        <v>0</v>
      </c>
      <c r="W24">
        <f>IF(M24=0,0,COUNTIF(T3_imgsummary!E24:N24,"AST")*100/M24)</f>
        <v>0</v>
      </c>
      <c r="X24">
        <f>IF(M24=0,0,COUNTIF(T3_imgsummary!E24:N24,"AF")*100/M24)</f>
        <v>0</v>
      </c>
      <c r="Y24">
        <f>IF(M24=0,0,COUNTIF(T3_imgsummary!E24:N24,"BLEC")*100/M24)</f>
        <v>0</v>
      </c>
      <c r="Z24">
        <f>IF(M24=0,0,COUNTIF(T3_imgsummary!E24:N24,"CAU")*100/M24)</f>
        <v>0</v>
      </c>
      <c r="AA24">
        <f>IF(M24=0,0,COUNTIF(T3_imgsummary!E24:N24,"COE")*100/M24)</f>
        <v>0</v>
      </c>
      <c r="AB24">
        <f>IF(M24=0,0,COUNTIF(T3_imgsummary!E24:N24,"COS")*100/M24)</f>
        <v>0</v>
      </c>
      <c r="AC24">
        <f>IF(M24=0,0,COUNTIF(T3_imgsummary!E24:N24,"CYP")*100/M24)</f>
        <v>0</v>
      </c>
      <c r="AD24">
        <f>IF(M24=0,0,COUNTIF(T3_imgsummary!E24:N24,"DIP")*100/M24)</f>
        <v>0</v>
      </c>
      <c r="AE24">
        <f>IF(M24=0,0,COUNTIF(T3_imgsummary!E24:N24,"ECHY")*100/M24)</f>
        <v>0</v>
      </c>
      <c r="AF24">
        <f>IF(M24=0,0,COUNTIF(T3_imgsummary!E24:N24,"ECHI")*100/M24)</f>
        <v>0</v>
      </c>
      <c r="AG24">
        <f>IF(M24=0,0,COUNTIF(T3_imgsummary!E24:N24,"EUP")*100/M24)</f>
        <v>0</v>
      </c>
      <c r="AH24">
        <f>IF(M24=0,0,COUNTIF(T3_imgsummary!E24:N24,"FAV")*100/M24)</f>
        <v>0</v>
      </c>
      <c r="AI24">
        <f>IF(M24=0,0,COUNTIF(T3_imgsummary!E24:N24,"FVI")*100/M24)</f>
        <v>0</v>
      </c>
      <c r="AJ24">
        <f>IF(M24=0,0,COUNTIF(T3_imgsummary!E24:N24,"CMR")*100/M24)</f>
        <v>0</v>
      </c>
      <c r="AK24">
        <f>IF(M24=0,0,COUNTIF(T3_imgsummary!E24:N24,"GAL")*100/M24)</f>
        <v>0</v>
      </c>
      <c r="AL24">
        <f>IF(M24=0,0,COUNTIF(T3_imgsummary!E24:N24,"GONIA")*100/M24)</f>
        <v>0</v>
      </c>
      <c r="AM24">
        <f>IF(M24=0,0,COUNTIF(T3_imgsummary!E24:N24,"GONIO")*100/M24)</f>
        <v>0</v>
      </c>
      <c r="AN24">
        <f>IF(M24=0,0,COUNTIF(T3_imgsummary!E24:N24,"HEL")*100/M24)</f>
        <v>0</v>
      </c>
      <c r="AO24">
        <f>IF(M24=0,0,COUNTIF(T3_imgsummary!E24:N24,"HYD")*100/M24)</f>
        <v>0</v>
      </c>
      <c r="AP24" s="26">
        <f>IF(M24=0,0,COUNTIF(T3_imgsummary!E24:N24,"ISO")*100/M24)</f>
        <v>10</v>
      </c>
      <c r="AQ24">
        <f>IF(M24=0,0,COUNTIF(T3_imgsummary!E24:N24,"LEPA")*100/M24)</f>
        <v>0</v>
      </c>
      <c r="AR24">
        <f>IF(M24=0,0,COUNTIF(T3_imgsummary!E24:N24,"LEPS")*100/M24)</f>
        <v>0</v>
      </c>
      <c r="AS24">
        <f>IF(M24=0,0,COUNTIF(T3_imgsummary!E24:N24,"LOB")*100/M24)</f>
        <v>0</v>
      </c>
      <c r="AT24">
        <f>IF(M24=0,0,COUNTIF(T3_imgsummary!E24:N24,"MER")*100/M24)</f>
        <v>0</v>
      </c>
      <c r="AU24">
        <f>IF(M24=0,0,COUNTIF(T3_imgsummary!E24:N24,"MILL")*100/M24)</f>
        <v>0</v>
      </c>
      <c r="AV24">
        <f>IF(M24=0,0,COUNTIF(T3_imgsummary!E24:N24,"MON")*100/M24)</f>
        <v>0</v>
      </c>
      <c r="AW24">
        <f>IF(M24=0,0,COUNTIF(T3_imgsummary!E24:N24,"MONTB")*100/M24)</f>
        <v>0</v>
      </c>
      <c r="AX24">
        <f>IF(M24=0,0,COUNTIF(T3_imgsummary!E24:N24,"MONTE")*100/M24)</f>
        <v>0</v>
      </c>
      <c r="AY24">
        <f>IF(M24=0,0,COUNTIF(T3_imgsummary!E24:N24,"MONTF")*100/M24)</f>
        <v>0</v>
      </c>
      <c r="AZ24">
        <f>IF(M24=0,0,COUNTIF(T3_imgsummary!E24:N24,"MYC")*100/M24)</f>
        <v>0</v>
      </c>
      <c r="BA24">
        <f>IF(M24=0,0,COUNTIF(T3_imgsummary!E24:N24,"CB")*100/M24)</f>
        <v>0</v>
      </c>
      <c r="BB24">
        <f>IF(M24=0,0,COUNTIF(T3_imgsummary!E24:N24,"BUB")*100/M24)</f>
        <v>0</v>
      </c>
      <c r="BC24">
        <f>IF(M24=0,0,COUNTIF(T3_imgsummary!E24:N24,"CE")*100/M24)</f>
        <v>0</v>
      </c>
      <c r="BD24">
        <f>IF(M24=0,0,COUNTIF(T3_imgsummary!E24:N24,"CF")*100/M24)</f>
        <v>0</v>
      </c>
      <c r="BE24">
        <f>IF(M24=0,0,COUNTIF(T3_imgsummary!E24:N24,"FOT")*100/M24)</f>
        <v>0</v>
      </c>
      <c r="BF24">
        <f>IF(M24=0,0,COUNTIF(T3_imgsummary!E24:N24,"CM")*100/M24)</f>
        <v>0</v>
      </c>
      <c r="BG24">
        <f>IF(M24=0,0,COUNTIF(T3_imgsummary!E24:N24,"OULA")*100/M24)</f>
        <v>0</v>
      </c>
      <c r="BH24">
        <f>IF(M24=0,0,COUNTIF(T3_imgsummary!E24:N24,"OULO")*100/M24)</f>
        <v>0</v>
      </c>
      <c r="BI24">
        <f>IF(M24=0,0,COUNTIF(T3_imgsummary!E24:N24,"OXY")*100/M24)</f>
        <v>0</v>
      </c>
      <c r="BJ24">
        <f>IF(M24=0,0,COUNTIF(T3_imgsummary!E24:N24,"PACE")*100/M24)</f>
        <v>0</v>
      </c>
      <c r="BK24">
        <f>IF(M24=0,0,COUNTIF(T3_imgsummary!E24:N24,"PACF")*100/M24)</f>
        <v>0</v>
      </c>
      <c r="BL24">
        <f>IF(M24=0,0,COUNTIF(T3_imgsummary!E24:N24,"PAV")*100/M24)</f>
        <v>0</v>
      </c>
      <c r="BM24">
        <f>IF(M24=0,0,COUNTIF(T3_imgsummary!E24:N24,"PEC")*100/M24)</f>
        <v>0</v>
      </c>
      <c r="BN24">
        <f>IF(M24=0,0,COUNTIF(T3_imgsummary!E24:N24,"PLAT")*100/M24)</f>
        <v>0</v>
      </c>
      <c r="BO24">
        <f>IF(M24=0,0,COUNTIF(T3_imgsummary!E24:N24,"POC")*100/M24)</f>
        <v>0</v>
      </c>
      <c r="BP24">
        <f>IF(M24=0,0,COUNTIF(T3_imgsummary!E24:N24,"PORB")*100/M24)</f>
        <v>0</v>
      </c>
      <c r="BQ24">
        <f>IF(M24=0,0,COUNTIF(T3_imgsummary!E24:N24,"PORE")*100/M24)</f>
        <v>0</v>
      </c>
      <c r="BR24">
        <f>IF(M24=0,0,COUNTIF(T3_imgsummary!E24:N24,"PORM")*100/M24)</f>
        <v>0</v>
      </c>
      <c r="BS24">
        <f>IF(M24=0,0,COUNTIF(T3_imgsummary!E24:N24,"SER")*100/M24)</f>
        <v>0</v>
      </c>
      <c r="BT24">
        <f>IF(M24=0,0,COUNTIF(T3_imgsummary!E24:N24,"STY")*100/M24)</f>
        <v>0</v>
      </c>
      <c r="BU24">
        <f>IF(M24=0,0,COUNTIF(T3_imgsummary!E24:N24,"SYM")*100/M24)</f>
        <v>0</v>
      </c>
      <c r="BV24">
        <f>IF(M24=0,0,COUNTIF(T3_imgsummary!E24:N24,"TUBI")*100/M24)</f>
        <v>0</v>
      </c>
      <c r="BW24">
        <f>IF(M24=0,0,COUNTIF(T3_imgsummary!E24:N24,"TURB")*100/M24)</f>
        <v>0</v>
      </c>
      <c r="BX24">
        <f>IF(M24=0,0,COUNTIF(T3_imgsummary!E24:N24,"ZACRF")*100/M24)</f>
        <v>0</v>
      </c>
      <c r="BY24">
        <f>IF(M24=0,0,COUNTIF(T3_imgsummary!E24:N24,"ZAGARF")*100/M24)</f>
        <v>0</v>
      </c>
      <c r="BZ24">
        <f>IF(M24=0,0,COUNTIF(T3_imgsummary!E24:N24,"ZAGATF")*100/M24)</f>
        <v>0</v>
      </c>
      <c r="CA24">
        <f>IF(M24=0,0,COUNTIF(T3_imgsummary!E24:N24,"ZDENF")*100/M24)</f>
        <v>0</v>
      </c>
      <c r="CB24">
        <f>IF(M24=0,0,COUNTIF(T3_imgsummary!E24:N24,"ZEUPF")*100/M24)</f>
        <v>0</v>
      </c>
      <c r="CC24">
        <f>IF(M24=0,0,COUNTIF(T3_imgsummary!E24:N24,"ZFAVF")*100/M24)</f>
        <v>0</v>
      </c>
      <c r="CD24">
        <f>IF(M24=0,0,COUNTIF(T3_imgsummary!E24:N24,"ZCMRF")*100/M24)</f>
        <v>0</v>
      </c>
      <c r="CE24">
        <f>IF(M24=0,0,COUNTIF(T3_imgsummary!E24:N24,"ZMUSF")*100/M24)</f>
        <v>0</v>
      </c>
      <c r="CF24">
        <f>IF(M24=0,0,COUNTIF(T3_imgsummary!E24:N24,"ZNSC")*100/M24)</f>
        <v>0</v>
      </c>
      <c r="CG24">
        <f>IF(M24=0,0,COUNTIF(T3_imgsummary!E24:N24,"ZOC")*100/M24)</f>
        <v>0</v>
      </c>
      <c r="CH24">
        <f>IF(M24=0,0,COUNTIF(T3_imgsummary!E24:N24,"ZPOCF")*100/M24)</f>
        <v>0</v>
      </c>
      <c r="CI24">
        <f>IF(M24=0,0,COUNTIF(T3_imgsummary!E24:N24,"ZPORF")*100/M24)</f>
        <v>0</v>
      </c>
      <c r="CK24" s="26">
        <f>IF(M24=0,0,COUNTIF(T3_imgsummary!E24:N24,"AA")*100/M24)</f>
        <v>80</v>
      </c>
      <c r="CL24">
        <f>IF(M24=0,0,COUNTIF(T3_imgsummary!E24:N24,"CA")*100/M24)</f>
        <v>0</v>
      </c>
      <c r="CM24">
        <f>IF(M24=0,0,COUNTIF(T3_imgsummary!E24:N24,"DC")*100/M24)</f>
        <v>0</v>
      </c>
      <c r="CN24">
        <f>IF(M24=0,0,COUNTIF(T3_imgsummary!E24:N24,"DCA")*100/M24)</f>
        <v>0</v>
      </c>
      <c r="CO24">
        <f>IF(M24=0,0,COUNTIF(T3_imgsummary!E24:N24,"DIS")*100/M24)</f>
        <v>0</v>
      </c>
      <c r="CQ24">
        <f>IF(M24=0,0,COUNTIF(T3_imgsummary!E24:N24,"GRV")*100/M24)</f>
        <v>0</v>
      </c>
      <c r="CR24">
        <f>IF(M24=0,0,COUNTIF(T3_imgsummary!E24:N24,"R")*100/M24)</f>
        <v>0</v>
      </c>
      <c r="CS24">
        <f>IF(M24=0,0,COUNTIF(T3_imgsummary!E24:N24,"S")*100/M24)</f>
        <v>0</v>
      </c>
      <c r="CT24">
        <f>IF(M24=0,0,COUNTIF(T3_imgsummary!E24:N24,"RCK")*100/M24)</f>
        <v>0</v>
      </c>
      <c r="CU24">
        <f>IF(M24=0,0,COUNTIF(T3_imgsummary!E24:N24,"SI")*100/M24)</f>
        <v>0</v>
      </c>
      <c r="CW24">
        <f>IF(M24=0,0,COUNTIF(T3_imgsummary!E24:N24,"COD")*100/M24)</f>
        <v>0</v>
      </c>
      <c r="CX24">
        <f>IF(M24=0,0,COUNTIF(T3_imgsummary!E24:N24,"KAPP")*100/M24)</f>
        <v>0</v>
      </c>
      <c r="CY24" s="26">
        <f>IF(M24=0,0,COUNTIF(T3_imgsummary!E24:N24,"MA")*100/M24)</f>
        <v>10</v>
      </c>
      <c r="CZ24">
        <f>IF(M24=0,0,COUNTIF(T3_imgsummary!E24:N24,"SARG")*100/M24)</f>
        <v>0</v>
      </c>
      <c r="DB24">
        <f>IF(M24=0,0,COUNTIF(T3_imgsummary!E24:N24,"HA")*100/M24)</f>
        <v>0</v>
      </c>
      <c r="DD24">
        <f>IF(M24=0,0,COUNTIF(T3_imgsummary!E24:N24,"COTS")*100/M24)</f>
        <v>0</v>
      </c>
      <c r="DE24">
        <f>IF(M24=0,0,COUNTIF(T3_imgsummary!E24:N24,"COR")*100/M24)</f>
        <v>0</v>
      </c>
      <c r="DF24">
        <f>IF(M24=0,0,COUNTIF(T3_imgsummary!E24:N24,"DIA")*100/M24)</f>
        <v>0</v>
      </c>
      <c r="DG24">
        <f>IF(M24=0,0,COUNTIF(T3_imgsummary!E24:N24,"GORG")*100/M24)</f>
        <v>0</v>
      </c>
      <c r="DH24">
        <f>IF(M24=0,0,COUNTIF(T3_imgsummary!E24:N24,"ISIS")*100/M24)</f>
        <v>0</v>
      </c>
      <c r="DI24">
        <f>IF(M24=0,0,COUNTIF(T3_imgsummary!E24:N24,"OT")*100/M24)</f>
        <v>0</v>
      </c>
      <c r="DJ24">
        <f>IF(M24=0,0,COUNTIF(T3_imgsummary!E24:N24,"SG")*100/M24)</f>
        <v>0</v>
      </c>
      <c r="DK24">
        <f>IF(M24=0,0,COUNTIF(T3_imgsummary!E24:N24,"SC")*100/M24)</f>
        <v>0</v>
      </c>
      <c r="DL24">
        <f>IF(M24=0,0,COUNTIF(T3_imgsummary!E24:N24,"SP")*100/M24)</f>
        <v>0</v>
      </c>
      <c r="DM24">
        <f>IF(M24=0,0,COUNTIF(T3_imgsummary!E24:N24,"ZO")*100/M24)</f>
        <v>0</v>
      </c>
      <c r="DO24">
        <f>IF(M24=0,0,COUNTIF(T3_imgsummary!E24:N24,"TWB")*100/M24)</f>
        <v>0</v>
      </c>
      <c r="DQ24">
        <f>IF(M24=0,0,COUNTIF(T3_imgsummary!Y24:AH24,"COR")*100/M24)</f>
        <v>0</v>
      </c>
      <c r="DR24">
        <f>IF(M24=0,0,COUNTIF(T3_imgsummary!Y24:AH24,"COTS")*100/M24)</f>
        <v>0</v>
      </c>
      <c r="DS24">
        <f>IF(M24=0,0,COUNTIF(T3_imgsummary!Y24:AH24,"DIA")*100/M24)</f>
        <v>0</v>
      </c>
      <c r="DT24">
        <f>IF(M24=0,0,COUNTIF(T3_imgsummary!Y24:AH24,"GORG")*100/M24)</f>
        <v>0</v>
      </c>
      <c r="DU24">
        <f>IF(M24=0,0,COUNTIF(T3_imgsummary!Y24:AH24,"ISIS")*100/M24)</f>
        <v>0</v>
      </c>
      <c r="DV24">
        <f>IF(M24=0,0,COUNTIF(T3_imgsummary!Y24:AH24,"DIS")*100/M24)</f>
        <v>0</v>
      </c>
      <c r="DW24">
        <f>IF(M24=0,0,COUNTIF(T3_imgsummary!Y24:AH24,"BLEC")*100/M24)</f>
        <v>0</v>
      </c>
      <c r="DX24">
        <f>IF(M24=0,0,COUNTIF(T3_imgsummary!Y24:AH24,"COD")*100/M24)</f>
        <v>0</v>
      </c>
      <c r="DY24">
        <f>IF(M24=0,0,COUNTIF(T3_imgsummary!Y24:AH24,"KAPP")*100/M24)</f>
        <v>0</v>
      </c>
      <c r="DZ24">
        <f>IF(M24=0,0,COUNTIF(T3_imgsummary!Y24:AH24,"SARG")*100/M24)</f>
        <v>0</v>
      </c>
      <c r="EA24">
        <f>IF(M24=0,0,COUNTIF(T3_imgsummary!Y24:AH24,"ZACRF")*100/M24)</f>
        <v>0</v>
      </c>
      <c r="EB24">
        <f>IF(M24=0,0,COUNTIF(T3_imgsummary!Y24:AH24,"ZAGARF")*100/M24)</f>
        <v>0</v>
      </c>
      <c r="EC24">
        <f>IF(M24=0,0,COUNTIF(T3_imgsummary!Y24:AH24,"ZAGATF")*100/M24)</f>
        <v>0</v>
      </c>
      <c r="ED24">
        <f>IF(M24=0,0,COUNTIF(T3_imgsummary!Y24:AH24,"ZCMRF")*100/M24)</f>
        <v>0</v>
      </c>
      <c r="EE24">
        <f>IF(M24=0,0,COUNTIF(T3_imgsummary!Y24:AH24,"ZDENF")*100/M24)</f>
        <v>0</v>
      </c>
      <c r="EF24">
        <f>IF(M24=0,0,COUNTIF(T3_imgsummary!Y24:AH24,"ZEUPF")*100/M24)</f>
        <v>0</v>
      </c>
      <c r="EG24">
        <f>IF(M24=0,0,COUNTIF(T3_imgsummary!Y24:AH24,"ZFAVF")*100/M24)</f>
        <v>0</v>
      </c>
      <c r="EH24">
        <f>IF(M24=0,0,COUNTIF(T3_imgsummary!Y24:AH24,"ZMUSF")*100/M24)</f>
        <v>0</v>
      </c>
      <c r="EI24">
        <f>IF(M24=0,0,COUNTIF(T3_imgsummary!Y24:AH24,"ZNSC")*100/M24)</f>
        <v>0</v>
      </c>
      <c r="EJ24">
        <f>IF(M24=0,0,COUNTIF(T3_imgsummary!Y24:AH24,"ZOC")*100/M24)</f>
        <v>0</v>
      </c>
      <c r="EK24">
        <f>IF(M24=0,0,COUNTIF(T3_imgsummary!Y24:AH24,"ZPOCF")*100/M24)</f>
        <v>0</v>
      </c>
      <c r="EL24">
        <f>IF(M24=0,0,COUNTIF(T3_imgsummary!Y24:AH24,"ZPORF")*100/M24)</f>
        <v>0</v>
      </c>
    </row>
    <row r="25" spans="1:142" x14ac:dyDescent="0.25">
      <c r="A25">
        <v>23</v>
      </c>
      <c r="B25" t="s">
        <v>743</v>
      </c>
      <c r="F25">
        <f>IF(M25=0,0,COUNTIF(T3_imgsummary!O25:X25,"HC")*100/M25)</f>
        <v>0</v>
      </c>
      <c r="G25" s="26">
        <f>IF(M25=0,0,COUNTIF(T3_imgsummary!O25:X25,"AA")*100/M25)</f>
        <v>100</v>
      </c>
      <c r="H25">
        <f>IF(M25=0,0,COUNTIF(T3_imgsummary!O25:X25,"AB")*100/M25)</f>
        <v>0</v>
      </c>
      <c r="I25">
        <f>IF(M25=0,0,COUNTIF(T3_imgsummary!O25:X25,"MA")*100/M25)</f>
        <v>0</v>
      </c>
      <c r="J25">
        <f>IF(M25=0,0,COUNTIF(T3_imgsummary!O25:X25,"HA")*100/M25)</f>
        <v>0</v>
      </c>
      <c r="K25">
        <f>IF(M25=0,0,COUNTIF(T3_imgsummary!O25:X25,"OB")*100/M25)</f>
        <v>0</v>
      </c>
      <c r="L25">
        <f>IF(M25=0,0,COUNTIF(T3_imgsummary!O25:X25,"TWB")*100/M25)</f>
        <v>0</v>
      </c>
      <c r="M25">
        <f>10-COUNTIF(T3_imgsummary!O25:X25,"TWS")</f>
        <v>10</v>
      </c>
      <c r="P25">
        <f>IF(M25=0,0,COUNTIF(T3_imgsummary!E25:N25,"ACAN")*100/M25)</f>
        <v>0</v>
      </c>
      <c r="Q25">
        <f>IF(M25=0,0,COUNTIF(T3_imgsummary!E25:N25,"ACB")*100/M25)</f>
        <v>0</v>
      </c>
      <c r="R25">
        <f>IF(M25=0,0,COUNTIF(T3_imgsummary!E25:N25,"ACC")*100/M25)</f>
        <v>0</v>
      </c>
      <c r="S25">
        <f>IF(M25=0,0,COUNTIF(T3_imgsummary!E25:N25,"ACD")*100/M25)</f>
        <v>0</v>
      </c>
      <c r="T25">
        <f>IF(M25=0,0,COUNTIF(T3_imgsummary!E25:N25,"ACH")*100/M25)</f>
        <v>0</v>
      </c>
      <c r="U25">
        <f>IF(M25=0,0,COUNTIF(T3_imgsummary!E25:N25,"ACT")*100/M25)</f>
        <v>0</v>
      </c>
      <c r="V25">
        <f>IF(M25=0,0,COUNTIF(T3_imgsummary!E25:N25,"ACR")*100/M25)</f>
        <v>0</v>
      </c>
      <c r="W25">
        <f>IF(M25=0,0,COUNTIF(T3_imgsummary!E25:N25,"AST")*100/M25)</f>
        <v>0</v>
      </c>
      <c r="X25">
        <f>IF(M25=0,0,COUNTIF(T3_imgsummary!E25:N25,"AF")*100/M25)</f>
        <v>0</v>
      </c>
      <c r="Y25">
        <f>IF(M25=0,0,COUNTIF(T3_imgsummary!E25:N25,"BLEC")*100/M25)</f>
        <v>0</v>
      </c>
      <c r="Z25">
        <f>IF(M25=0,0,COUNTIF(T3_imgsummary!E25:N25,"CAU")*100/M25)</f>
        <v>0</v>
      </c>
      <c r="AA25">
        <f>IF(M25=0,0,COUNTIF(T3_imgsummary!E25:N25,"COE")*100/M25)</f>
        <v>0</v>
      </c>
      <c r="AB25">
        <f>IF(M25=0,0,COUNTIF(T3_imgsummary!E25:N25,"COS")*100/M25)</f>
        <v>0</v>
      </c>
      <c r="AC25">
        <f>IF(M25=0,0,COUNTIF(T3_imgsummary!E25:N25,"CYP")*100/M25)</f>
        <v>0</v>
      </c>
      <c r="AD25">
        <f>IF(M25=0,0,COUNTIF(T3_imgsummary!E25:N25,"DIP")*100/M25)</f>
        <v>0</v>
      </c>
      <c r="AE25">
        <f>IF(M25=0,0,COUNTIF(T3_imgsummary!E25:N25,"ECHY")*100/M25)</f>
        <v>0</v>
      </c>
      <c r="AF25">
        <f>IF(M25=0,0,COUNTIF(T3_imgsummary!E25:N25,"ECHI")*100/M25)</f>
        <v>0</v>
      </c>
      <c r="AG25">
        <f>IF(M25=0,0,COUNTIF(T3_imgsummary!E25:N25,"EUP")*100/M25)</f>
        <v>0</v>
      </c>
      <c r="AH25">
        <f>IF(M25=0,0,COUNTIF(T3_imgsummary!E25:N25,"FAV")*100/M25)</f>
        <v>0</v>
      </c>
      <c r="AI25">
        <f>IF(M25=0,0,COUNTIF(T3_imgsummary!E25:N25,"FVI")*100/M25)</f>
        <v>0</v>
      </c>
      <c r="AJ25">
        <f>IF(M25=0,0,COUNTIF(T3_imgsummary!E25:N25,"CMR")*100/M25)</f>
        <v>0</v>
      </c>
      <c r="AK25">
        <f>IF(M25=0,0,COUNTIF(T3_imgsummary!E25:N25,"GAL")*100/M25)</f>
        <v>0</v>
      </c>
      <c r="AL25">
        <f>IF(M25=0,0,COUNTIF(T3_imgsummary!E25:N25,"GONIA")*100/M25)</f>
        <v>0</v>
      </c>
      <c r="AM25">
        <f>IF(M25=0,0,COUNTIF(T3_imgsummary!E25:N25,"GONIO")*100/M25)</f>
        <v>0</v>
      </c>
      <c r="AN25">
        <f>IF(M25=0,0,COUNTIF(T3_imgsummary!E25:N25,"HEL")*100/M25)</f>
        <v>0</v>
      </c>
      <c r="AO25">
        <f>IF(M25=0,0,COUNTIF(T3_imgsummary!E25:N25,"HYD")*100/M25)</f>
        <v>0</v>
      </c>
      <c r="AP25">
        <f>IF(M25=0,0,COUNTIF(T3_imgsummary!E25:N25,"ISO")*100/M25)</f>
        <v>0</v>
      </c>
      <c r="AQ25">
        <f>IF(M25=0,0,COUNTIF(T3_imgsummary!E25:N25,"LEPA")*100/M25)</f>
        <v>0</v>
      </c>
      <c r="AR25">
        <f>IF(M25=0,0,COUNTIF(T3_imgsummary!E25:N25,"LEPS")*100/M25)</f>
        <v>0</v>
      </c>
      <c r="AS25">
        <f>IF(M25=0,0,COUNTIF(T3_imgsummary!E25:N25,"LOB")*100/M25)</f>
        <v>0</v>
      </c>
      <c r="AT25">
        <f>IF(M25=0,0,COUNTIF(T3_imgsummary!E25:N25,"MER")*100/M25)</f>
        <v>0</v>
      </c>
      <c r="AU25">
        <f>IF(M25=0,0,COUNTIF(T3_imgsummary!E25:N25,"MILL")*100/M25)</f>
        <v>0</v>
      </c>
      <c r="AV25">
        <f>IF(M25=0,0,COUNTIF(T3_imgsummary!E25:N25,"MON")*100/M25)</f>
        <v>0</v>
      </c>
      <c r="AW25">
        <f>IF(M25=0,0,COUNTIF(T3_imgsummary!E25:N25,"MONTB")*100/M25)</f>
        <v>0</v>
      </c>
      <c r="AX25">
        <f>IF(M25=0,0,COUNTIF(T3_imgsummary!E25:N25,"MONTE")*100/M25)</f>
        <v>0</v>
      </c>
      <c r="AY25">
        <f>IF(M25=0,0,COUNTIF(T3_imgsummary!E25:N25,"MONTF")*100/M25)</f>
        <v>0</v>
      </c>
      <c r="AZ25">
        <f>IF(M25=0,0,COUNTIF(T3_imgsummary!E25:N25,"MYC")*100/M25)</f>
        <v>0</v>
      </c>
      <c r="BA25">
        <f>IF(M25=0,0,COUNTIF(T3_imgsummary!E25:N25,"CB")*100/M25)</f>
        <v>0</v>
      </c>
      <c r="BB25">
        <f>IF(M25=0,0,COUNTIF(T3_imgsummary!E25:N25,"BUB")*100/M25)</f>
        <v>0</v>
      </c>
      <c r="BC25">
        <f>IF(M25=0,0,COUNTIF(T3_imgsummary!E25:N25,"CE")*100/M25)</f>
        <v>0</v>
      </c>
      <c r="BD25">
        <f>IF(M25=0,0,COUNTIF(T3_imgsummary!E25:N25,"CF")*100/M25)</f>
        <v>0</v>
      </c>
      <c r="BE25">
        <f>IF(M25=0,0,COUNTIF(T3_imgsummary!E25:N25,"FOT")*100/M25)</f>
        <v>0</v>
      </c>
      <c r="BF25">
        <f>IF(M25=0,0,COUNTIF(T3_imgsummary!E25:N25,"CM")*100/M25)</f>
        <v>0</v>
      </c>
      <c r="BG25">
        <f>IF(M25=0,0,COUNTIF(T3_imgsummary!E25:N25,"OULA")*100/M25)</f>
        <v>0</v>
      </c>
      <c r="BH25">
        <f>IF(M25=0,0,COUNTIF(T3_imgsummary!E25:N25,"OULO")*100/M25)</f>
        <v>0</v>
      </c>
      <c r="BI25">
        <f>IF(M25=0,0,COUNTIF(T3_imgsummary!E25:N25,"OXY")*100/M25)</f>
        <v>0</v>
      </c>
      <c r="BJ25">
        <f>IF(M25=0,0,COUNTIF(T3_imgsummary!E25:N25,"PACE")*100/M25)</f>
        <v>0</v>
      </c>
      <c r="BK25">
        <f>IF(M25=0,0,COUNTIF(T3_imgsummary!E25:N25,"PACF")*100/M25)</f>
        <v>0</v>
      </c>
      <c r="BL25">
        <f>IF(M25=0,0,COUNTIF(T3_imgsummary!E25:N25,"PAV")*100/M25)</f>
        <v>0</v>
      </c>
      <c r="BM25">
        <f>IF(M25=0,0,COUNTIF(T3_imgsummary!E25:N25,"PEC")*100/M25)</f>
        <v>0</v>
      </c>
      <c r="BN25">
        <f>IF(M25=0,0,COUNTIF(T3_imgsummary!E25:N25,"PLAT")*100/M25)</f>
        <v>0</v>
      </c>
      <c r="BO25">
        <f>IF(M25=0,0,COUNTIF(T3_imgsummary!E25:N25,"POC")*100/M25)</f>
        <v>0</v>
      </c>
      <c r="BP25">
        <f>IF(M25=0,0,COUNTIF(T3_imgsummary!E25:N25,"PORB")*100/M25)</f>
        <v>0</v>
      </c>
      <c r="BQ25">
        <f>IF(M25=0,0,COUNTIF(T3_imgsummary!E25:N25,"PORE")*100/M25)</f>
        <v>0</v>
      </c>
      <c r="BR25">
        <f>IF(M25=0,0,COUNTIF(T3_imgsummary!E25:N25,"PORM")*100/M25)</f>
        <v>0</v>
      </c>
      <c r="BS25">
        <f>IF(M25=0,0,COUNTIF(T3_imgsummary!E25:N25,"SER")*100/M25)</f>
        <v>0</v>
      </c>
      <c r="BT25">
        <f>IF(M25=0,0,COUNTIF(T3_imgsummary!E25:N25,"STY")*100/M25)</f>
        <v>0</v>
      </c>
      <c r="BU25">
        <f>IF(M25=0,0,COUNTIF(T3_imgsummary!E25:N25,"SYM")*100/M25)</f>
        <v>0</v>
      </c>
      <c r="BV25">
        <f>IF(M25=0,0,COUNTIF(T3_imgsummary!E25:N25,"TUBI")*100/M25)</f>
        <v>0</v>
      </c>
      <c r="BW25">
        <f>IF(M25=0,0,COUNTIF(T3_imgsummary!E25:N25,"TURB")*100/M25)</f>
        <v>0</v>
      </c>
      <c r="BX25">
        <f>IF(M25=0,0,COUNTIF(T3_imgsummary!E25:N25,"ZACRF")*100/M25)</f>
        <v>0</v>
      </c>
      <c r="BY25">
        <f>IF(M25=0,0,COUNTIF(T3_imgsummary!E25:N25,"ZAGARF")*100/M25)</f>
        <v>0</v>
      </c>
      <c r="BZ25">
        <f>IF(M25=0,0,COUNTIF(T3_imgsummary!E25:N25,"ZAGATF")*100/M25)</f>
        <v>0</v>
      </c>
      <c r="CA25">
        <f>IF(M25=0,0,COUNTIF(T3_imgsummary!E25:N25,"ZDENF")*100/M25)</f>
        <v>0</v>
      </c>
      <c r="CB25">
        <f>IF(M25=0,0,COUNTIF(T3_imgsummary!E25:N25,"ZEUPF")*100/M25)</f>
        <v>0</v>
      </c>
      <c r="CC25">
        <f>IF(M25=0,0,COUNTIF(T3_imgsummary!E25:N25,"ZFAVF")*100/M25)</f>
        <v>0</v>
      </c>
      <c r="CD25">
        <f>IF(M25=0,0,COUNTIF(T3_imgsummary!E25:N25,"ZCMRF")*100/M25)</f>
        <v>0</v>
      </c>
      <c r="CE25">
        <f>IF(M25=0,0,COUNTIF(T3_imgsummary!E25:N25,"ZMUSF")*100/M25)</f>
        <v>0</v>
      </c>
      <c r="CF25">
        <f>IF(M25=0,0,COUNTIF(T3_imgsummary!E25:N25,"ZNSC")*100/M25)</f>
        <v>0</v>
      </c>
      <c r="CG25">
        <f>IF(M25=0,0,COUNTIF(T3_imgsummary!E25:N25,"ZOC")*100/M25)</f>
        <v>0</v>
      </c>
      <c r="CH25">
        <f>IF(M25=0,0,COUNTIF(T3_imgsummary!E25:N25,"ZPOCF")*100/M25)</f>
        <v>0</v>
      </c>
      <c r="CI25">
        <f>IF(M25=0,0,COUNTIF(T3_imgsummary!E25:N25,"ZPORF")*100/M25)</f>
        <v>0</v>
      </c>
      <c r="CK25" s="26">
        <f>IF(M25=0,0,COUNTIF(T3_imgsummary!E25:N25,"AA")*100/M25)</f>
        <v>80</v>
      </c>
      <c r="CL25" s="26">
        <f>IF(M25=0,0,COUNTIF(T3_imgsummary!E25:N25,"CA")*100/M25)</f>
        <v>20</v>
      </c>
      <c r="CM25">
        <f>IF(M25=0,0,COUNTIF(T3_imgsummary!E25:N25,"DC")*100/M25)</f>
        <v>0</v>
      </c>
      <c r="CN25">
        <f>IF(M25=0,0,COUNTIF(T3_imgsummary!E25:N25,"DCA")*100/M25)</f>
        <v>0</v>
      </c>
      <c r="CO25">
        <f>IF(M25=0,0,COUNTIF(T3_imgsummary!E25:N25,"DIS")*100/M25)</f>
        <v>0</v>
      </c>
      <c r="CQ25">
        <f>IF(M25=0,0,COUNTIF(T3_imgsummary!E25:N25,"GRV")*100/M25)</f>
        <v>0</v>
      </c>
      <c r="CR25">
        <f>IF(M25=0,0,COUNTIF(T3_imgsummary!E25:N25,"R")*100/M25)</f>
        <v>0</v>
      </c>
      <c r="CS25">
        <f>IF(M25=0,0,COUNTIF(T3_imgsummary!E25:N25,"S")*100/M25)</f>
        <v>0</v>
      </c>
      <c r="CT25">
        <f>IF(M25=0,0,COUNTIF(T3_imgsummary!E25:N25,"RCK")*100/M25)</f>
        <v>0</v>
      </c>
      <c r="CU25">
        <f>IF(M25=0,0,COUNTIF(T3_imgsummary!E25:N25,"SI")*100/M25)</f>
        <v>0</v>
      </c>
      <c r="CW25">
        <f>IF(M25=0,0,COUNTIF(T3_imgsummary!E25:N25,"COD")*100/M25)</f>
        <v>0</v>
      </c>
      <c r="CX25">
        <f>IF(M25=0,0,COUNTIF(T3_imgsummary!E25:N25,"KAPP")*100/M25)</f>
        <v>0</v>
      </c>
      <c r="CY25">
        <f>IF(M25=0,0,COUNTIF(T3_imgsummary!E25:N25,"MA")*100/M25)</f>
        <v>0</v>
      </c>
      <c r="CZ25">
        <f>IF(M25=0,0,COUNTIF(T3_imgsummary!E25:N25,"SARG")*100/M25)</f>
        <v>0</v>
      </c>
      <c r="DB25">
        <f>IF(M25=0,0,COUNTIF(T3_imgsummary!E25:N25,"HA")*100/M25)</f>
        <v>0</v>
      </c>
      <c r="DD25">
        <f>IF(M25=0,0,COUNTIF(T3_imgsummary!E25:N25,"COTS")*100/M25)</f>
        <v>0</v>
      </c>
      <c r="DE25">
        <f>IF(M25=0,0,COUNTIF(T3_imgsummary!E25:N25,"COR")*100/M25)</f>
        <v>0</v>
      </c>
      <c r="DF25">
        <f>IF(M25=0,0,COUNTIF(T3_imgsummary!E25:N25,"DIA")*100/M25)</f>
        <v>0</v>
      </c>
      <c r="DG25">
        <f>IF(M25=0,0,COUNTIF(T3_imgsummary!E25:N25,"GORG")*100/M25)</f>
        <v>0</v>
      </c>
      <c r="DH25">
        <f>IF(M25=0,0,COUNTIF(T3_imgsummary!E25:N25,"ISIS")*100/M25)</f>
        <v>0</v>
      </c>
      <c r="DI25">
        <f>IF(M25=0,0,COUNTIF(T3_imgsummary!E25:N25,"OT")*100/M25)</f>
        <v>0</v>
      </c>
      <c r="DJ25">
        <f>IF(M25=0,0,COUNTIF(T3_imgsummary!E25:N25,"SG")*100/M25)</f>
        <v>0</v>
      </c>
      <c r="DK25">
        <f>IF(M25=0,0,COUNTIF(T3_imgsummary!E25:N25,"SC")*100/M25)</f>
        <v>0</v>
      </c>
      <c r="DL25">
        <f>IF(M25=0,0,COUNTIF(T3_imgsummary!E25:N25,"SP")*100/M25)</f>
        <v>0</v>
      </c>
      <c r="DM25">
        <f>IF(M25=0,0,COUNTIF(T3_imgsummary!E25:N25,"ZO")*100/M25)</f>
        <v>0</v>
      </c>
      <c r="DO25">
        <f>IF(M25=0,0,COUNTIF(T3_imgsummary!E25:N25,"TWB")*100/M25)</f>
        <v>0</v>
      </c>
      <c r="DQ25">
        <f>IF(M25=0,0,COUNTIF(T3_imgsummary!Y25:AH25,"COR")*100/M25)</f>
        <v>0</v>
      </c>
      <c r="DR25">
        <f>IF(M25=0,0,COUNTIF(T3_imgsummary!Y25:AH25,"COTS")*100/M25)</f>
        <v>0</v>
      </c>
      <c r="DS25">
        <f>IF(M25=0,0,COUNTIF(T3_imgsummary!Y25:AH25,"DIA")*100/M25)</f>
        <v>0</v>
      </c>
      <c r="DT25">
        <f>IF(M25=0,0,COUNTIF(T3_imgsummary!Y25:AH25,"GORG")*100/M25)</f>
        <v>0</v>
      </c>
      <c r="DU25">
        <f>IF(M25=0,0,COUNTIF(T3_imgsummary!Y25:AH25,"ISIS")*100/M25)</f>
        <v>0</v>
      </c>
      <c r="DV25">
        <f>IF(M25=0,0,COUNTIF(T3_imgsummary!Y25:AH25,"DIS")*100/M25)</f>
        <v>0</v>
      </c>
      <c r="DW25">
        <f>IF(M25=0,0,COUNTIF(T3_imgsummary!Y25:AH25,"BLEC")*100/M25)</f>
        <v>0</v>
      </c>
      <c r="DX25">
        <f>IF(M25=0,0,COUNTIF(T3_imgsummary!Y25:AH25,"COD")*100/M25)</f>
        <v>0</v>
      </c>
      <c r="DY25">
        <f>IF(M25=0,0,COUNTIF(T3_imgsummary!Y25:AH25,"KAPP")*100/M25)</f>
        <v>0</v>
      </c>
      <c r="DZ25">
        <f>IF(M25=0,0,COUNTIF(T3_imgsummary!Y25:AH25,"SARG")*100/M25)</f>
        <v>0</v>
      </c>
      <c r="EA25">
        <f>IF(M25=0,0,COUNTIF(T3_imgsummary!Y25:AH25,"ZACRF")*100/M25)</f>
        <v>0</v>
      </c>
      <c r="EB25">
        <f>IF(M25=0,0,COUNTIF(T3_imgsummary!Y25:AH25,"ZAGARF")*100/M25)</f>
        <v>0</v>
      </c>
      <c r="EC25">
        <f>IF(M25=0,0,COUNTIF(T3_imgsummary!Y25:AH25,"ZAGATF")*100/M25)</f>
        <v>0</v>
      </c>
      <c r="ED25">
        <f>IF(M25=0,0,COUNTIF(T3_imgsummary!Y25:AH25,"ZCMRF")*100/M25)</f>
        <v>0</v>
      </c>
      <c r="EE25">
        <f>IF(M25=0,0,COUNTIF(T3_imgsummary!Y25:AH25,"ZDENF")*100/M25)</f>
        <v>0</v>
      </c>
      <c r="EF25">
        <f>IF(M25=0,0,COUNTIF(T3_imgsummary!Y25:AH25,"ZEUPF")*100/M25)</f>
        <v>0</v>
      </c>
      <c r="EG25">
        <f>IF(M25=0,0,COUNTIF(T3_imgsummary!Y25:AH25,"ZFAVF")*100/M25)</f>
        <v>0</v>
      </c>
      <c r="EH25">
        <f>IF(M25=0,0,COUNTIF(T3_imgsummary!Y25:AH25,"ZMUSF")*100/M25)</f>
        <v>0</v>
      </c>
      <c r="EI25">
        <f>IF(M25=0,0,COUNTIF(T3_imgsummary!Y25:AH25,"ZNSC")*100/M25)</f>
        <v>0</v>
      </c>
      <c r="EJ25">
        <f>IF(M25=0,0,COUNTIF(T3_imgsummary!Y25:AH25,"ZOC")*100/M25)</f>
        <v>0</v>
      </c>
      <c r="EK25">
        <f>IF(M25=0,0,COUNTIF(T3_imgsummary!Y25:AH25,"ZPOCF")*100/M25)</f>
        <v>0</v>
      </c>
      <c r="EL25">
        <f>IF(M25=0,0,COUNTIF(T3_imgsummary!Y25:AH25,"ZPORF")*100/M25)</f>
        <v>0</v>
      </c>
    </row>
    <row r="26" spans="1:142" x14ac:dyDescent="0.25">
      <c r="A26">
        <v>24</v>
      </c>
      <c r="B26" t="s">
        <v>744</v>
      </c>
      <c r="F26">
        <f>IF(M26=0,0,COUNTIF(T3_imgsummary!O26:X26,"HC")*100/M26)</f>
        <v>0</v>
      </c>
      <c r="G26" s="26">
        <f>IF(M26=0,0,COUNTIF(T3_imgsummary!O26:X26,"AA")*100/M26)</f>
        <v>50</v>
      </c>
      <c r="H26">
        <f>IF(M26=0,0,COUNTIF(T3_imgsummary!O26:X26,"AB")*100/M26)</f>
        <v>0</v>
      </c>
      <c r="I26">
        <f>IF(M26=0,0,COUNTIF(T3_imgsummary!O26:X26,"MA")*100/M26)</f>
        <v>0</v>
      </c>
      <c r="J26" s="26">
        <f>IF(M26=0,0,COUNTIF(T3_imgsummary!O26:X26,"HA")*100/M26)</f>
        <v>30</v>
      </c>
      <c r="K26" s="26">
        <f>IF(M26=0,0,COUNTIF(T3_imgsummary!O26:X26,"OB")*100/M26)</f>
        <v>20</v>
      </c>
      <c r="L26">
        <f>IF(M26=0,0,COUNTIF(T3_imgsummary!O26:X26,"TWB")*100/M26)</f>
        <v>0</v>
      </c>
      <c r="M26">
        <f>10-COUNTIF(T3_imgsummary!O26:X26,"TWS")</f>
        <v>10</v>
      </c>
      <c r="P26">
        <f>IF(M26=0,0,COUNTIF(T3_imgsummary!E26:N26,"ACAN")*100/M26)</f>
        <v>0</v>
      </c>
      <c r="Q26">
        <f>IF(M26=0,0,COUNTIF(T3_imgsummary!E26:N26,"ACB")*100/M26)</f>
        <v>0</v>
      </c>
      <c r="R26">
        <f>IF(M26=0,0,COUNTIF(T3_imgsummary!E26:N26,"ACC")*100/M26)</f>
        <v>0</v>
      </c>
      <c r="S26">
        <f>IF(M26=0,0,COUNTIF(T3_imgsummary!E26:N26,"ACD")*100/M26)</f>
        <v>0</v>
      </c>
      <c r="T26">
        <f>IF(M26=0,0,COUNTIF(T3_imgsummary!E26:N26,"ACH")*100/M26)</f>
        <v>0</v>
      </c>
      <c r="U26">
        <f>IF(M26=0,0,COUNTIF(T3_imgsummary!E26:N26,"ACT")*100/M26)</f>
        <v>0</v>
      </c>
      <c r="V26">
        <f>IF(M26=0,0,COUNTIF(T3_imgsummary!E26:N26,"ACR")*100/M26)</f>
        <v>0</v>
      </c>
      <c r="W26">
        <f>IF(M26=0,0,COUNTIF(T3_imgsummary!E26:N26,"AST")*100/M26)</f>
        <v>0</v>
      </c>
      <c r="X26">
        <f>IF(M26=0,0,COUNTIF(T3_imgsummary!E26:N26,"AF")*100/M26)</f>
        <v>0</v>
      </c>
      <c r="Y26">
        <f>IF(M26=0,0,COUNTIF(T3_imgsummary!E26:N26,"BLEC")*100/M26)</f>
        <v>0</v>
      </c>
      <c r="Z26">
        <f>IF(M26=0,0,COUNTIF(T3_imgsummary!E26:N26,"CAU")*100/M26)</f>
        <v>0</v>
      </c>
      <c r="AA26">
        <f>IF(M26=0,0,COUNTIF(T3_imgsummary!E26:N26,"COE")*100/M26)</f>
        <v>0</v>
      </c>
      <c r="AB26">
        <f>IF(M26=0,0,COUNTIF(T3_imgsummary!E26:N26,"COS")*100/M26)</f>
        <v>0</v>
      </c>
      <c r="AC26">
        <f>IF(M26=0,0,COUNTIF(T3_imgsummary!E26:N26,"CYP")*100/M26)</f>
        <v>0</v>
      </c>
      <c r="AD26">
        <f>IF(M26=0,0,COUNTIF(T3_imgsummary!E26:N26,"DIP")*100/M26)</f>
        <v>0</v>
      </c>
      <c r="AE26">
        <f>IF(M26=0,0,COUNTIF(T3_imgsummary!E26:N26,"ECHY")*100/M26)</f>
        <v>0</v>
      </c>
      <c r="AF26">
        <f>IF(M26=0,0,COUNTIF(T3_imgsummary!E26:N26,"ECHI")*100/M26)</f>
        <v>0</v>
      </c>
      <c r="AG26">
        <f>IF(M26=0,0,COUNTIF(T3_imgsummary!E26:N26,"EUP")*100/M26)</f>
        <v>0</v>
      </c>
      <c r="AH26">
        <f>IF(M26=0,0,COUNTIF(T3_imgsummary!E26:N26,"FAV")*100/M26)</f>
        <v>0</v>
      </c>
      <c r="AI26">
        <f>IF(M26=0,0,COUNTIF(T3_imgsummary!E26:N26,"FVI")*100/M26)</f>
        <v>0</v>
      </c>
      <c r="AJ26">
        <f>IF(M26=0,0,COUNTIF(T3_imgsummary!E26:N26,"CMR")*100/M26)</f>
        <v>0</v>
      </c>
      <c r="AK26">
        <f>IF(M26=0,0,COUNTIF(T3_imgsummary!E26:N26,"GAL")*100/M26)</f>
        <v>0</v>
      </c>
      <c r="AL26">
        <f>IF(M26=0,0,COUNTIF(T3_imgsummary!E26:N26,"GONIA")*100/M26)</f>
        <v>0</v>
      </c>
      <c r="AM26">
        <f>IF(M26=0,0,COUNTIF(T3_imgsummary!E26:N26,"GONIO")*100/M26)</f>
        <v>0</v>
      </c>
      <c r="AN26">
        <f>IF(M26=0,0,COUNTIF(T3_imgsummary!E26:N26,"HEL")*100/M26)</f>
        <v>0</v>
      </c>
      <c r="AO26">
        <f>IF(M26=0,0,COUNTIF(T3_imgsummary!E26:N26,"HYD")*100/M26)</f>
        <v>0</v>
      </c>
      <c r="AP26">
        <f>IF(M26=0,0,COUNTIF(T3_imgsummary!E26:N26,"ISO")*100/M26)</f>
        <v>0</v>
      </c>
      <c r="AQ26">
        <f>IF(M26=0,0,COUNTIF(T3_imgsummary!E26:N26,"LEPA")*100/M26)</f>
        <v>0</v>
      </c>
      <c r="AR26">
        <f>IF(M26=0,0,COUNTIF(T3_imgsummary!E26:N26,"LEPS")*100/M26)</f>
        <v>0</v>
      </c>
      <c r="AS26">
        <f>IF(M26=0,0,COUNTIF(T3_imgsummary!E26:N26,"LOB")*100/M26)</f>
        <v>0</v>
      </c>
      <c r="AT26">
        <f>IF(M26=0,0,COUNTIF(T3_imgsummary!E26:N26,"MER")*100/M26)</f>
        <v>0</v>
      </c>
      <c r="AU26">
        <f>IF(M26=0,0,COUNTIF(T3_imgsummary!E26:N26,"MILL")*100/M26)</f>
        <v>0</v>
      </c>
      <c r="AV26">
        <f>IF(M26=0,0,COUNTIF(T3_imgsummary!E26:N26,"MON")*100/M26)</f>
        <v>0</v>
      </c>
      <c r="AW26">
        <f>IF(M26=0,0,COUNTIF(T3_imgsummary!E26:N26,"MONTB")*100/M26)</f>
        <v>0</v>
      </c>
      <c r="AX26">
        <f>IF(M26=0,0,COUNTIF(T3_imgsummary!E26:N26,"MONTE")*100/M26)</f>
        <v>0</v>
      </c>
      <c r="AY26">
        <f>IF(M26=0,0,COUNTIF(T3_imgsummary!E26:N26,"MONTF")*100/M26)</f>
        <v>0</v>
      </c>
      <c r="AZ26">
        <f>IF(M26=0,0,COUNTIF(T3_imgsummary!E26:N26,"MYC")*100/M26)</f>
        <v>0</v>
      </c>
      <c r="BA26">
        <f>IF(M26=0,0,COUNTIF(T3_imgsummary!E26:N26,"CB")*100/M26)</f>
        <v>0</v>
      </c>
      <c r="BB26">
        <f>IF(M26=0,0,COUNTIF(T3_imgsummary!E26:N26,"BUB")*100/M26)</f>
        <v>0</v>
      </c>
      <c r="BC26">
        <f>IF(M26=0,0,COUNTIF(T3_imgsummary!E26:N26,"CE")*100/M26)</f>
        <v>0</v>
      </c>
      <c r="BD26">
        <f>IF(M26=0,0,COUNTIF(T3_imgsummary!E26:N26,"CF")*100/M26)</f>
        <v>0</v>
      </c>
      <c r="BE26">
        <f>IF(M26=0,0,COUNTIF(T3_imgsummary!E26:N26,"FOT")*100/M26)</f>
        <v>0</v>
      </c>
      <c r="BF26">
        <f>IF(M26=0,0,COUNTIF(T3_imgsummary!E26:N26,"CM")*100/M26)</f>
        <v>0</v>
      </c>
      <c r="BG26">
        <f>IF(M26=0,0,COUNTIF(T3_imgsummary!E26:N26,"OULA")*100/M26)</f>
        <v>0</v>
      </c>
      <c r="BH26">
        <f>IF(M26=0,0,COUNTIF(T3_imgsummary!E26:N26,"OULO")*100/M26)</f>
        <v>0</v>
      </c>
      <c r="BI26">
        <f>IF(M26=0,0,COUNTIF(T3_imgsummary!E26:N26,"OXY")*100/M26)</f>
        <v>0</v>
      </c>
      <c r="BJ26">
        <f>IF(M26=0,0,COUNTIF(T3_imgsummary!E26:N26,"PACE")*100/M26)</f>
        <v>0</v>
      </c>
      <c r="BK26">
        <f>IF(M26=0,0,COUNTIF(T3_imgsummary!E26:N26,"PACF")*100/M26)</f>
        <v>0</v>
      </c>
      <c r="BL26">
        <f>IF(M26=0,0,COUNTIF(T3_imgsummary!E26:N26,"PAV")*100/M26)</f>
        <v>0</v>
      </c>
      <c r="BM26">
        <f>IF(M26=0,0,COUNTIF(T3_imgsummary!E26:N26,"PEC")*100/M26)</f>
        <v>0</v>
      </c>
      <c r="BN26">
        <f>IF(M26=0,0,COUNTIF(T3_imgsummary!E26:N26,"PLAT")*100/M26)</f>
        <v>0</v>
      </c>
      <c r="BO26">
        <f>IF(M26=0,0,COUNTIF(T3_imgsummary!E26:N26,"POC")*100/M26)</f>
        <v>0</v>
      </c>
      <c r="BP26">
        <f>IF(M26=0,0,COUNTIF(T3_imgsummary!E26:N26,"PORB")*100/M26)</f>
        <v>0</v>
      </c>
      <c r="BQ26">
        <f>IF(M26=0,0,COUNTIF(T3_imgsummary!E26:N26,"PORE")*100/M26)</f>
        <v>0</v>
      </c>
      <c r="BR26">
        <f>IF(M26=0,0,COUNTIF(T3_imgsummary!E26:N26,"PORM")*100/M26)</f>
        <v>0</v>
      </c>
      <c r="BS26">
        <f>IF(M26=0,0,COUNTIF(T3_imgsummary!E26:N26,"SER")*100/M26)</f>
        <v>0</v>
      </c>
      <c r="BT26">
        <f>IF(M26=0,0,COUNTIF(T3_imgsummary!E26:N26,"STY")*100/M26)</f>
        <v>0</v>
      </c>
      <c r="BU26">
        <f>IF(M26=0,0,COUNTIF(T3_imgsummary!E26:N26,"SYM")*100/M26)</f>
        <v>0</v>
      </c>
      <c r="BV26">
        <f>IF(M26=0,0,COUNTIF(T3_imgsummary!E26:N26,"TUBI")*100/M26)</f>
        <v>0</v>
      </c>
      <c r="BW26">
        <f>IF(M26=0,0,COUNTIF(T3_imgsummary!E26:N26,"TURB")*100/M26)</f>
        <v>0</v>
      </c>
      <c r="BX26">
        <f>IF(M26=0,0,COUNTIF(T3_imgsummary!E26:N26,"ZACRF")*100/M26)</f>
        <v>0</v>
      </c>
      <c r="BY26">
        <f>IF(M26=0,0,COUNTIF(T3_imgsummary!E26:N26,"ZAGARF")*100/M26)</f>
        <v>0</v>
      </c>
      <c r="BZ26">
        <f>IF(M26=0,0,COUNTIF(T3_imgsummary!E26:N26,"ZAGATF")*100/M26)</f>
        <v>0</v>
      </c>
      <c r="CA26">
        <f>IF(M26=0,0,COUNTIF(T3_imgsummary!E26:N26,"ZDENF")*100/M26)</f>
        <v>0</v>
      </c>
      <c r="CB26">
        <f>IF(M26=0,0,COUNTIF(T3_imgsummary!E26:N26,"ZEUPF")*100/M26)</f>
        <v>0</v>
      </c>
      <c r="CC26">
        <f>IF(M26=0,0,COUNTIF(T3_imgsummary!E26:N26,"ZFAVF")*100/M26)</f>
        <v>0</v>
      </c>
      <c r="CD26">
        <f>IF(M26=0,0,COUNTIF(T3_imgsummary!E26:N26,"ZCMRF")*100/M26)</f>
        <v>0</v>
      </c>
      <c r="CE26">
        <f>IF(M26=0,0,COUNTIF(T3_imgsummary!E26:N26,"ZMUSF")*100/M26)</f>
        <v>0</v>
      </c>
      <c r="CF26">
        <f>IF(M26=0,0,COUNTIF(T3_imgsummary!E26:N26,"ZNSC")*100/M26)</f>
        <v>0</v>
      </c>
      <c r="CG26">
        <f>IF(M26=0,0,COUNTIF(T3_imgsummary!E26:N26,"ZOC")*100/M26)</f>
        <v>0</v>
      </c>
      <c r="CH26">
        <f>IF(M26=0,0,COUNTIF(T3_imgsummary!E26:N26,"ZPOCF")*100/M26)</f>
        <v>0</v>
      </c>
      <c r="CI26">
        <f>IF(M26=0,0,COUNTIF(T3_imgsummary!E26:N26,"ZPORF")*100/M26)</f>
        <v>0</v>
      </c>
      <c r="CK26" s="26">
        <f>IF(M26=0,0,COUNTIF(T3_imgsummary!E26:N26,"AA")*100/M26)</f>
        <v>40</v>
      </c>
      <c r="CL26" s="26">
        <f>IF(M26=0,0,COUNTIF(T3_imgsummary!E26:N26,"CA")*100/M26)</f>
        <v>10</v>
      </c>
      <c r="CM26">
        <f>IF(M26=0,0,COUNTIF(T3_imgsummary!E26:N26,"DC")*100/M26)</f>
        <v>0</v>
      </c>
      <c r="CN26">
        <f>IF(M26=0,0,COUNTIF(T3_imgsummary!E26:N26,"DCA")*100/M26)</f>
        <v>0</v>
      </c>
      <c r="CO26">
        <f>IF(M26=0,0,COUNTIF(T3_imgsummary!E26:N26,"DIS")*100/M26)</f>
        <v>0</v>
      </c>
      <c r="CQ26">
        <f>IF(M26=0,0,COUNTIF(T3_imgsummary!E26:N26,"GRV")*100/M26)</f>
        <v>0</v>
      </c>
      <c r="CR26">
        <f>IF(M26=0,0,COUNTIF(T3_imgsummary!E26:N26,"R")*100/M26)</f>
        <v>0</v>
      </c>
      <c r="CS26">
        <f>IF(M26=0,0,COUNTIF(T3_imgsummary!E26:N26,"S")*100/M26)</f>
        <v>0</v>
      </c>
      <c r="CT26">
        <f>IF(M26=0,0,COUNTIF(T3_imgsummary!E26:N26,"RCK")*100/M26)</f>
        <v>0</v>
      </c>
      <c r="CU26">
        <f>IF(M26=0,0,COUNTIF(T3_imgsummary!E26:N26,"SI")*100/M26)</f>
        <v>0</v>
      </c>
      <c r="CW26">
        <f>IF(M26=0,0,COUNTIF(T3_imgsummary!E26:N26,"COD")*100/M26)</f>
        <v>0</v>
      </c>
      <c r="CX26">
        <f>IF(M26=0,0,COUNTIF(T3_imgsummary!E26:N26,"KAPP")*100/M26)</f>
        <v>0</v>
      </c>
      <c r="CY26">
        <f>IF(M26=0,0,COUNTIF(T3_imgsummary!E26:N26,"MA")*100/M26)</f>
        <v>0</v>
      </c>
      <c r="CZ26">
        <f>IF(M26=0,0,COUNTIF(T3_imgsummary!E26:N26,"SARG")*100/M26)</f>
        <v>0</v>
      </c>
      <c r="DB26" s="26">
        <f>IF(M26=0,0,COUNTIF(T3_imgsummary!E26:N26,"HA")*100/M26)</f>
        <v>30</v>
      </c>
      <c r="DD26">
        <f>IF(M26=0,0,COUNTIF(T3_imgsummary!E26:N26,"COTS")*100/M26)</f>
        <v>0</v>
      </c>
      <c r="DE26">
        <f>IF(M26=0,0,COUNTIF(T3_imgsummary!E26:N26,"COR")*100/M26)</f>
        <v>0</v>
      </c>
      <c r="DF26">
        <f>IF(M26=0,0,COUNTIF(T3_imgsummary!E26:N26,"DIA")*100/M26)</f>
        <v>0</v>
      </c>
      <c r="DG26">
        <f>IF(M26=0,0,COUNTIF(T3_imgsummary!E26:N26,"GORG")*100/M26)</f>
        <v>0</v>
      </c>
      <c r="DH26">
        <f>IF(M26=0,0,COUNTIF(T3_imgsummary!E26:N26,"ISIS")*100/M26)</f>
        <v>0</v>
      </c>
      <c r="DI26">
        <f>IF(M26=0,0,COUNTIF(T3_imgsummary!E26:N26,"OT")*100/M26)</f>
        <v>0</v>
      </c>
      <c r="DJ26">
        <f>IF(M26=0,0,COUNTIF(T3_imgsummary!E26:N26,"SG")*100/M26)</f>
        <v>0</v>
      </c>
      <c r="DK26">
        <f>IF(M26=0,0,COUNTIF(T3_imgsummary!E26:N26,"SC")*100/M26)</f>
        <v>0</v>
      </c>
      <c r="DL26" s="26">
        <f>IF(M26=0,0,COUNTIF(T3_imgsummary!E26:N26,"SP")*100/M26)</f>
        <v>20</v>
      </c>
      <c r="DM26">
        <f>IF(M26=0,0,COUNTIF(T3_imgsummary!E26:N26,"ZO")*100/M26)</f>
        <v>0</v>
      </c>
      <c r="DO26">
        <f>IF(M26=0,0,COUNTIF(T3_imgsummary!E26:N26,"TWB")*100/M26)</f>
        <v>0</v>
      </c>
      <c r="DQ26">
        <f>IF(M26=0,0,COUNTIF(T3_imgsummary!Y26:AH26,"COR")*100/M26)</f>
        <v>0</v>
      </c>
      <c r="DR26">
        <f>IF(M26=0,0,COUNTIF(T3_imgsummary!Y26:AH26,"COTS")*100/M26)</f>
        <v>0</v>
      </c>
      <c r="DS26">
        <f>IF(M26=0,0,COUNTIF(T3_imgsummary!Y26:AH26,"DIA")*100/M26)</f>
        <v>0</v>
      </c>
      <c r="DT26">
        <f>IF(M26=0,0,COUNTIF(T3_imgsummary!Y26:AH26,"GORG")*100/M26)</f>
        <v>0</v>
      </c>
      <c r="DU26">
        <f>IF(M26=0,0,COUNTIF(T3_imgsummary!Y26:AH26,"ISIS")*100/M26)</f>
        <v>0</v>
      </c>
      <c r="DV26">
        <f>IF(M26=0,0,COUNTIF(T3_imgsummary!Y26:AH26,"DIS")*100/M26)</f>
        <v>0</v>
      </c>
      <c r="DW26">
        <f>IF(M26=0,0,COUNTIF(T3_imgsummary!Y26:AH26,"BLEC")*100/M26)</f>
        <v>0</v>
      </c>
      <c r="DX26">
        <f>IF(M26=0,0,COUNTIF(T3_imgsummary!Y26:AH26,"COD")*100/M26)</f>
        <v>0</v>
      </c>
      <c r="DY26">
        <f>IF(M26=0,0,COUNTIF(T3_imgsummary!Y26:AH26,"KAPP")*100/M26)</f>
        <v>0</v>
      </c>
      <c r="DZ26">
        <f>IF(M26=0,0,COUNTIF(T3_imgsummary!Y26:AH26,"SARG")*100/M26)</f>
        <v>0</v>
      </c>
      <c r="EA26">
        <f>IF(M26=0,0,COUNTIF(T3_imgsummary!Y26:AH26,"ZACRF")*100/M26)</f>
        <v>0</v>
      </c>
      <c r="EB26">
        <f>IF(M26=0,0,COUNTIF(T3_imgsummary!Y26:AH26,"ZAGARF")*100/M26)</f>
        <v>0</v>
      </c>
      <c r="EC26">
        <f>IF(M26=0,0,COUNTIF(T3_imgsummary!Y26:AH26,"ZAGATF")*100/M26)</f>
        <v>0</v>
      </c>
      <c r="ED26">
        <f>IF(M26=0,0,COUNTIF(T3_imgsummary!Y26:AH26,"ZCMRF")*100/M26)</f>
        <v>0</v>
      </c>
      <c r="EE26">
        <f>IF(M26=0,0,COUNTIF(T3_imgsummary!Y26:AH26,"ZDENF")*100/M26)</f>
        <v>0</v>
      </c>
      <c r="EF26">
        <f>IF(M26=0,0,COUNTIF(T3_imgsummary!Y26:AH26,"ZEUPF")*100/M26)</f>
        <v>0</v>
      </c>
      <c r="EG26">
        <f>IF(M26=0,0,COUNTIF(T3_imgsummary!Y26:AH26,"ZFAVF")*100/M26)</f>
        <v>0</v>
      </c>
      <c r="EH26">
        <f>IF(M26=0,0,COUNTIF(T3_imgsummary!Y26:AH26,"ZMUSF")*100/M26)</f>
        <v>0</v>
      </c>
      <c r="EI26">
        <f>IF(M26=0,0,COUNTIF(T3_imgsummary!Y26:AH26,"ZNSC")*100/M26)</f>
        <v>0</v>
      </c>
      <c r="EJ26">
        <f>IF(M26=0,0,COUNTIF(T3_imgsummary!Y26:AH26,"ZOC")*100/M26)</f>
        <v>0</v>
      </c>
      <c r="EK26">
        <f>IF(M26=0,0,COUNTIF(T3_imgsummary!Y26:AH26,"ZPOCF")*100/M26)</f>
        <v>0</v>
      </c>
      <c r="EL26">
        <f>IF(M26=0,0,COUNTIF(T3_imgsummary!Y26:AH26,"ZPORF")*100/M26)</f>
        <v>0</v>
      </c>
    </row>
    <row r="27" spans="1:142" x14ac:dyDescent="0.25">
      <c r="A27">
        <v>25</v>
      </c>
      <c r="B27" t="s">
        <v>745</v>
      </c>
      <c r="F27" s="26">
        <f>IF(M27=0,0,COUNTIF(T3_imgsummary!O27:X27,"HC")*100/M27)</f>
        <v>20</v>
      </c>
      <c r="G27" s="26">
        <f>IF(M27=0,0,COUNTIF(T3_imgsummary!O27:X27,"AA")*100/M27)</f>
        <v>40</v>
      </c>
      <c r="H27">
        <f>IF(M27=0,0,COUNTIF(T3_imgsummary!O27:X27,"AB")*100/M27)</f>
        <v>0</v>
      </c>
      <c r="I27" s="26">
        <f>IF(M27=0,0,COUNTIF(T3_imgsummary!O27:X27,"MA")*100/M27)</f>
        <v>20</v>
      </c>
      <c r="J27" s="26">
        <f>IF(M27=0,0,COUNTIF(T3_imgsummary!O27:X27,"HA")*100/M27)</f>
        <v>10</v>
      </c>
      <c r="K27" s="26">
        <f>IF(M27=0,0,COUNTIF(T3_imgsummary!O27:X27,"OB")*100/M27)</f>
        <v>10</v>
      </c>
      <c r="L27">
        <f>IF(M27=0,0,COUNTIF(T3_imgsummary!O27:X27,"TWB")*100/M27)</f>
        <v>0</v>
      </c>
      <c r="M27">
        <f>10-COUNTIF(T3_imgsummary!O27:X27,"TWS")</f>
        <v>10</v>
      </c>
      <c r="P27">
        <f>IF(M27=0,0,COUNTIF(T3_imgsummary!E27:N27,"ACAN")*100/M27)</f>
        <v>0</v>
      </c>
      <c r="Q27" s="26">
        <f>IF(M27=0,0,COUNTIF(T3_imgsummary!E27:N27,"ACB")*100/M27)</f>
        <v>10</v>
      </c>
      <c r="R27">
        <f>IF(M27=0,0,COUNTIF(T3_imgsummary!E27:N27,"ACC")*100/M27)</f>
        <v>0</v>
      </c>
      <c r="S27">
        <f>IF(M27=0,0,COUNTIF(T3_imgsummary!E27:N27,"ACD")*100/M27)</f>
        <v>0</v>
      </c>
      <c r="T27">
        <f>IF(M27=0,0,COUNTIF(T3_imgsummary!E27:N27,"ACH")*100/M27)</f>
        <v>0</v>
      </c>
      <c r="U27">
        <f>IF(M27=0,0,COUNTIF(T3_imgsummary!E27:N27,"ACT")*100/M27)</f>
        <v>0</v>
      </c>
      <c r="V27">
        <f>IF(M27=0,0,COUNTIF(T3_imgsummary!E27:N27,"ACR")*100/M27)</f>
        <v>0</v>
      </c>
      <c r="W27">
        <f>IF(M27=0,0,COUNTIF(T3_imgsummary!E27:N27,"AST")*100/M27)</f>
        <v>0</v>
      </c>
      <c r="X27">
        <f>IF(M27=0,0,COUNTIF(T3_imgsummary!E27:N27,"AF")*100/M27)</f>
        <v>0</v>
      </c>
      <c r="Y27">
        <f>IF(M27=0,0,COUNTIF(T3_imgsummary!E27:N27,"BLEC")*100/M27)</f>
        <v>0</v>
      </c>
      <c r="Z27">
        <f>IF(M27=0,0,COUNTIF(T3_imgsummary!E27:N27,"CAU")*100/M27)</f>
        <v>0</v>
      </c>
      <c r="AA27">
        <f>IF(M27=0,0,COUNTIF(T3_imgsummary!E27:N27,"COE")*100/M27)</f>
        <v>0</v>
      </c>
      <c r="AB27">
        <f>IF(M27=0,0,COUNTIF(T3_imgsummary!E27:N27,"COS")*100/M27)</f>
        <v>0</v>
      </c>
      <c r="AC27">
        <f>IF(M27=0,0,COUNTIF(T3_imgsummary!E27:N27,"CYP")*100/M27)</f>
        <v>0</v>
      </c>
      <c r="AD27">
        <f>IF(M27=0,0,COUNTIF(T3_imgsummary!E27:N27,"DIP")*100/M27)</f>
        <v>0</v>
      </c>
      <c r="AE27">
        <f>IF(M27=0,0,COUNTIF(T3_imgsummary!E27:N27,"ECHY")*100/M27)</f>
        <v>0</v>
      </c>
      <c r="AF27">
        <f>IF(M27=0,0,COUNTIF(T3_imgsummary!E27:N27,"ECHI")*100/M27)</f>
        <v>0</v>
      </c>
      <c r="AG27">
        <f>IF(M27=0,0,COUNTIF(T3_imgsummary!E27:N27,"EUP")*100/M27)</f>
        <v>0</v>
      </c>
      <c r="AH27">
        <f>IF(M27=0,0,COUNTIF(T3_imgsummary!E27:N27,"FAV")*100/M27)</f>
        <v>0</v>
      </c>
      <c r="AI27">
        <f>IF(M27=0,0,COUNTIF(T3_imgsummary!E27:N27,"FVI")*100/M27)</f>
        <v>0</v>
      </c>
      <c r="AJ27">
        <f>IF(M27=0,0,COUNTIF(T3_imgsummary!E27:N27,"CMR")*100/M27)</f>
        <v>0</v>
      </c>
      <c r="AK27">
        <f>IF(M27=0,0,COUNTIF(T3_imgsummary!E27:N27,"GAL")*100/M27)</f>
        <v>0</v>
      </c>
      <c r="AL27">
        <f>IF(M27=0,0,COUNTIF(T3_imgsummary!E27:N27,"GONIA")*100/M27)</f>
        <v>0</v>
      </c>
      <c r="AM27">
        <f>IF(M27=0,0,COUNTIF(T3_imgsummary!E27:N27,"GONIO")*100/M27)</f>
        <v>0</v>
      </c>
      <c r="AN27">
        <f>IF(M27=0,0,COUNTIF(T3_imgsummary!E27:N27,"HEL")*100/M27)</f>
        <v>0</v>
      </c>
      <c r="AO27">
        <f>IF(M27=0,0,COUNTIF(T3_imgsummary!E27:N27,"HYD")*100/M27)</f>
        <v>0</v>
      </c>
      <c r="AP27">
        <f>IF(M27=0,0,COUNTIF(T3_imgsummary!E27:N27,"ISO")*100/M27)</f>
        <v>0</v>
      </c>
      <c r="AQ27">
        <f>IF(M27=0,0,COUNTIF(T3_imgsummary!E27:N27,"LEPA")*100/M27)</f>
        <v>0</v>
      </c>
      <c r="AR27">
        <f>IF(M27=0,0,COUNTIF(T3_imgsummary!E27:N27,"LEPS")*100/M27)</f>
        <v>0</v>
      </c>
      <c r="AS27">
        <f>IF(M27=0,0,COUNTIF(T3_imgsummary!E27:N27,"LOB")*100/M27)</f>
        <v>0</v>
      </c>
      <c r="AT27">
        <f>IF(M27=0,0,COUNTIF(T3_imgsummary!E27:N27,"MER")*100/M27)</f>
        <v>0</v>
      </c>
      <c r="AU27">
        <f>IF(M27=0,0,COUNTIF(T3_imgsummary!E27:N27,"MILL")*100/M27)</f>
        <v>0</v>
      </c>
      <c r="AV27">
        <f>IF(M27=0,0,COUNTIF(T3_imgsummary!E27:N27,"MON")*100/M27)</f>
        <v>0</v>
      </c>
      <c r="AW27">
        <f>IF(M27=0,0,COUNTIF(T3_imgsummary!E27:N27,"MONTB")*100/M27)</f>
        <v>0</v>
      </c>
      <c r="AX27">
        <f>IF(M27=0,0,COUNTIF(T3_imgsummary!E27:N27,"MONTE")*100/M27)</f>
        <v>0</v>
      </c>
      <c r="AY27">
        <f>IF(M27=0,0,COUNTIF(T3_imgsummary!E27:N27,"MONTF")*100/M27)</f>
        <v>0</v>
      </c>
      <c r="AZ27">
        <f>IF(M27=0,0,COUNTIF(T3_imgsummary!E27:N27,"MYC")*100/M27)</f>
        <v>0</v>
      </c>
      <c r="BA27">
        <f>IF(M27=0,0,COUNTIF(T3_imgsummary!E27:N27,"CB")*100/M27)</f>
        <v>0</v>
      </c>
      <c r="BB27">
        <f>IF(M27=0,0,COUNTIF(T3_imgsummary!E27:N27,"BUB")*100/M27)</f>
        <v>0</v>
      </c>
      <c r="BC27">
        <f>IF(M27=0,0,COUNTIF(T3_imgsummary!E27:N27,"CE")*100/M27)</f>
        <v>0</v>
      </c>
      <c r="BD27">
        <f>IF(M27=0,0,COUNTIF(T3_imgsummary!E27:N27,"CF")*100/M27)</f>
        <v>0</v>
      </c>
      <c r="BE27">
        <f>IF(M27=0,0,COUNTIF(T3_imgsummary!E27:N27,"FOT")*100/M27)</f>
        <v>0</v>
      </c>
      <c r="BF27">
        <f>IF(M27=0,0,COUNTIF(T3_imgsummary!E27:N27,"CM")*100/M27)</f>
        <v>0</v>
      </c>
      <c r="BG27">
        <f>IF(M27=0,0,COUNTIF(T3_imgsummary!E27:N27,"OULA")*100/M27)</f>
        <v>0</v>
      </c>
      <c r="BH27">
        <f>IF(M27=0,0,COUNTIF(T3_imgsummary!E27:N27,"OULO")*100/M27)</f>
        <v>0</v>
      </c>
      <c r="BI27">
        <f>IF(M27=0,0,COUNTIF(T3_imgsummary!E27:N27,"OXY")*100/M27)</f>
        <v>0</v>
      </c>
      <c r="BJ27">
        <f>IF(M27=0,0,COUNTIF(T3_imgsummary!E27:N27,"PACE")*100/M27)</f>
        <v>0</v>
      </c>
      <c r="BK27">
        <f>IF(M27=0,0,COUNTIF(T3_imgsummary!E27:N27,"PACF")*100/M27)</f>
        <v>0</v>
      </c>
      <c r="BL27">
        <f>IF(M27=0,0,COUNTIF(T3_imgsummary!E27:N27,"PAV")*100/M27)</f>
        <v>0</v>
      </c>
      <c r="BM27">
        <f>IF(M27=0,0,COUNTIF(T3_imgsummary!E27:N27,"PEC")*100/M27)</f>
        <v>0</v>
      </c>
      <c r="BN27">
        <f>IF(M27=0,0,COUNTIF(T3_imgsummary!E27:N27,"PLAT")*100/M27)</f>
        <v>0</v>
      </c>
      <c r="BO27" s="26">
        <f>IF(M27=0,0,COUNTIF(T3_imgsummary!E27:N27,"POC")*100/M27)</f>
        <v>10</v>
      </c>
      <c r="BP27">
        <f>IF(M27=0,0,COUNTIF(T3_imgsummary!E27:N27,"PORB")*100/M27)</f>
        <v>0</v>
      </c>
      <c r="BQ27">
        <f>IF(M27=0,0,COUNTIF(T3_imgsummary!E27:N27,"PORE")*100/M27)</f>
        <v>0</v>
      </c>
      <c r="BR27">
        <f>IF(M27=0,0,COUNTIF(T3_imgsummary!E27:N27,"PORM")*100/M27)</f>
        <v>0</v>
      </c>
      <c r="BS27">
        <f>IF(M27=0,0,COUNTIF(T3_imgsummary!E27:N27,"SER")*100/M27)</f>
        <v>0</v>
      </c>
      <c r="BT27">
        <f>IF(M27=0,0,COUNTIF(T3_imgsummary!E27:N27,"STY")*100/M27)</f>
        <v>0</v>
      </c>
      <c r="BU27">
        <f>IF(M27=0,0,COUNTIF(T3_imgsummary!E27:N27,"SYM")*100/M27)</f>
        <v>0</v>
      </c>
      <c r="BV27">
        <f>IF(M27=0,0,COUNTIF(T3_imgsummary!E27:N27,"TUBI")*100/M27)</f>
        <v>0</v>
      </c>
      <c r="BW27">
        <f>IF(M27=0,0,COUNTIF(T3_imgsummary!E27:N27,"TURB")*100/M27)</f>
        <v>0</v>
      </c>
      <c r="BX27">
        <f>IF(M27=0,0,COUNTIF(T3_imgsummary!E27:N27,"ZACRF")*100/M27)</f>
        <v>0</v>
      </c>
      <c r="BY27">
        <f>IF(M27=0,0,COUNTIF(T3_imgsummary!E27:N27,"ZAGARF")*100/M27)</f>
        <v>0</v>
      </c>
      <c r="BZ27">
        <f>IF(M27=0,0,COUNTIF(T3_imgsummary!E27:N27,"ZAGATF")*100/M27)</f>
        <v>0</v>
      </c>
      <c r="CA27">
        <f>IF(M27=0,0,COUNTIF(T3_imgsummary!E27:N27,"ZDENF")*100/M27)</f>
        <v>0</v>
      </c>
      <c r="CB27">
        <f>IF(M27=0,0,COUNTIF(T3_imgsummary!E27:N27,"ZEUPF")*100/M27)</f>
        <v>0</v>
      </c>
      <c r="CC27">
        <f>IF(M27=0,0,COUNTIF(T3_imgsummary!E27:N27,"ZFAVF")*100/M27)</f>
        <v>0</v>
      </c>
      <c r="CD27">
        <f>IF(M27=0,0,COUNTIF(T3_imgsummary!E27:N27,"ZCMRF")*100/M27)</f>
        <v>0</v>
      </c>
      <c r="CE27">
        <f>IF(M27=0,0,COUNTIF(T3_imgsummary!E27:N27,"ZMUSF")*100/M27)</f>
        <v>0</v>
      </c>
      <c r="CF27">
        <f>IF(M27=0,0,COUNTIF(T3_imgsummary!E27:N27,"ZNSC")*100/M27)</f>
        <v>0</v>
      </c>
      <c r="CG27">
        <f>IF(M27=0,0,COUNTIF(T3_imgsummary!E27:N27,"ZOC")*100/M27)</f>
        <v>0</v>
      </c>
      <c r="CH27">
        <f>IF(M27=0,0,COUNTIF(T3_imgsummary!E27:N27,"ZPOCF")*100/M27)</f>
        <v>0</v>
      </c>
      <c r="CI27">
        <f>IF(M27=0,0,COUNTIF(T3_imgsummary!E27:N27,"ZPORF")*100/M27)</f>
        <v>0</v>
      </c>
      <c r="CK27" s="26">
        <f>IF(M27=0,0,COUNTIF(T3_imgsummary!E27:N27,"AA")*100/M27)</f>
        <v>30</v>
      </c>
      <c r="CL27" s="26">
        <f>IF(M27=0,0,COUNTIF(T3_imgsummary!E27:N27,"CA")*100/M27)</f>
        <v>10</v>
      </c>
      <c r="CM27">
        <f>IF(M27=0,0,COUNTIF(T3_imgsummary!E27:N27,"DC")*100/M27)</f>
        <v>0</v>
      </c>
      <c r="CN27">
        <f>IF(M27=0,0,COUNTIF(T3_imgsummary!E27:N27,"DCA")*100/M27)</f>
        <v>0</v>
      </c>
      <c r="CO27">
        <f>IF(M27=0,0,COUNTIF(T3_imgsummary!E27:N27,"DIS")*100/M27)</f>
        <v>0</v>
      </c>
      <c r="CQ27">
        <f>IF(M27=0,0,COUNTIF(T3_imgsummary!E27:N27,"GRV")*100/M27)</f>
        <v>0</v>
      </c>
      <c r="CR27">
        <f>IF(M27=0,0,COUNTIF(T3_imgsummary!E27:N27,"R")*100/M27)</f>
        <v>0</v>
      </c>
      <c r="CS27">
        <f>IF(M27=0,0,COUNTIF(T3_imgsummary!E27:N27,"S")*100/M27)</f>
        <v>0</v>
      </c>
      <c r="CT27">
        <f>IF(M27=0,0,COUNTIF(T3_imgsummary!E27:N27,"RCK")*100/M27)</f>
        <v>0</v>
      </c>
      <c r="CU27">
        <f>IF(M27=0,0,COUNTIF(T3_imgsummary!E27:N27,"SI")*100/M27)</f>
        <v>0</v>
      </c>
      <c r="CW27">
        <f>IF(M27=0,0,COUNTIF(T3_imgsummary!E27:N27,"COD")*100/M27)</f>
        <v>0</v>
      </c>
      <c r="CX27">
        <f>IF(M27=0,0,COUNTIF(T3_imgsummary!E27:N27,"KAPP")*100/M27)</f>
        <v>0</v>
      </c>
      <c r="CY27" s="26">
        <f>IF(M27=0,0,COUNTIF(T3_imgsummary!E27:N27,"MA")*100/M27)</f>
        <v>20</v>
      </c>
      <c r="CZ27">
        <f>IF(M27=0,0,COUNTIF(T3_imgsummary!E27:N27,"SARG")*100/M27)</f>
        <v>0</v>
      </c>
      <c r="DB27" s="26">
        <f>IF(M27=0,0,COUNTIF(T3_imgsummary!E27:N27,"HA")*100/M27)</f>
        <v>10</v>
      </c>
      <c r="DD27">
        <f>IF(M27=0,0,COUNTIF(T3_imgsummary!E27:N27,"COTS")*100/M27)</f>
        <v>0</v>
      </c>
      <c r="DE27">
        <f>IF(M27=0,0,COUNTIF(T3_imgsummary!E27:N27,"COR")*100/M27)</f>
        <v>0</v>
      </c>
      <c r="DF27">
        <f>IF(M27=0,0,COUNTIF(T3_imgsummary!E27:N27,"DIA")*100/M27)</f>
        <v>0</v>
      </c>
      <c r="DG27">
        <f>IF(M27=0,0,COUNTIF(T3_imgsummary!E27:N27,"GORG")*100/M27)</f>
        <v>0</v>
      </c>
      <c r="DH27">
        <f>IF(M27=0,0,COUNTIF(T3_imgsummary!E27:N27,"ISIS")*100/M27)</f>
        <v>0</v>
      </c>
      <c r="DI27">
        <f>IF(M27=0,0,COUNTIF(T3_imgsummary!E27:N27,"OT")*100/M27)</f>
        <v>0</v>
      </c>
      <c r="DJ27">
        <f>IF(M27=0,0,COUNTIF(T3_imgsummary!E27:N27,"SG")*100/M27)</f>
        <v>0</v>
      </c>
      <c r="DK27">
        <f>IF(M27=0,0,COUNTIF(T3_imgsummary!E27:N27,"SC")*100/M27)</f>
        <v>0</v>
      </c>
      <c r="DL27" s="26">
        <f>IF(M27=0,0,COUNTIF(T3_imgsummary!E27:N27,"SP")*100/M27)</f>
        <v>10</v>
      </c>
      <c r="DM27">
        <f>IF(M27=0,0,COUNTIF(T3_imgsummary!E27:N27,"ZO")*100/M27)</f>
        <v>0</v>
      </c>
      <c r="DO27">
        <f>IF(M27=0,0,COUNTIF(T3_imgsummary!E27:N27,"TWB")*100/M27)</f>
        <v>0</v>
      </c>
      <c r="DQ27">
        <f>IF(M27=0,0,COUNTIF(T3_imgsummary!Y27:AH27,"COR")*100/M27)</f>
        <v>0</v>
      </c>
      <c r="DR27">
        <f>IF(M27=0,0,COUNTIF(T3_imgsummary!Y27:AH27,"COTS")*100/M27)</f>
        <v>0</v>
      </c>
      <c r="DS27">
        <f>IF(M27=0,0,COUNTIF(T3_imgsummary!Y27:AH27,"DIA")*100/M27)</f>
        <v>0</v>
      </c>
      <c r="DT27">
        <f>IF(M27=0,0,COUNTIF(T3_imgsummary!Y27:AH27,"GORG")*100/M27)</f>
        <v>0</v>
      </c>
      <c r="DU27">
        <f>IF(M27=0,0,COUNTIF(T3_imgsummary!Y27:AH27,"ISIS")*100/M27)</f>
        <v>0</v>
      </c>
      <c r="DV27">
        <f>IF(M27=0,0,COUNTIF(T3_imgsummary!Y27:AH27,"DIS")*100/M27)</f>
        <v>0</v>
      </c>
      <c r="DW27">
        <f>IF(M27=0,0,COUNTIF(T3_imgsummary!Y27:AH27,"BLEC")*100/M27)</f>
        <v>0</v>
      </c>
      <c r="DX27">
        <f>IF(M27=0,0,COUNTIF(T3_imgsummary!Y27:AH27,"COD")*100/M27)</f>
        <v>0</v>
      </c>
      <c r="DY27">
        <f>IF(M27=0,0,COUNTIF(T3_imgsummary!Y27:AH27,"KAPP")*100/M27)</f>
        <v>0</v>
      </c>
      <c r="DZ27">
        <f>IF(M27=0,0,COUNTIF(T3_imgsummary!Y27:AH27,"SARG")*100/M27)</f>
        <v>0</v>
      </c>
      <c r="EA27">
        <f>IF(M27=0,0,COUNTIF(T3_imgsummary!Y27:AH27,"ZACRF")*100/M27)</f>
        <v>0</v>
      </c>
      <c r="EB27">
        <f>IF(M27=0,0,COUNTIF(T3_imgsummary!Y27:AH27,"ZAGARF")*100/M27)</f>
        <v>0</v>
      </c>
      <c r="EC27">
        <f>IF(M27=0,0,COUNTIF(T3_imgsummary!Y27:AH27,"ZAGATF")*100/M27)</f>
        <v>0</v>
      </c>
      <c r="ED27">
        <f>IF(M27=0,0,COUNTIF(T3_imgsummary!Y27:AH27,"ZCMRF")*100/M27)</f>
        <v>0</v>
      </c>
      <c r="EE27">
        <f>IF(M27=0,0,COUNTIF(T3_imgsummary!Y27:AH27,"ZDENF")*100/M27)</f>
        <v>0</v>
      </c>
      <c r="EF27">
        <f>IF(M27=0,0,COUNTIF(T3_imgsummary!Y27:AH27,"ZEUPF")*100/M27)</f>
        <v>0</v>
      </c>
      <c r="EG27">
        <f>IF(M27=0,0,COUNTIF(T3_imgsummary!Y27:AH27,"ZFAVF")*100/M27)</f>
        <v>0</v>
      </c>
      <c r="EH27">
        <f>IF(M27=0,0,COUNTIF(T3_imgsummary!Y27:AH27,"ZMUSF")*100/M27)</f>
        <v>0</v>
      </c>
      <c r="EI27">
        <f>IF(M27=0,0,COUNTIF(T3_imgsummary!Y27:AH27,"ZNSC")*100/M27)</f>
        <v>0</v>
      </c>
      <c r="EJ27">
        <f>IF(M27=0,0,COUNTIF(T3_imgsummary!Y27:AH27,"ZOC")*100/M27)</f>
        <v>0</v>
      </c>
      <c r="EK27">
        <f>IF(M27=0,0,COUNTIF(T3_imgsummary!Y27:AH27,"ZPOCF")*100/M27)</f>
        <v>0</v>
      </c>
      <c r="EL27">
        <f>IF(M27=0,0,COUNTIF(T3_imgsummary!Y27:AH27,"ZPORF")*100/M27)</f>
        <v>0</v>
      </c>
    </row>
    <row r="28" spans="1:142" x14ac:dyDescent="0.25">
      <c r="A28">
        <v>26</v>
      </c>
      <c r="B28" t="s">
        <v>746</v>
      </c>
      <c r="F28">
        <f>IF(M28=0,0,COUNTIF(T3_imgsummary!O28:X28,"HC")*100/M28)</f>
        <v>0</v>
      </c>
      <c r="G28" s="26">
        <f>IF(M28=0,0,COUNTIF(T3_imgsummary!O28:X28,"AA")*100/M28)</f>
        <v>30</v>
      </c>
      <c r="H28">
        <f>IF(M28=0,0,COUNTIF(T3_imgsummary!O28:X28,"AB")*100/M28)</f>
        <v>0</v>
      </c>
      <c r="I28" s="26">
        <f>IF(M28=0,0,COUNTIF(T3_imgsummary!O28:X28,"MA")*100/M28)</f>
        <v>30</v>
      </c>
      <c r="J28">
        <f>IF(M28=0,0,COUNTIF(T3_imgsummary!O28:X28,"HA")*100/M28)</f>
        <v>0</v>
      </c>
      <c r="K28" s="26">
        <f>IF(M28=0,0,COUNTIF(T3_imgsummary!O28:X28,"OB")*100/M28)</f>
        <v>40</v>
      </c>
      <c r="L28">
        <f>IF(M28=0,0,COUNTIF(T3_imgsummary!O28:X28,"TWB")*100/M28)</f>
        <v>0</v>
      </c>
      <c r="M28">
        <f>10-COUNTIF(T3_imgsummary!O28:X28,"TWS")</f>
        <v>10</v>
      </c>
      <c r="P28">
        <f>IF(M28=0,0,COUNTIF(T3_imgsummary!E28:N28,"ACAN")*100/M28)</f>
        <v>0</v>
      </c>
      <c r="Q28">
        <f>IF(M28=0,0,COUNTIF(T3_imgsummary!E28:N28,"ACB")*100/M28)</f>
        <v>0</v>
      </c>
      <c r="R28">
        <f>IF(M28=0,0,COUNTIF(T3_imgsummary!E28:N28,"ACC")*100/M28)</f>
        <v>0</v>
      </c>
      <c r="S28">
        <f>IF(M28=0,0,COUNTIF(T3_imgsummary!E28:N28,"ACD")*100/M28)</f>
        <v>0</v>
      </c>
      <c r="T28">
        <f>IF(M28=0,0,COUNTIF(T3_imgsummary!E28:N28,"ACH")*100/M28)</f>
        <v>0</v>
      </c>
      <c r="U28">
        <f>IF(M28=0,0,COUNTIF(T3_imgsummary!E28:N28,"ACT")*100/M28)</f>
        <v>0</v>
      </c>
      <c r="V28">
        <f>IF(M28=0,0,COUNTIF(T3_imgsummary!E28:N28,"ACR")*100/M28)</f>
        <v>0</v>
      </c>
      <c r="W28">
        <f>IF(M28=0,0,COUNTIF(T3_imgsummary!E28:N28,"AST")*100/M28)</f>
        <v>0</v>
      </c>
      <c r="X28">
        <f>IF(M28=0,0,COUNTIF(T3_imgsummary!E28:N28,"AF")*100/M28)</f>
        <v>0</v>
      </c>
      <c r="Y28">
        <f>IF(M28=0,0,COUNTIF(T3_imgsummary!E28:N28,"BLEC")*100/M28)</f>
        <v>0</v>
      </c>
      <c r="Z28">
        <f>IF(M28=0,0,COUNTIF(T3_imgsummary!E28:N28,"CAU")*100/M28)</f>
        <v>0</v>
      </c>
      <c r="AA28">
        <f>IF(M28=0,0,COUNTIF(T3_imgsummary!E28:N28,"COE")*100/M28)</f>
        <v>0</v>
      </c>
      <c r="AB28">
        <f>IF(M28=0,0,COUNTIF(T3_imgsummary!E28:N28,"COS")*100/M28)</f>
        <v>0</v>
      </c>
      <c r="AC28">
        <f>IF(M28=0,0,COUNTIF(T3_imgsummary!E28:N28,"CYP")*100/M28)</f>
        <v>0</v>
      </c>
      <c r="AD28">
        <f>IF(M28=0,0,COUNTIF(T3_imgsummary!E28:N28,"DIP")*100/M28)</f>
        <v>0</v>
      </c>
      <c r="AE28">
        <f>IF(M28=0,0,COUNTIF(T3_imgsummary!E28:N28,"ECHY")*100/M28)</f>
        <v>0</v>
      </c>
      <c r="AF28">
        <f>IF(M28=0,0,COUNTIF(T3_imgsummary!E28:N28,"ECHI")*100/M28)</f>
        <v>0</v>
      </c>
      <c r="AG28">
        <f>IF(M28=0,0,COUNTIF(T3_imgsummary!E28:N28,"EUP")*100/M28)</f>
        <v>0</v>
      </c>
      <c r="AH28">
        <f>IF(M28=0,0,COUNTIF(T3_imgsummary!E28:N28,"FAV")*100/M28)</f>
        <v>0</v>
      </c>
      <c r="AI28">
        <f>IF(M28=0,0,COUNTIF(T3_imgsummary!E28:N28,"FVI")*100/M28)</f>
        <v>0</v>
      </c>
      <c r="AJ28">
        <f>IF(M28=0,0,COUNTIF(T3_imgsummary!E28:N28,"CMR")*100/M28)</f>
        <v>0</v>
      </c>
      <c r="AK28">
        <f>IF(M28=0,0,COUNTIF(T3_imgsummary!E28:N28,"GAL")*100/M28)</f>
        <v>0</v>
      </c>
      <c r="AL28">
        <f>IF(M28=0,0,COUNTIF(T3_imgsummary!E28:N28,"GONIA")*100/M28)</f>
        <v>0</v>
      </c>
      <c r="AM28">
        <f>IF(M28=0,0,COUNTIF(T3_imgsummary!E28:N28,"GONIO")*100/M28)</f>
        <v>0</v>
      </c>
      <c r="AN28">
        <f>IF(M28=0,0,COUNTIF(T3_imgsummary!E28:N28,"HEL")*100/M28)</f>
        <v>0</v>
      </c>
      <c r="AO28">
        <f>IF(M28=0,0,COUNTIF(T3_imgsummary!E28:N28,"HYD")*100/M28)</f>
        <v>0</v>
      </c>
      <c r="AP28">
        <f>IF(M28=0,0,COUNTIF(T3_imgsummary!E28:N28,"ISO")*100/M28)</f>
        <v>0</v>
      </c>
      <c r="AQ28">
        <f>IF(M28=0,0,COUNTIF(T3_imgsummary!E28:N28,"LEPA")*100/M28)</f>
        <v>0</v>
      </c>
      <c r="AR28">
        <f>IF(M28=0,0,COUNTIF(T3_imgsummary!E28:N28,"LEPS")*100/M28)</f>
        <v>0</v>
      </c>
      <c r="AS28">
        <f>IF(M28=0,0,COUNTIF(T3_imgsummary!E28:N28,"LOB")*100/M28)</f>
        <v>0</v>
      </c>
      <c r="AT28">
        <f>IF(M28=0,0,COUNTIF(T3_imgsummary!E28:N28,"MER")*100/M28)</f>
        <v>0</v>
      </c>
      <c r="AU28">
        <f>IF(M28=0,0,COUNTIF(T3_imgsummary!E28:N28,"MILL")*100/M28)</f>
        <v>0</v>
      </c>
      <c r="AV28">
        <f>IF(M28=0,0,COUNTIF(T3_imgsummary!E28:N28,"MON")*100/M28)</f>
        <v>0</v>
      </c>
      <c r="AW28">
        <f>IF(M28=0,0,COUNTIF(T3_imgsummary!E28:N28,"MONTB")*100/M28)</f>
        <v>0</v>
      </c>
      <c r="AX28">
        <f>IF(M28=0,0,COUNTIF(T3_imgsummary!E28:N28,"MONTE")*100/M28)</f>
        <v>0</v>
      </c>
      <c r="AY28">
        <f>IF(M28=0,0,COUNTIF(T3_imgsummary!E28:N28,"MONTF")*100/M28)</f>
        <v>0</v>
      </c>
      <c r="AZ28">
        <f>IF(M28=0,0,COUNTIF(T3_imgsummary!E28:N28,"MYC")*100/M28)</f>
        <v>0</v>
      </c>
      <c r="BA28">
        <f>IF(M28=0,0,COUNTIF(T3_imgsummary!E28:N28,"CB")*100/M28)</f>
        <v>0</v>
      </c>
      <c r="BB28">
        <f>IF(M28=0,0,COUNTIF(T3_imgsummary!E28:N28,"BUB")*100/M28)</f>
        <v>0</v>
      </c>
      <c r="BC28">
        <f>IF(M28=0,0,COUNTIF(T3_imgsummary!E28:N28,"CE")*100/M28)</f>
        <v>0</v>
      </c>
      <c r="BD28">
        <f>IF(M28=0,0,COUNTIF(T3_imgsummary!E28:N28,"CF")*100/M28)</f>
        <v>0</v>
      </c>
      <c r="BE28">
        <f>IF(M28=0,0,COUNTIF(T3_imgsummary!E28:N28,"FOT")*100/M28)</f>
        <v>0</v>
      </c>
      <c r="BF28">
        <f>IF(M28=0,0,COUNTIF(T3_imgsummary!E28:N28,"CM")*100/M28)</f>
        <v>0</v>
      </c>
      <c r="BG28">
        <f>IF(M28=0,0,COUNTIF(T3_imgsummary!E28:N28,"OULA")*100/M28)</f>
        <v>0</v>
      </c>
      <c r="BH28">
        <f>IF(M28=0,0,COUNTIF(T3_imgsummary!E28:N28,"OULO")*100/M28)</f>
        <v>0</v>
      </c>
      <c r="BI28">
        <f>IF(M28=0,0,COUNTIF(T3_imgsummary!E28:N28,"OXY")*100/M28)</f>
        <v>0</v>
      </c>
      <c r="BJ28">
        <f>IF(M28=0,0,COUNTIF(T3_imgsummary!E28:N28,"PACE")*100/M28)</f>
        <v>0</v>
      </c>
      <c r="BK28">
        <f>IF(M28=0,0,COUNTIF(T3_imgsummary!E28:N28,"PACF")*100/M28)</f>
        <v>0</v>
      </c>
      <c r="BL28">
        <f>IF(M28=0,0,COUNTIF(T3_imgsummary!E28:N28,"PAV")*100/M28)</f>
        <v>0</v>
      </c>
      <c r="BM28">
        <f>IF(M28=0,0,COUNTIF(T3_imgsummary!E28:N28,"PEC")*100/M28)</f>
        <v>0</v>
      </c>
      <c r="BN28">
        <f>IF(M28=0,0,COUNTIF(T3_imgsummary!E28:N28,"PLAT")*100/M28)</f>
        <v>0</v>
      </c>
      <c r="BO28">
        <f>IF(M28=0,0,COUNTIF(T3_imgsummary!E28:N28,"POC")*100/M28)</f>
        <v>0</v>
      </c>
      <c r="BP28">
        <f>IF(M28=0,0,COUNTIF(T3_imgsummary!E28:N28,"PORB")*100/M28)</f>
        <v>0</v>
      </c>
      <c r="BQ28">
        <f>IF(M28=0,0,COUNTIF(T3_imgsummary!E28:N28,"PORE")*100/M28)</f>
        <v>0</v>
      </c>
      <c r="BR28">
        <f>IF(M28=0,0,COUNTIF(T3_imgsummary!E28:N28,"PORM")*100/M28)</f>
        <v>0</v>
      </c>
      <c r="BS28">
        <f>IF(M28=0,0,COUNTIF(T3_imgsummary!E28:N28,"SER")*100/M28)</f>
        <v>0</v>
      </c>
      <c r="BT28">
        <f>IF(M28=0,0,COUNTIF(T3_imgsummary!E28:N28,"STY")*100/M28)</f>
        <v>0</v>
      </c>
      <c r="BU28">
        <f>IF(M28=0,0,COUNTIF(T3_imgsummary!E28:N28,"SYM")*100/M28)</f>
        <v>0</v>
      </c>
      <c r="BV28">
        <f>IF(M28=0,0,COUNTIF(T3_imgsummary!E28:N28,"TUBI")*100/M28)</f>
        <v>0</v>
      </c>
      <c r="BW28">
        <f>IF(M28=0,0,COUNTIF(T3_imgsummary!E28:N28,"TURB")*100/M28)</f>
        <v>0</v>
      </c>
      <c r="BX28">
        <f>IF(M28=0,0,COUNTIF(T3_imgsummary!E28:N28,"ZACRF")*100/M28)</f>
        <v>0</v>
      </c>
      <c r="BY28">
        <f>IF(M28=0,0,COUNTIF(T3_imgsummary!E28:N28,"ZAGARF")*100/M28)</f>
        <v>0</v>
      </c>
      <c r="BZ28">
        <f>IF(M28=0,0,COUNTIF(T3_imgsummary!E28:N28,"ZAGATF")*100/M28)</f>
        <v>0</v>
      </c>
      <c r="CA28">
        <f>IF(M28=0,0,COUNTIF(T3_imgsummary!E28:N28,"ZDENF")*100/M28)</f>
        <v>0</v>
      </c>
      <c r="CB28">
        <f>IF(M28=0,0,COUNTIF(T3_imgsummary!E28:N28,"ZEUPF")*100/M28)</f>
        <v>0</v>
      </c>
      <c r="CC28">
        <f>IF(M28=0,0,COUNTIF(T3_imgsummary!E28:N28,"ZFAVF")*100/M28)</f>
        <v>0</v>
      </c>
      <c r="CD28">
        <f>IF(M28=0,0,COUNTIF(T3_imgsummary!E28:N28,"ZCMRF")*100/M28)</f>
        <v>0</v>
      </c>
      <c r="CE28">
        <f>IF(M28=0,0,COUNTIF(T3_imgsummary!E28:N28,"ZMUSF")*100/M28)</f>
        <v>0</v>
      </c>
      <c r="CF28">
        <f>IF(M28=0,0,COUNTIF(T3_imgsummary!E28:N28,"ZNSC")*100/M28)</f>
        <v>0</v>
      </c>
      <c r="CG28">
        <f>IF(M28=0,0,COUNTIF(T3_imgsummary!E28:N28,"ZOC")*100/M28)</f>
        <v>0</v>
      </c>
      <c r="CH28">
        <f>IF(M28=0,0,COUNTIF(T3_imgsummary!E28:N28,"ZPOCF")*100/M28)</f>
        <v>0</v>
      </c>
      <c r="CI28">
        <f>IF(M28=0,0,COUNTIF(T3_imgsummary!E28:N28,"ZPORF")*100/M28)</f>
        <v>0</v>
      </c>
      <c r="CK28" s="26">
        <f>IF(M28=0,0,COUNTIF(T3_imgsummary!E28:N28,"AA")*100/M28)</f>
        <v>20</v>
      </c>
      <c r="CL28" s="26">
        <f>IF(M28=0,0,COUNTIF(T3_imgsummary!E28:N28,"CA")*100/M28)</f>
        <v>10</v>
      </c>
      <c r="CM28">
        <f>IF(M28=0,0,COUNTIF(T3_imgsummary!E28:N28,"DC")*100/M28)</f>
        <v>0</v>
      </c>
      <c r="CN28">
        <f>IF(M28=0,0,COUNTIF(T3_imgsummary!E28:N28,"DCA")*100/M28)</f>
        <v>0</v>
      </c>
      <c r="CO28">
        <f>IF(M28=0,0,COUNTIF(T3_imgsummary!E28:N28,"DIS")*100/M28)</f>
        <v>0</v>
      </c>
      <c r="CQ28">
        <f>IF(M28=0,0,COUNTIF(T3_imgsummary!E28:N28,"GRV")*100/M28)</f>
        <v>0</v>
      </c>
      <c r="CR28">
        <f>IF(M28=0,0,COUNTIF(T3_imgsummary!E28:N28,"R")*100/M28)</f>
        <v>0</v>
      </c>
      <c r="CS28">
        <f>IF(M28=0,0,COUNTIF(T3_imgsummary!E28:N28,"S")*100/M28)</f>
        <v>0</v>
      </c>
      <c r="CT28">
        <f>IF(M28=0,0,COUNTIF(T3_imgsummary!E28:N28,"RCK")*100/M28)</f>
        <v>0</v>
      </c>
      <c r="CU28">
        <f>IF(M28=0,0,COUNTIF(T3_imgsummary!E28:N28,"SI")*100/M28)</f>
        <v>0</v>
      </c>
      <c r="CW28">
        <f>IF(M28=0,0,COUNTIF(T3_imgsummary!E28:N28,"COD")*100/M28)</f>
        <v>0</v>
      </c>
      <c r="CX28">
        <f>IF(M28=0,0,COUNTIF(T3_imgsummary!E28:N28,"KAPP")*100/M28)</f>
        <v>0</v>
      </c>
      <c r="CY28" s="26">
        <f>IF(M28=0,0,COUNTIF(T3_imgsummary!E28:N28,"MA")*100/M28)</f>
        <v>30</v>
      </c>
      <c r="CZ28">
        <f>IF(M28=0,0,COUNTIF(T3_imgsummary!E28:N28,"SARG")*100/M28)</f>
        <v>0</v>
      </c>
      <c r="DB28">
        <f>IF(M28=0,0,COUNTIF(T3_imgsummary!E28:N28,"HA")*100/M28)</f>
        <v>0</v>
      </c>
      <c r="DD28">
        <f>IF(M28=0,0,COUNTIF(T3_imgsummary!E28:N28,"COTS")*100/M28)</f>
        <v>0</v>
      </c>
      <c r="DE28">
        <f>IF(M28=0,0,COUNTIF(T3_imgsummary!E28:N28,"COR")*100/M28)</f>
        <v>0</v>
      </c>
      <c r="DF28">
        <f>IF(M28=0,0,COUNTIF(T3_imgsummary!E28:N28,"DIA")*100/M28)</f>
        <v>0</v>
      </c>
      <c r="DG28">
        <f>IF(M28=0,0,COUNTIF(T3_imgsummary!E28:N28,"GORG")*100/M28)</f>
        <v>0</v>
      </c>
      <c r="DH28">
        <f>IF(M28=0,0,COUNTIF(T3_imgsummary!E28:N28,"ISIS")*100/M28)</f>
        <v>0</v>
      </c>
      <c r="DI28" s="26">
        <f>IF(M28=0,0,COUNTIF(T3_imgsummary!E28:N28,"OT")*100/M28)</f>
        <v>30</v>
      </c>
      <c r="DJ28">
        <f>IF(M28=0,0,COUNTIF(T3_imgsummary!E28:N28,"SG")*100/M28)</f>
        <v>0</v>
      </c>
      <c r="DK28">
        <f>IF(M28=0,0,COUNTIF(T3_imgsummary!E28:N28,"SC")*100/M28)</f>
        <v>0</v>
      </c>
      <c r="DL28" s="26">
        <f>IF(M28=0,0,COUNTIF(T3_imgsummary!E28:N28,"SP")*100/M28)</f>
        <v>10</v>
      </c>
      <c r="DM28">
        <f>IF(M28=0,0,COUNTIF(T3_imgsummary!E28:N28,"ZO")*100/M28)</f>
        <v>0</v>
      </c>
      <c r="DO28">
        <f>IF(M28=0,0,COUNTIF(T3_imgsummary!E28:N28,"TWB")*100/M28)</f>
        <v>0</v>
      </c>
      <c r="DQ28">
        <f>IF(M28=0,0,COUNTIF(T3_imgsummary!Y28:AH28,"COR")*100/M28)</f>
        <v>0</v>
      </c>
      <c r="DR28">
        <f>IF(M28=0,0,COUNTIF(T3_imgsummary!Y28:AH28,"COTS")*100/M28)</f>
        <v>0</v>
      </c>
      <c r="DS28">
        <f>IF(M28=0,0,COUNTIF(T3_imgsummary!Y28:AH28,"DIA")*100/M28)</f>
        <v>0</v>
      </c>
      <c r="DT28">
        <f>IF(M28=0,0,COUNTIF(T3_imgsummary!Y28:AH28,"GORG")*100/M28)</f>
        <v>0</v>
      </c>
      <c r="DU28">
        <f>IF(M28=0,0,COUNTIF(T3_imgsummary!Y28:AH28,"ISIS")*100/M28)</f>
        <v>0</v>
      </c>
      <c r="DV28">
        <f>IF(M28=0,0,COUNTIF(T3_imgsummary!Y28:AH28,"DIS")*100/M28)</f>
        <v>0</v>
      </c>
      <c r="DW28">
        <f>IF(M28=0,0,COUNTIF(T3_imgsummary!Y28:AH28,"BLEC")*100/M28)</f>
        <v>0</v>
      </c>
      <c r="DX28">
        <f>IF(M28=0,0,COUNTIF(T3_imgsummary!Y28:AH28,"COD")*100/M28)</f>
        <v>0</v>
      </c>
      <c r="DY28">
        <f>IF(M28=0,0,COUNTIF(T3_imgsummary!Y28:AH28,"KAPP")*100/M28)</f>
        <v>0</v>
      </c>
      <c r="DZ28">
        <f>IF(M28=0,0,COUNTIF(T3_imgsummary!Y28:AH28,"SARG")*100/M28)</f>
        <v>0</v>
      </c>
      <c r="EA28">
        <f>IF(M28=0,0,COUNTIF(T3_imgsummary!Y28:AH28,"ZACRF")*100/M28)</f>
        <v>0</v>
      </c>
      <c r="EB28">
        <f>IF(M28=0,0,COUNTIF(T3_imgsummary!Y28:AH28,"ZAGARF")*100/M28)</f>
        <v>0</v>
      </c>
      <c r="EC28">
        <f>IF(M28=0,0,COUNTIF(T3_imgsummary!Y28:AH28,"ZAGATF")*100/M28)</f>
        <v>0</v>
      </c>
      <c r="ED28">
        <f>IF(M28=0,0,COUNTIF(T3_imgsummary!Y28:AH28,"ZCMRF")*100/M28)</f>
        <v>0</v>
      </c>
      <c r="EE28">
        <f>IF(M28=0,0,COUNTIF(T3_imgsummary!Y28:AH28,"ZDENF")*100/M28)</f>
        <v>0</v>
      </c>
      <c r="EF28">
        <f>IF(M28=0,0,COUNTIF(T3_imgsummary!Y28:AH28,"ZEUPF")*100/M28)</f>
        <v>0</v>
      </c>
      <c r="EG28">
        <f>IF(M28=0,0,COUNTIF(T3_imgsummary!Y28:AH28,"ZFAVF")*100/M28)</f>
        <v>0</v>
      </c>
      <c r="EH28">
        <f>IF(M28=0,0,COUNTIF(T3_imgsummary!Y28:AH28,"ZMUSF")*100/M28)</f>
        <v>0</v>
      </c>
      <c r="EI28">
        <f>IF(M28=0,0,COUNTIF(T3_imgsummary!Y28:AH28,"ZNSC")*100/M28)</f>
        <v>0</v>
      </c>
      <c r="EJ28">
        <f>IF(M28=0,0,COUNTIF(T3_imgsummary!Y28:AH28,"ZOC")*100/M28)</f>
        <v>0</v>
      </c>
      <c r="EK28">
        <f>IF(M28=0,0,COUNTIF(T3_imgsummary!Y28:AH28,"ZPOCF")*100/M28)</f>
        <v>0</v>
      </c>
      <c r="EL28">
        <f>IF(M28=0,0,COUNTIF(T3_imgsummary!Y28:AH28,"ZPORF")*100/M28)</f>
        <v>0</v>
      </c>
    </row>
    <row r="29" spans="1:142" x14ac:dyDescent="0.25">
      <c r="A29">
        <v>27</v>
      </c>
      <c r="B29" t="s">
        <v>747</v>
      </c>
      <c r="F29" s="26">
        <f>IF(M29=0,0,COUNTIF(T3_imgsummary!O29:X29,"HC")*100/M29)</f>
        <v>20</v>
      </c>
      <c r="G29" s="26">
        <f>IF(M29=0,0,COUNTIF(T3_imgsummary!O29:X29,"AA")*100/M29)</f>
        <v>40</v>
      </c>
      <c r="H29">
        <f>IF(M29=0,0,COUNTIF(T3_imgsummary!O29:X29,"AB")*100/M29)</f>
        <v>0</v>
      </c>
      <c r="I29" s="26">
        <f>IF(M29=0,0,COUNTIF(T3_imgsummary!O29:X29,"MA")*100/M29)</f>
        <v>20</v>
      </c>
      <c r="J29" s="26">
        <f>IF(M29=0,0,COUNTIF(T3_imgsummary!O29:X29,"HA")*100/M29)</f>
        <v>10</v>
      </c>
      <c r="K29" s="26">
        <f>IF(M29=0,0,COUNTIF(T3_imgsummary!O29:X29,"OB")*100/M29)</f>
        <v>10</v>
      </c>
      <c r="L29">
        <f>IF(M29=0,0,COUNTIF(T3_imgsummary!O29:X29,"TWB")*100/M29)</f>
        <v>0</v>
      </c>
      <c r="M29">
        <f>10-COUNTIF(T3_imgsummary!O29:X29,"TWS")</f>
        <v>10</v>
      </c>
      <c r="P29">
        <f>IF(M29=0,0,COUNTIF(T3_imgsummary!E29:N29,"ACAN")*100/M29)</f>
        <v>0</v>
      </c>
      <c r="Q29">
        <f>IF(M29=0,0,COUNTIF(T3_imgsummary!E29:N29,"ACB")*100/M29)</f>
        <v>0</v>
      </c>
      <c r="R29">
        <f>IF(M29=0,0,COUNTIF(T3_imgsummary!E29:N29,"ACC")*100/M29)</f>
        <v>0</v>
      </c>
      <c r="S29">
        <f>IF(M29=0,0,COUNTIF(T3_imgsummary!E29:N29,"ACD")*100/M29)</f>
        <v>0</v>
      </c>
      <c r="T29">
        <f>IF(M29=0,0,COUNTIF(T3_imgsummary!E29:N29,"ACH")*100/M29)</f>
        <v>0</v>
      </c>
      <c r="U29">
        <f>IF(M29=0,0,COUNTIF(T3_imgsummary!E29:N29,"ACT")*100/M29)</f>
        <v>0</v>
      </c>
      <c r="V29">
        <f>IF(M29=0,0,COUNTIF(T3_imgsummary!E29:N29,"ACR")*100/M29)</f>
        <v>0</v>
      </c>
      <c r="W29" s="26">
        <f>IF(M29=0,0,COUNTIF(T3_imgsummary!E29:N29,"AST")*100/M29)</f>
        <v>10</v>
      </c>
      <c r="X29">
        <f>IF(M29=0,0,COUNTIF(T3_imgsummary!E29:N29,"AF")*100/M29)</f>
        <v>0</v>
      </c>
      <c r="Y29">
        <f>IF(M29=0,0,COUNTIF(T3_imgsummary!E29:N29,"BLEC")*100/M29)</f>
        <v>0</v>
      </c>
      <c r="Z29">
        <f>IF(M29=0,0,COUNTIF(T3_imgsummary!E29:N29,"CAU")*100/M29)</f>
        <v>0</v>
      </c>
      <c r="AA29">
        <f>IF(M29=0,0,COUNTIF(T3_imgsummary!E29:N29,"COE")*100/M29)</f>
        <v>0</v>
      </c>
      <c r="AB29">
        <f>IF(M29=0,0,COUNTIF(T3_imgsummary!E29:N29,"COS")*100/M29)</f>
        <v>0</v>
      </c>
      <c r="AC29" s="26">
        <f>IF(M29=0,0,COUNTIF(T3_imgsummary!E29:N29,"CYP")*100/M29)</f>
        <v>10</v>
      </c>
      <c r="AD29">
        <f>IF(M29=0,0,COUNTIF(T3_imgsummary!E29:N29,"DIP")*100/M29)</f>
        <v>0</v>
      </c>
      <c r="AE29">
        <f>IF(M29=0,0,COUNTIF(T3_imgsummary!E29:N29,"ECHY")*100/M29)</f>
        <v>0</v>
      </c>
      <c r="AF29">
        <f>IF(M29=0,0,COUNTIF(T3_imgsummary!E29:N29,"ECHI")*100/M29)</f>
        <v>0</v>
      </c>
      <c r="AG29">
        <f>IF(M29=0,0,COUNTIF(T3_imgsummary!E29:N29,"EUP")*100/M29)</f>
        <v>0</v>
      </c>
      <c r="AH29">
        <f>IF(M29=0,0,COUNTIF(T3_imgsummary!E29:N29,"FAV")*100/M29)</f>
        <v>0</v>
      </c>
      <c r="AI29">
        <f>IF(M29=0,0,COUNTIF(T3_imgsummary!E29:N29,"FVI")*100/M29)</f>
        <v>0</v>
      </c>
      <c r="AJ29">
        <f>IF(M29=0,0,COUNTIF(T3_imgsummary!E29:N29,"CMR")*100/M29)</f>
        <v>0</v>
      </c>
      <c r="AK29">
        <f>IF(M29=0,0,COUNTIF(T3_imgsummary!E29:N29,"GAL")*100/M29)</f>
        <v>0</v>
      </c>
      <c r="AL29">
        <f>IF(M29=0,0,COUNTIF(T3_imgsummary!E29:N29,"GONIA")*100/M29)</f>
        <v>0</v>
      </c>
      <c r="AM29">
        <f>IF(M29=0,0,COUNTIF(T3_imgsummary!E29:N29,"GONIO")*100/M29)</f>
        <v>0</v>
      </c>
      <c r="AN29">
        <f>IF(M29=0,0,COUNTIF(T3_imgsummary!E29:N29,"HEL")*100/M29)</f>
        <v>0</v>
      </c>
      <c r="AO29">
        <f>IF(M29=0,0,COUNTIF(T3_imgsummary!E29:N29,"HYD")*100/M29)</f>
        <v>0</v>
      </c>
      <c r="AP29">
        <f>IF(M29=0,0,COUNTIF(T3_imgsummary!E29:N29,"ISO")*100/M29)</f>
        <v>0</v>
      </c>
      <c r="AQ29">
        <f>IF(M29=0,0,COUNTIF(T3_imgsummary!E29:N29,"LEPA")*100/M29)</f>
        <v>0</v>
      </c>
      <c r="AR29">
        <f>IF(M29=0,0,COUNTIF(T3_imgsummary!E29:N29,"LEPS")*100/M29)</f>
        <v>0</v>
      </c>
      <c r="AS29">
        <f>IF(M29=0,0,COUNTIF(T3_imgsummary!E29:N29,"LOB")*100/M29)</f>
        <v>0</v>
      </c>
      <c r="AT29">
        <f>IF(M29=0,0,COUNTIF(T3_imgsummary!E29:N29,"MER")*100/M29)</f>
        <v>0</v>
      </c>
      <c r="AU29">
        <f>IF(M29=0,0,COUNTIF(T3_imgsummary!E29:N29,"MILL")*100/M29)</f>
        <v>0</v>
      </c>
      <c r="AV29">
        <f>IF(M29=0,0,COUNTIF(T3_imgsummary!E29:N29,"MON")*100/M29)</f>
        <v>0</v>
      </c>
      <c r="AW29">
        <f>IF(M29=0,0,COUNTIF(T3_imgsummary!E29:N29,"MONTB")*100/M29)</f>
        <v>0</v>
      </c>
      <c r="AX29">
        <f>IF(M29=0,0,COUNTIF(T3_imgsummary!E29:N29,"MONTE")*100/M29)</f>
        <v>0</v>
      </c>
      <c r="AY29">
        <f>IF(M29=0,0,COUNTIF(T3_imgsummary!E29:N29,"MONTF")*100/M29)</f>
        <v>0</v>
      </c>
      <c r="AZ29">
        <f>IF(M29=0,0,COUNTIF(T3_imgsummary!E29:N29,"MYC")*100/M29)</f>
        <v>0</v>
      </c>
      <c r="BA29">
        <f>IF(M29=0,0,COUNTIF(T3_imgsummary!E29:N29,"CB")*100/M29)</f>
        <v>0</v>
      </c>
      <c r="BB29">
        <f>IF(M29=0,0,COUNTIF(T3_imgsummary!E29:N29,"BUB")*100/M29)</f>
        <v>0</v>
      </c>
      <c r="BC29">
        <f>IF(M29=0,0,COUNTIF(T3_imgsummary!E29:N29,"CE")*100/M29)</f>
        <v>0</v>
      </c>
      <c r="BD29">
        <f>IF(M29=0,0,COUNTIF(T3_imgsummary!E29:N29,"CF")*100/M29)</f>
        <v>0</v>
      </c>
      <c r="BE29">
        <f>IF(M29=0,0,COUNTIF(T3_imgsummary!E29:N29,"FOT")*100/M29)</f>
        <v>0</v>
      </c>
      <c r="BF29">
        <f>IF(M29=0,0,COUNTIF(T3_imgsummary!E29:N29,"CM")*100/M29)</f>
        <v>0</v>
      </c>
      <c r="BG29">
        <f>IF(M29=0,0,COUNTIF(T3_imgsummary!E29:N29,"OULA")*100/M29)</f>
        <v>0</v>
      </c>
      <c r="BH29">
        <f>IF(M29=0,0,COUNTIF(T3_imgsummary!E29:N29,"OULO")*100/M29)</f>
        <v>0</v>
      </c>
      <c r="BI29">
        <f>IF(M29=0,0,COUNTIF(T3_imgsummary!E29:N29,"OXY")*100/M29)</f>
        <v>0</v>
      </c>
      <c r="BJ29">
        <f>IF(M29=0,0,COUNTIF(T3_imgsummary!E29:N29,"PACE")*100/M29)</f>
        <v>0</v>
      </c>
      <c r="BK29">
        <f>IF(M29=0,0,COUNTIF(T3_imgsummary!E29:N29,"PACF")*100/M29)</f>
        <v>0</v>
      </c>
      <c r="BL29">
        <f>IF(M29=0,0,COUNTIF(T3_imgsummary!E29:N29,"PAV")*100/M29)</f>
        <v>0</v>
      </c>
      <c r="BM29">
        <f>IF(M29=0,0,COUNTIF(T3_imgsummary!E29:N29,"PEC")*100/M29)</f>
        <v>0</v>
      </c>
      <c r="BN29">
        <f>IF(M29=0,0,COUNTIF(T3_imgsummary!E29:N29,"PLAT")*100/M29)</f>
        <v>0</v>
      </c>
      <c r="BO29">
        <f>IF(M29=0,0,COUNTIF(T3_imgsummary!E29:N29,"POC")*100/M29)</f>
        <v>0</v>
      </c>
      <c r="BP29">
        <f>IF(M29=0,0,COUNTIF(T3_imgsummary!E29:N29,"PORB")*100/M29)</f>
        <v>0</v>
      </c>
      <c r="BQ29">
        <f>IF(M29=0,0,COUNTIF(T3_imgsummary!E29:N29,"PORE")*100/M29)</f>
        <v>0</v>
      </c>
      <c r="BR29">
        <f>IF(M29=0,0,COUNTIF(T3_imgsummary!E29:N29,"PORM")*100/M29)</f>
        <v>0</v>
      </c>
      <c r="BS29">
        <f>IF(M29=0,0,COUNTIF(T3_imgsummary!E29:N29,"SER")*100/M29)</f>
        <v>0</v>
      </c>
      <c r="BT29">
        <f>IF(M29=0,0,COUNTIF(T3_imgsummary!E29:N29,"STY")*100/M29)</f>
        <v>0</v>
      </c>
      <c r="BU29">
        <f>IF(M29=0,0,COUNTIF(T3_imgsummary!E29:N29,"SYM")*100/M29)</f>
        <v>0</v>
      </c>
      <c r="BV29">
        <f>IF(M29=0,0,COUNTIF(T3_imgsummary!E29:N29,"TUBI")*100/M29)</f>
        <v>0</v>
      </c>
      <c r="BW29">
        <f>IF(M29=0,0,COUNTIF(T3_imgsummary!E29:N29,"TURB")*100/M29)</f>
        <v>0</v>
      </c>
      <c r="BX29">
        <f>IF(M29=0,0,COUNTIF(T3_imgsummary!E29:N29,"ZACRF")*100/M29)</f>
        <v>0</v>
      </c>
      <c r="BY29">
        <f>IF(M29=0,0,COUNTIF(T3_imgsummary!E29:N29,"ZAGARF")*100/M29)</f>
        <v>0</v>
      </c>
      <c r="BZ29">
        <f>IF(M29=0,0,COUNTIF(T3_imgsummary!E29:N29,"ZAGATF")*100/M29)</f>
        <v>0</v>
      </c>
      <c r="CA29">
        <f>IF(M29=0,0,COUNTIF(T3_imgsummary!E29:N29,"ZDENF")*100/M29)</f>
        <v>0</v>
      </c>
      <c r="CB29">
        <f>IF(M29=0,0,COUNTIF(T3_imgsummary!E29:N29,"ZEUPF")*100/M29)</f>
        <v>0</v>
      </c>
      <c r="CC29">
        <f>IF(M29=0,0,COUNTIF(T3_imgsummary!E29:N29,"ZFAVF")*100/M29)</f>
        <v>0</v>
      </c>
      <c r="CD29">
        <f>IF(M29=0,0,COUNTIF(T3_imgsummary!E29:N29,"ZCMRF")*100/M29)</f>
        <v>0</v>
      </c>
      <c r="CE29">
        <f>IF(M29=0,0,COUNTIF(T3_imgsummary!E29:N29,"ZMUSF")*100/M29)</f>
        <v>0</v>
      </c>
      <c r="CF29">
        <f>IF(M29=0,0,COUNTIF(T3_imgsummary!E29:N29,"ZNSC")*100/M29)</f>
        <v>0</v>
      </c>
      <c r="CG29">
        <f>IF(M29=0,0,COUNTIF(T3_imgsummary!E29:N29,"ZOC")*100/M29)</f>
        <v>0</v>
      </c>
      <c r="CH29">
        <f>IF(M29=0,0,COUNTIF(T3_imgsummary!E29:N29,"ZPOCF")*100/M29)</f>
        <v>0</v>
      </c>
      <c r="CI29">
        <f>IF(M29=0,0,COUNTIF(T3_imgsummary!E29:N29,"ZPORF")*100/M29)</f>
        <v>0</v>
      </c>
      <c r="CK29" s="26">
        <f>IF(M29=0,0,COUNTIF(T3_imgsummary!E29:N29,"AA")*100/M29)</f>
        <v>40</v>
      </c>
      <c r="CL29">
        <f>IF(M29=0,0,COUNTIF(T3_imgsummary!E29:N29,"CA")*100/M29)</f>
        <v>0</v>
      </c>
      <c r="CM29">
        <f>IF(M29=0,0,COUNTIF(T3_imgsummary!E29:N29,"DC")*100/M29)</f>
        <v>0</v>
      </c>
      <c r="CN29">
        <f>IF(M29=0,0,COUNTIF(T3_imgsummary!E29:N29,"DCA")*100/M29)</f>
        <v>0</v>
      </c>
      <c r="CO29">
        <f>IF(M29=0,0,COUNTIF(T3_imgsummary!E29:N29,"DIS")*100/M29)</f>
        <v>0</v>
      </c>
      <c r="CQ29">
        <f>IF(M29=0,0,COUNTIF(T3_imgsummary!E29:N29,"GRV")*100/M29)</f>
        <v>0</v>
      </c>
      <c r="CR29">
        <f>IF(M29=0,0,COUNTIF(T3_imgsummary!E29:N29,"R")*100/M29)</f>
        <v>0</v>
      </c>
      <c r="CS29">
        <f>IF(M29=0,0,COUNTIF(T3_imgsummary!E29:N29,"S")*100/M29)</f>
        <v>0</v>
      </c>
      <c r="CT29">
        <f>IF(M29=0,0,COUNTIF(T3_imgsummary!E29:N29,"RCK")*100/M29)</f>
        <v>0</v>
      </c>
      <c r="CU29">
        <f>IF(M29=0,0,COUNTIF(T3_imgsummary!E29:N29,"SI")*100/M29)</f>
        <v>0</v>
      </c>
      <c r="CW29">
        <f>IF(M29=0,0,COUNTIF(T3_imgsummary!E29:N29,"COD")*100/M29)</f>
        <v>0</v>
      </c>
      <c r="CX29">
        <f>IF(M29=0,0,COUNTIF(T3_imgsummary!E29:N29,"KAPP")*100/M29)</f>
        <v>0</v>
      </c>
      <c r="CY29" s="26">
        <f>IF(M29=0,0,COUNTIF(T3_imgsummary!E29:N29,"MA")*100/M29)</f>
        <v>20</v>
      </c>
      <c r="CZ29">
        <f>IF(M29=0,0,COUNTIF(T3_imgsummary!E29:N29,"SARG")*100/M29)</f>
        <v>0</v>
      </c>
      <c r="DB29" s="26">
        <f>IF(M29=0,0,COUNTIF(T3_imgsummary!E29:N29,"HA")*100/M29)</f>
        <v>10</v>
      </c>
      <c r="DD29">
        <f>IF(M29=0,0,COUNTIF(T3_imgsummary!E29:N29,"COTS")*100/M29)</f>
        <v>0</v>
      </c>
      <c r="DE29">
        <f>IF(M29=0,0,COUNTIF(T3_imgsummary!E29:N29,"COR")*100/M29)</f>
        <v>0</v>
      </c>
      <c r="DF29">
        <f>IF(M29=0,0,COUNTIF(T3_imgsummary!E29:N29,"DIA")*100/M29)</f>
        <v>0</v>
      </c>
      <c r="DG29">
        <f>IF(M29=0,0,COUNTIF(T3_imgsummary!E29:N29,"GORG")*100/M29)</f>
        <v>0</v>
      </c>
      <c r="DH29">
        <f>IF(M29=0,0,COUNTIF(T3_imgsummary!E29:N29,"ISIS")*100/M29)</f>
        <v>0</v>
      </c>
      <c r="DI29">
        <f>IF(M29=0,0,COUNTIF(T3_imgsummary!E29:N29,"OT")*100/M29)</f>
        <v>0</v>
      </c>
      <c r="DJ29">
        <f>IF(M29=0,0,COUNTIF(T3_imgsummary!E29:N29,"SG")*100/M29)</f>
        <v>0</v>
      </c>
      <c r="DK29">
        <f>IF(M29=0,0,COUNTIF(T3_imgsummary!E29:N29,"SC")*100/M29)</f>
        <v>0</v>
      </c>
      <c r="DL29" s="26">
        <f>IF(M29=0,0,COUNTIF(T3_imgsummary!E29:N29,"SP")*100/M29)</f>
        <v>10</v>
      </c>
      <c r="DM29">
        <f>IF(M29=0,0,COUNTIF(T3_imgsummary!E29:N29,"ZO")*100/M29)</f>
        <v>0</v>
      </c>
      <c r="DO29">
        <f>IF(M29=0,0,COUNTIF(T3_imgsummary!E29:N29,"TWB")*100/M29)</f>
        <v>0</v>
      </c>
      <c r="DQ29">
        <f>IF(M29=0,0,COUNTIF(T3_imgsummary!Y29:AH29,"COR")*100/M29)</f>
        <v>0</v>
      </c>
      <c r="DR29">
        <f>IF(M29=0,0,COUNTIF(T3_imgsummary!Y29:AH29,"COTS")*100/M29)</f>
        <v>0</v>
      </c>
      <c r="DS29">
        <f>IF(M29=0,0,COUNTIF(T3_imgsummary!Y29:AH29,"DIA")*100/M29)</f>
        <v>0</v>
      </c>
      <c r="DT29">
        <f>IF(M29=0,0,COUNTIF(T3_imgsummary!Y29:AH29,"GORG")*100/M29)</f>
        <v>0</v>
      </c>
      <c r="DU29">
        <f>IF(M29=0,0,COUNTIF(T3_imgsummary!Y29:AH29,"ISIS")*100/M29)</f>
        <v>0</v>
      </c>
      <c r="DV29">
        <f>IF(M29=0,0,COUNTIF(T3_imgsummary!Y29:AH29,"DIS")*100/M29)</f>
        <v>0</v>
      </c>
      <c r="DW29">
        <f>IF(M29=0,0,COUNTIF(T3_imgsummary!Y29:AH29,"BLEC")*100/M29)</f>
        <v>0</v>
      </c>
      <c r="DX29">
        <f>IF(M29=0,0,COUNTIF(T3_imgsummary!Y29:AH29,"COD")*100/M29)</f>
        <v>0</v>
      </c>
      <c r="DY29">
        <f>IF(M29=0,0,COUNTIF(T3_imgsummary!Y29:AH29,"KAPP")*100/M29)</f>
        <v>0</v>
      </c>
      <c r="DZ29">
        <f>IF(M29=0,0,COUNTIF(T3_imgsummary!Y29:AH29,"SARG")*100/M29)</f>
        <v>0</v>
      </c>
      <c r="EA29">
        <f>IF(M29=0,0,COUNTIF(T3_imgsummary!Y29:AH29,"ZACRF")*100/M29)</f>
        <v>0</v>
      </c>
      <c r="EB29">
        <f>IF(M29=0,0,COUNTIF(T3_imgsummary!Y29:AH29,"ZAGARF")*100/M29)</f>
        <v>0</v>
      </c>
      <c r="EC29">
        <f>IF(M29=0,0,COUNTIF(T3_imgsummary!Y29:AH29,"ZAGATF")*100/M29)</f>
        <v>0</v>
      </c>
      <c r="ED29">
        <f>IF(M29=0,0,COUNTIF(T3_imgsummary!Y29:AH29,"ZCMRF")*100/M29)</f>
        <v>0</v>
      </c>
      <c r="EE29">
        <f>IF(M29=0,0,COUNTIF(T3_imgsummary!Y29:AH29,"ZDENF")*100/M29)</f>
        <v>0</v>
      </c>
      <c r="EF29">
        <f>IF(M29=0,0,COUNTIF(T3_imgsummary!Y29:AH29,"ZEUPF")*100/M29)</f>
        <v>0</v>
      </c>
      <c r="EG29">
        <f>IF(M29=0,0,COUNTIF(T3_imgsummary!Y29:AH29,"ZFAVF")*100/M29)</f>
        <v>0</v>
      </c>
      <c r="EH29">
        <f>IF(M29=0,0,COUNTIF(T3_imgsummary!Y29:AH29,"ZMUSF")*100/M29)</f>
        <v>0</v>
      </c>
      <c r="EI29">
        <f>IF(M29=0,0,COUNTIF(T3_imgsummary!Y29:AH29,"ZNSC")*100/M29)</f>
        <v>0</v>
      </c>
      <c r="EJ29">
        <f>IF(M29=0,0,COUNTIF(T3_imgsummary!Y29:AH29,"ZOC")*100/M29)</f>
        <v>0</v>
      </c>
      <c r="EK29">
        <f>IF(M29=0,0,COUNTIF(T3_imgsummary!Y29:AH29,"ZPOCF")*100/M29)</f>
        <v>0</v>
      </c>
      <c r="EL29">
        <f>IF(M29=0,0,COUNTIF(T3_imgsummary!Y29:AH29,"ZPORF")*100/M29)</f>
        <v>0</v>
      </c>
    </row>
    <row r="30" spans="1:142" x14ac:dyDescent="0.25">
      <c r="A30">
        <v>28</v>
      </c>
      <c r="B30" t="s">
        <v>748</v>
      </c>
      <c r="F30">
        <f>IF(M30=0,0,COUNTIF(T3_imgsummary!O30:X30,"HC")*100/M30)</f>
        <v>0</v>
      </c>
      <c r="G30" s="26">
        <f>IF(M30=0,0,COUNTIF(T3_imgsummary!O30:X30,"AA")*100/M30)</f>
        <v>60</v>
      </c>
      <c r="H30">
        <f>IF(M30=0,0,COUNTIF(T3_imgsummary!O30:X30,"AB")*100/M30)</f>
        <v>0</v>
      </c>
      <c r="I30">
        <f>IF(M30=0,0,COUNTIF(T3_imgsummary!O30:X30,"MA")*100/M30)</f>
        <v>0</v>
      </c>
      <c r="J30" s="26">
        <f>IF(M30=0,0,COUNTIF(T3_imgsummary!O30:X30,"HA")*100/M30)</f>
        <v>40</v>
      </c>
      <c r="K30">
        <f>IF(M30=0,0,COUNTIF(T3_imgsummary!O30:X30,"OB")*100/M30)</f>
        <v>0</v>
      </c>
      <c r="L30">
        <f>IF(M30=0,0,COUNTIF(T3_imgsummary!O30:X30,"TWB")*100/M30)</f>
        <v>0</v>
      </c>
      <c r="M30">
        <f>10-COUNTIF(T3_imgsummary!O30:X30,"TWS")</f>
        <v>10</v>
      </c>
      <c r="P30">
        <f>IF(M30=0,0,COUNTIF(T3_imgsummary!E30:N30,"ACAN")*100/M30)</f>
        <v>0</v>
      </c>
      <c r="Q30">
        <f>IF(M30=0,0,COUNTIF(T3_imgsummary!E30:N30,"ACB")*100/M30)</f>
        <v>0</v>
      </c>
      <c r="R30">
        <f>IF(M30=0,0,COUNTIF(T3_imgsummary!E30:N30,"ACC")*100/M30)</f>
        <v>0</v>
      </c>
      <c r="S30">
        <f>IF(M30=0,0,COUNTIF(T3_imgsummary!E30:N30,"ACD")*100/M30)</f>
        <v>0</v>
      </c>
      <c r="T30">
        <f>IF(M30=0,0,COUNTIF(T3_imgsummary!E30:N30,"ACH")*100/M30)</f>
        <v>0</v>
      </c>
      <c r="U30">
        <f>IF(M30=0,0,COUNTIF(T3_imgsummary!E30:N30,"ACT")*100/M30)</f>
        <v>0</v>
      </c>
      <c r="V30">
        <f>IF(M30=0,0,COUNTIF(T3_imgsummary!E30:N30,"ACR")*100/M30)</f>
        <v>0</v>
      </c>
      <c r="W30">
        <f>IF(M30=0,0,COUNTIF(T3_imgsummary!E30:N30,"AST")*100/M30)</f>
        <v>0</v>
      </c>
      <c r="X30">
        <f>IF(M30=0,0,COUNTIF(T3_imgsummary!E30:N30,"AF")*100/M30)</f>
        <v>0</v>
      </c>
      <c r="Y30">
        <f>IF(M30=0,0,COUNTIF(T3_imgsummary!E30:N30,"BLEC")*100/M30)</f>
        <v>0</v>
      </c>
      <c r="Z30">
        <f>IF(M30=0,0,COUNTIF(T3_imgsummary!E30:N30,"CAU")*100/M30)</f>
        <v>0</v>
      </c>
      <c r="AA30">
        <f>IF(M30=0,0,COUNTIF(T3_imgsummary!E30:N30,"COE")*100/M30)</f>
        <v>0</v>
      </c>
      <c r="AB30">
        <f>IF(M30=0,0,COUNTIF(T3_imgsummary!E30:N30,"COS")*100/M30)</f>
        <v>0</v>
      </c>
      <c r="AC30">
        <f>IF(M30=0,0,COUNTIF(T3_imgsummary!E30:N30,"CYP")*100/M30)</f>
        <v>0</v>
      </c>
      <c r="AD30">
        <f>IF(M30=0,0,COUNTIF(T3_imgsummary!E30:N30,"DIP")*100/M30)</f>
        <v>0</v>
      </c>
      <c r="AE30">
        <f>IF(M30=0,0,COUNTIF(T3_imgsummary!E30:N30,"ECHY")*100/M30)</f>
        <v>0</v>
      </c>
      <c r="AF30">
        <f>IF(M30=0,0,COUNTIF(T3_imgsummary!E30:N30,"ECHI")*100/M30)</f>
        <v>0</v>
      </c>
      <c r="AG30">
        <f>IF(M30=0,0,COUNTIF(T3_imgsummary!E30:N30,"EUP")*100/M30)</f>
        <v>0</v>
      </c>
      <c r="AH30">
        <f>IF(M30=0,0,COUNTIF(T3_imgsummary!E30:N30,"FAV")*100/M30)</f>
        <v>0</v>
      </c>
      <c r="AI30">
        <f>IF(M30=0,0,COUNTIF(T3_imgsummary!E30:N30,"FVI")*100/M30)</f>
        <v>0</v>
      </c>
      <c r="AJ30">
        <f>IF(M30=0,0,COUNTIF(T3_imgsummary!E30:N30,"CMR")*100/M30)</f>
        <v>0</v>
      </c>
      <c r="AK30">
        <f>IF(M30=0,0,COUNTIF(T3_imgsummary!E30:N30,"GAL")*100/M30)</f>
        <v>0</v>
      </c>
      <c r="AL30">
        <f>IF(M30=0,0,COUNTIF(T3_imgsummary!E30:N30,"GONIA")*100/M30)</f>
        <v>0</v>
      </c>
      <c r="AM30">
        <f>IF(M30=0,0,COUNTIF(T3_imgsummary!E30:N30,"GONIO")*100/M30)</f>
        <v>0</v>
      </c>
      <c r="AN30">
        <f>IF(M30=0,0,COUNTIF(T3_imgsummary!E30:N30,"HEL")*100/M30)</f>
        <v>0</v>
      </c>
      <c r="AO30">
        <f>IF(M30=0,0,COUNTIF(T3_imgsummary!E30:N30,"HYD")*100/M30)</f>
        <v>0</v>
      </c>
      <c r="AP30">
        <f>IF(M30=0,0,COUNTIF(T3_imgsummary!E30:N30,"ISO")*100/M30)</f>
        <v>0</v>
      </c>
      <c r="AQ30">
        <f>IF(M30=0,0,COUNTIF(T3_imgsummary!E30:N30,"LEPA")*100/M30)</f>
        <v>0</v>
      </c>
      <c r="AR30">
        <f>IF(M30=0,0,COUNTIF(T3_imgsummary!E30:N30,"LEPS")*100/M30)</f>
        <v>0</v>
      </c>
      <c r="AS30">
        <f>IF(M30=0,0,COUNTIF(T3_imgsummary!E30:N30,"LOB")*100/M30)</f>
        <v>0</v>
      </c>
      <c r="AT30">
        <f>IF(M30=0,0,COUNTIF(T3_imgsummary!E30:N30,"MER")*100/M30)</f>
        <v>0</v>
      </c>
      <c r="AU30">
        <f>IF(M30=0,0,COUNTIF(T3_imgsummary!E30:N30,"MILL")*100/M30)</f>
        <v>0</v>
      </c>
      <c r="AV30">
        <f>IF(M30=0,0,COUNTIF(T3_imgsummary!E30:N30,"MON")*100/M30)</f>
        <v>0</v>
      </c>
      <c r="AW30">
        <f>IF(M30=0,0,COUNTIF(T3_imgsummary!E30:N30,"MONTB")*100/M30)</f>
        <v>0</v>
      </c>
      <c r="AX30">
        <f>IF(M30=0,0,COUNTIF(T3_imgsummary!E30:N30,"MONTE")*100/M30)</f>
        <v>0</v>
      </c>
      <c r="AY30">
        <f>IF(M30=0,0,COUNTIF(T3_imgsummary!E30:N30,"MONTF")*100/M30)</f>
        <v>0</v>
      </c>
      <c r="AZ30">
        <f>IF(M30=0,0,COUNTIF(T3_imgsummary!E30:N30,"MYC")*100/M30)</f>
        <v>0</v>
      </c>
      <c r="BA30">
        <f>IF(M30=0,0,COUNTIF(T3_imgsummary!E30:N30,"CB")*100/M30)</f>
        <v>0</v>
      </c>
      <c r="BB30">
        <f>IF(M30=0,0,COUNTIF(T3_imgsummary!E30:N30,"BUB")*100/M30)</f>
        <v>0</v>
      </c>
      <c r="BC30">
        <f>IF(M30=0,0,COUNTIF(T3_imgsummary!E30:N30,"CE")*100/M30)</f>
        <v>0</v>
      </c>
      <c r="BD30">
        <f>IF(M30=0,0,COUNTIF(T3_imgsummary!E30:N30,"CF")*100/M30)</f>
        <v>0</v>
      </c>
      <c r="BE30">
        <f>IF(M30=0,0,COUNTIF(T3_imgsummary!E30:N30,"FOT")*100/M30)</f>
        <v>0</v>
      </c>
      <c r="BF30">
        <f>IF(M30=0,0,COUNTIF(T3_imgsummary!E30:N30,"CM")*100/M30)</f>
        <v>0</v>
      </c>
      <c r="BG30">
        <f>IF(M30=0,0,COUNTIF(T3_imgsummary!E30:N30,"OULA")*100/M30)</f>
        <v>0</v>
      </c>
      <c r="BH30">
        <f>IF(M30=0,0,COUNTIF(T3_imgsummary!E30:N30,"OULO")*100/M30)</f>
        <v>0</v>
      </c>
      <c r="BI30">
        <f>IF(M30=0,0,COUNTIF(T3_imgsummary!E30:N30,"OXY")*100/M30)</f>
        <v>0</v>
      </c>
      <c r="BJ30">
        <f>IF(M30=0,0,COUNTIF(T3_imgsummary!E30:N30,"PACE")*100/M30)</f>
        <v>0</v>
      </c>
      <c r="BK30">
        <f>IF(M30=0,0,COUNTIF(T3_imgsummary!E30:N30,"PACF")*100/M30)</f>
        <v>0</v>
      </c>
      <c r="BL30">
        <f>IF(M30=0,0,COUNTIF(T3_imgsummary!E30:N30,"PAV")*100/M30)</f>
        <v>0</v>
      </c>
      <c r="BM30">
        <f>IF(M30=0,0,COUNTIF(T3_imgsummary!E30:N30,"PEC")*100/M30)</f>
        <v>0</v>
      </c>
      <c r="BN30">
        <f>IF(M30=0,0,COUNTIF(T3_imgsummary!E30:N30,"PLAT")*100/M30)</f>
        <v>0</v>
      </c>
      <c r="BO30">
        <f>IF(M30=0,0,COUNTIF(T3_imgsummary!E30:N30,"POC")*100/M30)</f>
        <v>0</v>
      </c>
      <c r="BP30">
        <f>IF(M30=0,0,COUNTIF(T3_imgsummary!E30:N30,"PORB")*100/M30)</f>
        <v>0</v>
      </c>
      <c r="BQ30">
        <f>IF(M30=0,0,COUNTIF(T3_imgsummary!E30:N30,"PORE")*100/M30)</f>
        <v>0</v>
      </c>
      <c r="BR30">
        <f>IF(M30=0,0,COUNTIF(T3_imgsummary!E30:N30,"PORM")*100/M30)</f>
        <v>0</v>
      </c>
      <c r="BS30">
        <f>IF(M30=0,0,COUNTIF(T3_imgsummary!E30:N30,"SER")*100/M30)</f>
        <v>0</v>
      </c>
      <c r="BT30">
        <f>IF(M30=0,0,COUNTIF(T3_imgsummary!E30:N30,"STY")*100/M30)</f>
        <v>0</v>
      </c>
      <c r="BU30">
        <f>IF(M30=0,0,COUNTIF(T3_imgsummary!E30:N30,"SYM")*100/M30)</f>
        <v>0</v>
      </c>
      <c r="BV30">
        <f>IF(M30=0,0,COUNTIF(T3_imgsummary!E30:N30,"TUBI")*100/M30)</f>
        <v>0</v>
      </c>
      <c r="BW30">
        <f>IF(M30=0,0,COUNTIF(T3_imgsummary!E30:N30,"TURB")*100/M30)</f>
        <v>0</v>
      </c>
      <c r="BX30">
        <f>IF(M30=0,0,COUNTIF(T3_imgsummary!E30:N30,"ZACRF")*100/M30)</f>
        <v>0</v>
      </c>
      <c r="BY30">
        <f>IF(M30=0,0,COUNTIF(T3_imgsummary!E30:N30,"ZAGARF")*100/M30)</f>
        <v>0</v>
      </c>
      <c r="BZ30">
        <f>IF(M30=0,0,COUNTIF(T3_imgsummary!E30:N30,"ZAGATF")*100/M30)</f>
        <v>0</v>
      </c>
      <c r="CA30">
        <f>IF(M30=0,0,COUNTIF(T3_imgsummary!E30:N30,"ZDENF")*100/M30)</f>
        <v>0</v>
      </c>
      <c r="CB30">
        <f>IF(M30=0,0,COUNTIF(T3_imgsummary!E30:N30,"ZEUPF")*100/M30)</f>
        <v>0</v>
      </c>
      <c r="CC30">
        <f>IF(M30=0,0,COUNTIF(T3_imgsummary!E30:N30,"ZFAVF")*100/M30)</f>
        <v>0</v>
      </c>
      <c r="CD30">
        <f>IF(M30=0,0,COUNTIF(T3_imgsummary!E30:N30,"ZCMRF")*100/M30)</f>
        <v>0</v>
      </c>
      <c r="CE30">
        <f>IF(M30=0,0,COUNTIF(T3_imgsummary!E30:N30,"ZMUSF")*100/M30)</f>
        <v>0</v>
      </c>
      <c r="CF30">
        <f>IF(M30=0,0,COUNTIF(T3_imgsummary!E30:N30,"ZNSC")*100/M30)</f>
        <v>0</v>
      </c>
      <c r="CG30">
        <f>IF(M30=0,0,COUNTIF(T3_imgsummary!E30:N30,"ZOC")*100/M30)</f>
        <v>0</v>
      </c>
      <c r="CH30">
        <f>IF(M30=0,0,COUNTIF(T3_imgsummary!E30:N30,"ZPOCF")*100/M30)</f>
        <v>0</v>
      </c>
      <c r="CI30">
        <f>IF(M30=0,0,COUNTIF(T3_imgsummary!E30:N30,"ZPORF")*100/M30)</f>
        <v>0</v>
      </c>
      <c r="CK30" s="26">
        <f>IF(M30=0,0,COUNTIF(T3_imgsummary!E30:N30,"AA")*100/M30)</f>
        <v>60</v>
      </c>
      <c r="CL30">
        <f>IF(M30=0,0,COUNTIF(T3_imgsummary!E30:N30,"CA")*100/M30)</f>
        <v>0</v>
      </c>
      <c r="CM30">
        <f>IF(M30=0,0,COUNTIF(T3_imgsummary!E30:N30,"DC")*100/M30)</f>
        <v>0</v>
      </c>
      <c r="CN30">
        <f>IF(M30=0,0,COUNTIF(T3_imgsummary!E30:N30,"DCA")*100/M30)</f>
        <v>0</v>
      </c>
      <c r="CO30">
        <f>IF(M30=0,0,COUNTIF(T3_imgsummary!E30:N30,"DIS")*100/M30)</f>
        <v>0</v>
      </c>
      <c r="CQ30">
        <f>IF(M30=0,0,COUNTIF(T3_imgsummary!E30:N30,"GRV")*100/M30)</f>
        <v>0</v>
      </c>
      <c r="CR30">
        <f>IF(M30=0,0,COUNTIF(T3_imgsummary!E30:N30,"R")*100/M30)</f>
        <v>0</v>
      </c>
      <c r="CS30">
        <f>IF(M30=0,0,COUNTIF(T3_imgsummary!E30:N30,"S")*100/M30)</f>
        <v>0</v>
      </c>
      <c r="CT30">
        <f>IF(M30=0,0,COUNTIF(T3_imgsummary!E30:N30,"RCK")*100/M30)</f>
        <v>0</v>
      </c>
      <c r="CU30">
        <f>IF(M30=0,0,COUNTIF(T3_imgsummary!E30:N30,"SI")*100/M30)</f>
        <v>0</v>
      </c>
      <c r="CW30">
        <f>IF(M30=0,0,COUNTIF(T3_imgsummary!E30:N30,"COD")*100/M30)</f>
        <v>0</v>
      </c>
      <c r="CX30">
        <f>IF(M30=0,0,COUNTIF(T3_imgsummary!E30:N30,"KAPP")*100/M30)</f>
        <v>0</v>
      </c>
      <c r="CY30">
        <f>IF(M30=0,0,COUNTIF(T3_imgsummary!E30:N30,"MA")*100/M30)</f>
        <v>0</v>
      </c>
      <c r="CZ30">
        <f>IF(M30=0,0,COUNTIF(T3_imgsummary!E30:N30,"SARG")*100/M30)</f>
        <v>0</v>
      </c>
      <c r="DB30" s="26">
        <f>IF(M30=0,0,COUNTIF(T3_imgsummary!E30:N30,"HA")*100/M30)</f>
        <v>40</v>
      </c>
      <c r="DD30">
        <f>IF(M30=0,0,COUNTIF(T3_imgsummary!E30:N30,"COTS")*100/M30)</f>
        <v>0</v>
      </c>
      <c r="DE30">
        <f>IF(M30=0,0,COUNTIF(T3_imgsummary!E30:N30,"COR")*100/M30)</f>
        <v>0</v>
      </c>
      <c r="DF30">
        <f>IF(M30=0,0,COUNTIF(T3_imgsummary!E30:N30,"DIA")*100/M30)</f>
        <v>0</v>
      </c>
      <c r="DG30">
        <f>IF(M30=0,0,COUNTIF(T3_imgsummary!E30:N30,"GORG")*100/M30)</f>
        <v>0</v>
      </c>
      <c r="DH30">
        <f>IF(M30=0,0,COUNTIF(T3_imgsummary!E30:N30,"ISIS")*100/M30)</f>
        <v>0</v>
      </c>
      <c r="DI30">
        <f>IF(M30=0,0,COUNTIF(T3_imgsummary!E30:N30,"OT")*100/M30)</f>
        <v>0</v>
      </c>
      <c r="DJ30">
        <f>IF(M30=0,0,COUNTIF(T3_imgsummary!E30:N30,"SG")*100/M30)</f>
        <v>0</v>
      </c>
      <c r="DK30">
        <f>IF(M30=0,0,COUNTIF(T3_imgsummary!E30:N30,"SC")*100/M30)</f>
        <v>0</v>
      </c>
      <c r="DL30">
        <f>IF(M30=0,0,COUNTIF(T3_imgsummary!E30:N30,"SP")*100/M30)</f>
        <v>0</v>
      </c>
      <c r="DM30">
        <f>IF(M30=0,0,COUNTIF(T3_imgsummary!E30:N30,"ZO")*100/M30)</f>
        <v>0</v>
      </c>
      <c r="DO30">
        <f>IF(M30=0,0,COUNTIF(T3_imgsummary!E30:N30,"TWB")*100/M30)</f>
        <v>0</v>
      </c>
      <c r="DQ30">
        <f>IF(M30=0,0,COUNTIF(T3_imgsummary!Y30:AH30,"COR")*100/M30)</f>
        <v>0</v>
      </c>
      <c r="DR30">
        <f>IF(M30=0,0,COUNTIF(T3_imgsummary!Y30:AH30,"COTS")*100/M30)</f>
        <v>0</v>
      </c>
      <c r="DS30">
        <f>IF(M30=0,0,COUNTIF(T3_imgsummary!Y30:AH30,"DIA")*100/M30)</f>
        <v>0</v>
      </c>
      <c r="DT30">
        <f>IF(M30=0,0,COUNTIF(T3_imgsummary!Y30:AH30,"GORG")*100/M30)</f>
        <v>0</v>
      </c>
      <c r="DU30">
        <f>IF(M30=0,0,COUNTIF(T3_imgsummary!Y30:AH30,"ISIS")*100/M30)</f>
        <v>0</v>
      </c>
      <c r="DV30">
        <f>IF(M30=0,0,COUNTIF(T3_imgsummary!Y30:AH30,"DIS")*100/M30)</f>
        <v>0</v>
      </c>
      <c r="DW30">
        <f>IF(M30=0,0,COUNTIF(T3_imgsummary!Y30:AH30,"BLEC")*100/M30)</f>
        <v>0</v>
      </c>
      <c r="DX30">
        <f>IF(M30=0,0,COUNTIF(T3_imgsummary!Y30:AH30,"COD")*100/M30)</f>
        <v>0</v>
      </c>
      <c r="DY30">
        <f>IF(M30=0,0,COUNTIF(T3_imgsummary!Y30:AH30,"KAPP")*100/M30)</f>
        <v>0</v>
      </c>
      <c r="DZ30">
        <f>IF(M30=0,0,COUNTIF(T3_imgsummary!Y30:AH30,"SARG")*100/M30)</f>
        <v>0</v>
      </c>
      <c r="EA30">
        <f>IF(M30=0,0,COUNTIF(T3_imgsummary!Y30:AH30,"ZACRF")*100/M30)</f>
        <v>0</v>
      </c>
      <c r="EB30">
        <f>IF(M30=0,0,COUNTIF(T3_imgsummary!Y30:AH30,"ZAGARF")*100/M30)</f>
        <v>0</v>
      </c>
      <c r="EC30">
        <f>IF(M30=0,0,COUNTIF(T3_imgsummary!Y30:AH30,"ZAGATF")*100/M30)</f>
        <v>0</v>
      </c>
      <c r="ED30">
        <f>IF(M30=0,0,COUNTIF(T3_imgsummary!Y30:AH30,"ZCMRF")*100/M30)</f>
        <v>0</v>
      </c>
      <c r="EE30">
        <f>IF(M30=0,0,COUNTIF(T3_imgsummary!Y30:AH30,"ZDENF")*100/M30)</f>
        <v>0</v>
      </c>
      <c r="EF30">
        <f>IF(M30=0,0,COUNTIF(T3_imgsummary!Y30:AH30,"ZEUPF")*100/M30)</f>
        <v>0</v>
      </c>
      <c r="EG30">
        <f>IF(M30=0,0,COUNTIF(T3_imgsummary!Y30:AH30,"ZFAVF")*100/M30)</f>
        <v>0</v>
      </c>
      <c r="EH30">
        <f>IF(M30=0,0,COUNTIF(T3_imgsummary!Y30:AH30,"ZMUSF")*100/M30)</f>
        <v>0</v>
      </c>
      <c r="EI30">
        <f>IF(M30=0,0,COUNTIF(T3_imgsummary!Y30:AH30,"ZNSC")*100/M30)</f>
        <v>0</v>
      </c>
      <c r="EJ30">
        <f>IF(M30=0,0,COUNTIF(T3_imgsummary!Y30:AH30,"ZOC")*100/M30)</f>
        <v>0</v>
      </c>
      <c r="EK30">
        <f>IF(M30=0,0,COUNTIF(T3_imgsummary!Y30:AH30,"ZPOCF")*100/M30)</f>
        <v>0</v>
      </c>
      <c r="EL30">
        <f>IF(M30=0,0,COUNTIF(T3_imgsummary!Y30:AH30,"ZPORF")*100/M30)</f>
        <v>0</v>
      </c>
    </row>
    <row r="31" spans="1:142" x14ac:dyDescent="0.25">
      <c r="A31">
        <v>29</v>
      </c>
      <c r="B31" t="s">
        <v>749</v>
      </c>
      <c r="F31" s="26">
        <f>IF(M31=0,0,COUNTIF(T3_imgsummary!O31:X31,"HC")*100/M31)</f>
        <v>10</v>
      </c>
      <c r="G31" s="26">
        <f>IF(M31=0,0,COUNTIF(T3_imgsummary!O31:X31,"AA")*100/M31)</f>
        <v>50</v>
      </c>
      <c r="H31">
        <f>IF(M31=0,0,COUNTIF(T3_imgsummary!O31:X31,"AB")*100/M31)</f>
        <v>0</v>
      </c>
      <c r="I31" s="26">
        <f>IF(M31=0,0,COUNTIF(T3_imgsummary!O31:X31,"MA")*100/M31)</f>
        <v>10</v>
      </c>
      <c r="J31" s="26">
        <f>IF(M31=0,0,COUNTIF(T3_imgsummary!O31:X31,"HA")*100/M31)</f>
        <v>20</v>
      </c>
      <c r="K31" s="26">
        <f>IF(M31=0,0,COUNTIF(T3_imgsummary!O31:X31,"OB")*100/M31)</f>
        <v>10</v>
      </c>
      <c r="L31">
        <f>IF(M31=0,0,COUNTIF(T3_imgsummary!O31:X31,"TWB")*100/M31)</f>
        <v>0</v>
      </c>
      <c r="M31">
        <f>10-COUNTIF(T3_imgsummary!O31:X31,"TWS")</f>
        <v>10</v>
      </c>
      <c r="P31">
        <f>IF(M31=0,0,COUNTIF(T3_imgsummary!E31:N31,"ACAN")*100/M31)</f>
        <v>0</v>
      </c>
      <c r="Q31">
        <f>IF(M31=0,0,COUNTIF(T3_imgsummary!E31:N31,"ACB")*100/M31)</f>
        <v>0</v>
      </c>
      <c r="R31">
        <f>IF(M31=0,0,COUNTIF(T3_imgsummary!E31:N31,"ACC")*100/M31)</f>
        <v>0</v>
      </c>
      <c r="S31">
        <f>IF(M31=0,0,COUNTIF(T3_imgsummary!E31:N31,"ACD")*100/M31)</f>
        <v>0</v>
      </c>
      <c r="T31">
        <f>IF(M31=0,0,COUNTIF(T3_imgsummary!E31:N31,"ACH")*100/M31)</f>
        <v>0</v>
      </c>
      <c r="U31">
        <f>IF(M31=0,0,COUNTIF(T3_imgsummary!E31:N31,"ACT")*100/M31)</f>
        <v>0</v>
      </c>
      <c r="V31">
        <f>IF(M31=0,0,COUNTIF(T3_imgsummary!E31:N31,"ACR")*100/M31)</f>
        <v>0</v>
      </c>
      <c r="W31">
        <f>IF(M31=0,0,COUNTIF(T3_imgsummary!E31:N31,"AST")*100/M31)</f>
        <v>0</v>
      </c>
      <c r="X31">
        <f>IF(M31=0,0,COUNTIF(T3_imgsummary!E31:N31,"AF")*100/M31)</f>
        <v>0</v>
      </c>
      <c r="Y31">
        <f>IF(M31=0,0,COUNTIF(T3_imgsummary!E31:N31,"BLEC")*100/M31)</f>
        <v>0</v>
      </c>
      <c r="Z31">
        <f>IF(M31=0,0,COUNTIF(T3_imgsummary!E31:N31,"CAU")*100/M31)</f>
        <v>0</v>
      </c>
      <c r="AA31">
        <f>IF(M31=0,0,COUNTIF(T3_imgsummary!E31:N31,"COE")*100/M31)</f>
        <v>0</v>
      </c>
      <c r="AB31">
        <f>IF(M31=0,0,COUNTIF(T3_imgsummary!E31:N31,"COS")*100/M31)</f>
        <v>0</v>
      </c>
      <c r="AC31">
        <f>IF(M31=0,0,COUNTIF(T3_imgsummary!E31:N31,"CYP")*100/M31)</f>
        <v>0</v>
      </c>
      <c r="AD31">
        <f>IF(M31=0,0,COUNTIF(T3_imgsummary!E31:N31,"DIP")*100/M31)</f>
        <v>0</v>
      </c>
      <c r="AE31">
        <f>IF(M31=0,0,COUNTIF(T3_imgsummary!E31:N31,"ECHY")*100/M31)</f>
        <v>0</v>
      </c>
      <c r="AF31">
        <f>IF(M31=0,0,COUNTIF(T3_imgsummary!E31:N31,"ECHI")*100/M31)</f>
        <v>0</v>
      </c>
      <c r="AG31">
        <f>IF(M31=0,0,COUNTIF(T3_imgsummary!E31:N31,"EUP")*100/M31)</f>
        <v>0</v>
      </c>
      <c r="AH31">
        <f>IF(M31=0,0,COUNTIF(T3_imgsummary!E31:N31,"FAV")*100/M31)</f>
        <v>0</v>
      </c>
      <c r="AI31">
        <f>IF(M31=0,0,COUNTIF(T3_imgsummary!E31:N31,"FVI")*100/M31)</f>
        <v>0</v>
      </c>
      <c r="AJ31">
        <f>IF(M31=0,0,COUNTIF(T3_imgsummary!E31:N31,"CMR")*100/M31)</f>
        <v>0</v>
      </c>
      <c r="AK31">
        <f>IF(M31=0,0,COUNTIF(T3_imgsummary!E31:N31,"GAL")*100/M31)</f>
        <v>0</v>
      </c>
      <c r="AL31">
        <f>IF(M31=0,0,COUNTIF(T3_imgsummary!E31:N31,"GONIA")*100/M31)</f>
        <v>0</v>
      </c>
      <c r="AM31">
        <f>IF(M31=0,0,COUNTIF(T3_imgsummary!E31:N31,"GONIO")*100/M31)</f>
        <v>0</v>
      </c>
      <c r="AN31">
        <f>IF(M31=0,0,COUNTIF(T3_imgsummary!E31:N31,"HEL")*100/M31)</f>
        <v>0</v>
      </c>
      <c r="AO31">
        <f>IF(M31=0,0,COUNTIF(T3_imgsummary!E31:N31,"HYD")*100/M31)</f>
        <v>0</v>
      </c>
      <c r="AP31" s="26">
        <f>IF(M31=0,0,COUNTIF(T3_imgsummary!E31:N31,"ISO")*100/M31)</f>
        <v>10</v>
      </c>
      <c r="AQ31">
        <f>IF(M31=0,0,COUNTIF(T3_imgsummary!E31:N31,"LEPA")*100/M31)</f>
        <v>0</v>
      </c>
      <c r="AR31">
        <f>IF(M31=0,0,COUNTIF(T3_imgsummary!E31:N31,"LEPS")*100/M31)</f>
        <v>0</v>
      </c>
      <c r="AS31">
        <f>IF(M31=0,0,COUNTIF(T3_imgsummary!E31:N31,"LOB")*100/M31)</f>
        <v>0</v>
      </c>
      <c r="AT31">
        <f>IF(M31=0,0,COUNTIF(T3_imgsummary!E31:N31,"MER")*100/M31)</f>
        <v>0</v>
      </c>
      <c r="AU31">
        <f>IF(M31=0,0,COUNTIF(T3_imgsummary!E31:N31,"MILL")*100/M31)</f>
        <v>0</v>
      </c>
      <c r="AV31">
        <f>IF(M31=0,0,COUNTIF(T3_imgsummary!E31:N31,"MON")*100/M31)</f>
        <v>0</v>
      </c>
      <c r="AW31">
        <f>IF(M31=0,0,COUNTIF(T3_imgsummary!E31:N31,"MONTB")*100/M31)</f>
        <v>0</v>
      </c>
      <c r="AX31">
        <f>IF(M31=0,0,COUNTIF(T3_imgsummary!E31:N31,"MONTE")*100/M31)</f>
        <v>0</v>
      </c>
      <c r="AY31">
        <f>IF(M31=0,0,COUNTIF(T3_imgsummary!E31:N31,"MONTF")*100/M31)</f>
        <v>0</v>
      </c>
      <c r="AZ31">
        <f>IF(M31=0,0,COUNTIF(T3_imgsummary!E31:N31,"MYC")*100/M31)</f>
        <v>0</v>
      </c>
      <c r="BA31">
        <f>IF(M31=0,0,COUNTIF(T3_imgsummary!E31:N31,"CB")*100/M31)</f>
        <v>0</v>
      </c>
      <c r="BB31">
        <f>IF(M31=0,0,COUNTIF(T3_imgsummary!E31:N31,"BUB")*100/M31)</f>
        <v>0</v>
      </c>
      <c r="BC31">
        <f>IF(M31=0,0,COUNTIF(T3_imgsummary!E31:N31,"CE")*100/M31)</f>
        <v>0</v>
      </c>
      <c r="BD31">
        <f>IF(M31=0,0,COUNTIF(T3_imgsummary!E31:N31,"CF")*100/M31)</f>
        <v>0</v>
      </c>
      <c r="BE31">
        <f>IF(M31=0,0,COUNTIF(T3_imgsummary!E31:N31,"FOT")*100/M31)</f>
        <v>0</v>
      </c>
      <c r="BF31">
        <f>IF(M31=0,0,COUNTIF(T3_imgsummary!E31:N31,"CM")*100/M31)</f>
        <v>0</v>
      </c>
      <c r="BG31">
        <f>IF(M31=0,0,COUNTIF(T3_imgsummary!E31:N31,"OULA")*100/M31)</f>
        <v>0</v>
      </c>
      <c r="BH31">
        <f>IF(M31=0,0,COUNTIF(T3_imgsummary!E31:N31,"OULO")*100/M31)</f>
        <v>0</v>
      </c>
      <c r="BI31">
        <f>IF(M31=0,0,COUNTIF(T3_imgsummary!E31:N31,"OXY")*100/M31)</f>
        <v>0</v>
      </c>
      <c r="BJ31">
        <f>IF(M31=0,0,COUNTIF(T3_imgsummary!E31:N31,"PACE")*100/M31)</f>
        <v>0</v>
      </c>
      <c r="BK31">
        <f>IF(M31=0,0,COUNTIF(T3_imgsummary!E31:N31,"PACF")*100/M31)</f>
        <v>0</v>
      </c>
      <c r="BL31">
        <f>IF(M31=0,0,COUNTIF(T3_imgsummary!E31:N31,"PAV")*100/M31)</f>
        <v>0</v>
      </c>
      <c r="BM31">
        <f>IF(M31=0,0,COUNTIF(T3_imgsummary!E31:N31,"PEC")*100/M31)</f>
        <v>0</v>
      </c>
      <c r="BN31">
        <f>IF(M31=0,0,COUNTIF(T3_imgsummary!E31:N31,"PLAT")*100/M31)</f>
        <v>0</v>
      </c>
      <c r="BO31">
        <f>IF(M31=0,0,COUNTIF(T3_imgsummary!E31:N31,"POC")*100/M31)</f>
        <v>0</v>
      </c>
      <c r="BP31">
        <f>IF(M31=0,0,COUNTIF(T3_imgsummary!E31:N31,"PORB")*100/M31)</f>
        <v>0</v>
      </c>
      <c r="BQ31">
        <f>IF(M31=0,0,COUNTIF(T3_imgsummary!E31:N31,"PORE")*100/M31)</f>
        <v>0</v>
      </c>
      <c r="BR31">
        <f>IF(M31=0,0,COUNTIF(T3_imgsummary!E31:N31,"PORM")*100/M31)</f>
        <v>0</v>
      </c>
      <c r="BS31">
        <f>IF(M31=0,0,COUNTIF(T3_imgsummary!E31:N31,"SER")*100/M31)</f>
        <v>0</v>
      </c>
      <c r="BT31">
        <f>IF(M31=0,0,COUNTIF(T3_imgsummary!E31:N31,"STY")*100/M31)</f>
        <v>0</v>
      </c>
      <c r="BU31">
        <f>IF(M31=0,0,COUNTIF(T3_imgsummary!E31:N31,"SYM")*100/M31)</f>
        <v>0</v>
      </c>
      <c r="BV31">
        <f>IF(M31=0,0,COUNTIF(T3_imgsummary!E31:N31,"TUBI")*100/M31)</f>
        <v>0</v>
      </c>
      <c r="BW31">
        <f>IF(M31=0,0,COUNTIF(T3_imgsummary!E31:N31,"TURB")*100/M31)</f>
        <v>0</v>
      </c>
      <c r="BX31">
        <f>IF(M31=0,0,COUNTIF(T3_imgsummary!E31:N31,"ZACRF")*100/M31)</f>
        <v>0</v>
      </c>
      <c r="BY31">
        <f>IF(M31=0,0,COUNTIF(T3_imgsummary!E31:N31,"ZAGARF")*100/M31)</f>
        <v>0</v>
      </c>
      <c r="BZ31">
        <f>IF(M31=0,0,COUNTIF(T3_imgsummary!E31:N31,"ZAGATF")*100/M31)</f>
        <v>0</v>
      </c>
      <c r="CA31">
        <f>IF(M31=0,0,COUNTIF(T3_imgsummary!E31:N31,"ZDENF")*100/M31)</f>
        <v>0</v>
      </c>
      <c r="CB31">
        <f>IF(M31=0,0,COUNTIF(T3_imgsummary!E31:N31,"ZEUPF")*100/M31)</f>
        <v>0</v>
      </c>
      <c r="CC31">
        <f>IF(M31=0,0,COUNTIF(T3_imgsummary!E31:N31,"ZFAVF")*100/M31)</f>
        <v>0</v>
      </c>
      <c r="CD31">
        <f>IF(M31=0,0,COUNTIF(T3_imgsummary!E31:N31,"ZCMRF")*100/M31)</f>
        <v>0</v>
      </c>
      <c r="CE31">
        <f>IF(M31=0,0,COUNTIF(T3_imgsummary!E31:N31,"ZMUSF")*100/M31)</f>
        <v>0</v>
      </c>
      <c r="CF31">
        <f>IF(M31=0,0,COUNTIF(T3_imgsummary!E31:N31,"ZNSC")*100/M31)</f>
        <v>0</v>
      </c>
      <c r="CG31">
        <f>IF(M31=0,0,COUNTIF(T3_imgsummary!E31:N31,"ZOC")*100/M31)</f>
        <v>0</v>
      </c>
      <c r="CH31">
        <f>IF(M31=0,0,COUNTIF(T3_imgsummary!E31:N31,"ZPOCF")*100/M31)</f>
        <v>0</v>
      </c>
      <c r="CI31">
        <f>IF(M31=0,0,COUNTIF(T3_imgsummary!E31:N31,"ZPORF")*100/M31)</f>
        <v>0</v>
      </c>
      <c r="CK31" s="26">
        <f>IF(M31=0,0,COUNTIF(T3_imgsummary!E31:N31,"AA")*100/M31)</f>
        <v>50</v>
      </c>
      <c r="CL31">
        <f>IF(M31=0,0,COUNTIF(T3_imgsummary!E31:N31,"CA")*100/M31)</f>
        <v>0</v>
      </c>
      <c r="CM31">
        <f>IF(M31=0,0,COUNTIF(T3_imgsummary!E31:N31,"DC")*100/M31)</f>
        <v>0</v>
      </c>
      <c r="CN31">
        <f>IF(M31=0,0,COUNTIF(T3_imgsummary!E31:N31,"DCA")*100/M31)</f>
        <v>0</v>
      </c>
      <c r="CO31">
        <f>IF(M31=0,0,COUNTIF(T3_imgsummary!E31:N31,"DIS")*100/M31)</f>
        <v>0</v>
      </c>
      <c r="CQ31">
        <f>IF(M31=0,0,COUNTIF(T3_imgsummary!E31:N31,"GRV")*100/M31)</f>
        <v>0</v>
      </c>
      <c r="CR31">
        <f>IF(M31=0,0,COUNTIF(T3_imgsummary!E31:N31,"R")*100/M31)</f>
        <v>0</v>
      </c>
      <c r="CS31">
        <f>IF(M31=0,0,COUNTIF(T3_imgsummary!E31:N31,"S")*100/M31)</f>
        <v>0</v>
      </c>
      <c r="CT31">
        <f>IF(M31=0,0,COUNTIF(T3_imgsummary!E31:N31,"RCK")*100/M31)</f>
        <v>0</v>
      </c>
      <c r="CU31">
        <f>IF(M31=0,0,COUNTIF(T3_imgsummary!E31:N31,"SI")*100/M31)</f>
        <v>0</v>
      </c>
      <c r="CW31">
        <f>IF(M31=0,0,COUNTIF(T3_imgsummary!E31:N31,"COD")*100/M31)</f>
        <v>0</v>
      </c>
      <c r="CX31">
        <f>IF(M31=0,0,COUNTIF(T3_imgsummary!E31:N31,"KAPP")*100/M31)</f>
        <v>0</v>
      </c>
      <c r="CY31" s="26">
        <f>IF(M31=0,0,COUNTIF(T3_imgsummary!E31:N31,"MA")*100/M31)</f>
        <v>10</v>
      </c>
      <c r="CZ31">
        <f>IF(M31=0,0,COUNTIF(T3_imgsummary!E31:N31,"SARG")*100/M31)</f>
        <v>0</v>
      </c>
      <c r="DB31" s="26">
        <f>IF(M31=0,0,COUNTIF(T3_imgsummary!E31:N31,"HA")*100/M31)</f>
        <v>20</v>
      </c>
      <c r="DD31">
        <f>IF(M31=0,0,COUNTIF(T3_imgsummary!E31:N31,"COTS")*100/M31)</f>
        <v>0</v>
      </c>
      <c r="DE31">
        <f>IF(M31=0,0,COUNTIF(T3_imgsummary!E31:N31,"COR")*100/M31)</f>
        <v>0</v>
      </c>
      <c r="DF31">
        <f>IF(M31=0,0,COUNTIF(T3_imgsummary!E31:N31,"DIA")*100/M31)</f>
        <v>0</v>
      </c>
      <c r="DG31">
        <f>IF(M31=0,0,COUNTIF(T3_imgsummary!E31:N31,"GORG")*100/M31)</f>
        <v>0</v>
      </c>
      <c r="DH31">
        <f>IF(M31=0,0,COUNTIF(T3_imgsummary!E31:N31,"ISIS")*100/M31)</f>
        <v>0</v>
      </c>
      <c r="DI31">
        <f>IF(M31=0,0,COUNTIF(T3_imgsummary!E31:N31,"OT")*100/M31)</f>
        <v>0</v>
      </c>
      <c r="DJ31">
        <f>IF(M31=0,0,COUNTIF(T3_imgsummary!E31:N31,"SG")*100/M31)</f>
        <v>0</v>
      </c>
      <c r="DK31">
        <f>IF(M31=0,0,COUNTIF(T3_imgsummary!E31:N31,"SC")*100/M31)</f>
        <v>0</v>
      </c>
      <c r="DL31" s="26">
        <f>IF(M31=0,0,COUNTIF(T3_imgsummary!E31:N31,"SP")*100/M31)</f>
        <v>10</v>
      </c>
      <c r="DM31">
        <f>IF(M31=0,0,COUNTIF(T3_imgsummary!E31:N31,"ZO")*100/M31)</f>
        <v>0</v>
      </c>
      <c r="DO31">
        <f>IF(M31=0,0,COUNTIF(T3_imgsummary!E31:N31,"TWB")*100/M31)</f>
        <v>0</v>
      </c>
      <c r="DQ31">
        <f>IF(M31=0,0,COUNTIF(T3_imgsummary!Y31:AH31,"COR")*100/M31)</f>
        <v>0</v>
      </c>
      <c r="DR31">
        <f>IF(M31=0,0,COUNTIF(T3_imgsummary!Y31:AH31,"COTS")*100/M31)</f>
        <v>0</v>
      </c>
      <c r="DS31">
        <f>IF(M31=0,0,COUNTIF(T3_imgsummary!Y31:AH31,"DIA")*100/M31)</f>
        <v>0</v>
      </c>
      <c r="DT31">
        <f>IF(M31=0,0,COUNTIF(T3_imgsummary!Y31:AH31,"GORG")*100/M31)</f>
        <v>0</v>
      </c>
      <c r="DU31">
        <f>IF(M31=0,0,COUNTIF(T3_imgsummary!Y31:AH31,"ISIS")*100/M31)</f>
        <v>0</v>
      </c>
      <c r="DV31">
        <f>IF(M31=0,0,COUNTIF(T3_imgsummary!Y31:AH31,"DIS")*100/M31)</f>
        <v>0</v>
      </c>
      <c r="DW31">
        <f>IF(M31=0,0,COUNTIF(T3_imgsummary!Y31:AH31,"BLEC")*100/M31)</f>
        <v>0</v>
      </c>
      <c r="DX31">
        <f>IF(M31=0,0,COUNTIF(T3_imgsummary!Y31:AH31,"COD")*100/M31)</f>
        <v>0</v>
      </c>
      <c r="DY31">
        <f>IF(M31=0,0,COUNTIF(T3_imgsummary!Y31:AH31,"KAPP")*100/M31)</f>
        <v>0</v>
      </c>
      <c r="DZ31">
        <f>IF(M31=0,0,COUNTIF(T3_imgsummary!Y31:AH31,"SARG")*100/M31)</f>
        <v>0</v>
      </c>
      <c r="EA31">
        <f>IF(M31=0,0,COUNTIF(T3_imgsummary!Y31:AH31,"ZACRF")*100/M31)</f>
        <v>0</v>
      </c>
      <c r="EB31">
        <f>IF(M31=0,0,COUNTIF(T3_imgsummary!Y31:AH31,"ZAGARF")*100/M31)</f>
        <v>0</v>
      </c>
      <c r="EC31">
        <f>IF(M31=0,0,COUNTIF(T3_imgsummary!Y31:AH31,"ZAGATF")*100/M31)</f>
        <v>0</v>
      </c>
      <c r="ED31">
        <f>IF(M31=0,0,COUNTIF(T3_imgsummary!Y31:AH31,"ZCMRF")*100/M31)</f>
        <v>0</v>
      </c>
      <c r="EE31">
        <f>IF(M31=0,0,COUNTIF(T3_imgsummary!Y31:AH31,"ZDENF")*100/M31)</f>
        <v>0</v>
      </c>
      <c r="EF31">
        <f>IF(M31=0,0,COUNTIF(T3_imgsummary!Y31:AH31,"ZEUPF")*100/M31)</f>
        <v>0</v>
      </c>
      <c r="EG31">
        <f>IF(M31=0,0,COUNTIF(T3_imgsummary!Y31:AH31,"ZFAVF")*100/M31)</f>
        <v>0</v>
      </c>
      <c r="EH31">
        <f>IF(M31=0,0,COUNTIF(T3_imgsummary!Y31:AH31,"ZMUSF")*100/M31)</f>
        <v>0</v>
      </c>
      <c r="EI31">
        <f>IF(M31=0,0,COUNTIF(T3_imgsummary!Y31:AH31,"ZNSC")*100/M31)</f>
        <v>0</v>
      </c>
      <c r="EJ31">
        <f>IF(M31=0,0,COUNTIF(T3_imgsummary!Y31:AH31,"ZOC")*100/M31)</f>
        <v>0</v>
      </c>
      <c r="EK31">
        <f>IF(M31=0,0,COUNTIF(T3_imgsummary!Y31:AH31,"ZPOCF")*100/M31)</f>
        <v>0</v>
      </c>
      <c r="EL31">
        <f>IF(M31=0,0,COUNTIF(T3_imgsummary!Y31:AH31,"ZPORF")*100/M31)</f>
        <v>0</v>
      </c>
    </row>
    <row r="32" spans="1:142" x14ac:dyDescent="0.25">
      <c r="A32">
        <v>30</v>
      </c>
      <c r="B32" t="s">
        <v>750</v>
      </c>
      <c r="F32" s="26">
        <f>IF(M32=0,0,COUNTIF(T3_imgsummary!O32:X32,"HC")*100/M32)</f>
        <v>20</v>
      </c>
      <c r="G32" s="26">
        <f>IF(M32=0,0,COUNTIF(T3_imgsummary!O32:X32,"AA")*100/M32)</f>
        <v>50</v>
      </c>
      <c r="H32">
        <f>IF(M32=0,0,COUNTIF(T3_imgsummary!O32:X32,"AB")*100/M32)</f>
        <v>0</v>
      </c>
      <c r="I32" s="26">
        <f>IF(M32=0,0,COUNTIF(T3_imgsummary!O32:X32,"MA")*100/M32)</f>
        <v>10</v>
      </c>
      <c r="J32" s="26">
        <f>IF(M32=0,0,COUNTIF(T3_imgsummary!O32:X32,"HA")*100/M32)</f>
        <v>20</v>
      </c>
      <c r="K32">
        <f>IF(M32=0,0,COUNTIF(T3_imgsummary!O32:X32,"OB")*100/M32)</f>
        <v>0</v>
      </c>
      <c r="L32">
        <f>IF(M32=0,0,COUNTIF(T3_imgsummary!O32:X32,"TWB")*100/M32)</f>
        <v>0</v>
      </c>
      <c r="M32">
        <f>10-COUNTIF(T3_imgsummary!O32:X32,"TWS")</f>
        <v>10</v>
      </c>
      <c r="P32">
        <f>IF(M32=0,0,COUNTIF(T3_imgsummary!E32:N32,"ACAN")*100/M32)</f>
        <v>0</v>
      </c>
      <c r="Q32">
        <f>IF(M32=0,0,COUNTIF(T3_imgsummary!E32:N32,"ACB")*100/M32)</f>
        <v>0</v>
      </c>
      <c r="R32">
        <f>IF(M32=0,0,COUNTIF(T3_imgsummary!E32:N32,"ACC")*100/M32)</f>
        <v>0</v>
      </c>
      <c r="S32">
        <f>IF(M32=0,0,COUNTIF(T3_imgsummary!E32:N32,"ACD")*100/M32)</f>
        <v>0</v>
      </c>
      <c r="T32">
        <f>IF(M32=0,0,COUNTIF(T3_imgsummary!E32:N32,"ACH")*100/M32)</f>
        <v>0</v>
      </c>
      <c r="U32">
        <f>IF(M32=0,0,COUNTIF(T3_imgsummary!E32:N32,"ACT")*100/M32)</f>
        <v>0</v>
      </c>
      <c r="V32">
        <f>IF(M32=0,0,COUNTIF(T3_imgsummary!E32:N32,"ACR")*100/M32)</f>
        <v>0</v>
      </c>
      <c r="W32">
        <f>IF(M32=0,0,COUNTIF(T3_imgsummary!E32:N32,"AST")*100/M32)</f>
        <v>0</v>
      </c>
      <c r="X32">
        <f>IF(M32=0,0,COUNTIF(T3_imgsummary!E32:N32,"AF")*100/M32)</f>
        <v>0</v>
      </c>
      <c r="Y32">
        <f>IF(M32=0,0,COUNTIF(T3_imgsummary!E32:N32,"BLEC")*100/M32)</f>
        <v>0</v>
      </c>
      <c r="Z32">
        <f>IF(M32=0,0,COUNTIF(T3_imgsummary!E32:N32,"CAU")*100/M32)</f>
        <v>0</v>
      </c>
      <c r="AA32">
        <f>IF(M32=0,0,COUNTIF(T3_imgsummary!E32:N32,"COE")*100/M32)</f>
        <v>0</v>
      </c>
      <c r="AB32">
        <f>IF(M32=0,0,COUNTIF(T3_imgsummary!E32:N32,"COS")*100/M32)</f>
        <v>0</v>
      </c>
      <c r="AC32">
        <f>IF(M32=0,0,COUNTIF(T3_imgsummary!E32:N32,"CYP")*100/M32)</f>
        <v>0</v>
      </c>
      <c r="AD32">
        <f>IF(M32=0,0,COUNTIF(T3_imgsummary!E32:N32,"DIP")*100/M32)</f>
        <v>0</v>
      </c>
      <c r="AE32">
        <f>IF(M32=0,0,COUNTIF(T3_imgsummary!E32:N32,"ECHY")*100/M32)</f>
        <v>0</v>
      </c>
      <c r="AF32">
        <f>IF(M32=0,0,COUNTIF(T3_imgsummary!E32:N32,"ECHI")*100/M32)</f>
        <v>0</v>
      </c>
      <c r="AG32">
        <f>IF(M32=0,0,COUNTIF(T3_imgsummary!E32:N32,"EUP")*100/M32)</f>
        <v>0</v>
      </c>
      <c r="AH32">
        <f>IF(M32=0,0,COUNTIF(T3_imgsummary!E32:N32,"FAV")*100/M32)</f>
        <v>0</v>
      </c>
      <c r="AI32">
        <f>IF(M32=0,0,COUNTIF(T3_imgsummary!E32:N32,"FVI")*100/M32)</f>
        <v>0</v>
      </c>
      <c r="AJ32">
        <f>IF(M32=0,0,COUNTIF(T3_imgsummary!E32:N32,"CMR")*100/M32)</f>
        <v>0</v>
      </c>
      <c r="AK32">
        <f>IF(M32=0,0,COUNTIF(T3_imgsummary!E32:N32,"GAL")*100/M32)</f>
        <v>0</v>
      </c>
      <c r="AL32" s="26">
        <f>IF(M32=0,0,COUNTIF(T3_imgsummary!E32:N32,"GONIA")*100/M32)</f>
        <v>10</v>
      </c>
      <c r="AM32">
        <f>IF(M32=0,0,COUNTIF(T3_imgsummary!E32:N32,"GONIO")*100/M32)</f>
        <v>0</v>
      </c>
      <c r="AN32">
        <f>IF(M32=0,0,COUNTIF(T3_imgsummary!E32:N32,"HEL")*100/M32)</f>
        <v>0</v>
      </c>
      <c r="AO32">
        <f>IF(M32=0,0,COUNTIF(T3_imgsummary!E32:N32,"HYD")*100/M32)</f>
        <v>0</v>
      </c>
      <c r="AP32">
        <f>IF(M32=0,0,COUNTIF(T3_imgsummary!E32:N32,"ISO")*100/M32)</f>
        <v>0</v>
      </c>
      <c r="AQ32">
        <f>IF(M32=0,0,COUNTIF(T3_imgsummary!E32:N32,"LEPA")*100/M32)</f>
        <v>0</v>
      </c>
      <c r="AR32">
        <f>IF(M32=0,0,COUNTIF(T3_imgsummary!E32:N32,"LEPS")*100/M32)</f>
        <v>0</v>
      </c>
      <c r="AS32">
        <f>IF(M32=0,0,COUNTIF(T3_imgsummary!E32:N32,"LOB")*100/M32)</f>
        <v>0</v>
      </c>
      <c r="AT32">
        <f>IF(M32=0,0,COUNTIF(T3_imgsummary!E32:N32,"MER")*100/M32)</f>
        <v>0</v>
      </c>
      <c r="AU32">
        <f>IF(M32=0,0,COUNTIF(T3_imgsummary!E32:N32,"MILL")*100/M32)</f>
        <v>0</v>
      </c>
      <c r="AV32">
        <f>IF(M32=0,0,COUNTIF(T3_imgsummary!E32:N32,"MON")*100/M32)</f>
        <v>0</v>
      </c>
      <c r="AW32">
        <f>IF(M32=0,0,COUNTIF(T3_imgsummary!E32:N32,"MONTB")*100/M32)</f>
        <v>0</v>
      </c>
      <c r="AX32">
        <f>IF(M32=0,0,COUNTIF(T3_imgsummary!E32:N32,"MONTE")*100/M32)</f>
        <v>0</v>
      </c>
      <c r="AY32">
        <f>IF(M32=0,0,COUNTIF(T3_imgsummary!E32:N32,"MONTF")*100/M32)</f>
        <v>0</v>
      </c>
      <c r="AZ32">
        <f>IF(M32=0,0,COUNTIF(T3_imgsummary!E32:N32,"MYC")*100/M32)</f>
        <v>0</v>
      </c>
      <c r="BA32">
        <f>IF(M32=0,0,COUNTIF(T3_imgsummary!E32:N32,"CB")*100/M32)</f>
        <v>0</v>
      </c>
      <c r="BB32">
        <f>IF(M32=0,0,COUNTIF(T3_imgsummary!E32:N32,"BUB")*100/M32)</f>
        <v>0</v>
      </c>
      <c r="BC32">
        <f>IF(M32=0,0,COUNTIF(T3_imgsummary!E32:N32,"CE")*100/M32)</f>
        <v>0</v>
      </c>
      <c r="BD32">
        <f>IF(M32=0,0,COUNTIF(T3_imgsummary!E32:N32,"CF")*100/M32)</f>
        <v>0</v>
      </c>
      <c r="BE32">
        <f>IF(M32=0,0,COUNTIF(T3_imgsummary!E32:N32,"FOT")*100/M32)</f>
        <v>0</v>
      </c>
      <c r="BF32">
        <f>IF(M32=0,0,COUNTIF(T3_imgsummary!E32:N32,"CM")*100/M32)</f>
        <v>0</v>
      </c>
      <c r="BG32">
        <f>IF(M32=0,0,COUNTIF(T3_imgsummary!E32:N32,"OULA")*100/M32)</f>
        <v>0</v>
      </c>
      <c r="BH32">
        <f>IF(M32=0,0,COUNTIF(T3_imgsummary!E32:N32,"OULO")*100/M32)</f>
        <v>0</v>
      </c>
      <c r="BI32">
        <f>IF(M32=0,0,COUNTIF(T3_imgsummary!E32:N32,"OXY")*100/M32)</f>
        <v>0</v>
      </c>
      <c r="BJ32">
        <f>IF(M32=0,0,COUNTIF(T3_imgsummary!E32:N32,"PACE")*100/M32)</f>
        <v>0</v>
      </c>
      <c r="BK32">
        <f>IF(M32=0,0,COUNTIF(T3_imgsummary!E32:N32,"PACF")*100/M32)</f>
        <v>0</v>
      </c>
      <c r="BL32">
        <f>IF(M32=0,0,COUNTIF(T3_imgsummary!E32:N32,"PAV")*100/M32)</f>
        <v>0</v>
      </c>
      <c r="BM32">
        <f>IF(M32=0,0,COUNTIF(T3_imgsummary!E32:N32,"PEC")*100/M32)</f>
        <v>0</v>
      </c>
      <c r="BN32">
        <f>IF(M32=0,0,COUNTIF(T3_imgsummary!E32:N32,"PLAT")*100/M32)</f>
        <v>0</v>
      </c>
      <c r="BO32">
        <f>IF(M32=0,0,COUNTIF(T3_imgsummary!E32:N32,"POC")*100/M32)</f>
        <v>0</v>
      </c>
      <c r="BP32">
        <f>IF(M32=0,0,COUNTIF(T3_imgsummary!E32:N32,"PORB")*100/M32)</f>
        <v>0</v>
      </c>
      <c r="BQ32">
        <f>IF(M32=0,0,COUNTIF(T3_imgsummary!E32:N32,"PORE")*100/M32)</f>
        <v>0</v>
      </c>
      <c r="BR32" s="26">
        <f>IF(M32=0,0,COUNTIF(T3_imgsummary!E32:N32,"PORM")*100/M32)</f>
        <v>10</v>
      </c>
      <c r="BS32">
        <f>IF(M32=0,0,COUNTIF(T3_imgsummary!E32:N32,"SER")*100/M32)</f>
        <v>0</v>
      </c>
      <c r="BT32">
        <f>IF(M32=0,0,COUNTIF(T3_imgsummary!E32:N32,"STY")*100/M32)</f>
        <v>0</v>
      </c>
      <c r="BU32">
        <f>IF(M32=0,0,COUNTIF(T3_imgsummary!E32:N32,"SYM")*100/M32)</f>
        <v>0</v>
      </c>
      <c r="BV32">
        <f>IF(M32=0,0,COUNTIF(T3_imgsummary!E32:N32,"TUBI")*100/M32)</f>
        <v>0</v>
      </c>
      <c r="BW32">
        <f>IF(M32=0,0,COUNTIF(T3_imgsummary!E32:N32,"TURB")*100/M32)</f>
        <v>0</v>
      </c>
      <c r="BX32">
        <f>IF(M32=0,0,COUNTIF(T3_imgsummary!E32:N32,"ZACRF")*100/M32)</f>
        <v>0</v>
      </c>
      <c r="BY32">
        <f>IF(M32=0,0,COUNTIF(T3_imgsummary!E32:N32,"ZAGARF")*100/M32)</f>
        <v>0</v>
      </c>
      <c r="BZ32">
        <f>IF(M32=0,0,COUNTIF(T3_imgsummary!E32:N32,"ZAGATF")*100/M32)</f>
        <v>0</v>
      </c>
      <c r="CA32">
        <f>IF(M32=0,0,COUNTIF(T3_imgsummary!E32:N32,"ZDENF")*100/M32)</f>
        <v>0</v>
      </c>
      <c r="CB32">
        <f>IF(M32=0,0,COUNTIF(T3_imgsummary!E32:N32,"ZEUPF")*100/M32)</f>
        <v>0</v>
      </c>
      <c r="CC32">
        <f>IF(M32=0,0,COUNTIF(T3_imgsummary!E32:N32,"ZFAVF")*100/M32)</f>
        <v>0</v>
      </c>
      <c r="CD32">
        <f>IF(M32=0,0,COUNTIF(T3_imgsummary!E32:N32,"ZCMRF")*100/M32)</f>
        <v>0</v>
      </c>
      <c r="CE32">
        <f>IF(M32=0,0,COUNTIF(T3_imgsummary!E32:N32,"ZMUSF")*100/M32)</f>
        <v>0</v>
      </c>
      <c r="CF32">
        <f>IF(M32=0,0,COUNTIF(T3_imgsummary!E32:N32,"ZNSC")*100/M32)</f>
        <v>0</v>
      </c>
      <c r="CG32">
        <f>IF(M32=0,0,COUNTIF(T3_imgsummary!E32:N32,"ZOC")*100/M32)</f>
        <v>0</v>
      </c>
      <c r="CH32">
        <f>IF(M32=0,0,COUNTIF(T3_imgsummary!E32:N32,"ZPOCF")*100/M32)</f>
        <v>0</v>
      </c>
      <c r="CI32">
        <f>IF(M32=0,0,COUNTIF(T3_imgsummary!E32:N32,"ZPORF")*100/M32)</f>
        <v>0</v>
      </c>
      <c r="CK32" s="26">
        <f>IF(M32=0,0,COUNTIF(T3_imgsummary!E32:N32,"AA")*100/M32)</f>
        <v>40</v>
      </c>
      <c r="CL32" s="26">
        <f>IF(M32=0,0,COUNTIF(T3_imgsummary!E32:N32,"CA")*100/M32)</f>
        <v>10</v>
      </c>
      <c r="CM32">
        <f>IF(M32=0,0,COUNTIF(T3_imgsummary!E32:N32,"DC")*100/M32)</f>
        <v>0</v>
      </c>
      <c r="CN32">
        <f>IF(M32=0,0,COUNTIF(T3_imgsummary!E32:N32,"DCA")*100/M32)</f>
        <v>0</v>
      </c>
      <c r="CO32">
        <f>IF(M32=0,0,COUNTIF(T3_imgsummary!E32:N32,"DIS")*100/M32)</f>
        <v>0</v>
      </c>
      <c r="CQ32">
        <f>IF(M32=0,0,COUNTIF(T3_imgsummary!E32:N32,"GRV")*100/M32)</f>
        <v>0</v>
      </c>
      <c r="CR32">
        <f>IF(M32=0,0,COUNTIF(T3_imgsummary!E32:N32,"R")*100/M32)</f>
        <v>0</v>
      </c>
      <c r="CS32">
        <f>IF(M32=0,0,COUNTIF(T3_imgsummary!E32:N32,"S")*100/M32)</f>
        <v>0</v>
      </c>
      <c r="CT32">
        <f>IF(M32=0,0,COUNTIF(T3_imgsummary!E32:N32,"RCK")*100/M32)</f>
        <v>0</v>
      </c>
      <c r="CU32">
        <f>IF(M32=0,0,COUNTIF(T3_imgsummary!E32:N32,"SI")*100/M32)</f>
        <v>0</v>
      </c>
      <c r="CW32">
        <f>IF(M32=0,0,COUNTIF(T3_imgsummary!E32:N32,"COD")*100/M32)</f>
        <v>0</v>
      </c>
      <c r="CX32">
        <f>IF(M32=0,0,COUNTIF(T3_imgsummary!E32:N32,"KAPP")*100/M32)</f>
        <v>0</v>
      </c>
      <c r="CY32" s="26">
        <f>IF(M32=0,0,COUNTIF(T3_imgsummary!E32:N32,"MA")*100/M32)</f>
        <v>10</v>
      </c>
      <c r="CZ32">
        <f>IF(M32=0,0,COUNTIF(T3_imgsummary!E32:N32,"SARG")*100/M32)</f>
        <v>0</v>
      </c>
      <c r="DB32" s="26">
        <f>IF(M32=0,0,COUNTIF(T3_imgsummary!E32:N32,"HA")*100/M32)</f>
        <v>20</v>
      </c>
      <c r="DD32">
        <f>IF(M32=0,0,COUNTIF(T3_imgsummary!E32:N32,"COTS")*100/M32)</f>
        <v>0</v>
      </c>
      <c r="DE32">
        <f>IF(M32=0,0,COUNTIF(T3_imgsummary!E32:N32,"COR")*100/M32)</f>
        <v>0</v>
      </c>
      <c r="DF32">
        <f>IF(M32=0,0,COUNTIF(T3_imgsummary!E32:N32,"DIA")*100/M32)</f>
        <v>0</v>
      </c>
      <c r="DG32">
        <f>IF(M32=0,0,COUNTIF(T3_imgsummary!E32:N32,"GORG")*100/M32)</f>
        <v>0</v>
      </c>
      <c r="DH32">
        <f>IF(M32=0,0,COUNTIF(T3_imgsummary!E32:N32,"ISIS")*100/M32)</f>
        <v>0</v>
      </c>
      <c r="DI32">
        <f>IF(M32=0,0,COUNTIF(T3_imgsummary!E32:N32,"OT")*100/M32)</f>
        <v>0</v>
      </c>
      <c r="DJ32">
        <f>IF(M32=0,0,COUNTIF(T3_imgsummary!E32:N32,"SG")*100/M32)</f>
        <v>0</v>
      </c>
      <c r="DK32">
        <f>IF(M32=0,0,COUNTIF(T3_imgsummary!E32:N32,"SC")*100/M32)</f>
        <v>0</v>
      </c>
      <c r="DL32">
        <f>IF(M32=0,0,COUNTIF(T3_imgsummary!E32:N32,"SP")*100/M32)</f>
        <v>0</v>
      </c>
      <c r="DM32">
        <f>IF(M32=0,0,COUNTIF(T3_imgsummary!E32:N32,"ZO")*100/M32)</f>
        <v>0</v>
      </c>
      <c r="DO32">
        <f>IF(M32=0,0,COUNTIF(T3_imgsummary!E32:N32,"TWB")*100/M32)</f>
        <v>0</v>
      </c>
      <c r="DQ32">
        <f>IF(M32=0,0,COUNTIF(T3_imgsummary!Y32:AH32,"COR")*100/M32)</f>
        <v>0</v>
      </c>
      <c r="DR32">
        <f>IF(M32=0,0,COUNTIF(T3_imgsummary!Y32:AH32,"COTS")*100/M32)</f>
        <v>0</v>
      </c>
      <c r="DS32">
        <f>IF(M32=0,0,COUNTIF(T3_imgsummary!Y32:AH32,"DIA")*100/M32)</f>
        <v>0</v>
      </c>
      <c r="DT32">
        <f>IF(M32=0,0,COUNTIF(T3_imgsummary!Y32:AH32,"GORG")*100/M32)</f>
        <v>0</v>
      </c>
      <c r="DU32">
        <f>IF(M32=0,0,COUNTIF(T3_imgsummary!Y32:AH32,"ISIS")*100/M32)</f>
        <v>0</v>
      </c>
      <c r="DV32">
        <f>IF(M32=0,0,COUNTIF(T3_imgsummary!Y32:AH32,"DIS")*100/M32)</f>
        <v>0</v>
      </c>
      <c r="DW32">
        <f>IF(M32=0,0,COUNTIF(T3_imgsummary!Y32:AH32,"BLEC")*100/M32)</f>
        <v>0</v>
      </c>
      <c r="DX32">
        <f>IF(M32=0,0,COUNTIF(T3_imgsummary!Y32:AH32,"COD")*100/M32)</f>
        <v>0</v>
      </c>
      <c r="DY32">
        <f>IF(M32=0,0,COUNTIF(T3_imgsummary!Y32:AH32,"KAPP")*100/M32)</f>
        <v>0</v>
      </c>
      <c r="DZ32">
        <f>IF(M32=0,0,COUNTIF(T3_imgsummary!Y32:AH32,"SARG")*100/M32)</f>
        <v>0</v>
      </c>
      <c r="EA32">
        <f>IF(M32=0,0,COUNTIF(T3_imgsummary!Y32:AH32,"ZACRF")*100/M32)</f>
        <v>0</v>
      </c>
      <c r="EB32">
        <f>IF(M32=0,0,COUNTIF(T3_imgsummary!Y32:AH32,"ZAGARF")*100/M32)</f>
        <v>0</v>
      </c>
      <c r="EC32">
        <f>IF(M32=0,0,COUNTIF(T3_imgsummary!Y32:AH32,"ZAGATF")*100/M32)</f>
        <v>0</v>
      </c>
      <c r="ED32">
        <f>IF(M32=0,0,COUNTIF(T3_imgsummary!Y32:AH32,"ZCMRF")*100/M32)</f>
        <v>0</v>
      </c>
      <c r="EE32">
        <f>IF(M32=0,0,COUNTIF(T3_imgsummary!Y32:AH32,"ZDENF")*100/M32)</f>
        <v>0</v>
      </c>
      <c r="EF32">
        <f>IF(M32=0,0,COUNTIF(T3_imgsummary!Y32:AH32,"ZEUPF")*100/M32)</f>
        <v>0</v>
      </c>
      <c r="EG32">
        <f>IF(M32=0,0,COUNTIF(T3_imgsummary!Y32:AH32,"ZFAVF")*100/M32)</f>
        <v>0</v>
      </c>
      <c r="EH32">
        <f>IF(M32=0,0,COUNTIF(T3_imgsummary!Y32:AH32,"ZMUSF")*100/M32)</f>
        <v>0</v>
      </c>
      <c r="EI32">
        <f>IF(M32=0,0,COUNTIF(T3_imgsummary!Y32:AH32,"ZNSC")*100/M32)</f>
        <v>0</v>
      </c>
      <c r="EJ32">
        <f>IF(M32=0,0,COUNTIF(T3_imgsummary!Y32:AH32,"ZOC")*100/M32)</f>
        <v>0</v>
      </c>
      <c r="EK32">
        <f>IF(M32=0,0,COUNTIF(T3_imgsummary!Y32:AH32,"ZPOCF")*100/M32)</f>
        <v>0</v>
      </c>
      <c r="EL32">
        <f>IF(M32=0,0,COUNTIF(T3_imgsummary!Y32:AH32,"ZPORF")*100/M32)</f>
        <v>0</v>
      </c>
    </row>
    <row r="33" spans="1:142" x14ac:dyDescent="0.25">
      <c r="A33">
        <v>31</v>
      </c>
      <c r="B33" t="s">
        <v>751</v>
      </c>
      <c r="F33" s="26">
        <f>IF(M33=0,0,COUNTIF(T3_imgsummary!O33:X33,"HC")*100/M33)</f>
        <v>10</v>
      </c>
      <c r="G33" s="26">
        <f>IF(M33=0,0,COUNTIF(T3_imgsummary!O33:X33,"AA")*100/M33)</f>
        <v>50</v>
      </c>
      <c r="H33">
        <f>IF(M33=0,0,COUNTIF(T3_imgsummary!O33:X33,"AB")*100/M33)</f>
        <v>0</v>
      </c>
      <c r="I33" s="26">
        <f>IF(M33=0,0,COUNTIF(T3_imgsummary!O33:X33,"MA")*100/M33)</f>
        <v>30</v>
      </c>
      <c r="J33" s="26">
        <f>IF(M33=0,0,COUNTIF(T3_imgsummary!O33:X33,"HA")*100/M33)</f>
        <v>10</v>
      </c>
      <c r="K33">
        <f>IF(M33=0,0,COUNTIF(T3_imgsummary!O33:X33,"OB")*100/M33)</f>
        <v>0</v>
      </c>
      <c r="L33">
        <f>IF(M33=0,0,COUNTIF(T3_imgsummary!O33:X33,"TWB")*100/M33)</f>
        <v>0</v>
      </c>
      <c r="M33">
        <f>10-COUNTIF(T3_imgsummary!O33:X33,"TWS")</f>
        <v>10</v>
      </c>
      <c r="P33">
        <f>IF(M33=0,0,COUNTIF(T3_imgsummary!E33:N33,"ACAN")*100/M33)</f>
        <v>0</v>
      </c>
      <c r="Q33">
        <f>IF(M33=0,0,COUNTIF(T3_imgsummary!E33:N33,"ACB")*100/M33)</f>
        <v>0</v>
      </c>
      <c r="R33">
        <f>IF(M33=0,0,COUNTIF(T3_imgsummary!E33:N33,"ACC")*100/M33)</f>
        <v>0</v>
      </c>
      <c r="S33">
        <f>IF(M33=0,0,COUNTIF(T3_imgsummary!E33:N33,"ACD")*100/M33)</f>
        <v>0</v>
      </c>
      <c r="T33">
        <f>IF(M33=0,0,COUNTIF(T3_imgsummary!E33:N33,"ACH")*100/M33)</f>
        <v>0</v>
      </c>
      <c r="U33">
        <f>IF(M33=0,0,COUNTIF(T3_imgsummary!E33:N33,"ACT")*100/M33)</f>
        <v>0</v>
      </c>
      <c r="V33">
        <f>IF(M33=0,0,COUNTIF(T3_imgsummary!E33:N33,"ACR")*100/M33)</f>
        <v>0</v>
      </c>
      <c r="W33">
        <f>IF(M33=0,0,COUNTIF(T3_imgsummary!E33:N33,"AST")*100/M33)</f>
        <v>0</v>
      </c>
      <c r="X33">
        <f>IF(M33=0,0,COUNTIF(T3_imgsummary!E33:N33,"AF")*100/M33)</f>
        <v>0</v>
      </c>
      <c r="Y33">
        <f>IF(M33=0,0,COUNTIF(T3_imgsummary!E33:N33,"BLEC")*100/M33)</f>
        <v>0</v>
      </c>
      <c r="Z33">
        <f>IF(M33=0,0,COUNTIF(T3_imgsummary!E33:N33,"CAU")*100/M33)</f>
        <v>0</v>
      </c>
      <c r="AA33">
        <f>IF(M33=0,0,COUNTIF(T3_imgsummary!E33:N33,"COE")*100/M33)</f>
        <v>0</v>
      </c>
      <c r="AB33">
        <f>IF(M33=0,0,COUNTIF(T3_imgsummary!E33:N33,"COS")*100/M33)</f>
        <v>0</v>
      </c>
      <c r="AC33">
        <f>IF(M33=0,0,COUNTIF(T3_imgsummary!E33:N33,"CYP")*100/M33)</f>
        <v>0</v>
      </c>
      <c r="AD33">
        <f>IF(M33=0,0,COUNTIF(T3_imgsummary!E33:N33,"DIP")*100/M33)</f>
        <v>0</v>
      </c>
      <c r="AE33">
        <f>IF(M33=0,0,COUNTIF(T3_imgsummary!E33:N33,"ECHY")*100/M33)</f>
        <v>0</v>
      </c>
      <c r="AF33">
        <f>IF(M33=0,0,COUNTIF(T3_imgsummary!E33:N33,"ECHI")*100/M33)</f>
        <v>0</v>
      </c>
      <c r="AG33">
        <f>IF(M33=0,0,COUNTIF(T3_imgsummary!E33:N33,"EUP")*100/M33)</f>
        <v>0</v>
      </c>
      <c r="AH33">
        <f>IF(M33=0,0,COUNTIF(T3_imgsummary!E33:N33,"FAV")*100/M33)</f>
        <v>0</v>
      </c>
      <c r="AI33">
        <f>IF(M33=0,0,COUNTIF(T3_imgsummary!E33:N33,"FVI")*100/M33)</f>
        <v>0</v>
      </c>
      <c r="AJ33">
        <f>IF(M33=0,0,COUNTIF(T3_imgsummary!E33:N33,"CMR")*100/M33)</f>
        <v>0</v>
      </c>
      <c r="AK33">
        <f>IF(M33=0,0,COUNTIF(T3_imgsummary!E33:N33,"GAL")*100/M33)</f>
        <v>0</v>
      </c>
      <c r="AL33">
        <f>IF(M33=0,0,COUNTIF(T3_imgsummary!E33:N33,"GONIA")*100/M33)</f>
        <v>0</v>
      </c>
      <c r="AM33">
        <f>IF(M33=0,0,COUNTIF(T3_imgsummary!E33:N33,"GONIO")*100/M33)</f>
        <v>0</v>
      </c>
      <c r="AN33">
        <f>IF(M33=0,0,COUNTIF(T3_imgsummary!E33:N33,"HEL")*100/M33)</f>
        <v>0</v>
      </c>
      <c r="AO33">
        <f>IF(M33=0,0,COUNTIF(T3_imgsummary!E33:N33,"HYD")*100/M33)</f>
        <v>0</v>
      </c>
      <c r="AP33">
        <f>IF(M33=0,0,COUNTIF(T3_imgsummary!E33:N33,"ISO")*100/M33)</f>
        <v>0</v>
      </c>
      <c r="AQ33">
        <f>IF(M33=0,0,COUNTIF(T3_imgsummary!E33:N33,"LEPA")*100/M33)</f>
        <v>0</v>
      </c>
      <c r="AR33">
        <f>IF(M33=0,0,COUNTIF(T3_imgsummary!E33:N33,"LEPS")*100/M33)</f>
        <v>0</v>
      </c>
      <c r="AS33">
        <f>IF(M33=0,0,COUNTIF(T3_imgsummary!E33:N33,"LOB")*100/M33)</f>
        <v>0</v>
      </c>
      <c r="AT33">
        <f>IF(M33=0,0,COUNTIF(T3_imgsummary!E33:N33,"MER")*100/M33)</f>
        <v>0</v>
      </c>
      <c r="AU33">
        <f>IF(M33=0,0,COUNTIF(T3_imgsummary!E33:N33,"MILL")*100/M33)</f>
        <v>0</v>
      </c>
      <c r="AV33">
        <f>IF(M33=0,0,COUNTIF(T3_imgsummary!E33:N33,"MON")*100/M33)</f>
        <v>0</v>
      </c>
      <c r="AW33">
        <f>IF(M33=0,0,COUNTIF(T3_imgsummary!E33:N33,"MONTB")*100/M33)</f>
        <v>0</v>
      </c>
      <c r="AX33">
        <f>IF(M33=0,0,COUNTIF(T3_imgsummary!E33:N33,"MONTE")*100/M33)</f>
        <v>0</v>
      </c>
      <c r="AY33">
        <f>IF(M33=0,0,COUNTIF(T3_imgsummary!E33:N33,"MONTF")*100/M33)</f>
        <v>0</v>
      </c>
      <c r="AZ33">
        <f>IF(M33=0,0,COUNTIF(T3_imgsummary!E33:N33,"MYC")*100/M33)</f>
        <v>0</v>
      </c>
      <c r="BA33">
        <f>IF(M33=0,0,COUNTIF(T3_imgsummary!E33:N33,"CB")*100/M33)</f>
        <v>0</v>
      </c>
      <c r="BB33">
        <f>IF(M33=0,0,COUNTIF(T3_imgsummary!E33:N33,"BUB")*100/M33)</f>
        <v>0</v>
      </c>
      <c r="BC33">
        <f>IF(M33=0,0,COUNTIF(T3_imgsummary!E33:N33,"CE")*100/M33)</f>
        <v>0</v>
      </c>
      <c r="BD33">
        <f>IF(M33=0,0,COUNTIF(T3_imgsummary!E33:N33,"CF")*100/M33)</f>
        <v>0</v>
      </c>
      <c r="BE33">
        <f>IF(M33=0,0,COUNTIF(T3_imgsummary!E33:N33,"FOT")*100/M33)</f>
        <v>0</v>
      </c>
      <c r="BF33">
        <f>IF(M33=0,0,COUNTIF(T3_imgsummary!E33:N33,"CM")*100/M33)</f>
        <v>0</v>
      </c>
      <c r="BG33">
        <f>IF(M33=0,0,COUNTIF(T3_imgsummary!E33:N33,"OULA")*100/M33)</f>
        <v>0</v>
      </c>
      <c r="BH33">
        <f>IF(M33=0,0,COUNTIF(T3_imgsummary!E33:N33,"OULO")*100/M33)</f>
        <v>0</v>
      </c>
      <c r="BI33">
        <f>IF(M33=0,0,COUNTIF(T3_imgsummary!E33:N33,"OXY")*100/M33)</f>
        <v>0</v>
      </c>
      <c r="BJ33">
        <f>IF(M33=0,0,COUNTIF(T3_imgsummary!E33:N33,"PACE")*100/M33)</f>
        <v>0</v>
      </c>
      <c r="BK33">
        <f>IF(M33=0,0,COUNTIF(T3_imgsummary!E33:N33,"PACF")*100/M33)</f>
        <v>0</v>
      </c>
      <c r="BL33">
        <f>IF(M33=0,0,COUNTIF(T3_imgsummary!E33:N33,"PAV")*100/M33)</f>
        <v>0</v>
      </c>
      <c r="BM33">
        <f>IF(M33=0,0,COUNTIF(T3_imgsummary!E33:N33,"PEC")*100/M33)</f>
        <v>0</v>
      </c>
      <c r="BN33">
        <f>IF(M33=0,0,COUNTIF(T3_imgsummary!E33:N33,"PLAT")*100/M33)</f>
        <v>0</v>
      </c>
      <c r="BO33">
        <f>IF(M33=0,0,COUNTIF(T3_imgsummary!E33:N33,"POC")*100/M33)</f>
        <v>0</v>
      </c>
      <c r="BP33">
        <f>IF(M33=0,0,COUNTIF(T3_imgsummary!E33:N33,"PORB")*100/M33)</f>
        <v>0</v>
      </c>
      <c r="BQ33">
        <f>IF(M33=0,0,COUNTIF(T3_imgsummary!E33:N33,"PORE")*100/M33)</f>
        <v>0</v>
      </c>
      <c r="BR33" s="26">
        <f>IF(M33=0,0,COUNTIF(T3_imgsummary!E33:N33,"PORM")*100/M33)</f>
        <v>10</v>
      </c>
      <c r="BS33">
        <f>IF(M33=0,0,COUNTIF(T3_imgsummary!E33:N33,"SER")*100/M33)</f>
        <v>0</v>
      </c>
      <c r="BT33">
        <f>IF(M33=0,0,COUNTIF(T3_imgsummary!E33:N33,"STY")*100/M33)</f>
        <v>0</v>
      </c>
      <c r="BU33">
        <f>IF(M33=0,0,COUNTIF(T3_imgsummary!E33:N33,"SYM")*100/M33)</f>
        <v>0</v>
      </c>
      <c r="BV33">
        <f>IF(M33=0,0,COUNTIF(T3_imgsummary!E33:N33,"TUBI")*100/M33)</f>
        <v>0</v>
      </c>
      <c r="BW33">
        <f>IF(M33=0,0,COUNTIF(T3_imgsummary!E33:N33,"TURB")*100/M33)</f>
        <v>0</v>
      </c>
      <c r="BX33">
        <f>IF(M33=0,0,COUNTIF(T3_imgsummary!E33:N33,"ZACRF")*100/M33)</f>
        <v>0</v>
      </c>
      <c r="BY33">
        <f>IF(M33=0,0,COUNTIF(T3_imgsummary!E33:N33,"ZAGARF")*100/M33)</f>
        <v>0</v>
      </c>
      <c r="BZ33">
        <f>IF(M33=0,0,COUNTIF(T3_imgsummary!E33:N33,"ZAGATF")*100/M33)</f>
        <v>0</v>
      </c>
      <c r="CA33">
        <f>IF(M33=0,0,COUNTIF(T3_imgsummary!E33:N33,"ZDENF")*100/M33)</f>
        <v>0</v>
      </c>
      <c r="CB33">
        <f>IF(M33=0,0,COUNTIF(T3_imgsummary!E33:N33,"ZEUPF")*100/M33)</f>
        <v>0</v>
      </c>
      <c r="CC33">
        <f>IF(M33=0,0,COUNTIF(T3_imgsummary!E33:N33,"ZFAVF")*100/M33)</f>
        <v>0</v>
      </c>
      <c r="CD33">
        <f>IF(M33=0,0,COUNTIF(T3_imgsummary!E33:N33,"ZCMRF")*100/M33)</f>
        <v>0</v>
      </c>
      <c r="CE33">
        <f>IF(M33=0,0,COUNTIF(T3_imgsummary!E33:N33,"ZMUSF")*100/M33)</f>
        <v>0</v>
      </c>
      <c r="CF33">
        <f>IF(M33=0,0,COUNTIF(T3_imgsummary!E33:N33,"ZNSC")*100/M33)</f>
        <v>0</v>
      </c>
      <c r="CG33">
        <f>IF(M33=0,0,COUNTIF(T3_imgsummary!E33:N33,"ZOC")*100/M33)</f>
        <v>0</v>
      </c>
      <c r="CH33">
        <f>IF(M33=0,0,COUNTIF(T3_imgsummary!E33:N33,"ZPOCF")*100/M33)</f>
        <v>0</v>
      </c>
      <c r="CI33">
        <f>IF(M33=0,0,COUNTIF(T3_imgsummary!E33:N33,"ZPORF")*100/M33)</f>
        <v>0</v>
      </c>
      <c r="CK33" s="26">
        <f>IF(M33=0,0,COUNTIF(T3_imgsummary!E33:N33,"AA")*100/M33)</f>
        <v>40</v>
      </c>
      <c r="CL33" s="26">
        <f>IF(M33=0,0,COUNTIF(T3_imgsummary!E33:N33,"CA")*100/M33)</f>
        <v>10</v>
      </c>
      <c r="CM33">
        <f>IF(M33=0,0,COUNTIF(T3_imgsummary!E33:N33,"DC")*100/M33)</f>
        <v>0</v>
      </c>
      <c r="CN33">
        <f>IF(M33=0,0,COUNTIF(T3_imgsummary!E33:N33,"DCA")*100/M33)</f>
        <v>0</v>
      </c>
      <c r="CO33">
        <f>IF(M33=0,0,COUNTIF(T3_imgsummary!E33:N33,"DIS")*100/M33)</f>
        <v>0</v>
      </c>
      <c r="CQ33">
        <f>IF(M33=0,0,COUNTIF(T3_imgsummary!E33:N33,"GRV")*100/M33)</f>
        <v>0</v>
      </c>
      <c r="CR33">
        <f>IF(M33=0,0,COUNTIF(T3_imgsummary!E33:N33,"R")*100/M33)</f>
        <v>0</v>
      </c>
      <c r="CS33">
        <f>IF(M33=0,0,COUNTIF(T3_imgsummary!E33:N33,"S")*100/M33)</f>
        <v>0</v>
      </c>
      <c r="CT33">
        <f>IF(M33=0,0,COUNTIF(T3_imgsummary!E33:N33,"RCK")*100/M33)</f>
        <v>0</v>
      </c>
      <c r="CU33">
        <f>IF(M33=0,0,COUNTIF(T3_imgsummary!E33:N33,"SI")*100/M33)</f>
        <v>0</v>
      </c>
      <c r="CW33">
        <f>IF(M33=0,0,COUNTIF(T3_imgsummary!E33:N33,"COD")*100/M33)</f>
        <v>0</v>
      </c>
      <c r="CX33">
        <f>IF(M33=0,0,COUNTIF(T3_imgsummary!E33:N33,"KAPP")*100/M33)</f>
        <v>0</v>
      </c>
      <c r="CY33" s="26">
        <f>IF(M33=0,0,COUNTIF(T3_imgsummary!E33:N33,"MA")*100/M33)</f>
        <v>30</v>
      </c>
      <c r="CZ33">
        <f>IF(M33=0,0,COUNTIF(T3_imgsummary!E33:N33,"SARG")*100/M33)</f>
        <v>0</v>
      </c>
      <c r="DB33" s="26">
        <f>IF(M33=0,0,COUNTIF(T3_imgsummary!E33:N33,"HA")*100/M33)</f>
        <v>10</v>
      </c>
      <c r="DD33">
        <f>IF(M33=0,0,COUNTIF(T3_imgsummary!E33:N33,"COTS")*100/M33)</f>
        <v>0</v>
      </c>
      <c r="DE33">
        <f>IF(M33=0,0,COUNTIF(T3_imgsummary!E33:N33,"COR")*100/M33)</f>
        <v>0</v>
      </c>
      <c r="DF33">
        <f>IF(M33=0,0,COUNTIF(T3_imgsummary!E33:N33,"DIA")*100/M33)</f>
        <v>0</v>
      </c>
      <c r="DG33">
        <f>IF(M33=0,0,COUNTIF(T3_imgsummary!E33:N33,"GORG")*100/M33)</f>
        <v>0</v>
      </c>
      <c r="DH33">
        <f>IF(M33=0,0,COUNTIF(T3_imgsummary!E33:N33,"ISIS")*100/M33)</f>
        <v>0</v>
      </c>
      <c r="DI33">
        <f>IF(M33=0,0,COUNTIF(T3_imgsummary!E33:N33,"OT")*100/M33)</f>
        <v>0</v>
      </c>
      <c r="DJ33">
        <f>IF(M33=0,0,COUNTIF(T3_imgsummary!E33:N33,"SG")*100/M33)</f>
        <v>0</v>
      </c>
      <c r="DK33">
        <f>IF(M33=0,0,COUNTIF(T3_imgsummary!E33:N33,"SC")*100/M33)</f>
        <v>0</v>
      </c>
      <c r="DL33">
        <f>IF(M33=0,0,COUNTIF(T3_imgsummary!E33:N33,"SP")*100/M33)</f>
        <v>0</v>
      </c>
      <c r="DM33">
        <f>IF(M33=0,0,COUNTIF(T3_imgsummary!E33:N33,"ZO")*100/M33)</f>
        <v>0</v>
      </c>
      <c r="DO33">
        <f>IF(M33=0,0,COUNTIF(T3_imgsummary!E33:N33,"TWB")*100/M33)</f>
        <v>0</v>
      </c>
      <c r="DQ33">
        <f>IF(M33=0,0,COUNTIF(T3_imgsummary!Y33:AH33,"COR")*100/M33)</f>
        <v>0</v>
      </c>
      <c r="DR33">
        <f>IF(M33=0,0,COUNTIF(T3_imgsummary!Y33:AH33,"COTS")*100/M33)</f>
        <v>0</v>
      </c>
      <c r="DS33">
        <f>IF(M33=0,0,COUNTIF(T3_imgsummary!Y33:AH33,"DIA")*100/M33)</f>
        <v>0</v>
      </c>
      <c r="DT33">
        <f>IF(M33=0,0,COUNTIF(T3_imgsummary!Y33:AH33,"GORG")*100/M33)</f>
        <v>0</v>
      </c>
      <c r="DU33">
        <f>IF(M33=0,0,COUNTIF(T3_imgsummary!Y33:AH33,"ISIS")*100/M33)</f>
        <v>0</v>
      </c>
      <c r="DV33">
        <f>IF(M33=0,0,COUNTIF(T3_imgsummary!Y33:AH33,"DIS")*100/M33)</f>
        <v>0</v>
      </c>
      <c r="DW33">
        <f>IF(M33=0,0,COUNTIF(T3_imgsummary!Y33:AH33,"BLEC")*100/M33)</f>
        <v>0</v>
      </c>
      <c r="DX33">
        <f>IF(M33=0,0,COUNTIF(T3_imgsummary!Y33:AH33,"COD")*100/M33)</f>
        <v>0</v>
      </c>
      <c r="DY33">
        <f>IF(M33=0,0,COUNTIF(T3_imgsummary!Y33:AH33,"KAPP")*100/M33)</f>
        <v>0</v>
      </c>
      <c r="DZ33">
        <f>IF(M33=0,0,COUNTIF(T3_imgsummary!Y33:AH33,"SARG")*100/M33)</f>
        <v>0</v>
      </c>
      <c r="EA33">
        <f>IF(M33=0,0,COUNTIF(T3_imgsummary!Y33:AH33,"ZACRF")*100/M33)</f>
        <v>0</v>
      </c>
      <c r="EB33">
        <f>IF(M33=0,0,COUNTIF(T3_imgsummary!Y33:AH33,"ZAGARF")*100/M33)</f>
        <v>0</v>
      </c>
      <c r="EC33">
        <f>IF(M33=0,0,COUNTIF(T3_imgsummary!Y33:AH33,"ZAGATF")*100/M33)</f>
        <v>0</v>
      </c>
      <c r="ED33">
        <f>IF(M33=0,0,COUNTIF(T3_imgsummary!Y33:AH33,"ZCMRF")*100/M33)</f>
        <v>0</v>
      </c>
      <c r="EE33">
        <f>IF(M33=0,0,COUNTIF(T3_imgsummary!Y33:AH33,"ZDENF")*100/M33)</f>
        <v>0</v>
      </c>
      <c r="EF33">
        <f>IF(M33=0,0,COUNTIF(T3_imgsummary!Y33:AH33,"ZEUPF")*100/M33)</f>
        <v>0</v>
      </c>
      <c r="EG33">
        <f>IF(M33=0,0,COUNTIF(T3_imgsummary!Y33:AH33,"ZFAVF")*100/M33)</f>
        <v>0</v>
      </c>
      <c r="EH33">
        <f>IF(M33=0,0,COUNTIF(T3_imgsummary!Y33:AH33,"ZMUSF")*100/M33)</f>
        <v>0</v>
      </c>
      <c r="EI33">
        <f>IF(M33=0,0,COUNTIF(T3_imgsummary!Y33:AH33,"ZNSC")*100/M33)</f>
        <v>0</v>
      </c>
      <c r="EJ33">
        <f>IF(M33=0,0,COUNTIF(T3_imgsummary!Y33:AH33,"ZOC")*100/M33)</f>
        <v>0</v>
      </c>
      <c r="EK33">
        <f>IF(M33=0,0,COUNTIF(T3_imgsummary!Y33:AH33,"ZPOCF")*100/M33)</f>
        <v>0</v>
      </c>
      <c r="EL33">
        <f>IF(M33=0,0,COUNTIF(T3_imgsummary!Y33:AH33,"ZPORF")*100/M33)</f>
        <v>0</v>
      </c>
    </row>
    <row r="34" spans="1:142" x14ac:dyDescent="0.25">
      <c r="A34">
        <v>32</v>
      </c>
      <c r="B34" t="s">
        <v>752</v>
      </c>
      <c r="F34" s="26">
        <f>IF(M34=0,0,COUNTIF(T3_imgsummary!O34:X34,"HC")*100/M34)</f>
        <v>10</v>
      </c>
      <c r="G34" s="26">
        <f>IF(M34=0,0,COUNTIF(T3_imgsummary!O34:X34,"AA")*100/M34)</f>
        <v>40</v>
      </c>
      <c r="H34" s="26">
        <f>IF(M34=0,0,COUNTIF(T3_imgsummary!O34:X34,"AB")*100/M34)</f>
        <v>10</v>
      </c>
      <c r="I34" s="26">
        <f>IF(M34=0,0,COUNTIF(T3_imgsummary!O34:X34,"MA")*100/M34)</f>
        <v>10</v>
      </c>
      <c r="J34" s="26">
        <f>IF(M34=0,0,COUNTIF(T3_imgsummary!O34:X34,"HA")*100/M34)</f>
        <v>30</v>
      </c>
      <c r="K34">
        <f>IF(M34=0,0,COUNTIF(T3_imgsummary!O34:X34,"OB")*100/M34)</f>
        <v>0</v>
      </c>
      <c r="L34">
        <f>IF(M34=0,0,COUNTIF(T3_imgsummary!O34:X34,"TWB")*100/M34)</f>
        <v>0</v>
      </c>
      <c r="M34">
        <f>10-COUNTIF(T3_imgsummary!O34:X34,"TWS")</f>
        <v>10</v>
      </c>
      <c r="P34">
        <f>IF(M34=0,0,COUNTIF(T3_imgsummary!E34:N34,"ACAN")*100/M34)</f>
        <v>0</v>
      </c>
      <c r="Q34">
        <f>IF(M34=0,0,COUNTIF(T3_imgsummary!E34:N34,"ACB")*100/M34)</f>
        <v>0</v>
      </c>
      <c r="R34">
        <f>IF(M34=0,0,COUNTIF(T3_imgsummary!E34:N34,"ACC")*100/M34)</f>
        <v>0</v>
      </c>
      <c r="S34">
        <f>IF(M34=0,0,COUNTIF(T3_imgsummary!E34:N34,"ACD")*100/M34)</f>
        <v>0</v>
      </c>
      <c r="T34">
        <f>IF(M34=0,0,COUNTIF(T3_imgsummary!E34:N34,"ACH")*100/M34)</f>
        <v>0</v>
      </c>
      <c r="U34">
        <f>IF(M34=0,0,COUNTIF(T3_imgsummary!E34:N34,"ACT")*100/M34)</f>
        <v>0</v>
      </c>
      <c r="V34">
        <f>IF(M34=0,0,COUNTIF(T3_imgsummary!E34:N34,"ACR")*100/M34)</f>
        <v>0</v>
      </c>
      <c r="W34">
        <f>IF(M34=0,0,COUNTIF(T3_imgsummary!E34:N34,"AST")*100/M34)</f>
        <v>0</v>
      </c>
      <c r="X34">
        <f>IF(M34=0,0,COUNTIF(T3_imgsummary!E34:N34,"AF")*100/M34)</f>
        <v>0</v>
      </c>
      <c r="Y34">
        <f>IF(M34=0,0,COUNTIF(T3_imgsummary!E34:N34,"BLEC")*100/M34)</f>
        <v>0</v>
      </c>
      <c r="Z34">
        <f>IF(M34=0,0,COUNTIF(T3_imgsummary!E34:N34,"CAU")*100/M34)</f>
        <v>0</v>
      </c>
      <c r="AA34" s="26">
        <f>IF(M34=0,0,COUNTIF(T3_imgsummary!E34:N34,"COE")*100/M34)</f>
        <v>10</v>
      </c>
      <c r="AB34">
        <f>IF(M34=0,0,COUNTIF(T3_imgsummary!E34:N34,"COS")*100/M34)</f>
        <v>0</v>
      </c>
      <c r="AC34">
        <f>IF(M34=0,0,COUNTIF(T3_imgsummary!E34:N34,"CYP")*100/M34)</f>
        <v>0</v>
      </c>
      <c r="AD34">
        <f>IF(M34=0,0,COUNTIF(T3_imgsummary!E34:N34,"DIP")*100/M34)</f>
        <v>0</v>
      </c>
      <c r="AE34">
        <f>IF(M34=0,0,COUNTIF(T3_imgsummary!E34:N34,"ECHY")*100/M34)</f>
        <v>0</v>
      </c>
      <c r="AF34">
        <f>IF(M34=0,0,COUNTIF(T3_imgsummary!E34:N34,"ECHI")*100/M34)</f>
        <v>0</v>
      </c>
      <c r="AG34">
        <f>IF(M34=0,0,COUNTIF(T3_imgsummary!E34:N34,"EUP")*100/M34)</f>
        <v>0</v>
      </c>
      <c r="AH34">
        <f>IF(M34=0,0,COUNTIF(T3_imgsummary!E34:N34,"FAV")*100/M34)</f>
        <v>0</v>
      </c>
      <c r="AI34">
        <f>IF(M34=0,0,COUNTIF(T3_imgsummary!E34:N34,"FVI")*100/M34)</f>
        <v>0</v>
      </c>
      <c r="AJ34">
        <f>IF(M34=0,0,COUNTIF(T3_imgsummary!E34:N34,"CMR")*100/M34)</f>
        <v>0</v>
      </c>
      <c r="AK34">
        <f>IF(M34=0,0,COUNTIF(T3_imgsummary!E34:N34,"GAL")*100/M34)</f>
        <v>0</v>
      </c>
      <c r="AL34">
        <f>IF(M34=0,0,COUNTIF(T3_imgsummary!E34:N34,"GONIA")*100/M34)</f>
        <v>0</v>
      </c>
      <c r="AM34">
        <f>IF(M34=0,0,COUNTIF(T3_imgsummary!E34:N34,"GONIO")*100/M34)</f>
        <v>0</v>
      </c>
      <c r="AN34">
        <f>IF(M34=0,0,COUNTIF(T3_imgsummary!E34:N34,"HEL")*100/M34)</f>
        <v>0</v>
      </c>
      <c r="AO34">
        <f>IF(M34=0,0,COUNTIF(T3_imgsummary!E34:N34,"HYD")*100/M34)</f>
        <v>0</v>
      </c>
      <c r="AP34">
        <f>IF(M34=0,0,COUNTIF(T3_imgsummary!E34:N34,"ISO")*100/M34)</f>
        <v>0</v>
      </c>
      <c r="AQ34">
        <f>IF(M34=0,0,COUNTIF(T3_imgsummary!E34:N34,"LEPA")*100/M34)</f>
        <v>0</v>
      </c>
      <c r="AR34">
        <f>IF(M34=0,0,COUNTIF(T3_imgsummary!E34:N34,"LEPS")*100/M34)</f>
        <v>0</v>
      </c>
      <c r="AS34">
        <f>IF(M34=0,0,COUNTIF(T3_imgsummary!E34:N34,"LOB")*100/M34)</f>
        <v>0</v>
      </c>
      <c r="AT34">
        <f>IF(M34=0,0,COUNTIF(T3_imgsummary!E34:N34,"MER")*100/M34)</f>
        <v>0</v>
      </c>
      <c r="AU34">
        <f>IF(M34=0,0,COUNTIF(T3_imgsummary!E34:N34,"MILL")*100/M34)</f>
        <v>0</v>
      </c>
      <c r="AV34">
        <f>IF(M34=0,0,COUNTIF(T3_imgsummary!E34:N34,"MON")*100/M34)</f>
        <v>0</v>
      </c>
      <c r="AW34">
        <f>IF(M34=0,0,COUNTIF(T3_imgsummary!E34:N34,"MONTB")*100/M34)</f>
        <v>0</v>
      </c>
      <c r="AX34">
        <f>IF(M34=0,0,COUNTIF(T3_imgsummary!E34:N34,"MONTE")*100/M34)</f>
        <v>0</v>
      </c>
      <c r="AY34">
        <f>IF(M34=0,0,COUNTIF(T3_imgsummary!E34:N34,"MONTF")*100/M34)</f>
        <v>0</v>
      </c>
      <c r="AZ34">
        <f>IF(M34=0,0,COUNTIF(T3_imgsummary!E34:N34,"MYC")*100/M34)</f>
        <v>0</v>
      </c>
      <c r="BA34">
        <f>IF(M34=0,0,COUNTIF(T3_imgsummary!E34:N34,"CB")*100/M34)</f>
        <v>0</v>
      </c>
      <c r="BB34">
        <f>IF(M34=0,0,COUNTIF(T3_imgsummary!E34:N34,"BUB")*100/M34)</f>
        <v>0</v>
      </c>
      <c r="BC34">
        <f>IF(M34=0,0,COUNTIF(T3_imgsummary!E34:N34,"CE")*100/M34)</f>
        <v>0</v>
      </c>
      <c r="BD34">
        <f>IF(M34=0,0,COUNTIF(T3_imgsummary!E34:N34,"CF")*100/M34)</f>
        <v>0</v>
      </c>
      <c r="BE34">
        <f>IF(M34=0,0,COUNTIF(T3_imgsummary!E34:N34,"FOT")*100/M34)</f>
        <v>0</v>
      </c>
      <c r="BF34">
        <f>IF(M34=0,0,COUNTIF(T3_imgsummary!E34:N34,"CM")*100/M34)</f>
        <v>0</v>
      </c>
      <c r="BG34">
        <f>IF(M34=0,0,COUNTIF(T3_imgsummary!E34:N34,"OULA")*100/M34)</f>
        <v>0</v>
      </c>
      <c r="BH34">
        <f>IF(M34=0,0,COUNTIF(T3_imgsummary!E34:N34,"OULO")*100/M34)</f>
        <v>0</v>
      </c>
      <c r="BI34">
        <f>IF(M34=0,0,COUNTIF(T3_imgsummary!E34:N34,"OXY")*100/M34)</f>
        <v>0</v>
      </c>
      <c r="BJ34">
        <f>IF(M34=0,0,COUNTIF(T3_imgsummary!E34:N34,"PACE")*100/M34)</f>
        <v>0</v>
      </c>
      <c r="BK34">
        <f>IF(M34=0,0,COUNTIF(T3_imgsummary!E34:N34,"PACF")*100/M34)</f>
        <v>0</v>
      </c>
      <c r="BL34">
        <f>IF(M34=0,0,COUNTIF(T3_imgsummary!E34:N34,"PAV")*100/M34)</f>
        <v>0</v>
      </c>
      <c r="BM34">
        <f>IF(M34=0,0,COUNTIF(T3_imgsummary!E34:N34,"PEC")*100/M34)</f>
        <v>0</v>
      </c>
      <c r="BN34">
        <f>IF(M34=0,0,COUNTIF(T3_imgsummary!E34:N34,"PLAT")*100/M34)</f>
        <v>0</v>
      </c>
      <c r="BO34">
        <f>IF(M34=0,0,COUNTIF(T3_imgsummary!E34:N34,"POC")*100/M34)</f>
        <v>0</v>
      </c>
      <c r="BP34">
        <f>IF(M34=0,0,COUNTIF(T3_imgsummary!E34:N34,"PORB")*100/M34)</f>
        <v>0</v>
      </c>
      <c r="BQ34">
        <f>IF(M34=0,0,COUNTIF(T3_imgsummary!E34:N34,"PORE")*100/M34)</f>
        <v>0</v>
      </c>
      <c r="BR34">
        <f>IF(M34=0,0,COUNTIF(T3_imgsummary!E34:N34,"PORM")*100/M34)</f>
        <v>0</v>
      </c>
      <c r="BS34">
        <f>IF(M34=0,0,COUNTIF(T3_imgsummary!E34:N34,"SER")*100/M34)</f>
        <v>0</v>
      </c>
      <c r="BT34">
        <f>IF(M34=0,0,COUNTIF(T3_imgsummary!E34:N34,"STY")*100/M34)</f>
        <v>0</v>
      </c>
      <c r="BU34">
        <f>IF(M34=0,0,COUNTIF(T3_imgsummary!E34:N34,"SYM")*100/M34)</f>
        <v>0</v>
      </c>
      <c r="BV34">
        <f>IF(M34=0,0,COUNTIF(T3_imgsummary!E34:N34,"TUBI")*100/M34)</f>
        <v>0</v>
      </c>
      <c r="BW34">
        <f>IF(M34=0,0,COUNTIF(T3_imgsummary!E34:N34,"TURB")*100/M34)</f>
        <v>0</v>
      </c>
      <c r="BX34">
        <f>IF(M34=0,0,COUNTIF(T3_imgsummary!E34:N34,"ZACRF")*100/M34)</f>
        <v>0</v>
      </c>
      <c r="BY34">
        <f>IF(M34=0,0,COUNTIF(T3_imgsummary!E34:N34,"ZAGARF")*100/M34)</f>
        <v>0</v>
      </c>
      <c r="BZ34">
        <f>IF(M34=0,0,COUNTIF(T3_imgsummary!E34:N34,"ZAGATF")*100/M34)</f>
        <v>0</v>
      </c>
      <c r="CA34">
        <f>IF(M34=0,0,COUNTIF(T3_imgsummary!E34:N34,"ZDENF")*100/M34)</f>
        <v>0</v>
      </c>
      <c r="CB34">
        <f>IF(M34=0,0,COUNTIF(T3_imgsummary!E34:N34,"ZEUPF")*100/M34)</f>
        <v>0</v>
      </c>
      <c r="CC34">
        <f>IF(M34=0,0,COUNTIF(T3_imgsummary!E34:N34,"ZFAVF")*100/M34)</f>
        <v>0</v>
      </c>
      <c r="CD34">
        <f>IF(M34=0,0,COUNTIF(T3_imgsummary!E34:N34,"ZCMRF")*100/M34)</f>
        <v>0</v>
      </c>
      <c r="CE34">
        <f>IF(M34=0,0,COUNTIF(T3_imgsummary!E34:N34,"ZMUSF")*100/M34)</f>
        <v>0</v>
      </c>
      <c r="CF34">
        <f>IF(M34=0,0,COUNTIF(T3_imgsummary!E34:N34,"ZNSC")*100/M34)</f>
        <v>0</v>
      </c>
      <c r="CG34">
        <f>IF(M34=0,0,COUNTIF(T3_imgsummary!E34:N34,"ZOC")*100/M34)</f>
        <v>0</v>
      </c>
      <c r="CH34">
        <f>IF(M34=0,0,COUNTIF(T3_imgsummary!E34:N34,"ZPOCF")*100/M34)</f>
        <v>0</v>
      </c>
      <c r="CI34">
        <f>IF(M34=0,0,COUNTIF(T3_imgsummary!E34:N34,"ZPORF")*100/M34)</f>
        <v>0</v>
      </c>
      <c r="CK34" s="26">
        <f>IF(M34=0,0,COUNTIF(T3_imgsummary!E34:N34,"AA")*100/M34)</f>
        <v>40</v>
      </c>
      <c r="CL34">
        <f>IF(M34=0,0,COUNTIF(T3_imgsummary!E34:N34,"CA")*100/M34)</f>
        <v>0</v>
      </c>
      <c r="CM34">
        <f>IF(M34=0,0,COUNTIF(T3_imgsummary!E34:N34,"DC")*100/M34)</f>
        <v>0</v>
      </c>
      <c r="CN34">
        <f>IF(M34=0,0,COUNTIF(T3_imgsummary!E34:N34,"DCA")*100/M34)</f>
        <v>0</v>
      </c>
      <c r="CO34">
        <f>IF(M34=0,0,COUNTIF(T3_imgsummary!E34:N34,"DIS")*100/M34)</f>
        <v>0</v>
      </c>
      <c r="CQ34">
        <f>IF(M34=0,0,COUNTIF(T3_imgsummary!E34:N34,"GRV")*100/M34)</f>
        <v>0</v>
      </c>
      <c r="CR34" s="26">
        <f>IF(M34=0,0,COUNTIF(T3_imgsummary!E34:N34,"R")*100/M34)</f>
        <v>10</v>
      </c>
      <c r="CS34">
        <f>IF(M34=0,0,COUNTIF(T3_imgsummary!E34:N34,"S")*100/M34)</f>
        <v>0</v>
      </c>
      <c r="CT34">
        <f>IF(M34=0,0,COUNTIF(T3_imgsummary!E34:N34,"RCK")*100/M34)</f>
        <v>0</v>
      </c>
      <c r="CU34">
        <f>IF(M34=0,0,COUNTIF(T3_imgsummary!E34:N34,"SI")*100/M34)</f>
        <v>0</v>
      </c>
      <c r="CW34">
        <f>IF(M34=0,0,COUNTIF(T3_imgsummary!E34:N34,"COD")*100/M34)</f>
        <v>0</v>
      </c>
      <c r="CX34">
        <f>IF(M34=0,0,COUNTIF(T3_imgsummary!E34:N34,"KAPP")*100/M34)</f>
        <v>0</v>
      </c>
      <c r="CY34" s="26">
        <f>IF(M34=0,0,COUNTIF(T3_imgsummary!E34:N34,"MA")*100/M34)</f>
        <v>10</v>
      </c>
      <c r="CZ34">
        <f>IF(M34=0,0,COUNTIF(T3_imgsummary!E34:N34,"SARG")*100/M34)</f>
        <v>0</v>
      </c>
      <c r="DB34" s="26">
        <f>IF(M34=0,0,COUNTIF(T3_imgsummary!E34:N34,"HA")*100/M34)</f>
        <v>30</v>
      </c>
      <c r="DD34">
        <f>IF(M34=0,0,COUNTIF(T3_imgsummary!E34:N34,"COTS")*100/M34)</f>
        <v>0</v>
      </c>
      <c r="DE34">
        <f>IF(M34=0,0,COUNTIF(T3_imgsummary!E34:N34,"COR")*100/M34)</f>
        <v>0</v>
      </c>
      <c r="DF34">
        <f>IF(M34=0,0,COUNTIF(T3_imgsummary!E34:N34,"DIA")*100/M34)</f>
        <v>0</v>
      </c>
      <c r="DG34">
        <f>IF(M34=0,0,COUNTIF(T3_imgsummary!E34:N34,"GORG")*100/M34)</f>
        <v>0</v>
      </c>
      <c r="DH34">
        <f>IF(M34=0,0,COUNTIF(T3_imgsummary!E34:N34,"ISIS")*100/M34)</f>
        <v>0</v>
      </c>
      <c r="DI34">
        <f>IF(M34=0,0,COUNTIF(T3_imgsummary!E34:N34,"OT")*100/M34)</f>
        <v>0</v>
      </c>
      <c r="DJ34">
        <f>IF(M34=0,0,COUNTIF(T3_imgsummary!E34:N34,"SG")*100/M34)</f>
        <v>0</v>
      </c>
      <c r="DK34">
        <f>IF(M34=0,0,COUNTIF(T3_imgsummary!E34:N34,"SC")*100/M34)</f>
        <v>0</v>
      </c>
      <c r="DL34">
        <f>IF(M34=0,0,COUNTIF(T3_imgsummary!E34:N34,"SP")*100/M34)</f>
        <v>0</v>
      </c>
      <c r="DM34">
        <f>IF(M34=0,0,COUNTIF(T3_imgsummary!E34:N34,"ZO")*100/M34)</f>
        <v>0</v>
      </c>
      <c r="DO34">
        <f>IF(M34=0,0,COUNTIF(T3_imgsummary!E34:N34,"TWB")*100/M34)</f>
        <v>0</v>
      </c>
      <c r="DQ34">
        <f>IF(M34=0,0,COUNTIF(T3_imgsummary!Y34:AH34,"COR")*100/M34)</f>
        <v>0</v>
      </c>
      <c r="DR34">
        <f>IF(M34=0,0,COUNTIF(T3_imgsummary!Y34:AH34,"COTS")*100/M34)</f>
        <v>0</v>
      </c>
      <c r="DS34">
        <f>IF(M34=0,0,COUNTIF(T3_imgsummary!Y34:AH34,"DIA")*100/M34)</f>
        <v>0</v>
      </c>
      <c r="DT34">
        <f>IF(M34=0,0,COUNTIF(T3_imgsummary!Y34:AH34,"GORG")*100/M34)</f>
        <v>0</v>
      </c>
      <c r="DU34">
        <f>IF(M34=0,0,COUNTIF(T3_imgsummary!Y34:AH34,"ISIS")*100/M34)</f>
        <v>0</v>
      </c>
      <c r="DV34">
        <f>IF(M34=0,0,COUNTIF(T3_imgsummary!Y34:AH34,"DIS")*100/M34)</f>
        <v>0</v>
      </c>
      <c r="DW34">
        <f>IF(M34=0,0,COUNTIF(T3_imgsummary!Y34:AH34,"BLEC")*100/M34)</f>
        <v>0</v>
      </c>
      <c r="DX34">
        <f>IF(M34=0,0,COUNTIF(T3_imgsummary!Y34:AH34,"COD")*100/M34)</f>
        <v>0</v>
      </c>
      <c r="DY34">
        <f>IF(M34=0,0,COUNTIF(T3_imgsummary!Y34:AH34,"KAPP")*100/M34)</f>
        <v>0</v>
      </c>
      <c r="DZ34">
        <f>IF(M34=0,0,COUNTIF(T3_imgsummary!Y34:AH34,"SARG")*100/M34)</f>
        <v>0</v>
      </c>
      <c r="EA34">
        <f>IF(M34=0,0,COUNTIF(T3_imgsummary!Y34:AH34,"ZACRF")*100/M34)</f>
        <v>0</v>
      </c>
      <c r="EB34">
        <f>IF(M34=0,0,COUNTIF(T3_imgsummary!Y34:AH34,"ZAGARF")*100/M34)</f>
        <v>0</v>
      </c>
      <c r="EC34">
        <f>IF(M34=0,0,COUNTIF(T3_imgsummary!Y34:AH34,"ZAGATF")*100/M34)</f>
        <v>0</v>
      </c>
      <c r="ED34">
        <f>IF(M34=0,0,COUNTIF(T3_imgsummary!Y34:AH34,"ZCMRF")*100/M34)</f>
        <v>0</v>
      </c>
      <c r="EE34">
        <f>IF(M34=0,0,COUNTIF(T3_imgsummary!Y34:AH34,"ZDENF")*100/M34)</f>
        <v>0</v>
      </c>
      <c r="EF34">
        <f>IF(M34=0,0,COUNTIF(T3_imgsummary!Y34:AH34,"ZEUPF")*100/M34)</f>
        <v>0</v>
      </c>
      <c r="EG34">
        <f>IF(M34=0,0,COUNTIF(T3_imgsummary!Y34:AH34,"ZFAVF")*100/M34)</f>
        <v>0</v>
      </c>
      <c r="EH34">
        <f>IF(M34=0,0,COUNTIF(T3_imgsummary!Y34:AH34,"ZMUSF")*100/M34)</f>
        <v>0</v>
      </c>
      <c r="EI34">
        <f>IF(M34=0,0,COUNTIF(T3_imgsummary!Y34:AH34,"ZNSC")*100/M34)</f>
        <v>0</v>
      </c>
      <c r="EJ34">
        <f>IF(M34=0,0,COUNTIF(T3_imgsummary!Y34:AH34,"ZOC")*100/M34)</f>
        <v>0</v>
      </c>
      <c r="EK34">
        <f>IF(M34=0,0,COUNTIF(T3_imgsummary!Y34:AH34,"ZPOCF")*100/M34)</f>
        <v>0</v>
      </c>
      <c r="EL34">
        <f>IF(M34=0,0,COUNTIF(T3_imgsummary!Y34:AH34,"ZPORF")*100/M34)</f>
        <v>0</v>
      </c>
    </row>
    <row r="35" spans="1:142" x14ac:dyDescent="0.25">
      <c r="A35">
        <v>33</v>
      </c>
      <c r="B35" t="s">
        <v>753</v>
      </c>
      <c r="F35" s="26">
        <f>IF(M35=0,0,COUNTIF(T3_imgsummary!O35:X35,"HC")*100/M35)</f>
        <v>10</v>
      </c>
      <c r="G35">
        <f>IF(M35=0,0,COUNTIF(T3_imgsummary!O35:X35,"AA")*100/M35)</f>
        <v>0</v>
      </c>
      <c r="H35">
        <f>IF(M35=0,0,COUNTIF(T3_imgsummary!O35:X35,"AB")*100/M35)</f>
        <v>0</v>
      </c>
      <c r="I35" s="26">
        <f>IF(M35=0,0,COUNTIF(T3_imgsummary!O35:X35,"MA")*100/M35)</f>
        <v>10</v>
      </c>
      <c r="J35" s="26">
        <f>IF(M35=0,0,COUNTIF(T3_imgsummary!O35:X35,"HA")*100/M35)</f>
        <v>40</v>
      </c>
      <c r="K35" s="26">
        <f>IF(M35=0,0,COUNTIF(T3_imgsummary!O35:X35,"OB")*100/M35)</f>
        <v>40</v>
      </c>
      <c r="L35">
        <f>IF(M35=0,0,COUNTIF(T3_imgsummary!O35:X35,"TWB")*100/M35)</f>
        <v>0</v>
      </c>
      <c r="M35">
        <f>10-COUNTIF(T3_imgsummary!O35:X35,"TWS")</f>
        <v>10</v>
      </c>
      <c r="P35">
        <f>IF(M35=0,0,COUNTIF(T3_imgsummary!E35:N35,"ACAN")*100/M35)</f>
        <v>0</v>
      </c>
      <c r="Q35">
        <f>IF(M35=0,0,COUNTIF(T3_imgsummary!E35:N35,"ACB")*100/M35)</f>
        <v>0</v>
      </c>
      <c r="R35">
        <f>IF(M35=0,0,COUNTIF(T3_imgsummary!E35:N35,"ACC")*100/M35)</f>
        <v>0</v>
      </c>
      <c r="S35">
        <f>IF(M35=0,0,COUNTIF(T3_imgsummary!E35:N35,"ACD")*100/M35)</f>
        <v>0</v>
      </c>
      <c r="T35">
        <f>IF(M35=0,0,COUNTIF(T3_imgsummary!E35:N35,"ACH")*100/M35)</f>
        <v>0</v>
      </c>
      <c r="U35">
        <f>IF(M35=0,0,COUNTIF(T3_imgsummary!E35:N35,"ACT")*100/M35)</f>
        <v>0</v>
      </c>
      <c r="V35">
        <f>IF(M35=0,0,COUNTIF(T3_imgsummary!E35:N35,"ACR")*100/M35)</f>
        <v>0</v>
      </c>
      <c r="W35">
        <f>IF(M35=0,0,COUNTIF(T3_imgsummary!E35:N35,"AST")*100/M35)</f>
        <v>0</v>
      </c>
      <c r="X35">
        <f>IF(M35=0,0,COUNTIF(T3_imgsummary!E35:N35,"AF")*100/M35)</f>
        <v>0</v>
      </c>
      <c r="Y35">
        <f>IF(M35=0,0,COUNTIF(T3_imgsummary!E35:N35,"BLEC")*100/M35)</f>
        <v>0</v>
      </c>
      <c r="Z35">
        <f>IF(M35=0,0,COUNTIF(T3_imgsummary!E35:N35,"CAU")*100/M35)</f>
        <v>0</v>
      </c>
      <c r="AA35">
        <f>IF(M35=0,0,COUNTIF(T3_imgsummary!E35:N35,"COE")*100/M35)</f>
        <v>0</v>
      </c>
      <c r="AB35">
        <f>IF(M35=0,0,COUNTIF(T3_imgsummary!E35:N35,"COS")*100/M35)</f>
        <v>0</v>
      </c>
      <c r="AC35">
        <f>IF(M35=0,0,COUNTIF(T3_imgsummary!E35:N35,"CYP")*100/M35)</f>
        <v>0</v>
      </c>
      <c r="AD35">
        <f>IF(M35=0,0,COUNTIF(T3_imgsummary!E35:N35,"DIP")*100/M35)</f>
        <v>0</v>
      </c>
      <c r="AE35">
        <f>IF(M35=0,0,COUNTIF(T3_imgsummary!E35:N35,"ECHY")*100/M35)</f>
        <v>0</v>
      </c>
      <c r="AF35">
        <f>IF(M35=0,0,COUNTIF(T3_imgsummary!E35:N35,"ECHI")*100/M35)</f>
        <v>0</v>
      </c>
      <c r="AG35">
        <f>IF(M35=0,0,COUNTIF(T3_imgsummary!E35:N35,"EUP")*100/M35)</f>
        <v>0</v>
      </c>
      <c r="AH35">
        <f>IF(M35=0,0,COUNTIF(T3_imgsummary!E35:N35,"FAV")*100/M35)</f>
        <v>0</v>
      </c>
      <c r="AI35">
        <f>IF(M35=0,0,COUNTIF(T3_imgsummary!E35:N35,"FVI")*100/M35)</f>
        <v>0</v>
      </c>
      <c r="AJ35">
        <f>IF(M35=0,0,COUNTIF(T3_imgsummary!E35:N35,"CMR")*100/M35)</f>
        <v>0</v>
      </c>
      <c r="AK35">
        <f>IF(M35=0,0,COUNTIF(T3_imgsummary!E35:N35,"GAL")*100/M35)</f>
        <v>0</v>
      </c>
      <c r="AL35" s="26">
        <f>IF(M35=0,0,COUNTIF(T3_imgsummary!E35:N35,"GONIA")*100/M35)</f>
        <v>10</v>
      </c>
      <c r="AM35">
        <f>IF(M35=0,0,COUNTIF(T3_imgsummary!E35:N35,"GONIO")*100/M35)</f>
        <v>0</v>
      </c>
      <c r="AN35">
        <f>IF(M35=0,0,COUNTIF(T3_imgsummary!E35:N35,"HEL")*100/M35)</f>
        <v>0</v>
      </c>
      <c r="AO35">
        <f>IF(M35=0,0,COUNTIF(T3_imgsummary!E35:N35,"HYD")*100/M35)</f>
        <v>0</v>
      </c>
      <c r="AP35">
        <f>IF(M35=0,0,COUNTIF(T3_imgsummary!E35:N35,"ISO")*100/M35)</f>
        <v>0</v>
      </c>
      <c r="AQ35">
        <f>IF(M35=0,0,COUNTIF(T3_imgsummary!E35:N35,"LEPA")*100/M35)</f>
        <v>0</v>
      </c>
      <c r="AR35">
        <f>IF(M35=0,0,COUNTIF(T3_imgsummary!E35:N35,"LEPS")*100/M35)</f>
        <v>0</v>
      </c>
      <c r="AS35">
        <f>IF(M35=0,0,COUNTIF(T3_imgsummary!E35:N35,"LOB")*100/M35)</f>
        <v>0</v>
      </c>
      <c r="AT35">
        <f>IF(M35=0,0,COUNTIF(T3_imgsummary!E35:N35,"MER")*100/M35)</f>
        <v>0</v>
      </c>
      <c r="AU35">
        <f>IF(M35=0,0,COUNTIF(T3_imgsummary!E35:N35,"MILL")*100/M35)</f>
        <v>0</v>
      </c>
      <c r="AV35">
        <f>IF(M35=0,0,COUNTIF(T3_imgsummary!E35:N35,"MON")*100/M35)</f>
        <v>0</v>
      </c>
      <c r="AW35">
        <f>IF(M35=0,0,COUNTIF(T3_imgsummary!E35:N35,"MONTB")*100/M35)</f>
        <v>0</v>
      </c>
      <c r="AX35">
        <f>IF(M35=0,0,COUNTIF(T3_imgsummary!E35:N35,"MONTE")*100/M35)</f>
        <v>0</v>
      </c>
      <c r="AY35">
        <f>IF(M35=0,0,COUNTIF(T3_imgsummary!E35:N35,"MONTF")*100/M35)</f>
        <v>0</v>
      </c>
      <c r="AZ35">
        <f>IF(M35=0,0,COUNTIF(T3_imgsummary!E35:N35,"MYC")*100/M35)</f>
        <v>0</v>
      </c>
      <c r="BA35">
        <f>IF(M35=0,0,COUNTIF(T3_imgsummary!E35:N35,"CB")*100/M35)</f>
        <v>0</v>
      </c>
      <c r="BB35">
        <f>IF(M35=0,0,COUNTIF(T3_imgsummary!E35:N35,"BUB")*100/M35)</f>
        <v>0</v>
      </c>
      <c r="BC35">
        <f>IF(M35=0,0,COUNTIF(T3_imgsummary!E35:N35,"CE")*100/M35)</f>
        <v>0</v>
      </c>
      <c r="BD35">
        <f>IF(M35=0,0,COUNTIF(T3_imgsummary!E35:N35,"CF")*100/M35)</f>
        <v>0</v>
      </c>
      <c r="BE35">
        <f>IF(M35=0,0,COUNTIF(T3_imgsummary!E35:N35,"FOT")*100/M35)</f>
        <v>0</v>
      </c>
      <c r="BF35">
        <f>IF(M35=0,0,COUNTIF(T3_imgsummary!E35:N35,"CM")*100/M35)</f>
        <v>0</v>
      </c>
      <c r="BG35">
        <f>IF(M35=0,0,COUNTIF(T3_imgsummary!E35:N35,"OULA")*100/M35)</f>
        <v>0</v>
      </c>
      <c r="BH35">
        <f>IF(M35=0,0,COUNTIF(T3_imgsummary!E35:N35,"OULO")*100/M35)</f>
        <v>0</v>
      </c>
      <c r="BI35">
        <f>IF(M35=0,0,COUNTIF(T3_imgsummary!E35:N35,"OXY")*100/M35)</f>
        <v>0</v>
      </c>
      <c r="BJ35">
        <f>IF(M35=0,0,COUNTIF(T3_imgsummary!E35:N35,"PACE")*100/M35)</f>
        <v>0</v>
      </c>
      <c r="BK35">
        <f>IF(M35=0,0,COUNTIF(T3_imgsummary!E35:N35,"PACF")*100/M35)</f>
        <v>0</v>
      </c>
      <c r="BL35">
        <f>IF(M35=0,0,COUNTIF(T3_imgsummary!E35:N35,"PAV")*100/M35)</f>
        <v>0</v>
      </c>
      <c r="BM35">
        <f>IF(M35=0,0,COUNTIF(T3_imgsummary!E35:N35,"PEC")*100/M35)</f>
        <v>0</v>
      </c>
      <c r="BN35">
        <f>IF(M35=0,0,COUNTIF(T3_imgsummary!E35:N35,"PLAT")*100/M35)</f>
        <v>0</v>
      </c>
      <c r="BO35">
        <f>IF(M35=0,0,COUNTIF(T3_imgsummary!E35:N35,"POC")*100/M35)</f>
        <v>0</v>
      </c>
      <c r="BP35">
        <f>IF(M35=0,0,COUNTIF(T3_imgsummary!E35:N35,"PORB")*100/M35)</f>
        <v>0</v>
      </c>
      <c r="BQ35">
        <f>IF(M35=0,0,COUNTIF(T3_imgsummary!E35:N35,"PORE")*100/M35)</f>
        <v>0</v>
      </c>
      <c r="BR35">
        <f>IF(M35=0,0,COUNTIF(T3_imgsummary!E35:N35,"PORM")*100/M35)</f>
        <v>0</v>
      </c>
      <c r="BS35">
        <f>IF(M35=0,0,COUNTIF(T3_imgsummary!E35:N35,"SER")*100/M35)</f>
        <v>0</v>
      </c>
      <c r="BT35">
        <f>IF(M35=0,0,COUNTIF(T3_imgsummary!E35:N35,"STY")*100/M35)</f>
        <v>0</v>
      </c>
      <c r="BU35">
        <f>IF(M35=0,0,COUNTIF(T3_imgsummary!E35:N35,"SYM")*100/M35)</f>
        <v>0</v>
      </c>
      <c r="BV35">
        <f>IF(M35=0,0,COUNTIF(T3_imgsummary!E35:N35,"TUBI")*100/M35)</f>
        <v>0</v>
      </c>
      <c r="BW35">
        <f>IF(M35=0,0,COUNTIF(T3_imgsummary!E35:N35,"TURB")*100/M35)</f>
        <v>0</v>
      </c>
      <c r="BX35">
        <f>IF(M35=0,0,COUNTIF(T3_imgsummary!E35:N35,"ZACRF")*100/M35)</f>
        <v>0</v>
      </c>
      <c r="BY35">
        <f>IF(M35=0,0,COUNTIF(T3_imgsummary!E35:N35,"ZAGARF")*100/M35)</f>
        <v>0</v>
      </c>
      <c r="BZ35">
        <f>IF(M35=0,0,COUNTIF(T3_imgsummary!E35:N35,"ZAGATF")*100/M35)</f>
        <v>0</v>
      </c>
      <c r="CA35">
        <f>IF(M35=0,0,COUNTIF(T3_imgsummary!E35:N35,"ZDENF")*100/M35)</f>
        <v>0</v>
      </c>
      <c r="CB35">
        <f>IF(M35=0,0,COUNTIF(T3_imgsummary!E35:N35,"ZEUPF")*100/M35)</f>
        <v>0</v>
      </c>
      <c r="CC35">
        <f>IF(M35=0,0,COUNTIF(T3_imgsummary!E35:N35,"ZFAVF")*100/M35)</f>
        <v>0</v>
      </c>
      <c r="CD35">
        <f>IF(M35=0,0,COUNTIF(T3_imgsummary!E35:N35,"ZCMRF")*100/M35)</f>
        <v>0</v>
      </c>
      <c r="CE35">
        <f>IF(M35=0,0,COUNTIF(T3_imgsummary!E35:N35,"ZMUSF")*100/M35)</f>
        <v>0</v>
      </c>
      <c r="CF35">
        <f>IF(M35=0,0,COUNTIF(T3_imgsummary!E35:N35,"ZNSC")*100/M35)</f>
        <v>0</v>
      </c>
      <c r="CG35">
        <f>IF(M35=0,0,COUNTIF(T3_imgsummary!E35:N35,"ZOC")*100/M35)</f>
        <v>0</v>
      </c>
      <c r="CH35">
        <f>IF(M35=0,0,COUNTIF(T3_imgsummary!E35:N35,"ZPOCF")*100/M35)</f>
        <v>0</v>
      </c>
      <c r="CI35">
        <f>IF(M35=0,0,COUNTIF(T3_imgsummary!E35:N35,"ZPORF")*100/M35)</f>
        <v>0</v>
      </c>
      <c r="CK35">
        <f>IF(M35=0,0,COUNTIF(T3_imgsummary!E35:N35,"AA")*100/M35)</f>
        <v>0</v>
      </c>
      <c r="CL35">
        <f>IF(M35=0,0,COUNTIF(T3_imgsummary!E35:N35,"CA")*100/M35)</f>
        <v>0</v>
      </c>
      <c r="CM35">
        <f>IF(M35=0,0,COUNTIF(T3_imgsummary!E35:N35,"DC")*100/M35)</f>
        <v>0</v>
      </c>
      <c r="CN35">
        <f>IF(M35=0,0,COUNTIF(T3_imgsummary!E35:N35,"DCA")*100/M35)</f>
        <v>0</v>
      </c>
      <c r="CO35">
        <f>IF(M35=0,0,COUNTIF(T3_imgsummary!E35:N35,"DIS")*100/M35)</f>
        <v>0</v>
      </c>
      <c r="CQ35">
        <f>IF(M35=0,0,COUNTIF(T3_imgsummary!E35:N35,"GRV")*100/M35)</f>
        <v>0</v>
      </c>
      <c r="CR35">
        <f>IF(M35=0,0,COUNTIF(T3_imgsummary!E35:N35,"R")*100/M35)</f>
        <v>0</v>
      </c>
      <c r="CS35">
        <f>IF(M35=0,0,COUNTIF(T3_imgsummary!E35:N35,"S")*100/M35)</f>
        <v>0</v>
      </c>
      <c r="CT35">
        <f>IF(M35=0,0,COUNTIF(T3_imgsummary!E35:N35,"RCK")*100/M35)</f>
        <v>0</v>
      </c>
      <c r="CU35">
        <f>IF(M35=0,0,COUNTIF(T3_imgsummary!E35:N35,"SI")*100/M35)</f>
        <v>0</v>
      </c>
      <c r="CW35">
        <f>IF(M35=0,0,COUNTIF(T3_imgsummary!E35:N35,"COD")*100/M35)</f>
        <v>0</v>
      </c>
      <c r="CX35">
        <f>IF(M35=0,0,COUNTIF(T3_imgsummary!E35:N35,"KAPP")*100/M35)</f>
        <v>0</v>
      </c>
      <c r="CY35" s="26">
        <f>IF(M35=0,0,COUNTIF(T3_imgsummary!E35:N35,"MA")*100/M35)</f>
        <v>10</v>
      </c>
      <c r="CZ35">
        <f>IF(M35=0,0,COUNTIF(T3_imgsummary!E35:N35,"SARG")*100/M35)</f>
        <v>0</v>
      </c>
      <c r="DB35" s="26">
        <f>IF(M35=0,0,COUNTIF(T3_imgsummary!E35:N35,"HA")*100/M35)</f>
        <v>40</v>
      </c>
      <c r="DD35">
        <f>IF(M35=0,0,COUNTIF(T3_imgsummary!E35:N35,"COTS")*100/M35)</f>
        <v>0</v>
      </c>
      <c r="DE35">
        <f>IF(M35=0,0,COUNTIF(T3_imgsummary!E35:N35,"COR")*100/M35)</f>
        <v>0</v>
      </c>
      <c r="DF35">
        <f>IF(M35=0,0,COUNTIF(T3_imgsummary!E35:N35,"DIA")*100/M35)</f>
        <v>0</v>
      </c>
      <c r="DG35">
        <f>IF(M35=0,0,COUNTIF(T3_imgsummary!E35:N35,"GORG")*100/M35)</f>
        <v>0</v>
      </c>
      <c r="DH35">
        <f>IF(M35=0,0,COUNTIF(T3_imgsummary!E35:N35,"ISIS")*100/M35)</f>
        <v>0</v>
      </c>
      <c r="DI35">
        <f>IF(M35=0,0,COUNTIF(T3_imgsummary!E35:N35,"OT")*100/M35)</f>
        <v>0</v>
      </c>
      <c r="DJ35">
        <f>IF(M35=0,0,COUNTIF(T3_imgsummary!E35:N35,"SG")*100/M35)</f>
        <v>0</v>
      </c>
      <c r="DK35">
        <f>IF(M35=0,0,COUNTIF(T3_imgsummary!E35:N35,"SC")*100/M35)</f>
        <v>0</v>
      </c>
      <c r="DL35" s="26">
        <f>IF(M35=0,0,COUNTIF(T3_imgsummary!E35:N35,"SP")*100/M35)</f>
        <v>40</v>
      </c>
      <c r="DM35">
        <f>IF(M35=0,0,COUNTIF(T3_imgsummary!E35:N35,"ZO")*100/M35)</f>
        <v>0</v>
      </c>
      <c r="DO35">
        <f>IF(M35=0,0,COUNTIF(T3_imgsummary!E35:N35,"TWB")*100/M35)</f>
        <v>0</v>
      </c>
      <c r="DQ35">
        <f>IF(M35=0,0,COUNTIF(T3_imgsummary!Y35:AH35,"COR")*100/M35)</f>
        <v>0</v>
      </c>
      <c r="DR35">
        <f>IF(M35=0,0,COUNTIF(T3_imgsummary!Y35:AH35,"COTS")*100/M35)</f>
        <v>0</v>
      </c>
      <c r="DS35">
        <f>IF(M35=0,0,COUNTIF(T3_imgsummary!Y35:AH35,"DIA")*100/M35)</f>
        <v>0</v>
      </c>
      <c r="DT35">
        <f>IF(M35=0,0,COUNTIF(T3_imgsummary!Y35:AH35,"GORG")*100/M35)</f>
        <v>0</v>
      </c>
      <c r="DU35">
        <f>IF(M35=0,0,COUNTIF(T3_imgsummary!Y35:AH35,"ISIS")*100/M35)</f>
        <v>0</v>
      </c>
      <c r="DV35">
        <f>IF(M35=0,0,COUNTIF(T3_imgsummary!Y35:AH35,"DIS")*100/M35)</f>
        <v>0</v>
      </c>
      <c r="DW35">
        <f>IF(M35=0,0,COUNTIF(T3_imgsummary!Y35:AH35,"BLEC")*100/M35)</f>
        <v>0</v>
      </c>
      <c r="DX35">
        <f>IF(M35=0,0,COUNTIF(T3_imgsummary!Y35:AH35,"COD")*100/M35)</f>
        <v>0</v>
      </c>
      <c r="DY35">
        <f>IF(M35=0,0,COUNTIF(T3_imgsummary!Y35:AH35,"KAPP")*100/M35)</f>
        <v>0</v>
      </c>
      <c r="DZ35">
        <f>IF(M35=0,0,COUNTIF(T3_imgsummary!Y35:AH35,"SARG")*100/M35)</f>
        <v>0</v>
      </c>
      <c r="EA35">
        <f>IF(M35=0,0,COUNTIF(T3_imgsummary!Y35:AH35,"ZACRF")*100/M35)</f>
        <v>0</v>
      </c>
      <c r="EB35">
        <f>IF(M35=0,0,COUNTIF(T3_imgsummary!Y35:AH35,"ZAGARF")*100/M35)</f>
        <v>0</v>
      </c>
      <c r="EC35">
        <f>IF(M35=0,0,COUNTIF(T3_imgsummary!Y35:AH35,"ZAGATF")*100/M35)</f>
        <v>0</v>
      </c>
      <c r="ED35">
        <f>IF(M35=0,0,COUNTIF(T3_imgsummary!Y35:AH35,"ZCMRF")*100/M35)</f>
        <v>0</v>
      </c>
      <c r="EE35">
        <f>IF(M35=0,0,COUNTIF(T3_imgsummary!Y35:AH35,"ZDENF")*100/M35)</f>
        <v>0</v>
      </c>
      <c r="EF35">
        <f>IF(M35=0,0,COUNTIF(T3_imgsummary!Y35:AH35,"ZEUPF")*100/M35)</f>
        <v>0</v>
      </c>
      <c r="EG35">
        <f>IF(M35=0,0,COUNTIF(T3_imgsummary!Y35:AH35,"ZFAVF")*100/M35)</f>
        <v>0</v>
      </c>
      <c r="EH35">
        <f>IF(M35=0,0,COUNTIF(T3_imgsummary!Y35:AH35,"ZMUSF")*100/M35)</f>
        <v>0</v>
      </c>
      <c r="EI35">
        <f>IF(M35=0,0,COUNTIF(T3_imgsummary!Y35:AH35,"ZNSC")*100/M35)</f>
        <v>0</v>
      </c>
      <c r="EJ35">
        <f>IF(M35=0,0,COUNTIF(T3_imgsummary!Y35:AH35,"ZOC")*100/M35)</f>
        <v>0</v>
      </c>
      <c r="EK35">
        <f>IF(M35=0,0,COUNTIF(T3_imgsummary!Y35:AH35,"ZPOCF")*100/M35)</f>
        <v>0</v>
      </c>
      <c r="EL35">
        <f>IF(M35=0,0,COUNTIF(T3_imgsummary!Y35:AH35,"ZPORF")*100/M35)</f>
        <v>0</v>
      </c>
    </row>
    <row r="36" spans="1:142" x14ac:dyDescent="0.25">
      <c r="A36">
        <v>34</v>
      </c>
      <c r="B36" t="s">
        <v>754</v>
      </c>
      <c r="F36" s="26">
        <f>IF(M36=0,0,COUNTIF(T3_imgsummary!O36:X36,"HC")*100/M36)</f>
        <v>10</v>
      </c>
      <c r="G36" s="26">
        <f>IF(M36=0,0,COUNTIF(T3_imgsummary!O36:X36,"AA")*100/M36)</f>
        <v>70</v>
      </c>
      <c r="H36">
        <f>IF(M36=0,0,COUNTIF(T3_imgsummary!O36:X36,"AB")*100/M36)</f>
        <v>0</v>
      </c>
      <c r="I36" s="26">
        <f>IF(M36=0,0,COUNTIF(T3_imgsummary!O36:X36,"MA")*100/M36)</f>
        <v>10</v>
      </c>
      <c r="J36" s="26">
        <f>IF(M36=0,0,COUNTIF(T3_imgsummary!O36:X36,"HA")*100/M36)</f>
        <v>10</v>
      </c>
      <c r="K36">
        <f>IF(M36=0,0,COUNTIF(T3_imgsummary!O36:X36,"OB")*100/M36)</f>
        <v>0</v>
      </c>
      <c r="L36">
        <f>IF(M36=0,0,COUNTIF(T3_imgsummary!O36:X36,"TWB")*100/M36)</f>
        <v>0</v>
      </c>
      <c r="M36">
        <f>10-COUNTIF(T3_imgsummary!O36:X36,"TWS")</f>
        <v>10</v>
      </c>
      <c r="P36">
        <f>IF(M36=0,0,COUNTIF(T3_imgsummary!E36:N36,"ACAN")*100/M36)</f>
        <v>0</v>
      </c>
      <c r="Q36">
        <f>IF(M36=0,0,COUNTIF(T3_imgsummary!E36:N36,"ACB")*100/M36)</f>
        <v>0</v>
      </c>
      <c r="R36">
        <f>IF(M36=0,0,COUNTIF(T3_imgsummary!E36:N36,"ACC")*100/M36)</f>
        <v>0</v>
      </c>
      <c r="S36">
        <f>IF(M36=0,0,COUNTIF(T3_imgsummary!E36:N36,"ACD")*100/M36)</f>
        <v>0</v>
      </c>
      <c r="T36">
        <f>IF(M36=0,0,COUNTIF(T3_imgsummary!E36:N36,"ACH")*100/M36)</f>
        <v>0</v>
      </c>
      <c r="U36">
        <f>IF(M36=0,0,COUNTIF(T3_imgsummary!E36:N36,"ACT")*100/M36)</f>
        <v>0</v>
      </c>
      <c r="V36">
        <f>IF(M36=0,0,COUNTIF(T3_imgsummary!E36:N36,"ACR")*100/M36)</f>
        <v>0</v>
      </c>
      <c r="W36">
        <f>IF(M36=0,0,COUNTIF(T3_imgsummary!E36:N36,"AST")*100/M36)</f>
        <v>0</v>
      </c>
      <c r="X36">
        <f>IF(M36=0,0,COUNTIF(T3_imgsummary!E36:N36,"AF")*100/M36)</f>
        <v>0</v>
      </c>
      <c r="Y36">
        <f>IF(M36=0,0,COUNTIF(T3_imgsummary!E36:N36,"BLEC")*100/M36)</f>
        <v>0</v>
      </c>
      <c r="Z36">
        <f>IF(M36=0,0,COUNTIF(T3_imgsummary!E36:N36,"CAU")*100/M36)</f>
        <v>0</v>
      </c>
      <c r="AA36">
        <f>IF(M36=0,0,COUNTIF(T3_imgsummary!E36:N36,"COE")*100/M36)</f>
        <v>0</v>
      </c>
      <c r="AB36">
        <f>IF(M36=0,0,COUNTIF(T3_imgsummary!E36:N36,"COS")*100/M36)</f>
        <v>0</v>
      </c>
      <c r="AC36">
        <f>IF(M36=0,0,COUNTIF(T3_imgsummary!E36:N36,"CYP")*100/M36)</f>
        <v>0</v>
      </c>
      <c r="AD36">
        <f>IF(M36=0,0,COUNTIF(T3_imgsummary!E36:N36,"DIP")*100/M36)</f>
        <v>0</v>
      </c>
      <c r="AE36">
        <f>IF(M36=0,0,COUNTIF(T3_imgsummary!E36:N36,"ECHY")*100/M36)</f>
        <v>0</v>
      </c>
      <c r="AF36">
        <f>IF(M36=0,0,COUNTIF(T3_imgsummary!E36:N36,"ECHI")*100/M36)</f>
        <v>0</v>
      </c>
      <c r="AG36">
        <f>IF(M36=0,0,COUNTIF(T3_imgsummary!E36:N36,"EUP")*100/M36)</f>
        <v>0</v>
      </c>
      <c r="AH36">
        <f>IF(M36=0,0,COUNTIF(T3_imgsummary!E36:N36,"FAV")*100/M36)</f>
        <v>0</v>
      </c>
      <c r="AI36">
        <f>IF(M36=0,0,COUNTIF(T3_imgsummary!E36:N36,"FVI")*100/M36)</f>
        <v>0</v>
      </c>
      <c r="AJ36">
        <f>IF(M36=0,0,COUNTIF(T3_imgsummary!E36:N36,"CMR")*100/M36)</f>
        <v>0</v>
      </c>
      <c r="AK36">
        <f>IF(M36=0,0,COUNTIF(T3_imgsummary!E36:N36,"GAL")*100/M36)</f>
        <v>0</v>
      </c>
      <c r="AL36">
        <f>IF(M36=0,0,COUNTIF(T3_imgsummary!E36:N36,"GONIA")*100/M36)</f>
        <v>0</v>
      </c>
      <c r="AM36">
        <f>IF(M36=0,0,COUNTIF(T3_imgsummary!E36:N36,"GONIO")*100/M36)</f>
        <v>0</v>
      </c>
      <c r="AN36">
        <f>IF(M36=0,0,COUNTIF(T3_imgsummary!E36:N36,"HEL")*100/M36)</f>
        <v>0</v>
      </c>
      <c r="AO36">
        <f>IF(M36=0,0,COUNTIF(T3_imgsummary!E36:N36,"HYD")*100/M36)</f>
        <v>0</v>
      </c>
      <c r="AP36">
        <f>IF(M36=0,0,COUNTIF(T3_imgsummary!E36:N36,"ISO")*100/M36)</f>
        <v>0</v>
      </c>
      <c r="AQ36">
        <f>IF(M36=0,0,COUNTIF(T3_imgsummary!E36:N36,"LEPA")*100/M36)</f>
        <v>0</v>
      </c>
      <c r="AR36">
        <f>IF(M36=0,0,COUNTIF(T3_imgsummary!E36:N36,"LEPS")*100/M36)</f>
        <v>0</v>
      </c>
      <c r="AS36">
        <f>IF(M36=0,0,COUNTIF(T3_imgsummary!E36:N36,"LOB")*100/M36)</f>
        <v>0</v>
      </c>
      <c r="AT36">
        <f>IF(M36=0,0,COUNTIF(T3_imgsummary!E36:N36,"MER")*100/M36)</f>
        <v>0</v>
      </c>
      <c r="AU36">
        <f>IF(M36=0,0,COUNTIF(T3_imgsummary!E36:N36,"MILL")*100/M36)</f>
        <v>0</v>
      </c>
      <c r="AV36">
        <f>IF(M36=0,0,COUNTIF(T3_imgsummary!E36:N36,"MON")*100/M36)</f>
        <v>0</v>
      </c>
      <c r="AW36">
        <f>IF(M36=0,0,COUNTIF(T3_imgsummary!E36:N36,"MONTB")*100/M36)</f>
        <v>0</v>
      </c>
      <c r="AX36">
        <f>IF(M36=0,0,COUNTIF(T3_imgsummary!E36:N36,"MONTE")*100/M36)</f>
        <v>0</v>
      </c>
      <c r="AY36">
        <f>IF(M36=0,0,COUNTIF(T3_imgsummary!E36:N36,"MONTF")*100/M36)</f>
        <v>0</v>
      </c>
      <c r="AZ36">
        <f>IF(M36=0,0,COUNTIF(T3_imgsummary!E36:N36,"MYC")*100/M36)</f>
        <v>0</v>
      </c>
      <c r="BA36">
        <f>IF(M36=0,0,COUNTIF(T3_imgsummary!E36:N36,"CB")*100/M36)</f>
        <v>0</v>
      </c>
      <c r="BB36">
        <f>IF(M36=0,0,COUNTIF(T3_imgsummary!E36:N36,"BUB")*100/M36)</f>
        <v>0</v>
      </c>
      <c r="BC36">
        <f>IF(M36=0,0,COUNTIF(T3_imgsummary!E36:N36,"CE")*100/M36)</f>
        <v>0</v>
      </c>
      <c r="BD36">
        <f>IF(M36=0,0,COUNTIF(T3_imgsummary!E36:N36,"CF")*100/M36)</f>
        <v>0</v>
      </c>
      <c r="BE36">
        <f>IF(M36=0,0,COUNTIF(T3_imgsummary!E36:N36,"FOT")*100/M36)</f>
        <v>0</v>
      </c>
      <c r="BF36">
        <f>IF(M36=0,0,COUNTIF(T3_imgsummary!E36:N36,"CM")*100/M36)</f>
        <v>0</v>
      </c>
      <c r="BG36">
        <f>IF(M36=0,0,COUNTIF(T3_imgsummary!E36:N36,"OULA")*100/M36)</f>
        <v>0</v>
      </c>
      <c r="BH36">
        <f>IF(M36=0,0,COUNTIF(T3_imgsummary!E36:N36,"OULO")*100/M36)</f>
        <v>0</v>
      </c>
      <c r="BI36">
        <f>IF(M36=0,0,COUNTIF(T3_imgsummary!E36:N36,"OXY")*100/M36)</f>
        <v>0</v>
      </c>
      <c r="BJ36">
        <f>IF(M36=0,0,COUNTIF(T3_imgsummary!E36:N36,"PACE")*100/M36)</f>
        <v>0</v>
      </c>
      <c r="BK36">
        <f>IF(M36=0,0,COUNTIF(T3_imgsummary!E36:N36,"PACF")*100/M36)</f>
        <v>0</v>
      </c>
      <c r="BL36">
        <f>IF(M36=0,0,COUNTIF(T3_imgsummary!E36:N36,"PAV")*100/M36)</f>
        <v>0</v>
      </c>
      <c r="BM36">
        <f>IF(M36=0,0,COUNTIF(T3_imgsummary!E36:N36,"PEC")*100/M36)</f>
        <v>0</v>
      </c>
      <c r="BN36" s="26">
        <f>IF(M36=0,0,COUNTIF(T3_imgsummary!E36:N36,"PLAT")*100/M36)</f>
        <v>10</v>
      </c>
      <c r="BO36">
        <f>IF(M36=0,0,COUNTIF(T3_imgsummary!E36:N36,"POC")*100/M36)</f>
        <v>0</v>
      </c>
      <c r="BP36">
        <f>IF(M36=0,0,COUNTIF(T3_imgsummary!E36:N36,"PORB")*100/M36)</f>
        <v>0</v>
      </c>
      <c r="BQ36">
        <f>IF(M36=0,0,COUNTIF(T3_imgsummary!E36:N36,"PORE")*100/M36)</f>
        <v>0</v>
      </c>
      <c r="BR36">
        <f>IF(M36=0,0,COUNTIF(T3_imgsummary!E36:N36,"PORM")*100/M36)</f>
        <v>0</v>
      </c>
      <c r="BS36">
        <f>IF(M36=0,0,COUNTIF(T3_imgsummary!E36:N36,"SER")*100/M36)</f>
        <v>0</v>
      </c>
      <c r="BT36">
        <f>IF(M36=0,0,COUNTIF(T3_imgsummary!E36:N36,"STY")*100/M36)</f>
        <v>0</v>
      </c>
      <c r="BU36">
        <f>IF(M36=0,0,COUNTIF(T3_imgsummary!E36:N36,"SYM")*100/M36)</f>
        <v>0</v>
      </c>
      <c r="BV36">
        <f>IF(M36=0,0,COUNTIF(T3_imgsummary!E36:N36,"TUBI")*100/M36)</f>
        <v>0</v>
      </c>
      <c r="BW36">
        <f>IF(M36=0,0,COUNTIF(T3_imgsummary!E36:N36,"TURB")*100/M36)</f>
        <v>0</v>
      </c>
      <c r="BX36">
        <f>IF(M36=0,0,COUNTIF(T3_imgsummary!E36:N36,"ZACRF")*100/M36)</f>
        <v>0</v>
      </c>
      <c r="BY36">
        <f>IF(M36=0,0,COUNTIF(T3_imgsummary!E36:N36,"ZAGARF")*100/M36)</f>
        <v>0</v>
      </c>
      <c r="BZ36">
        <f>IF(M36=0,0,COUNTIF(T3_imgsummary!E36:N36,"ZAGATF")*100/M36)</f>
        <v>0</v>
      </c>
      <c r="CA36">
        <f>IF(M36=0,0,COUNTIF(T3_imgsummary!E36:N36,"ZDENF")*100/M36)</f>
        <v>0</v>
      </c>
      <c r="CB36">
        <f>IF(M36=0,0,COUNTIF(T3_imgsummary!E36:N36,"ZEUPF")*100/M36)</f>
        <v>0</v>
      </c>
      <c r="CC36">
        <f>IF(M36=0,0,COUNTIF(T3_imgsummary!E36:N36,"ZFAVF")*100/M36)</f>
        <v>0</v>
      </c>
      <c r="CD36">
        <f>IF(M36=0,0,COUNTIF(T3_imgsummary!E36:N36,"ZCMRF")*100/M36)</f>
        <v>0</v>
      </c>
      <c r="CE36">
        <f>IF(M36=0,0,COUNTIF(T3_imgsummary!E36:N36,"ZMUSF")*100/M36)</f>
        <v>0</v>
      </c>
      <c r="CF36">
        <f>IF(M36=0,0,COUNTIF(T3_imgsummary!E36:N36,"ZNSC")*100/M36)</f>
        <v>0</v>
      </c>
      <c r="CG36">
        <f>IF(M36=0,0,COUNTIF(T3_imgsummary!E36:N36,"ZOC")*100/M36)</f>
        <v>0</v>
      </c>
      <c r="CH36">
        <f>IF(M36=0,0,COUNTIF(T3_imgsummary!E36:N36,"ZPOCF")*100/M36)</f>
        <v>0</v>
      </c>
      <c r="CI36">
        <f>IF(M36=0,0,COUNTIF(T3_imgsummary!E36:N36,"ZPORF")*100/M36)</f>
        <v>0</v>
      </c>
      <c r="CK36" s="26">
        <f>IF(M36=0,0,COUNTIF(T3_imgsummary!E36:N36,"AA")*100/M36)</f>
        <v>60</v>
      </c>
      <c r="CL36" s="26">
        <f>IF(M36=0,0,COUNTIF(T3_imgsummary!E36:N36,"CA")*100/M36)</f>
        <v>10</v>
      </c>
      <c r="CM36">
        <f>IF(M36=0,0,COUNTIF(T3_imgsummary!E36:N36,"DC")*100/M36)</f>
        <v>0</v>
      </c>
      <c r="CN36">
        <f>IF(M36=0,0,COUNTIF(T3_imgsummary!E36:N36,"DCA")*100/M36)</f>
        <v>0</v>
      </c>
      <c r="CO36">
        <f>IF(M36=0,0,COUNTIF(T3_imgsummary!E36:N36,"DIS")*100/M36)</f>
        <v>0</v>
      </c>
      <c r="CQ36">
        <f>IF(M36=0,0,COUNTIF(T3_imgsummary!E36:N36,"GRV")*100/M36)</f>
        <v>0</v>
      </c>
      <c r="CR36">
        <f>IF(M36=0,0,COUNTIF(T3_imgsummary!E36:N36,"R")*100/M36)</f>
        <v>0</v>
      </c>
      <c r="CS36">
        <f>IF(M36=0,0,COUNTIF(T3_imgsummary!E36:N36,"S")*100/M36)</f>
        <v>0</v>
      </c>
      <c r="CT36">
        <f>IF(M36=0,0,COUNTIF(T3_imgsummary!E36:N36,"RCK")*100/M36)</f>
        <v>0</v>
      </c>
      <c r="CU36">
        <f>IF(M36=0,0,COUNTIF(T3_imgsummary!E36:N36,"SI")*100/M36)</f>
        <v>0</v>
      </c>
      <c r="CW36">
        <f>IF(M36=0,0,COUNTIF(T3_imgsummary!E36:N36,"COD")*100/M36)</f>
        <v>0</v>
      </c>
      <c r="CX36">
        <f>IF(M36=0,0,COUNTIF(T3_imgsummary!E36:N36,"KAPP")*100/M36)</f>
        <v>0</v>
      </c>
      <c r="CY36" s="26">
        <f>IF(M36=0,0,COUNTIF(T3_imgsummary!E36:N36,"MA")*100/M36)</f>
        <v>10</v>
      </c>
      <c r="CZ36">
        <f>IF(M36=0,0,COUNTIF(T3_imgsummary!E36:N36,"SARG")*100/M36)</f>
        <v>0</v>
      </c>
      <c r="DB36" s="26">
        <f>IF(M36=0,0,COUNTIF(T3_imgsummary!E36:N36,"HA")*100/M36)</f>
        <v>10</v>
      </c>
      <c r="DD36">
        <f>IF(M36=0,0,COUNTIF(T3_imgsummary!E36:N36,"COTS")*100/M36)</f>
        <v>0</v>
      </c>
      <c r="DE36">
        <f>IF(M36=0,0,COUNTIF(T3_imgsummary!E36:N36,"COR")*100/M36)</f>
        <v>0</v>
      </c>
      <c r="DF36">
        <f>IF(M36=0,0,COUNTIF(T3_imgsummary!E36:N36,"DIA")*100/M36)</f>
        <v>0</v>
      </c>
      <c r="DG36">
        <f>IF(M36=0,0,COUNTIF(T3_imgsummary!E36:N36,"GORG")*100/M36)</f>
        <v>0</v>
      </c>
      <c r="DH36">
        <f>IF(M36=0,0,COUNTIF(T3_imgsummary!E36:N36,"ISIS")*100/M36)</f>
        <v>0</v>
      </c>
      <c r="DI36">
        <f>IF(M36=0,0,COUNTIF(T3_imgsummary!E36:N36,"OT")*100/M36)</f>
        <v>0</v>
      </c>
      <c r="DJ36">
        <f>IF(M36=0,0,COUNTIF(T3_imgsummary!E36:N36,"SG")*100/M36)</f>
        <v>0</v>
      </c>
      <c r="DK36">
        <f>IF(M36=0,0,COUNTIF(T3_imgsummary!E36:N36,"SC")*100/M36)</f>
        <v>0</v>
      </c>
      <c r="DL36">
        <f>IF(M36=0,0,COUNTIF(T3_imgsummary!E36:N36,"SP")*100/M36)</f>
        <v>0</v>
      </c>
      <c r="DM36">
        <f>IF(M36=0,0,COUNTIF(T3_imgsummary!E36:N36,"ZO")*100/M36)</f>
        <v>0</v>
      </c>
      <c r="DO36">
        <f>IF(M36=0,0,COUNTIF(T3_imgsummary!E36:N36,"TWB")*100/M36)</f>
        <v>0</v>
      </c>
      <c r="DQ36">
        <f>IF(M36=0,0,COUNTIF(T3_imgsummary!Y36:AH36,"COR")*100/M36)</f>
        <v>0</v>
      </c>
      <c r="DR36">
        <f>IF(M36=0,0,COUNTIF(T3_imgsummary!Y36:AH36,"COTS")*100/M36)</f>
        <v>0</v>
      </c>
      <c r="DS36">
        <f>IF(M36=0,0,COUNTIF(T3_imgsummary!Y36:AH36,"DIA")*100/M36)</f>
        <v>0</v>
      </c>
      <c r="DT36">
        <f>IF(M36=0,0,COUNTIF(T3_imgsummary!Y36:AH36,"GORG")*100/M36)</f>
        <v>0</v>
      </c>
      <c r="DU36">
        <f>IF(M36=0,0,COUNTIF(T3_imgsummary!Y36:AH36,"ISIS")*100/M36)</f>
        <v>0</v>
      </c>
      <c r="DV36">
        <f>IF(M36=0,0,COUNTIF(T3_imgsummary!Y36:AH36,"DIS")*100/M36)</f>
        <v>0</v>
      </c>
      <c r="DW36">
        <f>IF(M36=0,0,COUNTIF(T3_imgsummary!Y36:AH36,"BLEC")*100/M36)</f>
        <v>0</v>
      </c>
      <c r="DX36">
        <f>IF(M36=0,0,COUNTIF(T3_imgsummary!Y36:AH36,"COD")*100/M36)</f>
        <v>0</v>
      </c>
      <c r="DY36">
        <f>IF(M36=0,0,COUNTIF(T3_imgsummary!Y36:AH36,"KAPP")*100/M36)</f>
        <v>0</v>
      </c>
      <c r="DZ36">
        <f>IF(M36=0,0,COUNTIF(T3_imgsummary!Y36:AH36,"SARG")*100/M36)</f>
        <v>0</v>
      </c>
      <c r="EA36">
        <f>IF(M36=0,0,COUNTIF(T3_imgsummary!Y36:AH36,"ZACRF")*100/M36)</f>
        <v>0</v>
      </c>
      <c r="EB36">
        <f>IF(M36=0,0,COUNTIF(T3_imgsummary!Y36:AH36,"ZAGARF")*100/M36)</f>
        <v>0</v>
      </c>
      <c r="EC36">
        <f>IF(M36=0,0,COUNTIF(T3_imgsummary!Y36:AH36,"ZAGATF")*100/M36)</f>
        <v>0</v>
      </c>
      <c r="ED36">
        <f>IF(M36=0,0,COUNTIF(T3_imgsummary!Y36:AH36,"ZCMRF")*100/M36)</f>
        <v>0</v>
      </c>
      <c r="EE36">
        <f>IF(M36=0,0,COUNTIF(T3_imgsummary!Y36:AH36,"ZDENF")*100/M36)</f>
        <v>0</v>
      </c>
      <c r="EF36">
        <f>IF(M36=0,0,COUNTIF(T3_imgsummary!Y36:AH36,"ZEUPF")*100/M36)</f>
        <v>0</v>
      </c>
      <c r="EG36">
        <f>IF(M36=0,0,COUNTIF(T3_imgsummary!Y36:AH36,"ZFAVF")*100/M36)</f>
        <v>0</v>
      </c>
      <c r="EH36">
        <f>IF(M36=0,0,COUNTIF(T3_imgsummary!Y36:AH36,"ZMUSF")*100/M36)</f>
        <v>0</v>
      </c>
      <c r="EI36">
        <f>IF(M36=0,0,COUNTIF(T3_imgsummary!Y36:AH36,"ZNSC")*100/M36)</f>
        <v>0</v>
      </c>
      <c r="EJ36">
        <f>IF(M36=0,0,COUNTIF(T3_imgsummary!Y36:AH36,"ZOC")*100/M36)</f>
        <v>0</v>
      </c>
      <c r="EK36">
        <f>IF(M36=0,0,COUNTIF(T3_imgsummary!Y36:AH36,"ZPOCF")*100/M36)</f>
        <v>0</v>
      </c>
      <c r="EL36">
        <f>IF(M36=0,0,COUNTIF(T3_imgsummary!Y36:AH36,"ZPORF")*100/M36)</f>
        <v>0</v>
      </c>
    </row>
    <row r="37" spans="1:142" x14ac:dyDescent="0.25">
      <c r="A37">
        <v>35</v>
      </c>
      <c r="B37" t="s">
        <v>755</v>
      </c>
      <c r="F37" s="26">
        <f>IF(M37=0,0,COUNTIF(T3_imgsummary!O37:X37,"HC")*100/M37)</f>
        <v>20</v>
      </c>
      <c r="G37" s="26">
        <f>IF(M37=0,0,COUNTIF(T3_imgsummary!O37:X37,"AA")*100/M37)</f>
        <v>30</v>
      </c>
      <c r="H37">
        <f>IF(M37=0,0,COUNTIF(T3_imgsummary!O37:X37,"AB")*100/M37)</f>
        <v>0</v>
      </c>
      <c r="I37" s="26">
        <f>IF(M37=0,0,COUNTIF(T3_imgsummary!O37:X37,"MA")*100/M37)</f>
        <v>30</v>
      </c>
      <c r="J37" s="26">
        <f>IF(M37=0,0,COUNTIF(T3_imgsummary!O37:X37,"HA")*100/M37)</f>
        <v>10</v>
      </c>
      <c r="K37" s="26">
        <f>IF(M37=0,0,COUNTIF(T3_imgsummary!O37:X37,"OB")*100/M37)</f>
        <v>10</v>
      </c>
      <c r="L37">
        <f>IF(M37=0,0,COUNTIF(T3_imgsummary!O37:X37,"TWB")*100/M37)</f>
        <v>0</v>
      </c>
      <c r="M37">
        <f>10-COUNTIF(T3_imgsummary!O37:X37,"TWS")</f>
        <v>10</v>
      </c>
      <c r="P37">
        <f>IF(M37=0,0,COUNTIF(T3_imgsummary!E37:N37,"ACAN")*100/M37)</f>
        <v>0</v>
      </c>
      <c r="Q37">
        <f>IF(M37=0,0,COUNTIF(T3_imgsummary!E37:N37,"ACB")*100/M37)</f>
        <v>0</v>
      </c>
      <c r="R37">
        <f>IF(M37=0,0,COUNTIF(T3_imgsummary!E37:N37,"ACC")*100/M37)</f>
        <v>0</v>
      </c>
      <c r="S37">
        <f>IF(M37=0,0,COUNTIF(T3_imgsummary!E37:N37,"ACD")*100/M37)</f>
        <v>0</v>
      </c>
      <c r="T37">
        <f>IF(M37=0,0,COUNTIF(T3_imgsummary!E37:N37,"ACH")*100/M37)</f>
        <v>0</v>
      </c>
      <c r="U37">
        <f>IF(M37=0,0,COUNTIF(T3_imgsummary!E37:N37,"ACT")*100/M37)</f>
        <v>0</v>
      </c>
      <c r="V37">
        <f>IF(M37=0,0,COUNTIF(T3_imgsummary!E37:N37,"ACR")*100/M37)</f>
        <v>0</v>
      </c>
      <c r="W37">
        <f>IF(M37=0,0,COUNTIF(T3_imgsummary!E37:N37,"AST")*100/M37)</f>
        <v>0</v>
      </c>
      <c r="X37">
        <f>IF(M37=0,0,COUNTIF(T3_imgsummary!E37:N37,"AF")*100/M37)</f>
        <v>0</v>
      </c>
      <c r="Y37">
        <f>IF(M37=0,0,COUNTIF(T3_imgsummary!E37:N37,"BLEC")*100/M37)</f>
        <v>0</v>
      </c>
      <c r="Z37">
        <f>IF(M37=0,0,COUNTIF(T3_imgsummary!E37:N37,"CAU")*100/M37)</f>
        <v>0</v>
      </c>
      <c r="AA37">
        <f>IF(M37=0,0,COUNTIF(T3_imgsummary!E37:N37,"COE")*100/M37)</f>
        <v>0</v>
      </c>
      <c r="AB37">
        <f>IF(M37=0,0,COUNTIF(T3_imgsummary!E37:N37,"COS")*100/M37)</f>
        <v>0</v>
      </c>
      <c r="AC37">
        <f>IF(M37=0,0,COUNTIF(T3_imgsummary!E37:N37,"CYP")*100/M37)</f>
        <v>0</v>
      </c>
      <c r="AD37">
        <f>IF(M37=0,0,COUNTIF(T3_imgsummary!E37:N37,"DIP")*100/M37)</f>
        <v>0</v>
      </c>
      <c r="AE37">
        <f>IF(M37=0,0,COUNTIF(T3_imgsummary!E37:N37,"ECHY")*100/M37)</f>
        <v>0</v>
      </c>
      <c r="AF37">
        <f>IF(M37=0,0,COUNTIF(T3_imgsummary!E37:N37,"ECHI")*100/M37)</f>
        <v>0</v>
      </c>
      <c r="AG37">
        <f>IF(M37=0,0,COUNTIF(T3_imgsummary!E37:N37,"EUP")*100/M37)</f>
        <v>0</v>
      </c>
      <c r="AH37">
        <f>IF(M37=0,0,COUNTIF(T3_imgsummary!E37:N37,"FAV")*100/M37)</f>
        <v>0</v>
      </c>
      <c r="AI37">
        <f>IF(M37=0,0,COUNTIF(T3_imgsummary!E37:N37,"FVI")*100/M37)</f>
        <v>0</v>
      </c>
      <c r="AJ37">
        <f>IF(M37=0,0,COUNTIF(T3_imgsummary!E37:N37,"CMR")*100/M37)</f>
        <v>0</v>
      </c>
      <c r="AK37">
        <f>IF(M37=0,0,COUNTIF(T3_imgsummary!E37:N37,"GAL")*100/M37)</f>
        <v>0</v>
      </c>
      <c r="AL37">
        <f>IF(M37=0,0,COUNTIF(T3_imgsummary!E37:N37,"GONIA")*100/M37)</f>
        <v>0</v>
      </c>
      <c r="AM37">
        <f>IF(M37=0,0,COUNTIF(T3_imgsummary!E37:N37,"GONIO")*100/M37)</f>
        <v>0</v>
      </c>
      <c r="AN37">
        <f>IF(M37=0,0,COUNTIF(T3_imgsummary!E37:N37,"HEL")*100/M37)</f>
        <v>0</v>
      </c>
      <c r="AO37">
        <f>IF(M37=0,0,COUNTIF(T3_imgsummary!E37:N37,"HYD")*100/M37)</f>
        <v>0</v>
      </c>
      <c r="AP37" s="26">
        <f>IF(M37=0,0,COUNTIF(T3_imgsummary!E37:N37,"ISO")*100/M37)</f>
        <v>10</v>
      </c>
      <c r="AQ37">
        <f>IF(M37=0,0,COUNTIF(T3_imgsummary!E37:N37,"LEPA")*100/M37)</f>
        <v>0</v>
      </c>
      <c r="AR37">
        <f>IF(M37=0,0,COUNTIF(T3_imgsummary!E37:N37,"LEPS")*100/M37)</f>
        <v>0</v>
      </c>
      <c r="AS37">
        <f>IF(M37=0,0,COUNTIF(T3_imgsummary!E37:N37,"LOB")*100/M37)</f>
        <v>0</v>
      </c>
      <c r="AT37">
        <f>IF(M37=0,0,COUNTIF(T3_imgsummary!E37:N37,"MER")*100/M37)</f>
        <v>0</v>
      </c>
      <c r="AU37">
        <f>IF(M37=0,0,COUNTIF(T3_imgsummary!E37:N37,"MILL")*100/M37)</f>
        <v>0</v>
      </c>
      <c r="AV37">
        <f>IF(M37=0,0,COUNTIF(T3_imgsummary!E37:N37,"MON")*100/M37)</f>
        <v>0</v>
      </c>
      <c r="AW37">
        <f>IF(M37=0,0,COUNTIF(T3_imgsummary!E37:N37,"MONTB")*100/M37)</f>
        <v>0</v>
      </c>
      <c r="AX37">
        <f>IF(M37=0,0,COUNTIF(T3_imgsummary!E37:N37,"MONTE")*100/M37)</f>
        <v>0</v>
      </c>
      <c r="AY37">
        <f>IF(M37=0,0,COUNTIF(T3_imgsummary!E37:N37,"MONTF")*100/M37)</f>
        <v>0</v>
      </c>
      <c r="AZ37">
        <f>IF(M37=0,0,COUNTIF(T3_imgsummary!E37:N37,"MYC")*100/M37)</f>
        <v>0</v>
      </c>
      <c r="BA37">
        <f>IF(M37=0,0,COUNTIF(T3_imgsummary!E37:N37,"CB")*100/M37)</f>
        <v>0</v>
      </c>
      <c r="BB37">
        <f>IF(M37=0,0,COUNTIF(T3_imgsummary!E37:N37,"BUB")*100/M37)</f>
        <v>0</v>
      </c>
      <c r="BC37" s="26">
        <f>IF(M37=0,0,COUNTIF(T3_imgsummary!E37:N37,"CE")*100/M37)</f>
        <v>10</v>
      </c>
      <c r="BD37">
        <f>IF(M37=0,0,COUNTIF(T3_imgsummary!E37:N37,"CF")*100/M37)</f>
        <v>0</v>
      </c>
      <c r="BE37">
        <f>IF(M37=0,0,COUNTIF(T3_imgsummary!E37:N37,"FOT")*100/M37)</f>
        <v>0</v>
      </c>
      <c r="BF37">
        <f>IF(M37=0,0,COUNTIF(T3_imgsummary!E37:N37,"CM")*100/M37)</f>
        <v>0</v>
      </c>
      <c r="BG37">
        <f>IF(M37=0,0,COUNTIF(T3_imgsummary!E37:N37,"OULA")*100/M37)</f>
        <v>0</v>
      </c>
      <c r="BH37">
        <f>IF(M37=0,0,COUNTIF(T3_imgsummary!E37:N37,"OULO")*100/M37)</f>
        <v>0</v>
      </c>
      <c r="BI37">
        <f>IF(M37=0,0,COUNTIF(T3_imgsummary!E37:N37,"OXY")*100/M37)</f>
        <v>0</v>
      </c>
      <c r="BJ37">
        <f>IF(M37=0,0,COUNTIF(T3_imgsummary!E37:N37,"PACE")*100/M37)</f>
        <v>0</v>
      </c>
      <c r="BK37">
        <f>IF(M37=0,0,COUNTIF(T3_imgsummary!E37:N37,"PACF")*100/M37)</f>
        <v>0</v>
      </c>
      <c r="BL37">
        <f>IF(M37=0,0,COUNTIF(T3_imgsummary!E37:N37,"PAV")*100/M37)</f>
        <v>0</v>
      </c>
      <c r="BM37">
        <f>IF(M37=0,0,COUNTIF(T3_imgsummary!E37:N37,"PEC")*100/M37)</f>
        <v>0</v>
      </c>
      <c r="BN37">
        <f>IF(M37=0,0,COUNTIF(T3_imgsummary!E37:N37,"PLAT")*100/M37)</f>
        <v>0</v>
      </c>
      <c r="BO37">
        <f>IF(M37=0,0,COUNTIF(T3_imgsummary!E37:N37,"POC")*100/M37)</f>
        <v>0</v>
      </c>
      <c r="BP37">
        <f>IF(M37=0,0,COUNTIF(T3_imgsummary!E37:N37,"PORB")*100/M37)</f>
        <v>0</v>
      </c>
      <c r="BQ37">
        <f>IF(M37=0,0,COUNTIF(T3_imgsummary!E37:N37,"PORE")*100/M37)</f>
        <v>0</v>
      </c>
      <c r="BR37">
        <f>IF(M37=0,0,COUNTIF(T3_imgsummary!E37:N37,"PORM")*100/M37)</f>
        <v>0</v>
      </c>
      <c r="BS37">
        <f>IF(M37=0,0,COUNTIF(T3_imgsummary!E37:N37,"SER")*100/M37)</f>
        <v>0</v>
      </c>
      <c r="BT37">
        <f>IF(M37=0,0,COUNTIF(T3_imgsummary!E37:N37,"STY")*100/M37)</f>
        <v>0</v>
      </c>
      <c r="BU37">
        <f>IF(M37=0,0,COUNTIF(T3_imgsummary!E37:N37,"SYM")*100/M37)</f>
        <v>0</v>
      </c>
      <c r="BV37">
        <f>IF(M37=0,0,COUNTIF(T3_imgsummary!E37:N37,"TUBI")*100/M37)</f>
        <v>0</v>
      </c>
      <c r="BW37">
        <f>IF(M37=0,0,COUNTIF(T3_imgsummary!E37:N37,"TURB")*100/M37)</f>
        <v>0</v>
      </c>
      <c r="BX37">
        <f>IF(M37=0,0,COUNTIF(T3_imgsummary!E37:N37,"ZACRF")*100/M37)</f>
        <v>0</v>
      </c>
      <c r="BY37">
        <f>IF(M37=0,0,COUNTIF(T3_imgsummary!E37:N37,"ZAGARF")*100/M37)</f>
        <v>0</v>
      </c>
      <c r="BZ37">
        <f>IF(M37=0,0,COUNTIF(T3_imgsummary!E37:N37,"ZAGATF")*100/M37)</f>
        <v>0</v>
      </c>
      <c r="CA37">
        <f>IF(M37=0,0,COUNTIF(T3_imgsummary!E37:N37,"ZDENF")*100/M37)</f>
        <v>0</v>
      </c>
      <c r="CB37">
        <f>IF(M37=0,0,COUNTIF(T3_imgsummary!E37:N37,"ZEUPF")*100/M37)</f>
        <v>0</v>
      </c>
      <c r="CC37">
        <f>IF(M37=0,0,COUNTIF(T3_imgsummary!E37:N37,"ZFAVF")*100/M37)</f>
        <v>0</v>
      </c>
      <c r="CD37">
        <f>IF(M37=0,0,COUNTIF(T3_imgsummary!E37:N37,"ZCMRF")*100/M37)</f>
        <v>0</v>
      </c>
      <c r="CE37">
        <f>IF(M37=0,0,COUNTIF(T3_imgsummary!E37:N37,"ZMUSF")*100/M37)</f>
        <v>0</v>
      </c>
      <c r="CF37">
        <f>IF(M37=0,0,COUNTIF(T3_imgsummary!E37:N37,"ZNSC")*100/M37)</f>
        <v>0</v>
      </c>
      <c r="CG37">
        <f>IF(M37=0,0,COUNTIF(T3_imgsummary!E37:N37,"ZOC")*100/M37)</f>
        <v>0</v>
      </c>
      <c r="CH37">
        <f>IF(M37=0,0,COUNTIF(T3_imgsummary!E37:N37,"ZPOCF")*100/M37)</f>
        <v>0</v>
      </c>
      <c r="CI37">
        <f>IF(M37=0,0,COUNTIF(T3_imgsummary!E37:N37,"ZPORF")*100/M37)</f>
        <v>0</v>
      </c>
      <c r="CK37" s="26">
        <f>IF(M37=0,0,COUNTIF(T3_imgsummary!E37:N37,"AA")*100/M37)</f>
        <v>10</v>
      </c>
      <c r="CL37">
        <f>IF(M37=0,0,COUNTIF(T3_imgsummary!E37:N37,"CA")*100/M37)</f>
        <v>0</v>
      </c>
      <c r="CM37" s="26">
        <f>IF(M37=0,0,COUNTIF(T3_imgsummary!E37:N37,"DC")*100/M37)</f>
        <v>20</v>
      </c>
      <c r="CN37">
        <f>IF(M37=0,0,COUNTIF(T3_imgsummary!E37:N37,"DCA")*100/M37)</f>
        <v>0</v>
      </c>
      <c r="CO37">
        <f>IF(M37=0,0,COUNTIF(T3_imgsummary!E37:N37,"DIS")*100/M37)</f>
        <v>0</v>
      </c>
      <c r="CQ37">
        <f>IF(M37=0,0,COUNTIF(T3_imgsummary!E37:N37,"GRV")*100/M37)</f>
        <v>0</v>
      </c>
      <c r="CR37">
        <f>IF(M37=0,0,COUNTIF(T3_imgsummary!E37:N37,"R")*100/M37)</f>
        <v>0</v>
      </c>
      <c r="CS37">
        <f>IF(M37=0,0,COUNTIF(T3_imgsummary!E37:N37,"S")*100/M37)</f>
        <v>0</v>
      </c>
      <c r="CT37">
        <f>IF(M37=0,0,COUNTIF(T3_imgsummary!E37:N37,"RCK")*100/M37)</f>
        <v>0</v>
      </c>
      <c r="CU37">
        <f>IF(M37=0,0,COUNTIF(T3_imgsummary!E37:N37,"SI")*100/M37)</f>
        <v>0</v>
      </c>
      <c r="CW37">
        <f>IF(M37=0,0,COUNTIF(T3_imgsummary!E37:N37,"COD")*100/M37)</f>
        <v>0</v>
      </c>
      <c r="CX37">
        <f>IF(M37=0,0,COUNTIF(T3_imgsummary!E37:N37,"KAPP")*100/M37)</f>
        <v>0</v>
      </c>
      <c r="CY37" s="26">
        <f>IF(M37=0,0,COUNTIF(T3_imgsummary!E37:N37,"MA")*100/M37)</f>
        <v>30</v>
      </c>
      <c r="CZ37">
        <f>IF(M37=0,0,COUNTIF(T3_imgsummary!E37:N37,"SARG")*100/M37)</f>
        <v>0</v>
      </c>
      <c r="DB37" s="26">
        <f>IF(M37=0,0,COUNTIF(T3_imgsummary!E37:N37,"HA")*100/M37)</f>
        <v>10</v>
      </c>
      <c r="DD37">
        <f>IF(M37=0,0,COUNTIF(T3_imgsummary!E37:N37,"COTS")*100/M37)</f>
        <v>0</v>
      </c>
      <c r="DE37">
        <f>IF(M37=0,0,COUNTIF(T3_imgsummary!E37:N37,"COR")*100/M37)</f>
        <v>0</v>
      </c>
      <c r="DF37">
        <f>IF(M37=0,0,COUNTIF(T3_imgsummary!E37:N37,"DIA")*100/M37)</f>
        <v>0</v>
      </c>
      <c r="DG37">
        <f>IF(M37=0,0,COUNTIF(T3_imgsummary!E37:N37,"GORG")*100/M37)</f>
        <v>0</v>
      </c>
      <c r="DH37">
        <f>IF(M37=0,0,COUNTIF(T3_imgsummary!E37:N37,"ISIS")*100/M37)</f>
        <v>0</v>
      </c>
      <c r="DI37">
        <f>IF(M37=0,0,COUNTIF(T3_imgsummary!E37:N37,"OT")*100/M37)</f>
        <v>0</v>
      </c>
      <c r="DJ37">
        <f>IF(M37=0,0,COUNTIF(T3_imgsummary!E37:N37,"SG")*100/M37)</f>
        <v>0</v>
      </c>
      <c r="DK37">
        <f>IF(M37=0,0,COUNTIF(T3_imgsummary!E37:N37,"SC")*100/M37)</f>
        <v>0</v>
      </c>
      <c r="DL37" s="26">
        <f>IF(M37=0,0,COUNTIF(T3_imgsummary!E37:N37,"SP")*100/M37)</f>
        <v>10</v>
      </c>
      <c r="DM37">
        <f>IF(M37=0,0,COUNTIF(T3_imgsummary!E37:N37,"ZO")*100/M37)</f>
        <v>0</v>
      </c>
      <c r="DO37">
        <f>IF(M37=0,0,COUNTIF(T3_imgsummary!E37:N37,"TWB")*100/M37)</f>
        <v>0</v>
      </c>
      <c r="DQ37">
        <f>IF(M37=0,0,COUNTIF(T3_imgsummary!Y37:AH37,"COR")*100/M37)</f>
        <v>0</v>
      </c>
      <c r="DR37">
        <f>IF(M37=0,0,COUNTIF(T3_imgsummary!Y37:AH37,"COTS")*100/M37)</f>
        <v>0</v>
      </c>
      <c r="DS37">
        <f>IF(M37=0,0,COUNTIF(T3_imgsummary!Y37:AH37,"DIA")*100/M37)</f>
        <v>0</v>
      </c>
      <c r="DT37">
        <f>IF(M37=0,0,COUNTIF(T3_imgsummary!Y37:AH37,"GORG")*100/M37)</f>
        <v>0</v>
      </c>
      <c r="DU37">
        <f>IF(M37=0,0,COUNTIF(T3_imgsummary!Y37:AH37,"ISIS")*100/M37)</f>
        <v>0</v>
      </c>
      <c r="DV37">
        <f>IF(M37=0,0,COUNTIF(T3_imgsummary!Y37:AH37,"DIS")*100/M37)</f>
        <v>0</v>
      </c>
      <c r="DW37">
        <f>IF(M37=0,0,COUNTIF(T3_imgsummary!Y37:AH37,"BLEC")*100/M37)</f>
        <v>10</v>
      </c>
      <c r="DX37">
        <f>IF(M37=0,0,COUNTIF(T3_imgsummary!Y37:AH37,"COD")*100/M37)</f>
        <v>0</v>
      </c>
      <c r="DY37">
        <f>IF(M37=0,0,COUNTIF(T3_imgsummary!Y37:AH37,"KAPP")*100/M37)</f>
        <v>0</v>
      </c>
      <c r="DZ37">
        <f>IF(M37=0,0,COUNTIF(T3_imgsummary!Y37:AH37,"SARG")*100/M37)</f>
        <v>0</v>
      </c>
      <c r="EA37">
        <f>IF(M37=0,0,COUNTIF(T3_imgsummary!Y37:AH37,"ZACRF")*100/M37)</f>
        <v>0</v>
      </c>
      <c r="EB37">
        <f>IF(M37=0,0,COUNTIF(T3_imgsummary!Y37:AH37,"ZAGARF")*100/M37)</f>
        <v>0</v>
      </c>
      <c r="EC37">
        <f>IF(M37=0,0,COUNTIF(T3_imgsummary!Y37:AH37,"ZAGATF")*100/M37)</f>
        <v>0</v>
      </c>
      <c r="ED37">
        <f>IF(M37=0,0,COUNTIF(T3_imgsummary!Y37:AH37,"ZCMRF")*100/M37)</f>
        <v>0</v>
      </c>
      <c r="EE37">
        <f>IF(M37=0,0,COUNTIF(T3_imgsummary!Y37:AH37,"ZDENF")*100/M37)</f>
        <v>0</v>
      </c>
      <c r="EF37">
        <f>IF(M37=0,0,COUNTIF(T3_imgsummary!Y37:AH37,"ZEUPF")*100/M37)</f>
        <v>0</v>
      </c>
      <c r="EG37">
        <f>IF(M37=0,0,COUNTIF(T3_imgsummary!Y37:AH37,"ZFAVF")*100/M37)</f>
        <v>0</v>
      </c>
      <c r="EH37">
        <f>IF(M37=0,0,COUNTIF(T3_imgsummary!Y37:AH37,"ZMUSF")*100/M37)</f>
        <v>0</v>
      </c>
      <c r="EI37">
        <f>IF(M37=0,0,COUNTIF(T3_imgsummary!Y37:AH37,"ZNSC")*100/M37)</f>
        <v>0</v>
      </c>
      <c r="EJ37">
        <f>IF(M37=0,0,COUNTIF(T3_imgsummary!Y37:AH37,"ZOC")*100/M37)</f>
        <v>0</v>
      </c>
      <c r="EK37">
        <f>IF(M37=0,0,COUNTIF(T3_imgsummary!Y37:AH37,"ZPOCF")*100/M37)</f>
        <v>0</v>
      </c>
      <c r="EL37">
        <f>IF(M37=0,0,COUNTIF(T3_imgsummary!Y37:AH37,"ZPORF")*100/M37)</f>
        <v>0</v>
      </c>
    </row>
    <row r="38" spans="1:142" x14ac:dyDescent="0.25">
      <c r="A38">
        <v>36</v>
      </c>
      <c r="B38" t="s">
        <v>756</v>
      </c>
      <c r="F38" s="26">
        <f>IF(M38=0,0,COUNTIF(T3_imgsummary!O38:X38,"HC")*100/M38)</f>
        <v>10</v>
      </c>
      <c r="G38" s="26">
        <f>IF(M38=0,0,COUNTIF(T3_imgsummary!O38:X38,"AA")*100/M38)</f>
        <v>50</v>
      </c>
      <c r="H38">
        <f>IF(M38=0,0,COUNTIF(T3_imgsummary!O38:X38,"AB")*100/M38)</f>
        <v>0</v>
      </c>
      <c r="I38" s="26">
        <f>IF(M38=0,0,COUNTIF(T3_imgsummary!O38:X38,"MA")*100/M38)</f>
        <v>20</v>
      </c>
      <c r="J38" s="26">
        <f>IF(M38=0,0,COUNTIF(T3_imgsummary!O38:X38,"HA")*100/M38)</f>
        <v>20</v>
      </c>
      <c r="K38">
        <f>IF(M38=0,0,COUNTIF(T3_imgsummary!O38:X38,"OB")*100/M38)</f>
        <v>0</v>
      </c>
      <c r="L38">
        <f>IF(M38=0,0,COUNTIF(T3_imgsummary!O38:X38,"TWB")*100/M38)</f>
        <v>0</v>
      </c>
      <c r="M38">
        <f>10-COUNTIF(T3_imgsummary!O38:X38,"TWS")</f>
        <v>10</v>
      </c>
      <c r="P38">
        <f>IF(M38=0,0,COUNTIF(T3_imgsummary!E38:N38,"ACAN")*100/M38)</f>
        <v>0</v>
      </c>
      <c r="Q38">
        <f>IF(M38=0,0,COUNTIF(T3_imgsummary!E38:N38,"ACB")*100/M38)</f>
        <v>0</v>
      </c>
      <c r="R38">
        <f>IF(M38=0,0,COUNTIF(T3_imgsummary!E38:N38,"ACC")*100/M38)</f>
        <v>0</v>
      </c>
      <c r="S38">
        <f>IF(M38=0,0,COUNTIF(T3_imgsummary!E38:N38,"ACD")*100/M38)</f>
        <v>0</v>
      </c>
      <c r="T38">
        <f>IF(M38=0,0,COUNTIF(T3_imgsummary!E38:N38,"ACH")*100/M38)</f>
        <v>0</v>
      </c>
      <c r="U38">
        <f>IF(M38=0,0,COUNTIF(T3_imgsummary!E38:N38,"ACT")*100/M38)</f>
        <v>0</v>
      </c>
      <c r="V38">
        <f>IF(M38=0,0,COUNTIF(T3_imgsummary!E38:N38,"ACR")*100/M38)</f>
        <v>0</v>
      </c>
      <c r="W38">
        <f>IF(M38=0,0,COUNTIF(T3_imgsummary!E38:N38,"AST")*100/M38)</f>
        <v>0</v>
      </c>
      <c r="X38">
        <f>IF(M38=0,0,COUNTIF(T3_imgsummary!E38:N38,"AF")*100/M38)</f>
        <v>0</v>
      </c>
      <c r="Y38">
        <f>IF(M38=0,0,COUNTIF(T3_imgsummary!E38:N38,"BLEC")*100/M38)</f>
        <v>0</v>
      </c>
      <c r="Z38">
        <f>IF(M38=0,0,COUNTIF(T3_imgsummary!E38:N38,"CAU")*100/M38)</f>
        <v>0</v>
      </c>
      <c r="AA38">
        <f>IF(M38=0,0,COUNTIF(T3_imgsummary!E38:N38,"COE")*100/M38)</f>
        <v>0</v>
      </c>
      <c r="AB38">
        <f>IF(M38=0,0,COUNTIF(T3_imgsummary!E38:N38,"COS")*100/M38)</f>
        <v>0</v>
      </c>
      <c r="AC38">
        <f>IF(M38=0,0,COUNTIF(T3_imgsummary!E38:N38,"CYP")*100/M38)</f>
        <v>0</v>
      </c>
      <c r="AD38">
        <f>IF(M38=0,0,COUNTIF(T3_imgsummary!E38:N38,"DIP")*100/M38)</f>
        <v>0</v>
      </c>
      <c r="AE38">
        <f>IF(M38=0,0,COUNTIF(T3_imgsummary!E38:N38,"ECHY")*100/M38)</f>
        <v>0</v>
      </c>
      <c r="AF38">
        <f>IF(M38=0,0,COUNTIF(T3_imgsummary!E38:N38,"ECHI")*100/M38)</f>
        <v>0</v>
      </c>
      <c r="AG38">
        <f>IF(M38=0,0,COUNTIF(T3_imgsummary!E38:N38,"EUP")*100/M38)</f>
        <v>0</v>
      </c>
      <c r="AH38">
        <f>IF(M38=0,0,COUNTIF(T3_imgsummary!E38:N38,"FAV")*100/M38)</f>
        <v>0</v>
      </c>
      <c r="AI38">
        <f>IF(M38=0,0,COUNTIF(T3_imgsummary!E38:N38,"FVI")*100/M38)</f>
        <v>0</v>
      </c>
      <c r="AJ38">
        <f>IF(M38=0,0,COUNTIF(T3_imgsummary!E38:N38,"CMR")*100/M38)</f>
        <v>0</v>
      </c>
      <c r="AK38">
        <f>IF(M38=0,0,COUNTIF(T3_imgsummary!E38:N38,"GAL")*100/M38)</f>
        <v>0</v>
      </c>
      <c r="AL38">
        <f>IF(M38=0,0,COUNTIF(T3_imgsummary!E38:N38,"GONIA")*100/M38)</f>
        <v>0</v>
      </c>
      <c r="AM38">
        <f>IF(M38=0,0,COUNTIF(T3_imgsummary!E38:N38,"GONIO")*100/M38)</f>
        <v>0</v>
      </c>
      <c r="AN38">
        <f>IF(M38=0,0,COUNTIF(T3_imgsummary!E38:N38,"HEL")*100/M38)</f>
        <v>0</v>
      </c>
      <c r="AO38">
        <f>IF(M38=0,0,COUNTIF(T3_imgsummary!E38:N38,"HYD")*100/M38)</f>
        <v>0</v>
      </c>
      <c r="AP38">
        <f>IF(M38=0,0,COUNTIF(T3_imgsummary!E38:N38,"ISO")*100/M38)</f>
        <v>0</v>
      </c>
      <c r="AQ38">
        <f>IF(M38=0,0,COUNTIF(T3_imgsummary!E38:N38,"LEPA")*100/M38)</f>
        <v>0</v>
      </c>
      <c r="AR38">
        <f>IF(M38=0,0,COUNTIF(T3_imgsummary!E38:N38,"LEPS")*100/M38)</f>
        <v>0</v>
      </c>
      <c r="AS38">
        <f>IF(M38=0,0,COUNTIF(T3_imgsummary!E38:N38,"LOB")*100/M38)</f>
        <v>0</v>
      </c>
      <c r="AT38">
        <f>IF(M38=0,0,COUNTIF(T3_imgsummary!E38:N38,"MER")*100/M38)</f>
        <v>0</v>
      </c>
      <c r="AU38">
        <f>IF(M38=0,0,COUNTIF(T3_imgsummary!E38:N38,"MILL")*100/M38)</f>
        <v>0</v>
      </c>
      <c r="AV38">
        <f>IF(M38=0,0,COUNTIF(T3_imgsummary!E38:N38,"MON")*100/M38)</f>
        <v>0</v>
      </c>
      <c r="AW38">
        <f>IF(M38=0,0,COUNTIF(T3_imgsummary!E38:N38,"MONTB")*100/M38)</f>
        <v>0</v>
      </c>
      <c r="AX38">
        <f>IF(M38=0,0,COUNTIF(T3_imgsummary!E38:N38,"MONTE")*100/M38)</f>
        <v>0</v>
      </c>
      <c r="AY38">
        <f>IF(M38=0,0,COUNTIF(T3_imgsummary!E38:N38,"MONTF")*100/M38)</f>
        <v>0</v>
      </c>
      <c r="AZ38">
        <f>IF(M38=0,0,COUNTIF(T3_imgsummary!E38:N38,"MYC")*100/M38)</f>
        <v>0</v>
      </c>
      <c r="BA38">
        <f>IF(M38=0,0,COUNTIF(T3_imgsummary!E38:N38,"CB")*100/M38)</f>
        <v>0</v>
      </c>
      <c r="BB38">
        <f>IF(M38=0,0,COUNTIF(T3_imgsummary!E38:N38,"BUB")*100/M38)</f>
        <v>0</v>
      </c>
      <c r="BC38" s="26">
        <f>IF(M38=0,0,COUNTIF(T3_imgsummary!E38:N38,"CE")*100/M38)</f>
        <v>10</v>
      </c>
      <c r="BD38">
        <f>IF(M38=0,0,COUNTIF(T3_imgsummary!E38:N38,"CF")*100/M38)</f>
        <v>0</v>
      </c>
      <c r="BE38">
        <f>IF(M38=0,0,COUNTIF(T3_imgsummary!E38:N38,"FOT")*100/M38)</f>
        <v>0</v>
      </c>
      <c r="BF38">
        <f>IF(M38=0,0,COUNTIF(T3_imgsummary!E38:N38,"CM")*100/M38)</f>
        <v>0</v>
      </c>
      <c r="BG38">
        <f>IF(M38=0,0,COUNTIF(T3_imgsummary!E38:N38,"OULA")*100/M38)</f>
        <v>0</v>
      </c>
      <c r="BH38">
        <f>IF(M38=0,0,COUNTIF(T3_imgsummary!E38:N38,"OULO")*100/M38)</f>
        <v>0</v>
      </c>
      <c r="BI38">
        <f>IF(M38=0,0,COUNTIF(T3_imgsummary!E38:N38,"OXY")*100/M38)</f>
        <v>0</v>
      </c>
      <c r="BJ38">
        <f>IF(M38=0,0,COUNTIF(T3_imgsummary!E38:N38,"PACE")*100/M38)</f>
        <v>0</v>
      </c>
      <c r="BK38">
        <f>IF(M38=0,0,COUNTIF(T3_imgsummary!E38:N38,"PACF")*100/M38)</f>
        <v>0</v>
      </c>
      <c r="BL38">
        <f>IF(M38=0,0,COUNTIF(T3_imgsummary!E38:N38,"PAV")*100/M38)</f>
        <v>0</v>
      </c>
      <c r="BM38">
        <f>IF(M38=0,0,COUNTIF(T3_imgsummary!E38:N38,"PEC")*100/M38)</f>
        <v>0</v>
      </c>
      <c r="BN38">
        <f>IF(M38=0,0,COUNTIF(T3_imgsummary!E38:N38,"PLAT")*100/M38)</f>
        <v>0</v>
      </c>
      <c r="BO38">
        <f>IF(M38=0,0,COUNTIF(T3_imgsummary!E38:N38,"POC")*100/M38)</f>
        <v>0</v>
      </c>
      <c r="BP38">
        <f>IF(M38=0,0,COUNTIF(T3_imgsummary!E38:N38,"PORB")*100/M38)</f>
        <v>0</v>
      </c>
      <c r="BQ38">
        <f>IF(M38=0,0,COUNTIF(T3_imgsummary!E38:N38,"PORE")*100/M38)</f>
        <v>0</v>
      </c>
      <c r="BR38">
        <f>IF(M38=0,0,COUNTIF(T3_imgsummary!E38:N38,"PORM")*100/M38)</f>
        <v>0</v>
      </c>
      <c r="BS38">
        <f>IF(M38=0,0,COUNTIF(T3_imgsummary!E38:N38,"SER")*100/M38)</f>
        <v>0</v>
      </c>
      <c r="BT38">
        <f>IF(M38=0,0,COUNTIF(T3_imgsummary!E38:N38,"STY")*100/M38)</f>
        <v>0</v>
      </c>
      <c r="BU38">
        <f>IF(M38=0,0,COUNTIF(T3_imgsummary!E38:N38,"SYM")*100/M38)</f>
        <v>0</v>
      </c>
      <c r="BV38">
        <f>IF(M38=0,0,COUNTIF(T3_imgsummary!E38:N38,"TUBI")*100/M38)</f>
        <v>0</v>
      </c>
      <c r="BW38">
        <f>IF(M38=0,0,COUNTIF(T3_imgsummary!E38:N38,"TURB")*100/M38)</f>
        <v>0</v>
      </c>
      <c r="BX38">
        <f>IF(M38=0,0,COUNTIF(T3_imgsummary!E38:N38,"ZACRF")*100/M38)</f>
        <v>0</v>
      </c>
      <c r="BY38">
        <f>IF(M38=0,0,COUNTIF(T3_imgsummary!E38:N38,"ZAGARF")*100/M38)</f>
        <v>0</v>
      </c>
      <c r="BZ38">
        <f>IF(M38=0,0,COUNTIF(T3_imgsummary!E38:N38,"ZAGATF")*100/M38)</f>
        <v>0</v>
      </c>
      <c r="CA38">
        <f>IF(M38=0,0,COUNTIF(T3_imgsummary!E38:N38,"ZDENF")*100/M38)</f>
        <v>0</v>
      </c>
      <c r="CB38">
        <f>IF(M38=0,0,COUNTIF(T3_imgsummary!E38:N38,"ZEUPF")*100/M38)</f>
        <v>0</v>
      </c>
      <c r="CC38">
        <f>IF(M38=0,0,COUNTIF(T3_imgsummary!E38:N38,"ZFAVF")*100/M38)</f>
        <v>0</v>
      </c>
      <c r="CD38">
        <f>IF(M38=0,0,COUNTIF(T3_imgsummary!E38:N38,"ZCMRF")*100/M38)</f>
        <v>0</v>
      </c>
      <c r="CE38">
        <f>IF(M38=0,0,COUNTIF(T3_imgsummary!E38:N38,"ZMUSF")*100/M38)</f>
        <v>0</v>
      </c>
      <c r="CF38">
        <f>IF(M38=0,0,COUNTIF(T3_imgsummary!E38:N38,"ZNSC")*100/M38)</f>
        <v>0</v>
      </c>
      <c r="CG38">
        <f>IF(M38=0,0,COUNTIF(T3_imgsummary!E38:N38,"ZOC")*100/M38)</f>
        <v>0</v>
      </c>
      <c r="CH38">
        <f>IF(M38=0,0,COUNTIF(T3_imgsummary!E38:N38,"ZPOCF")*100/M38)</f>
        <v>0</v>
      </c>
      <c r="CI38">
        <f>IF(M38=0,0,COUNTIF(T3_imgsummary!E38:N38,"ZPORF")*100/M38)</f>
        <v>0</v>
      </c>
      <c r="CK38" s="26">
        <f>IF(M38=0,0,COUNTIF(T3_imgsummary!E38:N38,"AA")*100/M38)</f>
        <v>40</v>
      </c>
      <c r="CL38" s="26">
        <f>IF(M38=0,0,COUNTIF(T3_imgsummary!E38:N38,"CA")*100/M38)</f>
        <v>10</v>
      </c>
      <c r="CM38">
        <f>IF(M38=0,0,COUNTIF(T3_imgsummary!E38:N38,"DC")*100/M38)</f>
        <v>0</v>
      </c>
      <c r="CN38">
        <f>IF(M38=0,0,COUNTIF(T3_imgsummary!E38:N38,"DCA")*100/M38)</f>
        <v>0</v>
      </c>
      <c r="CO38">
        <f>IF(M38=0,0,COUNTIF(T3_imgsummary!E38:N38,"DIS")*100/M38)</f>
        <v>0</v>
      </c>
      <c r="CQ38">
        <f>IF(M38=0,0,COUNTIF(T3_imgsummary!E38:N38,"GRV")*100/M38)</f>
        <v>0</v>
      </c>
      <c r="CR38">
        <f>IF(M38=0,0,COUNTIF(T3_imgsummary!E38:N38,"R")*100/M38)</f>
        <v>0</v>
      </c>
      <c r="CS38">
        <f>IF(M38=0,0,COUNTIF(T3_imgsummary!E38:N38,"S")*100/M38)</f>
        <v>0</v>
      </c>
      <c r="CT38">
        <f>IF(M38=0,0,COUNTIF(T3_imgsummary!E38:N38,"RCK")*100/M38)</f>
        <v>0</v>
      </c>
      <c r="CU38">
        <f>IF(M38=0,0,COUNTIF(T3_imgsummary!E38:N38,"SI")*100/M38)</f>
        <v>0</v>
      </c>
      <c r="CW38">
        <f>IF(M38=0,0,COUNTIF(T3_imgsummary!E38:N38,"COD")*100/M38)</f>
        <v>0</v>
      </c>
      <c r="CX38">
        <f>IF(M38=0,0,COUNTIF(T3_imgsummary!E38:N38,"KAPP")*100/M38)</f>
        <v>0</v>
      </c>
      <c r="CY38" s="26">
        <f>IF(M38=0,0,COUNTIF(T3_imgsummary!E38:N38,"MA")*100/M38)</f>
        <v>20</v>
      </c>
      <c r="CZ38">
        <f>IF(M38=0,0,COUNTIF(T3_imgsummary!E38:N38,"SARG")*100/M38)</f>
        <v>0</v>
      </c>
      <c r="DB38" s="26">
        <f>IF(M38=0,0,COUNTIF(T3_imgsummary!E38:N38,"HA")*100/M38)</f>
        <v>20</v>
      </c>
      <c r="DD38">
        <f>IF(M38=0,0,COUNTIF(T3_imgsummary!E38:N38,"COTS")*100/M38)</f>
        <v>0</v>
      </c>
      <c r="DE38">
        <f>IF(M38=0,0,COUNTIF(T3_imgsummary!E38:N38,"COR")*100/M38)</f>
        <v>0</v>
      </c>
      <c r="DF38">
        <f>IF(M38=0,0,COUNTIF(T3_imgsummary!E38:N38,"DIA")*100/M38)</f>
        <v>0</v>
      </c>
      <c r="DG38">
        <f>IF(M38=0,0,COUNTIF(T3_imgsummary!E38:N38,"GORG")*100/M38)</f>
        <v>0</v>
      </c>
      <c r="DH38">
        <f>IF(M38=0,0,COUNTIF(T3_imgsummary!E38:N38,"ISIS")*100/M38)</f>
        <v>0</v>
      </c>
      <c r="DI38">
        <f>IF(M38=0,0,COUNTIF(T3_imgsummary!E38:N38,"OT")*100/M38)</f>
        <v>0</v>
      </c>
      <c r="DJ38">
        <f>IF(M38=0,0,COUNTIF(T3_imgsummary!E38:N38,"SG")*100/M38)</f>
        <v>0</v>
      </c>
      <c r="DK38">
        <f>IF(M38=0,0,COUNTIF(T3_imgsummary!E38:N38,"SC")*100/M38)</f>
        <v>0</v>
      </c>
      <c r="DL38">
        <f>IF(M38=0,0,COUNTIF(T3_imgsummary!E38:N38,"SP")*100/M38)</f>
        <v>0</v>
      </c>
      <c r="DM38">
        <f>IF(M38=0,0,COUNTIF(T3_imgsummary!E38:N38,"ZO")*100/M38)</f>
        <v>0</v>
      </c>
      <c r="DO38">
        <f>IF(M38=0,0,COUNTIF(T3_imgsummary!E38:N38,"TWB")*100/M38)</f>
        <v>0</v>
      </c>
      <c r="DQ38">
        <f>IF(M38=0,0,COUNTIF(T3_imgsummary!Y38:AH38,"COR")*100/M38)</f>
        <v>0</v>
      </c>
      <c r="DR38">
        <f>IF(M38=0,0,COUNTIF(T3_imgsummary!Y38:AH38,"COTS")*100/M38)</f>
        <v>0</v>
      </c>
      <c r="DS38">
        <f>IF(M38=0,0,COUNTIF(T3_imgsummary!Y38:AH38,"DIA")*100/M38)</f>
        <v>0</v>
      </c>
      <c r="DT38">
        <f>IF(M38=0,0,COUNTIF(T3_imgsummary!Y38:AH38,"GORG")*100/M38)</f>
        <v>0</v>
      </c>
      <c r="DU38">
        <f>IF(M38=0,0,COUNTIF(T3_imgsummary!Y38:AH38,"ISIS")*100/M38)</f>
        <v>0</v>
      </c>
      <c r="DV38">
        <f>IF(M38=0,0,COUNTIF(T3_imgsummary!Y38:AH38,"DIS")*100/M38)</f>
        <v>0</v>
      </c>
      <c r="DW38">
        <f>IF(M38=0,0,COUNTIF(T3_imgsummary!Y38:AH38,"BLEC")*100/M38)</f>
        <v>0</v>
      </c>
      <c r="DX38">
        <f>IF(M38=0,0,COUNTIF(T3_imgsummary!Y38:AH38,"COD")*100/M38)</f>
        <v>0</v>
      </c>
      <c r="DY38">
        <f>IF(M38=0,0,COUNTIF(T3_imgsummary!Y38:AH38,"KAPP")*100/M38)</f>
        <v>0</v>
      </c>
      <c r="DZ38">
        <f>IF(M38=0,0,COUNTIF(T3_imgsummary!Y38:AH38,"SARG")*100/M38)</f>
        <v>0</v>
      </c>
      <c r="EA38">
        <f>IF(M38=0,0,COUNTIF(T3_imgsummary!Y38:AH38,"ZACRF")*100/M38)</f>
        <v>0</v>
      </c>
      <c r="EB38">
        <f>IF(M38=0,0,COUNTIF(T3_imgsummary!Y38:AH38,"ZAGARF")*100/M38)</f>
        <v>0</v>
      </c>
      <c r="EC38">
        <f>IF(M38=0,0,COUNTIF(T3_imgsummary!Y38:AH38,"ZAGATF")*100/M38)</f>
        <v>0</v>
      </c>
      <c r="ED38">
        <f>IF(M38=0,0,COUNTIF(T3_imgsummary!Y38:AH38,"ZCMRF")*100/M38)</f>
        <v>0</v>
      </c>
      <c r="EE38">
        <f>IF(M38=0,0,COUNTIF(T3_imgsummary!Y38:AH38,"ZDENF")*100/M38)</f>
        <v>0</v>
      </c>
      <c r="EF38">
        <f>IF(M38=0,0,COUNTIF(T3_imgsummary!Y38:AH38,"ZEUPF")*100/M38)</f>
        <v>0</v>
      </c>
      <c r="EG38">
        <f>IF(M38=0,0,COUNTIF(T3_imgsummary!Y38:AH38,"ZFAVF")*100/M38)</f>
        <v>0</v>
      </c>
      <c r="EH38">
        <f>IF(M38=0,0,COUNTIF(T3_imgsummary!Y38:AH38,"ZMUSF")*100/M38)</f>
        <v>0</v>
      </c>
      <c r="EI38">
        <f>IF(M38=0,0,COUNTIF(T3_imgsummary!Y38:AH38,"ZNSC")*100/M38)</f>
        <v>0</v>
      </c>
      <c r="EJ38">
        <f>IF(M38=0,0,COUNTIF(T3_imgsummary!Y38:AH38,"ZOC")*100/M38)</f>
        <v>0</v>
      </c>
      <c r="EK38">
        <f>IF(M38=0,0,COUNTIF(T3_imgsummary!Y38:AH38,"ZPOCF")*100/M38)</f>
        <v>0</v>
      </c>
      <c r="EL38">
        <f>IF(M38=0,0,COUNTIF(T3_imgsummary!Y38:AH38,"ZPORF")*100/M38)</f>
        <v>0</v>
      </c>
    </row>
    <row r="39" spans="1:142" x14ac:dyDescent="0.25">
      <c r="A39">
        <v>37</v>
      </c>
      <c r="B39" t="s">
        <v>757</v>
      </c>
      <c r="F39">
        <f>IF(M39=0,0,COUNTIF(T3_imgsummary!O39:X39,"HC")*100/M39)</f>
        <v>0</v>
      </c>
      <c r="G39" s="26">
        <f>IF(M39=0,0,COUNTIF(T3_imgsummary!O39:X39,"AA")*100/M39)</f>
        <v>70</v>
      </c>
      <c r="H39">
        <f>IF(M39=0,0,COUNTIF(T3_imgsummary!O39:X39,"AB")*100/M39)</f>
        <v>0</v>
      </c>
      <c r="I39" s="26">
        <f>IF(M39=0,0,COUNTIF(T3_imgsummary!O39:X39,"MA")*100/M39)</f>
        <v>10</v>
      </c>
      <c r="J39" s="26">
        <f>IF(M39=0,0,COUNTIF(T3_imgsummary!O39:X39,"HA")*100/M39)</f>
        <v>10</v>
      </c>
      <c r="K39" s="26">
        <f>IF(M39=0,0,COUNTIF(T3_imgsummary!O39:X39,"OB")*100/M39)</f>
        <v>10</v>
      </c>
      <c r="L39">
        <f>IF(M39=0,0,COUNTIF(T3_imgsummary!O39:X39,"TWB")*100/M39)</f>
        <v>0</v>
      </c>
      <c r="M39">
        <f>10-COUNTIF(T3_imgsummary!O39:X39,"TWS")</f>
        <v>10</v>
      </c>
      <c r="P39">
        <f>IF(M39=0,0,COUNTIF(T3_imgsummary!E39:N39,"ACAN")*100/M39)</f>
        <v>0</v>
      </c>
      <c r="Q39">
        <f>IF(M39=0,0,COUNTIF(T3_imgsummary!E39:N39,"ACB")*100/M39)</f>
        <v>0</v>
      </c>
      <c r="R39">
        <f>IF(M39=0,0,COUNTIF(T3_imgsummary!E39:N39,"ACC")*100/M39)</f>
        <v>0</v>
      </c>
      <c r="S39">
        <f>IF(M39=0,0,COUNTIF(T3_imgsummary!E39:N39,"ACD")*100/M39)</f>
        <v>0</v>
      </c>
      <c r="T39">
        <f>IF(M39=0,0,COUNTIF(T3_imgsummary!E39:N39,"ACH")*100/M39)</f>
        <v>0</v>
      </c>
      <c r="U39">
        <f>IF(M39=0,0,COUNTIF(T3_imgsummary!E39:N39,"ACT")*100/M39)</f>
        <v>0</v>
      </c>
      <c r="V39">
        <f>IF(M39=0,0,COUNTIF(T3_imgsummary!E39:N39,"ACR")*100/M39)</f>
        <v>0</v>
      </c>
      <c r="W39">
        <f>IF(M39=0,0,COUNTIF(T3_imgsummary!E39:N39,"AST")*100/M39)</f>
        <v>0</v>
      </c>
      <c r="X39">
        <f>IF(M39=0,0,COUNTIF(T3_imgsummary!E39:N39,"AF")*100/M39)</f>
        <v>0</v>
      </c>
      <c r="Y39">
        <f>IF(M39=0,0,COUNTIF(T3_imgsummary!E39:N39,"BLEC")*100/M39)</f>
        <v>0</v>
      </c>
      <c r="Z39">
        <f>IF(M39=0,0,COUNTIF(T3_imgsummary!E39:N39,"CAU")*100/M39)</f>
        <v>0</v>
      </c>
      <c r="AA39">
        <f>IF(M39=0,0,COUNTIF(T3_imgsummary!E39:N39,"COE")*100/M39)</f>
        <v>0</v>
      </c>
      <c r="AB39">
        <f>IF(M39=0,0,COUNTIF(T3_imgsummary!E39:N39,"COS")*100/M39)</f>
        <v>0</v>
      </c>
      <c r="AC39">
        <f>IF(M39=0,0,COUNTIF(T3_imgsummary!E39:N39,"CYP")*100/M39)</f>
        <v>0</v>
      </c>
      <c r="AD39">
        <f>IF(M39=0,0,COUNTIF(T3_imgsummary!E39:N39,"DIP")*100/M39)</f>
        <v>0</v>
      </c>
      <c r="AE39">
        <f>IF(M39=0,0,COUNTIF(T3_imgsummary!E39:N39,"ECHY")*100/M39)</f>
        <v>0</v>
      </c>
      <c r="AF39">
        <f>IF(M39=0,0,COUNTIF(T3_imgsummary!E39:N39,"ECHI")*100/M39)</f>
        <v>0</v>
      </c>
      <c r="AG39">
        <f>IF(M39=0,0,COUNTIF(T3_imgsummary!E39:N39,"EUP")*100/M39)</f>
        <v>0</v>
      </c>
      <c r="AH39">
        <f>IF(M39=0,0,COUNTIF(T3_imgsummary!E39:N39,"FAV")*100/M39)</f>
        <v>0</v>
      </c>
      <c r="AI39">
        <f>IF(M39=0,0,COUNTIF(T3_imgsummary!E39:N39,"FVI")*100/M39)</f>
        <v>0</v>
      </c>
      <c r="AJ39">
        <f>IF(M39=0,0,COUNTIF(T3_imgsummary!E39:N39,"CMR")*100/M39)</f>
        <v>0</v>
      </c>
      <c r="AK39">
        <f>IF(M39=0,0,COUNTIF(T3_imgsummary!E39:N39,"GAL")*100/M39)</f>
        <v>0</v>
      </c>
      <c r="AL39">
        <f>IF(M39=0,0,COUNTIF(T3_imgsummary!E39:N39,"GONIA")*100/M39)</f>
        <v>0</v>
      </c>
      <c r="AM39">
        <f>IF(M39=0,0,COUNTIF(T3_imgsummary!E39:N39,"GONIO")*100/M39)</f>
        <v>0</v>
      </c>
      <c r="AN39">
        <f>IF(M39=0,0,COUNTIF(T3_imgsummary!E39:N39,"HEL")*100/M39)</f>
        <v>0</v>
      </c>
      <c r="AO39">
        <f>IF(M39=0,0,COUNTIF(T3_imgsummary!E39:N39,"HYD")*100/M39)</f>
        <v>0</v>
      </c>
      <c r="AP39">
        <f>IF(M39=0,0,COUNTIF(T3_imgsummary!E39:N39,"ISO")*100/M39)</f>
        <v>0</v>
      </c>
      <c r="AQ39">
        <f>IF(M39=0,0,COUNTIF(T3_imgsummary!E39:N39,"LEPA")*100/M39)</f>
        <v>0</v>
      </c>
      <c r="AR39">
        <f>IF(M39=0,0,COUNTIF(T3_imgsummary!E39:N39,"LEPS")*100/M39)</f>
        <v>0</v>
      </c>
      <c r="AS39">
        <f>IF(M39=0,0,COUNTIF(T3_imgsummary!E39:N39,"LOB")*100/M39)</f>
        <v>0</v>
      </c>
      <c r="AT39">
        <f>IF(M39=0,0,COUNTIF(T3_imgsummary!E39:N39,"MER")*100/M39)</f>
        <v>0</v>
      </c>
      <c r="AU39">
        <f>IF(M39=0,0,COUNTIF(T3_imgsummary!E39:N39,"MILL")*100/M39)</f>
        <v>0</v>
      </c>
      <c r="AV39">
        <f>IF(M39=0,0,COUNTIF(T3_imgsummary!E39:N39,"MON")*100/M39)</f>
        <v>0</v>
      </c>
      <c r="AW39">
        <f>IF(M39=0,0,COUNTIF(T3_imgsummary!E39:N39,"MONTB")*100/M39)</f>
        <v>0</v>
      </c>
      <c r="AX39">
        <f>IF(M39=0,0,COUNTIF(T3_imgsummary!E39:N39,"MONTE")*100/M39)</f>
        <v>0</v>
      </c>
      <c r="AY39">
        <f>IF(M39=0,0,COUNTIF(T3_imgsummary!E39:N39,"MONTF")*100/M39)</f>
        <v>0</v>
      </c>
      <c r="AZ39">
        <f>IF(M39=0,0,COUNTIF(T3_imgsummary!E39:N39,"MYC")*100/M39)</f>
        <v>0</v>
      </c>
      <c r="BA39">
        <f>IF(M39=0,0,COUNTIF(T3_imgsummary!E39:N39,"CB")*100/M39)</f>
        <v>0</v>
      </c>
      <c r="BB39">
        <f>IF(M39=0,0,COUNTIF(T3_imgsummary!E39:N39,"BUB")*100/M39)</f>
        <v>0</v>
      </c>
      <c r="BC39">
        <f>IF(M39=0,0,COUNTIF(T3_imgsummary!E39:N39,"CE")*100/M39)</f>
        <v>0</v>
      </c>
      <c r="BD39">
        <f>IF(M39=0,0,COUNTIF(T3_imgsummary!E39:N39,"CF")*100/M39)</f>
        <v>0</v>
      </c>
      <c r="BE39">
        <f>IF(M39=0,0,COUNTIF(T3_imgsummary!E39:N39,"FOT")*100/M39)</f>
        <v>0</v>
      </c>
      <c r="BF39">
        <f>IF(M39=0,0,COUNTIF(T3_imgsummary!E39:N39,"CM")*100/M39)</f>
        <v>0</v>
      </c>
      <c r="BG39">
        <f>IF(M39=0,0,COUNTIF(T3_imgsummary!E39:N39,"OULA")*100/M39)</f>
        <v>0</v>
      </c>
      <c r="BH39">
        <f>IF(M39=0,0,COUNTIF(T3_imgsummary!E39:N39,"OULO")*100/M39)</f>
        <v>0</v>
      </c>
      <c r="BI39">
        <f>IF(M39=0,0,COUNTIF(T3_imgsummary!E39:N39,"OXY")*100/M39)</f>
        <v>0</v>
      </c>
      <c r="BJ39">
        <f>IF(M39=0,0,COUNTIF(T3_imgsummary!E39:N39,"PACE")*100/M39)</f>
        <v>0</v>
      </c>
      <c r="BK39">
        <f>IF(M39=0,0,COUNTIF(T3_imgsummary!E39:N39,"PACF")*100/M39)</f>
        <v>0</v>
      </c>
      <c r="BL39">
        <f>IF(M39=0,0,COUNTIF(T3_imgsummary!E39:N39,"PAV")*100/M39)</f>
        <v>0</v>
      </c>
      <c r="BM39">
        <f>IF(M39=0,0,COUNTIF(T3_imgsummary!E39:N39,"PEC")*100/M39)</f>
        <v>0</v>
      </c>
      <c r="BN39">
        <f>IF(M39=0,0,COUNTIF(T3_imgsummary!E39:N39,"PLAT")*100/M39)</f>
        <v>0</v>
      </c>
      <c r="BO39">
        <f>IF(M39=0,0,COUNTIF(T3_imgsummary!E39:N39,"POC")*100/M39)</f>
        <v>0</v>
      </c>
      <c r="BP39">
        <f>IF(M39=0,0,COUNTIF(T3_imgsummary!E39:N39,"PORB")*100/M39)</f>
        <v>0</v>
      </c>
      <c r="BQ39">
        <f>IF(M39=0,0,COUNTIF(T3_imgsummary!E39:N39,"PORE")*100/M39)</f>
        <v>0</v>
      </c>
      <c r="BR39">
        <f>IF(M39=0,0,COUNTIF(T3_imgsummary!E39:N39,"PORM")*100/M39)</f>
        <v>0</v>
      </c>
      <c r="BS39">
        <f>IF(M39=0,0,COUNTIF(T3_imgsummary!E39:N39,"SER")*100/M39)</f>
        <v>0</v>
      </c>
      <c r="BT39">
        <f>IF(M39=0,0,COUNTIF(T3_imgsummary!E39:N39,"STY")*100/M39)</f>
        <v>0</v>
      </c>
      <c r="BU39">
        <f>IF(M39=0,0,COUNTIF(T3_imgsummary!E39:N39,"SYM")*100/M39)</f>
        <v>0</v>
      </c>
      <c r="BV39">
        <f>IF(M39=0,0,COUNTIF(T3_imgsummary!E39:N39,"TUBI")*100/M39)</f>
        <v>0</v>
      </c>
      <c r="BW39">
        <f>IF(M39=0,0,COUNTIF(T3_imgsummary!E39:N39,"TURB")*100/M39)</f>
        <v>0</v>
      </c>
      <c r="BX39">
        <f>IF(M39=0,0,COUNTIF(T3_imgsummary!E39:N39,"ZACRF")*100/M39)</f>
        <v>0</v>
      </c>
      <c r="BY39">
        <f>IF(M39=0,0,COUNTIF(T3_imgsummary!E39:N39,"ZAGARF")*100/M39)</f>
        <v>0</v>
      </c>
      <c r="BZ39">
        <f>IF(M39=0,0,COUNTIF(T3_imgsummary!E39:N39,"ZAGATF")*100/M39)</f>
        <v>0</v>
      </c>
      <c r="CA39">
        <f>IF(M39=0,0,COUNTIF(T3_imgsummary!E39:N39,"ZDENF")*100/M39)</f>
        <v>0</v>
      </c>
      <c r="CB39">
        <f>IF(M39=0,0,COUNTIF(T3_imgsummary!E39:N39,"ZEUPF")*100/M39)</f>
        <v>0</v>
      </c>
      <c r="CC39">
        <f>IF(M39=0,0,COUNTIF(T3_imgsummary!E39:N39,"ZFAVF")*100/M39)</f>
        <v>0</v>
      </c>
      <c r="CD39">
        <f>IF(M39=0,0,COUNTIF(T3_imgsummary!E39:N39,"ZCMRF")*100/M39)</f>
        <v>0</v>
      </c>
      <c r="CE39">
        <f>IF(M39=0,0,COUNTIF(T3_imgsummary!E39:N39,"ZMUSF")*100/M39)</f>
        <v>0</v>
      </c>
      <c r="CF39">
        <f>IF(M39=0,0,COUNTIF(T3_imgsummary!E39:N39,"ZNSC")*100/M39)</f>
        <v>0</v>
      </c>
      <c r="CG39">
        <f>IF(M39=0,0,COUNTIF(T3_imgsummary!E39:N39,"ZOC")*100/M39)</f>
        <v>0</v>
      </c>
      <c r="CH39">
        <f>IF(M39=0,0,COUNTIF(T3_imgsummary!E39:N39,"ZPOCF")*100/M39)</f>
        <v>0</v>
      </c>
      <c r="CI39">
        <f>IF(M39=0,0,COUNTIF(T3_imgsummary!E39:N39,"ZPORF")*100/M39)</f>
        <v>0</v>
      </c>
      <c r="CK39" s="26">
        <f>IF(M39=0,0,COUNTIF(T3_imgsummary!E39:N39,"AA")*100/M39)</f>
        <v>60</v>
      </c>
      <c r="CL39" s="26">
        <f>IF(M39=0,0,COUNTIF(T3_imgsummary!E39:N39,"CA")*100/M39)</f>
        <v>10</v>
      </c>
      <c r="CM39">
        <f>IF(M39=0,0,COUNTIF(T3_imgsummary!E39:N39,"DC")*100/M39)</f>
        <v>0</v>
      </c>
      <c r="CN39">
        <f>IF(M39=0,0,COUNTIF(T3_imgsummary!E39:N39,"DCA")*100/M39)</f>
        <v>0</v>
      </c>
      <c r="CO39">
        <f>IF(M39=0,0,COUNTIF(T3_imgsummary!E39:N39,"DIS")*100/M39)</f>
        <v>0</v>
      </c>
      <c r="CQ39">
        <f>IF(M39=0,0,COUNTIF(T3_imgsummary!E39:N39,"GRV")*100/M39)</f>
        <v>0</v>
      </c>
      <c r="CR39">
        <f>IF(M39=0,0,COUNTIF(T3_imgsummary!E39:N39,"R")*100/M39)</f>
        <v>0</v>
      </c>
      <c r="CS39">
        <f>IF(M39=0,0,COUNTIF(T3_imgsummary!E39:N39,"S")*100/M39)</f>
        <v>0</v>
      </c>
      <c r="CT39">
        <f>IF(M39=0,0,COUNTIF(T3_imgsummary!E39:N39,"RCK")*100/M39)</f>
        <v>0</v>
      </c>
      <c r="CU39">
        <f>IF(M39=0,0,COUNTIF(T3_imgsummary!E39:N39,"SI")*100/M39)</f>
        <v>0</v>
      </c>
      <c r="CW39">
        <f>IF(M39=0,0,COUNTIF(T3_imgsummary!E39:N39,"COD")*100/M39)</f>
        <v>0</v>
      </c>
      <c r="CX39">
        <f>IF(M39=0,0,COUNTIF(T3_imgsummary!E39:N39,"KAPP")*100/M39)</f>
        <v>0</v>
      </c>
      <c r="CY39" s="26">
        <f>IF(M39=0,0,COUNTIF(T3_imgsummary!E39:N39,"MA")*100/M39)</f>
        <v>10</v>
      </c>
      <c r="CZ39">
        <f>IF(M39=0,0,COUNTIF(T3_imgsummary!E39:N39,"SARG")*100/M39)</f>
        <v>0</v>
      </c>
      <c r="DB39" s="26">
        <f>IF(M39=0,0,COUNTIF(T3_imgsummary!E39:N39,"HA")*100/M39)</f>
        <v>10</v>
      </c>
      <c r="DD39">
        <f>IF(M39=0,0,COUNTIF(T3_imgsummary!E39:N39,"COTS")*100/M39)</f>
        <v>0</v>
      </c>
      <c r="DE39">
        <f>IF(M39=0,0,COUNTIF(T3_imgsummary!E39:N39,"COR")*100/M39)</f>
        <v>0</v>
      </c>
      <c r="DF39">
        <f>IF(M39=0,0,COUNTIF(T3_imgsummary!E39:N39,"DIA")*100/M39)</f>
        <v>0</v>
      </c>
      <c r="DG39">
        <f>IF(M39=0,0,COUNTIF(T3_imgsummary!E39:N39,"GORG")*100/M39)</f>
        <v>0</v>
      </c>
      <c r="DH39">
        <f>IF(M39=0,0,COUNTIF(T3_imgsummary!E39:N39,"ISIS")*100/M39)</f>
        <v>0</v>
      </c>
      <c r="DI39">
        <f>IF(M39=0,0,COUNTIF(T3_imgsummary!E39:N39,"OT")*100/M39)</f>
        <v>0</v>
      </c>
      <c r="DJ39">
        <f>IF(M39=0,0,COUNTIF(T3_imgsummary!E39:N39,"SG")*100/M39)</f>
        <v>0</v>
      </c>
      <c r="DK39">
        <f>IF(M39=0,0,COUNTIF(T3_imgsummary!E39:N39,"SC")*100/M39)</f>
        <v>0</v>
      </c>
      <c r="DL39" s="26">
        <f>IF(M39=0,0,COUNTIF(T3_imgsummary!E39:N39,"SP")*100/M39)</f>
        <v>10</v>
      </c>
      <c r="DM39">
        <f>IF(M39=0,0,COUNTIF(T3_imgsummary!E39:N39,"ZO")*100/M39)</f>
        <v>0</v>
      </c>
      <c r="DO39">
        <f>IF(M39=0,0,COUNTIF(T3_imgsummary!E39:N39,"TWB")*100/M39)</f>
        <v>0</v>
      </c>
      <c r="DQ39">
        <f>IF(M39=0,0,COUNTIF(T3_imgsummary!Y39:AH39,"COR")*100/M39)</f>
        <v>0</v>
      </c>
      <c r="DR39">
        <f>IF(M39=0,0,COUNTIF(T3_imgsummary!Y39:AH39,"COTS")*100/M39)</f>
        <v>0</v>
      </c>
      <c r="DS39">
        <f>IF(M39=0,0,COUNTIF(T3_imgsummary!Y39:AH39,"DIA")*100/M39)</f>
        <v>0</v>
      </c>
      <c r="DT39">
        <f>IF(M39=0,0,COUNTIF(T3_imgsummary!Y39:AH39,"GORG")*100/M39)</f>
        <v>0</v>
      </c>
      <c r="DU39">
        <f>IF(M39=0,0,COUNTIF(T3_imgsummary!Y39:AH39,"ISIS")*100/M39)</f>
        <v>0</v>
      </c>
      <c r="DV39">
        <f>IF(M39=0,0,COUNTIF(T3_imgsummary!Y39:AH39,"DIS")*100/M39)</f>
        <v>0</v>
      </c>
      <c r="DW39">
        <f>IF(M39=0,0,COUNTIF(T3_imgsummary!Y39:AH39,"BLEC")*100/M39)</f>
        <v>0</v>
      </c>
      <c r="DX39">
        <f>IF(M39=0,0,COUNTIF(T3_imgsummary!Y39:AH39,"COD")*100/M39)</f>
        <v>0</v>
      </c>
      <c r="DY39">
        <f>IF(M39=0,0,COUNTIF(T3_imgsummary!Y39:AH39,"KAPP")*100/M39)</f>
        <v>0</v>
      </c>
      <c r="DZ39">
        <f>IF(M39=0,0,COUNTIF(T3_imgsummary!Y39:AH39,"SARG")*100/M39)</f>
        <v>0</v>
      </c>
      <c r="EA39">
        <f>IF(M39=0,0,COUNTIF(T3_imgsummary!Y39:AH39,"ZACRF")*100/M39)</f>
        <v>0</v>
      </c>
      <c r="EB39">
        <f>IF(M39=0,0,COUNTIF(T3_imgsummary!Y39:AH39,"ZAGARF")*100/M39)</f>
        <v>0</v>
      </c>
      <c r="EC39">
        <f>IF(M39=0,0,COUNTIF(T3_imgsummary!Y39:AH39,"ZAGATF")*100/M39)</f>
        <v>0</v>
      </c>
      <c r="ED39">
        <f>IF(M39=0,0,COUNTIF(T3_imgsummary!Y39:AH39,"ZCMRF")*100/M39)</f>
        <v>0</v>
      </c>
      <c r="EE39">
        <f>IF(M39=0,0,COUNTIF(T3_imgsummary!Y39:AH39,"ZDENF")*100/M39)</f>
        <v>0</v>
      </c>
      <c r="EF39">
        <f>IF(M39=0,0,COUNTIF(T3_imgsummary!Y39:AH39,"ZEUPF")*100/M39)</f>
        <v>0</v>
      </c>
      <c r="EG39">
        <f>IF(M39=0,0,COUNTIF(T3_imgsummary!Y39:AH39,"ZFAVF")*100/M39)</f>
        <v>0</v>
      </c>
      <c r="EH39">
        <f>IF(M39=0,0,COUNTIF(T3_imgsummary!Y39:AH39,"ZMUSF")*100/M39)</f>
        <v>0</v>
      </c>
      <c r="EI39">
        <f>IF(M39=0,0,COUNTIF(T3_imgsummary!Y39:AH39,"ZNSC")*100/M39)</f>
        <v>0</v>
      </c>
      <c r="EJ39">
        <f>IF(M39=0,0,COUNTIF(T3_imgsummary!Y39:AH39,"ZOC")*100/M39)</f>
        <v>0</v>
      </c>
      <c r="EK39">
        <f>IF(M39=0,0,COUNTIF(T3_imgsummary!Y39:AH39,"ZPOCF")*100/M39)</f>
        <v>0</v>
      </c>
      <c r="EL39">
        <f>IF(M39=0,0,COUNTIF(T3_imgsummary!Y39:AH39,"ZPORF")*100/M39)</f>
        <v>0</v>
      </c>
    </row>
    <row r="40" spans="1:142" x14ac:dyDescent="0.25">
      <c r="A40">
        <v>38</v>
      </c>
      <c r="B40" t="s">
        <v>758</v>
      </c>
      <c r="F40" s="26">
        <f>IF(M40=0,0,COUNTIF(T3_imgsummary!O40:X40,"HC")*100/M40)</f>
        <v>20</v>
      </c>
      <c r="G40" s="26">
        <f>IF(M40=0,0,COUNTIF(T3_imgsummary!O40:X40,"AA")*100/M40)</f>
        <v>50</v>
      </c>
      <c r="H40">
        <f>IF(M40=0,0,COUNTIF(T3_imgsummary!O40:X40,"AB")*100/M40)</f>
        <v>0</v>
      </c>
      <c r="I40" s="26">
        <f>IF(M40=0,0,COUNTIF(T3_imgsummary!O40:X40,"MA")*100/M40)</f>
        <v>10</v>
      </c>
      <c r="J40" s="26">
        <f>IF(M40=0,0,COUNTIF(T3_imgsummary!O40:X40,"HA")*100/M40)</f>
        <v>10</v>
      </c>
      <c r="K40" s="26">
        <f>IF(M40=0,0,COUNTIF(T3_imgsummary!O40:X40,"OB")*100/M40)</f>
        <v>10</v>
      </c>
      <c r="L40">
        <f>IF(M40=0,0,COUNTIF(T3_imgsummary!O40:X40,"TWB")*100/M40)</f>
        <v>0</v>
      </c>
      <c r="M40">
        <f>10-COUNTIF(T3_imgsummary!O40:X40,"TWS")</f>
        <v>10</v>
      </c>
      <c r="P40">
        <f>IF(M40=0,0,COUNTIF(T3_imgsummary!E40:N40,"ACAN")*100/M40)</f>
        <v>0</v>
      </c>
      <c r="Q40">
        <f>IF(M40=0,0,COUNTIF(T3_imgsummary!E40:N40,"ACB")*100/M40)</f>
        <v>0</v>
      </c>
      <c r="R40">
        <f>IF(M40=0,0,COUNTIF(T3_imgsummary!E40:N40,"ACC")*100/M40)</f>
        <v>0</v>
      </c>
      <c r="S40">
        <f>IF(M40=0,0,COUNTIF(T3_imgsummary!E40:N40,"ACD")*100/M40)</f>
        <v>0</v>
      </c>
      <c r="T40">
        <f>IF(M40=0,0,COUNTIF(T3_imgsummary!E40:N40,"ACH")*100/M40)</f>
        <v>0</v>
      </c>
      <c r="U40">
        <f>IF(M40=0,0,COUNTIF(T3_imgsummary!E40:N40,"ACT")*100/M40)</f>
        <v>0</v>
      </c>
      <c r="V40">
        <f>IF(M40=0,0,COUNTIF(T3_imgsummary!E40:N40,"ACR")*100/M40)</f>
        <v>0</v>
      </c>
      <c r="W40">
        <f>IF(M40=0,0,COUNTIF(T3_imgsummary!E40:N40,"AST")*100/M40)</f>
        <v>0</v>
      </c>
      <c r="X40">
        <f>IF(M40=0,0,COUNTIF(T3_imgsummary!E40:N40,"AF")*100/M40)</f>
        <v>0</v>
      </c>
      <c r="Y40">
        <f>IF(M40=0,0,COUNTIF(T3_imgsummary!E40:N40,"BLEC")*100/M40)</f>
        <v>0</v>
      </c>
      <c r="Z40">
        <f>IF(M40=0,0,COUNTIF(T3_imgsummary!E40:N40,"CAU")*100/M40)</f>
        <v>0</v>
      </c>
      <c r="AA40">
        <f>IF(M40=0,0,COUNTIF(T3_imgsummary!E40:N40,"COE")*100/M40)</f>
        <v>0</v>
      </c>
      <c r="AB40">
        <f>IF(M40=0,0,COUNTIF(T3_imgsummary!E40:N40,"COS")*100/M40)</f>
        <v>0</v>
      </c>
      <c r="AC40">
        <f>IF(M40=0,0,COUNTIF(T3_imgsummary!E40:N40,"CYP")*100/M40)</f>
        <v>0</v>
      </c>
      <c r="AD40">
        <f>IF(M40=0,0,COUNTIF(T3_imgsummary!E40:N40,"DIP")*100/M40)</f>
        <v>0</v>
      </c>
      <c r="AE40">
        <f>IF(M40=0,0,COUNTIF(T3_imgsummary!E40:N40,"ECHY")*100/M40)</f>
        <v>0</v>
      </c>
      <c r="AF40">
        <f>IF(M40=0,0,COUNTIF(T3_imgsummary!E40:N40,"ECHI")*100/M40)</f>
        <v>0</v>
      </c>
      <c r="AG40">
        <f>IF(M40=0,0,COUNTIF(T3_imgsummary!E40:N40,"EUP")*100/M40)</f>
        <v>0</v>
      </c>
      <c r="AH40">
        <f>IF(M40=0,0,COUNTIF(T3_imgsummary!E40:N40,"FAV")*100/M40)</f>
        <v>0</v>
      </c>
      <c r="AI40">
        <f>IF(M40=0,0,COUNTIF(T3_imgsummary!E40:N40,"FVI")*100/M40)</f>
        <v>0</v>
      </c>
      <c r="AJ40">
        <f>IF(M40=0,0,COUNTIF(T3_imgsummary!E40:N40,"CMR")*100/M40)</f>
        <v>0</v>
      </c>
      <c r="AK40">
        <f>IF(M40=0,0,COUNTIF(T3_imgsummary!E40:N40,"GAL")*100/M40)</f>
        <v>0</v>
      </c>
      <c r="AL40">
        <f>IF(M40=0,0,COUNTIF(T3_imgsummary!E40:N40,"GONIA")*100/M40)</f>
        <v>0</v>
      </c>
      <c r="AM40">
        <f>IF(M40=0,0,COUNTIF(T3_imgsummary!E40:N40,"GONIO")*100/M40)</f>
        <v>0</v>
      </c>
      <c r="AN40">
        <f>IF(M40=0,0,COUNTIF(T3_imgsummary!E40:N40,"HEL")*100/M40)</f>
        <v>0</v>
      </c>
      <c r="AO40">
        <f>IF(M40=0,0,COUNTIF(T3_imgsummary!E40:N40,"HYD")*100/M40)</f>
        <v>0</v>
      </c>
      <c r="AP40">
        <f>IF(M40=0,0,COUNTIF(T3_imgsummary!E40:N40,"ISO")*100/M40)</f>
        <v>0</v>
      </c>
      <c r="AQ40">
        <f>IF(M40=0,0,COUNTIF(T3_imgsummary!E40:N40,"LEPA")*100/M40)</f>
        <v>0</v>
      </c>
      <c r="AR40">
        <f>IF(M40=0,0,COUNTIF(T3_imgsummary!E40:N40,"LEPS")*100/M40)</f>
        <v>0</v>
      </c>
      <c r="AS40">
        <f>IF(M40=0,0,COUNTIF(T3_imgsummary!E40:N40,"LOB")*100/M40)</f>
        <v>0</v>
      </c>
      <c r="AT40">
        <f>IF(M40=0,0,COUNTIF(T3_imgsummary!E40:N40,"MER")*100/M40)</f>
        <v>0</v>
      </c>
      <c r="AU40">
        <f>IF(M40=0,0,COUNTIF(T3_imgsummary!E40:N40,"MILL")*100/M40)</f>
        <v>0</v>
      </c>
      <c r="AV40">
        <f>IF(M40=0,0,COUNTIF(T3_imgsummary!E40:N40,"MON")*100/M40)</f>
        <v>0</v>
      </c>
      <c r="AW40">
        <f>IF(M40=0,0,COUNTIF(T3_imgsummary!E40:N40,"MONTB")*100/M40)</f>
        <v>0</v>
      </c>
      <c r="AX40">
        <f>IF(M40=0,0,COUNTIF(T3_imgsummary!E40:N40,"MONTE")*100/M40)</f>
        <v>0</v>
      </c>
      <c r="AY40">
        <f>IF(M40=0,0,COUNTIF(T3_imgsummary!E40:N40,"MONTF")*100/M40)</f>
        <v>0</v>
      </c>
      <c r="AZ40">
        <f>IF(M40=0,0,COUNTIF(T3_imgsummary!E40:N40,"MYC")*100/M40)</f>
        <v>0</v>
      </c>
      <c r="BA40">
        <f>IF(M40=0,0,COUNTIF(T3_imgsummary!E40:N40,"CB")*100/M40)</f>
        <v>0</v>
      </c>
      <c r="BB40">
        <f>IF(M40=0,0,COUNTIF(T3_imgsummary!E40:N40,"BUB")*100/M40)</f>
        <v>0</v>
      </c>
      <c r="BC40" s="26">
        <f>IF(M40=0,0,COUNTIF(T3_imgsummary!E40:N40,"CE")*100/M40)</f>
        <v>10</v>
      </c>
      <c r="BD40">
        <f>IF(M40=0,0,COUNTIF(T3_imgsummary!E40:N40,"CF")*100/M40)</f>
        <v>0</v>
      </c>
      <c r="BE40">
        <f>IF(M40=0,0,COUNTIF(T3_imgsummary!E40:N40,"FOT")*100/M40)</f>
        <v>0</v>
      </c>
      <c r="BF40">
        <f>IF(M40=0,0,COUNTIF(T3_imgsummary!E40:N40,"CM")*100/M40)</f>
        <v>0</v>
      </c>
      <c r="BG40">
        <f>IF(M40=0,0,COUNTIF(T3_imgsummary!E40:N40,"OULA")*100/M40)</f>
        <v>0</v>
      </c>
      <c r="BH40">
        <f>IF(M40=0,0,COUNTIF(T3_imgsummary!E40:N40,"OULO")*100/M40)</f>
        <v>0</v>
      </c>
      <c r="BI40">
        <f>IF(M40=0,0,COUNTIF(T3_imgsummary!E40:N40,"OXY")*100/M40)</f>
        <v>0</v>
      </c>
      <c r="BJ40">
        <f>IF(M40=0,0,COUNTIF(T3_imgsummary!E40:N40,"PACE")*100/M40)</f>
        <v>0</v>
      </c>
      <c r="BK40">
        <f>IF(M40=0,0,COUNTIF(T3_imgsummary!E40:N40,"PACF")*100/M40)</f>
        <v>0</v>
      </c>
      <c r="BL40">
        <f>IF(M40=0,0,COUNTIF(T3_imgsummary!E40:N40,"PAV")*100/M40)</f>
        <v>0</v>
      </c>
      <c r="BM40">
        <f>IF(M40=0,0,COUNTIF(T3_imgsummary!E40:N40,"PEC")*100/M40)</f>
        <v>0</v>
      </c>
      <c r="BN40">
        <f>IF(M40=0,0,COUNTIF(T3_imgsummary!E40:N40,"PLAT")*100/M40)</f>
        <v>0</v>
      </c>
      <c r="BO40">
        <f>IF(M40=0,0,COUNTIF(T3_imgsummary!E40:N40,"POC")*100/M40)</f>
        <v>0</v>
      </c>
      <c r="BP40">
        <f>IF(M40=0,0,COUNTIF(T3_imgsummary!E40:N40,"PORB")*100/M40)</f>
        <v>0</v>
      </c>
      <c r="BQ40">
        <f>IF(M40=0,0,COUNTIF(T3_imgsummary!E40:N40,"PORE")*100/M40)</f>
        <v>0</v>
      </c>
      <c r="BR40">
        <f>IF(M40=0,0,COUNTIF(T3_imgsummary!E40:N40,"PORM")*100/M40)</f>
        <v>0</v>
      </c>
      <c r="BS40">
        <f>IF(M40=0,0,COUNTIF(T3_imgsummary!E40:N40,"SER")*100/M40)</f>
        <v>0</v>
      </c>
      <c r="BT40" s="26">
        <f>IF(M40=0,0,COUNTIF(T3_imgsummary!E40:N40,"STY")*100/M40)</f>
        <v>10</v>
      </c>
      <c r="BU40">
        <f>IF(M40=0,0,COUNTIF(T3_imgsummary!E40:N40,"SYM")*100/M40)</f>
        <v>0</v>
      </c>
      <c r="BV40">
        <f>IF(M40=0,0,COUNTIF(T3_imgsummary!E40:N40,"TUBI")*100/M40)</f>
        <v>0</v>
      </c>
      <c r="BW40">
        <f>IF(M40=0,0,COUNTIF(T3_imgsummary!E40:N40,"TURB")*100/M40)</f>
        <v>0</v>
      </c>
      <c r="BX40">
        <f>IF(M40=0,0,COUNTIF(T3_imgsummary!E40:N40,"ZACRF")*100/M40)</f>
        <v>0</v>
      </c>
      <c r="BY40">
        <f>IF(M40=0,0,COUNTIF(T3_imgsummary!E40:N40,"ZAGARF")*100/M40)</f>
        <v>0</v>
      </c>
      <c r="BZ40">
        <f>IF(M40=0,0,COUNTIF(T3_imgsummary!E40:N40,"ZAGATF")*100/M40)</f>
        <v>0</v>
      </c>
      <c r="CA40">
        <f>IF(M40=0,0,COUNTIF(T3_imgsummary!E40:N40,"ZDENF")*100/M40)</f>
        <v>0</v>
      </c>
      <c r="CB40">
        <f>IF(M40=0,0,COUNTIF(T3_imgsummary!E40:N40,"ZEUPF")*100/M40)</f>
        <v>0</v>
      </c>
      <c r="CC40">
        <f>IF(M40=0,0,COUNTIF(T3_imgsummary!E40:N40,"ZFAVF")*100/M40)</f>
        <v>0</v>
      </c>
      <c r="CD40">
        <f>IF(M40=0,0,COUNTIF(T3_imgsummary!E40:N40,"ZCMRF")*100/M40)</f>
        <v>0</v>
      </c>
      <c r="CE40">
        <f>IF(M40=0,0,COUNTIF(T3_imgsummary!E40:N40,"ZMUSF")*100/M40)</f>
        <v>0</v>
      </c>
      <c r="CF40">
        <f>IF(M40=0,0,COUNTIF(T3_imgsummary!E40:N40,"ZNSC")*100/M40)</f>
        <v>0</v>
      </c>
      <c r="CG40">
        <f>IF(M40=0,0,COUNTIF(T3_imgsummary!E40:N40,"ZOC")*100/M40)</f>
        <v>0</v>
      </c>
      <c r="CH40">
        <f>IF(M40=0,0,COUNTIF(T3_imgsummary!E40:N40,"ZPOCF")*100/M40)</f>
        <v>0</v>
      </c>
      <c r="CI40">
        <f>IF(M40=0,0,COUNTIF(T3_imgsummary!E40:N40,"ZPORF")*100/M40)</f>
        <v>0</v>
      </c>
      <c r="CK40" s="26">
        <f>IF(M40=0,0,COUNTIF(T3_imgsummary!E40:N40,"AA")*100/M40)</f>
        <v>40</v>
      </c>
      <c r="CL40" s="26">
        <f>IF(M40=0,0,COUNTIF(T3_imgsummary!E40:N40,"CA")*100/M40)</f>
        <v>10</v>
      </c>
      <c r="CM40">
        <f>IF(M40=0,0,COUNTIF(T3_imgsummary!E40:N40,"DC")*100/M40)</f>
        <v>0</v>
      </c>
      <c r="CN40">
        <f>IF(M40=0,0,COUNTIF(T3_imgsummary!E40:N40,"DCA")*100/M40)</f>
        <v>0</v>
      </c>
      <c r="CO40">
        <f>IF(M40=0,0,COUNTIF(T3_imgsummary!E40:N40,"DIS")*100/M40)</f>
        <v>0</v>
      </c>
      <c r="CQ40">
        <f>IF(M40=0,0,COUNTIF(T3_imgsummary!E40:N40,"GRV")*100/M40)</f>
        <v>0</v>
      </c>
      <c r="CR40">
        <f>IF(M40=0,0,COUNTIF(T3_imgsummary!E40:N40,"R")*100/M40)</f>
        <v>0</v>
      </c>
      <c r="CS40">
        <f>IF(M40=0,0,COUNTIF(T3_imgsummary!E40:N40,"S")*100/M40)</f>
        <v>0</v>
      </c>
      <c r="CT40">
        <f>IF(M40=0,0,COUNTIF(T3_imgsummary!E40:N40,"RCK")*100/M40)</f>
        <v>0</v>
      </c>
      <c r="CU40">
        <f>IF(M40=0,0,COUNTIF(T3_imgsummary!E40:N40,"SI")*100/M40)</f>
        <v>0</v>
      </c>
      <c r="CW40">
        <f>IF(M40=0,0,COUNTIF(T3_imgsummary!E40:N40,"COD")*100/M40)</f>
        <v>0</v>
      </c>
      <c r="CX40">
        <f>IF(M40=0,0,COUNTIF(T3_imgsummary!E40:N40,"KAPP")*100/M40)</f>
        <v>0</v>
      </c>
      <c r="CY40" s="26">
        <f>IF(M40=0,0,COUNTIF(T3_imgsummary!E40:N40,"MA")*100/M40)</f>
        <v>10</v>
      </c>
      <c r="CZ40">
        <f>IF(M40=0,0,COUNTIF(T3_imgsummary!E40:N40,"SARG")*100/M40)</f>
        <v>0</v>
      </c>
      <c r="DB40" s="26">
        <f>IF(M40=0,0,COUNTIF(T3_imgsummary!E40:N40,"HA")*100/M40)</f>
        <v>10</v>
      </c>
      <c r="DD40">
        <f>IF(M40=0,0,COUNTIF(T3_imgsummary!E40:N40,"COTS")*100/M40)</f>
        <v>0</v>
      </c>
      <c r="DE40">
        <f>IF(M40=0,0,COUNTIF(T3_imgsummary!E40:N40,"COR")*100/M40)</f>
        <v>0</v>
      </c>
      <c r="DF40">
        <f>IF(M40=0,0,COUNTIF(T3_imgsummary!E40:N40,"DIA")*100/M40)</f>
        <v>0</v>
      </c>
      <c r="DG40">
        <f>IF(M40=0,0,COUNTIF(T3_imgsummary!E40:N40,"GORG")*100/M40)</f>
        <v>0</v>
      </c>
      <c r="DH40">
        <f>IF(M40=0,0,COUNTIF(T3_imgsummary!E40:N40,"ISIS")*100/M40)</f>
        <v>0</v>
      </c>
      <c r="DI40" s="26">
        <f>IF(M40=0,0,COUNTIF(T3_imgsummary!E40:N40,"OT")*100/M40)</f>
        <v>10</v>
      </c>
      <c r="DJ40">
        <f>IF(M40=0,0,COUNTIF(T3_imgsummary!E40:N40,"SG")*100/M40)</f>
        <v>0</v>
      </c>
      <c r="DK40">
        <f>IF(M40=0,0,COUNTIF(T3_imgsummary!E40:N40,"SC")*100/M40)</f>
        <v>0</v>
      </c>
      <c r="DL40">
        <f>IF(M40=0,0,COUNTIF(T3_imgsummary!E40:N40,"SP")*100/M40)</f>
        <v>0</v>
      </c>
      <c r="DM40">
        <f>IF(M40=0,0,COUNTIF(T3_imgsummary!E40:N40,"ZO")*100/M40)</f>
        <v>0</v>
      </c>
      <c r="DO40">
        <f>IF(M40=0,0,COUNTIF(T3_imgsummary!E40:N40,"TWB")*100/M40)</f>
        <v>0</v>
      </c>
      <c r="DQ40">
        <f>IF(M40=0,0,COUNTIF(T3_imgsummary!Y40:AH40,"COR")*100/M40)</f>
        <v>0</v>
      </c>
      <c r="DR40">
        <f>IF(M40=0,0,COUNTIF(T3_imgsummary!Y40:AH40,"COTS")*100/M40)</f>
        <v>0</v>
      </c>
      <c r="DS40">
        <f>IF(M40=0,0,COUNTIF(T3_imgsummary!Y40:AH40,"DIA")*100/M40)</f>
        <v>0</v>
      </c>
      <c r="DT40">
        <f>IF(M40=0,0,COUNTIF(T3_imgsummary!Y40:AH40,"GORG")*100/M40)</f>
        <v>0</v>
      </c>
      <c r="DU40">
        <f>IF(M40=0,0,COUNTIF(T3_imgsummary!Y40:AH40,"ISIS")*100/M40)</f>
        <v>0</v>
      </c>
      <c r="DV40">
        <f>IF(M40=0,0,COUNTIF(T3_imgsummary!Y40:AH40,"DIS")*100/M40)</f>
        <v>0</v>
      </c>
      <c r="DW40">
        <f>IF(M40=0,0,COUNTIF(T3_imgsummary!Y40:AH40,"BLEC")*100/M40)</f>
        <v>0</v>
      </c>
      <c r="DX40">
        <f>IF(M40=0,0,COUNTIF(T3_imgsummary!Y40:AH40,"COD")*100/M40)</f>
        <v>0</v>
      </c>
      <c r="DY40">
        <f>IF(M40=0,0,COUNTIF(T3_imgsummary!Y40:AH40,"KAPP")*100/M40)</f>
        <v>0</v>
      </c>
      <c r="DZ40">
        <f>IF(M40=0,0,COUNTIF(T3_imgsummary!Y40:AH40,"SARG")*100/M40)</f>
        <v>0</v>
      </c>
      <c r="EA40">
        <f>IF(M40=0,0,COUNTIF(T3_imgsummary!Y40:AH40,"ZACRF")*100/M40)</f>
        <v>0</v>
      </c>
      <c r="EB40">
        <f>IF(M40=0,0,COUNTIF(T3_imgsummary!Y40:AH40,"ZAGARF")*100/M40)</f>
        <v>0</v>
      </c>
      <c r="EC40">
        <f>IF(M40=0,0,COUNTIF(T3_imgsummary!Y40:AH40,"ZAGATF")*100/M40)</f>
        <v>0</v>
      </c>
      <c r="ED40">
        <f>IF(M40=0,0,COUNTIF(T3_imgsummary!Y40:AH40,"ZCMRF")*100/M40)</f>
        <v>0</v>
      </c>
      <c r="EE40">
        <f>IF(M40=0,0,COUNTIF(T3_imgsummary!Y40:AH40,"ZDENF")*100/M40)</f>
        <v>0</v>
      </c>
      <c r="EF40">
        <f>IF(M40=0,0,COUNTIF(T3_imgsummary!Y40:AH40,"ZEUPF")*100/M40)</f>
        <v>0</v>
      </c>
      <c r="EG40">
        <f>IF(M40=0,0,COUNTIF(T3_imgsummary!Y40:AH40,"ZFAVF")*100/M40)</f>
        <v>0</v>
      </c>
      <c r="EH40">
        <f>IF(M40=0,0,COUNTIF(T3_imgsummary!Y40:AH40,"ZMUSF")*100/M40)</f>
        <v>0</v>
      </c>
      <c r="EI40">
        <f>IF(M40=0,0,COUNTIF(T3_imgsummary!Y40:AH40,"ZNSC")*100/M40)</f>
        <v>0</v>
      </c>
      <c r="EJ40">
        <f>IF(M40=0,0,COUNTIF(T3_imgsummary!Y40:AH40,"ZOC")*100/M40)</f>
        <v>0</v>
      </c>
      <c r="EK40">
        <f>IF(M40=0,0,COUNTIF(T3_imgsummary!Y40:AH40,"ZPOCF")*100/M40)</f>
        <v>0</v>
      </c>
      <c r="EL40">
        <f>IF(M40=0,0,COUNTIF(T3_imgsummary!Y40:AH40,"ZPORF")*100/M40)</f>
        <v>0</v>
      </c>
    </row>
    <row r="41" spans="1:142" x14ac:dyDescent="0.25">
      <c r="A41">
        <v>39</v>
      </c>
      <c r="B41" t="s">
        <v>759</v>
      </c>
      <c r="F41" s="26">
        <f>IF(M41=0,0,COUNTIF(T3_imgsummary!O41:X41,"HC")*100/M41)</f>
        <v>10</v>
      </c>
      <c r="G41" s="26">
        <f>IF(M41=0,0,COUNTIF(T3_imgsummary!O41:X41,"AA")*100/M41)</f>
        <v>60</v>
      </c>
      <c r="H41">
        <f>IF(M41=0,0,COUNTIF(T3_imgsummary!O41:X41,"AB")*100/M41)</f>
        <v>0</v>
      </c>
      <c r="I41">
        <f>IF(M41=0,0,COUNTIF(T3_imgsummary!O41:X41,"MA")*100/M41)</f>
        <v>0</v>
      </c>
      <c r="J41" s="26">
        <f>IF(M41=0,0,COUNTIF(T3_imgsummary!O41:X41,"HA")*100/M41)</f>
        <v>10</v>
      </c>
      <c r="K41" s="26">
        <f>IF(M41=0,0,COUNTIF(T3_imgsummary!O41:X41,"OB")*100/M41)</f>
        <v>20</v>
      </c>
      <c r="L41">
        <f>IF(M41=0,0,COUNTIF(T3_imgsummary!O41:X41,"TWB")*100/M41)</f>
        <v>0</v>
      </c>
      <c r="M41">
        <f>10-COUNTIF(T3_imgsummary!O41:X41,"TWS")</f>
        <v>10</v>
      </c>
      <c r="P41">
        <f>IF(M41=0,0,COUNTIF(T3_imgsummary!E41:N41,"ACAN")*100/M41)</f>
        <v>0</v>
      </c>
      <c r="Q41">
        <f>IF(M41=0,0,COUNTIF(T3_imgsummary!E41:N41,"ACB")*100/M41)</f>
        <v>0</v>
      </c>
      <c r="R41">
        <f>IF(M41=0,0,COUNTIF(T3_imgsummary!E41:N41,"ACC")*100/M41)</f>
        <v>0</v>
      </c>
      <c r="S41">
        <f>IF(M41=0,0,COUNTIF(T3_imgsummary!E41:N41,"ACD")*100/M41)</f>
        <v>0</v>
      </c>
      <c r="T41">
        <f>IF(M41=0,0,COUNTIF(T3_imgsummary!E41:N41,"ACH")*100/M41)</f>
        <v>0</v>
      </c>
      <c r="U41">
        <f>IF(M41=0,0,COUNTIF(T3_imgsummary!E41:N41,"ACT")*100/M41)</f>
        <v>0</v>
      </c>
      <c r="V41">
        <f>IF(M41=0,0,COUNTIF(T3_imgsummary!E41:N41,"ACR")*100/M41)</f>
        <v>0</v>
      </c>
      <c r="W41">
        <f>IF(M41=0,0,COUNTIF(T3_imgsummary!E41:N41,"AST")*100/M41)</f>
        <v>0</v>
      </c>
      <c r="X41">
        <f>IF(M41=0,0,COUNTIF(T3_imgsummary!E41:N41,"AF")*100/M41)</f>
        <v>0</v>
      </c>
      <c r="Y41">
        <f>IF(M41=0,0,COUNTIF(T3_imgsummary!E41:N41,"BLEC")*100/M41)</f>
        <v>0</v>
      </c>
      <c r="Z41">
        <f>IF(M41=0,0,COUNTIF(T3_imgsummary!E41:N41,"CAU")*100/M41)</f>
        <v>0</v>
      </c>
      <c r="AA41">
        <f>IF(M41=0,0,COUNTIF(T3_imgsummary!E41:N41,"COE")*100/M41)</f>
        <v>0</v>
      </c>
      <c r="AB41">
        <f>IF(M41=0,0,COUNTIF(T3_imgsummary!E41:N41,"COS")*100/M41)</f>
        <v>0</v>
      </c>
      <c r="AC41">
        <f>IF(M41=0,0,COUNTIF(T3_imgsummary!E41:N41,"CYP")*100/M41)</f>
        <v>0</v>
      </c>
      <c r="AD41">
        <f>IF(M41=0,0,COUNTIF(T3_imgsummary!E41:N41,"DIP")*100/M41)</f>
        <v>0</v>
      </c>
      <c r="AE41">
        <f>IF(M41=0,0,COUNTIF(T3_imgsummary!E41:N41,"ECHY")*100/M41)</f>
        <v>0</v>
      </c>
      <c r="AF41">
        <f>IF(M41=0,0,COUNTIF(T3_imgsummary!E41:N41,"ECHI")*100/M41)</f>
        <v>0</v>
      </c>
      <c r="AG41">
        <f>IF(M41=0,0,COUNTIF(T3_imgsummary!E41:N41,"EUP")*100/M41)</f>
        <v>0</v>
      </c>
      <c r="AH41">
        <f>IF(M41=0,0,COUNTIF(T3_imgsummary!E41:N41,"FAV")*100/M41)</f>
        <v>0</v>
      </c>
      <c r="AI41">
        <f>IF(M41=0,0,COUNTIF(T3_imgsummary!E41:N41,"FVI")*100/M41)</f>
        <v>0</v>
      </c>
      <c r="AJ41">
        <f>IF(M41=0,0,COUNTIF(T3_imgsummary!E41:N41,"CMR")*100/M41)</f>
        <v>0</v>
      </c>
      <c r="AK41">
        <f>IF(M41=0,0,COUNTIF(T3_imgsummary!E41:N41,"GAL")*100/M41)</f>
        <v>0</v>
      </c>
      <c r="AL41">
        <f>IF(M41=0,0,COUNTIF(T3_imgsummary!E41:N41,"GONIA")*100/M41)</f>
        <v>0</v>
      </c>
      <c r="AM41">
        <f>IF(M41=0,0,COUNTIF(T3_imgsummary!E41:N41,"GONIO")*100/M41)</f>
        <v>0</v>
      </c>
      <c r="AN41">
        <f>IF(M41=0,0,COUNTIF(T3_imgsummary!E41:N41,"HEL")*100/M41)</f>
        <v>0</v>
      </c>
      <c r="AO41">
        <f>IF(M41=0,0,COUNTIF(T3_imgsummary!E41:N41,"HYD")*100/M41)</f>
        <v>0</v>
      </c>
      <c r="AP41">
        <f>IF(M41=0,0,COUNTIF(T3_imgsummary!E41:N41,"ISO")*100/M41)</f>
        <v>0</v>
      </c>
      <c r="AQ41">
        <f>IF(M41=0,0,COUNTIF(T3_imgsummary!E41:N41,"LEPA")*100/M41)</f>
        <v>0</v>
      </c>
      <c r="AR41">
        <f>IF(M41=0,0,COUNTIF(T3_imgsummary!E41:N41,"LEPS")*100/M41)</f>
        <v>0</v>
      </c>
      <c r="AS41">
        <f>IF(M41=0,0,COUNTIF(T3_imgsummary!E41:N41,"LOB")*100/M41)</f>
        <v>0</v>
      </c>
      <c r="AT41">
        <f>IF(M41=0,0,COUNTIF(T3_imgsummary!E41:N41,"MER")*100/M41)</f>
        <v>0</v>
      </c>
      <c r="AU41">
        <f>IF(M41=0,0,COUNTIF(T3_imgsummary!E41:N41,"MILL")*100/M41)</f>
        <v>0</v>
      </c>
      <c r="AV41">
        <f>IF(M41=0,0,COUNTIF(T3_imgsummary!E41:N41,"MON")*100/M41)</f>
        <v>0</v>
      </c>
      <c r="AW41">
        <f>IF(M41=0,0,COUNTIF(T3_imgsummary!E41:N41,"MONTB")*100/M41)</f>
        <v>0</v>
      </c>
      <c r="AX41">
        <f>IF(M41=0,0,COUNTIF(T3_imgsummary!E41:N41,"MONTE")*100/M41)</f>
        <v>0</v>
      </c>
      <c r="AY41">
        <f>IF(M41=0,0,COUNTIF(T3_imgsummary!E41:N41,"MONTF")*100/M41)</f>
        <v>0</v>
      </c>
      <c r="AZ41">
        <f>IF(M41=0,0,COUNTIF(T3_imgsummary!E41:N41,"MYC")*100/M41)</f>
        <v>0</v>
      </c>
      <c r="BA41">
        <f>IF(M41=0,0,COUNTIF(T3_imgsummary!E41:N41,"CB")*100/M41)</f>
        <v>0</v>
      </c>
      <c r="BB41">
        <f>IF(M41=0,0,COUNTIF(T3_imgsummary!E41:N41,"BUB")*100/M41)</f>
        <v>0</v>
      </c>
      <c r="BC41">
        <f>IF(M41=0,0,COUNTIF(T3_imgsummary!E41:N41,"CE")*100/M41)</f>
        <v>0</v>
      </c>
      <c r="BD41">
        <f>IF(M41=0,0,COUNTIF(T3_imgsummary!E41:N41,"CF")*100/M41)</f>
        <v>0</v>
      </c>
      <c r="BE41">
        <f>IF(M41=0,0,COUNTIF(T3_imgsummary!E41:N41,"FOT")*100/M41)</f>
        <v>0</v>
      </c>
      <c r="BF41">
        <f>IF(M41=0,0,COUNTIF(T3_imgsummary!E41:N41,"CM")*100/M41)</f>
        <v>0</v>
      </c>
      <c r="BG41">
        <f>IF(M41=0,0,COUNTIF(T3_imgsummary!E41:N41,"OULA")*100/M41)</f>
        <v>0</v>
      </c>
      <c r="BH41">
        <f>IF(M41=0,0,COUNTIF(T3_imgsummary!E41:N41,"OULO")*100/M41)</f>
        <v>0</v>
      </c>
      <c r="BI41">
        <f>IF(M41=0,0,COUNTIF(T3_imgsummary!E41:N41,"OXY")*100/M41)</f>
        <v>0</v>
      </c>
      <c r="BJ41">
        <f>IF(M41=0,0,COUNTIF(T3_imgsummary!E41:N41,"PACE")*100/M41)</f>
        <v>0</v>
      </c>
      <c r="BK41">
        <f>IF(M41=0,0,COUNTIF(T3_imgsummary!E41:N41,"PACF")*100/M41)</f>
        <v>0</v>
      </c>
      <c r="BL41">
        <f>IF(M41=0,0,COUNTIF(T3_imgsummary!E41:N41,"PAV")*100/M41)</f>
        <v>0</v>
      </c>
      <c r="BM41">
        <f>IF(M41=0,0,COUNTIF(T3_imgsummary!E41:N41,"PEC")*100/M41)</f>
        <v>0</v>
      </c>
      <c r="BN41">
        <f>IF(M41=0,0,COUNTIF(T3_imgsummary!E41:N41,"PLAT")*100/M41)</f>
        <v>0</v>
      </c>
      <c r="BO41" s="26">
        <f>IF(M41=0,0,COUNTIF(T3_imgsummary!E41:N41,"POC")*100/M41)</f>
        <v>10</v>
      </c>
      <c r="BP41">
        <f>IF(M41=0,0,COUNTIF(T3_imgsummary!E41:N41,"PORB")*100/M41)</f>
        <v>0</v>
      </c>
      <c r="BQ41">
        <f>IF(M41=0,0,COUNTIF(T3_imgsummary!E41:N41,"PORE")*100/M41)</f>
        <v>0</v>
      </c>
      <c r="BR41">
        <f>IF(M41=0,0,COUNTIF(T3_imgsummary!E41:N41,"PORM")*100/M41)</f>
        <v>0</v>
      </c>
      <c r="BS41">
        <f>IF(M41=0,0,COUNTIF(T3_imgsummary!E41:N41,"SER")*100/M41)</f>
        <v>0</v>
      </c>
      <c r="BT41">
        <f>IF(M41=0,0,COUNTIF(T3_imgsummary!E41:N41,"STY")*100/M41)</f>
        <v>0</v>
      </c>
      <c r="BU41">
        <f>IF(M41=0,0,COUNTIF(T3_imgsummary!E41:N41,"SYM")*100/M41)</f>
        <v>0</v>
      </c>
      <c r="BV41">
        <f>IF(M41=0,0,COUNTIF(T3_imgsummary!E41:N41,"TUBI")*100/M41)</f>
        <v>0</v>
      </c>
      <c r="BW41">
        <f>IF(M41=0,0,COUNTIF(T3_imgsummary!E41:N41,"TURB")*100/M41)</f>
        <v>0</v>
      </c>
      <c r="BX41">
        <f>IF(M41=0,0,COUNTIF(T3_imgsummary!E41:N41,"ZACRF")*100/M41)</f>
        <v>0</v>
      </c>
      <c r="BY41">
        <f>IF(M41=0,0,COUNTIF(T3_imgsummary!E41:N41,"ZAGARF")*100/M41)</f>
        <v>0</v>
      </c>
      <c r="BZ41">
        <f>IF(M41=0,0,COUNTIF(T3_imgsummary!E41:N41,"ZAGATF")*100/M41)</f>
        <v>0</v>
      </c>
      <c r="CA41">
        <f>IF(M41=0,0,COUNTIF(T3_imgsummary!E41:N41,"ZDENF")*100/M41)</f>
        <v>0</v>
      </c>
      <c r="CB41">
        <f>IF(M41=0,0,COUNTIF(T3_imgsummary!E41:N41,"ZEUPF")*100/M41)</f>
        <v>0</v>
      </c>
      <c r="CC41">
        <f>IF(M41=0,0,COUNTIF(T3_imgsummary!E41:N41,"ZFAVF")*100/M41)</f>
        <v>0</v>
      </c>
      <c r="CD41">
        <f>IF(M41=0,0,COUNTIF(T3_imgsummary!E41:N41,"ZCMRF")*100/M41)</f>
        <v>0</v>
      </c>
      <c r="CE41">
        <f>IF(M41=0,0,COUNTIF(T3_imgsummary!E41:N41,"ZMUSF")*100/M41)</f>
        <v>0</v>
      </c>
      <c r="CF41">
        <f>IF(M41=0,0,COUNTIF(T3_imgsummary!E41:N41,"ZNSC")*100/M41)</f>
        <v>0</v>
      </c>
      <c r="CG41">
        <f>IF(M41=0,0,COUNTIF(T3_imgsummary!E41:N41,"ZOC")*100/M41)</f>
        <v>0</v>
      </c>
      <c r="CH41">
        <f>IF(M41=0,0,COUNTIF(T3_imgsummary!E41:N41,"ZPOCF")*100/M41)</f>
        <v>0</v>
      </c>
      <c r="CI41">
        <f>IF(M41=0,0,COUNTIF(T3_imgsummary!E41:N41,"ZPORF")*100/M41)</f>
        <v>0</v>
      </c>
      <c r="CK41" s="26">
        <f>IF(M41=0,0,COUNTIF(T3_imgsummary!E41:N41,"AA")*100/M41)</f>
        <v>40</v>
      </c>
      <c r="CL41" s="26">
        <f>IF(M41=0,0,COUNTIF(T3_imgsummary!E41:N41,"CA")*100/M41)</f>
        <v>20</v>
      </c>
      <c r="CM41">
        <f>IF(M41=0,0,COUNTIF(T3_imgsummary!E41:N41,"DC")*100/M41)</f>
        <v>0</v>
      </c>
      <c r="CN41">
        <f>IF(M41=0,0,COUNTIF(T3_imgsummary!E41:N41,"DCA")*100/M41)</f>
        <v>0</v>
      </c>
      <c r="CO41">
        <f>IF(M41=0,0,COUNTIF(T3_imgsummary!E41:N41,"DIS")*100/M41)</f>
        <v>0</v>
      </c>
      <c r="CQ41">
        <f>IF(M41=0,0,COUNTIF(T3_imgsummary!E41:N41,"GRV")*100/M41)</f>
        <v>0</v>
      </c>
      <c r="CR41">
        <f>IF(M41=0,0,COUNTIF(T3_imgsummary!E41:N41,"R")*100/M41)</f>
        <v>0</v>
      </c>
      <c r="CS41">
        <f>IF(M41=0,0,COUNTIF(T3_imgsummary!E41:N41,"S")*100/M41)</f>
        <v>0</v>
      </c>
      <c r="CT41">
        <f>IF(M41=0,0,COUNTIF(T3_imgsummary!E41:N41,"RCK")*100/M41)</f>
        <v>0</v>
      </c>
      <c r="CU41">
        <f>IF(M41=0,0,COUNTIF(T3_imgsummary!E41:N41,"SI")*100/M41)</f>
        <v>0</v>
      </c>
      <c r="CW41">
        <f>IF(M41=0,0,COUNTIF(T3_imgsummary!E41:N41,"COD")*100/M41)</f>
        <v>0</v>
      </c>
      <c r="CX41">
        <f>IF(M41=0,0,COUNTIF(T3_imgsummary!E41:N41,"KAPP")*100/M41)</f>
        <v>0</v>
      </c>
      <c r="CY41">
        <f>IF(M41=0,0,COUNTIF(T3_imgsummary!E41:N41,"MA")*100/M41)</f>
        <v>0</v>
      </c>
      <c r="CZ41">
        <f>IF(M41=0,0,COUNTIF(T3_imgsummary!E41:N41,"SARG")*100/M41)</f>
        <v>0</v>
      </c>
      <c r="DB41" s="26">
        <f>IF(M41=0,0,COUNTIF(T3_imgsummary!E41:N41,"HA")*100/M41)</f>
        <v>10</v>
      </c>
      <c r="DD41">
        <f>IF(M41=0,0,COUNTIF(T3_imgsummary!E41:N41,"COTS")*100/M41)</f>
        <v>0</v>
      </c>
      <c r="DE41">
        <f>IF(M41=0,0,COUNTIF(T3_imgsummary!E41:N41,"COR")*100/M41)</f>
        <v>0</v>
      </c>
      <c r="DF41">
        <f>IF(M41=0,0,COUNTIF(T3_imgsummary!E41:N41,"DIA")*100/M41)</f>
        <v>0</v>
      </c>
      <c r="DG41">
        <f>IF(M41=0,0,COUNTIF(T3_imgsummary!E41:N41,"GORG")*100/M41)</f>
        <v>0</v>
      </c>
      <c r="DH41">
        <f>IF(M41=0,0,COUNTIF(T3_imgsummary!E41:N41,"ISIS")*100/M41)</f>
        <v>0</v>
      </c>
      <c r="DI41">
        <f>IF(M41=0,0,COUNTIF(T3_imgsummary!E41:N41,"OT")*100/M41)</f>
        <v>0</v>
      </c>
      <c r="DJ41">
        <f>IF(M41=0,0,COUNTIF(T3_imgsummary!E41:N41,"SG")*100/M41)</f>
        <v>0</v>
      </c>
      <c r="DK41">
        <f>IF(M41=0,0,COUNTIF(T3_imgsummary!E41:N41,"SC")*100/M41)</f>
        <v>0</v>
      </c>
      <c r="DL41" s="26">
        <f>IF(M41=0,0,COUNTIF(T3_imgsummary!E41:N41,"SP")*100/M41)</f>
        <v>20</v>
      </c>
      <c r="DM41">
        <f>IF(M41=0,0,COUNTIF(T3_imgsummary!E41:N41,"ZO")*100/M41)</f>
        <v>0</v>
      </c>
      <c r="DO41">
        <f>IF(M41=0,0,COUNTIF(T3_imgsummary!E41:N41,"TWB")*100/M41)</f>
        <v>0</v>
      </c>
      <c r="DQ41">
        <f>IF(M41=0,0,COUNTIF(T3_imgsummary!Y41:AH41,"COR")*100/M41)</f>
        <v>0</v>
      </c>
      <c r="DR41">
        <f>IF(M41=0,0,COUNTIF(T3_imgsummary!Y41:AH41,"COTS")*100/M41)</f>
        <v>0</v>
      </c>
      <c r="DS41">
        <f>IF(M41=0,0,COUNTIF(T3_imgsummary!Y41:AH41,"DIA")*100/M41)</f>
        <v>0</v>
      </c>
      <c r="DT41">
        <f>IF(M41=0,0,COUNTIF(T3_imgsummary!Y41:AH41,"GORG")*100/M41)</f>
        <v>0</v>
      </c>
      <c r="DU41">
        <f>IF(M41=0,0,COUNTIF(T3_imgsummary!Y41:AH41,"ISIS")*100/M41)</f>
        <v>0</v>
      </c>
      <c r="DV41">
        <f>IF(M41=0,0,COUNTIF(T3_imgsummary!Y41:AH41,"DIS")*100/M41)</f>
        <v>0</v>
      </c>
      <c r="DW41">
        <f>IF(M41=0,0,COUNTIF(T3_imgsummary!Y41:AH41,"BLEC")*100/M41)</f>
        <v>0</v>
      </c>
      <c r="DX41">
        <f>IF(M41=0,0,COUNTIF(T3_imgsummary!Y41:AH41,"COD")*100/M41)</f>
        <v>0</v>
      </c>
      <c r="DY41">
        <f>IF(M41=0,0,COUNTIF(T3_imgsummary!Y41:AH41,"KAPP")*100/M41)</f>
        <v>0</v>
      </c>
      <c r="DZ41">
        <f>IF(M41=0,0,COUNTIF(T3_imgsummary!Y41:AH41,"SARG")*100/M41)</f>
        <v>0</v>
      </c>
      <c r="EA41">
        <f>IF(M41=0,0,COUNTIF(T3_imgsummary!Y41:AH41,"ZACRF")*100/M41)</f>
        <v>0</v>
      </c>
      <c r="EB41">
        <f>IF(M41=0,0,COUNTIF(T3_imgsummary!Y41:AH41,"ZAGARF")*100/M41)</f>
        <v>0</v>
      </c>
      <c r="EC41">
        <f>IF(M41=0,0,COUNTIF(T3_imgsummary!Y41:AH41,"ZAGATF")*100/M41)</f>
        <v>0</v>
      </c>
      <c r="ED41">
        <f>IF(M41=0,0,COUNTIF(T3_imgsummary!Y41:AH41,"ZCMRF")*100/M41)</f>
        <v>0</v>
      </c>
      <c r="EE41">
        <f>IF(M41=0,0,COUNTIF(T3_imgsummary!Y41:AH41,"ZDENF")*100/M41)</f>
        <v>0</v>
      </c>
      <c r="EF41">
        <f>IF(M41=0,0,COUNTIF(T3_imgsummary!Y41:AH41,"ZEUPF")*100/M41)</f>
        <v>0</v>
      </c>
      <c r="EG41">
        <f>IF(M41=0,0,COUNTIF(T3_imgsummary!Y41:AH41,"ZFAVF")*100/M41)</f>
        <v>0</v>
      </c>
      <c r="EH41">
        <f>IF(M41=0,0,COUNTIF(T3_imgsummary!Y41:AH41,"ZMUSF")*100/M41)</f>
        <v>0</v>
      </c>
      <c r="EI41">
        <f>IF(M41=0,0,COUNTIF(T3_imgsummary!Y41:AH41,"ZNSC")*100/M41)</f>
        <v>0</v>
      </c>
      <c r="EJ41">
        <f>IF(M41=0,0,COUNTIF(T3_imgsummary!Y41:AH41,"ZOC")*100/M41)</f>
        <v>0</v>
      </c>
      <c r="EK41">
        <f>IF(M41=0,0,COUNTIF(T3_imgsummary!Y41:AH41,"ZPOCF")*100/M41)</f>
        <v>0</v>
      </c>
      <c r="EL41">
        <f>IF(M41=0,0,COUNTIF(T3_imgsummary!Y41:AH41,"ZPORF")*100/M41)</f>
        <v>0</v>
      </c>
    </row>
    <row r="42" spans="1:142" x14ac:dyDescent="0.25">
      <c r="A42">
        <v>40</v>
      </c>
      <c r="B42" t="s">
        <v>760</v>
      </c>
      <c r="F42" s="26">
        <f>IF(M42=0,0,COUNTIF(T3_imgsummary!O42:X42,"HC")*100/M42)</f>
        <v>40</v>
      </c>
      <c r="G42" s="26">
        <f>IF(M42=0,0,COUNTIF(T3_imgsummary!O42:X42,"AA")*100/M42)</f>
        <v>30</v>
      </c>
      <c r="H42">
        <f>IF(M42=0,0,COUNTIF(T3_imgsummary!O42:X42,"AB")*100/M42)</f>
        <v>0</v>
      </c>
      <c r="I42" s="26">
        <f>IF(M42=0,0,COUNTIF(T3_imgsummary!O42:X42,"MA")*100/M42)</f>
        <v>20</v>
      </c>
      <c r="J42">
        <f>IF(M42=0,0,COUNTIF(T3_imgsummary!O42:X42,"HA")*100/M42)</f>
        <v>0</v>
      </c>
      <c r="K42" s="26">
        <f>IF(M42=0,0,COUNTIF(T3_imgsummary!O42:X42,"OB")*100/M42)</f>
        <v>10</v>
      </c>
      <c r="L42">
        <f>IF(M42=0,0,COUNTIF(T3_imgsummary!O42:X42,"TWB")*100/M42)</f>
        <v>0</v>
      </c>
      <c r="M42">
        <f>10-COUNTIF(T3_imgsummary!O42:X42,"TWS")</f>
        <v>10</v>
      </c>
      <c r="P42">
        <f>IF(M42=0,0,COUNTIF(T3_imgsummary!E42:N42,"ACAN")*100/M42)</f>
        <v>0</v>
      </c>
      <c r="Q42">
        <f>IF(M42=0,0,COUNTIF(T3_imgsummary!E42:N42,"ACB")*100/M42)</f>
        <v>0</v>
      </c>
      <c r="R42">
        <f>IF(M42=0,0,COUNTIF(T3_imgsummary!E42:N42,"ACC")*100/M42)</f>
        <v>0</v>
      </c>
      <c r="S42">
        <f>IF(M42=0,0,COUNTIF(T3_imgsummary!E42:N42,"ACD")*100/M42)</f>
        <v>0</v>
      </c>
      <c r="T42">
        <f>IF(M42=0,0,COUNTIF(T3_imgsummary!E42:N42,"ACH")*100/M42)</f>
        <v>0</v>
      </c>
      <c r="U42" s="26">
        <f>IF(M42=0,0,COUNTIF(T3_imgsummary!E42:N42,"ACT")*100/M42)</f>
        <v>20</v>
      </c>
      <c r="V42">
        <f>IF(M42=0,0,COUNTIF(T3_imgsummary!E42:N42,"ACR")*100/M42)</f>
        <v>0</v>
      </c>
      <c r="W42" s="26">
        <f>IF(M42=0,0,COUNTIF(T3_imgsummary!E42:N42,"AST")*100/M42)</f>
        <v>10</v>
      </c>
      <c r="X42">
        <f>IF(M42=0,0,COUNTIF(T3_imgsummary!E42:N42,"AF")*100/M42)</f>
        <v>0</v>
      </c>
      <c r="Y42">
        <f>IF(M42=0,0,COUNTIF(T3_imgsummary!E42:N42,"BLEC")*100/M42)</f>
        <v>0</v>
      </c>
      <c r="Z42">
        <f>IF(M42=0,0,COUNTIF(T3_imgsummary!E42:N42,"CAU")*100/M42)</f>
        <v>0</v>
      </c>
      <c r="AA42">
        <f>IF(M42=0,0,COUNTIF(T3_imgsummary!E42:N42,"COE")*100/M42)</f>
        <v>0</v>
      </c>
      <c r="AB42">
        <f>IF(M42=0,0,COUNTIF(T3_imgsummary!E42:N42,"COS")*100/M42)</f>
        <v>0</v>
      </c>
      <c r="AC42">
        <f>IF(M42=0,0,COUNTIF(T3_imgsummary!E42:N42,"CYP")*100/M42)</f>
        <v>0</v>
      </c>
      <c r="AD42">
        <f>IF(M42=0,0,COUNTIF(T3_imgsummary!E42:N42,"DIP")*100/M42)</f>
        <v>0</v>
      </c>
      <c r="AE42">
        <f>IF(M42=0,0,COUNTIF(T3_imgsummary!E42:N42,"ECHY")*100/M42)</f>
        <v>0</v>
      </c>
      <c r="AF42">
        <f>IF(M42=0,0,COUNTIF(T3_imgsummary!E42:N42,"ECHI")*100/M42)</f>
        <v>0</v>
      </c>
      <c r="AG42">
        <f>IF(M42=0,0,COUNTIF(T3_imgsummary!E42:N42,"EUP")*100/M42)</f>
        <v>0</v>
      </c>
      <c r="AH42">
        <f>IF(M42=0,0,COUNTIF(T3_imgsummary!E42:N42,"FAV")*100/M42)</f>
        <v>0</v>
      </c>
      <c r="AI42">
        <f>IF(M42=0,0,COUNTIF(T3_imgsummary!E42:N42,"FVI")*100/M42)</f>
        <v>0</v>
      </c>
      <c r="AJ42">
        <f>IF(M42=0,0,COUNTIF(T3_imgsummary!E42:N42,"CMR")*100/M42)</f>
        <v>0</v>
      </c>
      <c r="AK42">
        <f>IF(M42=0,0,COUNTIF(T3_imgsummary!E42:N42,"GAL")*100/M42)</f>
        <v>0</v>
      </c>
      <c r="AL42">
        <f>IF(M42=0,0,COUNTIF(T3_imgsummary!E42:N42,"GONIA")*100/M42)</f>
        <v>0</v>
      </c>
      <c r="AM42">
        <f>IF(M42=0,0,COUNTIF(T3_imgsummary!E42:N42,"GONIO")*100/M42)</f>
        <v>0</v>
      </c>
      <c r="AN42">
        <f>IF(M42=0,0,COUNTIF(T3_imgsummary!E42:N42,"HEL")*100/M42)</f>
        <v>0</v>
      </c>
      <c r="AO42">
        <f>IF(M42=0,0,COUNTIF(T3_imgsummary!E42:N42,"HYD")*100/M42)</f>
        <v>0</v>
      </c>
      <c r="AP42" s="26">
        <f>IF(M42=0,0,COUNTIF(T3_imgsummary!E42:N42,"ISO")*100/M42)</f>
        <v>10</v>
      </c>
      <c r="AQ42">
        <f>IF(M42=0,0,COUNTIF(T3_imgsummary!E42:N42,"LEPA")*100/M42)</f>
        <v>0</v>
      </c>
      <c r="AR42">
        <f>IF(M42=0,0,COUNTIF(T3_imgsummary!E42:N42,"LEPS")*100/M42)</f>
        <v>0</v>
      </c>
      <c r="AS42">
        <f>IF(M42=0,0,COUNTIF(T3_imgsummary!E42:N42,"LOB")*100/M42)</f>
        <v>0</v>
      </c>
      <c r="AT42">
        <f>IF(M42=0,0,COUNTIF(T3_imgsummary!E42:N42,"MER")*100/M42)</f>
        <v>0</v>
      </c>
      <c r="AU42">
        <f>IF(M42=0,0,COUNTIF(T3_imgsummary!E42:N42,"MILL")*100/M42)</f>
        <v>0</v>
      </c>
      <c r="AV42">
        <f>IF(M42=0,0,COUNTIF(T3_imgsummary!E42:N42,"MON")*100/M42)</f>
        <v>0</v>
      </c>
      <c r="AW42">
        <f>IF(M42=0,0,COUNTIF(T3_imgsummary!E42:N42,"MONTB")*100/M42)</f>
        <v>0</v>
      </c>
      <c r="AX42">
        <f>IF(M42=0,0,COUNTIF(T3_imgsummary!E42:N42,"MONTE")*100/M42)</f>
        <v>0</v>
      </c>
      <c r="AY42">
        <f>IF(M42=0,0,COUNTIF(T3_imgsummary!E42:N42,"MONTF")*100/M42)</f>
        <v>0</v>
      </c>
      <c r="AZ42">
        <f>IF(M42=0,0,COUNTIF(T3_imgsummary!E42:N42,"MYC")*100/M42)</f>
        <v>0</v>
      </c>
      <c r="BA42">
        <f>IF(M42=0,0,COUNTIF(T3_imgsummary!E42:N42,"CB")*100/M42)</f>
        <v>0</v>
      </c>
      <c r="BB42">
        <f>IF(M42=0,0,COUNTIF(T3_imgsummary!E42:N42,"BUB")*100/M42)</f>
        <v>0</v>
      </c>
      <c r="BC42">
        <f>IF(M42=0,0,COUNTIF(T3_imgsummary!E42:N42,"CE")*100/M42)</f>
        <v>0</v>
      </c>
      <c r="BD42">
        <f>IF(M42=0,0,COUNTIF(T3_imgsummary!E42:N42,"CF")*100/M42)</f>
        <v>0</v>
      </c>
      <c r="BE42">
        <f>IF(M42=0,0,COUNTIF(T3_imgsummary!E42:N42,"FOT")*100/M42)</f>
        <v>0</v>
      </c>
      <c r="BF42">
        <f>IF(M42=0,0,COUNTIF(T3_imgsummary!E42:N42,"CM")*100/M42)</f>
        <v>0</v>
      </c>
      <c r="BG42">
        <f>IF(M42=0,0,COUNTIF(T3_imgsummary!E42:N42,"OULA")*100/M42)</f>
        <v>0</v>
      </c>
      <c r="BH42">
        <f>IF(M42=0,0,COUNTIF(T3_imgsummary!E42:N42,"OULO")*100/M42)</f>
        <v>0</v>
      </c>
      <c r="BI42">
        <f>IF(M42=0,0,COUNTIF(T3_imgsummary!E42:N42,"OXY")*100/M42)</f>
        <v>0</v>
      </c>
      <c r="BJ42">
        <f>IF(M42=0,0,COUNTIF(T3_imgsummary!E42:N42,"PACE")*100/M42)</f>
        <v>0</v>
      </c>
      <c r="BK42">
        <f>IF(M42=0,0,COUNTIF(T3_imgsummary!E42:N42,"PACF")*100/M42)</f>
        <v>0</v>
      </c>
      <c r="BL42">
        <f>IF(M42=0,0,COUNTIF(T3_imgsummary!E42:N42,"PAV")*100/M42)</f>
        <v>0</v>
      </c>
      <c r="BM42">
        <f>IF(M42=0,0,COUNTIF(T3_imgsummary!E42:N42,"PEC")*100/M42)</f>
        <v>0</v>
      </c>
      <c r="BN42">
        <f>IF(M42=0,0,COUNTIF(T3_imgsummary!E42:N42,"PLAT")*100/M42)</f>
        <v>0</v>
      </c>
      <c r="BO42">
        <f>IF(M42=0,0,COUNTIF(T3_imgsummary!E42:N42,"POC")*100/M42)</f>
        <v>0</v>
      </c>
      <c r="BP42">
        <f>IF(M42=0,0,COUNTIF(T3_imgsummary!E42:N42,"PORB")*100/M42)</f>
        <v>0</v>
      </c>
      <c r="BQ42">
        <f>IF(M42=0,0,COUNTIF(T3_imgsummary!E42:N42,"PORE")*100/M42)</f>
        <v>0</v>
      </c>
      <c r="BR42">
        <f>IF(M42=0,0,COUNTIF(T3_imgsummary!E42:N42,"PORM")*100/M42)</f>
        <v>0</v>
      </c>
      <c r="BS42">
        <f>IF(M42=0,0,COUNTIF(T3_imgsummary!E42:N42,"SER")*100/M42)</f>
        <v>0</v>
      </c>
      <c r="BT42">
        <f>IF(M42=0,0,COUNTIF(T3_imgsummary!E42:N42,"STY")*100/M42)</f>
        <v>0</v>
      </c>
      <c r="BU42">
        <f>IF(M42=0,0,COUNTIF(T3_imgsummary!E42:N42,"SYM")*100/M42)</f>
        <v>0</v>
      </c>
      <c r="BV42">
        <f>IF(M42=0,0,COUNTIF(T3_imgsummary!E42:N42,"TUBI")*100/M42)</f>
        <v>0</v>
      </c>
      <c r="BW42">
        <f>IF(M42=0,0,COUNTIF(T3_imgsummary!E42:N42,"TURB")*100/M42)</f>
        <v>0</v>
      </c>
      <c r="BX42">
        <f>IF(M42=0,0,COUNTIF(T3_imgsummary!E42:N42,"ZACRF")*100/M42)</f>
        <v>0</v>
      </c>
      <c r="BY42">
        <f>IF(M42=0,0,COUNTIF(T3_imgsummary!E42:N42,"ZAGARF")*100/M42)</f>
        <v>0</v>
      </c>
      <c r="BZ42">
        <f>IF(M42=0,0,COUNTIF(T3_imgsummary!E42:N42,"ZAGATF")*100/M42)</f>
        <v>0</v>
      </c>
      <c r="CA42">
        <f>IF(M42=0,0,COUNTIF(T3_imgsummary!E42:N42,"ZDENF")*100/M42)</f>
        <v>0</v>
      </c>
      <c r="CB42">
        <f>IF(M42=0,0,COUNTIF(T3_imgsummary!E42:N42,"ZEUPF")*100/M42)</f>
        <v>0</v>
      </c>
      <c r="CC42">
        <f>IF(M42=0,0,COUNTIF(T3_imgsummary!E42:N42,"ZFAVF")*100/M42)</f>
        <v>0</v>
      </c>
      <c r="CD42">
        <f>IF(M42=0,0,COUNTIF(T3_imgsummary!E42:N42,"ZCMRF")*100/M42)</f>
        <v>0</v>
      </c>
      <c r="CE42">
        <f>IF(M42=0,0,COUNTIF(T3_imgsummary!E42:N42,"ZMUSF")*100/M42)</f>
        <v>0</v>
      </c>
      <c r="CF42">
        <f>IF(M42=0,0,COUNTIF(T3_imgsummary!E42:N42,"ZNSC")*100/M42)</f>
        <v>0</v>
      </c>
      <c r="CG42">
        <f>IF(M42=0,0,COUNTIF(T3_imgsummary!E42:N42,"ZOC")*100/M42)</f>
        <v>0</v>
      </c>
      <c r="CH42">
        <f>IF(M42=0,0,COUNTIF(T3_imgsummary!E42:N42,"ZPOCF")*100/M42)</f>
        <v>0</v>
      </c>
      <c r="CI42">
        <f>IF(M42=0,0,COUNTIF(T3_imgsummary!E42:N42,"ZPORF")*100/M42)</f>
        <v>0</v>
      </c>
      <c r="CK42" s="26">
        <f>IF(M42=0,0,COUNTIF(T3_imgsummary!E42:N42,"AA")*100/M42)</f>
        <v>30</v>
      </c>
      <c r="CL42">
        <f>IF(M42=0,0,COUNTIF(T3_imgsummary!E42:N42,"CA")*100/M42)</f>
        <v>0</v>
      </c>
      <c r="CM42">
        <f>IF(M42=0,0,COUNTIF(T3_imgsummary!E42:N42,"DC")*100/M42)</f>
        <v>0</v>
      </c>
      <c r="CN42">
        <f>IF(M42=0,0,COUNTIF(T3_imgsummary!E42:N42,"DCA")*100/M42)</f>
        <v>0</v>
      </c>
      <c r="CO42">
        <f>IF(M42=0,0,COUNTIF(T3_imgsummary!E42:N42,"DIS")*100/M42)</f>
        <v>0</v>
      </c>
      <c r="CQ42">
        <f>IF(M42=0,0,COUNTIF(T3_imgsummary!E42:N42,"GRV")*100/M42)</f>
        <v>0</v>
      </c>
      <c r="CR42">
        <f>IF(M42=0,0,COUNTIF(T3_imgsummary!E42:N42,"R")*100/M42)</f>
        <v>0</v>
      </c>
      <c r="CS42">
        <f>IF(M42=0,0,COUNTIF(T3_imgsummary!E42:N42,"S")*100/M42)</f>
        <v>0</v>
      </c>
      <c r="CT42">
        <f>IF(M42=0,0,COUNTIF(T3_imgsummary!E42:N42,"RCK")*100/M42)</f>
        <v>0</v>
      </c>
      <c r="CU42">
        <f>IF(M42=0,0,COUNTIF(T3_imgsummary!E42:N42,"SI")*100/M42)</f>
        <v>0</v>
      </c>
      <c r="CW42">
        <f>IF(M42=0,0,COUNTIF(T3_imgsummary!E42:N42,"COD")*100/M42)</f>
        <v>0</v>
      </c>
      <c r="CX42">
        <f>IF(M42=0,0,COUNTIF(T3_imgsummary!E42:N42,"KAPP")*100/M42)</f>
        <v>0</v>
      </c>
      <c r="CY42" s="26">
        <f>IF(M42=0,0,COUNTIF(T3_imgsummary!E42:N42,"MA")*100/M42)</f>
        <v>20</v>
      </c>
      <c r="CZ42">
        <f>IF(M42=0,0,COUNTIF(T3_imgsummary!E42:N42,"SARG")*100/M42)</f>
        <v>0</v>
      </c>
      <c r="DB42">
        <f>IF(M42=0,0,COUNTIF(T3_imgsummary!E42:N42,"HA")*100/M42)</f>
        <v>0</v>
      </c>
      <c r="DD42">
        <f>IF(M42=0,0,COUNTIF(T3_imgsummary!E42:N42,"COTS")*100/M42)</f>
        <v>0</v>
      </c>
      <c r="DE42">
        <f>IF(M42=0,0,COUNTIF(T3_imgsummary!E42:N42,"COR")*100/M42)</f>
        <v>0</v>
      </c>
      <c r="DF42">
        <f>IF(M42=0,0,COUNTIF(T3_imgsummary!E42:N42,"DIA")*100/M42)</f>
        <v>0</v>
      </c>
      <c r="DG42">
        <f>IF(M42=0,0,COUNTIF(T3_imgsummary!E42:N42,"GORG")*100/M42)</f>
        <v>0</v>
      </c>
      <c r="DH42">
        <f>IF(M42=0,0,COUNTIF(T3_imgsummary!E42:N42,"ISIS")*100/M42)</f>
        <v>0</v>
      </c>
      <c r="DI42">
        <f>IF(M42=0,0,COUNTIF(T3_imgsummary!E42:N42,"OT")*100/M42)</f>
        <v>0</v>
      </c>
      <c r="DJ42">
        <f>IF(M42=0,0,COUNTIF(T3_imgsummary!E42:N42,"SG")*100/M42)</f>
        <v>0</v>
      </c>
      <c r="DK42">
        <f>IF(M42=0,0,COUNTIF(T3_imgsummary!E42:N42,"SC")*100/M42)</f>
        <v>0</v>
      </c>
      <c r="DL42" s="26">
        <f>IF(M42=0,0,COUNTIF(T3_imgsummary!E42:N42,"SP")*100/M42)</f>
        <v>10</v>
      </c>
      <c r="DM42">
        <f>IF(M42=0,0,COUNTIF(T3_imgsummary!E42:N42,"ZO")*100/M42)</f>
        <v>0</v>
      </c>
      <c r="DO42">
        <f>IF(M42=0,0,COUNTIF(T3_imgsummary!E42:N42,"TWB")*100/M42)</f>
        <v>0</v>
      </c>
      <c r="DQ42">
        <f>IF(M42=0,0,COUNTIF(T3_imgsummary!Y42:AH42,"COR")*100/M42)</f>
        <v>0</v>
      </c>
      <c r="DR42">
        <f>IF(M42=0,0,COUNTIF(T3_imgsummary!Y42:AH42,"COTS")*100/M42)</f>
        <v>0</v>
      </c>
      <c r="DS42">
        <f>IF(M42=0,0,COUNTIF(T3_imgsummary!Y42:AH42,"DIA")*100/M42)</f>
        <v>0</v>
      </c>
      <c r="DT42">
        <f>IF(M42=0,0,COUNTIF(T3_imgsummary!Y42:AH42,"GORG")*100/M42)</f>
        <v>0</v>
      </c>
      <c r="DU42">
        <f>IF(M42=0,0,COUNTIF(T3_imgsummary!Y42:AH42,"ISIS")*100/M42)</f>
        <v>0</v>
      </c>
      <c r="DV42">
        <f>IF(M42=0,0,COUNTIF(T3_imgsummary!Y42:AH42,"DIS")*100/M42)</f>
        <v>0</v>
      </c>
      <c r="DW42">
        <f>IF(M42=0,0,COUNTIF(T3_imgsummary!Y42:AH42,"BLEC")*100/M42)</f>
        <v>0</v>
      </c>
      <c r="DX42">
        <f>IF(M42=0,0,COUNTIF(T3_imgsummary!Y42:AH42,"COD")*100/M42)</f>
        <v>0</v>
      </c>
      <c r="DY42">
        <f>IF(M42=0,0,COUNTIF(T3_imgsummary!Y42:AH42,"KAPP")*100/M42)</f>
        <v>0</v>
      </c>
      <c r="DZ42">
        <f>IF(M42=0,0,COUNTIF(T3_imgsummary!Y42:AH42,"SARG")*100/M42)</f>
        <v>0</v>
      </c>
      <c r="EA42">
        <f>IF(M42=0,0,COUNTIF(T3_imgsummary!Y42:AH42,"ZACRF")*100/M42)</f>
        <v>0</v>
      </c>
      <c r="EB42">
        <f>IF(M42=0,0,COUNTIF(T3_imgsummary!Y42:AH42,"ZAGARF")*100/M42)</f>
        <v>0</v>
      </c>
      <c r="EC42">
        <f>IF(M42=0,0,COUNTIF(T3_imgsummary!Y42:AH42,"ZAGATF")*100/M42)</f>
        <v>0</v>
      </c>
      <c r="ED42">
        <f>IF(M42=0,0,COUNTIF(T3_imgsummary!Y42:AH42,"ZCMRF")*100/M42)</f>
        <v>0</v>
      </c>
      <c r="EE42">
        <f>IF(M42=0,0,COUNTIF(T3_imgsummary!Y42:AH42,"ZDENF")*100/M42)</f>
        <v>0</v>
      </c>
      <c r="EF42">
        <f>IF(M42=0,0,COUNTIF(T3_imgsummary!Y42:AH42,"ZEUPF")*100/M42)</f>
        <v>0</v>
      </c>
      <c r="EG42">
        <f>IF(M42=0,0,COUNTIF(T3_imgsummary!Y42:AH42,"ZFAVF")*100/M42)</f>
        <v>0</v>
      </c>
      <c r="EH42">
        <f>IF(M42=0,0,COUNTIF(T3_imgsummary!Y42:AH42,"ZMUSF")*100/M42)</f>
        <v>0</v>
      </c>
      <c r="EI42">
        <f>IF(M42=0,0,COUNTIF(T3_imgsummary!Y42:AH42,"ZNSC")*100/M42)</f>
        <v>0</v>
      </c>
      <c r="EJ42">
        <f>IF(M42=0,0,COUNTIF(T3_imgsummary!Y42:AH42,"ZOC")*100/M42)</f>
        <v>0</v>
      </c>
      <c r="EK42">
        <f>IF(M42=0,0,COUNTIF(T3_imgsummary!Y42:AH42,"ZPOCF")*100/M42)</f>
        <v>0</v>
      </c>
      <c r="EL42">
        <f>IF(M42=0,0,COUNTIF(T3_imgsummary!Y42:AH42,"ZPORF")*100/M42)</f>
        <v>0</v>
      </c>
    </row>
    <row r="43" spans="1:142" x14ac:dyDescent="0.25">
      <c r="A43">
        <v>41</v>
      </c>
      <c r="B43" t="s">
        <v>761</v>
      </c>
      <c r="F43" s="26">
        <f>IF(M43=0,0,COUNTIF(T3_imgsummary!O43:X43,"HC")*100/M43)</f>
        <v>10</v>
      </c>
      <c r="G43" s="26">
        <f>IF(M43=0,0,COUNTIF(T3_imgsummary!O43:X43,"AA")*100/M43)</f>
        <v>40</v>
      </c>
      <c r="H43">
        <f>IF(M43=0,0,COUNTIF(T3_imgsummary!O43:X43,"AB")*100/M43)</f>
        <v>0</v>
      </c>
      <c r="I43" s="26">
        <f>IF(M43=0,0,COUNTIF(T3_imgsummary!O43:X43,"MA")*100/M43)</f>
        <v>40</v>
      </c>
      <c r="J43">
        <f>IF(M43=0,0,COUNTIF(T3_imgsummary!O43:X43,"HA")*100/M43)</f>
        <v>0</v>
      </c>
      <c r="K43" s="26">
        <f>IF(M43=0,0,COUNTIF(T3_imgsummary!O43:X43,"OB")*100/M43)</f>
        <v>10</v>
      </c>
      <c r="L43">
        <f>IF(M43=0,0,COUNTIF(T3_imgsummary!O43:X43,"TWB")*100/M43)</f>
        <v>0</v>
      </c>
      <c r="M43">
        <f>10-COUNTIF(T3_imgsummary!O43:X43,"TWS")</f>
        <v>10</v>
      </c>
      <c r="P43">
        <f>IF(M43=0,0,COUNTIF(T3_imgsummary!E43:N43,"ACAN")*100/M43)</f>
        <v>0</v>
      </c>
      <c r="Q43">
        <f>IF(M43=0,0,COUNTIF(T3_imgsummary!E43:N43,"ACB")*100/M43)</f>
        <v>0</v>
      </c>
      <c r="R43">
        <f>IF(M43=0,0,COUNTIF(T3_imgsummary!E43:N43,"ACC")*100/M43)</f>
        <v>0</v>
      </c>
      <c r="S43">
        <f>IF(M43=0,0,COUNTIF(T3_imgsummary!E43:N43,"ACD")*100/M43)</f>
        <v>0</v>
      </c>
      <c r="T43">
        <f>IF(M43=0,0,COUNTIF(T3_imgsummary!E43:N43,"ACH")*100/M43)</f>
        <v>0</v>
      </c>
      <c r="U43">
        <f>IF(M43=0,0,COUNTIF(T3_imgsummary!E43:N43,"ACT")*100/M43)</f>
        <v>0</v>
      </c>
      <c r="V43">
        <f>IF(M43=0,0,COUNTIF(T3_imgsummary!E43:N43,"ACR")*100/M43)</f>
        <v>0</v>
      </c>
      <c r="W43" s="26">
        <f>IF(M43=0,0,COUNTIF(T3_imgsummary!E43:N43,"AST")*100/M43)</f>
        <v>10</v>
      </c>
      <c r="X43">
        <f>IF(M43=0,0,COUNTIF(T3_imgsummary!E43:N43,"AF")*100/M43)</f>
        <v>0</v>
      </c>
      <c r="Y43">
        <f>IF(M43=0,0,COUNTIF(T3_imgsummary!E43:N43,"BLEC")*100/M43)</f>
        <v>0</v>
      </c>
      <c r="Z43">
        <f>IF(M43=0,0,COUNTIF(T3_imgsummary!E43:N43,"CAU")*100/M43)</f>
        <v>0</v>
      </c>
      <c r="AA43">
        <f>IF(M43=0,0,COUNTIF(T3_imgsummary!E43:N43,"COE")*100/M43)</f>
        <v>0</v>
      </c>
      <c r="AB43">
        <f>IF(M43=0,0,COUNTIF(T3_imgsummary!E43:N43,"COS")*100/M43)</f>
        <v>0</v>
      </c>
      <c r="AC43">
        <f>IF(M43=0,0,COUNTIF(T3_imgsummary!E43:N43,"CYP")*100/M43)</f>
        <v>0</v>
      </c>
      <c r="AD43">
        <f>IF(M43=0,0,COUNTIF(T3_imgsummary!E43:N43,"DIP")*100/M43)</f>
        <v>0</v>
      </c>
      <c r="AE43">
        <f>IF(M43=0,0,COUNTIF(T3_imgsummary!E43:N43,"ECHY")*100/M43)</f>
        <v>0</v>
      </c>
      <c r="AF43">
        <f>IF(M43=0,0,COUNTIF(T3_imgsummary!E43:N43,"ECHI")*100/M43)</f>
        <v>0</v>
      </c>
      <c r="AG43">
        <f>IF(M43=0,0,COUNTIF(T3_imgsummary!E43:N43,"EUP")*100/M43)</f>
        <v>0</v>
      </c>
      <c r="AH43">
        <f>IF(M43=0,0,COUNTIF(T3_imgsummary!E43:N43,"FAV")*100/M43)</f>
        <v>0</v>
      </c>
      <c r="AI43">
        <f>IF(M43=0,0,COUNTIF(T3_imgsummary!E43:N43,"FVI")*100/M43)</f>
        <v>0</v>
      </c>
      <c r="AJ43">
        <f>IF(M43=0,0,COUNTIF(T3_imgsummary!E43:N43,"CMR")*100/M43)</f>
        <v>0</v>
      </c>
      <c r="AK43">
        <f>IF(M43=0,0,COUNTIF(T3_imgsummary!E43:N43,"GAL")*100/M43)</f>
        <v>0</v>
      </c>
      <c r="AL43">
        <f>IF(M43=0,0,COUNTIF(T3_imgsummary!E43:N43,"GONIA")*100/M43)</f>
        <v>0</v>
      </c>
      <c r="AM43">
        <f>IF(M43=0,0,COUNTIF(T3_imgsummary!E43:N43,"GONIO")*100/M43)</f>
        <v>0</v>
      </c>
      <c r="AN43">
        <f>IF(M43=0,0,COUNTIF(T3_imgsummary!E43:N43,"HEL")*100/M43)</f>
        <v>0</v>
      </c>
      <c r="AO43">
        <f>IF(M43=0,0,COUNTIF(T3_imgsummary!E43:N43,"HYD")*100/M43)</f>
        <v>0</v>
      </c>
      <c r="AP43">
        <f>IF(M43=0,0,COUNTIF(T3_imgsummary!E43:N43,"ISO")*100/M43)</f>
        <v>0</v>
      </c>
      <c r="AQ43">
        <f>IF(M43=0,0,COUNTIF(T3_imgsummary!E43:N43,"LEPA")*100/M43)</f>
        <v>0</v>
      </c>
      <c r="AR43">
        <f>IF(M43=0,0,COUNTIF(T3_imgsummary!E43:N43,"LEPS")*100/M43)</f>
        <v>0</v>
      </c>
      <c r="AS43">
        <f>IF(M43=0,0,COUNTIF(T3_imgsummary!E43:N43,"LOB")*100/M43)</f>
        <v>0</v>
      </c>
      <c r="AT43">
        <f>IF(M43=0,0,COUNTIF(T3_imgsummary!E43:N43,"MER")*100/M43)</f>
        <v>0</v>
      </c>
      <c r="AU43">
        <f>IF(M43=0,0,COUNTIF(T3_imgsummary!E43:N43,"MILL")*100/M43)</f>
        <v>0</v>
      </c>
      <c r="AV43">
        <f>IF(M43=0,0,COUNTIF(T3_imgsummary!E43:N43,"MON")*100/M43)</f>
        <v>0</v>
      </c>
      <c r="AW43">
        <f>IF(M43=0,0,COUNTIF(T3_imgsummary!E43:N43,"MONTB")*100/M43)</f>
        <v>0</v>
      </c>
      <c r="AX43">
        <f>IF(M43=0,0,COUNTIF(T3_imgsummary!E43:N43,"MONTE")*100/M43)</f>
        <v>0</v>
      </c>
      <c r="AY43">
        <f>IF(M43=0,0,COUNTIF(T3_imgsummary!E43:N43,"MONTF")*100/M43)</f>
        <v>0</v>
      </c>
      <c r="AZ43">
        <f>IF(M43=0,0,COUNTIF(T3_imgsummary!E43:N43,"MYC")*100/M43)</f>
        <v>0</v>
      </c>
      <c r="BA43">
        <f>IF(M43=0,0,COUNTIF(T3_imgsummary!E43:N43,"CB")*100/M43)</f>
        <v>0</v>
      </c>
      <c r="BB43">
        <f>IF(M43=0,0,COUNTIF(T3_imgsummary!E43:N43,"BUB")*100/M43)</f>
        <v>0</v>
      </c>
      <c r="BC43">
        <f>IF(M43=0,0,COUNTIF(T3_imgsummary!E43:N43,"CE")*100/M43)</f>
        <v>0</v>
      </c>
      <c r="BD43">
        <f>IF(M43=0,0,COUNTIF(T3_imgsummary!E43:N43,"CF")*100/M43)</f>
        <v>0</v>
      </c>
      <c r="BE43">
        <f>IF(M43=0,0,COUNTIF(T3_imgsummary!E43:N43,"FOT")*100/M43)</f>
        <v>0</v>
      </c>
      <c r="BF43">
        <f>IF(M43=0,0,COUNTIF(T3_imgsummary!E43:N43,"CM")*100/M43)</f>
        <v>0</v>
      </c>
      <c r="BG43">
        <f>IF(M43=0,0,COUNTIF(T3_imgsummary!E43:N43,"OULA")*100/M43)</f>
        <v>0</v>
      </c>
      <c r="BH43">
        <f>IF(M43=0,0,COUNTIF(T3_imgsummary!E43:N43,"OULO")*100/M43)</f>
        <v>0</v>
      </c>
      <c r="BI43">
        <f>IF(M43=0,0,COUNTIF(T3_imgsummary!E43:N43,"OXY")*100/M43)</f>
        <v>0</v>
      </c>
      <c r="BJ43">
        <f>IF(M43=0,0,COUNTIF(T3_imgsummary!E43:N43,"PACE")*100/M43)</f>
        <v>0</v>
      </c>
      <c r="BK43">
        <f>IF(M43=0,0,COUNTIF(T3_imgsummary!E43:N43,"PACF")*100/M43)</f>
        <v>0</v>
      </c>
      <c r="BL43">
        <f>IF(M43=0,0,COUNTIF(T3_imgsummary!E43:N43,"PAV")*100/M43)</f>
        <v>0</v>
      </c>
      <c r="BM43">
        <f>IF(M43=0,0,COUNTIF(T3_imgsummary!E43:N43,"PEC")*100/M43)</f>
        <v>0</v>
      </c>
      <c r="BN43">
        <f>IF(M43=0,0,COUNTIF(T3_imgsummary!E43:N43,"PLAT")*100/M43)</f>
        <v>0</v>
      </c>
      <c r="BO43">
        <f>IF(M43=0,0,COUNTIF(T3_imgsummary!E43:N43,"POC")*100/M43)</f>
        <v>0</v>
      </c>
      <c r="BP43">
        <f>IF(M43=0,0,COUNTIF(T3_imgsummary!E43:N43,"PORB")*100/M43)</f>
        <v>0</v>
      </c>
      <c r="BQ43">
        <f>IF(M43=0,0,COUNTIF(T3_imgsummary!E43:N43,"PORE")*100/M43)</f>
        <v>0</v>
      </c>
      <c r="BR43">
        <f>IF(M43=0,0,COUNTIF(T3_imgsummary!E43:N43,"PORM")*100/M43)</f>
        <v>0</v>
      </c>
      <c r="BS43">
        <f>IF(M43=0,0,COUNTIF(T3_imgsummary!E43:N43,"SER")*100/M43)</f>
        <v>0</v>
      </c>
      <c r="BT43">
        <f>IF(M43=0,0,COUNTIF(T3_imgsummary!E43:N43,"STY")*100/M43)</f>
        <v>0</v>
      </c>
      <c r="BU43">
        <f>IF(M43=0,0,COUNTIF(T3_imgsummary!E43:N43,"SYM")*100/M43)</f>
        <v>0</v>
      </c>
      <c r="BV43">
        <f>IF(M43=0,0,COUNTIF(T3_imgsummary!E43:N43,"TUBI")*100/M43)</f>
        <v>0</v>
      </c>
      <c r="BW43">
        <f>IF(M43=0,0,COUNTIF(T3_imgsummary!E43:N43,"TURB")*100/M43)</f>
        <v>0</v>
      </c>
      <c r="BX43">
        <f>IF(M43=0,0,COUNTIF(T3_imgsummary!E43:N43,"ZACRF")*100/M43)</f>
        <v>0</v>
      </c>
      <c r="BY43">
        <f>IF(M43=0,0,COUNTIF(T3_imgsummary!E43:N43,"ZAGARF")*100/M43)</f>
        <v>0</v>
      </c>
      <c r="BZ43">
        <f>IF(M43=0,0,COUNTIF(T3_imgsummary!E43:N43,"ZAGATF")*100/M43)</f>
        <v>0</v>
      </c>
      <c r="CA43">
        <f>IF(M43=0,0,COUNTIF(T3_imgsummary!E43:N43,"ZDENF")*100/M43)</f>
        <v>0</v>
      </c>
      <c r="CB43">
        <f>IF(M43=0,0,COUNTIF(T3_imgsummary!E43:N43,"ZEUPF")*100/M43)</f>
        <v>0</v>
      </c>
      <c r="CC43">
        <f>IF(M43=0,0,COUNTIF(T3_imgsummary!E43:N43,"ZFAVF")*100/M43)</f>
        <v>0</v>
      </c>
      <c r="CD43">
        <f>IF(M43=0,0,COUNTIF(T3_imgsummary!E43:N43,"ZCMRF")*100/M43)</f>
        <v>0</v>
      </c>
      <c r="CE43">
        <f>IF(M43=0,0,COUNTIF(T3_imgsummary!E43:N43,"ZMUSF")*100/M43)</f>
        <v>0</v>
      </c>
      <c r="CF43">
        <f>IF(M43=0,0,COUNTIF(T3_imgsummary!E43:N43,"ZNSC")*100/M43)</f>
        <v>0</v>
      </c>
      <c r="CG43">
        <f>IF(M43=0,0,COUNTIF(T3_imgsummary!E43:N43,"ZOC")*100/M43)</f>
        <v>0</v>
      </c>
      <c r="CH43">
        <f>IF(M43=0,0,COUNTIF(T3_imgsummary!E43:N43,"ZPOCF")*100/M43)</f>
        <v>0</v>
      </c>
      <c r="CI43">
        <f>IF(M43=0,0,COUNTIF(T3_imgsummary!E43:N43,"ZPORF")*100/M43)</f>
        <v>0</v>
      </c>
      <c r="CK43" s="26">
        <f>IF(M43=0,0,COUNTIF(T3_imgsummary!E43:N43,"AA")*100/M43)</f>
        <v>40</v>
      </c>
      <c r="CL43">
        <f>IF(M43=0,0,COUNTIF(T3_imgsummary!E43:N43,"CA")*100/M43)</f>
        <v>0</v>
      </c>
      <c r="CM43">
        <f>IF(M43=0,0,COUNTIF(T3_imgsummary!E43:N43,"DC")*100/M43)</f>
        <v>0</v>
      </c>
      <c r="CN43">
        <f>IF(M43=0,0,COUNTIF(T3_imgsummary!E43:N43,"DCA")*100/M43)</f>
        <v>0</v>
      </c>
      <c r="CO43">
        <f>IF(M43=0,0,COUNTIF(T3_imgsummary!E43:N43,"DIS")*100/M43)</f>
        <v>0</v>
      </c>
      <c r="CQ43">
        <f>IF(M43=0,0,COUNTIF(T3_imgsummary!E43:N43,"GRV")*100/M43)</f>
        <v>0</v>
      </c>
      <c r="CR43">
        <f>IF(M43=0,0,COUNTIF(T3_imgsummary!E43:N43,"R")*100/M43)</f>
        <v>0</v>
      </c>
      <c r="CS43">
        <f>IF(M43=0,0,COUNTIF(T3_imgsummary!E43:N43,"S")*100/M43)</f>
        <v>0</v>
      </c>
      <c r="CT43">
        <f>IF(M43=0,0,COUNTIF(T3_imgsummary!E43:N43,"RCK")*100/M43)</f>
        <v>0</v>
      </c>
      <c r="CU43">
        <f>IF(M43=0,0,COUNTIF(T3_imgsummary!E43:N43,"SI")*100/M43)</f>
        <v>0</v>
      </c>
      <c r="CW43">
        <f>IF(M43=0,0,COUNTIF(T3_imgsummary!E43:N43,"COD")*100/M43)</f>
        <v>0</v>
      </c>
      <c r="CX43">
        <f>IF(M43=0,0,COUNTIF(T3_imgsummary!E43:N43,"KAPP")*100/M43)</f>
        <v>0</v>
      </c>
      <c r="CY43" s="26">
        <f>IF(M43=0,0,COUNTIF(T3_imgsummary!E43:N43,"MA")*100/M43)</f>
        <v>40</v>
      </c>
      <c r="CZ43">
        <f>IF(M43=0,0,COUNTIF(T3_imgsummary!E43:N43,"SARG")*100/M43)</f>
        <v>0</v>
      </c>
      <c r="DB43">
        <f>IF(M43=0,0,COUNTIF(T3_imgsummary!E43:N43,"HA")*100/M43)</f>
        <v>0</v>
      </c>
      <c r="DD43">
        <f>IF(M43=0,0,COUNTIF(T3_imgsummary!E43:N43,"COTS")*100/M43)</f>
        <v>0</v>
      </c>
      <c r="DE43">
        <f>IF(M43=0,0,COUNTIF(T3_imgsummary!E43:N43,"COR")*100/M43)</f>
        <v>0</v>
      </c>
      <c r="DF43">
        <f>IF(M43=0,0,COUNTIF(T3_imgsummary!E43:N43,"DIA")*100/M43)</f>
        <v>0</v>
      </c>
      <c r="DG43">
        <f>IF(M43=0,0,COUNTIF(T3_imgsummary!E43:N43,"GORG")*100/M43)</f>
        <v>0</v>
      </c>
      <c r="DH43">
        <f>IF(M43=0,0,COUNTIF(T3_imgsummary!E43:N43,"ISIS")*100/M43)</f>
        <v>0</v>
      </c>
      <c r="DI43">
        <f>IF(M43=0,0,COUNTIF(T3_imgsummary!E43:N43,"OT")*100/M43)</f>
        <v>0</v>
      </c>
      <c r="DJ43">
        <f>IF(M43=0,0,COUNTIF(T3_imgsummary!E43:N43,"SG")*100/M43)</f>
        <v>0</v>
      </c>
      <c r="DK43">
        <f>IF(M43=0,0,COUNTIF(T3_imgsummary!E43:N43,"SC")*100/M43)</f>
        <v>0</v>
      </c>
      <c r="DL43" s="26">
        <f>IF(M43=0,0,COUNTIF(T3_imgsummary!E43:N43,"SP")*100/M43)</f>
        <v>10</v>
      </c>
      <c r="DM43">
        <f>IF(M43=0,0,COUNTIF(T3_imgsummary!E43:N43,"ZO")*100/M43)</f>
        <v>0</v>
      </c>
      <c r="DO43">
        <f>IF(M43=0,0,COUNTIF(T3_imgsummary!E43:N43,"TWB")*100/M43)</f>
        <v>0</v>
      </c>
      <c r="DQ43">
        <f>IF(M43=0,0,COUNTIF(T3_imgsummary!Y43:AH43,"COR")*100/M43)</f>
        <v>0</v>
      </c>
      <c r="DR43">
        <f>IF(M43=0,0,COUNTIF(T3_imgsummary!Y43:AH43,"COTS")*100/M43)</f>
        <v>0</v>
      </c>
      <c r="DS43">
        <f>IF(M43=0,0,COUNTIF(T3_imgsummary!Y43:AH43,"DIA")*100/M43)</f>
        <v>0</v>
      </c>
      <c r="DT43">
        <f>IF(M43=0,0,COUNTIF(T3_imgsummary!Y43:AH43,"GORG")*100/M43)</f>
        <v>0</v>
      </c>
      <c r="DU43">
        <f>IF(M43=0,0,COUNTIF(T3_imgsummary!Y43:AH43,"ISIS")*100/M43)</f>
        <v>0</v>
      </c>
      <c r="DV43">
        <f>IF(M43=0,0,COUNTIF(T3_imgsummary!Y43:AH43,"DIS")*100/M43)</f>
        <v>0</v>
      </c>
      <c r="DW43">
        <f>IF(M43=0,0,COUNTIF(T3_imgsummary!Y43:AH43,"BLEC")*100/M43)</f>
        <v>0</v>
      </c>
      <c r="DX43">
        <f>IF(M43=0,0,COUNTIF(T3_imgsummary!Y43:AH43,"COD")*100/M43)</f>
        <v>0</v>
      </c>
      <c r="DY43">
        <f>IF(M43=0,0,COUNTIF(T3_imgsummary!Y43:AH43,"KAPP")*100/M43)</f>
        <v>0</v>
      </c>
      <c r="DZ43">
        <f>IF(M43=0,0,COUNTIF(T3_imgsummary!Y43:AH43,"SARG")*100/M43)</f>
        <v>0</v>
      </c>
      <c r="EA43">
        <f>IF(M43=0,0,COUNTIF(T3_imgsummary!Y43:AH43,"ZACRF")*100/M43)</f>
        <v>0</v>
      </c>
      <c r="EB43">
        <f>IF(M43=0,0,COUNTIF(T3_imgsummary!Y43:AH43,"ZAGARF")*100/M43)</f>
        <v>0</v>
      </c>
      <c r="EC43">
        <f>IF(M43=0,0,COUNTIF(T3_imgsummary!Y43:AH43,"ZAGATF")*100/M43)</f>
        <v>0</v>
      </c>
      <c r="ED43">
        <f>IF(M43=0,0,COUNTIF(T3_imgsummary!Y43:AH43,"ZCMRF")*100/M43)</f>
        <v>0</v>
      </c>
      <c r="EE43">
        <f>IF(M43=0,0,COUNTIF(T3_imgsummary!Y43:AH43,"ZDENF")*100/M43)</f>
        <v>0</v>
      </c>
      <c r="EF43">
        <f>IF(M43=0,0,COUNTIF(T3_imgsummary!Y43:AH43,"ZEUPF")*100/M43)</f>
        <v>0</v>
      </c>
      <c r="EG43">
        <f>IF(M43=0,0,COUNTIF(T3_imgsummary!Y43:AH43,"ZFAVF")*100/M43)</f>
        <v>0</v>
      </c>
      <c r="EH43">
        <f>IF(M43=0,0,COUNTIF(T3_imgsummary!Y43:AH43,"ZMUSF")*100/M43)</f>
        <v>0</v>
      </c>
      <c r="EI43">
        <f>IF(M43=0,0,COUNTIF(T3_imgsummary!Y43:AH43,"ZNSC")*100/M43)</f>
        <v>0</v>
      </c>
      <c r="EJ43">
        <f>IF(M43=0,0,COUNTIF(T3_imgsummary!Y43:AH43,"ZOC")*100/M43)</f>
        <v>0</v>
      </c>
      <c r="EK43">
        <f>IF(M43=0,0,COUNTIF(T3_imgsummary!Y43:AH43,"ZPOCF")*100/M43)</f>
        <v>0</v>
      </c>
      <c r="EL43">
        <f>IF(M43=0,0,COUNTIF(T3_imgsummary!Y43:AH43,"ZPORF")*100/M43)</f>
        <v>0</v>
      </c>
    </row>
    <row r="44" spans="1:142" x14ac:dyDescent="0.25">
      <c r="A44">
        <v>42</v>
      </c>
      <c r="B44" t="s">
        <v>762</v>
      </c>
      <c r="F44" s="26">
        <f>IF(M44=0,0,COUNTIF(T3_imgsummary!O44:X44,"HC")*100/M44)</f>
        <v>20</v>
      </c>
      <c r="G44" s="26">
        <f>IF(M44=0,0,COUNTIF(T3_imgsummary!O44:X44,"AA")*100/M44)</f>
        <v>40</v>
      </c>
      <c r="H44">
        <f>IF(M44=0,0,COUNTIF(T3_imgsummary!O44:X44,"AB")*100/M44)</f>
        <v>0</v>
      </c>
      <c r="I44" s="26">
        <f>IF(M44=0,0,COUNTIF(T3_imgsummary!O44:X44,"MA")*100/M44)</f>
        <v>10</v>
      </c>
      <c r="J44" s="26">
        <f>IF(M44=0,0,COUNTIF(T3_imgsummary!O44:X44,"HA")*100/M44)</f>
        <v>10</v>
      </c>
      <c r="K44" s="26">
        <f>IF(M44=0,0,COUNTIF(T3_imgsummary!O44:X44,"OB")*100/M44)</f>
        <v>20</v>
      </c>
      <c r="L44">
        <f>IF(M44=0,0,COUNTIF(T3_imgsummary!O44:X44,"TWB")*100/M44)</f>
        <v>0</v>
      </c>
      <c r="M44">
        <f>10-COUNTIF(T3_imgsummary!O44:X44,"TWS")</f>
        <v>10</v>
      </c>
      <c r="P44">
        <f>IF(M44=0,0,COUNTIF(T3_imgsummary!E44:N44,"ACAN")*100/M44)</f>
        <v>0</v>
      </c>
      <c r="Q44">
        <f>IF(M44=0,0,COUNTIF(T3_imgsummary!E44:N44,"ACB")*100/M44)</f>
        <v>0</v>
      </c>
      <c r="R44">
        <f>IF(M44=0,0,COUNTIF(T3_imgsummary!E44:N44,"ACC")*100/M44)</f>
        <v>0</v>
      </c>
      <c r="S44">
        <f>IF(M44=0,0,COUNTIF(T3_imgsummary!E44:N44,"ACD")*100/M44)</f>
        <v>0</v>
      </c>
      <c r="T44">
        <f>IF(M44=0,0,COUNTIF(T3_imgsummary!E44:N44,"ACH")*100/M44)</f>
        <v>0</v>
      </c>
      <c r="U44">
        <f>IF(M44=0,0,COUNTIF(T3_imgsummary!E44:N44,"ACT")*100/M44)</f>
        <v>0</v>
      </c>
      <c r="V44">
        <f>IF(M44=0,0,COUNTIF(T3_imgsummary!E44:N44,"ACR")*100/M44)</f>
        <v>0</v>
      </c>
      <c r="W44">
        <f>IF(M44=0,0,COUNTIF(T3_imgsummary!E44:N44,"AST")*100/M44)</f>
        <v>0</v>
      </c>
      <c r="X44">
        <f>IF(M44=0,0,COUNTIF(T3_imgsummary!E44:N44,"AF")*100/M44)</f>
        <v>0</v>
      </c>
      <c r="Y44">
        <f>IF(M44=0,0,COUNTIF(T3_imgsummary!E44:N44,"BLEC")*100/M44)</f>
        <v>0</v>
      </c>
      <c r="Z44">
        <f>IF(M44=0,0,COUNTIF(T3_imgsummary!E44:N44,"CAU")*100/M44)</f>
        <v>0</v>
      </c>
      <c r="AA44">
        <f>IF(M44=0,0,COUNTIF(T3_imgsummary!E44:N44,"COE")*100/M44)</f>
        <v>0</v>
      </c>
      <c r="AB44">
        <f>IF(M44=0,0,COUNTIF(T3_imgsummary!E44:N44,"COS")*100/M44)</f>
        <v>0</v>
      </c>
      <c r="AC44">
        <f>IF(M44=0,0,COUNTIF(T3_imgsummary!E44:N44,"CYP")*100/M44)</f>
        <v>0</v>
      </c>
      <c r="AD44">
        <f>IF(M44=0,0,COUNTIF(T3_imgsummary!E44:N44,"DIP")*100/M44)</f>
        <v>0</v>
      </c>
      <c r="AE44">
        <f>IF(M44=0,0,COUNTIF(T3_imgsummary!E44:N44,"ECHY")*100/M44)</f>
        <v>0</v>
      </c>
      <c r="AF44">
        <f>IF(M44=0,0,COUNTIF(T3_imgsummary!E44:N44,"ECHI")*100/M44)</f>
        <v>0</v>
      </c>
      <c r="AG44">
        <f>IF(M44=0,0,COUNTIF(T3_imgsummary!E44:N44,"EUP")*100/M44)</f>
        <v>0</v>
      </c>
      <c r="AH44">
        <f>IF(M44=0,0,COUNTIF(T3_imgsummary!E44:N44,"FAV")*100/M44)</f>
        <v>0</v>
      </c>
      <c r="AI44">
        <f>IF(M44=0,0,COUNTIF(T3_imgsummary!E44:N44,"FVI")*100/M44)</f>
        <v>0</v>
      </c>
      <c r="AJ44">
        <f>IF(M44=0,0,COUNTIF(T3_imgsummary!E44:N44,"CMR")*100/M44)</f>
        <v>0</v>
      </c>
      <c r="AK44">
        <f>IF(M44=0,0,COUNTIF(T3_imgsummary!E44:N44,"GAL")*100/M44)</f>
        <v>0</v>
      </c>
      <c r="AL44" s="26">
        <f>IF(M44=0,0,COUNTIF(T3_imgsummary!E44:N44,"GONIA")*100/M44)</f>
        <v>20</v>
      </c>
      <c r="AM44">
        <f>IF(M44=0,0,COUNTIF(T3_imgsummary!E44:N44,"GONIO")*100/M44)</f>
        <v>0</v>
      </c>
      <c r="AN44">
        <f>IF(M44=0,0,COUNTIF(T3_imgsummary!E44:N44,"HEL")*100/M44)</f>
        <v>0</v>
      </c>
      <c r="AO44">
        <f>IF(M44=0,0,COUNTIF(T3_imgsummary!E44:N44,"HYD")*100/M44)</f>
        <v>0</v>
      </c>
      <c r="AP44">
        <f>IF(M44=0,0,COUNTIF(T3_imgsummary!E44:N44,"ISO")*100/M44)</f>
        <v>0</v>
      </c>
      <c r="AQ44">
        <f>IF(M44=0,0,COUNTIF(T3_imgsummary!E44:N44,"LEPA")*100/M44)</f>
        <v>0</v>
      </c>
      <c r="AR44">
        <f>IF(M44=0,0,COUNTIF(T3_imgsummary!E44:N44,"LEPS")*100/M44)</f>
        <v>0</v>
      </c>
      <c r="AS44">
        <f>IF(M44=0,0,COUNTIF(T3_imgsummary!E44:N44,"LOB")*100/M44)</f>
        <v>0</v>
      </c>
      <c r="AT44">
        <f>IF(M44=0,0,COUNTIF(T3_imgsummary!E44:N44,"MER")*100/M44)</f>
        <v>0</v>
      </c>
      <c r="AU44">
        <f>IF(M44=0,0,COUNTIF(T3_imgsummary!E44:N44,"MILL")*100/M44)</f>
        <v>0</v>
      </c>
      <c r="AV44">
        <f>IF(M44=0,0,COUNTIF(T3_imgsummary!E44:N44,"MON")*100/M44)</f>
        <v>0</v>
      </c>
      <c r="AW44">
        <f>IF(M44=0,0,COUNTIF(T3_imgsummary!E44:N44,"MONTB")*100/M44)</f>
        <v>0</v>
      </c>
      <c r="AX44">
        <f>IF(M44=0,0,COUNTIF(T3_imgsummary!E44:N44,"MONTE")*100/M44)</f>
        <v>0</v>
      </c>
      <c r="AY44">
        <f>IF(M44=0,0,COUNTIF(T3_imgsummary!E44:N44,"MONTF")*100/M44)</f>
        <v>0</v>
      </c>
      <c r="AZ44">
        <f>IF(M44=0,0,COUNTIF(T3_imgsummary!E44:N44,"MYC")*100/M44)</f>
        <v>0</v>
      </c>
      <c r="BA44">
        <f>IF(M44=0,0,COUNTIF(T3_imgsummary!E44:N44,"CB")*100/M44)</f>
        <v>0</v>
      </c>
      <c r="BB44">
        <f>IF(M44=0,0,COUNTIF(T3_imgsummary!E44:N44,"BUB")*100/M44)</f>
        <v>0</v>
      </c>
      <c r="BC44">
        <f>IF(M44=0,0,COUNTIF(T3_imgsummary!E44:N44,"CE")*100/M44)</f>
        <v>0</v>
      </c>
      <c r="BD44">
        <f>IF(M44=0,0,COUNTIF(T3_imgsummary!E44:N44,"CF")*100/M44)</f>
        <v>0</v>
      </c>
      <c r="BE44">
        <f>IF(M44=0,0,COUNTIF(T3_imgsummary!E44:N44,"FOT")*100/M44)</f>
        <v>0</v>
      </c>
      <c r="BF44">
        <f>IF(M44=0,0,COUNTIF(T3_imgsummary!E44:N44,"CM")*100/M44)</f>
        <v>0</v>
      </c>
      <c r="BG44">
        <f>IF(M44=0,0,COUNTIF(T3_imgsummary!E44:N44,"OULA")*100/M44)</f>
        <v>0</v>
      </c>
      <c r="BH44">
        <f>IF(M44=0,0,COUNTIF(T3_imgsummary!E44:N44,"OULO")*100/M44)</f>
        <v>0</v>
      </c>
      <c r="BI44">
        <f>IF(M44=0,0,COUNTIF(T3_imgsummary!E44:N44,"OXY")*100/M44)</f>
        <v>0</v>
      </c>
      <c r="BJ44">
        <f>IF(M44=0,0,COUNTIF(T3_imgsummary!E44:N44,"PACE")*100/M44)</f>
        <v>0</v>
      </c>
      <c r="BK44">
        <f>IF(M44=0,0,COUNTIF(T3_imgsummary!E44:N44,"PACF")*100/M44)</f>
        <v>0</v>
      </c>
      <c r="BL44">
        <f>IF(M44=0,0,COUNTIF(T3_imgsummary!E44:N44,"PAV")*100/M44)</f>
        <v>0</v>
      </c>
      <c r="BM44">
        <f>IF(M44=0,0,COUNTIF(T3_imgsummary!E44:N44,"PEC")*100/M44)</f>
        <v>0</v>
      </c>
      <c r="BN44">
        <f>IF(M44=0,0,COUNTIF(T3_imgsummary!E44:N44,"PLAT")*100/M44)</f>
        <v>0</v>
      </c>
      <c r="BO44">
        <f>IF(M44=0,0,COUNTIF(T3_imgsummary!E44:N44,"POC")*100/M44)</f>
        <v>0</v>
      </c>
      <c r="BP44">
        <f>IF(M44=0,0,COUNTIF(T3_imgsummary!E44:N44,"PORB")*100/M44)</f>
        <v>0</v>
      </c>
      <c r="BQ44">
        <f>IF(M44=0,0,COUNTIF(T3_imgsummary!E44:N44,"PORE")*100/M44)</f>
        <v>0</v>
      </c>
      <c r="BR44">
        <f>IF(M44=0,0,COUNTIF(T3_imgsummary!E44:N44,"PORM")*100/M44)</f>
        <v>0</v>
      </c>
      <c r="BS44">
        <f>IF(M44=0,0,COUNTIF(T3_imgsummary!E44:N44,"SER")*100/M44)</f>
        <v>0</v>
      </c>
      <c r="BT44">
        <f>IF(M44=0,0,COUNTIF(T3_imgsummary!E44:N44,"STY")*100/M44)</f>
        <v>0</v>
      </c>
      <c r="BU44">
        <f>IF(M44=0,0,COUNTIF(T3_imgsummary!E44:N44,"SYM")*100/M44)</f>
        <v>0</v>
      </c>
      <c r="BV44">
        <f>IF(M44=0,0,COUNTIF(T3_imgsummary!E44:N44,"TUBI")*100/M44)</f>
        <v>0</v>
      </c>
      <c r="BW44">
        <f>IF(M44=0,0,COUNTIF(T3_imgsummary!E44:N44,"TURB")*100/M44)</f>
        <v>0</v>
      </c>
      <c r="BX44">
        <f>IF(M44=0,0,COUNTIF(T3_imgsummary!E44:N44,"ZACRF")*100/M44)</f>
        <v>0</v>
      </c>
      <c r="BY44">
        <f>IF(M44=0,0,COUNTIF(T3_imgsummary!E44:N44,"ZAGARF")*100/M44)</f>
        <v>0</v>
      </c>
      <c r="BZ44">
        <f>IF(M44=0,0,COUNTIF(T3_imgsummary!E44:N44,"ZAGATF")*100/M44)</f>
        <v>0</v>
      </c>
      <c r="CA44">
        <f>IF(M44=0,0,COUNTIF(T3_imgsummary!E44:N44,"ZDENF")*100/M44)</f>
        <v>0</v>
      </c>
      <c r="CB44">
        <f>IF(M44=0,0,COUNTIF(T3_imgsummary!E44:N44,"ZEUPF")*100/M44)</f>
        <v>0</v>
      </c>
      <c r="CC44">
        <f>IF(M44=0,0,COUNTIF(T3_imgsummary!E44:N44,"ZFAVF")*100/M44)</f>
        <v>0</v>
      </c>
      <c r="CD44">
        <f>IF(M44=0,0,COUNTIF(T3_imgsummary!E44:N44,"ZCMRF")*100/M44)</f>
        <v>0</v>
      </c>
      <c r="CE44">
        <f>IF(M44=0,0,COUNTIF(T3_imgsummary!E44:N44,"ZMUSF")*100/M44)</f>
        <v>0</v>
      </c>
      <c r="CF44">
        <f>IF(M44=0,0,COUNTIF(T3_imgsummary!E44:N44,"ZNSC")*100/M44)</f>
        <v>0</v>
      </c>
      <c r="CG44">
        <f>IF(M44=0,0,COUNTIF(T3_imgsummary!E44:N44,"ZOC")*100/M44)</f>
        <v>0</v>
      </c>
      <c r="CH44">
        <f>IF(M44=0,0,COUNTIF(T3_imgsummary!E44:N44,"ZPOCF")*100/M44)</f>
        <v>0</v>
      </c>
      <c r="CI44">
        <f>IF(M44=0,0,COUNTIF(T3_imgsummary!E44:N44,"ZPORF")*100/M44)</f>
        <v>0</v>
      </c>
      <c r="CK44" s="26">
        <f>IF(M44=0,0,COUNTIF(T3_imgsummary!E44:N44,"AA")*100/M44)</f>
        <v>40</v>
      </c>
      <c r="CL44">
        <f>IF(M44=0,0,COUNTIF(T3_imgsummary!E44:N44,"CA")*100/M44)</f>
        <v>0</v>
      </c>
      <c r="CM44">
        <f>IF(M44=0,0,COUNTIF(T3_imgsummary!E44:N44,"DC")*100/M44)</f>
        <v>0</v>
      </c>
      <c r="CN44">
        <f>IF(M44=0,0,COUNTIF(T3_imgsummary!E44:N44,"DCA")*100/M44)</f>
        <v>0</v>
      </c>
      <c r="CO44">
        <f>IF(M44=0,0,COUNTIF(T3_imgsummary!E44:N44,"DIS")*100/M44)</f>
        <v>0</v>
      </c>
      <c r="CQ44">
        <f>IF(M44=0,0,COUNTIF(T3_imgsummary!E44:N44,"GRV")*100/M44)</f>
        <v>0</v>
      </c>
      <c r="CR44">
        <f>IF(M44=0,0,COUNTIF(T3_imgsummary!E44:N44,"R")*100/M44)</f>
        <v>0</v>
      </c>
      <c r="CS44">
        <f>IF(M44=0,0,COUNTIF(T3_imgsummary!E44:N44,"S")*100/M44)</f>
        <v>0</v>
      </c>
      <c r="CT44">
        <f>IF(M44=0,0,COUNTIF(T3_imgsummary!E44:N44,"RCK")*100/M44)</f>
        <v>0</v>
      </c>
      <c r="CU44">
        <f>IF(M44=0,0,COUNTIF(T3_imgsummary!E44:N44,"SI")*100/M44)</f>
        <v>0</v>
      </c>
      <c r="CW44">
        <f>IF(M44=0,0,COUNTIF(T3_imgsummary!E44:N44,"COD")*100/M44)</f>
        <v>0</v>
      </c>
      <c r="CX44">
        <f>IF(M44=0,0,COUNTIF(T3_imgsummary!E44:N44,"KAPP")*100/M44)</f>
        <v>0</v>
      </c>
      <c r="CY44" s="26">
        <f>IF(M44=0,0,COUNTIF(T3_imgsummary!E44:N44,"MA")*100/M44)</f>
        <v>10</v>
      </c>
      <c r="CZ44">
        <f>IF(M44=0,0,COUNTIF(T3_imgsummary!E44:N44,"SARG")*100/M44)</f>
        <v>0</v>
      </c>
      <c r="DB44" s="26">
        <f>IF(M44=0,0,COUNTIF(T3_imgsummary!E44:N44,"HA")*100/M44)</f>
        <v>10</v>
      </c>
      <c r="DD44">
        <f>IF(M44=0,0,COUNTIF(T3_imgsummary!E44:N44,"COTS")*100/M44)</f>
        <v>0</v>
      </c>
      <c r="DE44">
        <f>IF(M44=0,0,COUNTIF(T3_imgsummary!E44:N44,"COR")*100/M44)</f>
        <v>0</v>
      </c>
      <c r="DF44">
        <f>IF(M44=0,0,COUNTIF(T3_imgsummary!E44:N44,"DIA")*100/M44)</f>
        <v>0</v>
      </c>
      <c r="DG44">
        <f>IF(M44=0,0,COUNTIF(T3_imgsummary!E44:N44,"GORG")*100/M44)</f>
        <v>0</v>
      </c>
      <c r="DH44">
        <f>IF(M44=0,0,COUNTIF(T3_imgsummary!E44:N44,"ISIS")*100/M44)</f>
        <v>0</v>
      </c>
      <c r="DI44">
        <f>IF(M44=0,0,COUNTIF(T3_imgsummary!E44:N44,"OT")*100/M44)</f>
        <v>0</v>
      </c>
      <c r="DJ44">
        <f>IF(M44=0,0,COUNTIF(T3_imgsummary!E44:N44,"SG")*100/M44)</f>
        <v>0</v>
      </c>
      <c r="DK44">
        <f>IF(M44=0,0,COUNTIF(T3_imgsummary!E44:N44,"SC")*100/M44)</f>
        <v>0</v>
      </c>
      <c r="DL44" s="26">
        <f>IF(M44=0,0,COUNTIF(T3_imgsummary!E44:N44,"SP")*100/M44)</f>
        <v>20</v>
      </c>
      <c r="DM44">
        <f>IF(M44=0,0,COUNTIF(T3_imgsummary!E44:N44,"ZO")*100/M44)</f>
        <v>0</v>
      </c>
      <c r="DO44">
        <f>IF(M44=0,0,COUNTIF(T3_imgsummary!E44:N44,"TWB")*100/M44)</f>
        <v>0</v>
      </c>
      <c r="DQ44">
        <f>IF(M44=0,0,COUNTIF(T3_imgsummary!Y44:AH44,"COR")*100/M44)</f>
        <v>0</v>
      </c>
      <c r="DR44">
        <f>IF(M44=0,0,COUNTIF(T3_imgsummary!Y44:AH44,"COTS")*100/M44)</f>
        <v>0</v>
      </c>
      <c r="DS44">
        <f>IF(M44=0,0,COUNTIF(T3_imgsummary!Y44:AH44,"DIA")*100/M44)</f>
        <v>0</v>
      </c>
      <c r="DT44">
        <f>IF(M44=0,0,COUNTIF(T3_imgsummary!Y44:AH44,"GORG")*100/M44)</f>
        <v>0</v>
      </c>
      <c r="DU44">
        <f>IF(M44=0,0,COUNTIF(T3_imgsummary!Y44:AH44,"ISIS")*100/M44)</f>
        <v>0</v>
      </c>
      <c r="DV44">
        <f>IF(M44=0,0,COUNTIF(T3_imgsummary!Y44:AH44,"DIS")*100/M44)</f>
        <v>0</v>
      </c>
      <c r="DW44">
        <f>IF(M44=0,0,COUNTIF(T3_imgsummary!Y44:AH44,"BLEC")*100/M44)</f>
        <v>0</v>
      </c>
      <c r="DX44">
        <f>IF(M44=0,0,COUNTIF(T3_imgsummary!Y44:AH44,"COD")*100/M44)</f>
        <v>0</v>
      </c>
      <c r="DY44">
        <f>IF(M44=0,0,COUNTIF(T3_imgsummary!Y44:AH44,"KAPP")*100/M44)</f>
        <v>0</v>
      </c>
      <c r="DZ44">
        <f>IF(M44=0,0,COUNTIF(T3_imgsummary!Y44:AH44,"SARG")*100/M44)</f>
        <v>0</v>
      </c>
      <c r="EA44">
        <f>IF(M44=0,0,COUNTIF(T3_imgsummary!Y44:AH44,"ZACRF")*100/M44)</f>
        <v>0</v>
      </c>
      <c r="EB44">
        <f>IF(M44=0,0,COUNTIF(T3_imgsummary!Y44:AH44,"ZAGARF")*100/M44)</f>
        <v>0</v>
      </c>
      <c r="EC44">
        <f>IF(M44=0,0,COUNTIF(T3_imgsummary!Y44:AH44,"ZAGATF")*100/M44)</f>
        <v>0</v>
      </c>
      <c r="ED44">
        <f>IF(M44=0,0,COUNTIF(T3_imgsummary!Y44:AH44,"ZCMRF")*100/M44)</f>
        <v>0</v>
      </c>
      <c r="EE44">
        <f>IF(M44=0,0,COUNTIF(T3_imgsummary!Y44:AH44,"ZDENF")*100/M44)</f>
        <v>0</v>
      </c>
      <c r="EF44">
        <f>IF(M44=0,0,COUNTIF(T3_imgsummary!Y44:AH44,"ZEUPF")*100/M44)</f>
        <v>0</v>
      </c>
      <c r="EG44">
        <f>IF(M44=0,0,COUNTIF(T3_imgsummary!Y44:AH44,"ZFAVF")*100/M44)</f>
        <v>0</v>
      </c>
      <c r="EH44">
        <f>IF(M44=0,0,COUNTIF(T3_imgsummary!Y44:AH44,"ZMUSF")*100/M44)</f>
        <v>0</v>
      </c>
      <c r="EI44">
        <f>IF(M44=0,0,COUNTIF(T3_imgsummary!Y44:AH44,"ZNSC")*100/M44)</f>
        <v>0</v>
      </c>
      <c r="EJ44">
        <f>IF(M44=0,0,COUNTIF(T3_imgsummary!Y44:AH44,"ZOC")*100/M44)</f>
        <v>0</v>
      </c>
      <c r="EK44">
        <f>IF(M44=0,0,COUNTIF(T3_imgsummary!Y44:AH44,"ZPOCF")*100/M44)</f>
        <v>0</v>
      </c>
      <c r="EL44">
        <f>IF(M44=0,0,COUNTIF(T3_imgsummary!Y44:AH44,"ZPORF")*100/M44)</f>
        <v>0</v>
      </c>
    </row>
    <row r="45" spans="1:142" x14ac:dyDescent="0.25">
      <c r="A45">
        <v>43</v>
      </c>
      <c r="B45" t="s">
        <v>763</v>
      </c>
      <c r="F45" s="26">
        <f>IF(M45=0,0,COUNTIF(T3_imgsummary!O45:X45,"HC")*100/M45)</f>
        <v>10</v>
      </c>
      <c r="G45" s="26">
        <f>IF(M45=0,0,COUNTIF(T3_imgsummary!O45:X45,"AA")*100/M45)</f>
        <v>60</v>
      </c>
      <c r="H45">
        <f>IF(M45=0,0,COUNTIF(T3_imgsummary!O45:X45,"AB")*100/M45)</f>
        <v>0</v>
      </c>
      <c r="I45" s="26">
        <f>IF(M45=0,0,COUNTIF(T3_imgsummary!O45:X45,"MA")*100/M45)</f>
        <v>20</v>
      </c>
      <c r="J45" s="26">
        <f>IF(M45=0,0,COUNTIF(T3_imgsummary!O45:X45,"HA")*100/M45)</f>
        <v>10</v>
      </c>
      <c r="K45">
        <f>IF(M45=0,0,COUNTIF(T3_imgsummary!O45:X45,"OB")*100/M45)</f>
        <v>0</v>
      </c>
      <c r="L45">
        <f>IF(M45=0,0,COUNTIF(T3_imgsummary!O45:X45,"TWB")*100/M45)</f>
        <v>0</v>
      </c>
      <c r="M45">
        <f>10-COUNTIF(T3_imgsummary!O45:X45,"TWS")</f>
        <v>10</v>
      </c>
      <c r="P45">
        <f>IF(M45=0,0,COUNTIF(T3_imgsummary!E45:N45,"ACAN")*100/M45)</f>
        <v>0</v>
      </c>
      <c r="Q45">
        <f>IF(M45=0,0,COUNTIF(T3_imgsummary!E45:N45,"ACB")*100/M45)</f>
        <v>0</v>
      </c>
      <c r="R45">
        <f>IF(M45=0,0,COUNTIF(T3_imgsummary!E45:N45,"ACC")*100/M45)</f>
        <v>0</v>
      </c>
      <c r="S45">
        <f>IF(M45=0,0,COUNTIF(T3_imgsummary!E45:N45,"ACD")*100/M45)</f>
        <v>0</v>
      </c>
      <c r="T45">
        <f>IF(M45=0,0,COUNTIF(T3_imgsummary!E45:N45,"ACH")*100/M45)</f>
        <v>0</v>
      </c>
      <c r="U45">
        <f>IF(M45=0,0,COUNTIF(T3_imgsummary!E45:N45,"ACT")*100/M45)</f>
        <v>0</v>
      </c>
      <c r="V45">
        <f>IF(M45=0,0,COUNTIF(T3_imgsummary!E45:N45,"ACR")*100/M45)</f>
        <v>0</v>
      </c>
      <c r="W45">
        <f>IF(M45=0,0,COUNTIF(T3_imgsummary!E45:N45,"AST")*100/M45)</f>
        <v>0</v>
      </c>
      <c r="X45">
        <f>IF(M45=0,0,COUNTIF(T3_imgsummary!E45:N45,"AF")*100/M45)</f>
        <v>0</v>
      </c>
      <c r="Y45">
        <f>IF(M45=0,0,COUNTIF(T3_imgsummary!E45:N45,"BLEC")*100/M45)</f>
        <v>0</v>
      </c>
      <c r="Z45" s="26">
        <f>IF(M45=0,0,COUNTIF(T3_imgsummary!E45:N45,"CAU")*100/M45)</f>
        <v>10</v>
      </c>
      <c r="AA45">
        <f>IF(M45=0,0,COUNTIF(T3_imgsummary!E45:N45,"COE")*100/M45)</f>
        <v>0</v>
      </c>
      <c r="AB45">
        <f>IF(M45=0,0,COUNTIF(T3_imgsummary!E45:N45,"COS")*100/M45)</f>
        <v>0</v>
      </c>
      <c r="AC45">
        <f>IF(M45=0,0,COUNTIF(T3_imgsummary!E45:N45,"CYP")*100/M45)</f>
        <v>0</v>
      </c>
      <c r="AD45">
        <f>IF(M45=0,0,COUNTIF(T3_imgsummary!E45:N45,"DIP")*100/M45)</f>
        <v>0</v>
      </c>
      <c r="AE45">
        <f>IF(M45=0,0,COUNTIF(T3_imgsummary!E45:N45,"ECHY")*100/M45)</f>
        <v>0</v>
      </c>
      <c r="AF45">
        <f>IF(M45=0,0,COUNTIF(T3_imgsummary!E45:N45,"ECHI")*100/M45)</f>
        <v>0</v>
      </c>
      <c r="AG45">
        <f>IF(M45=0,0,COUNTIF(T3_imgsummary!E45:N45,"EUP")*100/M45)</f>
        <v>0</v>
      </c>
      <c r="AH45">
        <f>IF(M45=0,0,COUNTIF(T3_imgsummary!E45:N45,"FAV")*100/M45)</f>
        <v>0</v>
      </c>
      <c r="AI45">
        <f>IF(M45=0,0,COUNTIF(T3_imgsummary!E45:N45,"FVI")*100/M45)</f>
        <v>0</v>
      </c>
      <c r="AJ45">
        <f>IF(M45=0,0,COUNTIF(T3_imgsummary!E45:N45,"CMR")*100/M45)</f>
        <v>0</v>
      </c>
      <c r="AK45">
        <f>IF(M45=0,0,COUNTIF(T3_imgsummary!E45:N45,"GAL")*100/M45)</f>
        <v>0</v>
      </c>
      <c r="AL45">
        <f>IF(M45=0,0,COUNTIF(T3_imgsummary!E45:N45,"GONIA")*100/M45)</f>
        <v>0</v>
      </c>
      <c r="AM45">
        <f>IF(M45=0,0,COUNTIF(T3_imgsummary!E45:N45,"GONIO")*100/M45)</f>
        <v>0</v>
      </c>
      <c r="AN45">
        <f>IF(M45=0,0,COUNTIF(T3_imgsummary!E45:N45,"HEL")*100/M45)</f>
        <v>0</v>
      </c>
      <c r="AO45">
        <f>IF(M45=0,0,COUNTIF(T3_imgsummary!E45:N45,"HYD")*100/M45)</f>
        <v>0</v>
      </c>
      <c r="AP45">
        <f>IF(M45=0,0,COUNTIF(T3_imgsummary!E45:N45,"ISO")*100/M45)</f>
        <v>0</v>
      </c>
      <c r="AQ45">
        <f>IF(M45=0,0,COUNTIF(T3_imgsummary!E45:N45,"LEPA")*100/M45)</f>
        <v>0</v>
      </c>
      <c r="AR45">
        <f>IF(M45=0,0,COUNTIF(T3_imgsummary!E45:N45,"LEPS")*100/M45)</f>
        <v>0</v>
      </c>
      <c r="AS45">
        <f>IF(M45=0,0,COUNTIF(T3_imgsummary!E45:N45,"LOB")*100/M45)</f>
        <v>0</v>
      </c>
      <c r="AT45">
        <f>IF(M45=0,0,COUNTIF(T3_imgsummary!E45:N45,"MER")*100/M45)</f>
        <v>0</v>
      </c>
      <c r="AU45">
        <f>IF(M45=0,0,COUNTIF(T3_imgsummary!E45:N45,"MILL")*100/M45)</f>
        <v>0</v>
      </c>
      <c r="AV45">
        <f>IF(M45=0,0,COUNTIF(T3_imgsummary!E45:N45,"MON")*100/M45)</f>
        <v>0</v>
      </c>
      <c r="AW45">
        <f>IF(M45=0,0,COUNTIF(T3_imgsummary!E45:N45,"MONTB")*100/M45)</f>
        <v>0</v>
      </c>
      <c r="AX45">
        <f>IF(M45=0,0,COUNTIF(T3_imgsummary!E45:N45,"MONTE")*100/M45)</f>
        <v>0</v>
      </c>
      <c r="AY45">
        <f>IF(M45=0,0,COUNTIF(T3_imgsummary!E45:N45,"MONTF")*100/M45)</f>
        <v>0</v>
      </c>
      <c r="AZ45">
        <f>IF(M45=0,0,COUNTIF(T3_imgsummary!E45:N45,"MYC")*100/M45)</f>
        <v>0</v>
      </c>
      <c r="BA45">
        <f>IF(M45=0,0,COUNTIF(T3_imgsummary!E45:N45,"CB")*100/M45)</f>
        <v>0</v>
      </c>
      <c r="BB45">
        <f>IF(M45=0,0,COUNTIF(T3_imgsummary!E45:N45,"BUB")*100/M45)</f>
        <v>0</v>
      </c>
      <c r="BC45">
        <f>IF(M45=0,0,COUNTIF(T3_imgsummary!E45:N45,"CE")*100/M45)</f>
        <v>0</v>
      </c>
      <c r="BD45">
        <f>IF(M45=0,0,COUNTIF(T3_imgsummary!E45:N45,"CF")*100/M45)</f>
        <v>0</v>
      </c>
      <c r="BE45">
        <f>IF(M45=0,0,COUNTIF(T3_imgsummary!E45:N45,"FOT")*100/M45)</f>
        <v>0</v>
      </c>
      <c r="BF45">
        <f>IF(M45=0,0,COUNTIF(T3_imgsummary!E45:N45,"CM")*100/M45)</f>
        <v>0</v>
      </c>
      <c r="BG45">
        <f>IF(M45=0,0,COUNTIF(T3_imgsummary!E45:N45,"OULA")*100/M45)</f>
        <v>0</v>
      </c>
      <c r="BH45">
        <f>IF(M45=0,0,COUNTIF(T3_imgsummary!E45:N45,"OULO")*100/M45)</f>
        <v>0</v>
      </c>
      <c r="BI45">
        <f>IF(M45=0,0,COUNTIF(T3_imgsummary!E45:N45,"OXY")*100/M45)</f>
        <v>0</v>
      </c>
      <c r="BJ45">
        <f>IF(M45=0,0,COUNTIF(T3_imgsummary!E45:N45,"PACE")*100/M45)</f>
        <v>0</v>
      </c>
      <c r="BK45">
        <f>IF(M45=0,0,COUNTIF(T3_imgsummary!E45:N45,"PACF")*100/M45)</f>
        <v>0</v>
      </c>
      <c r="BL45">
        <f>IF(M45=0,0,COUNTIF(T3_imgsummary!E45:N45,"PAV")*100/M45)</f>
        <v>0</v>
      </c>
      <c r="BM45">
        <f>IF(M45=0,0,COUNTIF(T3_imgsummary!E45:N45,"PEC")*100/M45)</f>
        <v>0</v>
      </c>
      <c r="BN45">
        <f>IF(M45=0,0,COUNTIF(T3_imgsummary!E45:N45,"PLAT")*100/M45)</f>
        <v>0</v>
      </c>
      <c r="BO45">
        <f>IF(M45=0,0,COUNTIF(T3_imgsummary!E45:N45,"POC")*100/M45)</f>
        <v>0</v>
      </c>
      <c r="BP45">
        <f>IF(M45=0,0,COUNTIF(T3_imgsummary!E45:N45,"PORB")*100/M45)</f>
        <v>0</v>
      </c>
      <c r="BQ45">
        <f>IF(M45=0,0,COUNTIF(T3_imgsummary!E45:N45,"PORE")*100/M45)</f>
        <v>0</v>
      </c>
      <c r="BR45">
        <f>IF(M45=0,0,COUNTIF(T3_imgsummary!E45:N45,"PORM")*100/M45)</f>
        <v>0</v>
      </c>
      <c r="BS45">
        <f>IF(M45=0,0,COUNTIF(T3_imgsummary!E45:N45,"SER")*100/M45)</f>
        <v>0</v>
      </c>
      <c r="BT45">
        <f>IF(M45=0,0,COUNTIF(T3_imgsummary!E45:N45,"STY")*100/M45)</f>
        <v>0</v>
      </c>
      <c r="BU45">
        <f>IF(M45=0,0,COUNTIF(T3_imgsummary!E45:N45,"SYM")*100/M45)</f>
        <v>0</v>
      </c>
      <c r="BV45">
        <f>IF(M45=0,0,COUNTIF(T3_imgsummary!E45:N45,"TUBI")*100/M45)</f>
        <v>0</v>
      </c>
      <c r="BW45">
        <f>IF(M45=0,0,COUNTIF(T3_imgsummary!E45:N45,"TURB")*100/M45)</f>
        <v>0</v>
      </c>
      <c r="BX45">
        <f>IF(M45=0,0,COUNTIF(T3_imgsummary!E45:N45,"ZACRF")*100/M45)</f>
        <v>0</v>
      </c>
      <c r="BY45">
        <f>IF(M45=0,0,COUNTIF(T3_imgsummary!E45:N45,"ZAGARF")*100/M45)</f>
        <v>0</v>
      </c>
      <c r="BZ45">
        <f>IF(M45=0,0,COUNTIF(T3_imgsummary!E45:N45,"ZAGATF")*100/M45)</f>
        <v>0</v>
      </c>
      <c r="CA45">
        <f>IF(M45=0,0,COUNTIF(T3_imgsummary!E45:N45,"ZDENF")*100/M45)</f>
        <v>0</v>
      </c>
      <c r="CB45">
        <f>IF(M45=0,0,COUNTIF(T3_imgsummary!E45:N45,"ZEUPF")*100/M45)</f>
        <v>0</v>
      </c>
      <c r="CC45">
        <f>IF(M45=0,0,COUNTIF(T3_imgsummary!E45:N45,"ZFAVF")*100/M45)</f>
        <v>0</v>
      </c>
      <c r="CD45">
        <f>IF(M45=0,0,COUNTIF(T3_imgsummary!E45:N45,"ZCMRF")*100/M45)</f>
        <v>0</v>
      </c>
      <c r="CE45">
        <f>IF(M45=0,0,COUNTIF(T3_imgsummary!E45:N45,"ZMUSF")*100/M45)</f>
        <v>0</v>
      </c>
      <c r="CF45">
        <f>IF(M45=0,0,COUNTIF(T3_imgsummary!E45:N45,"ZNSC")*100/M45)</f>
        <v>0</v>
      </c>
      <c r="CG45">
        <f>IF(M45=0,0,COUNTIF(T3_imgsummary!E45:N45,"ZOC")*100/M45)</f>
        <v>0</v>
      </c>
      <c r="CH45">
        <f>IF(M45=0,0,COUNTIF(T3_imgsummary!E45:N45,"ZPOCF")*100/M45)</f>
        <v>0</v>
      </c>
      <c r="CI45">
        <f>IF(M45=0,0,COUNTIF(T3_imgsummary!E45:N45,"ZPORF")*100/M45)</f>
        <v>0</v>
      </c>
      <c r="CK45" s="26">
        <f>IF(M45=0,0,COUNTIF(T3_imgsummary!E45:N45,"AA")*100/M45)</f>
        <v>50</v>
      </c>
      <c r="CL45" s="26">
        <f>IF(M45=0,0,COUNTIF(T3_imgsummary!E45:N45,"CA")*100/M45)</f>
        <v>10</v>
      </c>
      <c r="CM45">
        <f>IF(M45=0,0,COUNTIF(T3_imgsummary!E45:N45,"DC")*100/M45)</f>
        <v>0</v>
      </c>
      <c r="CN45">
        <f>IF(M45=0,0,COUNTIF(T3_imgsummary!E45:N45,"DCA")*100/M45)</f>
        <v>0</v>
      </c>
      <c r="CO45">
        <f>IF(M45=0,0,COUNTIF(T3_imgsummary!E45:N45,"DIS")*100/M45)</f>
        <v>0</v>
      </c>
      <c r="CQ45">
        <f>IF(M45=0,0,COUNTIF(T3_imgsummary!E45:N45,"GRV")*100/M45)</f>
        <v>0</v>
      </c>
      <c r="CR45">
        <f>IF(M45=0,0,COUNTIF(T3_imgsummary!E45:N45,"R")*100/M45)</f>
        <v>0</v>
      </c>
      <c r="CS45">
        <f>IF(M45=0,0,COUNTIF(T3_imgsummary!E45:N45,"S")*100/M45)</f>
        <v>0</v>
      </c>
      <c r="CT45">
        <f>IF(M45=0,0,COUNTIF(T3_imgsummary!E45:N45,"RCK")*100/M45)</f>
        <v>0</v>
      </c>
      <c r="CU45">
        <f>IF(M45=0,0,COUNTIF(T3_imgsummary!E45:N45,"SI")*100/M45)</f>
        <v>0</v>
      </c>
      <c r="CW45">
        <f>IF(M45=0,0,COUNTIF(T3_imgsummary!E45:N45,"COD")*100/M45)</f>
        <v>0</v>
      </c>
      <c r="CX45">
        <f>IF(M45=0,0,COUNTIF(T3_imgsummary!E45:N45,"KAPP")*100/M45)</f>
        <v>0</v>
      </c>
      <c r="CY45" s="26">
        <f>IF(M45=0,0,COUNTIF(T3_imgsummary!E45:N45,"MA")*100/M45)</f>
        <v>20</v>
      </c>
      <c r="CZ45">
        <f>IF(M45=0,0,COUNTIF(T3_imgsummary!E45:N45,"SARG")*100/M45)</f>
        <v>0</v>
      </c>
      <c r="DB45" s="26">
        <f>IF(M45=0,0,COUNTIF(T3_imgsummary!E45:N45,"HA")*100/M45)</f>
        <v>10</v>
      </c>
      <c r="DD45">
        <f>IF(M45=0,0,COUNTIF(T3_imgsummary!E45:N45,"COTS")*100/M45)</f>
        <v>0</v>
      </c>
      <c r="DE45">
        <f>IF(M45=0,0,COUNTIF(T3_imgsummary!E45:N45,"COR")*100/M45)</f>
        <v>0</v>
      </c>
      <c r="DF45">
        <f>IF(M45=0,0,COUNTIF(T3_imgsummary!E45:N45,"DIA")*100/M45)</f>
        <v>0</v>
      </c>
      <c r="DG45">
        <f>IF(M45=0,0,COUNTIF(T3_imgsummary!E45:N45,"GORG")*100/M45)</f>
        <v>0</v>
      </c>
      <c r="DH45">
        <f>IF(M45=0,0,COUNTIF(T3_imgsummary!E45:N45,"ISIS")*100/M45)</f>
        <v>0</v>
      </c>
      <c r="DI45">
        <f>IF(M45=0,0,COUNTIF(T3_imgsummary!E45:N45,"OT")*100/M45)</f>
        <v>0</v>
      </c>
      <c r="DJ45">
        <f>IF(M45=0,0,COUNTIF(T3_imgsummary!E45:N45,"SG")*100/M45)</f>
        <v>0</v>
      </c>
      <c r="DK45">
        <f>IF(M45=0,0,COUNTIF(T3_imgsummary!E45:N45,"SC")*100/M45)</f>
        <v>0</v>
      </c>
      <c r="DL45">
        <f>IF(M45=0,0,COUNTIF(T3_imgsummary!E45:N45,"SP")*100/M45)</f>
        <v>0</v>
      </c>
      <c r="DM45">
        <f>IF(M45=0,0,COUNTIF(T3_imgsummary!E45:N45,"ZO")*100/M45)</f>
        <v>0</v>
      </c>
      <c r="DO45">
        <f>IF(M45=0,0,COUNTIF(T3_imgsummary!E45:N45,"TWB")*100/M45)</f>
        <v>0</v>
      </c>
      <c r="DQ45">
        <f>IF(M45=0,0,COUNTIF(T3_imgsummary!Y45:AH45,"COR")*100/M45)</f>
        <v>0</v>
      </c>
      <c r="DR45">
        <f>IF(M45=0,0,COUNTIF(T3_imgsummary!Y45:AH45,"COTS")*100/M45)</f>
        <v>0</v>
      </c>
      <c r="DS45">
        <f>IF(M45=0,0,COUNTIF(T3_imgsummary!Y45:AH45,"DIA")*100/M45)</f>
        <v>0</v>
      </c>
      <c r="DT45">
        <f>IF(M45=0,0,COUNTIF(T3_imgsummary!Y45:AH45,"GORG")*100/M45)</f>
        <v>0</v>
      </c>
      <c r="DU45">
        <f>IF(M45=0,0,COUNTIF(T3_imgsummary!Y45:AH45,"ISIS")*100/M45)</f>
        <v>0</v>
      </c>
      <c r="DV45">
        <f>IF(M45=0,0,COUNTIF(T3_imgsummary!Y45:AH45,"DIS")*100/M45)</f>
        <v>0</v>
      </c>
      <c r="DW45">
        <f>IF(M45=0,0,COUNTIF(T3_imgsummary!Y45:AH45,"BLEC")*100/M45)</f>
        <v>0</v>
      </c>
      <c r="DX45">
        <f>IF(M45=0,0,COUNTIF(T3_imgsummary!Y45:AH45,"COD")*100/M45)</f>
        <v>0</v>
      </c>
      <c r="DY45">
        <f>IF(M45=0,0,COUNTIF(T3_imgsummary!Y45:AH45,"KAPP")*100/M45)</f>
        <v>0</v>
      </c>
      <c r="DZ45">
        <f>IF(M45=0,0,COUNTIF(T3_imgsummary!Y45:AH45,"SARG")*100/M45)</f>
        <v>0</v>
      </c>
      <c r="EA45">
        <f>IF(M45=0,0,COUNTIF(T3_imgsummary!Y45:AH45,"ZACRF")*100/M45)</f>
        <v>0</v>
      </c>
      <c r="EB45">
        <f>IF(M45=0,0,COUNTIF(T3_imgsummary!Y45:AH45,"ZAGARF")*100/M45)</f>
        <v>0</v>
      </c>
      <c r="EC45">
        <f>IF(M45=0,0,COUNTIF(T3_imgsummary!Y45:AH45,"ZAGATF")*100/M45)</f>
        <v>0</v>
      </c>
      <c r="ED45">
        <f>IF(M45=0,0,COUNTIF(T3_imgsummary!Y45:AH45,"ZCMRF")*100/M45)</f>
        <v>0</v>
      </c>
      <c r="EE45">
        <f>IF(M45=0,0,COUNTIF(T3_imgsummary!Y45:AH45,"ZDENF")*100/M45)</f>
        <v>0</v>
      </c>
      <c r="EF45">
        <f>IF(M45=0,0,COUNTIF(T3_imgsummary!Y45:AH45,"ZEUPF")*100/M45)</f>
        <v>0</v>
      </c>
      <c r="EG45">
        <f>IF(M45=0,0,COUNTIF(T3_imgsummary!Y45:AH45,"ZFAVF")*100/M45)</f>
        <v>0</v>
      </c>
      <c r="EH45">
        <f>IF(M45=0,0,COUNTIF(T3_imgsummary!Y45:AH45,"ZMUSF")*100/M45)</f>
        <v>0</v>
      </c>
      <c r="EI45">
        <f>IF(M45=0,0,COUNTIF(T3_imgsummary!Y45:AH45,"ZNSC")*100/M45)</f>
        <v>0</v>
      </c>
      <c r="EJ45">
        <f>IF(M45=0,0,COUNTIF(T3_imgsummary!Y45:AH45,"ZOC")*100/M45)</f>
        <v>0</v>
      </c>
      <c r="EK45">
        <f>IF(M45=0,0,COUNTIF(T3_imgsummary!Y45:AH45,"ZPOCF")*100/M45)</f>
        <v>0</v>
      </c>
      <c r="EL45">
        <f>IF(M45=0,0,COUNTIF(T3_imgsummary!Y45:AH45,"ZPORF")*100/M45)</f>
        <v>0</v>
      </c>
    </row>
    <row r="46" spans="1:142" x14ac:dyDescent="0.25">
      <c r="A46">
        <v>44</v>
      </c>
      <c r="B46" t="s">
        <v>764</v>
      </c>
      <c r="F46">
        <f>IF(M46=0,0,COUNTIF(T3_imgsummary!O46:X46,"HC")*100/M46)</f>
        <v>0</v>
      </c>
      <c r="G46" s="26">
        <f>IF(M46=0,0,COUNTIF(T3_imgsummary!O46:X46,"AA")*100/M46)</f>
        <v>80</v>
      </c>
      <c r="H46">
        <f>IF(M46=0,0,COUNTIF(T3_imgsummary!O46:X46,"AB")*100/M46)</f>
        <v>0</v>
      </c>
      <c r="I46">
        <f>IF(M46=0,0,COUNTIF(T3_imgsummary!O46:X46,"MA")*100/M46)</f>
        <v>0</v>
      </c>
      <c r="J46" s="26">
        <f>IF(M46=0,0,COUNTIF(T3_imgsummary!O46:X46,"HA")*100/M46)</f>
        <v>10</v>
      </c>
      <c r="K46" s="26">
        <f>IF(M46=0,0,COUNTIF(T3_imgsummary!O46:X46,"OB")*100/M46)</f>
        <v>10</v>
      </c>
      <c r="L46">
        <f>IF(M46=0,0,COUNTIF(T3_imgsummary!O46:X46,"TWB")*100/M46)</f>
        <v>0</v>
      </c>
      <c r="M46">
        <f>10-COUNTIF(T3_imgsummary!O46:X46,"TWS")</f>
        <v>10</v>
      </c>
      <c r="P46">
        <f>IF(M46=0,0,COUNTIF(T3_imgsummary!E46:N46,"ACAN")*100/M46)</f>
        <v>0</v>
      </c>
      <c r="Q46">
        <f>IF(M46=0,0,COUNTIF(T3_imgsummary!E46:N46,"ACB")*100/M46)</f>
        <v>0</v>
      </c>
      <c r="R46">
        <f>IF(M46=0,0,COUNTIF(T3_imgsummary!E46:N46,"ACC")*100/M46)</f>
        <v>0</v>
      </c>
      <c r="S46">
        <f>IF(M46=0,0,COUNTIF(T3_imgsummary!E46:N46,"ACD")*100/M46)</f>
        <v>0</v>
      </c>
      <c r="T46">
        <f>IF(M46=0,0,COUNTIF(T3_imgsummary!E46:N46,"ACH")*100/M46)</f>
        <v>0</v>
      </c>
      <c r="U46">
        <f>IF(M46=0,0,COUNTIF(T3_imgsummary!E46:N46,"ACT")*100/M46)</f>
        <v>0</v>
      </c>
      <c r="V46">
        <f>IF(M46=0,0,COUNTIF(T3_imgsummary!E46:N46,"ACR")*100/M46)</f>
        <v>0</v>
      </c>
      <c r="W46">
        <f>IF(M46=0,0,COUNTIF(T3_imgsummary!E46:N46,"AST")*100/M46)</f>
        <v>0</v>
      </c>
      <c r="X46">
        <f>IF(M46=0,0,COUNTIF(T3_imgsummary!E46:N46,"AF")*100/M46)</f>
        <v>0</v>
      </c>
      <c r="Y46">
        <f>IF(M46=0,0,COUNTIF(T3_imgsummary!E46:N46,"BLEC")*100/M46)</f>
        <v>0</v>
      </c>
      <c r="Z46">
        <f>IF(M46=0,0,COUNTIF(T3_imgsummary!E46:N46,"CAU")*100/M46)</f>
        <v>0</v>
      </c>
      <c r="AA46">
        <f>IF(M46=0,0,COUNTIF(T3_imgsummary!E46:N46,"COE")*100/M46)</f>
        <v>0</v>
      </c>
      <c r="AB46">
        <f>IF(M46=0,0,COUNTIF(T3_imgsummary!E46:N46,"COS")*100/M46)</f>
        <v>0</v>
      </c>
      <c r="AC46">
        <f>IF(M46=0,0,COUNTIF(T3_imgsummary!E46:N46,"CYP")*100/M46)</f>
        <v>0</v>
      </c>
      <c r="AD46">
        <f>IF(M46=0,0,COUNTIF(T3_imgsummary!E46:N46,"DIP")*100/M46)</f>
        <v>0</v>
      </c>
      <c r="AE46">
        <f>IF(M46=0,0,COUNTIF(T3_imgsummary!E46:N46,"ECHY")*100/M46)</f>
        <v>0</v>
      </c>
      <c r="AF46">
        <f>IF(M46=0,0,COUNTIF(T3_imgsummary!E46:N46,"ECHI")*100/M46)</f>
        <v>0</v>
      </c>
      <c r="AG46">
        <f>IF(M46=0,0,COUNTIF(T3_imgsummary!E46:N46,"EUP")*100/M46)</f>
        <v>0</v>
      </c>
      <c r="AH46">
        <f>IF(M46=0,0,COUNTIF(T3_imgsummary!E46:N46,"FAV")*100/M46)</f>
        <v>0</v>
      </c>
      <c r="AI46">
        <f>IF(M46=0,0,COUNTIF(T3_imgsummary!E46:N46,"FVI")*100/M46)</f>
        <v>0</v>
      </c>
      <c r="AJ46">
        <f>IF(M46=0,0,COUNTIF(T3_imgsummary!E46:N46,"CMR")*100/M46)</f>
        <v>0</v>
      </c>
      <c r="AK46">
        <f>IF(M46=0,0,COUNTIF(T3_imgsummary!E46:N46,"GAL")*100/M46)</f>
        <v>0</v>
      </c>
      <c r="AL46">
        <f>IF(M46=0,0,COUNTIF(T3_imgsummary!E46:N46,"GONIA")*100/M46)</f>
        <v>0</v>
      </c>
      <c r="AM46">
        <f>IF(M46=0,0,COUNTIF(T3_imgsummary!E46:N46,"GONIO")*100/M46)</f>
        <v>0</v>
      </c>
      <c r="AN46">
        <f>IF(M46=0,0,COUNTIF(T3_imgsummary!E46:N46,"HEL")*100/M46)</f>
        <v>0</v>
      </c>
      <c r="AO46">
        <f>IF(M46=0,0,COUNTIF(T3_imgsummary!E46:N46,"HYD")*100/M46)</f>
        <v>0</v>
      </c>
      <c r="AP46">
        <f>IF(M46=0,0,COUNTIF(T3_imgsummary!E46:N46,"ISO")*100/M46)</f>
        <v>0</v>
      </c>
      <c r="AQ46">
        <f>IF(M46=0,0,COUNTIF(T3_imgsummary!E46:N46,"LEPA")*100/M46)</f>
        <v>0</v>
      </c>
      <c r="AR46">
        <f>IF(M46=0,0,COUNTIF(T3_imgsummary!E46:N46,"LEPS")*100/M46)</f>
        <v>0</v>
      </c>
      <c r="AS46">
        <f>IF(M46=0,0,COUNTIF(T3_imgsummary!E46:N46,"LOB")*100/M46)</f>
        <v>0</v>
      </c>
      <c r="AT46">
        <f>IF(M46=0,0,COUNTIF(T3_imgsummary!E46:N46,"MER")*100/M46)</f>
        <v>0</v>
      </c>
      <c r="AU46">
        <f>IF(M46=0,0,COUNTIF(T3_imgsummary!E46:N46,"MILL")*100/M46)</f>
        <v>0</v>
      </c>
      <c r="AV46">
        <f>IF(M46=0,0,COUNTIF(T3_imgsummary!E46:N46,"MON")*100/M46)</f>
        <v>0</v>
      </c>
      <c r="AW46">
        <f>IF(M46=0,0,COUNTIF(T3_imgsummary!E46:N46,"MONTB")*100/M46)</f>
        <v>0</v>
      </c>
      <c r="AX46">
        <f>IF(M46=0,0,COUNTIF(T3_imgsummary!E46:N46,"MONTE")*100/M46)</f>
        <v>0</v>
      </c>
      <c r="AY46">
        <f>IF(M46=0,0,COUNTIF(T3_imgsummary!E46:N46,"MONTF")*100/M46)</f>
        <v>0</v>
      </c>
      <c r="AZ46">
        <f>IF(M46=0,0,COUNTIF(T3_imgsummary!E46:N46,"MYC")*100/M46)</f>
        <v>0</v>
      </c>
      <c r="BA46">
        <f>IF(M46=0,0,COUNTIF(T3_imgsummary!E46:N46,"CB")*100/M46)</f>
        <v>0</v>
      </c>
      <c r="BB46">
        <f>IF(M46=0,0,COUNTIF(T3_imgsummary!E46:N46,"BUB")*100/M46)</f>
        <v>0</v>
      </c>
      <c r="BC46">
        <f>IF(M46=0,0,COUNTIF(T3_imgsummary!E46:N46,"CE")*100/M46)</f>
        <v>0</v>
      </c>
      <c r="BD46">
        <f>IF(M46=0,0,COUNTIF(T3_imgsummary!E46:N46,"CF")*100/M46)</f>
        <v>0</v>
      </c>
      <c r="BE46">
        <f>IF(M46=0,0,COUNTIF(T3_imgsummary!E46:N46,"FOT")*100/M46)</f>
        <v>0</v>
      </c>
      <c r="BF46">
        <f>IF(M46=0,0,COUNTIF(T3_imgsummary!E46:N46,"CM")*100/M46)</f>
        <v>0</v>
      </c>
      <c r="BG46">
        <f>IF(M46=0,0,COUNTIF(T3_imgsummary!E46:N46,"OULA")*100/M46)</f>
        <v>0</v>
      </c>
      <c r="BH46">
        <f>IF(M46=0,0,COUNTIF(T3_imgsummary!E46:N46,"OULO")*100/M46)</f>
        <v>0</v>
      </c>
      <c r="BI46">
        <f>IF(M46=0,0,COUNTIF(T3_imgsummary!E46:N46,"OXY")*100/M46)</f>
        <v>0</v>
      </c>
      <c r="BJ46">
        <f>IF(M46=0,0,COUNTIF(T3_imgsummary!E46:N46,"PACE")*100/M46)</f>
        <v>0</v>
      </c>
      <c r="BK46">
        <f>IF(M46=0,0,COUNTIF(T3_imgsummary!E46:N46,"PACF")*100/M46)</f>
        <v>0</v>
      </c>
      <c r="BL46">
        <f>IF(M46=0,0,COUNTIF(T3_imgsummary!E46:N46,"PAV")*100/M46)</f>
        <v>0</v>
      </c>
      <c r="BM46">
        <f>IF(M46=0,0,COUNTIF(T3_imgsummary!E46:N46,"PEC")*100/M46)</f>
        <v>0</v>
      </c>
      <c r="BN46">
        <f>IF(M46=0,0,COUNTIF(T3_imgsummary!E46:N46,"PLAT")*100/M46)</f>
        <v>0</v>
      </c>
      <c r="BO46">
        <f>IF(M46=0,0,COUNTIF(T3_imgsummary!E46:N46,"POC")*100/M46)</f>
        <v>0</v>
      </c>
      <c r="BP46">
        <f>IF(M46=0,0,COUNTIF(T3_imgsummary!E46:N46,"PORB")*100/M46)</f>
        <v>0</v>
      </c>
      <c r="BQ46">
        <f>IF(M46=0,0,COUNTIF(T3_imgsummary!E46:N46,"PORE")*100/M46)</f>
        <v>0</v>
      </c>
      <c r="BR46">
        <f>IF(M46=0,0,COUNTIF(T3_imgsummary!E46:N46,"PORM")*100/M46)</f>
        <v>0</v>
      </c>
      <c r="BS46">
        <f>IF(M46=0,0,COUNTIF(T3_imgsummary!E46:N46,"SER")*100/M46)</f>
        <v>0</v>
      </c>
      <c r="BT46">
        <f>IF(M46=0,0,COUNTIF(T3_imgsummary!E46:N46,"STY")*100/M46)</f>
        <v>0</v>
      </c>
      <c r="BU46">
        <f>IF(M46=0,0,COUNTIF(T3_imgsummary!E46:N46,"SYM")*100/M46)</f>
        <v>0</v>
      </c>
      <c r="BV46">
        <f>IF(M46=0,0,COUNTIF(T3_imgsummary!E46:N46,"TUBI")*100/M46)</f>
        <v>0</v>
      </c>
      <c r="BW46">
        <f>IF(M46=0,0,COUNTIF(T3_imgsummary!E46:N46,"TURB")*100/M46)</f>
        <v>0</v>
      </c>
      <c r="BX46">
        <f>IF(M46=0,0,COUNTIF(T3_imgsummary!E46:N46,"ZACRF")*100/M46)</f>
        <v>0</v>
      </c>
      <c r="BY46">
        <f>IF(M46=0,0,COUNTIF(T3_imgsummary!E46:N46,"ZAGARF")*100/M46)</f>
        <v>0</v>
      </c>
      <c r="BZ46">
        <f>IF(M46=0,0,COUNTIF(T3_imgsummary!E46:N46,"ZAGATF")*100/M46)</f>
        <v>0</v>
      </c>
      <c r="CA46">
        <f>IF(M46=0,0,COUNTIF(T3_imgsummary!E46:N46,"ZDENF")*100/M46)</f>
        <v>0</v>
      </c>
      <c r="CB46">
        <f>IF(M46=0,0,COUNTIF(T3_imgsummary!E46:N46,"ZEUPF")*100/M46)</f>
        <v>0</v>
      </c>
      <c r="CC46">
        <f>IF(M46=0,0,COUNTIF(T3_imgsummary!E46:N46,"ZFAVF")*100/M46)</f>
        <v>0</v>
      </c>
      <c r="CD46">
        <f>IF(M46=0,0,COUNTIF(T3_imgsummary!E46:N46,"ZCMRF")*100/M46)</f>
        <v>0</v>
      </c>
      <c r="CE46">
        <f>IF(M46=0,0,COUNTIF(T3_imgsummary!E46:N46,"ZMUSF")*100/M46)</f>
        <v>0</v>
      </c>
      <c r="CF46">
        <f>IF(M46=0,0,COUNTIF(T3_imgsummary!E46:N46,"ZNSC")*100/M46)</f>
        <v>0</v>
      </c>
      <c r="CG46">
        <f>IF(M46=0,0,COUNTIF(T3_imgsummary!E46:N46,"ZOC")*100/M46)</f>
        <v>0</v>
      </c>
      <c r="CH46">
        <f>IF(M46=0,0,COUNTIF(T3_imgsummary!E46:N46,"ZPOCF")*100/M46)</f>
        <v>0</v>
      </c>
      <c r="CI46">
        <f>IF(M46=0,0,COUNTIF(T3_imgsummary!E46:N46,"ZPORF")*100/M46)</f>
        <v>0</v>
      </c>
      <c r="CK46" s="26">
        <f>IF(M46=0,0,COUNTIF(T3_imgsummary!E46:N46,"AA")*100/M46)</f>
        <v>80</v>
      </c>
      <c r="CL46">
        <f>IF(M46=0,0,COUNTIF(T3_imgsummary!E46:N46,"CA")*100/M46)</f>
        <v>0</v>
      </c>
      <c r="CM46">
        <f>IF(M46=0,0,COUNTIF(T3_imgsummary!E46:N46,"DC")*100/M46)</f>
        <v>0</v>
      </c>
      <c r="CN46">
        <f>IF(M46=0,0,COUNTIF(T3_imgsummary!E46:N46,"DCA")*100/M46)</f>
        <v>0</v>
      </c>
      <c r="CO46">
        <f>IF(M46=0,0,COUNTIF(T3_imgsummary!E46:N46,"DIS")*100/M46)</f>
        <v>0</v>
      </c>
      <c r="CQ46">
        <f>IF(M46=0,0,COUNTIF(T3_imgsummary!E46:N46,"GRV")*100/M46)</f>
        <v>0</v>
      </c>
      <c r="CR46">
        <f>IF(M46=0,0,COUNTIF(T3_imgsummary!E46:N46,"R")*100/M46)</f>
        <v>0</v>
      </c>
      <c r="CS46">
        <f>IF(M46=0,0,COUNTIF(T3_imgsummary!E46:N46,"S")*100/M46)</f>
        <v>0</v>
      </c>
      <c r="CT46">
        <f>IF(M46=0,0,COUNTIF(T3_imgsummary!E46:N46,"RCK")*100/M46)</f>
        <v>0</v>
      </c>
      <c r="CU46">
        <f>IF(M46=0,0,COUNTIF(T3_imgsummary!E46:N46,"SI")*100/M46)</f>
        <v>0</v>
      </c>
      <c r="CW46">
        <f>IF(M46=0,0,COUNTIF(T3_imgsummary!E46:N46,"COD")*100/M46)</f>
        <v>0</v>
      </c>
      <c r="CX46">
        <f>IF(M46=0,0,COUNTIF(T3_imgsummary!E46:N46,"KAPP")*100/M46)</f>
        <v>0</v>
      </c>
      <c r="CY46">
        <f>IF(M46=0,0,COUNTIF(T3_imgsummary!E46:N46,"MA")*100/M46)</f>
        <v>0</v>
      </c>
      <c r="CZ46">
        <f>IF(M46=0,0,COUNTIF(T3_imgsummary!E46:N46,"SARG")*100/M46)</f>
        <v>0</v>
      </c>
      <c r="DB46" s="26">
        <f>IF(M46=0,0,COUNTIF(T3_imgsummary!E46:N46,"HA")*100/M46)</f>
        <v>10</v>
      </c>
      <c r="DD46">
        <f>IF(M46=0,0,COUNTIF(T3_imgsummary!E46:N46,"COTS")*100/M46)</f>
        <v>0</v>
      </c>
      <c r="DE46">
        <f>IF(M46=0,0,COUNTIF(T3_imgsummary!E46:N46,"COR")*100/M46)</f>
        <v>0</v>
      </c>
      <c r="DF46">
        <f>IF(M46=0,0,COUNTIF(T3_imgsummary!E46:N46,"DIA")*100/M46)</f>
        <v>0</v>
      </c>
      <c r="DG46">
        <f>IF(M46=0,0,COUNTIF(T3_imgsummary!E46:N46,"GORG")*100/M46)</f>
        <v>0</v>
      </c>
      <c r="DH46">
        <f>IF(M46=0,0,COUNTIF(T3_imgsummary!E46:N46,"ISIS")*100/M46)</f>
        <v>0</v>
      </c>
      <c r="DI46">
        <f>IF(M46=0,0,COUNTIF(T3_imgsummary!E46:N46,"OT")*100/M46)</f>
        <v>0</v>
      </c>
      <c r="DJ46">
        <f>IF(M46=0,0,COUNTIF(T3_imgsummary!E46:N46,"SG")*100/M46)</f>
        <v>0</v>
      </c>
      <c r="DK46">
        <f>IF(M46=0,0,COUNTIF(T3_imgsummary!E46:N46,"SC")*100/M46)</f>
        <v>0</v>
      </c>
      <c r="DL46" s="26">
        <f>IF(M46=0,0,COUNTIF(T3_imgsummary!E46:N46,"SP")*100/M46)</f>
        <v>10</v>
      </c>
      <c r="DM46">
        <f>IF(M46=0,0,COUNTIF(T3_imgsummary!E46:N46,"ZO")*100/M46)</f>
        <v>0</v>
      </c>
      <c r="DO46">
        <f>IF(M46=0,0,COUNTIF(T3_imgsummary!E46:N46,"TWB")*100/M46)</f>
        <v>0</v>
      </c>
      <c r="DQ46">
        <f>IF(M46=0,0,COUNTIF(T3_imgsummary!Y46:AH46,"COR")*100/M46)</f>
        <v>0</v>
      </c>
      <c r="DR46">
        <f>IF(M46=0,0,COUNTIF(T3_imgsummary!Y46:AH46,"COTS")*100/M46)</f>
        <v>0</v>
      </c>
      <c r="DS46">
        <f>IF(M46=0,0,COUNTIF(T3_imgsummary!Y46:AH46,"DIA")*100/M46)</f>
        <v>0</v>
      </c>
      <c r="DT46">
        <f>IF(M46=0,0,COUNTIF(T3_imgsummary!Y46:AH46,"GORG")*100/M46)</f>
        <v>0</v>
      </c>
      <c r="DU46">
        <f>IF(M46=0,0,COUNTIF(T3_imgsummary!Y46:AH46,"ISIS")*100/M46)</f>
        <v>0</v>
      </c>
      <c r="DV46">
        <f>IF(M46=0,0,COUNTIF(T3_imgsummary!Y46:AH46,"DIS")*100/M46)</f>
        <v>0</v>
      </c>
      <c r="DW46">
        <f>IF(M46=0,0,COUNTIF(T3_imgsummary!Y46:AH46,"BLEC")*100/M46)</f>
        <v>0</v>
      </c>
      <c r="DX46">
        <f>IF(M46=0,0,COUNTIF(T3_imgsummary!Y46:AH46,"COD")*100/M46)</f>
        <v>0</v>
      </c>
      <c r="DY46">
        <f>IF(M46=0,0,COUNTIF(T3_imgsummary!Y46:AH46,"KAPP")*100/M46)</f>
        <v>0</v>
      </c>
      <c r="DZ46">
        <f>IF(M46=0,0,COUNTIF(T3_imgsummary!Y46:AH46,"SARG")*100/M46)</f>
        <v>0</v>
      </c>
      <c r="EA46">
        <f>IF(M46=0,0,COUNTIF(T3_imgsummary!Y46:AH46,"ZACRF")*100/M46)</f>
        <v>0</v>
      </c>
      <c r="EB46">
        <f>IF(M46=0,0,COUNTIF(T3_imgsummary!Y46:AH46,"ZAGARF")*100/M46)</f>
        <v>0</v>
      </c>
      <c r="EC46">
        <f>IF(M46=0,0,COUNTIF(T3_imgsummary!Y46:AH46,"ZAGATF")*100/M46)</f>
        <v>0</v>
      </c>
      <c r="ED46">
        <f>IF(M46=0,0,COUNTIF(T3_imgsummary!Y46:AH46,"ZCMRF")*100/M46)</f>
        <v>0</v>
      </c>
      <c r="EE46">
        <f>IF(M46=0,0,COUNTIF(T3_imgsummary!Y46:AH46,"ZDENF")*100/M46)</f>
        <v>0</v>
      </c>
      <c r="EF46">
        <f>IF(M46=0,0,COUNTIF(T3_imgsummary!Y46:AH46,"ZEUPF")*100/M46)</f>
        <v>0</v>
      </c>
      <c r="EG46">
        <f>IF(M46=0,0,COUNTIF(T3_imgsummary!Y46:AH46,"ZFAVF")*100/M46)</f>
        <v>0</v>
      </c>
      <c r="EH46">
        <f>IF(M46=0,0,COUNTIF(T3_imgsummary!Y46:AH46,"ZMUSF")*100/M46)</f>
        <v>0</v>
      </c>
      <c r="EI46">
        <f>IF(M46=0,0,COUNTIF(T3_imgsummary!Y46:AH46,"ZNSC")*100/M46)</f>
        <v>0</v>
      </c>
      <c r="EJ46">
        <f>IF(M46=0,0,COUNTIF(T3_imgsummary!Y46:AH46,"ZOC")*100/M46)</f>
        <v>0</v>
      </c>
      <c r="EK46">
        <f>IF(M46=0,0,COUNTIF(T3_imgsummary!Y46:AH46,"ZPOCF")*100/M46)</f>
        <v>0</v>
      </c>
      <c r="EL46">
        <f>IF(M46=0,0,COUNTIF(T3_imgsummary!Y46:AH46,"ZPORF")*100/M46)</f>
        <v>0</v>
      </c>
    </row>
    <row r="47" spans="1:142" x14ac:dyDescent="0.25">
      <c r="A47">
        <v>45</v>
      </c>
      <c r="B47" t="s">
        <v>765</v>
      </c>
      <c r="F47" s="26">
        <f>IF(M47=0,0,COUNTIF(T3_imgsummary!O47:X47,"HC")*100/M47)</f>
        <v>10</v>
      </c>
      <c r="G47" s="26">
        <f>IF(M47=0,0,COUNTIF(T3_imgsummary!O47:X47,"AA")*100/M47)</f>
        <v>30</v>
      </c>
      <c r="H47">
        <f>IF(M47=0,0,COUNTIF(T3_imgsummary!O47:X47,"AB")*100/M47)</f>
        <v>0</v>
      </c>
      <c r="I47" s="26">
        <f>IF(M47=0,0,COUNTIF(T3_imgsummary!O47:X47,"MA")*100/M47)</f>
        <v>10</v>
      </c>
      <c r="J47" s="26">
        <f>IF(M47=0,0,COUNTIF(T3_imgsummary!O47:X47,"HA")*100/M47)</f>
        <v>10</v>
      </c>
      <c r="K47" s="26">
        <f>IF(M47=0,0,COUNTIF(T3_imgsummary!O47:X47,"OB")*100/M47)</f>
        <v>40</v>
      </c>
      <c r="L47">
        <f>IF(M47=0,0,COUNTIF(T3_imgsummary!O47:X47,"TWB")*100/M47)</f>
        <v>0</v>
      </c>
      <c r="M47">
        <f>10-COUNTIF(T3_imgsummary!O47:X47,"TWS")</f>
        <v>10</v>
      </c>
      <c r="P47">
        <f>IF(M47=0,0,COUNTIF(T3_imgsummary!E47:N47,"ACAN")*100/M47)</f>
        <v>0</v>
      </c>
      <c r="Q47">
        <f>IF(M47=0,0,COUNTIF(T3_imgsummary!E47:N47,"ACB")*100/M47)</f>
        <v>0</v>
      </c>
      <c r="R47">
        <f>IF(M47=0,0,COUNTIF(T3_imgsummary!E47:N47,"ACC")*100/M47)</f>
        <v>0</v>
      </c>
      <c r="S47">
        <f>IF(M47=0,0,COUNTIF(T3_imgsummary!E47:N47,"ACD")*100/M47)</f>
        <v>0</v>
      </c>
      <c r="T47">
        <f>IF(M47=0,0,COUNTIF(T3_imgsummary!E47:N47,"ACH")*100/M47)</f>
        <v>0</v>
      </c>
      <c r="U47">
        <f>IF(M47=0,0,COUNTIF(T3_imgsummary!E47:N47,"ACT")*100/M47)</f>
        <v>0</v>
      </c>
      <c r="V47">
        <f>IF(M47=0,0,COUNTIF(T3_imgsummary!E47:N47,"ACR")*100/M47)</f>
        <v>0</v>
      </c>
      <c r="W47">
        <f>IF(M47=0,0,COUNTIF(T3_imgsummary!E47:N47,"AST")*100/M47)</f>
        <v>0</v>
      </c>
      <c r="X47">
        <f>IF(M47=0,0,COUNTIF(T3_imgsummary!E47:N47,"AF")*100/M47)</f>
        <v>0</v>
      </c>
      <c r="Y47">
        <f>IF(M47=0,0,COUNTIF(T3_imgsummary!E47:N47,"BLEC")*100/M47)</f>
        <v>0</v>
      </c>
      <c r="Z47">
        <f>IF(M47=0,0,COUNTIF(T3_imgsummary!E47:N47,"CAU")*100/M47)</f>
        <v>0</v>
      </c>
      <c r="AA47">
        <f>IF(M47=0,0,COUNTIF(T3_imgsummary!E47:N47,"COE")*100/M47)</f>
        <v>0</v>
      </c>
      <c r="AB47">
        <f>IF(M47=0,0,COUNTIF(T3_imgsummary!E47:N47,"COS")*100/M47)</f>
        <v>0</v>
      </c>
      <c r="AC47">
        <f>IF(M47=0,0,COUNTIF(T3_imgsummary!E47:N47,"CYP")*100/M47)</f>
        <v>0</v>
      </c>
      <c r="AD47">
        <f>IF(M47=0,0,COUNTIF(T3_imgsummary!E47:N47,"DIP")*100/M47)</f>
        <v>0</v>
      </c>
      <c r="AE47">
        <f>IF(M47=0,0,COUNTIF(T3_imgsummary!E47:N47,"ECHY")*100/M47)</f>
        <v>0</v>
      </c>
      <c r="AF47">
        <f>IF(M47=0,0,COUNTIF(T3_imgsummary!E47:N47,"ECHI")*100/M47)</f>
        <v>0</v>
      </c>
      <c r="AG47">
        <f>IF(M47=0,0,COUNTIF(T3_imgsummary!E47:N47,"EUP")*100/M47)</f>
        <v>0</v>
      </c>
      <c r="AH47">
        <f>IF(M47=0,0,COUNTIF(T3_imgsummary!E47:N47,"FAV")*100/M47)</f>
        <v>0</v>
      </c>
      <c r="AI47">
        <f>IF(M47=0,0,COUNTIF(T3_imgsummary!E47:N47,"FVI")*100/M47)</f>
        <v>0</v>
      </c>
      <c r="AJ47">
        <f>IF(M47=0,0,COUNTIF(T3_imgsummary!E47:N47,"CMR")*100/M47)</f>
        <v>0</v>
      </c>
      <c r="AK47">
        <f>IF(M47=0,0,COUNTIF(T3_imgsummary!E47:N47,"GAL")*100/M47)</f>
        <v>0</v>
      </c>
      <c r="AL47">
        <f>IF(M47=0,0,COUNTIF(T3_imgsummary!E47:N47,"GONIA")*100/M47)</f>
        <v>0</v>
      </c>
      <c r="AM47">
        <f>IF(M47=0,0,COUNTIF(T3_imgsummary!E47:N47,"GONIO")*100/M47)</f>
        <v>0</v>
      </c>
      <c r="AN47">
        <f>IF(M47=0,0,COUNTIF(T3_imgsummary!E47:N47,"HEL")*100/M47)</f>
        <v>0</v>
      </c>
      <c r="AO47">
        <f>IF(M47=0,0,COUNTIF(T3_imgsummary!E47:N47,"HYD")*100/M47)</f>
        <v>0</v>
      </c>
      <c r="AP47">
        <f>IF(M47=0,0,COUNTIF(T3_imgsummary!E47:N47,"ISO")*100/M47)</f>
        <v>0</v>
      </c>
      <c r="AQ47">
        <f>IF(M47=0,0,COUNTIF(T3_imgsummary!E47:N47,"LEPA")*100/M47)</f>
        <v>0</v>
      </c>
      <c r="AR47">
        <f>IF(M47=0,0,COUNTIF(T3_imgsummary!E47:N47,"LEPS")*100/M47)</f>
        <v>0</v>
      </c>
      <c r="AS47">
        <f>IF(M47=0,0,COUNTIF(T3_imgsummary!E47:N47,"LOB")*100/M47)</f>
        <v>0</v>
      </c>
      <c r="AT47">
        <f>IF(M47=0,0,COUNTIF(T3_imgsummary!E47:N47,"MER")*100/M47)</f>
        <v>0</v>
      </c>
      <c r="AU47">
        <f>IF(M47=0,0,COUNTIF(T3_imgsummary!E47:N47,"MILL")*100/M47)</f>
        <v>0</v>
      </c>
      <c r="AV47">
        <f>IF(M47=0,0,COUNTIF(T3_imgsummary!E47:N47,"MON")*100/M47)</f>
        <v>0</v>
      </c>
      <c r="AW47">
        <f>IF(M47=0,0,COUNTIF(T3_imgsummary!E47:N47,"MONTB")*100/M47)</f>
        <v>0</v>
      </c>
      <c r="AX47">
        <f>IF(M47=0,0,COUNTIF(T3_imgsummary!E47:N47,"MONTE")*100/M47)</f>
        <v>0</v>
      </c>
      <c r="AY47">
        <f>IF(M47=0,0,COUNTIF(T3_imgsummary!E47:N47,"MONTF")*100/M47)</f>
        <v>0</v>
      </c>
      <c r="AZ47">
        <f>IF(M47=0,0,COUNTIF(T3_imgsummary!E47:N47,"MYC")*100/M47)</f>
        <v>0</v>
      </c>
      <c r="BA47">
        <f>IF(M47=0,0,COUNTIF(T3_imgsummary!E47:N47,"CB")*100/M47)</f>
        <v>0</v>
      </c>
      <c r="BB47">
        <f>IF(M47=0,0,COUNTIF(T3_imgsummary!E47:N47,"BUB")*100/M47)</f>
        <v>0</v>
      </c>
      <c r="BC47">
        <f>IF(M47=0,0,COUNTIF(T3_imgsummary!E47:N47,"CE")*100/M47)</f>
        <v>0</v>
      </c>
      <c r="BD47">
        <f>IF(M47=0,0,COUNTIF(T3_imgsummary!E47:N47,"CF")*100/M47)</f>
        <v>0</v>
      </c>
      <c r="BE47">
        <f>IF(M47=0,0,COUNTIF(T3_imgsummary!E47:N47,"FOT")*100/M47)</f>
        <v>0</v>
      </c>
      <c r="BF47">
        <f>IF(M47=0,0,COUNTIF(T3_imgsummary!E47:N47,"CM")*100/M47)</f>
        <v>0</v>
      </c>
      <c r="BG47">
        <f>IF(M47=0,0,COUNTIF(T3_imgsummary!E47:N47,"OULA")*100/M47)</f>
        <v>0</v>
      </c>
      <c r="BH47">
        <f>IF(M47=0,0,COUNTIF(T3_imgsummary!E47:N47,"OULO")*100/M47)</f>
        <v>0</v>
      </c>
      <c r="BI47">
        <f>IF(M47=0,0,COUNTIF(T3_imgsummary!E47:N47,"OXY")*100/M47)</f>
        <v>0</v>
      </c>
      <c r="BJ47">
        <f>IF(M47=0,0,COUNTIF(T3_imgsummary!E47:N47,"PACE")*100/M47)</f>
        <v>0</v>
      </c>
      <c r="BK47">
        <f>IF(M47=0,0,COUNTIF(T3_imgsummary!E47:N47,"PACF")*100/M47)</f>
        <v>0</v>
      </c>
      <c r="BL47">
        <f>IF(M47=0,0,COUNTIF(T3_imgsummary!E47:N47,"PAV")*100/M47)</f>
        <v>0</v>
      </c>
      <c r="BM47">
        <f>IF(M47=0,0,COUNTIF(T3_imgsummary!E47:N47,"PEC")*100/M47)</f>
        <v>0</v>
      </c>
      <c r="BN47">
        <f>IF(M47=0,0,COUNTIF(T3_imgsummary!E47:N47,"PLAT")*100/M47)</f>
        <v>0</v>
      </c>
      <c r="BO47" s="26">
        <f>IF(M47=0,0,COUNTIF(T3_imgsummary!E47:N47,"POC")*100/M47)</f>
        <v>10</v>
      </c>
      <c r="BP47">
        <f>IF(M47=0,0,COUNTIF(T3_imgsummary!E47:N47,"PORB")*100/M47)</f>
        <v>0</v>
      </c>
      <c r="BQ47">
        <f>IF(M47=0,0,COUNTIF(T3_imgsummary!E47:N47,"PORE")*100/M47)</f>
        <v>0</v>
      </c>
      <c r="BR47">
        <f>IF(M47=0,0,COUNTIF(T3_imgsummary!E47:N47,"PORM")*100/M47)</f>
        <v>0</v>
      </c>
      <c r="BS47">
        <f>IF(M47=0,0,COUNTIF(T3_imgsummary!E47:N47,"SER")*100/M47)</f>
        <v>0</v>
      </c>
      <c r="BT47">
        <f>IF(M47=0,0,COUNTIF(T3_imgsummary!E47:N47,"STY")*100/M47)</f>
        <v>0</v>
      </c>
      <c r="BU47">
        <f>IF(M47=0,0,COUNTIF(T3_imgsummary!E47:N47,"SYM")*100/M47)</f>
        <v>0</v>
      </c>
      <c r="BV47">
        <f>IF(M47=0,0,COUNTIF(T3_imgsummary!E47:N47,"TUBI")*100/M47)</f>
        <v>0</v>
      </c>
      <c r="BW47">
        <f>IF(M47=0,0,COUNTIF(T3_imgsummary!E47:N47,"TURB")*100/M47)</f>
        <v>0</v>
      </c>
      <c r="BX47">
        <f>IF(M47=0,0,COUNTIF(T3_imgsummary!E47:N47,"ZACRF")*100/M47)</f>
        <v>0</v>
      </c>
      <c r="BY47">
        <f>IF(M47=0,0,COUNTIF(T3_imgsummary!E47:N47,"ZAGARF")*100/M47)</f>
        <v>0</v>
      </c>
      <c r="BZ47">
        <f>IF(M47=0,0,COUNTIF(T3_imgsummary!E47:N47,"ZAGATF")*100/M47)</f>
        <v>0</v>
      </c>
      <c r="CA47">
        <f>IF(M47=0,0,COUNTIF(T3_imgsummary!E47:N47,"ZDENF")*100/M47)</f>
        <v>0</v>
      </c>
      <c r="CB47">
        <f>IF(M47=0,0,COUNTIF(T3_imgsummary!E47:N47,"ZEUPF")*100/M47)</f>
        <v>0</v>
      </c>
      <c r="CC47">
        <f>IF(M47=0,0,COUNTIF(T3_imgsummary!E47:N47,"ZFAVF")*100/M47)</f>
        <v>0</v>
      </c>
      <c r="CD47">
        <f>IF(M47=0,0,COUNTIF(T3_imgsummary!E47:N47,"ZCMRF")*100/M47)</f>
        <v>0</v>
      </c>
      <c r="CE47">
        <f>IF(M47=0,0,COUNTIF(T3_imgsummary!E47:N47,"ZMUSF")*100/M47)</f>
        <v>0</v>
      </c>
      <c r="CF47">
        <f>IF(M47=0,0,COUNTIF(T3_imgsummary!E47:N47,"ZNSC")*100/M47)</f>
        <v>0</v>
      </c>
      <c r="CG47">
        <f>IF(M47=0,0,COUNTIF(T3_imgsummary!E47:N47,"ZOC")*100/M47)</f>
        <v>0</v>
      </c>
      <c r="CH47">
        <f>IF(M47=0,0,COUNTIF(T3_imgsummary!E47:N47,"ZPOCF")*100/M47)</f>
        <v>0</v>
      </c>
      <c r="CI47">
        <f>IF(M47=0,0,COUNTIF(T3_imgsummary!E47:N47,"ZPORF")*100/M47)</f>
        <v>0</v>
      </c>
      <c r="CK47" s="26">
        <f>IF(M47=0,0,COUNTIF(T3_imgsummary!E47:N47,"AA")*100/M47)</f>
        <v>10</v>
      </c>
      <c r="CL47" s="26">
        <f>IF(M47=0,0,COUNTIF(T3_imgsummary!E47:N47,"CA")*100/M47)</f>
        <v>20</v>
      </c>
      <c r="CM47">
        <f>IF(M47=0,0,COUNTIF(T3_imgsummary!E47:N47,"DC")*100/M47)</f>
        <v>0</v>
      </c>
      <c r="CN47">
        <f>IF(M47=0,0,COUNTIF(T3_imgsummary!E47:N47,"DCA")*100/M47)</f>
        <v>0</v>
      </c>
      <c r="CO47">
        <f>IF(M47=0,0,COUNTIF(T3_imgsummary!E47:N47,"DIS")*100/M47)</f>
        <v>0</v>
      </c>
      <c r="CQ47">
        <f>IF(M47=0,0,COUNTIF(T3_imgsummary!E47:N47,"GRV")*100/M47)</f>
        <v>0</v>
      </c>
      <c r="CR47">
        <f>IF(M47=0,0,COUNTIF(T3_imgsummary!E47:N47,"R")*100/M47)</f>
        <v>0</v>
      </c>
      <c r="CS47">
        <f>IF(M47=0,0,COUNTIF(T3_imgsummary!E47:N47,"S")*100/M47)</f>
        <v>0</v>
      </c>
      <c r="CT47">
        <f>IF(M47=0,0,COUNTIF(T3_imgsummary!E47:N47,"RCK")*100/M47)</f>
        <v>0</v>
      </c>
      <c r="CU47">
        <f>IF(M47=0,0,COUNTIF(T3_imgsummary!E47:N47,"SI")*100/M47)</f>
        <v>0</v>
      </c>
      <c r="CW47">
        <f>IF(M47=0,0,COUNTIF(T3_imgsummary!E47:N47,"COD")*100/M47)</f>
        <v>0</v>
      </c>
      <c r="CX47">
        <f>IF(M47=0,0,COUNTIF(T3_imgsummary!E47:N47,"KAPP")*100/M47)</f>
        <v>0</v>
      </c>
      <c r="CY47" s="26">
        <f>IF(M47=0,0,COUNTIF(T3_imgsummary!E47:N47,"MA")*100/M47)</f>
        <v>10</v>
      </c>
      <c r="CZ47">
        <f>IF(M47=0,0,COUNTIF(T3_imgsummary!E47:N47,"SARG")*100/M47)</f>
        <v>0</v>
      </c>
      <c r="DB47" s="26">
        <f>IF(M47=0,0,COUNTIF(T3_imgsummary!E47:N47,"HA")*100/M47)</f>
        <v>10</v>
      </c>
      <c r="DD47">
        <f>IF(M47=0,0,COUNTIF(T3_imgsummary!E47:N47,"COTS")*100/M47)</f>
        <v>0</v>
      </c>
      <c r="DE47">
        <f>IF(M47=0,0,COUNTIF(T3_imgsummary!E47:N47,"COR")*100/M47)</f>
        <v>0</v>
      </c>
      <c r="DF47">
        <f>IF(M47=0,0,COUNTIF(T3_imgsummary!E47:N47,"DIA")*100/M47)</f>
        <v>0</v>
      </c>
      <c r="DG47">
        <f>IF(M47=0,0,COUNTIF(T3_imgsummary!E47:N47,"GORG")*100/M47)</f>
        <v>0</v>
      </c>
      <c r="DH47">
        <f>IF(M47=0,0,COUNTIF(T3_imgsummary!E47:N47,"ISIS")*100/M47)</f>
        <v>0</v>
      </c>
      <c r="DI47">
        <f>IF(M47=0,0,COUNTIF(T3_imgsummary!E47:N47,"OT")*100/M47)</f>
        <v>0</v>
      </c>
      <c r="DJ47">
        <f>IF(M47=0,0,COUNTIF(T3_imgsummary!E47:N47,"SG")*100/M47)</f>
        <v>0</v>
      </c>
      <c r="DK47">
        <f>IF(M47=0,0,COUNTIF(T3_imgsummary!E47:N47,"SC")*100/M47)</f>
        <v>0</v>
      </c>
      <c r="DL47" s="26">
        <f>IF(M47=0,0,COUNTIF(T3_imgsummary!E47:N47,"SP")*100/M47)</f>
        <v>40</v>
      </c>
      <c r="DM47">
        <f>IF(M47=0,0,COUNTIF(T3_imgsummary!E47:N47,"ZO")*100/M47)</f>
        <v>0</v>
      </c>
      <c r="DO47">
        <f>IF(M47=0,0,COUNTIF(T3_imgsummary!E47:N47,"TWB")*100/M47)</f>
        <v>0</v>
      </c>
      <c r="DQ47">
        <f>IF(M47=0,0,COUNTIF(T3_imgsummary!Y47:AH47,"COR")*100/M47)</f>
        <v>0</v>
      </c>
      <c r="DR47">
        <f>IF(M47=0,0,COUNTIF(T3_imgsummary!Y47:AH47,"COTS")*100/M47)</f>
        <v>0</v>
      </c>
      <c r="DS47">
        <f>IF(M47=0,0,COUNTIF(T3_imgsummary!Y47:AH47,"DIA")*100/M47)</f>
        <v>0</v>
      </c>
      <c r="DT47">
        <f>IF(M47=0,0,COUNTIF(T3_imgsummary!Y47:AH47,"GORG")*100/M47)</f>
        <v>0</v>
      </c>
      <c r="DU47">
        <f>IF(M47=0,0,COUNTIF(T3_imgsummary!Y47:AH47,"ISIS")*100/M47)</f>
        <v>0</v>
      </c>
      <c r="DV47">
        <f>IF(M47=0,0,COUNTIF(T3_imgsummary!Y47:AH47,"DIS")*100/M47)</f>
        <v>0</v>
      </c>
      <c r="DW47">
        <f>IF(M47=0,0,COUNTIF(T3_imgsummary!Y47:AH47,"BLEC")*100/M47)</f>
        <v>0</v>
      </c>
      <c r="DX47">
        <f>IF(M47=0,0,COUNTIF(T3_imgsummary!Y47:AH47,"COD")*100/M47)</f>
        <v>0</v>
      </c>
      <c r="DY47">
        <f>IF(M47=0,0,COUNTIF(T3_imgsummary!Y47:AH47,"KAPP")*100/M47)</f>
        <v>0</v>
      </c>
      <c r="DZ47">
        <f>IF(M47=0,0,COUNTIF(T3_imgsummary!Y47:AH47,"SARG")*100/M47)</f>
        <v>0</v>
      </c>
      <c r="EA47">
        <f>IF(M47=0,0,COUNTIF(T3_imgsummary!Y47:AH47,"ZACRF")*100/M47)</f>
        <v>0</v>
      </c>
      <c r="EB47">
        <f>IF(M47=0,0,COUNTIF(T3_imgsummary!Y47:AH47,"ZAGARF")*100/M47)</f>
        <v>0</v>
      </c>
      <c r="EC47">
        <f>IF(M47=0,0,COUNTIF(T3_imgsummary!Y47:AH47,"ZAGATF")*100/M47)</f>
        <v>0</v>
      </c>
      <c r="ED47">
        <f>IF(M47=0,0,COUNTIF(T3_imgsummary!Y47:AH47,"ZCMRF")*100/M47)</f>
        <v>0</v>
      </c>
      <c r="EE47">
        <f>IF(M47=0,0,COUNTIF(T3_imgsummary!Y47:AH47,"ZDENF")*100/M47)</f>
        <v>0</v>
      </c>
      <c r="EF47">
        <f>IF(M47=0,0,COUNTIF(T3_imgsummary!Y47:AH47,"ZEUPF")*100/M47)</f>
        <v>0</v>
      </c>
      <c r="EG47">
        <f>IF(M47=0,0,COUNTIF(T3_imgsummary!Y47:AH47,"ZFAVF")*100/M47)</f>
        <v>0</v>
      </c>
      <c r="EH47">
        <f>IF(M47=0,0,COUNTIF(T3_imgsummary!Y47:AH47,"ZMUSF")*100/M47)</f>
        <v>0</v>
      </c>
      <c r="EI47">
        <f>IF(M47=0,0,COUNTIF(T3_imgsummary!Y47:AH47,"ZNSC")*100/M47)</f>
        <v>0</v>
      </c>
      <c r="EJ47">
        <f>IF(M47=0,0,COUNTIF(T3_imgsummary!Y47:AH47,"ZOC")*100/M47)</f>
        <v>0</v>
      </c>
      <c r="EK47">
        <f>IF(M47=0,0,COUNTIF(T3_imgsummary!Y47:AH47,"ZPOCF")*100/M47)</f>
        <v>0</v>
      </c>
      <c r="EL47">
        <f>IF(M47=0,0,COUNTIF(T3_imgsummary!Y47:AH47,"ZPORF")*100/M47)</f>
        <v>0</v>
      </c>
    </row>
    <row r="48" spans="1:142" x14ac:dyDescent="0.25">
      <c r="A48">
        <v>46</v>
      </c>
      <c r="B48" t="s">
        <v>766</v>
      </c>
      <c r="F48" s="26">
        <f>IF(M48=0,0,COUNTIF(T3_imgsummary!O48:X48,"HC")*100/M48)</f>
        <v>40</v>
      </c>
      <c r="G48" s="26">
        <f>IF(M48=0,0,COUNTIF(T3_imgsummary!O48:X48,"AA")*100/M48)</f>
        <v>50</v>
      </c>
      <c r="H48">
        <f>IF(M48=0,0,COUNTIF(T3_imgsummary!O48:X48,"AB")*100/M48)</f>
        <v>0</v>
      </c>
      <c r="I48" s="26">
        <f>IF(M48=0,0,COUNTIF(T3_imgsummary!O48:X48,"MA")*100/M48)</f>
        <v>10</v>
      </c>
      <c r="J48">
        <f>IF(M48=0,0,COUNTIF(T3_imgsummary!O48:X48,"HA")*100/M48)</f>
        <v>0</v>
      </c>
      <c r="K48">
        <f>IF(M48=0,0,COUNTIF(T3_imgsummary!O48:X48,"OB")*100/M48)</f>
        <v>0</v>
      </c>
      <c r="L48">
        <f>IF(M48=0,0,COUNTIF(T3_imgsummary!O48:X48,"TWB")*100/M48)</f>
        <v>0</v>
      </c>
      <c r="M48">
        <f>10-COUNTIF(T3_imgsummary!O48:X48,"TWS")</f>
        <v>10</v>
      </c>
      <c r="P48">
        <f>IF(M48=0,0,COUNTIF(T3_imgsummary!E48:N48,"ACAN")*100/M48)</f>
        <v>0</v>
      </c>
      <c r="Q48">
        <f>IF(M48=0,0,COUNTIF(T3_imgsummary!E48:N48,"ACB")*100/M48)</f>
        <v>0</v>
      </c>
      <c r="R48">
        <f>IF(M48=0,0,COUNTIF(T3_imgsummary!E48:N48,"ACC")*100/M48)</f>
        <v>0</v>
      </c>
      <c r="S48">
        <f>IF(M48=0,0,COUNTIF(T3_imgsummary!E48:N48,"ACD")*100/M48)</f>
        <v>0</v>
      </c>
      <c r="T48">
        <f>IF(M48=0,0,COUNTIF(T3_imgsummary!E48:N48,"ACH")*100/M48)</f>
        <v>0</v>
      </c>
      <c r="U48">
        <f>IF(M48=0,0,COUNTIF(T3_imgsummary!E48:N48,"ACT")*100/M48)</f>
        <v>0</v>
      </c>
      <c r="V48">
        <f>IF(M48=0,0,COUNTIF(T3_imgsummary!E48:N48,"ACR")*100/M48)</f>
        <v>0</v>
      </c>
      <c r="W48" s="26">
        <f>IF(M48=0,0,COUNTIF(T3_imgsummary!E48:N48,"AST")*100/M48)</f>
        <v>10</v>
      </c>
      <c r="X48">
        <f>IF(M48=0,0,COUNTIF(T3_imgsummary!E48:N48,"AF")*100/M48)</f>
        <v>0</v>
      </c>
      <c r="Y48">
        <f>IF(M48=0,0,COUNTIF(T3_imgsummary!E48:N48,"BLEC")*100/M48)</f>
        <v>0</v>
      </c>
      <c r="Z48">
        <f>IF(M48=0,0,COUNTIF(T3_imgsummary!E48:N48,"CAU")*100/M48)</f>
        <v>0</v>
      </c>
      <c r="AA48">
        <f>IF(M48=0,0,COUNTIF(T3_imgsummary!E48:N48,"COE")*100/M48)</f>
        <v>0</v>
      </c>
      <c r="AB48">
        <f>IF(M48=0,0,COUNTIF(T3_imgsummary!E48:N48,"COS")*100/M48)</f>
        <v>0</v>
      </c>
      <c r="AC48">
        <f>IF(M48=0,0,COUNTIF(T3_imgsummary!E48:N48,"CYP")*100/M48)</f>
        <v>0</v>
      </c>
      <c r="AD48">
        <f>IF(M48=0,0,COUNTIF(T3_imgsummary!E48:N48,"DIP")*100/M48)</f>
        <v>0</v>
      </c>
      <c r="AE48">
        <f>IF(M48=0,0,COUNTIF(T3_imgsummary!E48:N48,"ECHY")*100/M48)</f>
        <v>0</v>
      </c>
      <c r="AF48">
        <f>IF(M48=0,0,COUNTIF(T3_imgsummary!E48:N48,"ECHI")*100/M48)</f>
        <v>0</v>
      </c>
      <c r="AG48">
        <f>IF(M48=0,0,COUNTIF(T3_imgsummary!E48:N48,"EUP")*100/M48)</f>
        <v>0</v>
      </c>
      <c r="AH48">
        <f>IF(M48=0,0,COUNTIF(T3_imgsummary!E48:N48,"FAV")*100/M48)</f>
        <v>0</v>
      </c>
      <c r="AI48" s="26">
        <f>IF(M48=0,0,COUNTIF(T3_imgsummary!E48:N48,"FVI")*100/M48)</f>
        <v>10</v>
      </c>
      <c r="AJ48">
        <f>IF(M48=0,0,COUNTIF(T3_imgsummary!E48:N48,"CMR")*100/M48)</f>
        <v>0</v>
      </c>
      <c r="AK48" s="26">
        <f>IF(M48=0,0,COUNTIF(T3_imgsummary!E48:N48,"GAL")*100/M48)</f>
        <v>10</v>
      </c>
      <c r="AL48">
        <f>IF(M48=0,0,COUNTIF(T3_imgsummary!E48:N48,"GONIA")*100/M48)</f>
        <v>0</v>
      </c>
      <c r="AM48">
        <f>IF(M48=0,0,COUNTIF(T3_imgsummary!E48:N48,"GONIO")*100/M48)</f>
        <v>0</v>
      </c>
      <c r="AN48">
        <f>IF(M48=0,0,COUNTIF(T3_imgsummary!E48:N48,"HEL")*100/M48)</f>
        <v>0</v>
      </c>
      <c r="AO48">
        <f>IF(M48=0,0,COUNTIF(T3_imgsummary!E48:N48,"HYD")*100/M48)</f>
        <v>0</v>
      </c>
      <c r="AP48">
        <f>IF(M48=0,0,COUNTIF(T3_imgsummary!E48:N48,"ISO")*100/M48)</f>
        <v>0</v>
      </c>
      <c r="AQ48">
        <f>IF(M48=0,0,COUNTIF(T3_imgsummary!E48:N48,"LEPA")*100/M48)</f>
        <v>0</v>
      </c>
      <c r="AR48">
        <f>IF(M48=0,0,COUNTIF(T3_imgsummary!E48:N48,"LEPS")*100/M48)</f>
        <v>0</v>
      </c>
      <c r="AS48">
        <f>IF(M48=0,0,COUNTIF(T3_imgsummary!E48:N48,"LOB")*100/M48)</f>
        <v>0</v>
      </c>
      <c r="AT48">
        <f>IF(M48=0,0,COUNTIF(T3_imgsummary!E48:N48,"MER")*100/M48)</f>
        <v>0</v>
      </c>
      <c r="AU48">
        <f>IF(M48=0,0,COUNTIF(T3_imgsummary!E48:N48,"MILL")*100/M48)</f>
        <v>0</v>
      </c>
      <c r="AV48">
        <f>IF(M48=0,0,COUNTIF(T3_imgsummary!E48:N48,"MON")*100/M48)</f>
        <v>0</v>
      </c>
      <c r="AW48">
        <f>IF(M48=0,0,COUNTIF(T3_imgsummary!E48:N48,"MONTB")*100/M48)</f>
        <v>0</v>
      </c>
      <c r="AX48">
        <f>IF(M48=0,0,COUNTIF(T3_imgsummary!E48:N48,"MONTE")*100/M48)</f>
        <v>0</v>
      </c>
      <c r="AY48">
        <f>IF(M48=0,0,COUNTIF(T3_imgsummary!E48:N48,"MONTF")*100/M48)</f>
        <v>0</v>
      </c>
      <c r="AZ48">
        <f>IF(M48=0,0,COUNTIF(T3_imgsummary!E48:N48,"MYC")*100/M48)</f>
        <v>0</v>
      </c>
      <c r="BA48">
        <f>IF(M48=0,0,COUNTIF(T3_imgsummary!E48:N48,"CB")*100/M48)</f>
        <v>0</v>
      </c>
      <c r="BB48">
        <f>IF(M48=0,0,COUNTIF(T3_imgsummary!E48:N48,"BUB")*100/M48)</f>
        <v>0</v>
      </c>
      <c r="BC48">
        <f>IF(M48=0,0,COUNTIF(T3_imgsummary!E48:N48,"CE")*100/M48)</f>
        <v>0</v>
      </c>
      <c r="BD48">
        <f>IF(M48=0,0,COUNTIF(T3_imgsummary!E48:N48,"CF")*100/M48)</f>
        <v>0</v>
      </c>
      <c r="BE48">
        <f>IF(M48=0,0,COUNTIF(T3_imgsummary!E48:N48,"FOT")*100/M48)</f>
        <v>0</v>
      </c>
      <c r="BF48">
        <f>IF(M48=0,0,COUNTIF(T3_imgsummary!E48:N48,"CM")*100/M48)</f>
        <v>0</v>
      </c>
      <c r="BG48">
        <f>IF(M48=0,0,COUNTIF(T3_imgsummary!E48:N48,"OULA")*100/M48)</f>
        <v>0</v>
      </c>
      <c r="BH48">
        <f>IF(M48=0,0,COUNTIF(T3_imgsummary!E48:N48,"OULO")*100/M48)</f>
        <v>0</v>
      </c>
      <c r="BI48">
        <f>IF(M48=0,0,COUNTIF(T3_imgsummary!E48:N48,"OXY")*100/M48)</f>
        <v>0</v>
      </c>
      <c r="BJ48">
        <f>IF(M48=0,0,COUNTIF(T3_imgsummary!E48:N48,"PACE")*100/M48)</f>
        <v>0</v>
      </c>
      <c r="BK48">
        <f>IF(M48=0,0,COUNTIF(T3_imgsummary!E48:N48,"PACF")*100/M48)</f>
        <v>0</v>
      </c>
      <c r="BL48">
        <f>IF(M48=0,0,COUNTIF(T3_imgsummary!E48:N48,"PAV")*100/M48)</f>
        <v>0</v>
      </c>
      <c r="BM48">
        <f>IF(M48=0,0,COUNTIF(T3_imgsummary!E48:N48,"PEC")*100/M48)</f>
        <v>0</v>
      </c>
      <c r="BN48">
        <f>IF(M48=0,0,COUNTIF(T3_imgsummary!E48:N48,"PLAT")*100/M48)</f>
        <v>0</v>
      </c>
      <c r="BO48" s="26">
        <f>IF(M48=0,0,COUNTIF(T3_imgsummary!E48:N48,"POC")*100/M48)</f>
        <v>10</v>
      </c>
      <c r="BP48">
        <f>IF(M48=0,0,COUNTIF(T3_imgsummary!E48:N48,"PORB")*100/M48)</f>
        <v>0</v>
      </c>
      <c r="BQ48">
        <f>IF(M48=0,0,COUNTIF(T3_imgsummary!E48:N48,"PORE")*100/M48)</f>
        <v>0</v>
      </c>
      <c r="BR48">
        <f>IF(M48=0,0,COUNTIF(T3_imgsummary!E48:N48,"PORM")*100/M48)</f>
        <v>0</v>
      </c>
      <c r="BS48">
        <f>IF(M48=0,0,COUNTIF(T3_imgsummary!E48:N48,"SER")*100/M48)</f>
        <v>0</v>
      </c>
      <c r="BT48">
        <f>IF(M48=0,0,COUNTIF(T3_imgsummary!E48:N48,"STY")*100/M48)</f>
        <v>0</v>
      </c>
      <c r="BU48">
        <f>IF(M48=0,0,COUNTIF(T3_imgsummary!E48:N48,"SYM")*100/M48)</f>
        <v>0</v>
      </c>
      <c r="BV48">
        <f>IF(M48=0,0,COUNTIF(T3_imgsummary!E48:N48,"TUBI")*100/M48)</f>
        <v>0</v>
      </c>
      <c r="BW48">
        <f>IF(M48=0,0,COUNTIF(T3_imgsummary!E48:N48,"TURB")*100/M48)</f>
        <v>0</v>
      </c>
      <c r="BX48">
        <f>IF(M48=0,0,COUNTIF(T3_imgsummary!E48:N48,"ZACRF")*100/M48)</f>
        <v>0</v>
      </c>
      <c r="BY48">
        <f>IF(M48=0,0,COUNTIF(T3_imgsummary!E48:N48,"ZAGARF")*100/M48)</f>
        <v>0</v>
      </c>
      <c r="BZ48">
        <f>IF(M48=0,0,COUNTIF(T3_imgsummary!E48:N48,"ZAGATF")*100/M48)</f>
        <v>0</v>
      </c>
      <c r="CA48">
        <f>IF(M48=0,0,COUNTIF(T3_imgsummary!E48:N48,"ZDENF")*100/M48)</f>
        <v>0</v>
      </c>
      <c r="CB48">
        <f>IF(M48=0,0,COUNTIF(T3_imgsummary!E48:N48,"ZEUPF")*100/M48)</f>
        <v>0</v>
      </c>
      <c r="CC48">
        <f>IF(M48=0,0,COUNTIF(T3_imgsummary!E48:N48,"ZFAVF")*100/M48)</f>
        <v>0</v>
      </c>
      <c r="CD48">
        <f>IF(M48=0,0,COUNTIF(T3_imgsummary!E48:N48,"ZCMRF")*100/M48)</f>
        <v>0</v>
      </c>
      <c r="CE48">
        <f>IF(M48=0,0,COUNTIF(T3_imgsummary!E48:N48,"ZMUSF")*100/M48)</f>
        <v>0</v>
      </c>
      <c r="CF48">
        <f>IF(M48=0,0,COUNTIF(T3_imgsummary!E48:N48,"ZNSC")*100/M48)</f>
        <v>0</v>
      </c>
      <c r="CG48">
        <f>IF(M48=0,0,COUNTIF(T3_imgsummary!E48:N48,"ZOC")*100/M48)</f>
        <v>0</v>
      </c>
      <c r="CH48">
        <f>IF(M48=0,0,COUNTIF(T3_imgsummary!E48:N48,"ZPOCF")*100/M48)</f>
        <v>0</v>
      </c>
      <c r="CI48">
        <f>IF(M48=0,0,COUNTIF(T3_imgsummary!E48:N48,"ZPORF")*100/M48)</f>
        <v>0</v>
      </c>
      <c r="CK48" s="26">
        <f>IF(M48=0,0,COUNTIF(T3_imgsummary!E48:N48,"AA")*100/M48)</f>
        <v>50</v>
      </c>
      <c r="CL48">
        <f>IF(M48=0,0,COUNTIF(T3_imgsummary!E48:N48,"CA")*100/M48)</f>
        <v>0</v>
      </c>
      <c r="CM48">
        <f>IF(M48=0,0,COUNTIF(T3_imgsummary!E48:N48,"DC")*100/M48)</f>
        <v>0</v>
      </c>
      <c r="CN48">
        <f>IF(M48=0,0,COUNTIF(T3_imgsummary!E48:N48,"DCA")*100/M48)</f>
        <v>0</v>
      </c>
      <c r="CO48">
        <f>IF(M48=0,0,COUNTIF(T3_imgsummary!E48:N48,"DIS")*100/M48)</f>
        <v>0</v>
      </c>
      <c r="CQ48">
        <f>IF(M48=0,0,COUNTIF(T3_imgsummary!E48:N48,"GRV")*100/M48)</f>
        <v>0</v>
      </c>
      <c r="CR48">
        <f>IF(M48=0,0,COUNTIF(T3_imgsummary!E48:N48,"R")*100/M48)</f>
        <v>0</v>
      </c>
      <c r="CS48">
        <f>IF(M48=0,0,COUNTIF(T3_imgsummary!E48:N48,"S")*100/M48)</f>
        <v>0</v>
      </c>
      <c r="CT48">
        <f>IF(M48=0,0,COUNTIF(T3_imgsummary!E48:N48,"RCK")*100/M48)</f>
        <v>0</v>
      </c>
      <c r="CU48">
        <f>IF(M48=0,0,COUNTIF(T3_imgsummary!E48:N48,"SI")*100/M48)</f>
        <v>0</v>
      </c>
      <c r="CW48">
        <f>IF(M48=0,0,COUNTIF(T3_imgsummary!E48:N48,"COD")*100/M48)</f>
        <v>0</v>
      </c>
      <c r="CX48">
        <f>IF(M48=0,0,COUNTIF(T3_imgsummary!E48:N48,"KAPP")*100/M48)</f>
        <v>0</v>
      </c>
      <c r="CY48" s="26">
        <f>IF(M48=0,0,COUNTIF(T3_imgsummary!E48:N48,"MA")*100/M48)</f>
        <v>10</v>
      </c>
      <c r="CZ48">
        <f>IF(M48=0,0,COUNTIF(T3_imgsummary!E48:N48,"SARG")*100/M48)</f>
        <v>0</v>
      </c>
      <c r="DB48">
        <f>IF(M48=0,0,COUNTIF(T3_imgsummary!E48:N48,"HA")*100/M48)</f>
        <v>0</v>
      </c>
      <c r="DD48">
        <f>IF(M48=0,0,COUNTIF(T3_imgsummary!E48:N48,"COTS")*100/M48)</f>
        <v>0</v>
      </c>
      <c r="DE48">
        <f>IF(M48=0,0,COUNTIF(T3_imgsummary!E48:N48,"COR")*100/M48)</f>
        <v>0</v>
      </c>
      <c r="DF48">
        <f>IF(M48=0,0,COUNTIF(T3_imgsummary!E48:N48,"DIA")*100/M48)</f>
        <v>0</v>
      </c>
      <c r="DG48">
        <f>IF(M48=0,0,COUNTIF(T3_imgsummary!E48:N48,"GORG")*100/M48)</f>
        <v>0</v>
      </c>
      <c r="DH48">
        <f>IF(M48=0,0,COUNTIF(T3_imgsummary!E48:N48,"ISIS")*100/M48)</f>
        <v>0</v>
      </c>
      <c r="DI48">
        <f>IF(M48=0,0,COUNTIF(T3_imgsummary!E48:N48,"OT")*100/M48)</f>
        <v>0</v>
      </c>
      <c r="DJ48">
        <f>IF(M48=0,0,COUNTIF(T3_imgsummary!E48:N48,"SG")*100/M48)</f>
        <v>0</v>
      </c>
      <c r="DK48">
        <f>IF(M48=0,0,COUNTIF(T3_imgsummary!E48:N48,"SC")*100/M48)</f>
        <v>0</v>
      </c>
      <c r="DL48">
        <f>IF(M48=0,0,COUNTIF(T3_imgsummary!E48:N48,"SP")*100/M48)</f>
        <v>0</v>
      </c>
      <c r="DM48">
        <f>IF(M48=0,0,COUNTIF(T3_imgsummary!E48:N48,"ZO")*100/M48)</f>
        <v>0</v>
      </c>
      <c r="DO48">
        <f>IF(M48=0,0,COUNTIF(T3_imgsummary!E48:N48,"TWB")*100/M48)</f>
        <v>0</v>
      </c>
      <c r="DQ48">
        <f>IF(M48=0,0,COUNTIF(T3_imgsummary!Y48:AH48,"COR")*100/M48)</f>
        <v>0</v>
      </c>
      <c r="DR48">
        <f>IF(M48=0,0,COUNTIF(T3_imgsummary!Y48:AH48,"COTS")*100/M48)</f>
        <v>0</v>
      </c>
      <c r="DS48">
        <f>IF(M48=0,0,COUNTIF(T3_imgsummary!Y48:AH48,"DIA")*100/M48)</f>
        <v>0</v>
      </c>
      <c r="DT48">
        <f>IF(M48=0,0,COUNTIF(T3_imgsummary!Y48:AH48,"GORG")*100/M48)</f>
        <v>0</v>
      </c>
      <c r="DU48">
        <f>IF(M48=0,0,COUNTIF(T3_imgsummary!Y48:AH48,"ISIS")*100/M48)</f>
        <v>0</v>
      </c>
      <c r="DV48">
        <f>IF(M48=0,0,COUNTIF(T3_imgsummary!Y48:AH48,"DIS")*100/M48)</f>
        <v>0</v>
      </c>
      <c r="DW48">
        <f>IF(M48=0,0,COUNTIF(T3_imgsummary!Y48:AH48,"BLEC")*100/M48)</f>
        <v>0</v>
      </c>
      <c r="DX48">
        <f>IF(M48=0,0,COUNTIF(T3_imgsummary!Y48:AH48,"COD")*100/M48)</f>
        <v>0</v>
      </c>
      <c r="DY48">
        <f>IF(M48=0,0,COUNTIF(T3_imgsummary!Y48:AH48,"KAPP")*100/M48)</f>
        <v>0</v>
      </c>
      <c r="DZ48">
        <f>IF(M48=0,0,COUNTIF(T3_imgsummary!Y48:AH48,"SARG")*100/M48)</f>
        <v>0</v>
      </c>
      <c r="EA48">
        <f>IF(M48=0,0,COUNTIF(T3_imgsummary!Y48:AH48,"ZACRF")*100/M48)</f>
        <v>0</v>
      </c>
      <c r="EB48">
        <f>IF(M48=0,0,COUNTIF(T3_imgsummary!Y48:AH48,"ZAGARF")*100/M48)</f>
        <v>0</v>
      </c>
      <c r="EC48">
        <f>IF(M48=0,0,COUNTIF(T3_imgsummary!Y48:AH48,"ZAGATF")*100/M48)</f>
        <v>0</v>
      </c>
      <c r="ED48">
        <f>IF(M48=0,0,COUNTIF(T3_imgsummary!Y48:AH48,"ZCMRF")*100/M48)</f>
        <v>0</v>
      </c>
      <c r="EE48">
        <f>IF(M48=0,0,COUNTIF(T3_imgsummary!Y48:AH48,"ZDENF")*100/M48)</f>
        <v>0</v>
      </c>
      <c r="EF48">
        <f>IF(M48=0,0,COUNTIF(T3_imgsummary!Y48:AH48,"ZEUPF")*100/M48)</f>
        <v>0</v>
      </c>
      <c r="EG48">
        <f>IF(M48=0,0,COUNTIF(T3_imgsummary!Y48:AH48,"ZFAVF")*100/M48)</f>
        <v>0</v>
      </c>
      <c r="EH48">
        <f>IF(M48=0,0,COUNTIF(T3_imgsummary!Y48:AH48,"ZMUSF")*100/M48)</f>
        <v>0</v>
      </c>
      <c r="EI48">
        <f>IF(M48=0,0,COUNTIF(T3_imgsummary!Y48:AH48,"ZNSC")*100/M48)</f>
        <v>0</v>
      </c>
      <c r="EJ48">
        <f>IF(M48=0,0,COUNTIF(T3_imgsummary!Y48:AH48,"ZOC")*100/M48)</f>
        <v>0</v>
      </c>
      <c r="EK48">
        <f>IF(M48=0,0,COUNTIF(T3_imgsummary!Y48:AH48,"ZPOCF")*100/M48)</f>
        <v>0</v>
      </c>
      <c r="EL48">
        <f>IF(M48=0,0,COUNTIF(T3_imgsummary!Y48:AH48,"ZPORF")*100/M48)</f>
        <v>0</v>
      </c>
    </row>
    <row r="49" spans="1:142" x14ac:dyDescent="0.25">
      <c r="A49">
        <v>47</v>
      </c>
      <c r="B49" t="s">
        <v>767</v>
      </c>
      <c r="F49" s="26">
        <f>IF(M49=0,0,COUNTIF(T3_imgsummary!O49:X49,"HC")*100/M49)</f>
        <v>40</v>
      </c>
      <c r="G49" s="26">
        <f>IF(M49=0,0,COUNTIF(T3_imgsummary!O49:X49,"AA")*100/M49)</f>
        <v>20</v>
      </c>
      <c r="H49">
        <f>IF(M49=0,0,COUNTIF(T3_imgsummary!O49:X49,"AB")*100/M49)</f>
        <v>0</v>
      </c>
      <c r="I49" s="26">
        <f>IF(M49=0,0,COUNTIF(T3_imgsummary!O49:X49,"MA")*100/M49)</f>
        <v>30</v>
      </c>
      <c r="J49" s="26">
        <f>IF(M49=0,0,COUNTIF(T3_imgsummary!O49:X49,"HA")*100/M49)</f>
        <v>10</v>
      </c>
      <c r="K49">
        <f>IF(M49=0,0,COUNTIF(T3_imgsummary!O49:X49,"OB")*100/M49)</f>
        <v>0</v>
      </c>
      <c r="L49">
        <f>IF(M49=0,0,COUNTIF(T3_imgsummary!O49:X49,"TWB")*100/M49)</f>
        <v>0</v>
      </c>
      <c r="M49">
        <f>10-COUNTIF(T3_imgsummary!O49:X49,"TWS")</f>
        <v>10</v>
      </c>
      <c r="P49">
        <f>IF(M49=0,0,COUNTIF(T3_imgsummary!E49:N49,"ACAN")*100/M49)</f>
        <v>0</v>
      </c>
      <c r="Q49">
        <f>IF(M49=0,0,COUNTIF(T3_imgsummary!E49:N49,"ACB")*100/M49)</f>
        <v>0</v>
      </c>
      <c r="R49">
        <f>IF(M49=0,0,COUNTIF(T3_imgsummary!E49:N49,"ACC")*100/M49)</f>
        <v>0</v>
      </c>
      <c r="S49" s="26">
        <f>IF(M49=0,0,COUNTIF(T3_imgsummary!E49:N49,"ACD")*100/M49)</f>
        <v>20</v>
      </c>
      <c r="T49">
        <f>IF(M49=0,0,COUNTIF(T3_imgsummary!E49:N49,"ACH")*100/M49)</f>
        <v>0</v>
      </c>
      <c r="U49">
        <f>IF(M49=0,0,COUNTIF(T3_imgsummary!E49:N49,"ACT")*100/M49)</f>
        <v>0</v>
      </c>
      <c r="V49">
        <f>IF(M49=0,0,COUNTIF(T3_imgsummary!E49:N49,"ACR")*100/M49)</f>
        <v>0</v>
      </c>
      <c r="W49">
        <f>IF(M49=0,0,COUNTIF(T3_imgsummary!E49:N49,"AST")*100/M49)</f>
        <v>0</v>
      </c>
      <c r="X49">
        <f>IF(M49=0,0,COUNTIF(T3_imgsummary!E49:N49,"AF")*100/M49)</f>
        <v>0</v>
      </c>
      <c r="Y49">
        <f>IF(M49=0,0,COUNTIF(T3_imgsummary!E49:N49,"BLEC")*100/M49)</f>
        <v>0</v>
      </c>
      <c r="Z49">
        <f>IF(M49=0,0,COUNTIF(T3_imgsummary!E49:N49,"CAU")*100/M49)</f>
        <v>0</v>
      </c>
      <c r="AA49">
        <f>IF(M49=0,0,COUNTIF(T3_imgsummary!E49:N49,"COE")*100/M49)</f>
        <v>0</v>
      </c>
      <c r="AB49">
        <f>IF(M49=0,0,COUNTIF(T3_imgsummary!E49:N49,"COS")*100/M49)</f>
        <v>0</v>
      </c>
      <c r="AC49">
        <f>IF(M49=0,0,COUNTIF(T3_imgsummary!E49:N49,"CYP")*100/M49)</f>
        <v>0</v>
      </c>
      <c r="AD49">
        <f>IF(M49=0,0,COUNTIF(T3_imgsummary!E49:N49,"DIP")*100/M49)</f>
        <v>0</v>
      </c>
      <c r="AE49">
        <f>IF(M49=0,0,COUNTIF(T3_imgsummary!E49:N49,"ECHY")*100/M49)</f>
        <v>0</v>
      </c>
      <c r="AF49">
        <f>IF(M49=0,0,COUNTIF(T3_imgsummary!E49:N49,"ECHI")*100/M49)</f>
        <v>0</v>
      </c>
      <c r="AG49">
        <f>IF(M49=0,0,COUNTIF(T3_imgsummary!E49:N49,"EUP")*100/M49)</f>
        <v>0</v>
      </c>
      <c r="AH49">
        <f>IF(M49=0,0,COUNTIF(T3_imgsummary!E49:N49,"FAV")*100/M49)</f>
        <v>0</v>
      </c>
      <c r="AI49">
        <f>IF(M49=0,0,COUNTIF(T3_imgsummary!E49:N49,"FVI")*100/M49)</f>
        <v>0</v>
      </c>
      <c r="AJ49">
        <f>IF(M49=0,0,COUNTIF(T3_imgsummary!E49:N49,"CMR")*100/M49)</f>
        <v>0</v>
      </c>
      <c r="AK49">
        <f>IF(M49=0,0,COUNTIF(T3_imgsummary!E49:N49,"GAL")*100/M49)</f>
        <v>0</v>
      </c>
      <c r="AL49">
        <f>IF(M49=0,0,COUNTIF(T3_imgsummary!E49:N49,"GONIA")*100/M49)</f>
        <v>0</v>
      </c>
      <c r="AM49">
        <f>IF(M49=0,0,COUNTIF(T3_imgsummary!E49:N49,"GONIO")*100/M49)</f>
        <v>0</v>
      </c>
      <c r="AN49">
        <f>IF(M49=0,0,COUNTIF(T3_imgsummary!E49:N49,"HEL")*100/M49)</f>
        <v>0</v>
      </c>
      <c r="AO49">
        <f>IF(M49=0,0,COUNTIF(T3_imgsummary!E49:N49,"HYD")*100/M49)</f>
        <v>0</v>
      </c>
      <c r="AP49">
        <f>IF(M49=0,0,COUNTIF(T3_imgsummary!E49:N49,"ISO")*100/M49)</f>
        <v>0</v>
      </c>
      <c r="AQ49">
        <f>IF(M49=0,0,COUNTIF(T3_imgsummary!E49:N49,"LEPA")*100/M49)</f>
        <v>0</v>
      </c>
      <c r="AR49">
        <f>IF(M49=0,0,COUNTIF(T3_imgsummary!E49:N49,"LEPS")*100/M49)</f>
        <v>0</v>
      </c>
      <c r="AS49">
        <f>IF(M49=0,0,COUNTIF(T3_imgsummary!E49:N49,"LOB")*100/M49)</f>
        <v>0</v>
      </c>
      <c r="AT49">
        <f>IF(M49=0,0,COUNTIF(T3_imgsummary!E49:N49,"MER")*100/M49)</f>
        <v>0</v>
      </c>
      <c r="AU49">
        <f>IF(M49=0,0,COUNTIF(T3_imgsummary!E49:N49,"MILL")*100/M49)</f>
        <v>0</v>
      </c>
      <c r="AV49">
        <f>IF(M49=0,0,COUNTIF(T3_imgsummary!E49:N49,"MON")*100/M49)</f>
        <v>0</v>
      </c>
      <c r="AW49">
        <f>IF(M49=0,0,COUNTIF(T3_imgsummary!E49:N49,"MONTB")*100/M49)</f>
        <v>0</v>
      </c>
      <c r="AX49">
        <f>IF(M49=0,0,COUNTIF(T3_imgsummary!E49:N49,"MONTE")*100/M49)</f>
        <v>0</v>
      </c>
      <c r="AY49">
        <f>IF(M49=0,0,COUNTIF(T3_imgsummary!E49:N49,"MONTF")*100/M49)</f>
        <v>0</v>
      </c>
      <c r="AZ49">
        <f>IF(M49=0,0,COUNTIF(T3_imgsummary!E49:N49,"MYC")*100/M49)</f>
        <v>0</v>
      </c>
      <c r="BA49">
        <f>IF(M49=0,0,COUNTIF(T3_imgsummary!E49:N49,"CB")*100/M49)</f>
        <v>0</v>
      </c>
      <c r="BB49">
        <f>IF(M49=0,0,COUNTIF(T3_imgsummary!E49:N49,"BUB")*100/M49)</f>
        <v>0</v>
      </c>
      <c r="BC49">
        <f>IF(M49=0,0,COUNTIF(T3_imgsummary!E49:N49,"CE")*100/M49)</f>
        <v>0</v>
      </c>
      <c r="BD49">
        <f>IF(M49=0,0,COUNTIF(T3_imgsummary!E49:N49,"CF")*100/M49)</f>
        <v>0</v>
      </c>
      <c r="BE49">
        <f>IF(M49=0,0,COUNTIF(T3_imgsummary!E49:N49,"FOT")*100/M49)</f>
        <v>0</v>
      </c>
      <c r="BF49">
        <f>IF(M49=0,0,COUNTIF(T3_imgsummary!E49:N49,"CM")*100/M49)</f>
        <v>0</v>
      </c>
      <c r="BG49">
        <f>IF(M49=0,0,COUNTIF(T3_imgsummary!E49:N49,"OULA")*100/M49)</f>
        <v>0</v>
      </c>
      <c r="BH49">
        <f>IF(M49=0,0,COUNTIF(T3_imgsummary!E49:N49,"OULO")*100/M49)</f>
        <v>0</v>
      </c>
      <c r="BI49">
        <f>IF(M49=0,0,COUNTIF(T3_imgsummary!E49:N49,"OXY")*100/M49)</f>
        <v>0</v>
      </c>
      <c r="BJ49">
        <f>IF(M49=0,0,COUNTIF(T3_imgsummary!E49:N49,"PACE")*100/M49)</f>
        <v>0</v>
      </c>
      <c r="BK49">
        <f>IF(M49=0,0,COUNTIF(T3_imgsummary!E49:N49,"PACF")*100/M49)</f>
        <v>0</v>
      </c>
      <c r="BL49">
        <f>IF(M49=0,0,COUNTIF(T3_imgsummary!E49:N49,"PAV")*100/M49)</f>
        <v>0</v>
      </c>
      <c r="BM49">
        <f>IF(M49=0,0,COUNTIF(T3_imgsummary!E49:N49,"PEC")*100/M49)</f>
        <v>0</v>
      </c>
      <c r="BN49">
        <f>IF(M49=0,0,COUNTIF(T3_imgsummary!E49:N49,"PLAT")*100/M49)</f>
        <v>0</v>
      </c>
      <c r="BO49">
        <f>IF(M49=0,0,COUNTIF(T3_imgsummary!E49:N49,"POC")*100/M49)</f>
        <v>0</v>
      </c>
      <c r="BP49">
        <f>IF(M49=0,0,COUNTIF(T3_imgsummary!E49:N49,"PORB")*100/M49)</f>
        <v>0</v>
      </c>
      <c r="BQ49">
        <f>IF(M49=0,0,COUNTIF(T3_imgsummary!E49:N49,"PORE")*100/M49)</f>
        <v>0</v>
      </c>
      <c r="BR49" s="26">
        <f>IF(M49=0,0,COUNTIF(T3_imgsummary!E49:N49,"PORM")*100/M49)</f>
        <v>20</v>
      </c>
      <c r="BS49">
        <f>IF(M49=0,0,COUNTIF(T3_imgsummary!E49:N49,"SER")*100/M49)</f>
        <v>0</v>
      </c>
      <c r="BT49">
        <f>IF(M49=0,0,COUNTIF(T3_imgsummary!E49:N49,"STY")*100/M49)</f>
        <v>0</v>
      </c>
      <c r="BU49">
        <f>IF(M49=0,0,COUNTIF(T3_imgsummary!E49:N49,"SYM")*100/M49)</f>
        <v>0</v>
      </c>
      <c r="BV49">
        <f>IF(M49=0,0,COUNTIF(T3_imgsummary!E49:N49,"TUBI")*100/M49)</f>
        <v>0</v>
      </c>
      <c r="BW49">
        <f>IF(M49=0,0,COUNTIF(T3_imgsummary!E49:N49,"TURB")*100/M49)</f>
        <v>0</v>
      </c>
      <c r="BX49">
        <f>IF(M49=0,0,COUNTIF(T3_imgsummary!E49:N49,"ZACRF")*100/M49)</f>
        <v>0</v>
      </c>
      <c r="BY49">
        <f>IF(M49=0,0,COUNTIF(T3_imgsummary!E49:N49,"ZAGARF")*100/M49)</f>
        <v>0</v>
      </c>
      <c r="BZ49">
        <f>IF(M49=0,0,COUNTIF(T3_imgsummary!E49:N49,"ZAGATF")*100/M49)</f>
        <v>0</v>
      </c>
      <c r="CA49">
        <f>IF(M49=0,0,COUNTIF(T3_imgsummary!E49:N49,"ZDENF")*100/M49)</f>
        <v>0</v>
      </c>
      <c r="CB49">
        <f>IF(M49=0,0,COUNTIF(T3_imgsummary!E49:N49,"ZEUPF")*100/M49)</f>
        <v>0</v>
      </c>
      <c r="CC49">
        <f>IF(M49=0,0,COUNTIF(T3_imgsummary!E49:N49,"ZFAVF")*100/M49)</f>
        <v>0</v>
      </c>
      <c r="CD49">
        <f>IF(M49=0,0,COUNTIF(T3_imgsummary!E49:N49,"ZCMRF")*100/M49)</f>
        <v>0</v>
      </c>
      <c r="CE49">
        <f>IF(M49=0,0,COUNTIF(T3_imgsummary!E49:N49,"ZMUSF")*100/M49)</f>
        <v>0</v>
      </c>
      <c r="CF49">
        <f>IF(M49=0,0,COUNTIF(T3_imgsummary!E49:N49,"ZNSC")*100/M49)</f>
        <v>0</v>
      </c>
      <c r="CG49">
        <f>IF(M49=0,0,COUNTIF(T3_imgsummary!E49:N49,"ZOC")*100/M49)</f>
        <v>0</v>
      </c>
      <c r="CH49">
        <f>IF(M49=0,0,COUNTIF(T3_imgsummary!E49:N49,"ZPOCF")*100/M49)</f>
        <v>0</v>
      </c>
      <c r="CI49">
        <f>IF(M49=0,0,COUNTIF(T3_imgsummary!E49:N49,"ZPORF")*100/M49)</f>
        <v>0</v>
      </c>
      <c r="CK49" s="26">
        <f>IF(M49=0,0,COUNTIF(T3_imgsummary!E49:N49,"AA")*100/M49)</f>
        <v>20</v>
      </c>
      <c r="CL49">
        <f>IF(M49=0,0,COUNTIF(T3_imgsummary!E49:N49,"CA")*100/M49)</f>
        <v>0</v>
      </c>
      <c r="CM49">
        <f>IF(M49=0,0,COUNTIF(T3_imgsummary!E49:N49,"DC")*100/M49)</f>
        <v>0</v>
      </c>
      <c r="CN49">
        <f>IF(M49=0,0,COUNTIF(T3_imgsummary!E49:N49,"DCA")*100/M49)</f>
        <v>0</v>
      </c>
      <c r="CO49">
        <f>IF(M49=0,0,COUNTIF(T3_imgsummary!E49:N49,"DIS")*100/M49)</f>
        <v>0</v>
      </c>
      <c r="CQ49">
        <f>IF(M49=0,0,COUNTIF(T3_imgsummary!E49:N49,"GRV")*100/M49)</f>
        <v>0</v>
      </c>
      <c r="CR49">
        <f>IF(M49=0,0,COUNTIF(T3_imgsummary!E49:N49,"R")*100/M49)</f>
        <v>0</v>
      </c>
      <c r="CS49">
        <f>IF(M49=0,0,COUNTIF(T3_imgsummary!E49:N49,"S")*100/M49)</f>
        <v>0</v>
      </c>
      <c r="CT49">
        <f>IF(M49=0,0,COUNTIF(T3_imgsummary!E49:N49,"RCK")*100/M49)</f>
        <v>0</v>
      </c>
      <c r="CU49">
        <f>IF(M49=0,0,COUNTIF(T3_imgsummary!E49:N49,"SI")*100/M49)</f>
        <v>0</v>
      </c>
      <c r="CW49">
        <f>IF(M49=0,0,COUNTIF(T3_imgsummary!E49:N49,"COD")*100/M49)</f>
        <v>0</v>
      </c>
      <c r="CX49">
        <f>IF(M49=0,0,COUNTIF(T3_imgsummary!E49:N49,"KAPP")*100/M49)</f>
        <v>0</v>
      </c>
      <c r="CY49" s="26">
        <f>IF(M49=0,0,COUNTIF(T3_imgsummary!E49:N49,"MA")*100/M49)</f>
        <v>30</v>
      </c>
      <c r="CZ49">
        <f>IF(M49=0,0,COUNTIF(T3_imgsummary!E49:N49,"SARG")*100/M49)</f>
        <v>0</v>
      </c>
      <c r="DB49" s="26">
        <f>IF(M49=0,0,COUNTIF(T3_imgsummary!E49:N49,"HA")*100/M49)</f>
        <v>10</v>
      </c>
      <c r="DD49">
        <f>IF(M49=0,0,COUNTIF(T3_imgsummary!E49:N49,"COTS")*100/M49)</f>
        <v>0</v>
      </c>
      <c r="DE49">
        <f>IF(M49=0,0,COUNTIF(T3_imgsummary!E49:N49,"COR")*100/M49)</f>
        <v>0</v>
      </c>
      <c r="DF49">
        <f>IF(M49=0,0,COUNTIF(T3_imgsummary!E49:N49,"DIA")*100/M49)</f>
        <v>0</v>
      </c>
      <c r="DG49">
        <f>IF(M49=0,0,COUNTIF(T3_imgsummary!E49:N49,"GORG")*100/M49)</f>
        <v>0</v>
      </c>
      <c r="DH49">
        <f>IF(M49=0,0,COUNTIF(T3_imgsummary!E49:N49,"ISIS")*100/M49)</f>
        <v>0</v>
      </c>
      <c r="DI49">
        <f>IF(M49=0,0,COUNTIF(T3_imgsummary!E49:N49,"OT")*100/M49)</f>
        <v>0</v>
      </c>
      <c r="DJ49">
        <f>IF(M49=0,0,COUNTIF(T3_imgsummary!E49:N49,"SG")*100/M49)</f>
        <v>0</v>
      </c>
      <c r="DK49">
        <f>IF(M49=0,0,COUNTIF(T3_imgsummary!E49:N49,"SC")*100/M49)</f>
        <v>0</v>
      </c>
      <c r="DL49">
        <f>IF(M49=0,0,COUNTIF(T3_imgsummary!E49:N49,"SP")*100/M49)</f>
        <v>0</v>
      </c>
      <c r="DM49">
        <f>IF(M49=0,0,COUNTIF(T3_imgsummary!E49:N49,"ZO")*100/M49)</f>
        <v>0</v>
      </c>
      <c r="DO49">
        <f>IF(M49=0,0,COUNTIF(T3_imgsummary!E49:N49,"TWB")*100/M49)</f>
        <v>0</v>
      </c>
      <c r="DQ49">
        <f>IF(M49=0,0,COUNTIF(T3_imgsummary!Y49:AH49,"COR")*100/M49)</f>
        <v>0</v>
      </c>
      <c r="DR49">
        <f>IF(M49=0,0,COUNTIF(T3_imgsummary!Y49:AH49,"COTS")*100/M49)</f>
        <v>0</v>
      </c>
      <c r="DS49">
        <f>IF(M49=0,0,COUNTIF(T3_imgsummary!Y49:AH49,"DIA")*100/M49)</f>
        <v>0</v>
      </c>
      <c r="DT49">
        <f>IF(M49=0,0,COUNTIF(T3_imgsummary!Y49:AH49,"GORG")*100/M49)</f>
        <v>0</v>
      </c>
      <c r="DU49">
        <f>IF(M49=0,0,COUNTIF(T3_imgsummary!Y49:AH49,"ISIS")*100/M49)</f>
        <v>0</v>
      </c>
      <c r="DV49">
        <f>IF(M49=0,0,COUNTIF(T3_imgsummary!Y49:AH49,"DIS")*100/M49)</f>
        <v>0</v>
      </c>
      <c r="DW49">
        <f>IF(M49=0,0,COUNTIF(T3_imgsummary!Y49:AH49,"BLEC")*100/M49)</f>
        <v>0</v>
      </c>
      <c r="DX49">
        <f>IF(M49=0,0,COUNTIF(T3_imgsummary!Y49:AH49,"COD")*100/M49)</f>
        <v>0</v>
      </c>
      <c r="DY49">
        <f>IF(M49=0,0,COUNTIF(T3_imgsummary!Y49:AH49,"KAPP")*100/M49)</f>
        <v>0</v>
      </c>
      <c r="DZ49">
        <f>IF(M49=0,0,COUNTIF(T3_imgsummary!Y49:AH49,"SARG")*100/M49)</f>
        <v>0</v>
      </c>
      <c r="EA49">
        <f>IF(M49=0,0,COUNTIF(T3_imgsummary!Y49:AH49,"ZACRF")*100/M49)</f>
        <v>0</v>
      </c>
      <c r="EB49">
        <f>IF(M49=0,0,COUNTIF(T3_imgsummary!Y49:AH49,"ZAGARF")*100/M49)</f>
        <v>0</v>
      </c>
      <c r="EC49">
        <f>IF(M49=0,0,COUNTIF(T3_imgsummary!Y49:AH49,"ZAGATF")*100/M49)</f>
        <v>0</v>
      </c>
      <c r="ED49">
        <f>IF(M49=0,0,COUNTIF(T3_imgsummary!Y49:AH49,"ZCMRF")*100/M49)</f>
        <v>0</v>
      </c>
      <c r="EE49">
        <f>IF(M49=0,0,COUNTIF(T3_imgsummary!Y49:AH49,"ZDENF")*100/M49)</f>
        <v>0</v>
      </c>
      <c r="EF49">
        <f>IF(M49=0,0,COUNTIF(T3_imgsummary!Y49:AH49,"ZEUPF")*100/M49)</f>
        <v>0</v>
      </c>
      <c r="EG49">
        <f>IF(M49=0,0,COUNTIF(T3_imgsummary!Y49:AH49,"ZFAVF")*100/M49)</f>
        <v>0</v>
      </c>
      <c r="EH49">
        <f>IF(M49=0,0,COUNTIF(T3_imgsummary!Y49:AH49,"ZMUSF")*100/M49)</f>
        <v>0</v>
      </c>
      <c r="EI49">
        <f>IF(M49=0,0,COUNTIF(T3_imgsummary!Y49:AH49,"ZNSC")*100/M49)</f>
        <v>0</v>
      </c>
      <c r="EJ49">
        <f>IF(M49=0,0,COUNTIF(T3_imgsummary!Y49:AH49,"ZOC")*100/M49)</f>
        <v>0</v>
      </c>
      <c r="EK49">
        <f>IF(M49=0,0,COUNTIF(T3_imgsummary!Y49:AH49,"ZPOCF")*100/M49)</f>
        <v>0</v>
      </c>
      <c r="EL49">
        <f>IF(M49=0,0,COUNTIF(T3_imgsummary!Y49:AH49,"ZPORF")*100/M49)</f>
        <v>0</v>
      </c>
    </row>
    <row r="50" spans="1:142" x14ac:dyDescent="0.25">
      <c r="A50">
        <v>48</v>
      </c>
      <c r="B50" t="s">
        <v>768</v>
      </c>
      <c r="F50" s="26">
        <f>IF(M50=0,0,COUNTIF(T3_imgsummary!O50:X50,"HC")*100/M50)</f>
        <v>20</v>
      </c>
      <c r="G50" s="26">
        <f>IF(M50=0,0,COUNTIF(T3_imgsummary!O50:X50,"AA")*100/M50)</f>
        <v>40</v>
      </c>
      <c r="H50">
        <f>IF(M50=0,0,COUNTIF(T3_imgsummary!O50:X50,"AB")*100/M50)</f>
        <v>0</v>
      </c>
      <c r="I50" s="26">
        <f>IF(M50=0,0,COUNTIF(T3_imgsummary!O50:X50,"MA")*100/M50)</f>
        <v>20</v>
      </c>
      <c r="J50">
        <f>IF(M50=0,0,COUNTIF(T3_imgsummary!O50:X50,"HA")*100/M50)</f>
        <v>0</v>
      </c>
      <c r="K50" s="26">
        <f>IF(M50=0,0,COUNTIF(T3_imgsummary!O50:X50,"OB")*100/M50)</f>
        <v>20</v>
      </c>
      <c r="L50">
        <f>IF(M50=0,0,COUNTIF(T3_imgsummary!O50:X50,"TWB")*100/M50)</f>
        <v>0</v>
      </c>
      <c r="M50">
        <f>10-COUNTIF(T3_imgsummary!O50:X50,"TWS")</f>
        <v>10</v>
      </c>
      <c r="P50">
        <f>IF(M50=0,0,COUNTIF(T3_imgsummary!E50:N50,"ACAN")*100/M50)</f>
        <v>0</v>
      </c>
      <c r="Q50">
        <f>IF(M50=0,0,COUNTIF(T3_imgsummary!E50:N50,"ACB")*100/M50)</f>
        <v>0</v>
      </c>
      <c r="R50">
        <f>IF(M50=0,0,COUNTIF(T3_imgsummary!E50:N50,"ACC")*100/M50)</f>
        <v>0</v>
      </c>
      <c r="S50">
        <f>IF(M50=0,0,COUNTIF(T3_imgsummary!E50:N50,"ACD")*100/M50)</f>
        <v>0</v>
      </c>
      <c r="T50">
        <f>IF(M50=0,0,COUNTIF(T3_imgsummary!E50:N50,"ACH")*100/M50)</f>
        <v>0</v>
      </c>
      <c r="U50">
        <f>IF(M50=0,0,COUNTIF(T3_imgsummary!E50:N50,"ACT")*100/M50)</f>
        <v>0</v>
      </c>
      <c r="V50">
        <f>IF(M50=0,0,COUNTIF(T3_imgsummary!E50:N50,"ACR")*100/M50)</f>
        <v>0</v>
      </c>
      <c r="W50">
        <f>IF(M50=0,0,COUNTIF(T3_imgsummary!E50:N50,"AST")*100/M50)</f>
        <v>0</v>
      </c>
      <c r="X50">
        <f>IF(M50=0,0,COUNTIF(T3_imgsummary!E50:N50,"AF")*100/M50)</f>
        <v>0</v>
      </c>
      <c r="Y50">
        <f>IF(M50=0,0,COUNTIF(T3_imgsummary!E50:N50,"BLEC")*100/M50)</f>
        <v>0</v>
      </c>
      <c r="Z50">
        <f>IF(M50=0,0,COUNTIF(T3_imgsummary!E50:N50,"CAU")*100/M50)</f>
        <v>0</v>
      </c>
      <c r="AA50">
        <f>IF(M50=0,0,COUNTIF(T3_imgsummary!E50:N50,"COE")*100/M50)</f>
        <v>0</v>
      </c>
      <c r="AB50">
        <f>IF(M50=0,0,COUNTIF(T3_imgsummary!E50:N50,"COS")*100/M50)</f>
        <v>0</v>
      </c>
      <c r="AC50">
        <f>IF(M50=0,0,COUNTIF(T3_imgsummary!E50:N50,"CYP")*100/M50)</f>
        <v>0</v>
      </c>
      <c r="AD50">
        <f>IF(M50=0,0,COUNTIF(T3_imgsummary!E50:N50,"DIP")*100/M50)</f>
        <v>0</v>
      </c>
      <c r="AE50">
        <f>IF(M50=0,0,COUNTIF(T3_imgsummary!E50:N50,"ECHY")*100/M50)</f>
        <v>0</v>
      </c>
      <c r="AF50">
        <f>IF(M50=0,0,COUNTIF(T3_imgsummary!E50:N50,"ECHI")*100/M50)</f>
        <v>0</v>
      </c>
      <c r="AG50">
        <f>IF(M50=0,0,COUNTIF(T3_imgsummary!E50:N50,"EUP")*100/M50)</f>
        <v>0</v>
      </c>
      <c r="AH50">
        <f>IF(M50=0,0,COUNTIF(T3_imgsummary!E50:N50,"FAV")*100/M50)</f>
        <v>0</v>
      </c>
      <c r="AI50">
        <f>IF(M50=0,0,COUNTIF(T3_imgsummary!E50:N50,"FVI")*100/M50)</f>
        <v>0</v>
      </c>
      <c r="AJ50">
        <f>IF(M50=0,0,COUNTIF(T3_imgsummary!E50:N50,"CMR")*100/M50)</f>
        <v>0</v>
      </c>
      <c r="AK50">
        <f>IF(M50=0,0,COUNTIF(T3_imgsummary!E50:N50,"GAL")*100/M50)</f>
        <v>0</v>
      </c>
      <c r="AL50" s="26">
        <f>IF(M50=0,0,COUNTIF(T3_imgsummary!E50:N50,"GONIA")*100/M50)</f>
        <v>10</v>
      </c>
      <c r="AM50">
        <f>IF(M50=0,0,COUNTIF(T3_imgsummary!E50:N50,"GONIO")*100/M50)</f>
        <v>0</v>
      </c>
      <c r="AN50">
        <f>IF(M50=0,0,COUNTIF(T3_imgsummary!E50:N50,"HEL")*100/M50)</f>
        <v>0</v>
      </c>
      <c r="AO50">
        <f>IF(M50=0,0,COUNTIF(T3_imgsummary!E50:N50,"HYD")*100/M50)</f>
        <v>0</v>
      </c>
      <c r="AP50">
        <f>IF(M50=0,0,COUNTIF(T3_imgsummary!E50:N50,"ISO")*100/M50)</f>
        <v>0</v>
      </c>
      <c r="AQ50">
        <f>IF(M50=0,0,COUNTIF(T3_imgsummary!E50:N50,"LEPA")*100/M50)</f>
        <v>0</v>
      </c>
      <c r="AR50">
        <f>IF(M50=0,0,COUNTIF(T3_imgsummary!E50:N50,"LEPS")*100/M50)</f>
        <v>0</v>
      </c>
      <c r="AS50">
        <f>IF(M50=0,0,COUNTIF(T3_imgsummary!E50:N50,"LOB")*100/M50)</f>
        <v>0</v>
      </c>
      <c r="AT50">
        <f>IF(M50=0,0,COUNTIF(T3_imgsummary!E50:N50,"MER")*100/M50)</f>
        <v>0</v>
      </c>
      <c r="AU50">
        <f>IF(M50=0,0,COUNTIF(T3_imgsummary!E50:N50,"MILL")*100/M50)</f>
        <v>0</v>
      </c>
      <c r="AV50">
        <f>IF(M50=0,0,COUNTIF(T3_imgsummary!E50:N50,"MON")*100/M50)</f>
        <v>0</v>
      </c>
      <c r="AW50">
        <f>IF(M50=0,0,COUNTIF(T3_imgsummary!E50:N50,"MONTB")*100/M50)</f>
        <v>0</v>
      </c>
      <c r="AX50">
        <f>IF(M50=0,0,COUNTIF(T3_imgsummary!E50:N50,"MONTE")*100/M50)</f>
        <v>0</v>
      </c>
      <c r="AY50">
        <f>IF(M50=0,0,COUNTIF(T3_imgsummary!E50:N50,"MONTF")*100/M50)</f>
        <v>0</v>
      </c>
      <c r="AZ50">
        <f>IF(M50=0,0,COUNTIF(T3_imgsummary!E50:N50,"MYC")*100/M50)</f>
        <v>0</v>
      </c>
      <c r="BA50">
        <f>IF(M50=0,0,COUNTIF(T3_imgsummary!E50:N50,"CB")*100/M50)</f>
        <v>0</v>
      </c>
      <c r="BB50">
        <f>IF(M50=0,0,COUNTIF(T3_imgsummary!E50:N50,"BUB")*100/M50)</f>
        <v>0</v>
      </c>
      <c r="BC50">
        <f>IF(M50=0,0,COUNTIF(T3_imgsummary!E50:N50,"CE")*100/M50)</f>
        <v>0</v>
      </c>
      <c r="BD50">
        <f>IF(M50=0,0,COUNTIF(T3_imgsummary!E50:N50,"CF")*100/M50)</f>
        <v>0</v>
      </c>
      <c r="BE50">
        <f>IF(M50=0,0,COUNTIF(T3_imgsummary!E50:N50,"FOT")*100/M50)</f>
        <v>0</v>
      </c>
      <c r="BF50">
        <f>IF(M50=0,0,COUNTIF(T3_imgsummary!E50:N50,"CM")*100/M50)</f>
        <v>0</v>
      </c>
      <c r="BG50">
        <f>IF(M50=0,0,COUNTIF(T3_imgsummary!E50:N50,"OULA")*100/M50)</f>
        <v>0</v>
      </c>
      <c r="BH50">
        <f>IF(M50=0,0,COUNTIF(T3_imgsummary!E50:N50,"OULO")*100/M50)</f>
        <v>0</v>
      </c>
      <c r="BI50">
        <f>IF(M50=0,0,COUNTIF(T3_imgsummary!E50:N50,"OXY")*100/M50)</f>
        <v>0</v>
      </c>
      <c r="BJ50">
        <f>IF(M50=0,0,COUNTIF(T3_imgsummary!E50:N50,"PACE")*100/M50)</f>
        <v>0</v>
      </c>
      <c r="BK50">
        <f>IF(M50=0,0,COUNTIF(T3_imgsummary!E50:N50,"PACF")*100/M50)</f>
        <v>0</v>
      </c>
      <c r="BL50">
        <f>IF(M50=0,0,COUNTIF(T3_imgsummary!E50:N50,"PAV")*100/M50)</f>
        <v>0</v>
      </c>
      <c r="BM50">
        <f>IF(M50=0,0,COUNTIF(T3_imgsummary!E50:N50,"PEC")*100/M50)</f>
        <v>0</v>
      </c>
      <c r="BN50">
        <f>IF(M50=0,0,COUNTIF(T3_imgsummary!E50:N50,"PLAT")*100/M50)</f>
        <v>0</v>
      </c>
      <c r="BO50" s="26">
        <f>IF(M50=0,0,COUNTIF(T3_imgsummary!E50:N50,"POC")*100/M50)</f>
        <v>10</v>
      </c>
      <c r="BP50">
        <f>IF(M50=0,0,COUNTIF(T3_imgsummary!E50:N50,"PORB")*100/M50)</f>
        <v>0</v>
      </c>
      <c r="BQ50">
        <f>IF(M50=0,0,COUNTIF(T3_imgsummary!E50:N50,"PORE")*100/M50)</f>
        <v>0</v>
      </c>
      <c r="BR50">
        <f>IF(M50=0,0,COUNTIF(T3_imgsummary!E50:N50,"PORM")*100/M50)</f>
        <v>0</v>
      </c>
      <c r="BS50">
        <f>IF(M50=0,0,COUNTIF(T3_imgsummary!E50:N50,"SER")*100/M50)</f>
        <v>0</v>
      </c>
      <c r="BT50">
        <f>IF(M50=0,0,COUNTIF(T3_imgsummary!E50:N50,"STY")*100/M50)</f>
        <v>0</v>
      </c>
      <c r="BU50">
        <f>IF(M50=0,0,COUNTIF(T3_imgsummary!E50:N50,"SYM")*100/M50)</f>
        <v>0</v>
      </c>
      <c r="BV50">
        <f>IF(M50=0,0,COUNTIF(T3_imgsummary!E50:N50,"TUBI")*100/M50)</f>
        <v>0</v>
      </c>
      <c r="BW50">
        <f>IF(M50=0,0,COUNTIF(T3_imgsummary!E50:N50,"TURB")*100/M50)</f>
        <v>0</v>
      </c>
      <c r="BX50">
        <f>IF(M50=0,0,COUNTIF(T3_imgsummary!E50:N50,"ZACRF")*100/M50)</f>
        <v>0</v>
      </c>
      <c r="BY50">
        <f>IF(M50=0,0,COUNTIF(T3_imgsummary!E50:N50,"ZAGARF")*100/M50)</f>
        <v>0</v>
      </c>
      <c r="BZ50">
        <f>IF(M50=0,0,COUNTIF(T3_imgsummary!E50:N50,"ZAGATF")*100/M50)</f>
        <v>0</v>
      </c>
      <c r="CA50">
        <f>IF(M50=0,0,COUNTIF(T3_imgsummary!E50:N50,"ZDENF")*100/M50)</f>
        <v>0</v>
      </c>
      <c r="CB50">
        <f>IF(M50=0,0,COUNTIF(T3_imgsummary!E50:N50,"ZEUPF")*100/M50)</f>
        <v>0</v>
      </c>
      <c r="CC50">
        <f>IF(M50=0,0,COUNTIF(T3_imgsummary!E50:N50,"ZFAVF")*100/M50)</f>
        <v>0</v>
      </c>
      <c r="CD50">
        <f>IF(M50=0,0,COUNTIF(T3_imgsummary!E50:N50,"ZCMRF")*100/M50)</f>
        <v>0</v>
      </c>
      <c r="CE50">
        <f>IF(M50=0,0,COUNTIF(T3_imgsummary!E50:N50,"ZMUSF")*100/M50)</f>
        <v>0</v>
      </c>
      <c r="CF50">
        <f>IF(M50=0,0,COUNTIF(T3_imgsummary!E50:N50,"ZNSC")*100/M50)</f>
        <v>0</v>
      </c>
      <c r="CG50">
        <f>IF(M50=0,0,COUNTIF(T3_imgsummary!E50:N50,"ZOC")*100/M50)</f>
        <v>0</v>
      </c>
      <c r="CH50">
        <f>IF(M50=0,0,COUNTIF(T3_imgsummary!E50:N50,"ZPOCF")*100/M50)</f>
        <v>0</v>
      </c>
      <c r="CI50">
        <f>IF(M50=0,0,COUNTIF(T3_imgsummary!E50:N50,"ZPORF")*100/M50)</f>
        <v>0</v>
      </c>
      <c r="CK50" s="26">
        <f>IF(M50=0,0,COUNTIF(T3_imgsummary!E50:N50,"AA")*100/M50)</f>
        <v>30</v>
      </c>
      <c r="CL50">
        <f>IF(M50=0,0,COUNTIF(T3_imgsummary!E50:N50,"CA")*100/M50)</f>
        <v>0</v>
      </c>
      <c r="CM50">
        <f>IF(M50=0,0,COUNTIF(T3_imgsummary!E50:N50,"DC")*100/M50)</f>
        <v>0</v>
      </c>
      <c r="CN50" s="26">
        <f>IF(M50=0,0,COUNTIF(T3_imgsummary!E50:N50,"DCA")*100/M50)</f>
        <v>10</v>
      </c>
      <c r="CO50">
        <f>IF(M50=0,0,COUNTIF(T3_imgsummary!E50:N50,"DIS")*100/M50)</f>
        <v>0</v>
      </c>
      <c r="CQ50">
        <f>IF(M50=0,0,COUNTIF(T3_imgsummary!E50:N50,"GRV")*100/M50)</f>
        <v>0</v>
      </c>
      <c r="CR50">
        <f>IF(M50=0,0,COUNTIF(T3_imgsummary!E50:N50,"R")*100/M50)</f>
        <v>0</v>
      </c>
      <c r="CS50">
        <f>IF(M50=0,0,COUNTIF(T3_imgsummary!E50:N50,"S")*100/M50)</f>
        <v>0</v>
      </c>
      <c r="CT50">
        <f>IF(M50=0,0,COUNTIF(T3_imgsummary!E50:N50,"RCK")*100/M50)</f>
        <v>0</v>
      </c>
      <c r="CU50">
        <f>IF(M50=0,0,COUNTIF(T3_imgsummary!E50:N50,"SI")*100/M50)</f>
        <v>0</v>
      </c>
      <c r="CW50">
        <f>IF(M50=0,0,COUNTIF(T3_imgsummary!E50:N50,"COD")*100/M50)</f>
        <v>0</v>
      </c>
      <c r="CX50">
        <f>IF(M50=0,0,COUNTIF(T3_imgsummary!E50:N50,"KAPP")*100/M50)</f>
        <v>0</v>
      </c>
      <c r="CY50" s="26">
        <f>IF(M50=0,0,COUNTIF(T3_imgsummary!E50:N50,"MA")*100/M50)</f>
        <v>20</v>
      </c>
      <c r="CZ50">
        <f>IF(M50=0,0,COUNTIF(T3_imgsummary!E50:N50,"SARG")*100/M50)</f>
        <v>0</v>
      </c>
      <c r="DB50">
        <f>IF(M50=0,0,COUNTIF(T3_imgsummary!E50:N50,"HA")*100/M50)</f>
        <v>0</v>
      </c>
      <c r="DD50">
        <f>IF(M50=0,0,COUNTIF(T3_imgsummary!E50:N50,"COTS")*100/M50)</f>
        <v>0</v>
      </c>
      <c r="DE50">
        <f>IF(M50=0,0,COUNTIF(T3_imgsummary!E50:N50,"COR")*100/M50)</f>
        <v>0</v>
      </c>
      <c r="DF50">
        <f>IF(M50=0,0,COUNTIF(T3_imgsummary!E50:N50,"DIA")*100/M50)</f>
        <v>0</v>
      </c>
      <c r="DG50">
        <f>IF(M50=0,0,COUNTIF(T3_imgsummary!E50:N50,"GORG")*100/M50)</f>
        <v>0</v>
      </c>
      <c r="DH50">
        <f>IF(M50=0,0,COUNTIF(T3_imgsummary!E50:N50,"ISIS")*100/M50)</f>
        <v>0</v>
      </c>
      <c r="DI50">
        <f>IF(M50=0,0,COUNTIF(T3_imgsummary!E50:N50,"OT")*100/M50)</f>
        <v>0</v>
      </c>
      <c r="DJ50">
        <f>IF(M50=0,0,COUNTIF(T3_imgsummary!E50:N50,"SG")*100/M50)</f>
        <v>0</v>
      </c>
      <c r="DK50">
        <f>IF(M50=0,0,COUNTIF(T3_imgsummary!E50:N50,"SC")*100/M50)</f>
        <v>0</v>
      </c>
      <c r="DL50" s="26">
        <f>IF(M50=0,0,COUNTIF(T3_imgsummary!E50:N50,"SP")*100/M50)</f>
        <v>20</v>
      </c>
      <c r="DM50">
        <f>IF(M50=0,0,COUNTIF(T3_imgsummary!E50:N50,"ZO")*100/M50)</f>
        <v>0</v>
      </c>
      <c r="DO50">
        <f>IF(M50=0,0,COUNTIF(T3_imgsummary!E50:N50,"TWB")*100/M50)</f>
        <v>0</v>
      </c>
      <c r="DQ50">
        <f>IF(M50=0,0,COUNTIF(T3_imgsummary!Y50:AH50,"COR")*100/M50)</f>
        <v>0</v>
      </c>
      <c r="DR50">
        <f>IF(M50=0,0,COUNTIF(T3_imgsummary!Y50:AH50,"COTS")*100/M50)</f>
        <v>0</v>
      </c>
      <c r="DS50">
        <f>IF(M50=0,0,COUNTIF(T3_imgsummary!Y50:AH50,"DIA")*100/M50)</f>
        <v>0</v>
      </c>
      <c r="DT50">
        <f>IF(M50=0,0,COUNTIF(T3_imgsummary!Y50:AH50,"GORG")*100/M50)</f>
        <v>0</v>
      </c>
      <c r="DU50">
        <f>IF(M50=0,0,COUNTIF(T3_imgsummary!Y50:AH50,"ISIS")*100/M50)</f>
        <v>0</v>
      </c>
      <c r="DV50">
        <f>IF(M50=0,0,COUNTIF(T3_imgsummary!Y50:AH50,"DIS")*100/M50)</f>
        <v>0</v>
      </c>
      <c r="DW50">
        <f>IF(M50=0,0,COUNTIF(T3_imgsummary!Y50:AH50,"BLEC")*100/M50)</f>
        <v>0</v>
      </c>
      <c r="DX50">
        <f>IF(M50=0,0,COUNTIF(T3_imgsummary!Y50:AH50,"COD")*100/M50)</f>
        <v>0</v>
      </c>
      <c r="DY50">
        <f>IF(M50=0,0,COUNTIF(T3_imgsummary!Y50:AH50,"KAPP")*100/M50)</f>
        <v>0</v>
      </c>
      <c r="DZ50">
        <f>IF(M50=0,0,COUNTIF(T3_imgsummary!Y50:AH50,"SARG")*100/M50)</f>
        <v>0</v>
      </c>
      <c r="EA50">
        <f>IF(M50=0,0,COUNTIF(T3_imgsummary!Y50:AH50,"ZACRF")*100/M50)</f>
        <v>0</v>
      </c>
      <c r="EB50">
        <f>IF(M50=0,0,COUNTIF(T3_imgsummary!Y50:AH50,"ZAGARF")*100/M50)</f>
        <v>0</v>
      </c>
      <c r="EC50">
        <f>IF(M50=0,0,COUNTIF(T3_imgsummary!Y50:AH50,"ZAGATF")*100/M50)</f>
        <v>0</v>
      </c>
      <c r="ED50">
        <f>IF(M50=0,0,COUNTIF(T3_imgsummary!Y50:AH50,"ZCMRF")*100/M50)</f>
        <v>0</v>
      </c>
      <c r="EE50">
        <f>IF(M50=0,0,COUNTIF(T3_imgsummary!Y50:AH50,"ZDENF")*100/M50)</f>
        <v>0</v>
      </c>
      <c r="EF50">
        <f>IF(M50=0,0,COUNTIF(T3_imgsummary!Y50:AH50,"ZEUPF")*100/M50)</f>
        <v>0</v>
      </c>
      <c r="EG50">
        <f>IF(M50=0,0,COUNTIF(T3_imgsummary!Y50:AH50,"ZFAVF")*100/M50)</f>
        <v>0</v>
      </c>
      <c r="EH50">
        <f>IF(M50=0,0,COUNTIF(T3_imgsummary!Y50:AH50,"ZMUSF")*100/M50)</f>
        <v>0</v>
      </c>
      <c r="EI50">
        <f>IF(M50=0,0,COUNTIF(T3_imgsummary!Y50:AH50,"ZNSC")*100/M50)</f>
        <v>0</v>
      </c>
      <c r="EJ50">
        <f>IF(M50=0,0,COUNTIF(T3_imgsummary!Y50:AH50,"ZOC")*100/M50)</f>
        <v>0</v>
      </c>
      <c r="EK50">
        <f>IF(M50=0,0,COUNTIF(T3_imgsummary!Y50:AH50,"ZPOCF")*100/M50)</f>
        <v>0</v>
      </c>
      <c r="EL50">
        <f>IF(M50=0,0,COUNTIF(T3_imgsummary!Y50:AH50,"ZPORF")*100/M50)</f>
        <v>0</v>
      </c>
    </row>
    <row r="51" spans="1:142" x14ac:dyDescent="0.25">
      <c r="A51">
        <v>49</v>
      </c>
      <c r="B51" t="s">
        <v>769</v>
      </c>
      <c r="F51" s="26">
        <f>IF(M51=0,0,COUNTIF(T3_imgsummary!O51:X51,"HC")*100/M51)</f>
        <v>10</v>
      </c>
      <c r="G51" s="26">
        <f>IF(M51=0,0,COUNTIF(T3_imgsummary!O51:X51,"AA")*100/M51)</f>
        <v>50</v>
      </c>
      <c r="H51">
        <f>IF(M51=0,0,COUNTIF(T3_imgsummary!O51:X51,"AB")*100/M51)</f>
        <v>0</v>
      </c>
      <c r="I51" s="26">
        <f>IF(M51=0,0,COUNTIF(T3_imgsummary!O51:X51,"MA")*100/M51)</f>
        <v>10</v>
      </c>
      <c r="J51" s="26">
        <f>IF(M51=0,0,COUNTIF(T3_imgsummary!O51:X51,"HA")*100/M51)</f>
        <v>20</v>
      </c>
      <c r="K51" s="26">
        <f>IF(M51=0,0,COUNTIF(T3_imgsummary!O51:X51,"OB")*100/M51)</f>
        <v>10</v>
      </c>
      <c r="L51">
        <f>IF(M51=0,0,COUNTIF(T3_imgsummary!O51:X51,"TWB")*100/M51)</f>
        <v>0</v>
      </c>
      <c r="M51">
        <f>10-COUNTIF(T3_imgsummary!O51:X51,"TWS")</f>
        <v>10</v>
      </c>
      <c r="P51">
        <f>IF(M51=0,0,COUNTIF(T3_imgsummary!E51:N51,"ACAN")*100/M51)</f>
        <v>0</v>
      </c>
      <c r="Q51">
        <f>IF(M51=0,0,COUNTIF(T3_imgsummary!E51:N51,"ACB")*100/M51)</f>
        <v>0</v>
      </c>
      <c r="R51">
        <f>IF(M51=0,0,COUNTIF(T3_imgsummary!E51:N51,"ACC")*100/M51)</f>
        <v>0</v>
      </c>
      <c r="S51">
        <f>IF(M51=0,0,COUNTIF(T3_imgsummary!E51:N51,"ACD")*100/M51)</f>
        <v>0</v>
      </c>
      <c r="T51">
        <f>IF(M51=0,0,COUNTIF(T3_imgsummary!E51:N51,"ACH")*100/M51)</f>
        <v>0</v>
      </c>
      <c r="U51">
        <f>IF(M51=0,0,COUNTIF(T3_imgsummary!E51:N51,"ACT")*100/M51)</f>
        <v>0</v>
      </c>
      <c r="V51">
        <f>IF(M51=0,0,COUNTIF(T3_imgsummary!E51:N51,"ACR")*100/M51)</f>
        <v>0</v>
      </c>
      <c r="W51">
        <f>IF(M51=0,0,COUNTIF(T3_imgsummary!E51:N51,"AST")*100/M51)</f>
        <v>0</v>
      </c>
      <c r="X51">
        <f>IF(M51=0,0,COUNTIF(T3_imgsummary!E51:N51,"AF")*100/M51)</f>
        <v>0</v>
      </c>
      <c r="Y51">
        <f>IF(M51=0,0,COUNTIF(T3_imgsummary!E51:N51,"BLEC")*100/M51)</f>
        <v>0</v>
      </c>
      <c r="Z51">
        <f>IF(M51=0,0,COUNTIF(T3_imgsummary!E51:N51,"CAU")*100/M51)</f>
        <v>0</v>
      </c>
      <c r="AA51">
        <f>IF(M51=0,0,COUNTIF(T3_imgsummary!E51:N51,"COE")*100/M51)</f>
        <v>0</v>
      </c>
      <c r="AB51">
        <f>IF(M51=0,0,COUNTIF(T3_imgsummary!E51:N51,"COS")*100/M51)</f>
        <v>0</v>
      </c>
      <c r="AC51">
        <f>IF(M51=0,0,COUNTIF(T3_imgsummary!E51:N51,"CYP")*100/M51)</f>
        <v>0</v>
      </c>
      <c r="AD51">
        <f>IF(M51=0,0,COUNTIF(T3_imgsummary!E51:N51,"DIP")*100/M51)</f>
        <v>0</v>
      </c>
      <c r="AE51">
        <f>IF(M51=0,0,COUNTIF(T3_imgsummary!E51:N51,"ECHY")*100/M51)</f>
        <v>0</v>
      </c>
      <c r="AF51">
        <f>IF(M51=0,0,COUNTIF(T3_imgsummary!E51:N51,"ECHI")*100/M51)</f>
        <v>0</v>
      </c>
      <c r="AG51">
        <f>IF(M51=0,0,COUNTIF(T3_imgsummary!E51:N51,"EUP")*100/M51)</f>
        <v>0</v>
      </c>
      <c r="AH51">
        <f>IF(M51=0,0,COUNTIF(T3_imgsummary!E51:N51,"FAV")*100/M51)</f>
        <v>0</v>
      </c>
      <c r="AI51">
        <f>IF(M51=0,0,COUNTIF(T3_imgsummary!E51:N51,"FVI")*100/M51)</f>
        <v>0</v>
      </c>
      <c r="AJ51">
        <f>IF(M51=0,0,COUNTIF(T3_imgsummary!E51:N51,"CMR")*100/M51)</f>
        <v>0</v>
      </c>
      <c r="AK51">
        <f>IF(M51=0,0,COUNTIF(T3_imgsummary!E51:N51,"GAL")*100/M51)</f>
        <v>0</v>
      </c>
      <c r="AL51">
        <f>IF(M51=0,0,COUNTIF(T3_imgsummary!E51:N51,"GONIA")*100/M51)</f>
        <v>0</v>
      </c>
      <c r="AM51">
        <f>IF(M51=0,0,COUNTIF(T3_imgsummary!E51:N51,"GONIO")*100/M51)</f>
        <v>0</v>
      </c>
      <c r="AN51">
        <f>IF(M51=0,0,COUNTIF(T3_imgsummary!E51:N51,"HEL")*100/M51)</f>
        <v>0</v>
      </c>
      <c r="AO51">
        <f>IF(M51=0,0,COUNTIF(T3_imgsummary!E51:N51,"HYD")*100/M51)</f>
        <v>0</v>
      </c>
      <c r="AP51">
        <f>IF(M51=0,0,COUNTIF(T3_imgsummary!E51:N51,"ISO")*100/M51)</f>
        <v>0</v>
      </c>
      <c r="AQ51">
        <f>IF(M51=0,0,COUNTIF(T3_imgsummary!E51:N51,"LEPA")*100/M51)</f>
        <v>0</v>
      </c>
      <c r="AR51">
        <f>IF(M51=0,0,COUNTIF(T3_imgsummary!E51:N51,"LEPS")*100/M51)</f>
        <v>0</v>
      </c>
      <c r="AS51">
        <f>IF(M51=0,0,COUNTIF(T3_imgsummary!E51:N51,"LOB")*100/M51)</f>
        <v>0</v>
      </c>
      <c r="AT51">
        <f>IF(M51=0,0,COUNTIF(T3_imgsummary!E51:N51,"MER")*100/M51)</f>
        <v>0</v>
      </c>
      <c r="AU51">
        <f>IF(M51=0,0,COUNTIF(T3_imgsummary!E51:N51,"MILL")*100/M51)</f>
        <v>0</v>
      </c>
      <c r="AV51">
        <f>IF(M51=0,0,COUNTIF(T3_imgsummary!E51:N51,"MON")*100/M51)</f>
        <v>0</v>
      </c>
      <c r="AW51">
        <f>IF(M51=0,0,COUNTIF(T3_imgsummary!E51:N51,"MONTB")*100/M51)</f>
        <v>0</v>
      </c>
      <c r="AX51">
        <f>IF(M51=0,0,COUNTIF(T3_imgsummary!E51:N51,"MONTE")*100/M51)</f>
        <v>0</v>
      </c>
      <c r="AY51">
        <f>IF(M51=0,0,COUNTIF(T3_imgsummary!E51:N51,"MONTF")*100/M51)</f>
        <v>0</v>
      </c>
      <c r="AZ51">
        <f>IF(M51=0,0,COUNTIF(T3_imgsummary!E51:N51,"MYC")*100/M51)</f>
        <v>0</v>
      </c>
      <c r="BA51">
        <f>IF(M51=0,0,COUNTIF(T3_imgsummary!E51:N51,"CB")*100/M51)</f>
        <v>0</v>
      </c>
      <c r="BB51">
        <f>IF(M51=0,0,COUNTIF(T3_imgsummary!E51:N51,"BUB")*100/M51)</f>
        <v>0</v>
      </c>
      <c r="BC51">
        <f>IF(M51=0,0,COUNTIF(T3_imgsummary!E51:N51,"CE")*100/M51)</f>
        <v>0</v>
      </c>
      <c r="BD51">
        <f>IF(M51=0,0,COUNTIF(T3_imgsummary!E51:N51,"CF")*100/M51)</f>
        <v>0</v>
      </c>
      <c r="BE51">
        <f>IF(M51=0,0,COUNTIF(T3_imgsummary!E51:N51,"FOT")*100/M51)</f>
        <v>0</v>
      </c>
      <c r="BF51">
        <f>IF(M51=0,0,COUNTIF(T3_imgsummary!E51:N51,"CM")*100/M51)</f>
        <v>0</v>
      </c>
      <c r="BG51">
        <f>IF(M51=0,0,COUNTIF(T3_imgsummary!E51:N51,"OULA")*100/M51)</f>
        <v>0</v>
      </c>
      <c r="BH51">
        <f>IF(M51=0,0,COUNTIF(T3_imgsummary!E51:N51,"OULO")*100/M51)</f>
        <v>0</v>
      </c>
      <c r="BI51">
        <f>IF(M51=0,0,COUNTIF(T3_imgsummary!E51:N51,"OXY")*100/M51)</f>
        <v>0</v>
      </c>
      <c r="BJ51">
        <f>IF(M51=0,0,COUNTIF(T3_imgsummary!E51:N51,"PACE")*100/M51)</f>
        <v>0</v>
      </c>
      <c r="BK51">
        <f>IF(M51=0,0,COUNTIF(T3_imgsummary!E51:N51,"PACF")*100/M51)</f>
        <v>0</v>
      </c>
      <c r="BL51" s="26">
        <f>IF(M51=0,0,COUNTIF(T3_imgsummary!E51:N51,"PAV")*100/M51)</f>
        <v>10</v>
      </c>
      <c r="BM51">
        <f>IF(M51=0,0,COUNTIF(T3_imgsummary!E51:N51,"PEC")*100/M51)</f>
        <v>0</v>
      </c>
      <c r="BN51">
        <f>IF(M51=0,0,COUNTIF(T3_imgsummary!E51:N51,"PLAT")*100/M51)</f>
        <v>0</v>
      </c>
      <c r="BO51">
        <f>IF(M51=0,0,COUNTIF(T3_imgsummary!E51:N51,"POC")*100/M51)</f>
        <v>0</v>
      </c>
      <c r="BP51">
        <f>IF(M51=0,0,COUNTIF(T3_imgsummary!E51:N51,"PORB")*100/M51)</f>
        <v>0</v>
      </c>
      <c r="BQ51">
        <f>IF(M51=0,0,COUNTIF(T3_imgsummary!E51:N51,"PORE")*100/M51)</f>
        <v>0</v>
      </c>
      <c r="BR51">
        <f>IF(M51=0,0,COUNTIF(T3_imgsummary!E51:N51,"PORM")*100/M51)</f>
        <v>0</v>
      </c>
      <c r="BS51">
        <f>IF(M51=0,0,COUNTIF(T3_imgsummary!E51:N51,"SER")*100/M51)</f>
        <v>0</v>
      </c>
      <c r="BT51">
        <f>IF(M51=0,0,COUNTIF(T3_imgsummary!E51:N51,"STY")*100/M51)</f>
        <v>0</v>
      </c>
      <c r="BU51">
        <f>IF(M51=0,0,COUNTIF(T3_imgsummary!E51:N51,"SYM")*100/M51)</f>
        <v>0</v>
      </c>
      <c r="BV51">
        <f>IF(M51=0,0,COUNTIF(T3_imgsummary!E51:N51,"TUBI")*100/M51)</f>
        <v>0</v>
      </c>
      <c r="BW51">
        <f>IF(M51=0,0,COUNTIF(T3_imgsummary!E51:N51,"TURB")*100/M51)</f>
        <v>0</v>
      </c>
      <c r="BX51">
        <f>IF(M51=0,0,COUNTIF(T3_imgsummary!E51:N51,"ZACRF")*100/M51)</f>
        <v>0</v>
      </c>
      <c r="BY51">
        <f>IF(M51=0,0,COUNTIF(T3_imgsummary!E51:N51,"ZAGARF")*100/M51)</f>
        <v>0</v>
      </c>
      <c r="BZ51">
        <f>IF(M51=0,0,COUNTIF(T3_imgsummary!E51:N51,"ZAGATF")*100/M51)</f>
        <v>0</v>
      </c>
      <c r="CA51">
        <f>IF(M51=0,0,COUNTIF(T3_imgsummary!E51:N51,"ZDENF")*100/M51)</f>
        <v>0</v>
      </c>
      <c r="CB51">
        <f>IF(M51=0,0,COUNTIF(T3_imgsummary!E51:N51,"ZEUPF")*100/M51)</f>
        <v>0</v>
      </c>
      <c r="CC51">
        <f>IF(M51=0,0,COUNTIF(T3_imgsummary!E51:N51,"ZFAVF")*100/M51)</f>
        <v>0</v>
      </c>
      <c r="CD51">
        <f>IF(M51=0,0,COUNTIF(T3_imgsummary!E51:N51,"ZCMRF")*100/M51)</f>
        <v>0</v>
      </c>
      <c r="CE51">
        <f>IF(M51=0,0,COUNTIF(T3_imgsummary!E51:N51,"ZMUSF")*100/M51)</f>
        <v>0</v>
      </c>
      <c r="CF51">
        <f>IF(M51=0,0,COUNTIF(T3_imgsummary!E51:N51,"ZNSC")*100/M51)</f>
        <v>0</v>
      </c>
      <c r="CG51">
        <f>IF(M51=0,0,COUNTIF(T3_imgsummary!E51:N51,"ZOC")*100/M51)</f>
        <v>0</v>
      </c>
      <c r="CH51">
        <f>IF(M51=0,0,COUNTIF(T3_imgsummary!E51:N51,"ZPOCF")*100/M51)</f>
        <v>0</v>
      </c>
      <c r="CI51">
        <f>IF(M51=0,0,COUNTIF(T3_imgsummary!E51:N51,"ZPORF")*100/M51)</f>
        <v>0</v>
      </c>
      <c r="CK51" s="26">
        <f>IF(M51=0,0,COUNTIF(T3_imgsummary!E51:N51,"AA")*100/M51)</f>
        <v>40</v>
      </c>
      <c r="CL51" s="26">
        <f>IF(M51=0,0,COUNTIF(T3_imgsummary!E51:N51,"CA")*100/M51)</f>
        <v>10</v>
      </c>
      <c r="CM51">
        <f>IF(M51=0,0,COUNTIF(T3_imgsummary!E51:N51,"DC")*100/M51)</f>
        <v>0</v>
      </c>
      <c r="CN51">
        <f>IF(M51=0,0,COUNTIF(T3_imgsummary!E51:N51,"DCA")*100/M51)</f>
        <v>0</v>
      </c>
      <c r="CO51">
        <f>IF(M51=0,0,COUNTIF(T3_imgsummary!E51:N51,"DIS")*100/M51)</f>
        <v>0</v>
      </c>
      <c r="CQ51">
        <f>IF(M51=0,0,COUNTIF(T3_imgsummary!E51:N51,"GRV")*100/M51)</f>
        <v>0</v>
      </c>
      <c r="CR51">
        <f>IF(M51=0,0,COUNTIF(T3_imgsummary!E51:N51,"R")*100/M51)</f>
        <v>0</v>
      </c>
      <c r="CS51">
        <f>IF(M51=0,0,COUNTIF(T3_imgsummary!E51:N51,"S")*100/M51)</f>
        <v>0</v>
      </c>
      <c r="CT51">
        <f>IF(M51=0,0,COUNTIF(T3_imgsummary!E51:N51,"RCK")*100/M51)</f>
        <v>0</v>
      </c>
      <c r="CU51">
        <f>IF(M51=0,0,COUNTIF(T3_imgsummary!E51:N51,"SI")*100/M51)</f>
        <v>0</v>
      </c>
      <c r="CW51">
        <f>IF(M51=0,0,COUNTIF(T3_imgsummary!E51:N51,"COD")*100/M51)</f>
        <v>0</v>
      </c>
      <c r="CX51">
        <f>IF(M51=0,0,COUNTIF(T3_imgsummary!E51:N51,"KAPP")*100/M51)</f>
        <v>0</v>
      </c>
      <c r="CY51" s="26">
        <f>IF(M51=0,0,COUNTIF(T3_imgsummary!E51:N51,"MA")*100/M51)</f>
        <v>10</v>
      </c>
      <c r="CZ51">
        <f>IF(M51=0,0,COUNTIF(T3_imgsummary!E51:N51,"SARG")*100/M51)</f>
        <v>0</v>
      </c>
      <c r="DB51" s="26">
        <f>IF(M51=0,0,COUNTIF(T3_imgsummary!E51:N51,"HA")*100/M51)</f>
        <v>20</v>
      </c>
      <c r="DD51">
        <f>IF(M51=0,0,COUNTIF(T3_imgsummary!E51:N51,"COTS")*100/M51)</f>
        <v>0</v>
      </c>
      <c r="DE51">
        <f>IF(M51=0,0,COUNTIF(T3_imgsummary!E51:N51,"COR")*100/M51)</f>
        <v>0</v>
      </c>
      <c r="DF51">
        <f>IF(M51=0,0,COUNTIF(T3_imgsummary!E51:N51,"DIA")*100/M51)</f>
        <v>0</v>
      </c>
      <c r="DG51">
        <f>IF(M51=0,0,COUNTIF(T3_imgsummary!E51:N51,"GORG")*100/M51)</f>
        <v>0</v>
      </c>
      <c r="DH51">
        <f>IF(M51=0,0,COUNTIF(T3_imgsummary!E51:N51,"ISIS")*100/M51)</f>
        <v>0</v>
      </c>
      <c r="DI51">
        <f>IF(M51=0,0,COUNTIF(T3_imgsummary!E51:N51,"OT")*100/M51)</f>
        <v>0</v>
      </c>
      <c r="DJ51">
        <f>IF(M51=0,0,COUNTIF(T3_imgsummary!E51:N51,"SG")*100/M51)</f>
        <v>0</v>
      </c>
      <c r="DK51">
        <f>IF(M51=0,0,COUNTIF(T3_imgsummary!E51:N51,"SC")*100/M51)</f>
        <v>0</v>
      </c>
      <c r="DL51" s="26">
        <f>IF(M51=0,0,COUNTIF(T3_imgsummary!E51:N51,"SP")*100/M51)</f>
        <v>10</v>
      </c>
      <c r="DM51">
        <f>IF(M51=0,0,COUNTIF(T3_imgsummary!E51:N51,"ZO")*100/M51)</f>
        <v>0</v>
      </c>
      <c r="DO51">
        <f>IF(M51=0,0,COUNTIF(T3_imgsummary!E51:N51,"TWB")*100/M51)</f>
        <v>0</v>
      </c>
      <c r="DQ51">
        <f>IF(M51=0,0,COUNTIF(T3_imgsummary!Y51:AH51,"COR")*100/M51)</f>
        <v>0</v>
      </c>
      <c r="DR51">
        <f>IF(M51=0,0,COUNTIF(T3_imgsummary!Y51:AH51,"COTS")*100/M51)</f>
        <v>0</v>
      </c>
      <c r="DS51">
        <f>IF(M51=0,0,COUNTIF(T3_imgsummary!Y51:AH51,"DIA")*100/M51)</f>
        <v>0</v>
      </c>
      <c r="DT51">
        <f>IF(M51=0,0,COUNTIF(T3_imgsummary!Y51:AH51,"GORG")*100/M51)</f>
        <v>0</v>
      </c>
      <c r="DU51">
        <f>IF(M51=0,0,COUNTIF(T3_imgsummary!Y51:AH51,"ISIS")*100/M51)</f>
        <v>0</v>
      </c>
      <c r="DV51">
        <f>IF(M51=0,0,COUNTIF(T3_imgsummary!Y51:AH51,"DIS")*100/M51)</f>
        <v>0</v>
      </c>
      <c r="DW51">
        <f>IF(M51=0,0,COUNTIF(T3_imgsummary!Y51:AH51,"BLEC")*100/M51)</f>
        <v>0</v>
      </c>
      <c r="DX51">
        <f>IF(M51=0,0,COUNTIF(T3_imgsummary!Y51:AH51,"COD")*100/M51)</f>
        <v>0</v>
      </c>
      <c r="DY51">
        <f>IF(M51=0,0,COUNTIF(T3_imgsummary!Y51:AH51,"KAPP")*100/M51)</f>
        <v>0</v>
      </c>
      <c r="DZ51">
        <f>IF(M51=0,0,COUNTIF(T3_imgsummary!Y51:AH51,"SARG")*100/M51)</f>
        <v>0</v>
      </c>
      <c r="EA51">
        <f>IF(M51=0,0,COUNTIF(T3_imgsummary!Y51:AH51,"ZACRF")*100/M51)</f>
        <v>0</v>
      </c>
      <c r="EB51">
        <f>IF(M51=0,0,COUNTIF(T3_imgsummary!Y51:AH51,"ZAGARF")*100/M51)</f>
        <v>0</v>
      </c>
      <c r="EC51">
        <f>IF(M51=0,0,COUNTIF(T3_imgsummary!Y51:AH51,"ZAGATF")*100/M51)</f>
        <v>0</v>
      </c>
      <c r="ED51">
        <f>IF(M51=0,0,COUNTIF(T3_imgsummary!Y51:AH51,"ZCMRF")*100/M51)</f>
        <v>0</v>
      </c>
      <c r="EE51">
        <f>IF(M51=0,0,COUNTIF(T3_imgsummary!Y51:AH51,"ZDENF")*100/M51)</f>
        <v>0</v>
      </c>
      <c r="EF51">
        <f>IF(M51=0,0,COUNTIF(T3_imgsummary!Y51:AH51,"ZEUPF")*100/M51)</f>
        <v>0</v>
      </c>
      <c r="EG51">
        <f>IF(M51=0,0,COUNTIF(T3_imgsummary!Y51:AH51,"ZFAVF")*100/M51)</f>
        <v>0</v>
      </c>
      <c r="EH51">
        <f>IF(M51=0,0,COUNTIF(T3_imgsummary!Y51:AH51,"ZMUSF")*100/M51)</f>
        <v>0</v>
      </c>
      <c r="EI51">
        <f>IF(M51=0,0,COUNTIF(T3_imgsummary!Y51:AH51,"ZNSC")*100/M51)</f>
        <v>0</v>
      </c>
      <c r="EJ51">
        <f>IF(M51=0,0,COUNTIF(T3_imgsummary!Y51:AH51,"ZOC")*100/M51)</f>
        <v>0</v>
      </c>
      <c r="EK51">
        <f>IF(M51=0,0,COUNTIF(T3_imgsummary!Y51:AH51,"ZPOCF")*100/M51)</f>
        <v>0</v>
      </c>
      <c r="EL51">
        <f>IF(M51=0,0,COUNTIF(T3_imgsummary!Y51:AH51,"ZPORF")*100/M51)</f>
        <v>0</v>
      </c>
    </row>
    <row r="52" spans="1:142" x14ac:dyDescent="0.25">
      <c r="A52">
        <v>50</v>
      </c>
      <c r="B52" t="s">
        <v>770</v>
      </c>
      <c r="F52" s="26">
        <f>IF(M52=0,0,COUNTIF(T3_imgsummary!O52:X52,"HC")*100/M52)</f>
        <v>30</v>
      </c>
      <c r="G52" s="26">
        <f>IF(M52=0,0,COUNTIF(T3_imgsummary!O52:X52,"AA")*100/M52)</f>
        <v>60</v>
      </c>
      <c r="H52">
        <f>IF(M52=0,0,COUNTIF(T3_imgsummary!O52:X52,"AB")*100/M52)</f>
        <v>0</v>
      </c>
      <c r="I52">
        <f>IF(M52=0,0,COUNTIF(T3_imgsummary!O52:X52,"MA")*100/M52)</f>
        <v>0</v>
      </c>
      <c r="J52" s="26">
        <f>IF(M52=0,0,COUNTIF(T3_imgsummary!O52:X52,"HA")*100/M52)</f>
        <v>10</v>
      </c>
      <c r="K52">
        <f>IF(M52=0,0,COUNTIF(T3_imgsummary!O52:X52,"OB")*100/M52)</f>
        <v>0</v>
      </c>
      <c r="L52">
        <f>IF(M52=0,0,COUNTIF(T3_imgsummary!O52:X52,"TWB")*100/M52)</f>
        <v>0</v>
      </c>
      <c r="M52">
        <f>10-COUNTIF(T3_imgsummary!O52:X52,"TWS")</f>
        <v>10</v>
      </c>
      <c r="P52">
        <f>IF(M52=0,0,COUNTIF(T3_imgsummary!E52:N52,"ACAN")*100/M52)</f>
        <v>0</v>
      </c>
      <c r="Q52">
        <f>IF(M52=0,0,COUNTIF(T3_imgsummary!E52:N52,"ACB")*100/M52)</f>
        <v>0</v>
      </c>
      <c r="R52">
        <f>IF(M52=0,0,COUNTIF(T3_imgsummary!E52:N52,"ACC")*100/M52)</f>
        <v>0</v>
      </c>
      <c r="S52">
        <f>IF(M52=0,0,COUNTIF(T3_imgsummary!E52:N52,"ACD")*100/M52)</f>
        <v>0</v>
      </c>
      <c r="T52">
        <f>IF(M52=0,0,COUNTIF(T3_imgsummary!E52:N52,"ACH")*100/M52)</f>
        <v>0</v>
      </c>
      <c r="U52" s="26">
        <f>IF(M52=0,0,COUNTIF(T3_imgsummary!E52:N52,"ACT")*100/M52)</f>
        <v>10</v>
      </c>
      <c r="V52">
        <f>IF(M52=0,0,COUNTIF(T3_imgsummary!E52:N52,"ACR")*100/M52)</f>
        <v>0</v>
      </c>
      <c r="W52">
        <f>IF(M52=0,0,COUNTIF(T3_imgsummary!E52:N52,"AST")*100/M52)</f>
        <v>0</v>
      </c>
      <c r="X52">
        <f>IF(M52=0,0,COUNTIF(T3_imgsummary!E52:N52,"AF")*100/M52)</f>
        <v>0</v>
      </c>
      <c r="Y52">
        <f>IF(M52=0,0,COUNTIF(T3_imgsummary!E52:N52,"BLEC")*100/M52)</f>
        <v>0</v>
      </c>
      <c r="Z52">
        <f>IF(M52=0,0,COUNTIF(T3_imgsummary!E52:N52,"CAU")*100/M52)</f>
        <v>0</v>
      </c>
      <c r="AA52">
        <f>IF(M52=0,0,COUNTIF(T3_imgsummary!E52:N52,"COE")*100/M52)</f>
        <v>0</v>
      </c>
      <c r="AB52">
        <f>IF(M52=0,0,COUNTIF(T3_imgsummary!E52:N52,"COS")*100/M52)</f>
        <v>0</v>
      </c>
      <c r="AC52">
        <f>IF(M52=0,0,COUNTIF(T3_imgsummary!E52:N52,"CYP")*100/M52)</f>
        <v>0</v>
      </c>
      <c r="AD52">
        <f>IF(M52=0,0,COUNTIF(T3_imgsummary!E52:N52,"DIP")*100/M52)</f>
        <v>0</v>
      </c>
      <c r="AE52">
        <f>IF(M52=0,0,COUNTIF(T3_imgsummary!E52:N52,"ECHY")*100/M52)</f>
        <v>0</v>
      </c>
      <c r="AF52">
        <f>IF(M52=0,0,COUNTIF(T3_imgsummary!E52:N52,"ECHI")*100/M52)</f>
        <v>0</v>
      </c>
      <c r="AG52">
        <f>IF(M52=0,0,COUNTIF(T3_imgsummary!E52:N52,"EUP")*100/M52)</f>
        <v>0</v>
      </c>
      <c r="AH52">
        <f>IF(M52=0,0,COUNTIF(T3_imgsummary!E52:N52,"FAV")*100/M52)</f>
        <v>0</v>
      </c>
      <c r="AI52">
        <f>IF(M52=0,0,COUNTIF(T3_imgsummary!E52:N52,"FVI")*100/M52)</f>
        <v>0</v>
      </c>
      <c r="AJ52">
        <f>IF(M52=0,0,COUNTIF(T3_imgsummary!E52:N52,"CMR")*100/M52)</f>
        <v>0</v>
      </c>
      <c r="AK52">
        <f>IF(M52=0,0,COUNTIF(T3_imgsummary!E52:N52,"GAL")*100/M52)</f>
        <v>0</v>
      </c>
      <c r="AL52">
        <f>IF(M52=0,0,COUNTIF(T3_imgsummary!E52:N52,"GONIA")*100/M52)</f>
        <v>0</v>
      </c>
      <c r="AM52">
        <f>IF(M52=0,0,COUNTIF(T3_imgsummary!E52:N52,"GONIO")*100/M52)</f>
        <v>0</v>
      </c>
      <c r="AN52">
        <f>IF(M52=0,0,COUNTIF(T3_imgsummary!E52:N52,"HEL")*100/M52)</f>
        <v>0</v>
      </c>
      <c r="AO52">
        <f>IF(M52=0,0,COUNTIF(T3_imgsummary!E52:N52,"HYD")*100/M52)</f>
        <v>0</v>
      </c>
      <c r="AP52">
        <f>IF(M52=0,0,COUNTIF(T3_imgsummary!E52:N52,"ISO")*100/M52)</f>
        <v>0</v>
      </c>
      <c r="AQ52">
        <f>IF(M52=0,0,COUNTIF(T3_imgsummary!E52:N52,"LEPA")*100/M52)</f>
        <v>0</v>
      </c>
      <c r="AR52">
        <f>IF(M52=0,0,COUNTIF(T3_imgsummary!E52:N52,"LEPS")*100/M52)</f>
        <v>0</v>
      </c>
      <c r="AS52">
        <f>IF(M52=0,0,COUNTIF(T3_imgsummary!E52:N52,"LOB")*100/M52)</f>
        <v>0</v>
      </c>
      <c r="AT52" s="26">
        <f>IF(M52=0,0,COUNTIF(T3_imgsummary!E52:N52,"MER")*100/M52)</f>
        <v>10</v>
      </c>
      <c r="AU52">
        <f>IF(M52=0,0,COUNTIF(T3_imgsummary!E52:N52,"MILL")*100/M52)</f>
        <v>0</v>
      </c>
      <c r="AV52">
        <f>IF(M52=0,0,COUNTIF(T3_imgsummary!E52:N52,"MON")*100/M52)</f>
        <v>0</v>
      </c>
      <c r="AW52">
        <f>IF(M52=0,0,COUNTIF(T3_imgsummary!E52:N52,"MONTB")*100/M52)</f>
        <v>0</v>
      </c>
      <c r="AX52">
        <f>IF(M52=0,0,COUNTIF(T3_imgsummary!E52:N52,"MONTE")*100/M52)</f>
        <v>0</v>
      </c>
      <c r="AY52">
        <f>IF(M52=0,0,COUNTIF(T3_imgsummary!E52:N52,"MONTF")*100/M52)</f>
        <v>0</v>
      </c>
      <c r="AZ52">
        <f>IF(M52=0,0,COUNTIF(T3_imgsummary!E52:N52,"MYC")*100/M52)</f>
        <v>0</v>
      </c>
      <c r="BA52">
        <f>IF(M52=0,0,COUNTIF(T3_imgsummary!E52:N52,"CB")*100/M52)</f>
        <v>0</v>
      </c>
      <c r="BB52">
        <f>IF(M52=0,0,COUNTIF(T3_imgsummary!E52:N52,"BUB")*100/M52)</f>
        <v>0</v>
      </c>
      <c r="BC52">
        <f>IF(M52=0,0,COUNTIF(T3_imgsummary!E52:N52,"CE")*100/M52)</f>
        <v>0</v>
      </c>
      <c r="BD52">
        <f>IF(M52=0,0,COUNTIF(T3_imgsummary!E52:N52,"CF")*100/M52)</f>
        <v>0</v>
      </c>
      <c r="BE52">
        <f>IF(M52=0,0,COUNTIF(T3_imgsummary!E52:N52,"FOT")*100/M52)</f>
        <v>0</v>
      </c>
      <c r="BF52">
        <f>IF(M52=0,0,COUNTIF(T3_imgsummary!E52:N52,"CM")*100/M52)</f>
        <v>0</v>
      </c>
      <c r="BG52">
        <f>IF(M52=0,0,COUNTIF(T3_imgsummary!E52:N52,"OULA")*100/M52)</f>
        <v>0</v>
      </c>
      <c r="BH52">
        <f>IF(M52=0,0,COUNTIF(T3_imgsummary!E52:N52,"OULO")*100/M52)</f>
        <v>0</v>
      </c>
      <c r="BI52">
        <f>IF(M52=0,0,COUNTIF(T3_imgsummary!E52:N52,"OXY")*100/M52)</f>
        <v>0</v>
      </c>
      <c r="BJ52">
        <f>IF(M52=0,0,COUNTIF(T3_imgsummary!E52:N52,"PACE")*100/M52)</f>
        <v>0</v>
      </c>
      <c r="BK52">
        <f>IF(M52=0,0,COUNTIF(T3_imgsummary!E52:N52,"PACF")*100/M52)</f>
        <v>0</v>
      </c>
      <c r="BL52">
        <f>IF(M52=0,0,COUNTIF(T3_imgsummary!E52:N52,"PAV")*100/M52)</f>
        <v>0</v>
      </c>
      <c r="BM52">
        <f>IF(M52=0,0,COUNTIF(T3_imgsummary!E52:N52,"PEC")*100/M52)</f>
        <v>0</v>
      </c>
      <c r="BN52">
        <f>IF(M52=0,0,COUNTIF(T3_imgsummary!E52:N52,"PLAT")*100/M52)</f>
        <v>0</v>
      </c>
      <c r="BO52">
        <f>IF(M52=0,0,COUNTIF(T3_imgsummary!E52:N52,"POC")*100/M52)</f>
        <v>0</v>
      </c>
      <c r="BP52">
        <f>IF(M52=0,0,COUNTIF(T3_imgsummary!E52:N52,"PORB")*100/M52)</f>
        <v>0</v>
      </c>
      <c r="BQ52">
        <f>IF(M52=0,0,COUNTIF(T3_imgsummary!E52:N52,"PORE")*100/M52)</f>
        <v>0</v>
      </c>
      <c r="BR52" s="26">
        <f>IF(M52=0,0,COUNTIF(T3_imgsummary!E52:N52,"PORM")*100/M52)</f>
        <v>10</v>
      </c>
      <c r="BS52">
        <f>IF(M52=0,0,COUNTIF(T3_imgsummary!E52:N52,"SER")*100/M52)</f>
        <v>0</v>
      </c>
      <c r="BT52">
        <f>IF(M52=0,0,COUNTIF(T3_imgsummary!E52:N52,"STY")*100/M52)</f>
        <v>0</v>
      </c>
      <c r="BU52">
        <f>IF(M52=0,0,COUNTIF(T3_imgsummary!E52:N52,"SYM")*100/M52)</f>
        <v>0</v>
      </c>
      <c r="BV52">
        <f>IF(M52=0,0,COUNTIF(T3_imgsummary!E52:N52,"TUBI")*100/M52)</f>
        <v>0</v>
      </c>
      <c r="BW52">
        <f>IF(M52=0,0,COUNTIF(T3_imgsummary!E52:N52,"TURB")*100/M52)</f>
        <v>0</v>
      </c>
      <c r="BX52">
        <f>IF(M52=0,0,COUNTIF(T3_imgsummary!E52:N52,"ZACRF")*100/M52)</f>
        <v>0</v>
      </c>
      <c r="BY52">
        <f>IF(M52=0,0,COUNTIF(T3_imgsummary!E52:N52,"ZAGARF")*100/M52)</f>
        <v>0</v>
      </c>
      <c r="BZ52">
        <f>IF(M52=0,0,COUNTIF(T3_imgsummary!E52:N52,"ZAGATF")*100/M52)</f>
        <v>0</v>
      </c>
      <c r="CA52">
        <f>IF(M52=0,0,COUNTIF(T3_imgsummary!E52:N52,"ZDENF")*100/M52)</f>
        <v>0</v>
      </c>
      <c r="CB52">
        <f>IF(M52=0,0,COUNTIF(T3_imgsummary!E52:N52,"ZEUPF")*100/M52)</f>
        <v>0</v>
      </c>
      <c r="CC52">
        <f>IF(M52=0,0,COUNTIF(T3_imgsummary!E52:N52,"ZFAVF")*100/M52)</f>
        <v>0</v>
      </c>
      <c r="CD52">
        <f>IF(M52=0,0,COUNTIF(T3_imgsummary!E52:N52,"ZCMRF")*100/M52)</f>
        <v>0</v>
      </c>
      <c r="CE52">
        <f>IF(M52=0,0,COUNTIF(T3_imgsummary!E52:N52,"ZMUSF")*100/M52)</f>
        <v>0</v>
      </c>
      <c r="CF52">
        <f>IF(M52=0,0,COUNTIF(T3_imgsummary!E52:N52,"ZNSC")*100/M52)</f>
        <v>0</v>
      </c>
      <c r="CG52">
        <f>IF(M52=0,0,COUNTIF(T3_imgsummary!E52:N52,"ZOC")*100/M52)</f>
        <v>0</v>
      </c>
      <c r="CH52">
        <f>IF(M52=0,0,COUNTIF(T3_imgsummary!E52:N52,"ZPOCF")*100/M52)</f>
        <v>0</v>
      </c>
      <c r="CI52">
        <f>IF(M52=0,0,COUNTIF(T3_imgsummary!E52:N52,"ZPORF")*100/M52)</f>
        <v>0</v>
      </c>
      <c r="CK52" s="26">
        <f>IF(M52=0,0,COUNTIF(T3_imgsummary!E52:N52,"AA")*100/M52)</f>
        <v>50</v>
      </c>
      <c r="CL52" s="26">
        <f>IF(M52=0,0,COUNTIF(T3_imgsummary!E52:N52,"CA")*100/M52)</f>
        <v>10</v>
      </c>
      <c r="CM52">
        <f>IF(M52=0,0,COUNTIF(T3_imgsummary!E52:N52,"DC")*100/M52)</f>
        <v>0</v>
      </c>
      <c r="CN52">
        <f>IF(M52=0,0,COUNTIF(T3_imgsummary!E52:N52,"DCA")*100/M52)</f>
        <v>0</v>
      </c>
      <c r="CO52">
        <f>IF(M52=0,0,COUNTIF(T3_imgsummary!E52:N52,"DIS")*100/M52)</f>
        <v>0</v>
      </c>
      <c r="CQ52">
        <f>IF(M52=0,0,COUNTIF(T3_imgsummary!E52:N52,"GRV")*100/M52)</f>
        <v>0</v>
      </c>
      <c r="CR52">
        <f>IF(M52=0,0,COUNTIF(T3_imgsummary!E52:N52,"R")*100/M52)</f>
        <v>0</v>
      </c>
      <c r="CS52">
        <f>IF(M52=0,0,COUNTIF(T3_imgsummary!E52:N52,"S")*100/M52)</f>
        <v>0</v>
      </c>
      <c r="CT52">
        <f>IF(M52=0,0,COUNTIF(T3_imgsummary!E52:N52,"RCK")*100/M52)</f>
        <v>0</v>
      </c>
      <c r="CU52">
        <f>IF(M52=0,0,COUNTIF(T3_imgsummary!E52:N52,"SI")*100/M52)</f>
        <v>0</v>
      </c>
      <c r="CW52">
        <f>IF(M52=0,0,COUNTIF(T3_imgsummary!E52:N52,"COD")*100/M52)</f>
        <v>0</v>
      </c>
      <c r="CX52">
        <f>IF(M52=0,0,COUNTIF(T3_imgsummary!E52:N52,"KAPP")*100/M52)</f>
        <v>0</v>
      </c>
      <c r="CY52">
        <f>IF(M52=0,0,COUNTIF(T3_imgsummary!E52:N52,"MA")*100/M52)</f>
        <v>0</v>
      </c>
      <c r="CZ52">
        <f>IF(M52=0,0,COUNTIF(T3_imgsummary!E52:N52,"SARG")*100/M52)</f>
        <v>0</v>
      </c>
      <c r="DB52" s="26">
        <f>IF(M52=0,0,COUNTIF(T3_imgsummary!E52:N52,"HA")*100/M52)</f>
        <v>10</v>
      </c>
      <c r="DD52">
        <f>IF(M52=0,0,COUNTIF(T3_imgsummary!E52:N52,"COTS")*100/M52)</f>
        <v>0</v>
      </c>
      <c r="DE52">
        <f>IF(M52=0,0,COUNTIF(T3_imgsummary!E52:N52,"COR")*100/M52)</f>
        <v>0</v>
      </c>
      <c r="DF52">
        <f>IF(M52=0,0,COUNTIF(T3_imgsummary!E52:N52,"DIA")*100/M52)</f>
        <v>0</v>
      </c>
      <c r="DG52">
        <f>IF(M52=0,0,COUNTIF(T3_imgsummary!E52:N52,"GORG")*100/M52)</f>
        <v>0</v>
      </c>
      <c r="DH52">
        <f>IF(M52=0,0,COUNTIF(T3_imgsummary!E52:N52,"ISIS")*100/M52)</f>
        <v>0</v>
      </c>
      <c r="DI52">
        <f>IF(M52=0,0,COUNTIF(T3_imgsummary!E52:N52,"OT")*100/M52)</f>
        <v>0</v>
      </c>
      <c r="DJ52">
        <f>IF(M52=0,0,COUNTIF(T3_imgsummary!E52:N52,"SG")*100/M52)</f>
        <v>0</v>
      </c>
      <c r="DK52">
        <f>IF(M52=0,0,COUNTIF(T3_imgsummary!E52:N52,"SC")*100/M52)</f>
        <v>0</v>
      </c>
      <c r="DL52">
        <f>IF(M52=0,0,COUNTIF(T3_imgsummary!E52:N52,"SP")*100/M52)</f>
        <v>0</v>
      </c>
      <c r="DM52">
        <f>IF(M52=0,0,COUNTIF(T3_imgsummary!E52:N52,"ZO")*100/M52)</f>
        <v>0</v>
      </c>
      <c r="DO52">
        <f>IF(M52=0,0,COUNTIF(T3_imgsummary!E52:N52,"TWB")*100/M52)</f>
        <v>0</v>
      </c>
      <c r="DQ52">
        <f>IF(M52=0,0,COUNTIF(T3_imgsummary!Y52:AH52,"COR")*100/M52)</f>
        <v>0</v>
      </c>
      <c r="DR52">
        <f>IF(M52=0,0,COUNTIF(T3_imgsummary!Y52:AH52,"COTS")*100/M52)</f>
        <v>0</v>
      </c>
      <c r="DS52">
        <f>IF(M52=0,0,COUNTIF(T3_imgsummary!Y52:AH52,"DIA")*100/M52)</f>
        <v>0</v>
      </c>
      <c r="DT52">
        <f>IF(M52=0,0,COUNTIF(T3_imgsummary!Y52:AH52,"GORG")*100/M52)</f>
        <v>0</v>
      </c>
      <c r="DU52">
        <f>IF(M52=0,0,COUNTIF(T3_imgsummary!Y52:AH52,"ISIS")*100/M52)</f>
        <v>0</v>
      </c>
      <c r="DV52">
        <f>IF(M52=0,0,COUNTIF(T3_imgsummary!Y52:AH52,"DIS")*100/M52)</f>
        <v>0</v>
      </c>
      <c r="DW52">
        <f>IF(M52=0,0,COUNTIF(T3_imgsummary!Y52:AH52,"BLEC")*100/M52)</f>
        <v>0</v>
      </c>
      <c r="DX52">
        <f>IF(M52=0,0,COUNTIF(T3_imgsummary!Y52:AH52,"COD")*100/M52)</f>
        <v>0</v>
      </c>
      <c r="DY52">
        <f>IF(M52=0,0,COUNTIF(T3_imgsummary!Y52:AH52,"KAPP")*100/M52)</f>
        <v>0</v>
      </c>
      <c r="DZ52">
        <f>IF(M52=0,0,COUNTIF(T3_imgsummary!Y52:AH52,"SARG")*100/M52)</f>
        <v>0</v>
      </c>
      <c r="EA52">
        <f>IF(M52=0,0,COUNTIF(T3_imgsummary!Y52:AH52,"ZACRF")*100/M52)</f>
        <v>0</v>
      </c>
      <c r="EB52">
        <f>IF(M52=0,0,COUNTIF(T3_imgsummary!Y52:AH52,"ZAGARF")*100/M52)</f>
        <v>0</v>
      </c>
      <c r="EC52">
        <f>IF(M52=0,0,COUNTIF(T3_imgsummary!Y52:AH52,"ZAGATF")*100/M52)</f>
        <v>0</v>
      </c>
      <c r="ED52">
        <f>IF(M52=0,0,COUNTIF(T3_imgsummary!Y52:AH52,"ZCMRF")*100/M52)</f>
        <v>0</v>
      </c>
      <c r="EE52">
        <f>IF(M52=0,0,COUNTIF(T3_imgsummary!Y52:AH52,"ZDENF")*100/M52)</f>
        <v>0</v>
      </c>
      <c r="EF52">
        <f>IF(M52=0,0,COUNTIF(T3_imgsummary!Y52:AH52,"ZEUPF")*100/M52)</f>
        <v>0</v>
      </c>
      <c r="EG52">
        <f>IF(M52=0,0,COUNTIF(T3_imgsummary!Y52:AH52,"ZFAVF")*100/M52)</f>
        <v>0</v>
      </c>
      <c r="EH52">
        <f>IF(M52=0,0,COUNTIF(T3_imgsummary!Y52:AH52,"ZMUSF")*100/M52)</f>
        <v>0</v>
      </c>
      <c r="EI52">
        <f>IF(M52=0,0,COUNTIF(T3_imgsummary!Y52:AH52,"ZNSC")*100/M52)</f>
        <v>0</v>
      </c>
      <c r="EJ52">
        <f>IF(M52=0,0,COUNTIF(T3_imgsummary!Y52:AH52,"ZOC")*100/M52)</f>
        <v>0</v>
      </c>
      <c r="EK52">
        <f>IF(M52=0,0,COUNTIF(T3_imgsummary!Y52:AH52,"ZPOCF")*100/M52)</f>
        <v>0</v>
      </c>
      <c r="EL52">
        <f>IF(M52=0,0,COUNTIF(T3_imgsummary!Y52:AH52,"ZPORF")*100/M52)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2"/>
  <sheetViews>
    <sheetView workbookViewId="0"/>
  </sheetViews>
  <sheetFormatPr defaultRowHeight="15" x14ac:dyDescent="0.25"/>
  <cols>
    <col min="1" max="1" width="3" bestFit="1" customWidth="1"/>
    <col min="2" max="2" width="13.28515625" bestFit="1" customWidth="1"/>
    <col min="3" max="4" width="2.140625" bestFit="1" customWidth="1"/>
    <col min="5" max="5" width="3.7109375" style="17" bestFit="1" customWidth="1"/>
    <col min="6" max="11" width="4.5703125" bestFit="1" customWidth="1"/>
    <col min="12" max="13" width="3.7109375" bestFit="1" customWidth="1"/>
    <col min="14" max="14" width="3.7109375" style="17" bestFit="1" customWidth="1"/>
    <col min="15" max="15" width="3.7109375" style="10" bestFit="1" customWidth="1"/>
    <col min="16" max="18" width="3.7109375" bestFit="1" customWidth="1"/>
    <col min="19" max="19" width="4.5703125" bestFit="1" customWidth="1"/>
    <col min="20" max="20" width="3.7109375" bestFit="1" customWidth="1"/>
    <col min="21" max="21" width="4.5703125" bestFit="1" customWidth="1"/>
    <col min="22" max="22" width="3.7109375" bestFit="1" customWidth="1"/>
    <col min="23" max="23" width="4.5703125" bestFit="1" customWidth="1"/>
    <col min="24" max="29" width="3.7109375" bestFit="1" customWidth="1"/>
    <col min="30" max="30" width="4.5703125" bestFit="1" customWidth="1"/>
    <col min="31" max="31" width="3.7109375" bestFit="1" customWidth="1"/>
    <col min="32" max="32" width="4.5703125" bestFit="1" customWidth="1"/>
    <col min="33" max="34" width="3.7109375" bestFit="1" customWidth="1"/>
    <col min="35" max="38" width="4.5703125" bestFit="1" customWidth="1"/>
    <col min="39" max="41" width="3.7109375" bestFit="1" customWidth="1"/>
    <col min="42" max="42" width="4.5703125" bestFit="1" customWidth="1"/>
    <col min="43" max="54" width="3.7109375" bestFit="1" customWidth="1"/>
    <col min="55" max="55" width="4.5703125" bestFit="1" customWidth="1"/>
    <col min="56" max="65" width="3.7109375" bestFit="1" customWidth="1"/>
    <col min="66" max="67" width="4.5703125" bestFit="1" customWidth="1"/>
    <col min="68" max="69" width="3.7109375" bestFit="1" customWidth="1"/>
    <col min="70" max="70" width="4.5703125" bestFit="1" customWidth="1"/>
    <col min="71" max="71" width="3.7109375" bestFit="1" customWidth="1"/>
    <col min="72" max="73" width="4.5703125" bestFit="1" customWidth="1"/>
    <col min="74" max="87" width="3.7109375" bestFit="1" customWidth="1"/>
    <col min="88" max="88" width="3.7109375" style="10" bestFit="1" customWidth="1"/>
    <col min="89" max="90" width="4.5703125" bestFit="1" customWidth="1"/>
    <col min="91" max="93" width="3.7109375" bestFit="1" customWidth="1"/>
    <col min="94" max="94" width="3.7109375" style="10" bestFit="1" customWidth="1"/>
    <col min="95" max="95" width="3.7109375" bestFit="1" customWidth="1"/>
    <col min="96" max="96" width="4.5703125" bestFit="1" customWidth="1"/>
    <col min="97" max="99" width="3.7109375" bestFit="1" customWidth="1"/>
    <col min="100" max="100" width="3.7109375" style="10" bestFit="1" customWidth="1"/>
    <col min="101" max="102" width="3.7109375" bestFit="1" customWidth="1"/>
    <col min="103" max="103" width="4.5703125" bestFit="1" customWidth="1"/>
    <col min="104" max="104" width="3.7109375" bestFit="1" customWidth="1"/>
    <col min="105" max="105" width="3.7109375" style="10" bestFit="1" customWidth="1"/>
    <col min="106" max="106" width="4.5703125" bestFit="1" customWidth="1"/>
    <col min="107" max="107" width="3.7109375" style="10" bestFit="1" customWidth="1"/>
    <col min="108" max="112" width="3.7109375" bestFit="1" customWidth="1"/>
    <col min="113" max="113" width="4.5703125" bestFit="1" customWidth="1"/>
    <col min="114" max="114" width="3.7109375" bestFit="1" customWidth="1"/>
    <col min="115" max="116" width="4.5703125" bestFit="1" customWidth="1"/>
    <col min="117" max="117" width="3.7109375" bestFit="1" customWidth="1"/>
    <col min="118" max="118" width="3.7109375" style="10" bestFit="1" customWidth="1"/>
    <col min="119" max="119" width="3.7109375" bestFit="1" customWidth="1"/>
    <col min="120" max="120" width="3.7109375" style="17" bestFit="1" customWidth="1"/>
    <col min="121" max="142" width="3.7109375" bestFit="1" customWidth="1"/>
  </cols>
  <sheetData>
    <row r="1" spans="1:142" ht="42.75" x14ac:dyDescent="0.25">
      <c r="F1" s="15" t="s">
        <v>39</v>
      </c>
      <c r="G1" s="15" t="s">
        <v>37</v>
      </c>
      <c r="H1" s="15" t="s">
        <v>117</v>
      </c>
      <c r="I1" s="15" t="s">
        <v>40</v>
      </c>
      <c r="J1" s="15" t="s">
        <v>41</v>
      </c>
      <c r="K1" s="15" t="s">
        <v>45</v>
      </c>
      <c r="L1" s="15" t="s">
        <v>122</v>
      </c>
      <c r="P1" s="15" t="s">
        <v>126</v>
      </c>
      <c r="Q1" s="15" t="s">
        <v>128</v>
      </c>
      <c r="R1" s="15" t="s">
        <v>130</v>
      </c>
      <c r="S1" s="15" t="s">
        <v>132</v>
      </c>
      <c r="T1" s="15" t="s">
        <v>134</v>
      </c>
      <c r="U1" s="15" t="s">
        <v>86</v>
      </c>
      <c r="V1" s="15" t="s">
        <v>137</v>
      </c>
      <c r="W1" s="15" t="s">
        <v>57</v>
      </c>
      <c r="X1" s="15" t="s">
        <v>140</v>
      </c>
      <c r="Y1" s="15" t="s">
        <v>142</v>
      </c>
      <c r="Z1" s="15" t="s">
        <v>144</v>
      </c>
      <c r="AA1" s="15" t="s">
        <v>146</v>
      </c>
      <c r="AB1" s="15" t="s">
        <v>148</v>
      </c>
      <c r="AC1" s="15" t="s">
        <v>56</v>
      </c>
      <c r="AD1" s="15" t="s">
        <v>60</v>
      </c>
      <c r="AE1" s="15" t="s">
        <v>59</v>
      </c>
      <c r="AF1" s="15" t="s">
        <v>153</v>
      </c>
      <c r="AG1" s="15" t="s">
        <v>155</v>
      </c>
      <c r="AH1" s="15" t="s">
        <v>157</v>
      </c>
      <c r="AI1" s="15" t="s">
        <v>69</v>
      </c>
      <c r="AJ1" s="15" t="s">
        <v>160</v>
      </c>
      <c r="AK1" s="15" t="s">
        <v>162</v>
      </c>
      <c r="AL1" s="15" t="s">
        <v>76</v>
      </c>
      <c r="AM1" s="15" t="s">
        <v>165</v>
      </c>
      <c r="AN1" s="15" t="s">
        <v>167</v>
      </c>
      <c r="AO1" s="15" t="s">
        <v>169</v>
      </c>
      <c r="AP1" s="15" t="s">
        <v>42</v>
      </c>
      <c r="AQ1" s="15" t="s">
        <v>172</v>
      </c>
      <c r="AR1" s="15" t="s">
        <v>174</v>
      </c>
      <c r="AS1" s="15" t="s">
        <v>176</v>
      </c>
      <c r="AT1" s="15" t="s">
        <v>178</v>
      </c>
      <c r="AU1" s="15" t="s">
        <v>180</v>
      </c>
      <c r="AV1" s="15" t="s">
        <v>74</v>
      </c>
      <c r="AW1" s="15" t="s">
        <v>183</v>
      </c>
      <c r="AX1" s="15" t="s">
        <v>185</v>
      </c>
      <c r="AY1" s="15" t="s">
        <v>187</v>
      </c>
      <c r="AZ1" s="15" t="s">
        <v>189</v>
      </c>
      <c r="BA1" s="15" t="s">
        <v>191</v>
      </c>
      <c r="BB1" s="15" t="s">
        <v>193</v>
      </c>
      <c r="BC1" s="15" t="s">
        <v>38</v>
      </c>
      <c r="BD1" s="15" t="s">
        <v>196</v>
      </c>
      <c r="BE1" s="15" t="s">
        <v>198</v>
      </c>
      <c r="BF1" s="15" t="s">
        <v>200</v>
      </c>
      <c r="BG1" s="15" t="s">
        <v>202</v>
      </c>
      <c r="BH1" s="15" t="s">
        <v>204</v>
      </c>
      <c r="BI1" s="15" t="s">
        <v>206</v>
      </c>
      <c r="BJ1" s="15" t="s">
        <v>63</v>
      </c>
      <c r="BK1" s="15" t="s">
        <v>209</v>
      </c>
      <c r="BL1" s="15" t="s">
        <v>211</v>
      </c>
      <c r="BM1" s="15" t="s">
        <v>213</v>
      </c>
      <c r="BN1" s="15" t="s">
        <v>79</v>
      </c>
      <c r="BO1" s="15" t="s">
        <v>65</v>
      </c>
      <c r="BP1" s="15" t="s">
        <v>217</v>
      </c>
      <c r="BQ1" s="15" t="s">
        <v>101</v>
      </c>
      <c r="BR1" s="15" t="s">
        <v>67</v>
      </c>
      <c r="BS1" s="15" t="s">
        <v>221</v>
      </c>
      <c r="BT1" s="15" t="s">
        <v>91</v>
      </c>
      <c r="BU1" s="15" t="s">
        <v>224</v>
      </c>
      <c r="BV1" s="15" t="s">
        <v>226</v>
      </c>
      <c r="BW1" s="15" t="s">
        <v>228</v>
      </c>
      <c r="BX1" s="15" t="s">
        <v>230</v>
      </c>
      <c r="BY1" s="15" t="s">
        <v>232</v>
      </c>
      <c r="BZ1" s="15" t="s">
        <v>234</v>
      </c>
      <c r="CA1" s="15" t="s">
        <v>236</v>
      </c>
      <c r="CB1" s="15" t="s">
        <v>238</v>
      </c>
      <c r="CC1" s="15" t="s">
        <v>240</v>
      </c>
      <c r="CD1" s="15" t="s">
        <v>242</v>
      </c>
      <c r="CE1" s="15" t="s">
        <v>244</v>
      </c>
      <c r="CF1" s="15" t="s">
        <v>246</v>
      </c>
      <c r="CG1" s="15" t="s">
        <v>248</v>
      </c>
      <c r="CH1" s="15" t="s">
        <v>250</v>
      </c>
      <c r="CI1" s="15" t="s">
        <v>252</v>
      </c>
      <c r="CK1" s="15" t="s">
        <v>37</v>
      </c>
      <c r="CL1" s="15" t="s">
        <v>46</v>
      </c>
      <c r="CM1" s="15" t="s">
        <v>51</v>
      </c>
      <c r="CN1" s="15" t="s">
        <v>71</v>
      </c>
      <c r="CO1" s="15" t="s">
        <v>258</v>
      </c>
      <c r="CQ1" s="15" t="s">
        <v>260</v>
      </c>
      <c r="CR1" s="15" t="s">
        <v>262</v>
      </c>
      <c r="CS1" s="15" t="s">
        <v>264</v>
      </c>
      <c r="CT1" s="15" t="s">
        <v>266</v>
      </c>
      <c r="CU1" s="15" t="s">
        <v>268</v>
      </c>
      <c r="CW1" s="15" t="s">
        <v>270</v>
      </c>
      <c r="CX1" s="15" t="s">
        <v>272</v>
      </c>
      <c r="CY1" s="15" t="s">
        <v>40</v>
      </c>
      <c r="CZ1" s="15" t="s">
        <v>275</v>
      </c>
      <c r="DB1" s="15" t="s">
        <v>41</v>
      </c>
      <c r="DD1" s="15" t="s">
        <v>278</v>
      </c>
      <c r="DE1" s="15" t="s">
        <v>280</v>
      </c>
      <c r="DF1" s="15" t="s">
        <v>282</v>
      </c>
      <c r="DG1" s="15" t="s">
        <v>284</v>
      </c>
      <c r="DH1" s="15" t="s">
        <v>286</v>
      </c>
      <c r="DI1" s="15" t="s">
        <v>81</v>
      </c>
      <c r="DJ1" s="15" t="s">
        <v>289</v>
      </c>
      <c r="DK1" s="15" t="s">
        <v>93</v>
      </c>
      <c r="DL1" s="15" t="s">
        <v>44</v>
      </c>
      <c r="DM1" s="15" t="s">
        <v>293</v>
      </c>
      <c r="DO1" s="15" t="s">
        <v>122</v>
      </c>
      <c r="DQ1" s="15" t="s">
        <v>280</v>
      </c>
      <c r="DR1" s="15" t="s">
        <v>278</v>
      </c>
      <c r="DS1" s="15" t="s">
        <v>282</v>
      </c>
      <c r="DT1" s="15" t="s">
        <v>284</v>
      </c>
      <c r="DU1" s="15" t="s">
        <v>286</v>
      </c>
      <c r="DV1" s="15" t="s">
        <v>258</v>
      </c>
      <c r="DW1" s="15" t="s">
        <v>142</v>
      </c>
      <c r="DX1" s="15" t="s">
        <v>270</v>
      </c>
      <c r="DY1" s="15" t="s">
        <v>272</v>
      </c>
      <c r="DZ1" s="15" t="s">
        <v>275</v>
      </c>
      <c r="EA1" s="15" t="s">
        <v>230</v>
      </c>
      <c r="EB1" s="15" t="s">
        <v>232</v>
      </c>
      <c r="EC1" s="15" t="s">
        <v>234</v>
      </c>
      <c r="ED1" s="15" t="s">
        <v>242</v>
      </c>
      <c r="EE1" s="15" t="s">
        <v>236</v>
      </c>
      <c r="EF1" s="15" t="s">
        <v>238</v>
      </c>
      <c r="EG1" s="15" t="s">
        <v>240</v>
      </c>
      <c r="EH1" s="15" t="s">
        <v>244</v>
      </c>
      <c r="EI1" s="15" t="s">
        <v>246</v>
      </c>
      <c r="EJ1" s="15" t="s">
        <v>248</v>
      </c>
      <c r="EK1" s="15" t="s">
        <v>250</v>
      </c>
      <c r="EL1" s="15" t="s">
        <v>252</v>
      </c>
    </row>
    <row r="2" spans="1:142" ht="221.25" x14ac:dyDescent="0.25">
      <c r="B2" s="1" t="s">
        <v>0</v>
      </c>
      <c r="C2" s="1" t="s">
        <v>1</v>
      </c>
      <c r="D2" s="1" t="s">
        <v>2</v>
      </c>
      <c r="E2" s="16" t="s">
        <v>113</v>
      </c>
      <c r="F2" s="18" t="s">
        <v>114</v>
      </c>
      <c r="G2" s="19" t="s">
        <v>115</v>
      </c>
      <c r="H2" s="20" t="s">
        <v>116</v>
      </c>
      <c r="I2" s="21" t="s">
        <v>118</v>
      </c>
      <c r="J2" s="22" t="s">
        <v>119</v>
      </c>
      <c r="K2" s="23" t="s">
        <v>120</v>
      </c>
      <c r="L2" s="24" t="s">
        <v>121</v>
      </c>
      <c r="M2" s="15" t="s">
        <v>123</v>
      </c>
      <c r="N2" s="16" t="s">
        <v>124</v>
      </c>
      <c r="O2" s="25" t="s">
        <v>114</v>
      </c>
      <c r="P2" s="15" t="s">
        <v>125</v>
      </c>
      <c r="Q2" s="15" t="s">
        <v>127</v>
      </c>
      <c r="R2" s="15" t="s">
        <v>129</v>
      </c>
      <c r="S2" s="15" t="s">
        <v>131</v>
      </c>
      <c r="T2" s="15" t="s">
        <v>133</v>
      </c>
      <c r="U2" s="15" t="s">
        <v>135</v>
      </c>
      <c r="V2" s="15" t="s">
        <v>136</v>
      </c>
      <c r="W2" s="15" t="s">
        <v>138</v>
      </c>
      <c r="X2" s="15" t="s">
        <v>139</v>
      </c>
      <c r="Y2" s="15" t="s">
        <v>141</v>
      </c>
      <c r="Z2" s="15" t="s">
        <v>143</v>
      </c>
      <c r="AA2" s="15" t="s">
        <v>145</v>
      </c>
      <c r="AB2" s="15" t="s">
        <v>147</v>
      </c>
      <c r="AC2" s="15" t="s">
        <v>149</v>
      </c>
      <c r="AD2" s="15" t="s">
        <v>150</v>
      </c>
      <c r="AE2" s="15" t="s">
        <v>151</v>
      </c>
      <c r="AF2" s="15" t="s">
        <v>152</v>
      </c>
      <c r="AG2" s="15" t="s">
        <v>154</v>
      </c>
      <c r="AH2" s="15" t="s">
        <v>156</v>
      </c>
      <c r="AI2" s="15" t="s">
        <v>158</v>
      </c>
      <c r="AJ2" s="15" t="s">
        <v>159</v>
      </c>
      <c r="AK2" s="15" t="s">
        <v>161</v>
      </c>
      <c r="AL2" s="15" t="s">
        <v>163</v>
      </c>
      <c r="AM2" s="15" t="s">
        <v>164</v>
      </c>
      <c r="AN2" s="15" t="s">
        <v>166</v>
      </c>
      <c r="AO2" s="15" t="s">
        <v>168</v>
      </c>
      <c r="AP2" s="15" t="s">
        <v>170</v>
      </c>
      <c r="AQ2" s="15" t="s">
        <v>171</v>
      </c>
      <c r="AR2" s="15" t="s">
        <v>173</v>
      </c>
      <c r="AS2" s="15" t="s">
        <v>175</v>
      </c>
      <c r="AT2" s="15" t="s">
        <v>177</v>
      </c>
      <c r="AU2" s="15" t="s">
        <v>179</v>
      </c>
      <c r="AV2" s="15" t="s">
        <v>181</v>
      </c>
      <c r="AW2" s="15" t="s">
        <v>182</v>
      </c>
      <c r="AX2" s="15" t="s">
        <v>184</v>
      </c>
      <c r="AY2" s="15" t="s">
        <v>186</v>
      </c>
      <c r="AZ2" s="15" t="s">
        <v>188</v>
      </c>
      <c r="BA2" s="15" t="s">
        <v>190</v>
      </c>
      <c r="BB2" s="15" t="s">
        <v>192</v>
      </c>
      <c r="BC2" s="15" t="s">
        <v>194</v>
      </c>
      <c r="BD2" s="15" t="s">
        <v>195</v>
      </c>
      <c r="BE2" s="15" t="s">
        <v>197</v>
      </c>
      <c r="BF2" s="15" t="s">
        <v>199</v>
      </c>
      <c r="BG2" s="15" t="s">
        <v>201</v>
      </c>
      <c r="BH2" s="15" t="s">
        <v>203</v>
      </c>
      <c r="BI2" s="15" t="s">
        <v>205</v>
      </c>
      <c r="BJ2" s="15" t="s">
        <v>207</v>
      </c>
      <c r="BK2" s="15" t="s">
        <v>208</v>
      </c>
      <c r="BL2" s="15" t="s">
        <v>210</v>
      </c>
      <c r="BM2" s="15" t="s">
        <v>212</v>
      </c>
      <c r="BN2" s="15" t="s">
        <v>214</v>
      </c>
      <c r="BO2" s="15" t="s">
        <v>215</v>
      </c>
      <c r="BP2" s="15" t="s">
        <v>216</v>
      </c>
      <c r="BQ2" s="15" t="s">
        <v>218</v>
      </c>
      <c r="BR2" s="15" t="s">
        <v>219</v>
      </c>
      <c r="BS2" s="15" t="s">
        <v>220</v>
      </c>
      <c r="BT2" s="15" t="s">
        <v>222</v>
      </c>
      <c r="BU2" s="15" t="s">
        <v>223</v>
      </c>
      <c r="BV2" s="15" t="s">
        <v>225</v>
      </c>
      <c r="BW2" s="15" t="s">
        <v>227</v>
      </c>
      <c r="BX2" s="15" t="s">
        <v>229</v>
      </c>
      <c r="BY2" s="15" t="s">
        <v>231</v>
      </c>
      <c r="BZ2" s="15" t="s">
        <v>233</v>
      </c>
      <c r="CA2" s="15" t="s">
        <v>235</v>
      </c>
      <c r="CB2" s="15" t="s">
        <v>237</v>
      </c>
      <c r="CC2" s="15" t="s">
        <v>239</v>
      </c>
      <c r="CD2" s="15" t="s">
        <v>241</v>
      </c>
      <c r="CE2" s="15" t="s">
        <v>243</v>
      </c>
      <c r="CF2" s="15" t="s">
        <v>245</v>
      </c>
      <c r="CG2" s="15" t="s">
        <v>247</v>
      </c>
      <c r="CH2" s="15" t="s">
        <v>249</v>
      </c>
      <c r="CI2" s="15" t="s">
        <v>251</v>
      </c>
      <c r="CJ2" s="25" t="s">
        <v>115</v>
      </c>
      <c r="CK2" s="15" t="s">
        <v>253</v>
      </c>
      <c r="CL2" s="15" t="s">
        <v>254</v>
      </c>
      <c r="CM2" s="15" t="s">
        <v>255</v>
      </c>
      <c r="CN2" s="15" t="s">
        <v>256</v>
      </c>
      <c r="CO2" s="15" t="s">
        <v>257</v>
      </c>
      <c r="CP2" s="25" t="s">
        <v>116</v>
      </c>
      <c r="CQ2" s="15" t="s">
        <v>259</v>
      </c>
      <c r="CR2" s="15" t="s">
        <v>261</v>
      </c>
      <c r="CS2" s="15" t="s">
        <v>263</v>
      </c>
      <c r="CT2" s="15" t="s">
        <v>265</v>
      </c>
      <c r="CU2" s="15" t="s">
        <v>267</v>
      </c>
      <c r="CV2" s="25" t="s">
        <v>118</v>
      </c>
      <c r="CW2" s="15" t="s">
        <v>269</v>
      </c>
      <c r="CX2" s="15" t="s">
        <v>271</v>
      </c>
      <c r="CY2" s="15" t="s">
        <v>273</v>
      </c>
      <c r="CZ2" s="15" t="s">
        <v>274</v>
      </c>
      <c r="DA2" s="25" t="s">
        <v>119</v>
      </c>
      <c r="DB2" s="15" t="s">
        <v>276</v>
      </c>
      <c r="DC2" s="25" t="s">
        <v>120</v>
      </c>
      <c r="DD2" s="15" t="s">
        <v>277</v>
      </c>
      <c r="DE2" s="15" t="s">
        <v>279</v>
      </c>
      <c r="DF2" s="15" t="s">
        <v>281</v>
      </c>
      <c r="DG2" s="15" t="s">
        <v>283</v>
      </c>
      <c r="DH2" s="15" t="s">
        <v>285</v>
      </c>
      <c r="DI2" s="15" t="s">
        <v>287</v>
      </c>
      <c r="DJ2" s="15" t="s">
        <v>288</v>
      </c>
      <c r="DK2" s="15" t="s">
        <v>290</v>
      </c>
      <c r="DL2" s="15" t="s">
        <v>291</v>
      </c>
      <c r="DM2" s="15" t="s">
        <v>292</v>
      </c>
      <c r="DN2" s="25" t="s">
        <v>121</v>
      </c>
      <c r="DO2" s="15" t="s">
        <v>294</v>
      </c>
      <c r="DP2" s="16" t="s">
        <v>295</v>
      </c>
      <c r="DQ2" s="15" t="s">
        <v>296</v>
      </c>
      <c r="DR2" s="15" t="s">
        <v>297</v>
      </c>
      <c r="DS2" s="15" t="s">
        <v>298</v>
      </c>
      <c r="DT2" s="15" t="s">
        <v>299</v>
      </c>
      <c r="DU2" s="15" t="s">
        <v>300</v>
      </c>
      <c r="DV2" s="15" t="s">
        <v>301</v>
      </c>
      <c r="DW2" s="15" t="s">
        <v>302</v>
      </c>
      <c r="DX2" s="15" t="s">
        <v>303</v>
      </c>
      <c r="DY2" s="15" t="s">
        <v>304</v>
      </c>
      <c r="DZ2" s="15" t="s">
        <v>305</v>
      </c>
      <c r="EA2" s="15" t="s">
        <v>306</v>
      </c>
      <c r="EB2" s="15" t="s">
        <v>307</v>
      </c>
      <c r="EC2" s="15" t="s">
        <v>308</v>
      </c>
      <c r="ED2" s="15" t="s">
        <v>309</v>
      </c>
      <c r="EE2" s="15" t="s">
        <v>310</v>
      </c>
      <c r="EF2" s="15" t="s">
        <v>311</v>
      </c>
      <c r="EG2" s="15" t="s">
        <v>312</v>
      </c>
      <c r="EH2" s="15" t="s">
        <v>313</v>
      </c>
      <c r="EI2" s="15" t="s">
        <v>314</v>
      </c>
      <c r="EJ2" s="15" t="s">
        <v>315</v>
      </c>
      <c r="EK2" s="15" t="s">
        <v>316</v>
      </c>
      <c r="EL2" s="15" t="s">
        <v>317</v>
      </c>
    </row>
    <row r="3" spans="1:142" x14ac:dyDescent="0.25">
      <c r="A3">
        <v>1</v>
      </c>
      <c r="B3" t="s">
        <v>874</v>
      </c>
      <c r="F3">
        <f>IF(M3=0,0,COUNTIF(T4_imgsummary!O3:X3,"HC")*100/M3)</f>
        <v>0</v>
      </c>
      <c r="G3" s="26">
        <f>IF(M3=0,0,COUNTIF(T4_imgsummary!O3:X3,"AA")*100/M3)</f>
        <v>90</v>
      </c>
      <c r="H3">
        <f>IF(M3=0,0,COUNTIF(T4_imgsummary!O3:X3,"AB")*100/M3)</f>
        <v>0</v>
      </c>
      <c r="I3">
        <f>IF(M3=0,0,COUNTIF(T4_imgsummary!O3:X3,"MA")*100/M3)</f>
        <v>0</v>
      </c>
      <c r="J3" s="26">
        <f>IF(M3=0,0,COUNTIF(T4_imgsummary!O3:X3,"HA")*100/M3)</f>
        <v>10</v>
      </c>
      <c r="K3">
        <f>IF(M3=0,0,COUNTIF(T4_imgsummary!O3:X3,"OB")*100/M3)</f>
        <v>0</v>
      </c>
      <c r="L3">
        <f>IF(M3=0,0,COUNTIF(T4_imgsummary!O3:X3,"TWB")*100/M3)</f>
        <v>0</v>
      </c>
      <c r="M3">
        <f>10-COUNTIF(T4_imgsummary!O3:X3,"TWS")</f>
        <v>10</v>
      </c>
      <c r="P3">
        <f>IF(M3=0,0,COUNTIF(T4_imgsummary!E3:N3,"ACAN")*100/M3)</f>
        <v>0</v>
      </c>
      <c r="Q3">
        <f>IF(M3=0,0,COUNTIF(T4_imgsummary!E3:N3,"ACB")*100/M3)</f>
        <v>0</v>
      </c>
      <c r="R3">
        <f>IF(M3=0,0,COUNTIF(T4_imgsummary!E3:N3,"ACC")*100/M3)</f>
        <v>0</v>
      </c>
      <c r="S3">
        <f>IF(M3=0,0,COUNTIF(T4_imgsummary!E3:N3,"ACD")*100/M3)</f>
        <v>0</v>
      </c>
      <c r="T3">
        <f>IF(M3=0,0,COUNTIF(T4_imgsummary!E3:N3,"ACH")*100/M3)</f>
        <v>0</v>
      </c>
      <c r="U3">
        <f>IF(M3=0,0,COUNTIF(T4_imgsummary!E3:N3,"ACT")*100/M3)</f>
        <v>0</v>
      </c>
      <c r="V3">
        <f>IF(M3=0,0,COUNTIF(T4_imgsummary!E3:N3,"ACR")*100/M3)</f>
        <v>0</v>
      </c>
      <c r="W3">
        <f>IF(M3=0,0,COUNTIF(T4_imgsummary!E3:N3,"AST")*100/M3)</f>
        <v>0</v>
      </c>
      <c r="X3">
        <f>IF(M3=0,0,COUNTIF(T4_imgsummary!E3:N3,"AF")*100/M3)</f>
        <v>0</v>
      </c>
      <c r="Y3">
        <f>IF(M3=0,0,COUNTIF(T4_imgsummary!E3:N3,"BLEC")*100/M3)</f>
        <v>0</v>
      </c>
      <c r="Z3">
        <f>IF(M3=0,0,COUNTIF(T4_imgsummary!E3:N3,"CAU")*100/M3)</f>
        <v>0</v>
      </c>
      <c r="AA3">
        <f>IF(M3=0,0,COUNTIF(T4_imgsummary!E3:N3,"COE")*100/M3)</f>
        <v>0</v>
      </c>
      <c r="AB3">
        <f>IF(M3=0,0,COUNTIF(T4_imgsummary!E3:N3,"COS")*100/M3)</f>
        <v>0</v>
      </c>
      <c r="AC3">
        <f>IF(M3=0,0,COUNTIF(T4_imgsummary!E3:N3,"CYP")*100/M3)</f>
        <v>0</v>
      </c>
      <c r="AD3">
        <f>IF(M3=0,0,COUNTIF(T4_imgsummary!E3:N3,"DIP")*100/M3)</f>
        <v>0</v>
      </c>
      <c r="AE3">
        <f>IF(M3=0,0,COUNTIF(T4_imgsummary!E3:N3,"ECHY")*100/M3)</f>
        <v>0</v>
      </c>
      <c r="AF3">
        <f>IF(M3=0,0,COUNTIF(T4_imgsummary!E3:N3,"ECHI")*100/M3)</f>
        <v>0</v>
      </c>
      <c r="AG3">
        <f>IF(M3=0,0,COUNTIF(T4_imgsummary!E3:N3,"EUP")*100/M3)</f>
        <v>0</v>
      </c>
      <c r="AH3">
        <f>IF(M3=0,0,COUNTIF(T4_imgsummary!E3:N3,"FAV")*100/M3)</f>
        <v>0</v>
      </c>
      <c r="AI3">
        <f>IF(M3=0,0,COUNTIF(T4_imgsummary!E3:N3,"FVI")*100/M3)</f>
        <v>0</v>
      </c>
      <c r="AJ3">
        <f>IF(M3=0,0,COUNTIF(T4_imgsummary!E3:N3,"CMR")*100/M3)</f>
        <v>0</v>
      </c>
      <c r="AK3">
        <f>IF(M3=0,0,COUNTIF(T4_imgsummary!E3:N3,"GAL")*100/M3)</f>
        <v>0</v>
      </c>
      <c r="AL3">
        <f>IF(M3=0,0,COUNTIF(T4_imgsummary!E3:N3,"GONIA")*100/M3)</f>
        <v>0</v>
      </c>
      <c r="AM3">
        <f>IF(M3=0,0,COUNTIF(T4_imgsummary!E3:N3,"GONIO")*100/M3)</f>
        <v>0</v>
      </c>
      <c r="AN3">
        <f>IF(M3=0,0,COUNTIF(T4_imgsummary!E3:N3,"HEL")*100/M3)</f>
        <v>0</v>
      </c>
      <c r="AO3">
        <f>IF(M3=0,0,COUNTIF(T4_imgsummary!E3:N3,"HYD")*100/M3)</f>
        <v>0</v>
      </c>
      <c r="AP3">
        <f>IF(M3=0,0,COUNTIF(T4_imgsummary!E3:N3,"ISO")*100/M3)</f>
        <v>0</v>
      </c>
      <c r="AQ3">
        <f>IF(M3=0,0,COUNTIF(T4_imgsummary!E3:N3,"LEPA")*100/M3)</f>
        <v>0</v>
      </c>
      <c r="AR3">
        <f>IF(M3=0,0,COUNTIF(T4_imgsummary!E3:N3,"LEPS")*100/M3)</f>
        <v>0</v>
      </c>
      <c r="AS3">
        <f>IF(M3=0,0,COUNTIF(T4_imgsummary!E3:N3,"LOB")*100/M3)</f>
        <v>0</v>
      </c>
      <c r="AT3">
        <f>IF(M3=0,0,COUNTIF(T4_imgsummary!E3:N3,"MER")*100/M3)</f>
        <v>0</v>
      </c>
      <c r="AU3">
        <f>IF(M3=0,0,COUNTIF(T4_imgsummary!E3:N3,"MILL")*100/M3)</f>
        <v>0</v>
      </c>
      <c r="AV3">
        <f>IF(M3=0,0,COUNTIF(T4_imgsummary!E3:N3,"MON")*100/M3)</f>
        <v>0</v>
      </c>
      <c r="AW3">
        <f>IF(M3=0,0,COUNTIF(T4_imgsummary!E3:N3,"MONTB")*100/M3)</f>
        <v>0</v>
      </c>
      <c r="AX3">
        <f>IF(M3=0,0,COUNTIF(T4_imgsummary!E3:N3,"MONTE")*100/M3)</f>
        <v>0</v>
      </c>
      <c r="AY3">
        <f>IF(M3=0,0,COUNTIF(T4_imgsummary!E3:N3,"MONTF")*100/M3)</f>
        <v>0</v>
      </c>
      <c r="AZ3">
        <f>IF(M3=0,0,COUNTIF(T4_imgsummary!E3:N3,"MYC")*100/M3)</f>
        <v>0</v>
      </c>
      <c r="BA3">
        <f>IF(M3=0,0,COUNTIF(T4_imgsummary!E3:N3,"CB")*100/M3)</f>
        <v>0</v>
      </c>
      <c r="BB3">
        <f>IF(M3=0,0,COUNTIF(T4_imgsummary!E3:N3,"BUB")*100/M3)</f>
        <v>0</v>
      </c>
      <c r="BC3">
        <f>IF(M3=0,0,COUNTIF(T4_imgsummary!E3:N3,"CE")*100/M3)</f>
        <v>0</v>
      </c>
      <c r="BD3">
        <f>IF(M3=0,0,COUNTIF(T4_imgsummary!E3:N3,"CF")*100/M3)</f>
        <v>0</v>
      </c>
      <c r="BE3">
        <f>IF(M3=0,0,COUNTIF(T4_imgsummary!E3:N3,"FOT")*100/M3)</f>
        <v>0</v>
      </c>
      <c r="BF3">
        <f>IF(M3=0,0,COUNTIF(T4_imgsummary!E3:N3,"CM")*100/M3)</f>
        <v>0</v>
      </c>
      <c r="BG3">
        <f>IF(M3=0,0,COUNTIF(T4_imgsummary!E3:N3,"OULA")*100/M3)</f>
        <v>0</v>
      </c>
      <c r="BH3">
        <f>IF(M3=0,0,COUNTIF(T4_imgsummary!E3:N3,"OULO")*100/M3)</f>
        <v>0</v>
      </c>
      <c r="BI3">
        <f>IF(M3=0,0,COUNTIF(T4_imgsummary!E3:N3,"OXY")*100/M3)</f>
        <v>0</v>
      </c>
      <c r="BJ3">
        <f>IF(M3=0,0,COUNTIF(T4_imgsummary!E3:N3,"PACE")*100/M3)</f>
        <v>0</v>
      </c>
      <c r="BK3">
        <f>IF(M3=0,0,COUNTIF(T4_imgsummary!E3:N3,"PACF")*100/M3)</f>
        <v>0</v>
      </c>
      <c r="BL3">
        <f>IF(M3=0,0,COUNTIF(T4_imgsummary!E3:N3,"PAV")*100/M3)</f>
        <v>0</v>
      </c>
      <c r="BM3">
        <f>IF(M3=0,0,COUNTIF(T4_imgsummary!E3:N3,"PEC")*100/M3)</f>
        <v>0</v>
      </c>
      <c r="BN3">
        <f>IF(M3=0,0,COUNTIF(T4_imgsummary!E3:N3,"PLAT")*100/M3)</f>
        <v>0</v>
      </c>
      <c r="BO3">
        <f>IF(M3=0,0,COUNTIF(T4_imgsummary!E3:N3,"POC")*100/M3)</f>
        <v>0</v>
      </c>
      <c r="BP3">
        <f>IF(M3=0,0,COUNTIF(T4_imgsummary!E3:N3,"PORB")*100/M3)</f>
        <v>0</v>
      </c>
      <c r="BQ3">
        <f>IF(M3=0,0,COUNTIF(T4_imgsummary!E3:N3,"PORE")*100/M3)</f>
        <v>0</v>
      </c>
      <c r="BR3">
        <f>IF(M3=0,0,COUNTIF(T4_imgsummary!E3:N3,"PORM")*100/M3)</f>
        <v>0</v>
      </c>
      <c r="BS3">
        <f>IF(M3=0,0,COUNTIF(T4_imgsummary!E3:N3,"SER")*100/M3)</f>
        <v>0</v>
      </c>
      <c r="BT3">
        <f>IF(M3=0,0,COUNTIF(T4_imgsummary!E3:N3,"STY")*100/M3)</f>
        <v>0</v>
      </c>
      <c r="BU3">
        <f>IF(M3=0,0,COUNTIF(T4_imgsummary!E3:N3,"SYM")*100/M3)</f>
        <v>0</v>
      </c>
      <c r="BV3">
        <f>IF(M3=0,0,COUNTIF(T4_imgsummary!E3:N3,"TUBI")*100/M3)</f>
        <v>0</v>
      </c>
      <c r="BW3">
        <f>IF(M3=0,0,COUNTIF(T4_imgsummary!E3:N3,"TURB")*100/M3)</f>
        <v>0</v>
      </c>
      <c r="BX3">
        <f>IF(M3=0,0,COUNTIF(T4_imgsummary!E3:N3,"ZACRF")*100/M3)</f>
        <v>0</v>
      </c>
      <c r="BY3">
        <f>IF(M3=0,0,COUNTIF(T4_imgsummary!E3:N3,"ZAGARF")*100/M3)</f>
        <v>0</v>
      </c>
      <c r="BZ3">
        <f>IF(M3=0,0,COUNTIF(T4_imgsummary!E3:N3,"ZAGATF")*100/M3)</f>
        <v>0</v>
      </c>
      <c r="CA3">
        <f>IF(M3=0,0,COUNTIF(T4_imgsummary!E3:N3,"ZDENF")*100/M3)</f>
        <v>0</v>
      </c>
      <c r="CB3">
        <f>IF(M3=0,0,COUNTIF(T4_imgsummary!E3:N3,"ZEUPF")*100/M3)</f>
        <v>0</v>
      </c>
      <c r="CC3">
        <f>IF(M3=0,0,COUNTIF(T4_imgsummary!E3:N3,"ZFAVF")*100/M3)</f>
        <v>0</v>
      </c>
      <c r="CD3">
        <f>IF(M3=0,0,COUNTIF(T4_imgsummary!E3:N3,"ZCMRF")*100/M3)</f>
        <v>0</v>
      </c>
      <c r="CE3">
        <f>IF(M3=0,0,COUNTIF(T4_imgsummary!E3:N3,"ZMUSF")*100/M3)</f>
        <v>0</v>
      </c>
      <c r="CF3">
        <f>IF(M3=0,0,COUNTIF(T4_imgsummary!E3:N3,"ZNSC")*100/M3)</f>
        <v>0</v>
      </c>
      <c r="CG3">
        <f>IF(M3=0,0,COUNTIF(T4_imgsummary!E3:N3,"ZOC")*100/M3)</f>
        <v>0</v>
      </c>
      <c r="CH3">
        <f>IF(M3=0,0,COUNTIF(T4_imgsummary!E3:N3,"ZPOCF")*100/M3)</f>
        <v>0</v>
      </c>
      <c r="CI3">
        <f>IF(M3=0,0,COUNTIF(T4_imgsummary!E3:N3,"ZPORF")*100/M3)</f>
        <v>0</v>
      </c>
      <c r="CK3" s="26">
        <f>IF(M3=0,0,COUNTIF(T4_imgsummary!E3:N3,"AA")*100/M3)</f>
        <v>90</v>
      </c>
      <c r="CL3">
        <f>IF(M3=0,0,COUNTIF(T4_imgsummary!E3:N3,"CA")*100/M3)</f>
        <v>0</v>
      </c>
      <c r="CM3">
        <f>IF(M3=0,0,COUNTIF(T4_imgsummary!E3:N3,"DC")*100/M3)</f>
        <v>0</v>
      </c>
      <c r="CN3">
        <f>IF(M3=0,0,COUNTIF(T4_imgsummary!E3:N3,"DCA")*100/M3)</f>
        <v>0</v>
      </c>
      <c r="CO3">
        <f>IF(M3=0,0,COUNTIF(T4_imgsummary!E3:N3,"DIS")*100/M3)</f>
        <v>0</v>
      </c>
      <c r="CQ3">
        <f>IF(M3=0,0,COUNTIF(T4_imgsummary!E3:N3,"GRV")*100/M3)</f>
        <v>0</v>
      </c>
      <c r="CR3">
        <f>IF(M3=0,0,COUNTIF(T4_imgsummary!E3:N3,"R")*100/M3)</f>
        <v>0</v>
      </c>
      <c r="CS3">
        <f>IF(M3=0,0,COUNTIF(T4_imgsummary!E3:N3,"S")*100/M3)</f>
        <v>0</v>
      </c>
      <c r="CT3">
        <f>IF(M3=0,0,COUNTIF(T4_imgsummary!E3:N3,"RCK")*100/M3)</f>
        <v>0</v>
      </c>
      <c r="CU3">
        <f>IF(M3=0,0,COUNTIF(T4_imgsummary!E3:N3,"SI")*100/M3)</f>
        <v>0</v>
      </c>
      <c r="CW3">
        <f>IF(M3=0,0,COUNTIF(T4_imgsummary!E3:N3,"COD")*100/M3)</f>
        <v>0</v>
      </c>
      <c r="CX3">
        <f>IF(M3=0,0,COUNTIF(T4_imgsummary!E3:N3,"KAPP")*100/M3)</f>
        <v>0</v>
      </c>
      <c r="CY3">
        <f>IF(M3=0,0,COUNTIF(T4_imgsummary!E3:N3,"MA")*100/M3)</f>
        <v>0</v>
      </c>
      <c r="CZ3">
        <f>IF(M3=0,0,COUNTIF(T4_imgsummary!E3:N3,"SARG")*100/M3)</f>
        <v>0</v>
      </c>
      <c r="DB3" s="26">
        <f>IF(M3=0,0,COUNTIF(T4_imgsummary!E3:N3,"HA")*100/M3)</f>
        <v>10</v>
      </c>
      <c r="DD3">
        <f>IF(M3=0,0,COUNTIF(T4_imgsummary!E3:N3,"COTS")*100/M3)</f>
        <v>0</v>
      </c>
      <c r="DE3">
        <f>IF(M3=0,0,COUNTIF(T4_imgsummary!E3:N3,"COR")*100/M3)</f>
        <v>0</v>
      </c>
      <c r="DF3">
        <f>IF(M3=0,0,COUNTIF(T4_imgsummary!E3:N3,"DIA")*100/M3)</f>
        <v>0</v>
      </c>
      <c r="DG3">
        <f>IF(M3=0,0,COUNTIF(T4_imgsummary!E3:N3,"GORG")*100/M3)</f>
        <v>0</v>
      </c>
      <c r="DH3">
        <f>IF(M3=0,0,COUNTIF(T4_imgsummary!E3:N3,"ISIS")*100/M3)</f>
        <v>0</v>
      </c>
      <c r="DI3">
        <f>IF(M3=0,0,COUNTIF(T4_imgsummary!E3:N3,"OT")*100/M3)</f>
        <v>0</v>
      </c>
      <c r="DJ3">
        <f>IF(M3=0,0,COUNTIF(T4_imgsummary!E3:N3,"SG")*100/M3)</f>
        <v>0</v>
      </c>
      <c r="DK3">
        <f>IF(M3=0,0,COUNTIF(T4_imgsummary!E3:N3,"SC")*100/M3)</f>
        <v>0</v>
      </c>
      <c r="DL3">
        <f>IF(M3=0,0,COUNTIF(T4_imgsummary!E3:N3,"SP")*100/M3)</f>
        <v>0</v>
      </c>
      <c r="DM3">
        <f>IF(M3=0,0,COUNTIF(T4_imgsummary!E3:N3,"ZO")*100/M3)</f>
        <v>0</v>
      </c>
      <c r="DO3">
        <f>IF(M3=0,0,COUNTIF(T4_imgsummary!E3:N3,"TWB")*100/M3)</f>
        <v>0</v>
      </c>
      <c r="DQ3">
        <f>IF(M3=0,0,COUNTIF(T4_imgsummary!Y3:AH3,"COR")*100/M3)</f>
        <v>0</v>
      </c>
      <c r="DR3">
        <f>IF(M3=0,0,COUNTIF(T4_imgsummary!Y3:AH3,"COTS")*100/M3)</f>
        <v>0</v>
      </c>
      <c r="DS3">
        <f>IF(M3=0,0,COUNTIF(T4_imgsummary!Y3:AH3,"DIA")*100/M3)</f>
        <v>0</v>
      </c>
      <c r="DT3">
        <f>IF(M3=0,0,COUNTIF(T4_imgsummary!Y3:AH3,"GORG")*100/M3)</f>
        <v>0</v>
      </c>
      <c r="DU3">
        <f>IF(M3=0,0,COUNTIF(T4_imgsummary!Y3:AH3,"ISIS")*100/M3)</f>
        <v>0</v>
      </c>
      <c r="DV3">
        <f>IF(M3=0,0,COUNTIF(T4_imgsummary!Y3:AH3,"DIS")*100/M3)</f>
        <v>0</v>
      </c>
      <c r="DW3">
        <f>IF(M3=0,0,COUNTIF(T4_imgsummary!Y3:AH3,"BLEC")*100/M3)</f>
        <v>0</v>
      </c>
      <c r="DX3">
        <f>IF(M3=0,0,COUNTIF(T4_imgsummary!Y3:AH3,"COD")*100/M3)</f>
        <v>0</v>
      </c>
      <c r="DY3">
        <f>IF(M3=0,0,COUNTIF(T4_imgsummary!Y3:AH3,"KAPP")*100/M3)</f>
        <v>0</v>
      </c>
      <c r="DZ3">
        <f>IF(M3=0,0,COUNTIF(T4_imgsummary!Y3:AH3,"SARG")*100/M3)</f>
        <v>0</v>
      </c>
      <c r="EA3">
        <f>IF(M3=0,0,COUNTIF(T4_imgsummary!Y3:AH3,"ZACRF")*100/M3)</f>
        <v>0</v>
      </c>
      <c r="EB3">
        <f>IF(M3=0,0,COUNTIF(T4_imgsummary!Y3:AH3,"ZAGARF")*100/M3)</f>
        <v>0</v>
      </c>
      <c r="EC3">
        <f>IF(M3=0,0,COUNTIF(T4_imgsummary!Y3:AH3,"ZAGATF")*100/M3)</f>
        <v>0</v>
      </c>
      <c r="ED3">
        <f>IF(M3=0,0,COUNTIF(T4_imgsummary!Y3:AH3,"ZCMRF")*100/M3)</f>
        <v>0</v>
      </c>
      <c r="EE3">
        <f>IF(M3=0,0,COUNTIF(T4_imgsummary!Y3:AH3,"ZDENF")*100/M3)</f>
        <v>0</v>
      </c>
      <c r="EF3">
        <f>IF(M3=0,0,COUNTIF(T4_imgsummary!Y3:AH3,"ZEUPF")*100/M3)</f>
        <v>0</v>
      </c>
      <c r="EG3">
        <f>IF(M3=0,0,COUNTIF(T4_imgsummary!Y3:AH3,"ZFAVF")*100/M3)</f>
        <v>0</v>
      </c>
      <c r="EH3">
        <f>IF(M3=0,0,COUNTIF(T4_imgsummary!Y3:AH3,"ZMUSF")*100/M3)</f>
        <v>0</v>
      </c>
      <c r="EI3">
        <f>IF(M3=0,0,COUNTIF(T4_imgsummary!Y3:AH3,"ZNSC")*100/M3)</f>
        <v>0</v>
      </c>
      <c r="EJ3">
        <f>IF(M3=0,0,COUNTIF(T4_imgsummary!Y3:AH3,"ZOC")*100/M3)</f>
        <v>0</v>
      </c>
      <c r="EK3">
        <f>IF(M3=0,0,COUNTIF(T4_imgsummary!Y3:AH3,"ZPOCF")*100/M3)</f>
        <v>0</v>
      </c>
      <c r="EL3">
        <f>IF(M3=0,0,COUNTIF(T4_imgsummary!Y3:AH3,"ZPORF")*100/M3)</f>
        <v>0</v>
      </c>
    </row>
    <row r="4" spans="1:142" x14ac:dyDescent="0.25">
      <c r="A4">
        <v>2</v>
      </c>
      <c r="B4" t="s">
        <v>875</v>
      </c>
      <c r="F4">
        <f>IF(M4=0,0,COUNTIF(T4_imgsummary!O4:X4,"HC")*100/M4)</f>
        <v>0</v>
      </c>
      <c r="G4" s="26">
        <f>IF(M4=0,0,COUNTIF(T4_imgsummary!O4:X4,"AA")*100/M4)</f>
        <v>60</v>
      </c>
      <c r="H4">
        <f>IF(M4=0,0,COUNTIF(T4_imgsummary!O4:X4,"AB")*100/M4)</f>
        <v>0</v>
      </c>
      <c r="I4">
        <f>IF(M4=0,0,COUNTIF(T4_imgsummary!O4:X4,"MA")*100/M4)</f>
        <v>0</v>
      </c>
      <c r="J4" s="26">
        <f>IF(M4=0,0,COUNTIF(T4_imgsummary!O4:X4,"HA")*100/M4)</f>
        <v>40</v>
      </c>
      <c r="K4">
        <f>IF(M4=0,0,COUNTIF(T4_imgsummary!O4:X4,"OB")*100/M4)</f>
        <v>0</v>
      </c>
      <c r="L4">
        <f>IF(M4=0,0,COUNTIF(T4_imgsummary!O4:X4,"TWB")*100/M4)</f>
        <v>0</v>
      </c>
      <c r="M4">
        <f>10-COUNTIF(T4_imgsummary!O4:X4,"TWS")</f>
        <v>10</v>
      </c>
      <c r="P4">
        <f>IF(M4=0,0,COUNTIF(T4_imgsummary!E4:N4,"ACAN")*100/M4)</f>
        <v>0</v>
      </c>
      <c r="Q4">
        <f>IF(M4=0,0,COUNTIF(T4_imgsummary!E4:N4,"ACB")*100/M4)</f>
        <v>0</v>
      </c>
      <c r="R4">
        <f>IF(M4=0,0,COUNTIF(T4_imgsummary!E4:N4,"ACC")*100/M4)</f>
        <v>0</v>
      </c>
      <c r="S4">
        <f>IF(M4=0,0,COUNTIF(T4_imgsummary!E4:N4,"ACD")*100/M4)</f>
        <v>0</v>
      </c>
      <c r="T4">
        <f>IF(M4=0,0,COUNTIF(T4_imgsummary!E4:N4,"ACH")*100/M4)</f>
        <v>0</v>
      </c>
      <c r="U4">
        <f>IF(M4=0,0,COUNTIF(T4_imgsummary!E4:N4,"ACT")*100/M4)</f>
        <v>0</v>
      </c>
      <c r="V4">
        <f>IF(M4=0,0,COUNTIF(T4_imgsummary!E4:N4,"ACR")*100/M4)</f>
        <v>0</v>
      </c>
      <c r="W4">
        <f>IF(M4=0,0,COUNTIF(T4_imgsummary!E4:N4,"AST")*100/M4)</f>
        <v>0</v>
      </c>
      <c r="X4">
        <f>IF(M4=0,0,COUNTIF(T4_imgsummary!E4:N4,"AF")*100/M4)</f>
        <v>0</v>
      </c>
      <c r="Y4">
        <f>IF(M4=0,0,COUNTIF(T4_imgsummary!E4:N4,"BLEC")*100/M4)</f>
        <v>0</v>
      </c>
      <c r="Z4">
        <f>IF(M4=0,0,COUNTIF(T4_imgsummary!E4:N4,"CAU")*100/M4)</f>
        <v>0</v>
      </c>
      <c r="AA4">
        <f>IF(M4=0,0,COUNTIF(T4_imgsummary!E4:N4,"COE")*100/M4)</f>
        <v>0</v>
      </c>
      <c r="AB4">
        <f>IF(M4=0,0,COUNTIF(T4_imgsummary!E4:N4,"COS")*100/M4)</f>
        <v>0</v>
      </c>
      <c r="AC4">
        <f>IF(M4=0,0,COUNTIF(T4_imgsummary!E4:N4,"CYP")*100/M4)</f>
        <v>0</v>
      </c>
      <c r="AD4">
        <f>IF(M4=0,0,COUNTIF(T4_imgsummary!E4:N4,"DIP")*100/M4)</f>
        <v>0</v>
      </c>
      <c r="AE4">
        <f>IF(M4=0,0,COUNTIF(T4_imgsummary!E4:N4,"ECHY")*100/M4)</f>
        <v>0</v>
      </c>
      <c r="AF4">
        <f>IF(M4=0,0,COUNTIF(T4_imgsummary!E4:N4,"ECHI")*100/M4)</f>
        <v>0</v>
      </c>
      <c r="AG4">
        <f>IF(M4=0,0,COUNTIF(T4_imgsummary!E4:N4,"EUP")*100/M4)</f>
        <v>0</v>
      </c>
      <c r="AH4">
        <f>IF(M4=0,0,COUNTIF(T4_imgsummary!E4:N4,"FAV")*100/M4)</f>
        <v>0</v>
      </c>
      <c r="AI4">
        <f>IF(M4=0,0,COUNTIF(T4_imgsummary!E4:N4,"FVI")*100/M4)</f>
        <v>0</v>
      </c>
      <c r="AJ4">
        <f>IF(M4=0,0,COUNTIF(T4_imgsummary!E4:N4,"CMR")*100/M4)</f>
        <v>0</v>
      </c>
      <c r="AK4">
        <f>IF(M4=0,0,COUNTIF(T4_imgsummary!E4:N4,"GAL")*100/M4)</f>
        <v>0</v>
      </c>
      <c r="AL4">
        <f>IF(M4=0,0,COUNTIF(T4_imgsummary!E4:N4,"GONIA")*100/M4)</f>
        <v>0</v>
      </c>
      <c r="AM4">
        <f>IF(M4=0,0,COUNTIF(T4_imgsummary!E4:N4,"GONIO")*100/M4)</f>
        <v>0</v>
      </c>
      <c r="AN4">
        <f>IF(M4=0,0,COUNTIF(T4_imgsummary!E4:N4,"HEL")*100/M4)</f>
        <v>0</v>
      </c>
      <c r="AO4">
        <f>IF(M4=0,0,COUNTIF(T4_imgsummary!E4:N4,"HYD")*100/M4)</f>
        <v>0</v>
      </c>
      <c r="AP4">
        <f>IF(M4=0,0,COUNTIF(T4_imgsummary!E4:N4,"ISO")*100/M4)</f>
        <v>0</v>
      </c>
      <c r="AQ4">
        <f>IF(M4=0,0,COUNTIF(T4_imgsummary!E4:N4,"LEPA")*100/M4)</f>
        <v>0</v>
      </c>
      <c r="AR4">
        <f>IF(M4=0,0,COUNTIF(T4_imgsummary!E4:N4,"LEPS")*100/M4)</f>
        <v>0</v>
      </c>
      <c r="AS4">
        <f>IF(M4=0,0,COUNTIF(T4_imgsummary!E4:N4,"LOB")*100/M4)</f>
        <v>0</v>
      </c>
      <c r="AT4">
        <f>IF(M4=0,0,COUNTIF(T4_imgsummary!E4:N4,"MER")*100/M4)</f>
        <v>0</v>
      </c>
      <c r="AU4">
        <f>IF(M4=0,0,COUNTIF(T4_imgsummary!E4:N4,"MILL")*100/M4)</f>
        <v>0</v>
      </c>
      <c r="AV4">
        <f>IF(M4=0,0,COUNTIF(T4_imgsummary!E4:N4,"MON")*100/M4)</f>
        <v>0</v>
      </c>
      <c r="AW4">
        <f>IF(M4=0,0,COUNTIF(T4_imgsummary!E4:N4,"MONTB")*100/M4)</f>
        <v>0</v>
      </c>
      <c r="AX4">
        <f>IF(M4=0,0,COUNTIF(T4_imgsummary!E4:N4,"MONTE")*100/M4)</f>
        <v>0</v>
      </c>
      <c r="AY4">
        <f>IF(M4=0,0,COUNTIF(T4_imgsummary!E4:N4,"MONTF")*100/M4)</f>
        <v>0</v>
      </c>
      <c r="AZ4">
        <f>IF(M4=0,0,COUNTIF(T4_imgsummary!E4:N4,"MYC")*100/M4)</f>
        <v>0</v>
      </c>
      <c r="BA4">
        <f>IF(M4=0,0,COUNTIF(T4_imgsummary!E4:N4,"CB")*100/M4)</f>
        <v>0</v>
      </c>
      <c r="BB4">
        <f>IF(M4=0,0,COUNTIF(T4_imgsummary!E4:N4,"BUB")*100/M4)</f>
        <v>0</v>
      </c>
      <c r="BC4">
        <f>IF(M4=0,0,COUNTIF(T4_imgsummary!E4:N4,"CE")*100/M4)</f>
        <v>0</v>
      </c>
      <c r="BD4">
        <f>IF(M4=0,0,COUNTIF(T4_imgsummary!E4:N4,"CF")*100/M4)</f>
        <v>0</v>
      </c>
      <c r="BE4">
        <f>IF(M4=0,0,COUNTIF(T4_imgsummary!E4:N4,"FOT")*100/M4)</f>
        <v>0</v>
      </c>
      <c r="BF4">
        <f>IF(M4=0,0,COUNTIF(T4_imgsummary!E4:N4,"CM")*100/M4)</f>
        <v>0</v>
      </c>
      <c r="BG4">
        <f>IF(M4=0,0,COUNTIF(T4_imgsummary!E4:N4,"OULA")*100/M4)</f>
        <v>0</v>
      </c>
      <c r="BH4">
        <f>IF(M4=0,0,COUNTIF(T4_imgsummary!E4:N4,"OULO")*100/M4)</f>
        <v>0</v>
      </c>
      <c r="BI4">
        <f>IF(M4=0,0,COUNTIF(T4_imgsummary!E4:N4,"OXY")*100/M4)</f>
        <v>0</v>
      </c>
      <c r="BJ4">
        <f>IF(M4=0,0,COUNTIF(T4_imgsummary!E4:N4,"PACE")*100/M4)</f>
        <v>0</v>
      </c>
      <c r="BK4">
        <f>IF(M4=0,0,COUNTIF(T4_imgsummary!E4:N4,"PACF")*100/M4)</f>
        <v>0</v>
      </c>
      <c r="BL4">
        <f>IF(M4=0,0,COUNTIF(T4_imgsummary!E4:N4,"PAV")*100/M4)</f>
        <v>0</v>
      </c>
      <c r="BM4">
        <f>IF(M4=0,0,COUNTIF(T4_imgsummary!E4:N4,"PEC")*100/M4)</f>
        <v>0</v>
      </c>
      <c r="BN4">
        <f>IF(M4=0,0,COUNTIF(T4_imgsummary!E4:N4,"PLAT")*100/M4)</f>
        <v>0</v>
      </c>
      <c r="BO4">
        <f>IF(M4=0,0,COUNTIF(T4_imgsummary!E4:N4,"POC")*100/M4)</f>
        <v>0</v>
      </c>
      <c r="BP4">
        <f>IF(M4=0,0,COUNTIF(T4_imgsummary!E4:N4,"PORB")*100/M4)</f>
        <v>0</v>
      </c>
      <c r="BQ4">
        <f>IF(M4=0,0,COUNTIF(T4_imgsummary!E4:N4,"PORE")*100/M4)</f>
        <v>0</v>
      </c>
      <c r="BR4">
        <f>IF(M4=0,0,COUNTIF(T4_imgsummary!E4:N4,"PORM")*100/M4)</f>
        <v>0</v>
      </c>
      <c r="BS4">
        <f>IF(M4=0,0,COUNTIF(T4_imgsummary!E4:N4,"SER")*100/M4)</f>
        <v>0</v>
      </c>
      <c r="BT4">
        <f>IF(M4=0,0,COUNTIF(T4_imgsummary!E4:N4,"STY")*100/M4)</f>
        <v>0</v>
      </c>
      <c r="BU4">
        <f>IF(M4=0,0,COUNTIF(T4_imgsummary!E4:N4,"SYM")*100/M4)</f>
        <v>0</v>
      </c>
      <c r="BV4">
        <f>IF(M4=0,0,COUNTIF(T4_imgsummary!E4:N4,"TUBI")*100/M4)</f>
        <v>0</v>
      </c>
      <c r="BW4">
        <f>IF(M4=0,0,COUNTIF(T4_imgsummary!E4:N4,"TURB")*100/M4)</f>
        <v>0</v>
      </c>
      <c r="BX4">
        <f>IF(M4=0,0,COUNTIF(T4_imgsummary!E4:N4,"ZACRF")*100/M4)</f>
        <v>0</v>
      </c>
      <c r="BY4">
        <f>IF(M4=0,0,COUNTIF(T4_imgsummary!E4:N4,"ZAGARF")*100/M4)</f>
        <v>0</v>
      </c>
      <c r="BZ4">
        <f>IF(M4=0,0,COUNTIF(T4_imgsummary!E4:N4,"ZAGATF")*100/M4)</f>
        <v>0</v>
      </c>
      <c r="CA4">
        <f>IF(M4=0,0,COUNTIF(T4_imgsummary!E4:N4,"ZDENF")*100/M4)</f>
        <v>0</v>
      </c>
      <c r="CB4">
        <f>IF(M4=0,0,COUNTIF(T4_imgsummary!E4:N4,"ZEUPF")*100/M4)</f>
        <v>0</v>
      </c>
      <c r="CC4">
        <f>IF(M4=0,0,COUNTIF(T4_imgsummary!E4:N4,"ZFAVF")*100/M4)</f>
        <v>0</v>
      </c>
      <c r="CD4">
        <f>IF(M4=0,0,COUNTIF(T4_imgsummary!E4:N4,"ZCMRF")*100/M4)</f>
        <v>0</v>
      </c>
      <c r="CE4">
        <f>IF(M4=0,0,COUNTIF(T4_imgsummary!E4:N4,"ZMUSF")*100/M4)</f>
        <v>0</v>
      </c>
      <c r="CF4">
        <f>IF(M4=0,0,COUNTIF(T4_imgsummary!E4:N4,"ZNSC")*100/M4)</f>
        <v>0</v>
      </c>
      <c r="CG4">
        <f>IF(M4=0,0,COUNTIF(T4_imgsummary!E4:N4,"ZOC")*100/M4)</f>
        <v>0</v>
      </c>
      <c r="CH4">
        <f>IF(M4=0,0,COUNTIF(T4_imgsummary!E4:N4,"ZPOCF")*100/M4)</f>
        <v>0</v>
      </c>
      <c r="CI4">
        <f>IF(M4=0,0,COUNTIF(T4_imgsummary!E4:N4,"ZPORF")*100/M4)</f>
        <v>0</v>
      </c>
      <c r="CK4" s="26">
        <f>IF(M4=0,0,COUNTIF(T4_imgsummary!E4:N4,"AA")*100/M4)</f>
        <v>40</v>
      </c>
      <c r="CL4" s="26">
        <f>IF(M4=0,0,COUNTIF(T4_imgsummary!E4:N4,"CA")*100/M4)</f>
        <v>20</v>
      </c>
      <c r="CM4">
        <f>IF(M4=0,0,COUNTIF(T4_imgsummary!E4:N4,"DC")*100/M4)</f>
        <v>0</v>
      </c>
      <c r="CN4">
        <f>IF(M4=0,0,COUNTIF(T4_imgsummary!E4:N4,"DCA")*100/M4)</f>
        <v>0</v>
      </c>
      <c r="CO4">
        <f>IF(M4=0,0,COUNTIF(T4_imgsummary!E4:N4,"DIS")*100/M4)</f>
        <v>0</v>
      </c>
      <c r="CQ4">
        <f>IF(M4=0,0,COUNTIF(T4_imgsummary!E4:N4,"GRV")*100/M4)</f>
        <v>0</v>
      </c>
      <c r="CR4">
        <f>IF(M4=0,0,COUNTIF(T4_imgsummary!E4:N4,"R")*100/M4)</f>
        <v>0</v>
      </c>
      <c r="CS4">
        <f>IF(M4=0,0,COUNTIF(T4_imgsummary!E4:N4,"S")*100/M4)</f>
        <v>0</v>
      </c>
      <c r="CT4">
        <f>IF(M4=0,0,COUNTIF(T4_imgsummary!E4:N4,"RCK")*100/M4)</f>
        <v>0</v>
      </c>
      <c r="CU4">
        <f>IF(M4=0,0,COUNTIF(T4_imgsummary!E4:N4,"SI")*100/M4)</f>
        <v>0</v>
      </c>
      <c r="CW4">
        <f>IF(M4=0,0,COUNTIF(T4_imgsummary!E4:N4,"COD")*100/M4)</f>
        <v>0</v>
      </c>
      <c r="CX4">
        <f>IF(M4=0,0,COUNTIF(T4_imgsummary!E4:N4,"KAPP")*100/M4)</f>
        <v>0</v>
      </c>
      <c r="CY4">
        <f>IF(M4=0,0,COUNTIF(T4_imgsummary!E4:N4,"MA")*100/M4)</f>
        <v>0</v>
      </c>
      <c r="CZ4">
        <f>IF(M4=0,0,COUNTIF(T4_imgsummary!E4:N4,"SARG")*100/M4)</f>
        <v>0</v>
      </c>
      <c r="DB4" s="26">
        <f>IF(M4=0,0,COUNTIF(T4_imgsummary!E4:N4,"HA")*100/M4)</f>
        <v>40</v>
      </c>
      <c r="DD4">
        <f>IF(M4=0,0,COUNTIF(T4_imgsummary!E4:N4,"COTS")*100/M4)</f>
        <v>0</v>
      </c>
      <c r="DE4">
        <f>IF(M4=0,0,COUNTIF(T4_imgsummary!E4:N4,"COR")*100/M4)</f>
        <v>0</v>
      </c>
      <c r="DF4">
        <f>IF(M4=0,0,COUNTIF(T4_imgsummary!E4:N4,"DIA")*100/M4)</f>
        <v>0</v>
      </c>
      <c r="DG4">
        <f>IF(M4=0,0,COUNTIF(T4_imgsummary!E4:N4,"GORG")*100/M4)</f>
        <v>0</v>
      </c>
      <c r="DH4">
        <f>IF(M4=0,0,COUNTIF(T4_imgsummary!E4:N4,"ISIS")*100/M4)</f>
        <v>0</v>
      </c>
      <c r="DI4">
        <f>IF(M4=0,0,COUNTIF(T4_imgsummary!E4:N4,"OT")*100/M4)</f>
        <v>0</v>
      </c>
      <c r="DJ4">
        <f>IF(M4=0,0,COUNTIF(T4_imgsummary!E4:N4,"SG")*100/M4)</f>
        <v>0</v>
      </c>
      <c r="DK4">
        <f>IF(M4=0,0,COUNTIF(T4_imgsummary!E4:N4,"SC")*100/M4)</f>
        <v>0</v>
      </c>
      <c r="DL4">
        <f>IF(M4=0,0,COUNTIF(T4_imgsummary!E4:N4,"SP")*100/M4)</f>
        <v>0</v>
      </c>
      <c r="DM4">
        <f>IF(M4=0,0,COUNTIF(T4_imgsummary!E4:N4,"ZO")*100/M4)</f>
        <v>0</v>
      </c>
      <c r="DO4">
        <f>IF(M4=0,0,COUNTIF(T4_imgsummary!E4:N4,"TWB")*100/M4)</f>
        <v>0</v>
      </c>
      <c r="DQ4">
        <f>IF(M4=0,0,COUNTIF(T4_imgsummary!Y4:AH4,"COR")*100/M4)</f>
        <v>0</v>
      </c>
      <c r="DR4">
        <f>IF(M4=0,0,COUNTIF(T4_imgsummary!Y4:AH4,"COTS")*100/M4)</f>
        <v>0</v>
      </c>
      <c r="DS4">
        <f>IF(M4=0,0,COUNTIF(T4_imgsummary!Y4:AH4,"DIA")*100/M4)</f>
        <v>0</v>
      </c>
      <c r="DT4">
        <f>IF(M4=0,0,COUNTIF(T4_imgsummary!Y4:AH4,"GORG")*100/M4)</f>
        <v>0</v>
      </c>
      <c r="DU4">
        <f>IF(M4=0,0,COUNTIF(T4_imgsummary!Y4:AH4,"ISIS")*100/M4)</f>
        <v>0</v>
      </c>
      <c r="DV4">
        <f>IF(M4=0,0,COUNTIF(T4_imgsummary!Y4:AH4,"DIS")*100/M4)</f>
        <v>0</v>
      </c>
      <c r="DW4">
        <f>IF(M4=0,0,COUNTIF(T4_imgsummary!Y4:AH4,"BLEC")*100/M4)</f>
        <v>0</v>
      </c>
      <c r="DX4">
        <f>IF(M4=0,0,COUNTIF(T4_imgsummary!Y4:AH4,"COD")*100/M4)</f>
        <v>0</v>
      </c>
      <c r="DY4">
        <f>IF(M4=0,0,COUNTIF(T4_imgsummary!Y4:AH4,"KAPP")*100/M4)</f>
        <v>0</v>
      </c>
      <c r="DZ4">
        <f>IF(M4=0,0,COUNTIF(T4_imgsummary!Y4:AH4,"SARG")*100/M4)</f>
        <v>0</v>
      </c>
      <c r="EA4">
        <f>IF(M4=0,0,COUNTIF(T4_imgsummary!Y4:AH4,"ZACRF")*100/M4)</f>
        <v>0</v>
      </c>
      <c r="EB4">
        <f>IF(M4=0,0,COUNTIF(T4_imgsummary!Y4:AH4,"ZAGARF")*100/M4)</f>
        <v>0</v>
      </c>
      <c r="EC4">
        <f>IF(M4=0,0,COUNTIF(T4_imgsummary!Y4:AH4,"ZAGATF")*100/M4)</f>
        <v>0</v>
      </c>
      <c r="ED4">
        <f>IF(M4=0,0,COUNTIF(T4_imgsummary!Y4:AH4,"ZCMRF")*100/M4)</f>
        <v>0</v>
      </c>
      <c r="EE4">
        <f>IF(M4=0,0,COUNTIF(T4_imgsummary!Y4:AH4,"ZDENF")*100/M4)</f>
        <v>0</v>
      </c>
      <c r="EF4">
        <f>IF(M4=0,0,COUNTIF(T4_imgsummary!Y4:AH4,"ZEUPF")*100/M4)</f>
        <v>0</v>
      </c>
      <c r="EG4">
        <f>IF(M4=0,0,COUNTIF(T4_imgsummary!Y4:AH4,"ZFAVF")*100/M4)</f>
        <v>0</v>
      </c>
      <c r="EH4">
        <f>IF(M4=0,0,COUNTIF(T4_imgsummary!Y4:AH4,"ZMUSF")*100/M4)</f>
        <v>0</v>
      </c>
      <c r="EI4">
        <f>IF(M4=0,0,COUNTIF(T4_imgsummary!Y4:AH4,"ZNSC")*100/M4)</f>
        <v>0</v>
      </c>
      <c r="EJ4">
        <f>IF(M4=0,0,COUNTIF(T4_imgsummary!Y4:AH4,"ZOC")*100/M4)</f>
        <v>0</v>
      </c>
      <c r="EK4">
        <f>IF(M4=0,0,COUNTIF(T4_imgsummary!Y4:AH4,"ZPOCF")*100/M4)</f>
        <v>0</v>
      </c>
      <c r="EL4">
        <f>IF(M4=0,0,COUNTIF(T4_imgsummary!Y4:AH4,"ZPORF")*100/M4)</f>
        <v>0</v>
      </c>
    </row>
    <row r="5" spans="1:142" x14ac:dyDescent="0.25">
      <c r="A5">
        <v>3</v>
      </c>
      <c r="B5" t="s">
        <v>876</v>
      </c>
      <c r="F5">
        <f>IF(M5=0,0,COUNTIF(T4_imgsummary!O5:X5,"HC")*100/M5)</f>
        <v>0</v>
      </c>
      <c r="G5" s="26">
        <f>IF(M5=0,0,COUNTIF(T4_imgsummary!O5:X5,"AA")*100/M5)</f>
        <v>70</v>
      </c>
      <c r="H5">
        <f>IF(M5=0,0,COUNTIF(T4_imgsummary!O5:X5,"AB")*100/M5)</f>
        <v>0</v>
      </c>
      <c r="I5" s="26">
        <f>IF(M5=0,0,COUNTIF(T4_imgsummary!O5:X5,"MA")*100/M5)</f>
        <v>20</v>
      </c>
      <c r="J5">
        <f>IF(M5=0,0,COUNTIF(T4_imgsummary!O5:X5,"HA")*100/M5)</f>
        <v>0</v>
      </c>
      <c r="K5" s="26">
        <f>IF(M5=0,0,COUNTIF(T4_imgsummary!O5:X5,"OB")*100/M5)</f>
        <v>10</v>
      </c>
      <c r="L5">
        <f>IF(M5=0,0,COUNTIF(T4_imgsummary!O5:X5,"TWB")*100/M5)</f>
        <v>0</v>
      </c>
      <c r="M5">
        <f>10-COUNTIF(T4_imgsummary!O5:X5,"TWS")</f>
        <v>10</v>
      </c>
      <c r="P5">
        <f>IF(M5=0,0,COUNTIF(T4_imgsummary!E5:N5,"ACAN")*100/M5)</f>
        <v>0</v>
      </c>
      <c r="Q5">
        <f>IF(M5=0,0,COUNTIF(T4_imgsummary!E5:N5,"ACB")*100/M5)</f>
        <v>0</v>
      </c>
      <c r="R5">
        <f>IF(M5=0,0,COUNTIF(T4_imgsummary!E5:N5,"ACC")*100/M5)</f>
        <v>0</v>
      </c>
      <c r="S5">
        <f>IF(M5=0,0,COUNTIF(T4_imgsummary!E5:N5,"ACD")*100/M5)</f>
        <v>0</v>
      </c>
      <c r="T5">
        <f>IF(M5=0,0,COUNTIF(T4_imgsummary!E5:N5,"ACH")*100/M5)</f>
        <v>0</v>
      </c>
      <c r="U5">
        <f>IF(M5=0,0,COUNTIF(T4_imgsummary!E5:N5,"ACT")*100/M5)</f>
        <v>0</v>
      </c>
      <c r="V5">
        <f>IF(M5=0,0,COUNTIF(T4_imgsummary!E5:N5,"ACR")*100/M5)</f>
        <v>0</v>
      </c>
      <c r="W5">
        <f>IF(M5=0,0,COUNTIF(T4_imgsummary!E5:N5,"AST")*100/M5)</f>
        <v>0</v>
      </c>
      <c r="X5">
        <f>IF(M5=0,0,COUNTIF(T4_imgsummary!E5:N5,"AF")*100/M5)</f>
        <v>0</v>
      </c>
      <c r="Y5">
        <f>IF(M5=0,0,COUNTIF(T4_imgsummary!E5:N5,"BLEC")*100/M5)</f>
        <v>0</v>
      </c>
      <c r="Z5">
        <f>IF(M5=0,0,COUNTIF(T4_imgsummary!E5:N5,"CAU")*100/M5)</f>
        <v>0</v>
      </c>
      <c r="AA5">
        <f>IF(M5=0,0,COUNTIF(T4_imgsummary!E5:N5,"COE")*100/M5)</f>
        <v>0</v>
      </c>
      <c r="AB5">
        <f>IF(M5=0,0,COUNTIF(T4_imgsummary!E5:N5,"COS")*100/M5)</f>
        <v>0</v>
      </c>
      <c r="AC5">
        <f>IF(M5=0,0,COUNTIF(T4_imgsummary!E5:N5,"CYP")*100/M5)</f>
        <v>0</v>
      </c>
      <c r="AD5">
        <f>IF(M5=0,0,COUNTIF(T4_imgsummary!E5:N5,"DIP")*100/M5)</f>
        <v>0</v>
      </c>
      <c r="AE5">
        <f>IF(M5=0,0,COUNTIF(T4_imgsummary!E5:N5,"ECHY")*100/M5)</f>
        <v>0</v>
      </c>
      <c r="AF5">
        <f>IF(M5=0,0,COUNTIF(T4_imgsummary!E5:N5,"ECHI")*100/M5)</f>
        <v>0</v>
      </c>
      <c r="AG5">
        <f>IF(M5=0,0,COUNTIF(T4_imgsummary!E5:N5,"EUP")*100/M5)</f>
        <v>0</v>
      </c>
      <c r="AH5">
        <f>IF(M5=0,0,COUNTIF(T4_imgsummary!E5:N5,"FAV")*100/M5)</f>
        <v>0</v>
      </c>
      <c r="AI5">
        <f>IF(M5=0,0,COUNTIF(T4_imgsummary!E5:N5,"FVI")*100/M5)</f>
        <v>0</v>
      </c>
      <c r="AJ5">
        <f>IF(M5=0,0,COUNTIF(T4_imgsummary!E5:N5,"CMR")*100/M5)</f>
        <v>0</v>
      </c>
      <c r="AK5">
        <f>IF(M5=0,0,COUNTIF(T4_imgsummary!E5:N5,"GAL")*100/M5)</f>
        <v>0</v>
      </c>
      <c r="AL5">
        <f>IF(M5=0,0,COUNTIF(T4_imgsummary!E5:N5,"GONIA")*100/M5)</f>
        <v>0</v>
      </c>
      <c r="AM5">
        <f>IF(M5=0,0,COUNTIF(T4_imgsummary!E5:N5,"GONIO")*100/M5)</f>
        <v>0</v>
      </c>
      <c r="AN5">
        <f>IF(M5=0,0,COUNTIF(T4_imgsummary!E5:N5,"HEL")*100/M5)</f>
        <v>0</v>
      </c>
      <c r="AO5">
        <f>IF(M5=0,0,COUNTIF(T4_imgsummary!E5:N5,"HYD")*100/M5)</f>
        <v>0</v>
      </c>
      <c r="AP5">
        <f>IF(M5=0,0,COUNTIF(T4_imgsummary!E5:N5,"ISO")*100/M5)</f>
        <v>0</v>
      </c>
      <c r="AQ5">
        <f>IF(M5=0,0,COUNTIF(T4_imgsummary!E5:N5,"LEPA")*100/M5)</f>
        <v>0</v>
      </c>
      <c r="AR5">
        <f>IF(M5=0,0,COUNTIF(T4_imgsummary!E5:N5,"LEPS")*100/M5)</f>
        <v>0</v>
      </c>
      <c r="AS5">
        <f>IF(M5=0,0,COUNTIF(T4_imgsummary!E5:N5,"LOB")*100/M5)</f>
        <v>0</v>
      </c>
      <c r="AT5">
        <f>IF(M5=0,0,COUNTIF(T4_imgsummary!E5:N5,"MER")*100/M5)</f>
        <v>0</v>
      </c>
      <c r="AU5">
        <f>IF(M5=0,0,COUNTIF(T4_imgsummary!E5:N5,"MILL")*100/M5)</f>
        <v>0</v>
      </c>
      <c r="AV5">
        <f>IF(M5=0,0,COUNTIF(T4_imgsummary!E5:N5,"MON")*100/M5)</f>
        <v>0</v>
      </c>
      <c r="AW5">
        <f>IF(M5=0,0,COUNTIF(T4_imgsummary!E5:N5,"MONTB")*100/M5)</f>
        <v>0</v>
      </c>
      <c r="AX5">
        <f>IF(M5=0,0,COUNTIF(T4_imgsummary!E5:N5,"MONTE")*100/M5)</f>
        <v>0</v>
      </c>
      <c r="AY5">
        <f>IF(M5=0,0,COUNTIF(T4_imgsummary!E5:N5,"MONTF")*100/M5)</f>
        <v>0</v>
      </c>
      <c r="AZ5">
        <f>IF(M5=0,0,COUNTIF(T4_imgsummary!E5:N5,"MYC")*100/M5)</f>
        <v>0</v>
      </c>
      <c r="BA5">
        <f>IF(M5=0,0,COUNTIF(T4_imgsummary!E5:N5,"CB")*100/M5)</f>
        <v>0</v>
      </c>
      <c r="BB5">
        <f>IF(M5=0,0,COUNTIF(T4_imgsummary!E5:N5,"BUB")*100/M5)</f>
        <v>0</v>
      </c>
      <c r="BC5">
        <f>IF(M5=0,0,COUNTIF(T4_imgsummary!E5:N5,"CE")*100/M5)</f>
        <v>0</v>
      </c>
      <c r="BD5">
        <f>IF(M5=0,0,COUNTIF(T4_imgsummary!E5:N5,"CF")*100/M5)</f>
        <v>0</v>
      </c>
      <c r="BE5">
        <f>IF(M5=0,0,COUNTIF(T4_imgsummary!E5:N5,"FOT")*100/M5)</f>
        <v>0</v>
      </c>
      <c r="BF5">
        <f>IF(M5=0,0,COUNTIF(T4_imgsummary!E5:N5,"CM")*100/M5)</f>
        <v>0</v>
      </c>
      <c r="BG5">
        <f>IF(M5=0,0,COUNTIF(T4_imgsummary!E5:N5,"OULA")*100/M5)</f>
        <v>0</v>
      </c>
      <c r="BH5">
        <f>IF(M5=0,0,COUNTIF(T4_imgsummary!E5:N5,"OULO")*100/M5)</f>
        <v>0</v>
      </c>
      <c r="BI5">
        <f>IF(M5=0,0,COUNTIF(T4_imgsummary!E5:N5,"OXY")*100/M5)</f>
        <v>0</v>
      </c>
      <c r="BJ5">
        <f>IF(M5=0,0,COUNTIF(T4_imgsummary!E5:N5,"PACE")*100/M5)</f>
        <v>0</v>
      </c>
      <c r="BK5">
        <f>IF(M5=0,0,COUNTIF(T4_imgsummary!E5:N5,"PACF")*100/M5)</f>
        <v>0</v>
      </c>
      <c r="BL5">
        <f>IF(M5=0,0,COUNTIF(T4_imgsummary!E5:N5,"PAV")*100/M5)</f>
        <v>0</v>
      </c>
      <c r="BM5">
        <f>IF(M5=0,0,COUNTIF(T4_imgsummary!E5:N5,"PEC")*100/M5)</f>
        <v>0</v>
      </c>
      <c r="BN5">
        <f>IF(M5=0,0,COUNTIF(T4_imgsummary!E5:N5,"PLAT")*100/M5)</f>
        <v>0</v>
      </c>
      <c r="BO5">
        <f>IF(M5=0,0,COUNTIF(T4_imgsummary!E5:N5,"POC")*100/M5)</f>
        <v>0</v>
      </c>
      <c r="BP5">
        <f>IF(M5=0,0,COUNTIF(T4_imgsummary!E5:N5,"PORB")*100/M5)</f>
        <v>0</v>
      </c>
      <c r="BQ5">
        <f>IF(M5=0,0,COUNTIF(T4_imgsummary!E5:N5,"PORE")*100/M5)</f>
        <v>0</v>
      </c>
      <c r="BR5">
        <f>IF(M5=0,0,COUNTIF(T4_imgsummary!E5:N5,"PORM")*100/M5)</f>
        <v>0</v>
      </c>
      <c r="BS5">
        <f>IF(M5=0,0,COUNTIF(T4_imgsummary!E5:N5,"SER")*100/M5)</f>
        <v>0</v>
      </c>
      <c r="BT5">
        <f>IF(M5=0,0,COUNTIF(T4_imgsummary!E5:N5,"STY")*100/M5)</f>
        <v>0</v>
      </c>
      <c r="BU5">
        <f>IF(M5=0,0,COUNTIF(T4_imgsummary!E5:N5,"SYM")*100/M5)</f>
        <v>0</v>
      </c>
      <c r="BV5">
        <f>IF(M5=0,0,COUNTIF(T4_imgsummary!E5:N5,"TUBI")*100/M5)</f>
        <v>0</v>
      </c>
      <c r="BW5">
        <f>IF(M5=0,0,COUNTIF(T4_imgsummary!E5:N5,"TURB")*100/M5)</f>
        <v>0</v>
      </c>
      <c r="BX5">
        <f>IF(M5=0,0,COUNTIF(T4_imgsummary!E5:N5,"ZACRF")*100/M5)</f>
        <v>0</v>
      </c>
      <c r="BY5">
        <f>IF(M5=0,0,COUNTIF(T4_imgsummary!E5:N5,"ZAGARF")*100/M5)</f>
        <v>0</v>
      </c>
      <c r="BZ5">
        <f>IF(M5=0,0,COUNTIF(T4_imgsummary!E5:N5,"ZAGATF")*100/M5)</f>
        <v>0</v>
      </c>
      <c r="CA5">
        <f>IF(M5=0,0,COUNTIF(T4_imgsummary!E5:N5,"ZDENF")*100/M5)</f>
        <v>0</v>
      </c>
      <c r="CB5">
        <f>IF(M5=0,0,COUNTIF(T4_imgsummary!E5:N5,"ZEUPF")*100/M5)</f>
        <v>0</v>
      </c>
      <c r="CC5">
        <f>IF(M5=0,0,COUNTIF(T4_imgsummary!E5:N5,"ZFAVF")*100/M5)</f>
        <v>0</v>
      </c>
      <c r="CD5">
        <f>IF(M5=0,0,COUNTIF(T4_imgsummary!E5:N5,"ZCMRF")*100/M5)</f>
        <v>0</v>
      </c>
      <c r="CE5">
        <f>IF(M5=0,0,COUNTIF(T4_imgsummary!E5:N5,"ZMUSF")*100/M5)</f>
        <v>0</v>
      </c>
      <c r="CF5">
        <f>IF(M5=0,0,COUNTIF(T4_imgsummary!E5:N5,"ZNSC")*100/M5)</f>
        <v>0</v>
      </c>
      <c r="CG5">
        <f>IF(M5=0,0,COUNTIF(T4_imgsummary!E5:N5,"ZOC")*100/M5)</f>
        <v>0</v>
      </c>
      <c r="CH5">
        <f>IF(M5=0,0,COUNTIF(T4_imgsummary!E5:N5,"ZPOCF")*100/M5)</f>
        <v>0</v>
      </c>
      <c r="CI5">
        <f>IF(M5=0,0,COUNTIF(T4_imgsummary!E5:N5,"ZPORF")*100/M5)</f>
        <v>0</v>
      </c>
      <c r="CK5" s="26">
        <f>IF(M5=0,0,COUNTIF(T4_imgsummary!E5:N5,"AA")*100/M5)</f>
        <v>70</v>
      </c>
      <c r="CL5">
        <f>IF(M5=0,0,COUNTIF(T4_imgsummary!E5:N5,"CA")*100/M5)</f>
        <v>0</v>
      </c>
      <c r="CM5">
        <f>IF(M5=0,0,COUNTIF(T4_imgsummary!E5:N5,"DC")*100/M5)</f>
        <v>0</v>
      </c>
      <c r="CN5">
        <f>IF(M5=0,0,COUNTIF(T4_imgsummary!E5:N5,"DCA")*100/M5)</f>
        <v>0</v>
      </c>
      <c r="CO5">
        <f>IF(M5=0,0,COUNTIF(T4_imgsummary!E5:N5,"DIS")*100/M5)</f>
        <v>0</v>
      </c>
      <c r="CQ5">
        <f>IF(M5=0,0,COUNTIF(T4_imgsummary!E5:N5,"GRV")*100/M5)</f>
        <v>0</v>
      </c>
      <c r="CR5">
        <f>IF(M5=0,0,COUNTIF(T4_imgsummary!E5:N5,"R")*100/M5)</f>
        <v>0</v>
      </c>
      <c r="CS5">
        <f>IF(M5=0,0,COUNTIF(T4_imgsummary!E5:N5,"S")*100/M5)</f>
        <v>0</v>
      </c>
      <c r="CT5">
        <f>IF(M5=0,0,COUNTIF(T4_imgsummary!E5:N5,"RCK")*100/M5)</f>
        <v>0</v>
      </c>
      <c r="CU5">
        <f>IF(M5=0,0,COUNTIF(T4_imgsummary!E5:N5,"SI")*100/M5)</f>
        <v>0</v>
      </c>
      <c r="CW5">
        <f>IF(M5=0,0,COUNTIF(T4_imgsummary!E5:N5,"COD")*100/M5)</f>
        <v>0</v>
      </c>
      <c r="CX5">
        <f>IF(M5=0,0,COUNTIF(T4_imgsummary!E5:N5,"KAPP")*100/M5)</f>
        <v>0</v>
      </c>
      <c r="CY5" s="26">
        <f>IF(M5=0,0,COUNTIF(T4_imgsummary!E5:N5,"MA")*100/M5)</f>
        <v>20</v>
      </c>
      <c r="CZ5">
        <f>IF(M5=0,0,COUNTIF(T4_imgsummary!E5:N5,"SARG")*100/M5)</f>
        <v>0</v>
      </c>
      <c r="DB5">
        <f>IF(M5=0,0,COUNTIF(T4_imgsummary!E5:N5,"HA")*100/M5)</f>
        <v>0</v>
      </c>
      <c r="DD5">
        <f>IF(M5=0,0,COUNTIF(T4_imgsummary!E5:N5,"COTS")*100/M5)</f>
        <v>0</v>
      </c>
      <c r="DE5">
        <f>IF(M5=0,0,COUNTIF(T4_imgsummary!E5:N5,"COR")*100/M5)</f>
        <v>0</v>
      </c>
      <c r="DF5">
        <f>IF(M5=0,0,COUNTIF(T4_imgsummary!E5:N5,"DIA")*100/M5)</f>
        <v>0</v>
      </c>
      <c r="DG5">
        <f>IF(M5=0,0,COUNTIF(T4_imgsummary!E5:N5,"GORG")*100/M5)</f>
        <v>0</v>
      </c>
      <c r="DH5">
        <f>IF(M5=0,0,COUNTIF(T4_imgsummary!E5:N5,"ISIS")*100/M5)</f>
        <v>0</v>
      </c>
      <c r="DI5">
        <f>IF(M5=0,0,COUNTIF(T4_imgsummary!E5:N5,"OT")*100/M5)</f>
        <v>0</v>
      </c>
      <c r="DJ5">
        <f>IF(M5=0,0,COUNTIF(T4_imgsummary!E5:N5,"SG")*100/M5)</f>
        <v>0</v>
      </c>
      <c r="DK5">
        <f>IF(M5=0,0,COUNTIF(T4_imgsummary!E5:N5,"SC")*100/M5)</f>
        <v>0</v>
      </c>
      <c r="DL5" s="26">
        <f>IF(M5=0,0,COUNTIF(T4_imgsummary!E5:N5,"SP")*100/M5)</f>
        <v>10</v>
      </c>
      <c r="DM5">
        <f>IF(M5=0,0,COUNTIF(T4_imgsummary!E5:N5,"ZO")*100/M5)</f>
        <v>0</v>
      </c>
      <c r="DO5">
        <f>IF(M5=0,0,COUNTIF(T4_imgsummary!E5:N5,"TWB")*100/M5)</f>
        <v>0</v>
      </c>
      <c r="DQ5">
        <f>IF(M5=0,0,COUNTIF(T4_imgsummary!Y5:AH5,"COR")*100/M5)</f>
        <v>0</v>
      </c>
      <c r="DR5">
        <f>IF(M5=0,0,COUNTIF(T4_imgsummary!Y5:AH5,"COTS")*100/M5)</f>
        <v>0</v>
      </c>
      <c r="DS5">
        <f>IF(M5=0,0,COUNTIF(T4_imgsummary!Y5:AH5,"DIA")*100/M5)</f>
        <v>0</v>
      </c>
      <c r="DT5">
        <f>IF(M5=0,0,COUNTIF(T4_imgsummary!Y5:AH5,"GORG")*100/M5)</f>
        <v>0</v>
      </c>
      <c r="DU5">
        <f>IF(M5=0,0,COUNTIF(T4_imgsummary!Y5:AH5,"ISIS")*100/M5)</f>
        <v>0</v>
      </c>
      <c r="DV5">
        <f>IF(M5=0,0,COUNTIF(T4_imgsummary!Y5:AH5,"DIS")*100/M5)</f>
        <v>0</v>
      </c>
      <c r="DW5">
        <f>IF(M5=0,0,COUNTIF(T4_imgsummary!Y5:AH5,"BLEC")*100/M5)</f>
        <v>0</v>
      </c>
      <c r="DX5">
        <f>IF(M5=0,0,COUNTIF(T4_imgsummary!Y5:AH5,"COD")*100/M5)</f>
        <v>0</v>
      </c>
      <c r="DY5">
        <f>IF(M5=0,0,COUNTIF(T4_imgsummary!Y5:AH5,"KAPP")*100/M5)</f>
        <v>0</v>
      </c>
      <c r="DZ5">
        <f>IF(M5=0,0,COUNTIF(T4_imgsummary!Y5:AH5,"SARG")*100/M5)</f>
        <v>0</v>
      </c>
      <c r="EA5">
        <f>IF(M5=0,0,COUNTIF(T4_imgsummary!Y5:AH5,"ZACRF")*100/M5)</f>
        <v>0</v>
      </c>
      <c r="EB5">
        <f>IF(M5=0,0,COUNTIF(T4_imgsummary!Y5:AH5,"ZAGARF")*100/M5)</f>
        <v>0</v>
      </c>
      <c r="EC5">
        <f>IF(M5=0,0,COUNTIF(T4_imgsummary!Y5:AH5,"ZAGATF")*100/M5)</f>
        <v>0</v>
      </c>
      <c r="ED5">
        <f>IF(M5=0,0,COUNTIF(T4_imgsummary!Y5:AH5,"ZCMRF")*100/M5)</f>
        <v>0</v>
      </c>
      <c r="EE5">
        <f>IF(M5=0,0,COUNTIF(T4_imgsummary!Y5:AH5,"ZDENF")*100/M5)</f>
        <v>0</v>
      </c>
      <c r="EF5">
        <f>IF(M5=0,0,COUNTIF(T4_imgsummary!Y5:AH5,"ZEUPF")*100/M5)</f>
        <v>0</v>
      </c>
      <c r="EG5">
        <f>IF(M5=0,0,COUNTIF(T4_imgsummary!Y5:AH5,"ZFAVF")*100/M5)</f>
        <v>0</v>
      </c>
      <c r="EH5">
        <f>IF(M5=0,0,COUNTIF(T4_imgsummary!Y5:AH5,"ZMUSF")*100/M5)</f>
        <v>0</v>
      </c>
      <c r="EI5">
        <f>IF(M5=0,0,COUNTIF(T4_imgsummary!Y5:AH5,"ZNSC")*100/M5)</f>
        <v>0</v>
      </c>
      <c r="EJ5">
        <f>IF(M5=0,0,COUNTIF(T4_imgsummary!Y5:AH5,"ZOC")*100/M5)</f>
        <v>0</v>
      </c>
      <c r="EK5">
        <f>IF(M5=0,0,COUNTIF(T4_imgsummary!Y5:AH5,"ZPOCF")*100/M5)</f>
        <v>0</v>
      </c>
      <c r="EL5">
        <f>IF(M5=0,0,COUNTIF(T4_imgsummary!Y5:AH5,"ZPORF")*100/M5)</f>
        <v>0</v>
      </c>
    </row>
    <row r="6" spans="1:142" x14ac:dyDescent="0.25">
      <c r="A6">
        <v>4</v>
      </c>
      <c r="B6" t="s">
        <v>877</v>
      </c>
      <c r="F6" s="26">
        <f>IF(M6=0,0,COUNTIF(T4_imgsummary!O6:X6,"HC")*100/M6)</f>
        <v>20</v>
      </c>
      <c r="G6" s="26">
        <f>IF(M6=0,0,COUNTIF(T4_imgsummary!O6:X6,"AA")*100/M6)</f>
        <v>40</v>
      </c>
      <c r="H6">
        <f>IF(M6=0,0,COUNTIF(T4_imgsummary!O6:X6,"AB")*100/M6)</f>
        <v>0</v>
      </c>
      <c r="I6" s="26">
        <f>IF(M6=0,0,COUNTIF(T4_imgsummary!O6:X6,"MA")*100/M6)</f>
        <v>10</v>
      </c>
      <c r="J6" s="26">
        <f>IF(M6=0,0,COUNTIF(T4_imgsummary!O6:X6,"HA")*100/M6)</f>
        <v>20</v>
      </c>
      <c r="K6" s="26">
        <f>IF(M6=0,0,COUNTIF(T4_imgsummary!O6:X6,"OB")*100/M6)</f>
        <v>10</v>
      </c>
      <c r="L6">
        <f>IF(M6=0,0,COUNTIF(T4_imgsummary!O6:X6,"TWB")*100/M6)</f>
        <v>0</v>
      </c>
      <c r="M6">
        <f>10-COUNTIF(T4_imgsummary!O6:X6,"TWS")</f>
        <v>10</v>
      </c>
      <c r="P6">
        <f>IF(M6=0,0,COUNTIF(T4_imgsummary!E6:N6,"ACAN")*100/M6)</f>
        <v>0</v>
      </c>
      <c r="Q6">
        <f>IF(M6=0,0,COUNTIF(T4_imgsummary!E6:N6,"ACB")*100/M6)</f>
        <v>0</v>
      </c>
      <c r="R6">
        <f>IF(M6=0,0,COUNTIF(T4_imgsummary!E6:N6,"ACC")*100/M6)</f>
        <v>0</v>
      </c>
      <c r="S6">
        <f>IF(M6=0,0,COUNTIF(T4_imgsummary!E6:N6,"ACD")*100/M6)</f>
        <v>0</v>
      </c>
      <c r="T6">
        <f>IF(M6=0,0,COUNTIF(T4_imgsummary!E6:N6,"ACH")*100/M6)</f>
        <v>0</v>
      </c>
      <c r="U6">
        <f>IF(M6=0,0,COUNTIF(T4_imgsummary!E6:N6,"ACT")*100/M6)</f>
        <v>0</v>
      </c>
      <c r="V6">
        <f>IF(M6=0,0,COUNTIF(T4_imgsummary!E6:N6,"ACR")*100/M6)</f>
        <v>0</v>
      </c>
      <c r="W6">
        <f>IF(M6=0,0,COUNTIF(T4_imgsummary!E6:N6,"AST")*100/M6)</f>
        <v>0</v>
      </c>
      <c r="X6">
        <f>IF(M6=0,0,COUNTIF(T4_imgsummary!E6:N6,"AF")*100/M6)</f>
        <v>0</v>
      </c>
      <c r="Y6">
        <f>IF(M6=0,0,COUNTIF(T4_imgsummary!E6:N6,"BLEC")*100/M6)</f>
        <v>0</v>
      </c>
      <c r="Z6">
        <f>IF(M6=0,0,COUNTIF(T4_imgsummary!E6:N6,"CAU")*100/M6)</f>
        <v>0</v>
      </c>
      <c r="AA6">
        <f>IF(M6=0,0,COUNTIF(T4_imgsummary!E6:N6,"COE")*100/M6)</f>
        <v>0</v>
      </c>
      <c r="AB6">
        <f>IF(M6=0,0,COUNTIF(T4_imgsummary!E6:N6,"COS")*100/M6)</f>
        <v>0</v>
      </c>
      <c r="AC6">
        <f>IF(M6=0,0,COUNTIF(T4_imgsummary!E6:N6,"CYP")*100/M6)</f>
        <v>0</v>
      </c>
      <c r="AD6">
        <f>IF(M6=0,0,COUNTIF(T4_imgsummary!E6:N6,"DIP")*100/M6)</f>
        <v>0</v>
      </c>
      <c r="AE6">
        <f>IF(M6=0,0,COUNTIF(T4_imgsummary!E6:N6,"ECHY")*100/M6)</f>
        <v>0</v>
      </c>
      <c r="AF6">
        <f>IF(M6=0,0,COUNTIF(T4_imgsummary!E6:N6,"ECHI")*100/M6)</f>
        <v>0</v>
      </c>
      <c r="AG6">
        <f>IF(M6=0,0,COUNTIF(T4_imgsummary!E6:N6,"EUP")*100/M6)</f>
        <v>0</v>
      </c>
      <c r="AH6">
        <f>IF(M6=0,0,COUNTIF(T4_imgsummary!E6:N6,"FAV")*100/M6)</f>
        <v>0</v>
      </c>
      <c r="AI6">
        <f>IF(M6=0,0,COUNTIF(T4_imgsummary!E6:N6,"FVI")*100/M6)</f>
        <v>0</v>
      </c>
      <c r="AJ6">
        <f>IF(M6=0,0,COUNTIF(T4_imgsummary!E6:N6,"CMR")*100/M6)</f>
        <v>0</v>
      </c>
      <c r="AK6">
        <f>IF(M6=0,0,COUNTIF(T4_imgsummary!E6:N6,"GAL")*100/M6)</f>
        <v>0</v>
      </c>
      <c r="AL6">
        <f>IF(M6=0,0,COUNTIF(T4_imgsummary!E6:N6,"GONIA")*100/M6)</f>
        <v>0</v>
      </c>
      <c r="AM6">
        <f>IF(M6=0,0,COUNTIF(T4_imgsummary!E6:N6,"GONIO")*100/M6)</f>
        <v>0</v>
      </c>
      <c r="AN6">
        <f>IF(M6=0,0,COUNTIF(T4_imgsummary!E6:N6,"HEL")*100/M6)</f>
        <v>0</v>
      </c>
      <c r="AO6">
        <f>IF(M6=0,0,COUNTIF(T4_imgsummary!E6:N6,"HYD")*100/M6)</f>
        <v>0</v>
      </c>
      <c r="AP6" s="26">
        <f>IF(M6=0,0,COUNTIF(T4_imgsummary!E6:N6,"ISO")*100/M6)</f>
        <v>10</v>
      </c>
      <c r="AQ6">
        <f>IF(M6=0,0,COUNTIF(T4_imgsummary!E6:N6,"LEPA")*100/M6)</f>
        <v>0</v>
      </c>
      <c r="AR6">
        <f>IF(M6=0,0,COUNTIF(T4_imgsummary!E6:N6,"LEPS")*100/M6)</f>
        <v>0</v>
      </c>
      <c r="AS6">
        <f>IF(M6=0,0,COUNTIF(T4_imgsummary!E6:N6,"LOB")*100/M6)</f>
        <v>0</v>
      </c>
      <c r="AT6">
        <f>IF(M6=0,0,COUNTIF(T4_imgsummary!E6:N6,"MER")*100/M6)</f>
        <v>0</v>
      </c>
      <c r="AU6">
        <f>IF(M6=0,0,COUNTIF(T4_imgsummary!E6:N6,"MILL")*100/M6)</f>
        <v>0</v>
      </c>
      <c r="AV6">
        <f>IF(M6=0,0,COUNTIF(T4_imgsummary!E6:N6,"MON")*100/M6)</f>
        <v>0</v>
      </c>
      <c r="AW6">
        <f>IF(M6=0,0,COUNTIF(T4_imgsummary!E6:N6,"MONTB")*100/M6)</f>
        <v>0</v>
      </c>
      <c r="AX6">
        <f>IF(M6=0,0,COUNTIF(T4_imgsummary!E6:N6,"MONTE")*100/M6)</f>
        <v>0</v>
      </c>
      <c r="AY6">
        <f>IF(M6=0,0,COUNTIF(T4_imgsummary!E6:N6,"MONTF")*100/M6)</f>
        <v>0</v>
      </c>
      <c r="AZ6">
        <f>IF(M6=0,0,COUNTIF(T4_imgsummary!E6:N6,"MYC")*100/M6)</f>
        <v>0</v>
      </c>
      <c r="BA6">
        <f>IF(M6=0,0,COUNTIF(T4_imgsummary!E6:N6,"CB")*100/M6)</f>
        <v>0</v>
      </c>
      <c r="BB6">
        <f>IF(M6=0,0,COUNTIF(T4_imgsummary!E6:N6,"BUB")*100/M6)</f>
        <v>0</v>
      </c>
      <c r="BC6">
        <f>IF(M6=0,0,COUNTIF(T4_imgsummary!E6:N6,"CE")*100/M6)</f>
        <v>0</v>
      </c>
      <c r="BD6">
        <f>IF(M6=0,0,COUNTIF(T4_imgsummary!E6:N6,"CF")*100/M6)</f>
        <v>0</v>
      </c>
      <c r="BE6">
        <f>IF(M6=0,0,COUNTIF(T4_imgsummary!E6:N6,"FOT")*100/M6)</f>
        <v>0</v>
      </c>
      <c r="BF6">
        <f>IF(M6=0,0,COUNTIF(T4_imgsummary!E6:N6,"CM")*100/M6)</f>
        <v>0</v>
      </c>
      <c r="BG6">
        <f>IF(M6=0,0,COUNTIF(T4_imgsummary!E6:N6,"OULA")*100/M6)</f>
        <v>0</v>
      </c>
      <c r="BH6">
        <f>IF(M6=0,0,COUNTIF(T4_imgsummary!E6:N6,"OULO")*100/M6)</f>
        <v>0</v>
      </c>
      <c r="BI6">
        <f>IF(M6=0,0,COUNTIF(T4_imgsummary!E6:N6,"OXY")*100/M6)</f>
        <v>0</v>
      </c>
      <c r="BJ6">
        <f>IF(M6=0,0,COUNTIF(T4_imgsummary!E6:N6,"PACE")*100/M6)</f>
        <v>0</v>
      </c>
      <c r="BK6">
        <f>IF(M6=0,0,COUNTIF(T4_imgsummary!E6:N6,"PACF")*100/M6)</f>
        <v>0</v>
      </c>
      <c r="BL6">
        <f>IF(M6=0,0,COUNTIF(T4_imgsummary!E6:N6,"PAV")*100/M6)</f>
        <v>0</v>
      </c>
      <c r="BM6">
        <f>IF(M6=0,0,COUNTIF(T4_imgsummary!E6:N6,"PEC")*100/M6)</f>
        <v>0</v>
      </c>
      <c r="BN6">
        <f>IF(M6=0,0,COUNTIF(T4_imgsummary!E6:N6,"PLAT")*100/M6)</f>
        <v>0</v>
      </c>
      <c r="BO6">
        <f>IF(M6=0,0,COUNTIF(T4_imgsummary!E6:N6,"POC")*100/M6)</f>
        <v>0</v>
      </c>
      <c r="BP6">
        <f>IF(M6=0,0,COUNTIF(T4_imgsummary!E6:N6,"PORB")*100/M6)</f>
        <v>0</v>
      </c>
      <c r="BQ6">
        <f>IF(M6=0,0,COUNTIF(T4_imgsummary!E6:N6,"PORE")*100/M6)</f>
        <v>0</v>
      </c>
      <c r="BR6" s="26">
        <f>IF(M6=0,0,COUNTIF(T4_imgsummary!E6:N6,"PORM")*100/M6)</f>
        <v>10</v>
      </c>
      <c r="BS6">
        <f>IF(M6=0,0,COUNTIF(T4_imgsummary!E6:N6,"SER")*100/M6)</f>
        <v>0</v>
      </c>
      <c r="BT6">
        <f>IF(M6=0,0,COUNTIF(T4_imgsummary!E6:N6,"STY")*100/M6)</f>
        <v>0</v>
      </c>
      <c r="BU6">
        <f>IF(M6=0,0,COUNTIF(T4_imgsummary!E6:N6,"SYM")*100/M6)</f>
        <v>0</v>
      </c>
      <c r="BV6">
        <f>IF(M6=0,0,COUNTIF(T4_imgsummary!E6:N6,"TUBI")*100/M6)</f>
        <v>0</v>
      </c>
      <c r="BW6">
        <f>IF(M6=0,0,COUNTIF(T4_imgsummary!E6:N6,"TURB")*100/M6)</f>
        <v>0</v>
      </c>
      <c r="BX6">
        <f>IF(M6=0,0,COUNTIF(T4_imgsummary!E6:N6,"ZACRF")*100/M6)</f>
        <v>0</v>
      </c>
      <c r="BY6">
        <f>IF(M6=0,0,COUNTIF(T4_imgsummary!E6:N6,"ZAGARF")*100/M6)</f>
        <v>0</v>
      </c>
      <c r="BZ6">
        <f>IF(M6=0,0,COUNTIF(T4_imgsummary!E6:N6,"ZAGATF")*100/M6)</f>
        <v>0</v>
      </c>
      <c r="CA6">
        <f>IF(M6=0,0,COUNTIF(T4_imgsummary!E6:N6,"ZDENF")*100/M6)</f>
        <v>0</v>
      </c>
      <c r="CB6">
        <f>IF(M6=0,0,COUNTIF(T4_imgsummary!E6:N6,"ZEUPF")*100/M6)</f>
        <v>0</v>
      </c>
      <c r="CC6">
        <f>IF(M6=0,0,COUNTIF(T4_imgsummary!E6:N6,"ZFAVF")*100/M6)</f>
        <v>0</v>
      </c>
      <c r="CD6">
        <f>IF(M6=0,0,COUNTIF(T4_imgsummary!E6:N6,"ZCMRF")*100/M6)</f>
        <v>0</v>
      </c>
      <c r="CE6">
        <f>IF(M6=0,0,COUNTIF(T4_imgsummary!E6:N6,"ZMUSF")*100/M6)</f>
        <v>0</v>
      </c>
      <c r="CF6">
        <f>IF(M6=0,0,COUNTIF(T4_imgsummary!E6:N6,"ZNSC")*100/M6)</f>
        <v>0</v>
      </c>
      <c r="CG6">
        <f>IF(M6=0,0,COUNTIF(T4_imgsummary!E6:N6,"ZOC")*100/M6)</f>
        <v>0</v>
      </c>
      <c r="CH6">
        <f>IF(M6=0,0,COUNTIF(T4_imgsummary!E6:N6,"ZPOCF")*100/M6)</f>
        <v>0</v>
      </c>
      <c r="CI6">
        <f>IF(M6=0,0,COUNTIF(T4_imgsummary!E6:N6,"ZPORF")*100/M6)</f>
        <v>0</v>
      </c>
      <c r="CK6" s="26">
        <f>IF(M6=0,0,COUNTIF(T4_imgsummary!E6:N6,"AA")*100/M6)</f>
        <v>30</v>
      </c>
      <c r="CL6" s="26">
        <f>IF(M6=0,0,COUNTIF(T4_imgsummary!E6:N6,"CA")*100/M6)</f>
        <v>10</v>
      </c>
      <c r="CM6">
        <f>IF(M6=0,0,COUNTIF(T4_imgsummary!E6:N6,"DC")*100/M6)</f>
        <v>0</v>
      </c>
      <c r="CN6">
        <f>IF(M6=0,0,COUNTIF(T4_imgsummary!E6:N6,"DCA")*100/M6)</f>
        <v>0</v>
      </c>
      <c r="CO6">
        <f>IF(M6=0,0,COUNTIF(T4_imgsummary!E6:N6,"DIS")*100/M6)</f>
        <v>0</v>
      </c>
      <c r="CQ6">
        <f>IF(M6=0,0,COUNTIF(T4_imgsummary!E6:N6,"GRV")*100/M6)</f>
        <v>0</v>
      </c>
      <c r="CR6">
        <f>IF(M6=0,0,COUNTIF(T4_imgsummary!E6:N6,"R")*100/M6)</f>
        <v>0</v>
      </c>
      <c r="CS6">
        <f>IF(M6=0,0,COUNTIF(T4_imgsummary!E6:N6,"S")*100/M6)</f>
        <v>0</v>
      </c>
      <c r="CT6">
        <f>IF(M6=0,0,COUNTIF(T4_imgsummary!E6:N6,"RCK")*100/M6)</f>
        <v>0</v>
      </c>
      <c r="CU6">
        <f>IF(M6=0,0,COUNTIF(T4_imgsummary!E6:N6,"SI")*100/M6)</f>
        <v>0</v>
      </c>
      <c r="CW6">
        <f>IF(M6=0,0,COUNTIF(T4_imgsummary!E6:N6,"COD")*100/M6)</f>
        <v>0</v>
      </c>
      <c r="CX6">
        <f>IF(M6=0,0,COUNTIF(T4_imgsummary!E6:N6,"KAPP")*100/M6)</f>
        <v>0</v>
      </c>
      <c r="CY6" s="26">
        <f>IF(M6=0,0,COUNTIF(T4_imgsummary!E6:N6,"MA")*100/M6)</f>
        <v>10</v>
      </c>
      <c r="CZ6">
        <f>IF(M6=0,0,COUNTIF(T4_imgsummary!E6:N6,"SARG")*100/M6)</f>
        <v>0</v>
      </c>
      <c r="DB6" s="26">
        <f>IF(M6=0,0,COUNTIF(T4_imgsummary!E6:N6,"HA")*100/M6)</f>
        <v>20</v>
      </c>
      <c r="DD6">
        <f>IF(M6=0,0,COUNTIF(T4_imgsummary!E6:N6,"COTS")*100/M6)</f>
        <v>0</v>
      </c>
      <c r="DE6">
        <f>IF(M6=0,0,COUNTIF(T4_imgsummary!E6:N6,"COR")*100/M6)</f>
        <v>0</v>
      </c>
      <c r="DF6">
        <f>IF(M6=0,0,COUNTIF(T4_imgsummary!E6:N6,"DIA")*100/M6)</f>
        <v>0</v>
      </c>
      <c r="DG6">
        <f>IF(M6=0,0,COUNTIF(T4_imgsummary!E6:N6,"GORG")*100/M6)</f>
        <v>0</v>
      </c>
      <c r="DH6">
        <f>IF(M6=0,0,COUNTIF(T4_imgsummary!E6:N6,"ISIS")*100/M6)</f>
        <v>0</v>
      </c>
      <c r="DI6">
        <f>IF(M6=0,0,COUNTIF(T4_imgsummary!E6:N6,"OT")*100/M6)</f>
        <v>0</v>
      </c>
      <c r="DJ6">
        <f>IF(M6=0,0,COUNTIF(T4_imgsummary!E6:N6,"SG")*100/M6)</f>
        <v>0</v>
      </c>
      <c r="DK6">
        <f>IF(M6=0,0,COUNTIF(T4_imgsummary!E6:N6,"SC")*100/M6)</f>
        <v>0</v>
      </c>
      <c r="DL6" s="26">
        <f>IF(M6=0,0,COUNTIF(T4_imgsummary!E6:N6,"SP")*100/M6)</f>
        <v>10</v>
      </c>
      <c r="DM6">
        <f>IF(M6=0,0,COUNTIF(T4_imgsummary!E6:N6,"ZO")*100/M6)</f>
        <v>0</v>
      </c>
      <c r="DO6">
        <f>IF(M6=0,0,COUNTIF(T4_imgsummary!E6:N6,"TWB")*100/M6)</f>
        <v>0</v>
      </c>
      <c r="DQ6">
        <f>IF(M6=0,0,COUNTIF(T4_imgsummary!Y6:AH6,"COR")*100/M6)</f>
        <v>0</v>
      </c>
      <c r="DR6">
        <f>IF(M6=0,0,COUNTIF(T4_imgsummary!Y6:AH6,"COTS")*100/M6)</f>
        <v>0</v>
      </c>
      <c r="DS6">
        <f>IF(M6=0,0,COUNTIF(T4_imgsummary!Y6:AH6,"DIA")*100/M6)</f>
        <v>0</v>
      </c>
      <c r="DT6">
        <f>IF(M6=0,0,COUNTIF(T4_imgsummary!Y6:AH6,"GORG")*100/M6)</f>
        <v>0</v>
      </c>
      <c r="DU6">
        <f>IF(M6=0,0,COUNTIF(T4_imgsummary!Y6:AH6,"ISIS")*100/M6)</f>
        <v>0</v>
      </c>
      <c r="DV6">
        <f>IF(M6=0,0,COUNTIF(T4_imgsummary!Y6:AH6,"DIS")*100/M6)</f>
        <v>0</v>
      </c>
      <c r="DW6">
        <f>IF(M6=0,0,COUNTIF(T4_imgsummary!Y6:AH6,"BLEC")*100/M6)</f>
        <v>0</v>
      </c>
      <c r="DX6">
        <f>IF(M6=0,0,COUNTIF(T4_imgsummary!Y6:AH6,"COD")*100/M6)</f>
        <v>0</v>
      </c>
      <c r="DY6">
        <f>IF(M6=0,0,COUNTIF(T4_imgsummary!Y6:AH6,"KAPP")*100/M6)</f>
        <v>0</v>
      </c>
      <c r="DZ6">
        <f>IF(M6=0,0,COUNTIF(T4_imgsummary!Y6:AH6,"SARG")*100/M6)</f>
        <v>0</v>
      </c>
      <c r="EA6">
        <f>IF(M6=0,0,COUNTIF(T4_imgsummary!Y6:AH6,"ZACRF")*100/M6)</f>
        <v>0</v>
      </c>
      <c r="EB6">
        <f>IF(M6=0,0,COUNTIF(T4_imgsummary!Y6:AH6,"ZAGARF")*100/M6)</f>
        <v>0</v>
      </c>
      <c r="EC6">
        <f>IF(M6=0,0,COUNTIF(T4_imgsummary!Y6:AH6,"ZAGATF")*100/M6)</f>
        <v>0</v>
      </c>
      <c r="ED6">
        <f>IF(M6=0,0,COUNTIF(T4_imgsummary!Y6:AH6,"ZCMRF")*100/M6)</f>
        <v>0</v>
      </c>
      <c r="EE6">
        <f>IF(M6=0,0,COUNTIF(T4_imgsummary!Y6:AH6,"ZDENF")*100/M6)</f>
        <v>0</v>
      </c>
      <c r="EF6">
        <f>IF(M6=0,0,COUNTIF(T4_imgsummary!Y6:AH6,"ZEUPF")*100/M6)</f>
        <v>0</v>
      </c>
      <c r="EG6">
        <f>IF(M6=0,0,COUNTIF(T4_imgsummary!Y6:AH6,"ZFAVF")*100/M6)</f>
        <v>0</v>
      </c>
      <c r="EH6">
        <f>IF(M6=0,0,COUNTIF(T4_imgsummary!Y6:AH6,"ZMUSF")*100/M6)</f>
        <v>0</v>
      </c>
      <c r="EI6">
        <f>IF(M6=0,0,COUNTIF(T4_imgsummary!Y6:AH6,"ZNSC")*100/M6)</f>
        <v>0</v>
      </c>
      <c r="EJ6">
        <f>IF(M6=0,0,COUNTIF(T4_imgsummary!Y6:AH6,"ZOC")*100/M6)</f>
        <v>0</v>
      </c>
      <c r="EK6">
        <f>IF(M6=0,0,COUNTIF(T4_imgsummary!Y6:AH6,"ZPOCF")*100/M6)</f>
        <v>0</v>
      </c>
      <c r="EL6">
        <f>IF(M6=0,0,COUNTIF(T4_imgsummary!Y6:AH6,"ZPORF")*100/M6)</f>
        <v>0</v>
      </c>
    </row>
    <row r="7" spans="1:142" x14ac:dyDescent="0.25">
      <c r="A7">
        <v>5</v>
      </c>
      <c r="B7" t="s">
        <v>878</v>
      </c>
      <c r="F7">
        <f>IF(M7=0,0,COUNTIF(T4_imgsummary!O7:X7,"HC")*100/M7)</f>
        <v>0</v>
      </c>
      <c r="G7" s="26">
        <f>IF(M7=0,0,COUNTIF(T4_imgsummary!O7:X7,"AA")*100/M7)</f>
        <v>40</v>
      </c>
      <c r="H7">
        <f>IF(M7=0,0,COUNTIF(T4_imgsummary!O7:X7,"AB")*100/M7)</f>
        <v>0</v>
      </c>
      <c r="I7" s="26">
        <f>IF(M7=0,0,COUNTIF(T4_imgsummary!O7:X7,"MA")*100/M7)</f>
        <v>50</v>
      </c>
      <c r="J7">
        <f>IF(M7=0,0,COUNTIF(T4_imgsummary!O7:X7,"HA")*100/M7)</f>
        <v>0</v>
      </c>
      <c r="K7" s="26">
        <f>IF(M7=0,0,COUNTIF(T4_imgsummary!O7:X7,"OB")*100/M7)</f>
        <v>10</v>
      </c>
      <c r="L7">
        <f>IF(M7=0,0,COUNTIF(T4_imgsummary!O7:X7,"TWB")*100/M7)</f>
        <v>0</v>
      </c>
      <c r="M7">
        <f>10-COUNTIF(T4_imgsummary!O7:X7,"TWS")</f>
        <v>10</v>
      </c>
      <c r="P7">
        <f>IF(M7=0,0,COUNTIF(T4_imgsummary!E7:N7,"ACAN")*100/M7)</f>
        <v>0</v>
      </c>
      <c r="Q7">
        <f>IF(M7=0,0,COUNTIF(T4_imgsummary!E7:N7,"ACB")*100/M7)</f>
        <v>0</v>
      </c>
      <c r="R7">
        <f>IF(M7=0,0,COUNTIF(T4_imgsummary!E7:N7,"ACC")*100/M7)</f>
        <v>0</v>
      </c>
      <c r="S7">
        <f>IF(M7=0,0,COUNTIF(T4_imgsummary!E7:N7,"ACD")*100/M7)</f>
        <v>0</v>
      </c>
      <c r="T7">
        <f>IF(M7=0,0,COUNTIF(T4_imgsummary!E7:N7,"ACH")*100/M7)</f>
        <v>0</v>
      </c>
      <c r="U7">
        <f>IF(M7=0,0,COUNTIF(T4_imgsummary!E7:N7,"ACT")*100/M7)</f>
        <v>0</v>
      </c>
      <c r="V7">
        <f>IF(M7=0,0,COUNTIF(T4_imgsummary!E7:N7,"ACR")*100/M7)</f>
        <v>0</v>
      </c>
      <c r="W7">
        <f>IF(M7=0,0,COUNTIF(T4_imgsummary!E7:N7,"AST")*100/M7)</f>
        <v>0</v>
      </c>
      <c r="X7">
        <f>IF(M7=0,0,COUNTIF(T4_imgsummary!E7:N7,"AF")*100/M7)</f>
        <v>0</v>
      </c>
      <c r="Y7">
        <f>IF(M7=0,0,COUNTIF(T4_imgsummary!E7:N7,"BLEC")*100/M7)</f>
        <v>0</v>
      </c>
      <c r="Z7">
        <f>IF(M7=0,0,COUNTIF(T4_imgsummary!E7:N7,"CAU")*100/M7)</f>
        <v>0</v>
      </c>
      <c r="AA7">
        <f>IF(M7=0,0,COUNTIF(T4_imgsummary!E7:N7,"COE")*100/M7)</f>
        <v>0</v>
      </c>
      <c r="AB7">
        <f>IF(M7=0,0,COUNTIF(T4_imgsummary!E7:N7,"COS")*100/M7)</f>
        <v>0</v>
      </c>
      <c r="AC7">
        <f>IF(M7=0,0,COUNTIF(T4_imgsummary!E7:N7,"CYP")*100/M7)</f>
        <v>0</v>
      </c>
      <c r="AD7">
        <f>IF(M7=0,0,COUNTIF(T4_imgsummary!E7:N7,"DIP")*100/M7)</f>
        <v>0</v>
      </c>
      <c r="AE7">
        <f>IF(M7=0,0,COUNTIF(T4_imgsummary!E7:N7,"ECHY")*100/M7)</f>
        <v>0</v>
      </c>
      <c r="AF7">
        <f>IF(M7=0,0,COUNTIF(T4_imgsummary!E7:N7,"ECHI")*100/M7)</f>
        <v>0</v>
      </c>
      <c r="AG7">
        <f>IF(M7=0,0,COUNTIF(T4_imgsummary!E7:N7,"EUP")*100/M7)</f>
        <v>0</v>
      </c>
      <c r="AH7">
        <f>IF(M7=0,0,COUNTIF(T4_imgsummary!E7:N7,"FAV")*100/M7)</f>
        <v>0</v>
      </c>
      <c r="AI7">
        <f>IF(M7=0,0,COUNTIF(T4_imgsummary!E7:N7,"FVI")*100/M7)</f>
        <v>0</v>
      </c>
      <c r="AJ7">
        <f>IF(M7=0,0,COUNTIF(T4_imgsummary!E7:N7,"CMR")*100/M7)</f>
        <v>0</v>
      </c>
      <c r="AK7">
        <f>IF(M7=0,0,COUNTIF(T4_imgsummary!E7:N7,"GAL")*100/M7)</f>
        <v>0</v>
      </c>
      <c r="AL7">
        <f>IF(M7=0,0,COUNTIF(T4_imgsummary!E7:N7,"GONIA")*100/M7)</f>
        <v>0</v>
      </c>
      <c r="AM7">
        <f>IF(M7=0,0,COUNTIF(T4_imgsummary!E7:N7,"GONIO")*100/M7)</f>
        <v>0</v>
      </c>
      <c r="AN7">
        <f>IF(M7=0,0,COUNTIF(T4_imgsummary!E7:N7,"HEL")*100/M7)</f>
        <v>0</v>
      </c>
      <c r="AO7">
        <f>IF(M7=0,0,COUNTIF(T4_imgsummary!E7:N7,"HYD")*100/M7)</f>
        <v>0</v>
      </c>
      <c r="AP7">
        <f>IF(M7=0,0,COUNTIF(T4_imgsummary!E7:N7,"ISO")*100/M7)</f>
        <v>0</v>
      </c>
      <c r="AQ7">
        <f>IF(M7=0,0,COUNTIF(T4_imgsummary!E7:N7,"LEPA")*100/M7)</f>
        <v>0</v>
      </c>
      <c r="AR7">
        <f>IF(M7=0,0,COUNTIF(T4_imgsummary!E7:N7,"LEPS")*100/M7)</f>
        <v>0</v>
      </c>
      <c r="AS7">
        <f>IF(M7=0,0,COUNTIF(T4_imgsummary!E7:N7,"LOB")*100/M7)</f>
        <v>0</v>
      </c>
      <c r="AT7">
        <f>IF(M7=0,0,COUNTIF(T4_imgsummary!E7:N7,"MER")*100/M7)</f>
        <v>0</v>
      </c>
      <c r="AU7">
        <f>IF(M7=0,0,COUNTIF(T4_imgsummary!E7:N7,"MILL")*100/M7)</f>
        <v>0</v>
      </c>
      <c r="AV7">
        <f>IF(M7=0,0,COUNTIF(T4_imgsummary!E7:N7,"MON")*100/M7)</f>
        <v>0</v>
      </c>
      <c r="AW7">
        <f>IF(M7=0,0,COUNTIF(T4_imgsummary!E7:N7,"MONTB")*100/M7)</f>
        <v>0</v>
      </c>
      <c r="AX7">
        <f>IF(M7=0,0,COUNTIF(T4_imgsummary!E7:N7,"MONTE")*100/M7)</f>
        <v>0</v>
      </c>
      <c r="AY7">
        <f>IF(M7=0,0,COUNTIF(T4_imgsummary!E7:N7,"MONTF")*100/M7)</f>
        <v>0</v>
      </c>
      <c r="AZ7">
        <f>IF(M7=0,0,COUNTIF(T4_imgsummary!E7:N7,"MYC")*100/M7)</f>
        <v>0</v>
      </c>
      <c r="BA7">
        <f>IF(M7=0,0,COUNTIF(T4_imgsummary!E7:N7,"CB")*100/M7)</f>
        <v>0</v>
      </c>
      <c r="BB7">
        <f>IF(M7=0,0,COUNTIF(T4_imgsummary!E7:N7,"BUB")*100/M7)</f>
        <v>0</v>
      </c>
      <c r="BC7">
        <f>IF(M7=0,0,COUNTIF(T4_imgsummary!E7:N7,"CE")*100/M7)</f>
        <v>0</v>
      </c>
      <c r="BD7">
        <f>IF(M7=0,0,COUNTIF(T4_imgsummary!E7:N7,"CF")*100/M7)</f>
        <v>0</v>
      </c>
      <c r="BE7">
        <f>IF(M7=0,0,COUNTIF(T4_imgsummary!E7:N7,"FOT")*100/M7)</f>
        <v>0</v>
      </c>
      <c r="BF7">
        <f>IF(M7=0,0,COUNTIF(T4_imgsummary!E7:N7,"CM")*100/M7)</f>
        <v>0</v>
      </c>
      <c r="BG7">
        <f>IF(M7=0,0,COUNTIF(T4_imgsummary!E7:N7,"OULA")*100/M7)</f>
        <v>0</v>
      </c>
      <c r="BH7">
        <f>IF(M7=0,0,COUNTIF(T4_imgsummary!E7:N7,"OULO")*100/M7)</f>
        <v>0</v>
      </c>
      <c r="BI7">
        <f>IF(M7=0,0,COUNTIF(T4_imgsummary!E7:N7,"OXY")*100/M7)</f>
        <v>0</v>
      </c>
      <c r="BJ7">
        <f>IF(M7=0,0,COUNTIF(T4_imgsummary!E7:N7,"PACE")*100/M7)</f>
        <v>0</v>
      </c>
      <c r="BK7">
        <f>IF(M7=0,0,COUNTIF(T4_imgsummary!E7:N7,"PACF")*100/M7)</f>
        <v>0</v>
      </c>
      <c r="BL7">
        <f>IF(M7=0,0,COUNTIF(T4_imgsummary!E7:N7,"PAV")*100/M7)</f>
        <v>0</v>
      </c>
      <c r="BM7">
        <f>IF(M7=0,0,COUNTIF(T4_imgsummary!E7:N7,"PEC")*100/M7)</f>
        <v>0</v>
      </c>
      <c r="BN7">
        <f>IF(M7=0,0,COUNTIF(T4_imgsummary!E7:N7,"PLAT")*100/M7)</f>
        <v>0</v>
      </c>
      <c r="BO7">
        <f>IF(M7=0,0,COUNTIF(T4_imgsummary!E7:N7,"POC")*100/M7)</f>
        <v>0</v>
      </c>
      <c r="BP7">
        <f>IF(M7=0,0,COUNTIF(T4_imgsummary!E7:N7,"PORB")*100/M7)</f>
        <v>0</v>
      </c>
      <c r="BQ7">
        <f>IF(M7=0,0,COUNTIF(T4_imgsummary!E7:N7,"PORE")*100/M7)</f>
        <v>0</v>
      </c>
      <c r="BR7">
        <f>IF(M7=0,0,COUNTIF(T4_imgsummary!E7:N7,"PORM")*100/M7)</f>
        <v>0</v>
      </c>
      <c r="BS7">
        <f>IF(M7=0,0,COUNTIF(T4_imgsummary!E7:N7,"SER")*100/M7)</f>
        <v>0</v>
      </c>
      <c r="BT7">
        <f>IF(M7=0,0,COUNTIF(T4_imgsummary!E7:N7,"STY")*100/M7)</f>
        <v>0</v>
      </c>
      <c r="BU7">
        <f>IF(M7=0,0,COUNTIF(T4_imgsummary!E7:N7,"SYM")*100/M7)</f>
        <v>0</v>
      </c>
      <c r="BV7">
        <f>IF(M7=0,0,COUNTIF(T4_imgsummary!E7:N7,"TUBI")*100/M7)</f>
        <v>0</v>
      </c>
      <c r="BW7">
        <f>IF(M7=0,0,COUNTIF(T4_imgsummary!E7:N7,"TURB")*100/M7)</f>
        <v>0</v>
      </c>
      <c r="BX7">
        <f>IF(M7=0,0,COUNTIF(T4_imgsummary!E7:N7,"ZACRF")*100/M7)</f>
        <v>0</v>
      </c>
      <c r="BY7">
        <f>IF(M7=0,0,COUNTIF(T4_imgsummary!E7:N7,"ZAGARF")*100/M7)</f>
        <v>0</v>
      </c>
      <c r="BZ7">
        <f>IF(M7=0,0,COUNTIF(T4_imgsummary!E7:N7,"ZAGATF")*100/M7)</f>
        <v>0</v>
      </c>
      <c r="CA7">
        <f>IF(M7=0,0,COUNTIF(T4_imgsummary!E7:N7,"ZDENF")*100/M7)</f>
        <v>0</v>
      </c>
      <c r="CB7">
        <f>IF(M7=0,0,COUNTIF(T4_imgsummary!E7:N7,"ZEUPF")*100/M7)</f>
        <v>0</v>
      </c>
      <c r="CC7">
        <f>IF(M7=0,0,COUNTIF(T4_imgsummary!E7:N7,"ZFAVF")*100/M7)</f>
        <v>0</v>
      </c>
      <c r="CD7">
        <f>IF(M7=0,0,COUNTIF(T4_imgsummary!E7:N7,"ZCMRF")*100/M7)</f>
        <v>0</v>
      </c>
      <c r="CE7">
        <f>IF(M7=0,0,COUNTIF(T4_imgsummary!E7:N7,"ZMUSF")*100/M7)</f>
        <v>0</v>
      </c>
      <c r="CF7">
        <f>IF(M7=0,0,COUNTIF(T4_imgsummary!E7:N7,"ZNSC")*100/M7)</f>
        <v>0</v>
      </c>
      <c r="CG7">
        <f>IF(M7=0,0,COUNTIF(T4_imgsummary!E7:N7,"ZOC")*100/M7)</f>
        <v>0</v>
      </c>
      <c r="CH7">
        <f>IF(M7=0,0,COUNTIF(T4_imgsummary!E7:N7,"ZPOCF")*100/M7)</f>
        <v>0</v>
      </c>
      <c r="CI7">
        <f>IF(M7=0,0,COUNTIF(T4_imgsummary!E7:N7,"ZPORF")*100/M7)</f>
        <v>0</v>
      </c>
      <c r="CK7" s="26">
        <f>IF(M7=0,0,COUNTIF(T4_imgsummary!E7:N7,"AA")*100/M7)</f>
        <v>40</v>
      </c>
      <c r="CL7">
        <f>IF(M7=0,0,COUNTIF(T4_imgsummary!E7:N7,"CA")*100/M7)</f>
        <v>0</v>
      </c>
      <c r="CM7">
        <f>IF(M7=0,0,COUNTIF(T4_imgsummary!E7:N7,"DC")*100/M7)</f>
        <v>0</v>
      </c>
      <c r="CN7">
        <f>IF(M7=0,0,COUNTIF(T4_imgsummary!E7:N7,"DCA")*100/M7)</f>
        <v>0</v>
      </c>
      <c r="CO7">
        <f>IF(M7=0,0,COUNTIF(T4_imgsummary!E7:N7,"DIS")*100/M7)</f>
        <v>0</v>
      </c>
      <c r="CQ7">
        <f>IF(M7=0,0,COUNTIF(T4_imgsummary!E7:N7,"GRV")*100/M7)</f>
        <v>0</v>
      </c>
      <c r="CR7">
        <f>IF(M7=0,0,COUNTIF(T4_imgsummary!E7:N7,"R")*100/M7)</f>
        <v>0</v>
      </c>
      <c r="CS7">
        <f>IF(M7=0,0,COUNTIF(T4_imgsummary!E7:N7,"S")*100/M7)</f>
        <v>0</v>
      </c>
      <c r="CT7">
        <f>IF(M7=0,0,COUNTIF(T4_imgsummary!E7:N7,"RCK")*100/M7)</f>
        <v>0</v>
      </c>
      <c r="CU7">
        <f>IF(M7=0,0,COUNTIF(T4_imgsummary!E7:N7,"SI")*100/M7)</f>
        <v>0</v>
      </c>
      <c r="CW7">
        <f>IF(M7=0,0,COUNTIF(T4_imgsummary!E7:N7,"COD")*100/M7)</f>
        <v>0</v>
      </c>
      <c r="CX7">
        <f>IF(M7=0,0,COUNTIF(T4_imgsummary!E7:N7,"KAPP")*100/M7)</f>
        <v>0</v>
      </c>
      <c r="CY7" s="26">
        <f>IF(M7=0,0,COUNTIF(T4_imgsummary!E7:N7,"MA")*100/M7)</f>
        <v>50</v>
      </c>
      <c r="CZ7">
        <f>IF(M7=0,0,COUNTIF(T4_imgsummary!E7:N7,"SARG")*100/M7)</f>
        <v>0</v>
      </c>
      <c r="DB7">
        <f>IF(M7=0,0,COUNTIF(T4_imgsummary!E7:N7,"HA")*100/M7)</f>
        <v>0</v>
      </c>
      <c r="DD7">
        <f>IF(M7=0,0,COUNTIF(T4_imgsummary!E7:N7,"COTS")*100/M7)</f>
        <v>0</v>
      </c>
      <c r="DE7">
        <f>IF(M7=0,0,COUNTIF(T4_imgsummary!E7:N7,"COR")*100/M7)</f>
        <v>0</v>
      </c>
      <c r="DF7">
        <f>IF(M7=0,0,COUNTIF(T4_imgsummary!E7:N7,"DIA")*100/M7)</f>
        <v>0</v>
      </c>
      <c r="DG7">
        <f>IF(M7=0,0,COUNTIF(T4_imgsummary!E7:N7,"GORG")*100/M7)</f>
        <v>0</v>
      </c>
      <c r="DH7">
        <f>IF(M7=0,0,COUNTIF(T4_imgsummary!E7:N7,"ISIS")*100/M7)</f>
        <v>0</v>
      </c>
      <c r="DI7">
        <f>IF(M7=0,0,COUNTIF(T4_imgsummary!E7:N7,"OT")*100/M7)</f>
        <v>0</v>
      </c>
      <c r="DJ7">
        <f>IF(M7=0,0,COUNTIF(T4_imgsummary!E7:N7,"SG")*100/M7)</f>
        <v>0</v>
      </c>
      <c r="DK7">
        <f>IF(M7=0,0,COUNTIF(T4_imgsummary!E7:N7,"SC")*100/M7)</f>
        <v>0</v>
      </c>
      <c r="DL7" s="26">
        <f>IF(M7=0,0,COUNTIF(T4_imgsummary!E7:N7,"SP")*100/M7)</f>
        <v>10</v>
      </c>
      <c r="DM7">
        <f>IF(M7=0,0,COUNTIF(T4_imgsummary!E7:N7,"ZO")*100/M7)</f>
        <v>0</v>
      </c>
      <c r="DO7">
        <f>IF(M7=0,0,COUNTIF(T4_imgsummary!E7:N7,"TWB")*100/M7)</f>
        <v>0</v>
      </c>
      <c r="DQ7">
        <f>IF(M7=0,0,COUNTIF(T4_imgsummary!Y7:AH7,"COR")*100/M7)</f>
        <v>0</v>
      </c>
      <c r="DR7">
        <f>IF(M7=0,0,COUNTIF(T4_imgsummary!Y7:AH7,"COTS")*100/M7)</f>
        <v>0</v>
      </c>
      <c r="DS7">
        <f>IF(M7=0,0,COUNTIF(T4_imgsummary!Y7:AH7,"DIA")*100/M7)</f>
        <v>0</v>
      </c>
      <c r="DT7">
        <f>IF(M7=0,0,COUNTIF(T4_imgsummary!Y7:AH7,"GORG")*100/M7)</f>
        <v>0</v>
      </c>
      <c r="DU7">
        <f>IF(M7=0,0,COUNTIF(T4_imgsummary!Y7:AH7,"ISIS")*100/M7)</f>
        <v>0</v>
      </c>
      <c r="DV7">
        <f>IF(M7=0,0,COUNTIF(T4_imgsummary!Y7:AH7,"DIS")*100/M7)</f>
        <v>0</v>
      </c>
      <c r="DW7">
        <f>IF(M7=0,0,COUNTIF(T4_imgsummary!Y7:AH7,"BLEC")*100/M7)</f>
        <v>0</v>
      </c>
      <c r="DX7">
        <f>IF(M7=0,0,COUNTIF(T4_imgsummary!Y7:AH7,"COD")*100/M7)</f>
        <v>0</v>
      </c>
      <c r="DY7">
        <f>IF(M7=0,0,COUNTIF(T4_imgsummary!Y7:AH7,"KAPP")*100/M7)</f>
        <v>0</v>
      </c>
      <c r="DZ7">
        <f>IF(M7=0,0,COUNTIF(T4_imgsummary!Y7:AH7,"SARG")*100/M7)</f>
        <v>0</v>
      </c>
      <c r="EA7">
        <f>IF(M7=0,0,COUNTIF(T4_imgsummary!Y7:AH7,"ZACRF")*100/M7)</f>
        <v>0</v>
      </c>
      <c r="EB7">
        <f>IF(M7=0,0,COUNTIF(T4_imgsummary!Y7:AH7,"ZAGARF")*100/M7)</f>
        <v>0</v>
      </c>
      <c r="EC7">
        <f>IF(M7=0,0,COUNTIF(T4_imgsummary!Y7:AH7,"ZAGATF")*100/M7)</f>
        <v>0</v>
      </c>
      <c r="ED7">
        <f>IF(M7=0,0,COUNTIF(T4_imgsummary!Y7:AH7,"ZCMRF")*100/M7)</f>
        <v>0</v>
      </c>
      <c r="EE7">
        <f>IF(M7=0,0,COUNTIF(T4_imgsummary!Y7:AH7,"ZDENF")*100/M7)</f>
        <v>0</v>
      </c>
      <c r="EF7">
        <f>IF(M7=0,0,COUNTIF(T4_imgsummary!Y7:AH7,"ZEUPF")*100/M7)</f>
        <v>0</v>
      </c>
      <c r="EG7">
        <f>IF(M7=0,0,COUNTIF(T4_imgsummary!Y7:AH7,"ZFAVF")*100/M7)</f>
        <v>0</v>
      </c>
      <c r="EH7">
        <f>IF(M7=0,0,COUNTIF(T4_imgsummary!Y7:AH7,"ZMUSF")*100/M7)</f>
        <v>0</v>
      </c>
      <c r="EI7">
        <f>IF(M7=0,0,COUNTIF(T4_imgsummary!Y7:AH7,"ZNSC")*100/M7)</f>
        <v>0</v>
      </c>
      <c r="EJ7">
        <f>IF(M7=0,0,COUNTIF(T4_imgsummary!Y7:AH7,"ZOC")*100/M7)</f>
        <v>0</v>
      </c>
      <c r="EK7">
        <f>IF(M7=0,0,COUNTIF(T4_imgsummary!Y7:AH7,"ZPOCF")*100/M7)</f>
        <v>0</v>
      </c>
      <c r="EL7">
        <f>IF(M7=0,0,COUNTIF(T4_imgsummary!Y7:AH7,"ZPORF")*100/M7)</f>
        <v>0</v>
      </c>
    </row>
    <row r="8" spans="1:142" x14ac:dyDescent="0.25">
      <c r="A8">
        <v>6</v>
      </c>
      <c r="B8" t="s">
        <v>879</v>
      </c>
      <c r="F8">
        <f>IF(M8=0,0,COUNTIF(T4_imgsummary!O8:X8,"HC")*100/M8)</f>
        <v>0</v>
      </c>
      <c r="G8" s="26">
        <f>IF(M8=0,0,COUNTIF(T4_imgsummary!O8:X8,"AA")*100/M8)</f>
        <v>50</v>
      </c>
      <c r="H8">
        <f>IF(M8=0,0,COUNTIF(T4_imgsummary!O8:X8,"AB")*100/M8)</f>
        <v>0</v>
      </c>
      <c r="I8" s="26">
        <f>IF(M8=0,0,COUNTIF(T4_imgsummary!O8:X8,"MA")*100/M8)</f>
        <v>20</v>
      </c>
      <c r="J8" s="26">
        <f>IF(M8=0,0,COUNTIF(T4_imgsummary!O8:X8,"HA")*100/M8)</f>
        <v>20</v>
      </c>
      <c r="K8" s="26">
        <f>IF(M8=0,0,COUNTIF(T4_imgsummary!O8:X8,"OB")*100/M8)</f>
        <v>10</v>
      </c>
      <c r="L8">
        <f>IF(M8=0,0,COUNTIF(T4_imgsummary!O8:X8,"TWB")*100/M8)</f>
        <v>0</v>
      </c>
      <c r="M8">
        <f>10-COUNTIF(T4_imgsummary!O8:X8,"TWS")</f>
        <v>10</v>
      </c>
      <c r="P8">
        <f>IF(M8=0,0,COUNTIF(T4_imgsummary!E8:N8,"ACAN")*100/M8)</f>
        <v>0</v>
      </c>
      <c r="Q8">
        <f>IF(M8=0,0,COUNTIF(T4_imgsummary!E8:N8,"ACB")*100/M8)</f>
        <v>0</v>
      </c>
      <c r="R8">
        <f>IF(M8=0,0,COUNTIF(T4_imgsummary!E8:N8,"ACC")*100/M8)</f>
        <v>0</v>
      </c>
      <c r="S8">
        <f>IF(M8=0,0,COUNTIF(T4_imgsummary!E8:N8,"ACD")*100/M8)</f>
        <v>0</v>
      </c>
      <c r="T8">
        <f>IF(M8=0,0,COUNTIF(T4_imgsummary!E8:N8,"ACH")*100/M8)</f>
        <v>0</v>
      </c>
      <c r="U8">
        <f>IF(M8=0,0,COUNTIF(T4_imgsummary!E8:N8,"ACT")*100/M8)</f>
        <v>0</v>
      </c>
      <c r="V8">
        <f>IF(M8=0,0,COUNTIF(T4_imgsummary!E8:N8,"ACR")*100/M8)</f>
        <v>0</v>
      </c>
      <c r="W8">
        <f>IF(M8=0,0,COUNTIF(T4_imgsummary!E8:N8,"AST")*100/M8)</f>
        <v>0</v>
      </c>
      <c r="X8">
        <f>IF(M8=0,0,COUNTIF(T4_imgsummary!E8:N8,"AF")*100/M8)</f>
        <v>0</v>
      </c>
      <c r="Y8">
        <f>IF(M8=0,0,COUNTIF(T4_imgsummary!E8:N8,"BLEC")*100/M8)</f>
        <v>0</v>
      </c>
      <c r="Z8">
        <f>IF(M8=0,0,COUNTIF(T4_imgsummary!E8:N8,"CAU")*100/M8)</f>
        <v>0</v>
      </c>
      <c r="AA8">
        <f>IF(M8=0,0,COUNTIF(T4_imgsummary!E8:N8,"COE")*100/M8)</f>
        <v>0</v>
      </c>
      <c r="AB8">
        <f>IF(M8=0,0,COUNTIF(T4_imgsummary!E8:N8,"COS")*100/M8)</f>
        <v>0</v>
      </c>
      <c r="AC8">
        <f>IF(M8=0,0,COUNTIF(T4_imgsummary!E8:N8,"CYP")*100/M8)</f>
        <v>0</v>
      </c>
      <c r="AD8">
        <f>IF(M8=0,0,COUNTIF(T4_imgsummary!E8:N8,"DIP")*100/M8)</f>
        <v>0</v>
      </c>
      <c r="AE8">
        <f>IF(M8=0,0,COUNTIF(T4_imgsummary!E8:N8,"ECHY")*100/M8)</f>
        <v>0</v>
      </c>
      <c r="AF8">
        <f>IF(M8=0,0,COUNTIF(T4_imgsummary!E8:N8,"ECHI")*100/M8)</f>
        <v>0</v>
      </c>
      <c r="AG8">
        <f>IF(M8=0,0,COUNTIF(T4_imgsummary!E8:N8,"EUP")*100/M8)</f>
        <v>0</v>
      </c>
      <c r="AH8">
        <f>IF(M8=0,0,COUNTIF(T4_imgsummary!E8:N8,"FAV")*100/M8)</f>
        <v>0</v>
      </c>
      <c r="AI8">
        <f>IF(M8=0,0,COUNTIF(T4_imgsummary!E8:N8,"FVI")*100/M8)</f>
        <v>0</v>
      </c>
      <c r="AJ8">
        <f>IF(M8=0,0,COUNTIF(T4_imgsummary!E8:N8,"CMR")*100/M8)</f>
        <v>0</v>
      </c>
      <c r="AK8">
        <f>IF(M8=0,0,COUNTIF(T4_imgsummary!E8:N8,"GAL")*100/M8)</f>
        <v>0</v>
      </c>
      <c r="AL8">
        <f>IF(M8=0,0,COUNTIF(T4_imgsummary!E8:N8,"GONIA")*100/M8)</f>
        <v>0</v>
      </c>
      <c r="AM8">
        <f>IF(M8=0,0,COUNTIF(T4_imgsummary!E8:N8,"GONIO")*100/M8)</f>
        <v>0</v>
      </c>
      <c r="AN8">
        <f>IF(M8=0,0,COUNTIF(T4_imgsummary!E8:N8,"HEL")*100/M8)</f>
        <v>0</v>
      </c>
      <c r="AO8">
        <f>IF(M8=0,0,COUNTIF(T4_imgsummary!E8:N8,"HYD")*100/M8)</f>
        <v>0</v>
      </c>
      <c r="AP8">
        <f>IF(M8=0,0,COUNTIF(T4_imgsummary!E8:N8,"ISO")*100/M8)</f>
        <v>0</v>
      </c>
      <c r="AQ8">
        <f>IF(M8=0,0,COUNTIF(T4_imgsummary!E8:N8,"LEPA")*100/M8)</f>
        <v>0</v>
      </c>
      <c r="AR8">
        <f>IF(M8=0,0,COUNTIF(T4_imgsummary!E8:N8,"LEPS")*100/M8)</f>
        <v>0</v>
      </c>
      <c r="AS8">
        <f>IF(M8=0,0,COUNTIF(T4_imgsummary!E8:N8,"LOB")*100/M8)</f>
        <v>0</v>
      </c>
      <c r="AT8">
        <f>IF(M8=0,0,COUNTIF(T4_imgsummary!E8:N8,"MER")*100/M8)</f>
        <v>0</v>
      </c>
      <c r="AU8">
        <f>IF(M8=0,0,COUNTIF(T4_imgsummary!E8:N8,"MILL")*100/M8)</f>
        <v>0</v>
      </c>
      <c r="AV8">
        <f>IF(M8=0,0,COUNTIF(T4_imgsummary!E8:N8,"MON")*100/M8)</f>
        <v>0</v>
      </c>
      <c r="AW8">
        <f>IF(M8=0,0,COUNTIF(T4_imgsummary!E8:N8,"MONTB")*100/M8)</f>
        <v>0</v>
      </c>
      <c r="AX8">
        <f>IF(M8=0,0,COUNTIF(T4_imgsummary!E8:N8,"MONTE")*100/M8)</f>
        <v>0</v>
      </c>
      <c r="AY8">
        <f>IF(M8=0,0,COUNTIF(T4_imgsummary!E8:N8,"MONTF")*100/M8)</f>
        <v>0</v>
      </c>
      <c r="AZ8">
        <f>IF(M8=0,0,COUNTIF(T4_imgsummary!E8:N8,"MYC")*100/M8)</f>
        <v>0</v>
      </c>
      <c r="BA8">
        <f>IF(M8=0,0,COUNTIF(T4_imgsummary!E8:N8,"CB")*100/M8)</f>
        <v>0</v>
      </c>
      <c r="BB8">
        <f>IF(M8=0,0,COUNTIF(T4_imgsummary!E8:N8,"BUB")*100/M8)</f>
        <v>0</v>
      </c>
      <c r="BC8">
        <f>IF(M8=0,0,COUNTIF(T4_imgsummary!E8:N8,"CE")*100/M8)</f>
        <v>0</v>
      </c>
      <c r="BD8">
        <f>IF(M8=0,0,COUNTIF(T4_imgsummary!E8:N8,"CF")*100/M8)</f>
        <v>0</v>
      </c>
      <c r="BE8">
        <f>IF(M8=0,0,COUNTIF(T4_imgsummary!E8:N8,"FOT")*100/M8)</f>
        <v>0</v>
      </c>
      <c r="BF8">
        <f>IF(M8=0,0,COUNTIF(T4_imgsummary!E8:N8,"CM")*100/M8)</f>
        <v>0</v>
      </c>
      <c r="BG8">
        <f>IF(M8=0,0,COUNTIF(T4_imgsummary!E8:N8,"OULA")*100/M8)</f>
        <v>0</v>
      </c>
      <c r="BH8">
        <f>IF(M8=0,0,COUNTIF(T4_imgsummary!E8:N8,"OULO")*100/M8)</f>
        <v>0</v>
      </c>
      <c r="BI8">
        <f>IF(M8=0,0,COUNTIF(T4_imgsummary!E8:N8,"OXY")*100/M8)</f>
        <v>0</v>
      </c>
      <c r="BJ8">
        <f>IF(M8=0,0,COUNTIF(T4_imgsummary!E8:N8,"PACE")*100/M8)</f>
        <v>0</v>
      </c>
      <c r="BK8">
        <f>IF(M8=0,0,COUNTIF(T4_imgsummary!E8:N8,"PACF")*100/M8)</f>
        <v>0</v>
      </c>
      <c r="BL8">
        <f>IF(M8=0,0,COUNTIF(T4_imgsummary!E8:N8,"PAV")*100/M8)</f>
        <v>0</v>
      </c>
      <c r="BM8">
        <f>IF(M8=0,0,COUNTIF(T4_imgsummary!E8:N8,"PEC")*100/M8)</f>
        <v>0</v>
      </c>
      <c r="BN8">
        <f>IF(M8=0,0,COUNTIF(T4_imgsummary!E8:N8,"PLAT")*100/M8)</f>
        <v>0</v>
      </c>
      <c r="BO8">
        <f>IF(M8=0,0,COUNTIF(T4_imgsummary!E8:N8,"POC")*100/M8)</f>
        <v>0</v>
      </c>
      <c r="BP8">
        <f>IF(M8=0,0,COUNTIF(T4_imgsummary!E8:N8,"PORB")*100/M8)</f>
        <v>0</v>
      </c>
      <c r="BQ8">
        <f>IF(M8=0,0,COUNTIF(T4_imgsummary!E8:N8,"PORE")*100/M8)</f>
        <v>0</v>
      </c>
      <c r="BR8">
        <f>IF(M8=0,0,COUNTIF(T4_imgsummary!E8:N8,"PORM")*100/M8)</f>
        <v>0</v>
      </c>
      <c r="BS8">
        <f>IF(M8=0,0,COUNTIF(T4_imgsummary!E8:N8,"SER")*100/M8)</f>
        <v>0</v>
      </c>
      <c r="BT8">
        <f>IF(M8=0,0,COUNTIF(T4_imgsummary!E8:N8,"STY")*100/M8)</f>
        <v>0</v>
      </c>
      <c r="BU8">
        <f>IF(M8=0,0,COUNTIF(T4_imgsummary!E8:N8,"SYM")*100/M8)</f>
        <v>0</v>
      </c>
      <c r="BV8">
        <f>IF(M8=0,0,COUNTIF(T4_imgsummary!E8:N8,"TUBI")*100/M8)</f>
        <v>0</v>
      </c>
      <c r="BW8">
        <f>IF(M8=0,0,COUNTIF(T4_imgsummary!E8:N8,"TURB")*100/M8)</f>
        <v>0</v>
      </c>
      <c r="BX8">
        <f>IF(M8=0,0,COUNTIF(T4_imgsummary!E8:N8,"ZACRF")*100/M8)</f>
        <v>0</v>
      </c>
      <c r="BY8">
        <f>IF(M8=0,0,COUNTIF(T4_imgsummary!E8:N8,"ZAGARF")*100/M8)</f>
        <v>0</v>
      </c>
      <c r="BZ8">
        <f>IF(M8=0,0,COUNTIF(T4_imgsummary!E8:N8,"ZAGATF")*100/M8)</f>
        <v>0</v>
      </c>
      <c r="CA8">
        <f>IF(M8=0,0,COUNTIF(T4_imgsummary!E8:N8,"ZDENF")*100/M8)</f>
        <v>0</v>
      </c>
      <c r="CB8">
        <f>IF(M8=0,0,COUNTIF(T4_imgsummary!E8:N8,"ZEUPF")*100/M8)</f>
        <v>0</v>
      </c>
      <c r="CC8">
        <f>IF(M8=0,0,COUNTIF(T4_imgsummary!E8:N8,"ZFAVF")*100/M8)</f>
        <v>0</v>
      </c>
      <c r="CD8">
        <f>IF(M8=0,0,COUNTIF(T4_imgsummary!E8:N8,"ZCMRF")*100/M8)</f>
        <v>0</v>
      </c>
      <c r="CE8">
        <f>IF(M8=0,0,COUNTIF(T4_imgsummary!E8:N8,"ZMUSF")*100/M8)</f>
        <v>0</v>
      </c>
      <c r="CF8">
        <f>IF(M8=0,0,COUNTIF(T4_imgsummary!E8:N8,"ZNSC")*100/M8)</f>
        <v>0</v>
      </c>
      <c r="CG8">
        <f>IF(M8=0,0,COUNTIF(T4_imgsummary!E8:N8,"ZOC")*100/M8)</f>
        <v>0</v>
      </c>
      <c r="CH8">
        <f>IF(M8=0,0,COUNTIF(T4_imgsummary!E8:N8,"ZPOCF")*100/M8)</f>
        <v>0</v>
      </c>
      <c r="CI8">
        <f>IF(M8=0,0,COUNTIF(T4_imgsummary!E8:N8,"ZPORF")*100/M8)</f>
        <v>0</v>
      </c>
      <c r="CK8" s="26">
        <f>IF(M8=0,0,COUNTIF(T4_imgsummary!E8:N8,"AA")*100/M8)</f>
        <v>50</v>
      </c>
      <c r="CL8">
        <f>IF(M8=0,0,COUNTIF(T4_imgsummary!E8:N8,"CA")*100/M8)</f>
        <v>0</v>
      </c>
      <c r="CM8">
        <f>IF(M8=0,0,COUNTIF(T4_imgsummary!E8:N8,"DC")*100/M8)</f>
        <v>0</v>
      </c>
      <c r="CN8">
        <f>IF(M8=0,0,COUNTIF(T4_imgsummary!E8:N8,"DCA")*100/M8)</f>
        <v>0</v>
      </c>
      <c r="CO8">
        <f>IF(M8=0,0,COUNTIF(T4_imgsummary!E8:N8,"DIS")*100/M8)</f>
        <v>0</v>
      </c>
      <c r="CQ8">
        <f>IF(M8=0,0,COUNTIF(T4_imgsummary!E8:N8,"GRV")*100/M8)</f>
        <v>0</v>
      </c>
      <c r="CR8">
        <f>IF(M8=0,0,COUNTIF(T4_imgsummary!E8:N8,"R")*100/M8)</f>
        <v>0</v>
      </c>
      <c r="CS8">
        <f>IF(M8=0,0,COUNTIF(T4_imgsummary!E8:N8,"S")*100/M8)</f>
        <v>0</v>
      </c>
      <c r="CT8">
        <f>IF(M8=0,0,COUNTIF(T4_imgsummary!E8:N8,"RCK")*100/M8)</f>
        <v>0</v>
      </c>
      <c r="CU8">
        <f>IF(M8=0,0,COUNTIF(T4_imgsummary!E8:N8,"SI")*100/M8)</f>
        <v>0</v>
      </c>
      <c r="CW8">
        <f>IF(M8=0,0,COUNTIF(T4_imgsummary!E8:N8,"COD")*100/M8)</f>
        <v>0</v>
      </c>
      <c r="CX8">
        <f>IF(M8=0,0,COUNTIF(T4_imgsummary!E8:N8,"KAPP")*100/M8)</f>
        <v>0</v>
      </c>
      <c r="CY8" s="26">
        <f>IF(M8=0,0,COUNTIF(T4_imgsummary!E8:N8,"MA")*100/M8)</f>
        <v>20</v>
      </c>
      <c r="CZ8">
        <f>IF(M8=0,0,COUNTIF(T4_imgsummary!E8:N8,"SARG")*100/M8)</f>
        <v>0</v>
      </c>
      <c r="DB8" s="26">
        <f>IF(M8=0,0,COUNTIF(T4_imgsummary!E8:N8,"HA")*100/M8)</f>
        <v>20</v>
      </c>
      <c r="DD8">
        <f>IF(M8=0,0,COUNTIF(T4_imgsummary!E8:N8,"COTS")*100/M8)</f>
        <v>0</v>
      </c>
      <c r="DE8">
        <f>IF(M8=0,0,COUNTIF(T4_imgsummary!E8:N8,"COR")*100/M8)</f>
        <v>0</v>
      </c>
      <c r="DF8">
        <f>IF(M8=0,0,COUNTIF(T4_imgsummary!E8:N8,"DIA")*100/M8)</f>
        <v>0</v>
      </c>
      <c r="DG8">
        <f>IF(M8=0,0,COUNTIF(T4_imgsummary!E8:N8,"GORG")*100/M8)</f>
        <v>0</v>
      </c>
      <c r="DH8">
        <f>IF(M8=0,0,COUNTIF(T4_imgsummary!E8:N8,"ISIS")*100/M8)</f>
        <v>0</v>
      </c>
      <c r="DI8">
        <f>IF(M8=0,0,COUNTIF(T4_imgsummary!E8:N8,"OT")*100/M8)</f>
        <v>0</v>
      </c>
      <c r="DJ8">
        <f>IF(M8=0,0,COUNTIF(T4_imgsummary!E8:N8,"SG")*100/M8)</f>
        <v>0</v>
      </c>
      <c r="DK8">
        <f>IF(M8=0,0,COUNTIF(T4_imgsummary!E8:N8,"SC")*100/M8)</f>
        <v>0</v>
      </c>
      <c r="DL8" s="26">
        <f>IF(M8=0,0,COUNTIF(T4_imgsummary!E8:N8,"SP")*100/M8)</f>
        <v>10</v>
      </c>
      <c r="DM8">
        <f>IF(M8=0,0,COUNTIF(T4_imgsummary!E8:N8,"ZO")*100/M8)</f>
        <v>0</v>
      </c>
      <c r="DO8">
        <f>IF(M8=0,0,COUNTIF(T4_imgsummary!E8:N8,"TWB")*100/M8)</f>
        <v>0</v>
      </c>
      <c r="DQ8">
        <f>IF(M8=0,0,COUNTIF(T4_imgsummary!Y8:AH8,"COR")*100/M8)</f>
        <v>0</v>
      </c>
      <c r="DR8">
        <f>IF(M8=0,0,COUNTIF(T4_imgsummary!Y8:AH8,"COTS")*100/M8)</f>
        <v>0</v>
      </c>
      <c r="DS8">
        <f>IF(M8=0,0,COUNTIF(T4_imgsummary!Y8:AH8,"DIA")*100/M8)</f>
        <v>0</v>
      </c>
      <c r="DT8">
        <f>IF(M8=0,0,COUNTIF(T4_imgsummary!Y8:AH8,"GORG")*100/M8)</f>
        <v>0</v>
      </c>
      <c r="DU8">
        <f>IF(M8=0,0,COUNTIF(T4_imgsummary!Y8:AH8,"ISIS")*100/M8)</f>
        <v>0</v>
      </c>
      <c r="DV8">
        <f>IF(M8=0,0,COUNTIF(T4_imgsummary!Y8:AH8,"DIS")*100/M8)</f>
        <v>0</v>
      </c>
      <c r="DW8">
        <f>IF(M8=0,0,COUNTIF(T4_imgsummary!Y8:AH8,"BLEC")*100/M8)</f>
        <v>0</v>
      </c>
      <c r="DX8">
        <f>IF(M8=0,0,COUNTIF(T4_imgsummary!Y8:AH8,"COD")*100/M8)</f>
        <v>0</v>
      </c>
      <c r="DY8">
        <f>IF(M8=0,0,COUNTIF(T4_imgsummary!Y8:AH8,"KAPP")*100/M8)</f>
        <v>0</v>
      </c>
      <c r="DZ8">
        <f>IF(M8=0,0,COUNTIF(T4_imgsummary!Y8:AH8,"SARG")*100/M8)</f>
        <v>0</v>
      </c>
      <c r="EA8">
        <f>IF(M8=0,0,COUNTIF(T4_imgsummary!Y8:AH8,"ZACRF")*100/M8)</f>
        <v>0</v>
      </c>
      <c r="EB8">
        <f>IF(M8=0,0,COUNTIF(T4_imgsummary!Y8:AH8,"ZAGARF")*100/M8)</f>
        <v>0</v>
      </c>
      <c r="EC8">
        <f>IF(M8=0,0,COUNTIF(T4_imgsummary!Y8:AH8,"ZAGATF")*100/M8)</f>
        <v>0</v>
      </c>
      <c r="ED8">
        <f>IF(M8=0,0,COUNTIF(T4_imgsummary!Y8:AH8,"ZCMRF")*100/M8)</f>
        <v>0</v>
      </c>
      <c r="EE8">
        <f>IF(M8=0,0,COUNTIF(T4_imgsummary!Y8:AH8,"ZDENF")*100/M8)</f>
        <v>0</v>
      </c>
      <c r="EF8">
        <f>IF(M8=0,0,COUNTIF(T4_imgsummary!Y8:AH8,"ZEUPF")*100/M8)</f>
        <v>0</v>
      </c>
      <c r="EG8">
        <f>IF(M8=0,0,COUNTIF(T4_imgsummary!Y8:AH8,"ZFAVF")*100/M8)</f>
        <v>0</v>
      </c>
      <c r="EH8">
        <f>IF(M8=0,0,COUNTIF(T4_imgsummary!Y8:AH8,"ZMUSF")*100/M8)</f>
        <v>0</v>
      </c>
      <c r="EI8">
        <f>IF(M8=0,0,COUNTIF(T4_imgsummary!Y8:AH8,"ZNSC")*100/M8)</f>
        <v>0</v>
      </c>
      <c r="EJ8">
        <f>IF(M8=0,0,COUNTIF(T4_imgsummary!Y8:AH8,"ZOC")*100/M8)</f>
        <v>0</v>
      </c>
      <c r="EK8">
        <f>IF(M8=0,0,COUNTIF(T4_imgsummary!Y8:AH8,"ZPOCF")*100/M8)</f>
        <v>0</v>
      </c>
      <c r="EL8">
        <f>IF(M8=0,0,COUNTIF(T4_imgsummary!Y8:AH8,"ZPORF")*100/M8)</f>
        <v>0</v>
      </c>
    </row>
    <row r="9" spans="1:142" x14ac:dyDescent="0.25">
      <c r="A9">
        <v>7</v>
      </c>
      <c r="B9" t="s">
        <v>880</v>
      </c>
      <c r="F9" s="26">
        <f>IF(M9=0,0,COUNTIF(T4_imgsummary!O9:X9,"HC")*100/M9)</f>
        <v>10</v>
      </c>
      <c r="G9" s="26">
        <f>IF(M9=0,0,COUNTIF(T4_imgsummary!O9:X9,"AA")*100/M9)</f>
        <v>30</v>
      </c>
      <c r="H9">
        <f>IF(M9=0,0,COUNTIF(T4_imgsummary!O9:X9,"AB")*100/M9)</f>
        <v>0</v>
      </c>
      <c r="I9">
        <f>IF(M9=0,0,COUNTIF(T4_imgsummary!O9:X9,"MA")*100/M9)</f>
        <v>0</v>
      </c>
      <c r="J9" s="26">
        <f>IF(M9=0,0,COUNTIF(T4_imgsummary!O9:X9,"HA")*100/M9)</f>
        <v>50</v>
      </c>
      <c r="K9" s="26">
        <f>IF(M9=0,0,COUNTIF(T4_imgsummary!O9:X9,"OB")*100/M9)</f>
        <v>10</v>
      </c>
      <c r="L9">
        <f>IF(M9=0,0,COUNTIF(T4_imgsummary!O9:X9,"TWB")*100/M9)</f>
        <v>0</v>
      </c>
      <c r="M9">
        <f>10-COUNTIF(T4_imgsummary!O9:X9,"TWS")</f>
        <v>10</v>
      </c>
      <c r="P9">
        <f>IF(M9=0,0,COUNTIF(T4_imgsummary!E9:N9,"ACAN")*100/M9)</f>
        <v>0</v>
      </c>
      <c r="Q9">
        <f>IF(M9=0,0,COUNTIF(T4_imgsummary!E9:N9,"ACB")*100/M9)</f>
        <v>0</v>
      </c>
      <c r="R9">
        <f>IF(M9=0,0,COUNTIF(T4_imgsummary!E9:N9,"ACC")*100/M9)</f>
        <v>0</v>
      </c>
      <c r="S9">
        <f>IF(M9=0,0,COUNTIF(T4_imgsummary!E9:N9,"ACD")*100/M9)</f>
        <v>0</v>
      </c>
      <c r="T9">
        <f>IF(M9=0,0,COUNTIF(T4_imgsummary!E9:N9,"ACH")*100/M9)</f>
        <v>0</v>
      </c>
      <c r="U9">
        <f>IF(M9=0,0,COUNTIF(T4_imgsummary!E9:N9,"ACT")*100/M9)</f>
        <v>0</v>
      </c>
      <c r="V9">
        <f>IF(M9=0,0,COUNTIF(T4_imgsummary!E9:N9,"ACR")*100/M9)</f>
        <v>0</v>
      </c>
      <c r="W9">
        <f>IF(M9=0,0,COUNTIF(T4_imgsummary!E9:N9,"AST")*100/M9)</f>
        <v>0</v>
      </c>
      <c r="X9">
        <f>IF(M9=0,0,COUNTIF(T4_imgsummary!E9:N9,"AF")*100/M9)</f>
        <v>0</v>
      </c>
      <c r="Y9">
        <f>IF(M9=0,0,COUNTIF(T4_imgsummary!E9:N9,"BLEC")*100/M9)</f>
        <v>0</v>
      </c>
      <c r="Z9">
        <f>IF(M9=0,0,COUNTIF(T4_imgsummary!E9:N9,"CAU")*100/M9)</f>
        <v>0</v>
      </c>
      <c r="AA9">
        <f>IF(M9=0,0,COUNTIF(T4_imgsummary!E9:N9,"COE")*100/M9)</f>
        <v>0</v>
      </c>
      <c r="AB9">
        <f>IF(M9=0,0,COUNTIF(T4_imgsummary!E9:N9,"COS")*100/M9)</f>
        <v>0</v>
      </c>
      <c r="AC9">
        <f>IF(M9=0,0,COUNTIF(T4_imgsummary!E9:N9,"CYP")*100/M9)</f>
        <v>0</v>
      </c>
      <c r="AD9">
        <f>IF(M9=0,0,COUNTIF(T4_imgsummary!E9:N9,"DIP")*100/M9)</f>
        <v>0</v>
      </c>
      <c r="AE9">
        <f>IF(M9=0,0,COUNTIF(T4_imgsummary!E9:N9,"ECHY")*100/M9)</f>
        <v>0</v>
      </c>
      <c r="AF9">
        <f>IF(M9=0,0,COUNTIF(T4_imgsummary!E9:N9,"ECHI")*100/M9)</f>
        <v>0</v>
      </c>
      <c r="AG9">
        <f>IF(M9=0,0,COUNTIF(T4_imgsummary!E9:N9,"EUP")*100/M9)</f>
        <v>0</v>
      </c>
      <c r="AH9">
        <f>IF(M9=0,0,COUNTIF(T4_imgsummary!E9:N9,"FAV")*100/M9)</f>
        <v>0</v>
      </c>
      <c r="AI9">
        <f>IF(M9=0,0,COUNTIF(T4_imgsummary!E9:N9,"FVI")*100/M9)</f>
        <v>0</v>
      </c>
      <c r="AJ9">
        <f>IF(M9=0,0,COUNTIF(T4_imgsummary!E9:N9,"CMR")*100/M9)</f>
        <v>0</v>
      </c>
      <c r="AK9">
        <f>IF(M9=0,0,COUNTIF(T4_imgsummary!E9:N9,"GAL")*100/M9)</f>
        <v>0</v>
      </c>
      <c r="AL9">
        <f>IF(M9=0,0,COUNTIF(T4_imgsummary!E9:N9,"GONIA")*100/M9)</f>
        <v>0</v>
      </c>
      <c r="AM9">
        <f>IF(M9=0,0,COUNTIF(T4_imgsummary!E9:N9,"GONIO")*100/M9)</f>
        <v>0</v>
      </c>
      <c r="AN9">
        <f>IF(M9=0,0,COUNTIF(T4_imgsummary!E9:N9,"HEL")*100/M9)</f>
        <v>0</v>
      </c>
      <c r="AO9">
        <f>IF(M9=0,0,COUNTIF(T4_imgsummary!E9:N9,"HYD")*100/M9)</f>
        <v>0</v>
      </c>
      <c r="AP9" s="26">
        <f>IF(M9=0,0,COUNTIF(T4_imgsummary!E9:N9,"ISO")*100/M9)</f>
        <v>10</v>
      </c>
      <c r="AQ9">
        <f>IF(M9=0,0,COUNTIF(T4_imgsummary!E9:N9,"LEPA")*100/M9)</f>
        <v>0</v>
      </c>
      <c r="AR9">
        <f>IF(M9=0,0,COUNTIF(T4_imgsummary!E9:N9,"LEPS")*100/M9)</f>
        <v>0</v>
      </c>
      <c r="AS9">
        <f>IF(M9=0,0,COUNTIF(T4_imgsummary!E9:N9,"LOB")*100/M9)</f>
        <v>0</v>
      </c>
      <c r="AT9">
        <f>IF(M9=0,0,COUNTIF(T4_imgsummary!E9:N9,"MER")*100/M9)</f>
        <v>0</v>
      </c>
      <c r="AU9">
        <f>IF(M9=0,0,COUNTIF(T4_imgsummary!E9:N9,"MILL")*100/M9)</f>
        <v>0</v>
      </c>
      <c r="AV9">
        <f>IF(M9=0,0,COUNTIF(T4_imgsummary!E9:N9,"MON")*100/M9)</f>
        <v>0</v>
      </c>
      <c r="AW9">
        <f>IF(M9=0,0,COUNTIF(T4_imgsummary!E9:N9,"MONTB")*100/M9)</f>
        <v>0</v>
      </c>
      <c r="AX9">
        <f>IF(M9=0,0,COUNTIF(T4_imgsummary!E9:N9,"MONTE")*100/M9)</f>
        <v>0</v>
      </c>
      <c r="AY9">
        <f>IF(M9=0,0,COUNTIF(T4_imgsummary!E9:N9,"MONTF")*100/M9)</f>
        <v>0</v>
      </c>
      <c r="AZ9">
        <f>IF(M9=0,0,COUNTIF(T4_imgsummary!E9:N9,"MYC")*100/M9)</f>
        <v>0</v>
      </c>
      <c r="BA9">
        <f>IF(M9=0,0,COUNTIF(T4_imgsummary!E9:N9,"CB")*100/M9)</f>
        <v>0</v>
      </c>
      <c r="BB9">
        <f>IF(M9=0,0,COUNTIF(T4_imgsummary!E9:N9,"BUB")*100/M9)</f>
        <v>0</v>
      </c>
      <c r="BC9">
        <f>IF(M9=0,0,COUNTIF(T4_imgsummary!E9:N9,"CE")*100/M9)</f>
        <v>0</v>
      </c>
      <c r="BD9">
        <f>IF(M9=0,0,COUNTIF(T4_imgsummary!E9:N9,"CF")*100/M9)</f>
        <v>0</v>
      </c>
      <c r="BE9">
        <f>IF(M9=0,0,COUNTIF(T4_imgsummary!E9:N9,"FOT")*100/M9)</f>
        <v>0</v>
      </c>
      <c r="BF9">
        <f>IF(M9=0,0,COUNTIF(T4_imgsummary!E9:N9,"CM")*100/M9)</f>
        <v>0</v>
      </c>
      <c r="BG9">
        <f>IF(M9=0,0,COUNTIF(T4_imgsummary!E9:N9,"OULA")*100/M9)</f>
        <v>0</v>
      </c>
      <c r="BH9">
        <f>IF(M9=0,0,COUNTIF(T4_imgsummary!E9:N9,"OULO")*100/M9)</f>
        <v>0</v>
      </c>
      <c r="BI9">
        <f>IF(M9=0,0,COUNTIF(T4_imgsummary!E9:N9,"OXY")*100/M9)</f>
        <v>0</v>
      </c>
      <c r="BJ9">
        <f>IF(M9=0,0,COUNTIF(T4_imgsummary!E9:N9,"PACE")*100/M9)</f>
        <v>0</v>
      </c>
      <c r="BK9">
        <f>IF(M9=0,0,COUNTIF(T4_imgsummary!E9:N9,"PACF")*100/M9)</f>
        <v>0</v>
      </c>
      <c r="BL9">
        <f>IF(M9=0,0,COUNTIF(T4_imgsummary!E9:N9,"PAV")*100/M9)</f>
        <v>0</v>
      </c>
      <c r="BM9">
        <f>IF(M9=0,0,COUNTIF(T4_imgsummary!E9:N9,"PEC")*100/M9)</f>
        <v>0</v>
      </c>
      <c r="BN9">
        <f>IF(M9=0,0,COUNTIF(T4_imgsummary!E9:N9,"PLAT")*100/M9)</f>
        <v>0</v>
      </c>
      <c r="BO9">
        <f>IF(M9=0,0,COUNTIF(T4_imgsummary!E9:N9,"POC")*100/M9)</f>
        <v>0</v>
      </c>
      <c r="BP9">
        <f>IF(M9=0,0,COUNTIF(T4_imgsummary!E9:N9,"PORB")*100/M9)</f>
        <v>0</v>
      </c>
      <c r="BQ9">
        <f>IF(M9=0,0,COUNTIF(T4_imgsummary!E9:N9,"PORE")*100/M9)</f>
        <v>0</v>
      </c>
      <c r="BR9">
        <f>IF(M9=0,0,COUNTIF(T4_imgsummary!E9:N9,"PORM")*100/M9)</f>
        <v>0</v>
      </c>
      <c r="BS9">
        <f>IF(M9=0,0,COUNTIF(T4_imgsummary!E9:N9,"SER")*100/M9)</f>
        <v>0</v>
      </c>
      <c r="BT9">
        <f>IF(M9=0,0,COUNTIF(T4_imgsummary!E9:N9,"STY")*100/M9)</f>
        <v>0</v>
      </c>
      <c r="BU9">
        <f>IF(M9=0,0,COUNTIF(T4_imgsummary!E9:N9,"SYM")*100/M9)</f>
        <v>0</v>
      </c>
      <c r="BV9">
        <f>IF(M9=0,0,COUNTIF(T4_imgsummary!E9:N9,"TUBI")*100/M9)</f>
        <v>0</v>
      </c>
      <c r="BW9">
        <f>IF(M9=0,0,COUNTIF(T4_imgsummary!E9:N9,"TURB")*100/M9)</f>
        <v>0</v>
      </c>
      <c r="BX9">
        <f>IF(M9=0,0,COUNTIF(T4_imgsummary!E9:N9,"ZACRF")*100/M9)</f>
        <v>0</v>
      </c>
      <c r="BY9">
        <f>IF(M9=0,0,COUNTIF(T4_imgsummary!E9:N9,"ZAGARF")*100/M9)</f>
        <v>0</v>
      </c>
      <c r="BZ9">
        <f>IF(M9=0,0,COUNTIF(T4_imgsummary!E9:N9,"ZAGATF")*100/M9)</f>
        <v>0</v>
      </c>
      <c r="CA9">
        <f>IF(M9=0,0,COUNTIF(T4_imgsummary!E9:N9,"ZDENF")*100/M9)</f>
        <v>0</v>
      </c>
      <c r="CB9">
        <f>IF(M9=0,0,COUNTIF(T4_imgsummary!E9:N9,"ZEUPF")*100/M9)</f>
        <v>0</v>
      </c>
      <c r="CC9">
        <f>IF(M9=0,0,COUNTIF(T4_imgsummary!E9:N9,"ZFAVF")*100/M9)</f>
        <v>0</v>
      </c>
      <c r="CD9">
        <f>IF(M9=0,0,COUNTIF(T4_imgsummary!E9:N9,"ZCMRF")*100/M9)</f>
        <v>0</v>
      </c>
      <c r="CE9">
        <f>IF(M9=0,0,COUNTIF(T4_imgsummary!E9:N9,"ZMUSF")*100/M9)</f>
        <v>0</v>
      </c>
      <c r="CF9">
        <f>IF(M9=0,0,COUNTIF(T4_imgsummary!E9:N9,"ZNSC")*100/M9)</f>
        <v>0</v>
      </c>
      <c r="CG9">
        <f>IF(M9=0,0,COUNTIF(T4_imgsummary!E9:N9,"ZOC")*100/M9)</f>
        <v>0</v>
      </c>
      <c r="CH9">
        <f>IF(M9=0,0,COUNTIF(T4_imgsummary!E9:N9,"ZPOCF")*100/M9)</f>
        <v>0</v>
      </c>
      <c r="CI9">
        <f>IF(M9=0,0,COUNTIF(T4_imgsummary!E9:N9,"ZPORF")*100/M9)</f>
        <v>0</v>
      </c>
      <c r="CK9" s="26">
        <f>IF(M9=0,0,COUNTIF(T4_imgsummary!E9:N9,"AA")*100/M9)</f>
        <v>30</v>
      </c>
      <c r="CL9">
        <f>IF(M9=0,0,COUNTIF(T4_imgsummary!E9:N9,"CA")*100/M9)</f>
        <v>0</v>
      </c>
      <c r="CM9">
        <f>IF(M9=0,0,COUNTIF(T4_imgsummary!E9:N9,"DC")*100/M9)</f>
        <v>0</v>
      </c>
      <c r="CN9">
        <f>IF(M9=0,0,COUNTIF(T4_imgsummary!E9:N9,"DCA")*100/M9)</f>
        <v>0</v>
      </c>
      <c r="CO9">
        <f>IF(M9=0,0,COUNTIF(T4_imgsummary!E9:N9,"DIS")*100/M9)</f>
        <v>0</v>
      </c>
      <c r="CQ9">
        <f>IF(M9=0,0,COUNTIF(T4_imgsummary!E9:N9,"GRV")*100/M9)</f>
        <v>0</v>
      </c>
      <c r="CR9">
        <f>IF(M9=0,0,COUNTIF(T4_imgsummary!E9:N9,"R")*100/M9)</f>
        <v>0</v>
      </c>
      <c r="CS9">
        <f>IF(M9=0,0,COUNTIF(T4_imgsummary!E9:N9,"S")*100/M9)</f>
        <v>0</v>
      </c>
      <c r="CT9">
        <f>IF(M9=0,0,COUNTIF(T4_imgsummary!E9:N9,"RCK")*100/M9)</f>
        <v>0</v>
      </c>
      <c r="CU9">
        <f>IF(M9=0,0,COUNTIF(T4_imgsummary!E9:N9,"SI")*100/M9)</f>
        <v>0</v>
      </c>
      <c r="CW9">
        <f>IF(M9=0,0,COUNTIF(T4_imgsummary!E9:N9,"COD")*100/M9)</f>
        <v>0</v>
      </c>
      <c r="CX9">
        <f>IF(M9=0,0,COUNTIF(T4_imgsummary!E9:N9,"KAPP")*100/M9)</f>
        <v>0</v>
      </c>
      <c r="CY9">
        <f>IF(M9=0,0,COUNTIF(T4_imgsummary!E9:N9,"MA")*100/M9)</f>
        <v>0</v>
      </c>
      <c r="CZ9">
        <f>IF(M9=0,0,COUNTIF(T4_imgsummary!E9:N9,"SARG")*100/M9)</f>
        <v>0</v>
      </c>
      <c r="DB9" s="26">
        <f>IF(M9=0,0,COUNTIF(T4_imgsummary!E9:N9,"HA")*100/M9)</f>
        <v>50</v>
      </c>
      <c r="DD9">
        <f>IF(M9=0,0,COUNTIF(T4_imgsummary!E9:N9,"COTS")*100/M9)</f>
        <v>0</v>
      </c>
      <c r="DE9">
        <f>IF(M9=0,0,COUNTIF(T4_imgsummary!E9:N9,"COR")*100/M9)</f>
        <v>0</v>
      </c>
      <c r="DF9">
        <f>IF(M9=0,0,COUNTIF(T4_imgsummary!E9:N9,"DIA")*100/M9)</f>
        <v>0</v>
      </c>
      <c r="DG9">
        <f>IF(M9=0,0,COUNTIF(T4_imgsummary!E9:N9,"GORG")*100/M9)</f>
        <v>0</v>
      </c>
      <c r="DH9">
        <f>IF(M9=0,0,COUNTIF(T4_imgsummary!E9:N9,"ISIS")*100/M9)</f>
        <v>0</v>
      </c>
      <c r="DI9">
        <f>IF(M9=0,0,COUNTIF(T4_imgsummary!E9:N9,"OT")*100/M9)</f>
        <v>0</v>
      </c>
      <c r="DJ9">
        <f>IF(M9=0,0,COUNTIF(T4_imgsummary!E9:N9,"SG")*100/M9)</f>
        <v>0</v>
      </c>
      <c r="DK9">
        <f>IF(M9=0,0,COUNTIF(T4_imgsummary!E9:N9,"SC")*100/M9)</f>
        <v>0</v>
      </c>
      <c r="DL9" s="26">
        <f>IF(M9=0,0,COUNTIF(T4_imgsummary!E9:N9,"SP")*100/M9)</f>
        <v>10</v>
      </c>
      <c r="DM9">
        <f>IF(M9=0,0,COUNTIF(T4_imgsummary!E9:N9,"ZO")*100/M9)</f>
        <v>0</v>
      </c>
      <c r="DO9">
        <f>IF(M9=0,0,COUNTIF(T4_imgsummary!E9:N9,"TWB")*100/M9)</f>
        <v>0</v>
      </c>
      <c r="DQ9">
        <f>IF(M9=0,0,COUNTIF(T4_imgsummary!Y9:AH9,"COR")*100/M9)</f>
        <v>0</v>
      </c>
      <c r="DR9">
        <f>IF(M9=0,0,COUNTIF(T4_imgsummary!Y9:AH9,"COTS")*100/M9)</f>
        <v>0</v>
      </c>
      <c r="DS9">
        <f>IF(M9=0,0,COUNTIF(T4_imgsummary!Y9:AH9,"DIA")*100/M9)</f>
        <v>0</v>
      </c>
      <c r="DT9">
        <f>IF(M9=0,0,COUNTIF(T4_imgsummary!Y9:AH9,"GORG")*100/M9)</f>
        <v>0</v>
      </c>
      <c r="DU9">
        <f>IF(M9=0,0,COUNTIF(T4_imgsummary!Y9:AH9,"ISIS")*100/M9)</f>
        <v>0</v>
      </c>
      <c r="DV9">
        <f>IF(M9=0,0,COUNTIF(T4_imgsummary!Y9:AH9,"DIS")*100/M9)</f>
        <v>0</v>
      </c>
      <c r="DW9">
        <f>IF(M9=0,0,COUNTIF(T4_imgsummary!Y9:AH9,"BLEC")*100/M9)</f>
        <v>0</v>
      </c>
      <c r="DX9">
        <f>IF(M9=0,0,COUNTIF(T4_imgsummary!Y9:AH9,"COD")*100/M9)</f>
        <v>0</v>
      </c>
      <c r="DY9">
        <f>IF(M9=0,0,COUNTIF(T4_imgsummary!Y9:AH9,"KAPP")*100/M9)</f>
        <v>0</v>
      </c>
      <c r="DZ9">
        <f>IF(M9=0,0,COUNTIF(T4_imgsummary!Y9:AH9,"SARG")*100/M9)</f>
        <v>0</v>
      </c>
      <c r="EA9">
        <f>IF(M9=0,0,COUNTIF(T4_imgsummary!Y9:AH9,"ZACRF")*100/M9)</f>
        <v>0</v>
      </c>
      <c r="EB9">
        <f>IF(M9=0,0,COUNTIF(T4_imgsummary!Y9:AH9,"ZAGARF")*100/M9)</f>
        <v>0</v>
      </c>
      <c r="EC9">
        <f>IF(M9=0,0,COUNTIF(T4_imgsummary!Y9:AH9,"ZAGATF")*100/M9)</f>
        <v>0</v>
      </c>
      <c r="ED9">
        <f>IF(M9=0,0,COUNTIF(T4_imgsummary!Y9:AH9,"ZCMRF")*100/M9)</f>
        <v>0</v>
      </c>
      <c r="EE9">
        <f>IF(M9=0,0,COUNTIF(T4_imgsummary!Y9:AH9,"ZDENF")*100/M9)</f>
        <v>0</v>
      </c>
      <c r="EF9">
        <f>IF(M9=0,0,COUNTIF(T4_imgsummary!Y9:AH9,"ZEUPF")*100/M9)</f>
        <v>0</v>
      </c>
      <c r="EG9">
        <f>IF(M9=0,0,COUNTIF(T4_imgsummary!Y9:AH9,"ZFAVF")*100/M9)</f>
        <v>0</v>
      </c>
      <c r="EH9">
        <f>IF(M9=0,0,COUNTIF(T4_imgsummary!Y9:AH9,"ZMUSF")*100/M9)</f>
        <v>0</v>
      </c>
      <c r="EI9">
        <f>IF(M9=0,0,COUNTIF(T4_imgsummary!Y9:AH9,"ZNSC")*100/M9)</f>
        <v>0</v>
      </c>
      <c r="EJ9">
        <f>IF(M9=0,0,COUNTIF(T4_imgsummary!Y9:AH9,"ZOC")*100/M9)</f>
        <v>0</v>
      </c>
      <c r="EK9">
        <f>IF(M9=0,0,COUNTIF(T4_imgsummary!Y9:AH9,"ZPOCF")*100/M9)</f>
        <v>0</v>
      </c>
      <c r="EL9">
        <f>IF(M9=0,0,COUNTIF(T4_imgsummary!Y9:AH9,"ZPORF")*100/M9)</f>
        <v>0</v>
      </c>
    </row>
    <row r="10" spans="1:142" x14ac:dyDescent="0.25">
      <c r="A10">
        <v>8</v>
      </c>
      <c r="B10" t="s">
        <v>881</v>
      </c>
      <c r="F10" s="26">
        <f>IF(M10=0,0,COUNTIF(T4_imgsummary!O10:X10,"HC")*100/M10)</f>
        <v>20</v>
      </c>
      <c r="G10" s="26">
        <f>IF(M10=0,0,COUNTIF(T4_imgsummary!O10:X10,"AA")*100/M10)</f>
        <v>70</v>
      </c>
      <c r="H10">
        <f>IF(M10=0,0,COUNTIF(T4_imgsummary!O10:X10,"AB")*100/M10)</f>
        <v>0</v>
      </c>
      <c r="I10">
        <f>IF(M10=0,0,COUNTIF(T4_imgsummary!O10:X10,"MA")*100/M10)</f>
        <v>0</v>
      </c>
      <c r="J10" s="26">
        <f>IF(M10=0,0,COUNTIF(T4_imgsummary!O10:X10,"HA")*100/M10)</f>
        <v>10</v>
      </c>
      <c r="K10">
        <f>IF(M10=0,0,COUNTIF(T4_imgsummary!O10:X10,"OB")*100/M10)</f>
        <v>0</v>
      </c>
      <c r="L10">
        <f>IF(M10=0,0,COUNTIF(T4_imgsummary!O10:X10,"TWB")*100/M10)</f>
        <v>0</v>
      </c>
      <c r="M10">
        <f>10-COUNTIF(T4_imgsummary!O10:X10,"TWS")</f>
        <v>10</v>
      </c>
      <c r="P10">
        <f>IF(M10=0,0,COUNTIF(T4_imgsummary!E10:N10,"ACAN")*100/M10)</f>
        <v>0</v>
      </c>
      <c r="Q10">
        <f>IF(M10=0,0,COUNTIF(T4_imgsummary!E10:N10,"ACB")*100/M10)</f>
        <v>0</v>
      </c>
      <c r="R10">
        <f>IF(M10=0,0,COUNTIF(T4_imgsummary!E10:N10,"ACC")*100/M10)</f>
        <v>0</v>
      </c>
      <c r="S10">
        <f>IF(M10=0,0,COUNTIF(T4_imgsummary!E10:N10,"ACD")*100/M10)</f>
        <v>0</v>
      </c>
      <c r="T10">
        <f>IF(M10=0,0,COUNTIF(T4_imgsummary!E10:N10,"ACH")*100/M10)</f>
        <v>0</v>
      </c>
      <c r="U10">
        <f>IF(M10=0,0,COUNTIF(T4_imgsummary!E10:N10,"ACT")*100/M10)</f>
        <v>0</v>
      </c>
      <c r="V10">
        <f>IF(M10=0,0,COUNTIF(T4_imgsummary!E10:N10,"ACR")*100/M10)</f>
        <v>0</v>
      </c>
      <c r="W10">
        <f>IF(M10=0,0,COUNTIF(T4_imgsummary!E10:N10,"AST")*100/M10)</f>
        <v>0</v>
      </c>
      <c r="X10">
        <f>IF(M10=0,0,COUNTIF(T4_imgsummary!E10:N10,"AF")*100/M10)</f>
        <v>0</v>
      </c>
      <c r="Y10">
        <f>IF(M10=0,0,COUNTIF(T4_imgsummary!E10:N10,"BLEC")*100/M10)</f>
        <v>0</v>
      </c>
      <c r="Z10">
        <f>IF(M10=0,0,COUNTIF(T4_imgsummary!E10:N10,"CAU")*100/M10)</f>
        <v>0</v>
      </c>
      <c r="AA10">
        <f>IF(M10=0,0,COUNTIF(T4_imgsummary!E10:N10,"COE")*100/M10)</f>
        <v>0</v>
      </c>
      <c r="AB10">
        <f>IF(M10=0,0,COUNTIF(T4_imgsummary!E10:N10,"COS")*100/M10)</f>
        <v>0</v>
      </c>
      <c r="AC10">
        <f>IF(M10=0,0,COUNTIF(T4_imgsummary!E10:N10,"CYP")*100/M10)</f>
        <v>0</v>
      </c>
      <c r="AD10">
        <f>IF(M10=0,0,COUNTIF(T4_imgsummary!E10:N10,"DIP")*100/M10)</f>
        <v>0</v>
      </c>
      <c r="AE10">
        <f>IF(M10=0,0,COUNTIF(T4_imgsummary!E10:N10,"ECHY")*100/M10)</f>
        <v>0</v>
      </c>
      <c r="AF10">
        <f>IF(M10=0,0,COUNTIF(T4_imgsummary!E10:N10,"ECHI")*100/M10)</f>
        <v>0</v>
      </c>
      <c r="AG10">
        <f>IF(M10=0,0,COUNTIF(T4_imgsummary!E10:N10,"EUP")*100/M10)</f>
        <v>0</v>
      </c>
      <c r="AH10">
        <f>IF(M10=0,0,COUNTIF(T4_imgsummary!E10:N10,"FAV")*100/M10)</f>
        <v>0</v>
      </c>
      <c r="AI10">
        <f>IF(M10=0,0,COUNTIF(T4_imgsummary!E10:N10,"FVI")*100/M10)</f>
        <v>0</v>
      </c>
      <c r="AJ10">
        <f>IF(M10=0,0,COUNTIF(T4_imgsummary!E10:N10,"CMR")*100/M10)</f>
        <v>0</v>
      </c>
      <c r="AK10">
        <f>IF(M10=0,0,COUNTIF(T4_imgsummary!E10:N10,"GAL")*100/M10)</f>
        <v>0</v>
      </c>
      <c r="AL10">
        <f>IF(M10=0,0,COUNTIF(T4_imgsummary!E10:N10,"GONIA")*100/M10)</f>
        <v>0</v>
      </c>
      <c r="AM10">
        <f>IF(M10=0,0,COUNTIF(T4_imgsummary!E10:N10,"GONIO")*100/M10)</f>
        <v>0</v>
      </c>
      <c r="AN10">
        <f>IF(M10=0,0,COUNTIF(T4_imgsummary!E10:N10,"HEL")*100/M10)</f>
        <v>0</v>
      </c>
      <c r="AO10">
        <f>IF(M10=0,0,COUNTIF(T4_imgsummary!E10:N10,"HYD")*100/M10)</f>
        <v>0</v>
      </c>
      <c r="AP10" s="26">
        <f>IF(M10=0,0,COUNTIF(T4_imgsummary!E10:N10,"ISO")*100/M10)</f>
        <v>10</v>
      </c>
      <c r="AQ10">
        <f>IF(M10=0,0,COUNTIF(T4_imgsummary!E10:N10,"LEPA")*100/M10)</f>
        <v>0</v>
      </c>
      <c r="AR10">
        <f>IF(M10=0,0,COUNTIF(T4_imgsummary!E10:N10,"LEPS")*100/M10)</f>
        <v>0</v>
      </c>
      <c r="AS10">
        <f>IF(M10=0,0,COUNTIF(T4_imgsummary!E10:N10,"LOB")*100/M10)</f>
        <v>0</v>
      </c>
      <c r="AT10">
        <f>IF(M10=0,0,COUNTIF(T4_imgsummary!E10:N10,"MER")*100/M10)</f>
        <v>0</v>
      </c>
      <c r="AU10">
        <f>IF(M10=0,0,COUNTIF(T4_imgsummary!E10:N10,"MILL")*100/M10)</f>
        <v>0</v>
      </c>
      <c r="AV10">
        <f>IF(M10=0,0,COUNTIF(T4_imgsummary!E10:N10,"MON")*100/M10)</f>
        <v>0</v>
      </c>
      <c r="AW10">
        <f>IF(M10=0,0,COUNTIF(T4_imgsummary!E10:N10,"MONTB")*100/M10)</f>
        <v>0</v>
      </c>
      <c r="AX10">
        <f>IF(M10=0,0,COUNTIF(T4_imgsummary!E10:N10,"MONTE")*100/M10)</f>
        <v>0</v>
      </c>
      <c r="AY10">
        <f>IF(M10=0,0,COUNTIF(T4_imgsummary!E10:N10,"MONTF")*100/M10)</f>
        <v>0</v>
      </c>
      <c r="AZ10">
        <f>IF(M10=0,0,COUNTIF(T4_imgsummary!E10:N10,"MYC")*100/M10)</f>
        <v>0</v>
      </c>
      <c r="BA10">
        <f>IF(M10=0,0,COUNTIF(T4_imgsummary!E10:N10,"CB")*100/M10)</f>
        <v>0</v>
      </c>
      <c r="BB10">
        <f>IF(M10=0,0,COUNTIF(T4_imgsummary!E10:N10,"BUB")*100/M10)</f>
        <v>0</v>
      </c>
      <c r="BC10">
        <f>IF(M10=0,0,COUNTIF(T4_imgsummary!E10:N10,"CE")*100/M10)</f>
        <v>0</v>
      </c>
      <c r="BD10">
        <f>IF(M10=0,0,COUNTIF(T4_imgsummary!E10:N10,"CF")*100/M10)</f>
        <v>0</v>
      </c>
      <c r="BE10">
        <f>IF(M10=0,0,COUNTIF(T4_imgsummary!E10:N10,"FOT")*100/M10)</f>
        <v>0</v>
      </c>
      <c r="BF10">
        <f>IF(M10=0,0,COUNTIF(T4_imgsummary!E10:N10,"CM")*100/M10)</f>
        <v>0</v>
      </c>
      <c r="BG10">
        <f>IF(M10=0,0,COUNTIF(T4_imgsummary!E10:N10,"OULA")*100/M10)</f>
        <v>0</v>
      </c>
      <c r="BH10">
        <f>IF(M10=0,0,COUNTIF(T4_imgsummary!E10:N10,"OULO")*100/M10)</f>
        <v>0</v>
      </c>
      <c r="BI10">
        <f>IF(M10=0,0,COUNTIF(T4_imgsummary!E10:N10,"OXY")*100/M10)</f>
        <v>0</v>
      </c>
      <c r="BJ10">
        <f>IF(M10=0,0,COUNTIF(T4_imgsummary!E10:N10,"PACE")*100/M10)</f>
        <v>0</v>
      </c>
      <c r="BK10">
        <f>IF(M10=0,0,COUNTIF(T4_imgsummary!E10:N10,"PACF")*100/M10)</f>
        <v>0</v>
      </c>
      <c r="BL10">
        <f>IF(M10=0,0,COUNTIF(T4_imgsummary!E10:N10,"PAV")*100/M10)</f>
        <v>0</v>
      </c>
      <c r="BM10">
        <f>IF(M10=0,0,COUNTIF(T4_imgsummary!E10:N10,"PEC")*100/M10)</f>
        <v>0</v>
      </c>
      <c r="BN10">
        <f>IF(M10=0,0,COUNTIF(T4_imgsummary!E10:N10,"PLAT")*100/M10)</f>
        <v>0</v>
      </c>
      <c r="BO10">
        <f>IF(M10=0,0,COUNTIF(T4_imgsummary!E10:N10,"POC")*100/M10)</f>
        <v>0</v>
      </c>
      <c r="BP10">
        <f>IF(M10=0,0,COUNTIF(T4_imgsummary!E10:N10,"PORB")*100/M10)</f>
        <v>0</v>
      </c>
      <c r="BQ10">
        <f>IF(M10=0,0,COUNTIF(T4_imgsummary!E10:N10,"PORE")*100/M10)</f>
        <v>0</v>
      </c>
      <c r="BR10" s="26">
        <f>IF(M10=0,0,COUNTIF(T4_imgsummary!E10:N10,"PORM")*100/M10)</f>
        <v>10</v>
      </c>
      <c r="BS10">
        <f>IF(M10=0,0,COUNTIF(T4_imgsummary!E10:N10,"SER")*100/M10)</f>
        <v>0</v>
      </c>
      <c r="BT10">
        <f>IF(M10=0,0,COUNTIF(T4_imgsummary!E10:N10,"STY")*100/M10)</f>
        <v>0</v>
      </c>
      <c r="BU10">
        <f>IF(M10=0,0,COUNTIF(T4_imgsummary!E10:N10,"SYM")*100/M10)</f>
        <v>0</v>
      </c>
      <c r="BV10">
        <f>IF(M10=0,0,COUNTIF(T4_imgsummary!E10:N10,"TUBI")*100/M10)</f>
        <v>0</v>
      </c>
      <c r="BW10">
        <f>IF(M10=0,0,COUNTIF(T4_imgsummary!E10:N10,"TURB")*100/M10)</f>
        <v>0</v>
      </c>
      <c r="BX10">
        <f>IF(M10=0,0,COUNTIF(T4_imgsummary!E10:N10,"ZACRF")*100/M10)</f>
        <v>0</v>
      </c>
      <c r="BY10">
        <f>IF(M10=0,0,COUNTIF(T4_imgsummary!E10:N10,"ZAGARF")*100/M10)</f>
        <v>0</v>
      </c>
      <c r="BZ10">
        <f>IF(M10=0,0,COUNTIF(T4_imgsummary!E10:N10,"ZAGATF")*100/M10)</f>
        <v>0</v>
      </c>
      <c r="CA10">
        <f>IF(M10=0,0,COUNTIF(T4_imgsummary!E10:N10,"ZDENF")*100/M10)</f>
        <v>0</v>
      </c>
      <c r="CB10">
        <f>IF(M10=0,0,COUNTIF(T4_imgsummary!E10:N10,"ZEUPF")*100/M10)</f>
        <v>0</v>
      </c>
      <c r="CC10">
        <f>IF(M10=0,0,COUNTIF(T4_imgsummary!E10:N10,"ZFAVF")*100/M10)</f>
        <v>0</v>
      </c>
      <c r="CD10">
        <f>IF(M10=0,0,COUNTIF(T4_imgsummary!E10:N10,"ZCMRF")*100/M10)</f>
        <v>0</v>
      </c>
      <c r="CE10">
        <f>IF(M10=0,0,COUNTIF(T4_imgsummary!E10:N10,"ZMUSF")*100/M10)</f>
        <v>0</v>
      </c>
      <c r="CF10">
        <f>IF(M10=0,0,COUNTIF(T4_imgsummary!E10:N10,"ZNSC")*100/M10)</f>
        <v>0</v>
      </c>
      <c r="CG10">
        <f>IF(M10=0,0,COUNTIF(T4_imgsummary!E10:N10,"ZOC")*100/M10)</f>
        <v>0</v>
      </c>
      <c r="CH10">
        <f>IF(M10=0,0,COUNTIF(T4_imgsummary!E10:N10,"ZPOCF")*100/M10)</f>
        <v>0</v>
      </c>
      <c r="CI10">
        <f>IF(M10=0,0,COUNTIF(T4_imgsummary!E10:N10,"ZPORF")*100/M10)</f>
        <v>0</v>
      </c>
      <c r="CK10" s="26">
        <f>IF(M10=0,0,COUNTIF(T4_imgsummary!E10:N10,"AA")*100/M10)</f>
        <v>70</v>
      </c>
      <c r="CL10">
        <f>IF(M10=0,0,COUNTIF(T4_imgsummary!E10:N10,"CA")*100/M10)</f>
        <v>0</v>
      </c>
      <c r="CM10">
        <f>IF(M10=0,0,COUNTIF(T4_imgsummary!E10:N10,"DC")*100/M10)</f>
        <v>0</v>
      </c>
      <c r="CN10">
        <f>IF(M10=0,0,COUNTIF(T4_imgsummary!E10:N10,"DCA")*100/M10)</f>
        <v>0</v>
      </c>
      <c r="CO10">
        <f>IF(M10=0,0,COUNTIF(T4_imgsummary!E10:N10,"DIS")*100/M10)</f>
        <v>0</v>
      </c>
      <c r="CQ10">
        <f>IF(M10=0,0,COUNTIF(T4_imgsummary!E10:N10,"GRV")*100/M10)</f>
        <v>0</v>
      </c>
      <c r="CR10">
        <f>IF(M10=0,0,COUNTIF(T4_imgsummary!E10:N10,"R")*100/M10)</f>
        <v>0</v>
      </c>
      <c r="CS10">
        <f>IF(M10=0,0,COUNTIF(T4_imgsummary!E10:N10,"S")*100/M10)</f>
        <v>0</v>
      </c>
      <c r="CT10">
        <f>IF(M10=0,0,COUNTIF(T4_imgsummary!E10:N10,"RCK")*100/M10)</f>
        <v>0</v>
      </c>
      <c r="CU10">
        <f>IF(M10=0,0,COUNTIF(T4_imgsummary!E10:N10,"SI")*100/M10)</f>
        <v>0</v>
      </c>
      <c r="CW10">
        <f>IF(M10=0,0,COUNTIF(T4_imgsummary!E10:N10,"COD")*100/M10)</f>
        <v>0</v>
      </c>
      <c r="CX10">
        <f>IF(M10=0,0,COUNTIF(T4_imgsummary!E10:N10,"KAPP")*100/M10)</f>
        <v>0</v>
      </c>
      <c r="CY10">
        <f>IF(M10=0,0,COUNTIF(T4_imgsummary!E10:N10,"MA")*100/M10)</f>
        <v>0</v>
      </c>
      <c r="CZ10">
        <f>IF(M10=0,0,COUNTIF(T4_imgsummary!E10:N10,"SARG")*100/M10)</f>
        <v>0</v>
      </c>
      <c r="DB10" s="26">
        <f>IF(M10=0,0,COUNTIF(T4_imgsummary!E10:N10,"HA")*100/M10)</f>
        <v>10</v>
      </c>
      <c r="DD10">
        <f>IF(M10=0,0,COUNTIF(T4_imgsummary!E10:N10,"COTS")*100/M10)</f>
        <v>0</v>
      </c>
      <c r="DE10">
        <f>IF(M10=0,0,COUNTIF(T4_imgsummary!E10:N10,"COR")*100/M10)</f>
        <v>0</v>
      </c>
      <c r="DF10">
        <f>IF(M10=0,0,COUNTIF(T4_imgsummary!E10:N10,"DIA")*100/M10)</f>
        <v>0</v>
      </c>
      <c r="DG10">
        <f>IF(M10=0,0,COUNTIF(T4_imgsummary!E10:N10,"GORG")*100/M10)</f>
        <v>0</v>
      </c>
      <c r="DH10">
        <f>IF(M10=0,0,COUNTIF(T4_imgsummary!E10:N10,"ISIS")*100/M10)</f>
        <v>0</v>
      </c>
      <c r="DI10">
        <f>IF(M10=0,0,COUNTIF(T4_imgsummary!E10:N10,"OT")*100/M10)</f>
        <v>0</v>
      </c>
      <c r="DJ10">
        <f>IF(M10=0,0,COUNTIF(T4_imgsummary!E10:N10,"SG")*100/M10)</f>
        <v>0</v>
      </c>
      <c r="DK10">
        <f>IF(M10=0,0,COUNTIF(T4_imgsummary!E10:N10,"SC")*100/M10)</f>
        <v>0</v>
      </c>
      <c r="DL10">
        <f>IF(M10=0,0,COUNTIF(T4_imgsummary!E10:N10,"SP")*100/M10)</f>
        <v>0</v>
      </c>
      <c r="DM10">
        <f>IF(M10=0,0,COUNTIF(T4_imgsummary!E10:N10,"ZO")*100/M10)</f>
        <v>0</v>
      </c>
      <c r="DO10">
        <f>IF(M10=0,0,COUNTIF(T4_imgsummary!E10:N10,"TWB")*100/M10)</f>
        <v>0</v>
      </c>
      <c r="DQ10">
        <f>IF(M10=0,0,COUNTIF(T4_imgsummary!Y10:AH10,"COR")*100/M10)</f>
        <v>0</v>
      </c>
      <c r="DR10">
        <f>IF(M10=0,0,COUNTIF(T4_imgsummary!Y10:AH10,"COTS")*100/M10)</f>
        <v>0</v>
      </c>
      <c r="DS10">
        <f>IF(M10=0,0,COUNTIF(T4_imgsummary!Y10:AH10,"DIA")*100/M10)</f>
        <v>0</v>
      </c>
      <c r="DT10">
        <f>IF(M10=0,0,COUNTIF(T4_imgsummary!Y10:AH10,"GORG")*100/M10)</f>
        <v>0</v>
      </c>
      <c r="DU10">
        <f>IF(M10=0,0,COUNTIF(T4_imgsummary!Y10:AH10,"ISIS")*100/M10)</f>
        <v>0</v>
      </c>
      <c r="DV10">
        <f>IF(M10=0,0,COUNTIF(T4_imgsummary!Y10:AH10,"DIS")*100/M10)</f>
        <v>0</v>
      </c>
      <c r="DW10">
        <f>IF(M10=0,0,COUNTIF(T4_imgsummary!Y10:AH10,"BLEC")*100/M10)</f>
        <v>0</v>
      </c>
      <c r="DX10">
        <f>IF(M10=0,0,COUNTIF(T4_imgsummary!Y10:AH10,"COD")*100/M10)</f>
        <v>0</v>
      </c>
      <c r="DY10">
        <f>IF(M10=0,0,COUNTIF(T4_imgsummary!Y10:AH10,"KAPP")*100/M10)</f>
        <v>0</v>
      </c>
      <c r="DZ10">
        <f>IF(M10=0,0,COUNTIF(T4_imgsummary!Y10:AH10,"SARG")*100/M10)</f>
        <v>0</v>
      </c>
      <c r="EA10">
        <f>IF(M10=0,0,COUNTIF(T4_imgsummary!Y10:AH10,"ZACRF")*100/M10)</f>
        <v>0</v>
      </c>
      <c r="EB10">
        <f>IF(M10=0,0,COUNTIF(T4_imgsummary!Y10:AH10,"ZAGARF")*100/M10)</f>
        <v>0</v>
      </c>
      <c r="EC10">
        <f>IF(M10=0,0,COUNTIF(T4_imgsummary!Y10:AH10,"ZAGATF")*100/M10)</f>
        <v>0</v>
      </c>
      <c r="ED10">
        <f>IF(M10=0,0,COUNTIF(T4_imgsummary!Y10:AH10,"ZCMRF")*100/M10)</f>
        <v>0</v>
      </c>
      <c r="EE10">
        <f>IF(M10=0,0,COUNTIF(T4_imgsummary!Y10:AH10,"ZDENF")*100/M10)</f>
        <v>0</v>
      </c>
      <c r="EF10">
        <f>IF(M10=0,0,COUNTIF(T4_imgsummary!Y10:AH10,"ZEUPF")*100/M10)</f>
        <v>0</v>
      </c>
      <c r="EG10">
        <f>IF(M10=0,0,COUNTIF(T4_imgsummary!Y10:AH10,"ZFAVF")*100/M10)</f>
        <v>0</v>
      </c>
      <c r="EH10">
        <f>IF(M10=0,0,COUNTIF(T4_imgsummary!Y10:AH10,"ZMUSF")*100/M10)</f>
        <v>0</v>
      </c>
      <c r="EI10">
        <f>IF(M10=0,0,COUNTIF(T4_imgsummary!Y10:AH10,"ZNSC")*100/M10)</f>
        <v>0</v>
      </c>
      <c r="EJ10">
        <f>IF(M10=0,0,COUNTIF(T4_imgsummary!Y10:AH10,"ZOC")*100/M10)</f>
        <v>0</v>
      </c>
      <c r="EK10">
        <f>IF(M10=0,0,COUNTIF(T4_imgsummary!Y10:AH10,"ZPOCF")*100/M10)</f>
        <v>0</v>
      </c>
      <c r="EL10">
        <f>IF(M10=0,0,COUNTIF(T4_imgsummary!Y10:AH10,"ZPORF")*100/M10)</f>
        <v>0</v>
      </c>
    </row>
    <row r="11" spans="1:142" x14ac:dyDescent="0.25">
      <c r="A11">
        <v>9</v>
      </c>
      <c r="B11" t="s">
        <v>882</v>
      </c>
      <c r="F11">
        <f>IF(M11=0,0,COUNTIF(T4_imgsummary!O11:X11,"HC")*100/M11)</f>
        <v>0</v>
      </c>
      <c r="G11" s="26">
        <f>IF(M11=0,0,COUNTIF(T4_imgsummary!O11:X11,"AA")*100/M11)</f>
        <v>60</v>
      </c>
      <c r="H11">
        <f>IF(M11=0,0,COUNTIF(T4_imgsummary!O11:X11,"AB")*100/M11)</f>
        <v>0</v>
      </c>
      <c r="I11" s="26">
        <f>IF(M11=0,0,COUNTIF(T4_imgsummary!O11:X11,"MA")*100/M11)</f>
        <v>20</v>
      </c>
      <c r="J11" s="26">
        <f>IF(M11=0,0,COUNTIF(T4_imgsummary!O11:X11,"HA")*100/M11)</f>
        <v>10</v>
      </c>
      <c r="K11" s="26">
        <f>IF(M11=0,0,COUNTIF(T4_imgsummary!O11:X11,"OB")*100/M11)</f>
        <v>10</v>
      </c>
      <c r="L11">
        <f>IF(M11=0,0,COUNTIF(T4_imgsummary!O11:X11,"TWB")*100/M11)</f>
        <v>0</v>
      </c>
      <c r="M11">
        <f>10-COUNTIF(T4_imgsummary!O11:X11,"TWS")</f>
        <v>10</v>
      </c>
      <c r="P11">
        <f>IF(M11=0,0,COUNTIF(T4_imgsummary!E11:N11,"ACAN")*100/M11)</f>
        <v>0</v>
      </c>
      <c r="Q11">
        <f>IF(M11=0,0,COUNTIF(T4_imgsummary!E11:N11,"ACB")*100/M11)</f>
        <v>0</v>
      </c>
      <c r="R11">
        <f>IF(M11=0,0,COUNTIF(T4_imgsummary!E11:N11,"ACC")*100/M11)</f>
        <v>0</v>
      </c>
      <c r="S11">
        <f>IF(M11=0,0,COUNTIF(T4_imgsummary!E11:N11,"ACD")*100/M11)</f>
        <v>0</v>
      </c>
      <c r="T11">
        <f>IF(M11=0,0,COUNTIF(T4_imgsummary!E11:N11,"ACH")*100/M11)</f>
        <v>0</v>
      </c>
      <c r="U11">
        <f>IF(M11=0,0,COUNTIF(T4_imgsummary!E11:N11,"ACT")*100/M11)</f>
        <v>0</v>
      </c>
      <c r="V11">
        <f>IF(M11=0,0,COUNTIF(T4_imgsummary!E11:N11,"ACR")*100/M11)</f>
        <v>0</v>
      </c>
      <c r="W11">
        <f>IF(M11=0,0,COUNTIF(T4_imgsummary!E11:N11,"AST")*100/M11)</f>
        <v>0</v>
      </c>
      <c r="X11">
        <f>IF(M11=0,0,COUNTIF(T4_imgsummary!E11:N11,"AF")*100/M11)</f>
        <v>0</v>
      </c>
      <c r="Y11">
        <f>IF(M11=0,0,COUNTIF(T4_imgsummary!E11:N11,"BLEC")*100/M11)</f>
        <v>0</v>
      </c>
      <c r="Z11">
        <f>IF(M11=0,0,COUNTIF(T4_imgsummary!E11:N11,"CAU")*100/M11)</f>
        <v>0</v>
      </c>
      <c r="AA11">
        <f>IF(M11=0,0,COUNTIF(T4_imgsummary!E11:N11,"COE")*100/M11)</f>
        <v>0</v>
      </c>
      <c r="AB11">
        <f>IF(M11=0,0,COUNTIF(T4_imgsummary!E11:N11,"COS")*100/M11)</f>
        <v>0</v>
      </c>
      <c r="AC11">
        <f>IF(M11=0,0,COUNTIF(T4_imgsummary!E11:N11,"CYP")*100/M11)</f>
        <v>0</v>
      </c>
      <c r="AD11">
        <f>IF(M11=0,0,COUNTIF(T4_imgsummary!E11:N11,"DIP")*100/M11)</f>
        <v>0</v>
      </c>
      <c r="AE11">
        <f>IF(M11=0,0,COUNTIF(T4_imgsummary!E11:N11,"ECHY")*100/M11)</f>
        <v>0</v>
      </c>
      <c r="AF11">
        <f>IF(M11=0,0,COUNTIF(T4_imgsummary!E11:N11,"ECHI")*100/M11)</f>
        <v>0</v>
      </c>
      <c r="AG11">
        <f>IF(M11=0,0,COUNTIF(T4_imgsummary!E11:N11,"EUP")*100/M11)</f>
        <v>0</v>
      </c>
      <c r="AH11">
        <f>IF(M11=0,0,COUNTIF(T4_imgsummary!E11:N11,"FAV")*100/M11)</f>
        <v>0</v>
      </c>
      <c r="AI11">
        <f>IF(M11=0,0,COUNTIF(T4_imgsummary!E11:N11,"FVI")*100/M11)</f>
        <v>0</v>
      </c>
      <c r="AJ11">
        <f>IF(M11=0,0,COUNTIF(T4_imgsummary!E11:N11,"CMR")*100/M11)</f>
        <v>0</v>
      </c>
      <c r="AK11">
        <f>IF(M11=0,0,COUNTIF(T4_imgsummary!E11:N11,"GAL")*100/M11)</f>
        <v>0</v>
      </c>
      <c r="AL11">
        <f>IF(M11=0,0,COUNTIF(T4_imgsummary!E11:N11,"GONIA")*100/M11)</f>
        <v>0</v>
      </c>
      <c r="AM11">
        <f>IF(M11=0,0,COUNTIF(T4_imgsummary!E11:N11,"GONIO")*100/M11)</f>
        <v>0</v>
      </c>
      <c r="AN11">
        <f>IF(M11=0,0,COUNTIF(T4_imgsummary!E11:N11,"HEL")*100/M11)</f>
        <v>0</v>
      </c>
      <c r="AO11">
        <f>IF(M11=0,0,COUNTIF(T4_imgsummary!E11:N11,"HYD")*100/M11)</f>
        <v>0</v>
      </c>
      <c r="AP11">
        <f>IF(M11=0,0,COUNTIF(T4_imgsummary!E11:N11,"ISO")*100/M11)</f>
        <v>0</v>
      </c>
      <c r="AQ11">
        <f>IF(M11=0,0,COUNTIF(T4_imgsummary!E11:N11,"LEPA")*100/M11)</f>
        <v>0</v>
      </c>
      <c r="AR11">
        <f>IF(M11=0,0,COUNTIF(T4_imgsummary!E11:N11,"LEPS")*100/M11)</f>
        <v>0</v>
      </c>
      <c r="AS11">
        <f>IF(M11=0,0,COUNTIF(T4_imgsummary!E11:N11,"LOB")*100/M11)</f>
        <v>0</v>
      </c>
      <c r="AT11">
        <f>IF(M11=0,0,COUNTIF(T4_imgsummary!E11:N11,"MER")*100/M11)</f>
        <v>0</v>
      </c>
      <c r="AU11">
        <f>IF(M11=0,0,COUNTIF(T4_imgsummary!E11:N11,"MILL")*100/M11)</f>
        <v>0</v>
      </c>
      <c r="AV11">
        <f>IF(M11=0,0,COUNTIF(T4_imgsummary!E11:N11,"MON")*100/M11)</f>
        <v>0</v>
      </c>
      <c r="AW11">
        <f>IF(M11=0,0,COUNTIF(T4_imgsummary!E11:N11,"MONTB")*100/M11)</f>
        <v>0</v>
      </c>
      <c r="AX11">
        <f>IF(M11=0,0,COUNTIF(T4_imgsummary!E11:N11,"MONTE")*100/M11)</f>
        <v>0</v>
      </c>
      <c r="AY11">
        <f>IF(M11=0,0,COUNTIF(T4_imgsummary!E11:N11,"MONTF")*100/M11)</f>
        <v>0</v>
      </c>
      <c r="AZ11">
        <f>IF(M11=0,0,COUNTIF(T4_imgsummary!E11:N11,"MYC")*100/M11)</f>
        <v>0</v>
      </c>
      <c r="BA11">
        <f>IF(M11=0,0,COUNTIF(T4_imgsummary!E11:N11,"CB")*100/M11)</f>
        <v>0</v>
      </c>
      <c r="BB11">
        <f>IF(M11=0,0,COUNTIF(T4_imgsummary!E11:N11,"BUB")*100/M11)</f>
        <v>0</v>
      </c>
      <c r="BC11">
        <f>IF(M11=0,0,COUNTIF(T4_imgsummary!E11:N11,"CE")*100/M11)</f>
        <v>0</v>
      </c>
      <c r="BD11">
        <f>IF(M11=0,0,COUNTIF(T4_imgsummary!E11:N11,"CF")*100/M11)</f>
        <v>0</v>
      </c>
      <c r="BE11">
        <f>IF(M11=0,0,COUNTIF(T4_imgsummary!E11:N11,"FOT")*100/M11)</f>
        <v>0</v>
      </c>
      <c r="BF11">
        <f>IF(M11=0,0,COUNTIF(T4_imgsummary!E11:N11,"CM")*100/M11)</f>
        <v>0</v>
      </c>
      <c r="BG11">
        <f>IF(M11=0,0,COUNTIF(T4_imgsummary!E11:N11,"OULA")*100/M11)</f>
        <v>0</v>
      </c>
      <c r="BH11">
        <f>IF(M11=0,0,COUNTIF(T4_imgsummary!E11:N11,"OULO")*100/M11)</f>
        <v>0</v>
      </c>
      <c r="BI11">
        <f>IF(M11=0,0,COUNTIF(T4_imgsummary!E11:N11,"OXY")*100/M11)</f>
        <v>0</v>
      </c>
      <c r="BJ11">
        <f>IF(M11=0,0,COUNTIF(T4_imgsummary!E11:N11,"PACE")*100/M11)</f>
        <v>0</v>
      </c>
      <c r="BK11">
        <f>IF(M11=0,0,COUNTIF(T4_imgsummary!E11:N11,"PACF")*100/M11)</f>
        <v>0</v>
      </c>
      <c r="BL11">
        <f>IF(M11=0,0,COUNTIF(T4_imgsummary!E11:N11,"PAV")*100/M11)</f>
        <v>0</v>
      </c>
      <c r="BM11">
        <f>IF(M11=0,0,COUNTIF(T4_imgsummary!E11:N11,"PEC")*100/M11)</f>
        <v>0</v>
      </c>
      <c r="BN11">
        <f>IF(M11=0,0,COUNTIF(T4_imgsummary!E11:N11,"PLAT")*100/M11)</f>
        <v>0</v>
      </c>
      <c r="BO11">
        <f>IF(M11=0,0,COUNTIF(T4_imgsummary!E11:N11,"POC")*100/M11)</f>
        <v>0</v>
      </c>
      <c r="BP11">
        <f>IF(M11=0,0,COUNTIF(T4_imgsummary!E11:N11,"PORB")*100/M11)</f>
        <v>0</v>
      </c>
      <c r="BQ11">
        <f>IF(M11=0,0,COUNTIF(T4_imgsummary!E11:N11,"PORE")*100/M11)</f>
        <v>0</v>
      </c>
      <c r="BR11">
        <f>IF(M11=0,0,COUNTIF(T4_imgsummary!E11:N11,"PORM")*100/M11)</f>
        <v>0</v>
      </c>
      <c r="BS11">
        <f>IF(M11=0,0,COUNTIF(T4_imgsummary!E11:N11,"SER")*100/M11)</f>
        <v>0</v>
      </c>
      <c r="BT11">
        <f>IF(M11=0,0,COUNTIF(T4_imgsummary!E11:N11,"STY")*100/M11)</f>
        <v>0</v>
      </c>
      <c r="BU11">
        <f>IF(M11=0,0,COUNTIF(T4_imgsummary!E11:N11,"SYM")*100/M11)</f>
        <v>0</v>
      </c>
      <c r="BV11">
        <f>IF(M11=0,0,COUNTIF(T4_imgsummary!E11:N11,"TUBI")*100/M11)</f>
        <v>0</v>
      </c>
      <c r="BW11">
        <f>IF(M11=0,0,COUNTIF(T4_imgsummary!E11:N11,"TURB")*100/M11)</f>
        <v>0</v>
      </c>
      <c r="BX11">
        <f>IF(M11=0,0,COUNTIF(T4_imgsummary!E11:N11,"ZACRF")*100/M11)</f>
        <v>0</v>
      </c>
      <c r="BY11">
        <f>IF(M11=0,0,COUNTIF(T4_imgsummary!E11:N11,"ZAGARF")*100/M11)</f>
        <v>0</v>
      </c>
      <c r="BZ11">
        <f>IF(M11=0,0,COUNTIF(T4_imgsummary!E11:N11,"ZAGATF")*100/M11)</f>
        <v>0</v>
      </c>
      <c r="CA11">
        <f>IF(M11=0,0,COUNTIF(T4_imgsummary!E11:N11,"ZDENF")*100/M11)</f>
        <v>0</v>
      </c>
      <c r="CB11">
        <f>IF(M11=0,0,COUNTIF(T4_imgsummary!E11:N11,"ZEUPF")*100/M11)</f>
        <v>0</v>
      </c>
      <c r="CC11">
        <f>IF(M11=0,0,COUNTIF(T4_imgsummary!E11:N11,"ZFAVF")*100/M11)</f>
        <v>0</v>
      </c>
      <c r="CD11">
        <f>IF(M11=0,0,COUNTIF(T4_imgsummary!E11:N11,"ZCMRF")*100/M11)</f>
        <v>0</v>
      </c>
      <c r="CE11">
        <f>IF(M11=0,0,COUNTIF(T4_imgsummary!E11:N11,"ZMUSF")*100/M11)</f>
        <v>0</v>
      </c>
      <c r="CF11">
        <f>IF(M11=0,0,COUNTIF(T4_imgsummary!E11:N11,"ZNSC")*100/M11)</f>
        <v>0</v>
      </c>
      <c r="CG11">
        <f>IF(M11=0,0,COUNTIF(T4_imgsummary!E11:N11,"ZOC")*100/M11)</f>
        <v>0</v>
      </c>
      <c r="CH11">
        <f>IF(M11=0,0,COUNTIF(T4_imgsummary!E11:N11,"ZPOCF")*100/M11)</f>
        <v>0</v>
      </c>
      <c r="CI11">
        <f>IF(M11=0,0,COUNTIF(T4_imgsummary!E11:N11,"ZPORF")*100/M11)</f>
        <v>0</v>
      </c>
      <c r="CK11" s="26">
        <f>IF(M11=0,0,COUNTIF(T4_imgsummary!E11:N11,"AA")*100/M11)</f>
        <v>40</v>
      </c>
      <c r="CL11" s="26">
        <f>IF(M11=0,0,COUNTIF(T4_imgsummary!E11:N11,"CA")*100/M11)</f>
        <v>20</v>
      </c>
      <c r="CM11">
        <f>IF(M11=0,0,COUNTIF(T4_imgsummary!E11:N11,"DC")*100/M11)</f>
        <v>0</v>
      </c>
      <c r="CN11">
        <f>IF(M11=0,0,COUNTIF(T4_imgsummary!E11:N11,"DCA")*100/M11)</f>
        <v>0</v>
      </c>
      <c r="CO11">
        <f>IF(M11=0,0,COUNTIF(T4_imgsummary!E11:N11,"DIS")*100/M11)</f>
        <v>0</v>
      </c>
      <c r="CQ11">
        <f>IF(M11=0,0,COUNTIF(T4_imgsummary!E11:N11,"GRV")*100/M11)</f>
        <v>0</v>
      </c>
      <c r="CR11">
        <f>IF(M11=0,0,COUNTIF(T4_imgsummary!E11:N11,"R")*100/M11)</f>
        <v>0</v>
      </c>
      <c r="CS11">
        <f>IF(M11=0,0,COUNTIF(T4_imgsummary!E11:N11,"S")*100/M11)</f>
        <v>0</v>
      </c>
      <c r="CT11">
        <f>IF(M11=0,0,COUNTIF(T4_imgsummary!E11:N11,"RCK")*100/M11)</f>
        <v>0</v>
      </c>
      <c r="CU11">
        <f>IF(M11=0,0,COUNTIF(T4_imgsummary!E11:N11,"SI")*100/M11)</f>
        <v>0</v>
      </c>
      <c r="CW11">
        <f>IF(M11=0,0,COUNTIF(T4_imgsummary!E11:N11,"COD")*100/M11)</f>
        <v>0</v>
      </c>
      <c r="CX11">
        <f>IF(M11=0,0,COUNTIF(T4_imgsummary!E11:N11,"KAPP")*100/M11)</f>
        <v>0</v>
      </c>
      <c r="CY11" s="26">
        <f>IF(M11=0,0,COUNTIF(T4_imgsummary!E11:N11,"MA")*100/M11)</f>
        <v>20</v>
      </c>
      <c r="CZ11">
        <f>IF(M11=0,0,COUNTIF(T4_imgsummary!E11:N11,"SARG")*100/M11)</f>
        <v>0</v>
      </c>
      <c r="DB11" s="26">
        <f>IF(M11=0,0,COUNTIF(T4_imgsummary!E11:N11,"HA")*100/M11)</f>
        <v>10</v>
      </c>
      <c r="DD11">
        <f>IF(M11=0,0,COUNTIF(T4_imgsummary!E11:N11,"COTS")*100/M11)</f>
        <v>0</v>
      </c>
      <c r="DE11">
        <f>IF(M11=0,0,COUNTIF(T4_imgsummary!E11:N11,"COR")*100/M11)</f>
        <v>0</v>
      </c>
      <c r="DF11">
        <f>IF(M11=0,0,COUNTIF(T4_imgsummary!E11:N11,"DIA")*100/M11)</f>
        <v>0</v>
      </c>
      <c r="DG11">
        <f>IF(M11=0,0,COUNTIF(T4_imgsummary!E11:N11,"GORG")*100/M11)</f>
        <v>0</v>
      </c>
      <c r="DH11">
        <f>IF(M11=0,0,COUNTIF(T4_imgsummary!E11:N11,"ISIS")*100/M11)</f>
        <v>0</v>
      </c>
      <c r="DI11">
        <f>IF(M11=0,0,COUNTIF(T4_imgsummary!E11:N11,"OT")*100/M11)</f>
        <v>0</v>
      </c>
      <c r="DJ11">
        <f>IF(M11=0,0,COUNTIF(T4_imgsummary!E11:N11,"SG")*100/M11)</f>
        <v>0</v>
      </c>
      <c r="DK11">
        <f>IF(M11=0,0,COUNTIF(T4_imgsummary!E11:N11,"SC")*100/M11)</f>
        <v>0</v>
      </c>
      <c r="DL11" s="26">
        <f>IF(M11=0,0,COUNTIF(T4_imgsummary!E11:N11,"SP")*100/M11)</f>
        <v>10</v>
      </c>
      <c r="DM11">
        <f>IF(M11=0,0,COUNTIF(T4_imgsummary!E11:N11,"ZO")*100/M11)</f>
        <v>0</v>
      </c>
      <c r="DO11">
        <f>IF(M11=0,0,COUNTIF(T4_imgsummary!E11:N11,"TWB")*100/M11)</f>
        <v>0</v>
      </c>
      <c r="DQ11">
        <f>IF(M11=0,0,COUNTIF(T4_imgsummary!Y11:AH11,"COR")*100/M11)</f>
        <v>0</v>
      </c>
      <c r="DR11">
        <f>IF(M11=0,0,COUNTIF(T4_imgsummary!Y11:AH11,"COTS")*100/M11)</f>
        <v>0</v>
      </c>
      <c r="DS11">
        <f>IF(M11=0,0,COUNTIF(T4_imgsummary!Y11:AH11,"DIA")*100/M11)</f>
        <v>0</v>
      </c>
      <c r="DT11">
        <f>IF(M11=0,0,COUNTIF(T4_imgsummary!Y11:AH11,"GORG")*100/M11)</f>
        <v>0</v>
      </c>
      <c r="DU11">
        <f>IF(M11=0,0,COUNTIF(T4_imgsummary!Y11:AH11,"ISIS")*100/M11)</f>
        <v>0</v>
      </c>
      <c r="DV11">
        <f>IF(M11=0,0,COUNTIF(T4_imgsummary!Y11:AH11,"DIS")*100/M11)</f>
        <v>0</v>
      </c>
      <c r="DW11">
        <f>IF(M11=0,0,COUNTIF(T4_imgsummary!Y11:AH11,"BLEC")*100/M11)</f>
        <v>0</v>
      </c>
      <c r="DX11">
        <f>IF(M11=0,0,COUNTIF(T4_imgsummary!Y11:AH11,"COD")*100/M11)</f>
        <v>0</v>
      </c>
      <c r="DY11">
        <f>IF(M11=0,0,COUNTIF(T4_imgsummary!Y11:AH11,"KAPP")*100/M11)</f>
        <v>0</v>
      </c>
      <c r="DZ11">
        <f>IF(M11=0,0,COUNTIF(T4_imgsummary!Y11:AH11,"SARG")*100/M11)</f>
        <v>0</v>
      </c>
      <c r="EA11">
        <f>IF(M11=0,0,COUNTIF(T4_imgsummary!Y11:AH11,"ZACRF")*100/M11)</f>
        <v>0</v>
      </c>
      <c r="EB11">
        <f>IF(M11=0,0,COUNTIF(T4_imgsummary!Y11:AH11,"ZAGARF")*100/M11)</f>
        <v>0</v>
      </c>
      <c r="EC11">
        <f>IF(M11=0,0,COUNTIF(T4_imgsummary!Y11:AH11,"ZAGATF")*100/M11)</f>
        <v>0</v>
      </c>
      <c r="ED11">
        <f>IF(M11=0,0,COUNTIF(T4_imgsummary!Y11:AH11,"ZCMRF")*100/M11)</f>
        <v>0</v>
      </c>
      <c r="EE11">
        <f>IF(M11=0,0,COUNTIF(T4_imgsummary!Y11:AH11,"ZDENF")*100/M11)</f>
        <v>0</v>
      </c>
      <c r="EF11">
        <f>IF(M11=0,0,COUNTIF(T4_imgsummary!Y11:AH11,"ZEUPF")*100/M11)</f>
        <v>0</v>
      </c>
      <c r="EG11">
        <f>IF(M11=0,0,COUNTIF(T4_imgsummary!Y11:AH11,"ZFAVF")*100/M11)</f>
        <v>0</v>
      </c>
      <c r="EH11">
        <f>IF(M11=0,0,COUNTIF(T4_imgsummary!Y11:AH11,"ZMUSF")*100/M11)</f>
        <v>0</v>
      </c>
      <c r="EI11">
        <f>IF(M11=0,0,COUNTIF(T4_imgsummary!Y11:AH11,"ZNSC")*100/M11)</f>
        <v>0</v>
      </c>
      <c r="EJ11">
        <f>IF(M11=0,0,COUNTIF(T4_imgsummary!Y11:AH11,"ZOC")*100/M11)</f>
        <v>0</v>
      </c>
      <c r="EK11">
        <f>IF(M11=0,0,COUNTIF(T4_imgsummary!Y11:AH11,"ZPOCF")*100/M11)</f>
        <v>0</v>
      </c>
      <c r="EL11">
        <f>IF(M11=0,0,COUNTIF(T4_imgsummary!Y11:AH11,"ZPORF")*100/M11)</f>
        <v>0</v>
      </c>
    </row>
    <row r="12" spans="1:142" x14ac:dyDescent="0.25">
      <c r="A12">
        <v>10</v>
      </c>
      <c r="B12" t="s">
        <v>883</v>
      </c>
      <c r="F12" s="26">
        <f>IF(M12=0,0,COUNTIF(T4_imgsummary!O12:X12,"HC")*100/M12)</f>
        <v>40</v>
      </c>
      <c r="G12" s="26">
        <f>IF(M12=0,0,COUNTIF(T4_imgsummary!O12:X12,"AA")*100/M12)</f>
        <v>40</v>
      </c>
      <c r="H12">
        <f>IF(M12=0,0,COUNTIF(T4_imgsummary!O12:X12,"AB")*100/M12)</f>
        <v>0</v>
      </c>
      <c r="I12" s="26">
        <f>IF(M12=0,0,COUNTIF(T4_imgsummary!O12:X12,"MA")*100/M12)</f>
        <v>10</v>
      </c>
      <c r="J12">
        <f>IF(M12=0,0,COUNTIF(T4_imgsummary!O12:X12,"HA")*100/M12)</f>
        <v>0</v>
      </c>
      <c r="K12" s="26">
        <f>IF(M12=0,0,COUNTIF(T4_imgsummary!O12:X12,"OB")*100/M12)</f>
        <v>10</v>
      </c>
      <c r="L12">
        <f>IF(M12=0,0,COUNTIF(T4_imgsummary!O12:X12,"TWB")*100/M12)</f>
        <v>0</v>
      </c>
      <c r="M12">
        <f>10-COUNTIF(T4_imgsummary!O12:X12,"TWS")</f>
        <v>10</v>
      </c>
      <c r="P12">
        <f>IF(M12=0,0,COUNTIF(T4_imgsummary!E12:N12,"ACAN")*100/M12)</f>
        <v>0</v>
      </c>
      <c r="Q12">
        <f>IF(M12=0,0,COUNTIF(T4_imgsummary!E12:N12,"ACB")*100/M12)</f>
        <v>0</v>
      </c>
      <c r="R12">
        <f>IF(M12=0,0,COUNTIF(T4_imgsummary!E12:N12,"ACC")*100/M12)</f>
        <v>0</v>
      </c>
      <c r="S12" s="26">
        <f>IF(M12=0,0,COUNTIF(T4_imgsummary!E12:N12,"ACD")*100/M12)</f>
        <v>10</v>
      </c>
      <c r="T12">
        <f>IF(M12=0,0,COUNTIF(T4_imgsummary!E12:N12,"ACH")*100/M12)</f>
        <v>0</v>
      </c>
      <c r="U12">
        <f>IF(M12=0,0,COUNTIF(T4_imgsummary!E12:N12,"ACT")*100/M12)</f>
        <v>0</v>
      </c>
      <c r="V12">
        <f>IF(M12=0,0,COUNTIF(T4_imgsummary!E12:N12,"ACR")*100/M12)</f>
        <v>0</v>
      </c>
      <c r="W12" s="26">
        <f>IF(M12=0,0,COUNTIF(T4_imgsummary!E12:N12,"AST")*100/M12)</f>
        <v>10</v>
      </c>
      <c r="X12">
        <f>IF(M12=0,0,COUNTIF(T4_imgsummary!E12:N12,"AF")*100/M12)</f>
        <v>0</v>
      </c>
      <c r="Y12">
        <f>IF(M12=0,0,COUNTIF(T4_imgsummary!E12:N12,"BLEC")*100/M12)</f>
        <v>0</v>
      </c>
      <c r="Z12">
        <f>IF(M12=0,0,COUNTIF(T4_imgsummary!E12:N12,"CAU")*100/M12)</f>
        <v>0</v>
      </c>
      <c r="AA12">
        <f>IF(M12=0,0,COUNTIF(T4_imgsummary!E12:N12,"COE")*100/M12)</f>
        <v>0</v>
      </c>
      <c r="AB12">
        <f>IF(M12=0,0,COUNTIF(T4_imgsummary!E12:N12,"COS")*100/M12)</f>
        <v>0</v>
      </c>
      <c r="AC12">
        <f>IF(M12=0,0,COUNTIF(T4_imgsummary!E12:N12,"CYP")*100/M12)</f>
        <v>0</v>
      </c>
      <c r="AD12">
        <f>IF(M12=0,0,COUNTIF(T4_imgsummary!E12:N12,"DIP")*100/M12)</f>
        <v>0</v>
      </c>
      <c r="AE12">
        <f>IF(M12=0,0,COUNTIF(T4_imgsummary!E12:N12,"ECHY")*100/M12)</f>
        <v>0</v>
      </c>
      <c r="AF12">
        <f>IF(M12=0,0,COUNTIF(T4_imgsummary!E12:N12,"ECHI")*100/M12)</f>
        <v>0</v>
      </c>
      <c r="AG12">
        <f>IF(M12=0,0,COUNTIF(T4_imgsummary!E12:N12,"EUP")*100/M12)</f>
        <v>0</v>
      </c>
      <c r="AH12">
        <f>IF(M12=0,0,COUNTIF(T4_imgsummary!E12:N12,"FAV")*100/M12)</f>
        <v>0</v>
      </c>
      <c r="AI12">
        <f>IF(M12=0,0,COUNTIF(T4_imgsummary!E12:N12,"FVI")*100/M12)</f>
        <v>0</v>
      </c>
      <c r="AJ12">
        <f>IF(M12=0,0,COUNTIF(T4_imgsummary!E12:N12,"CMR")*100/M12)</f>
        <v>0</v>
      </c>
      <c r="AK12">
        <f>IF(M12=0,0,COUNTIF(T4_imgsummary!E12:N12,"GAL")*100/M12)</f>
        <v>0</v>
      </c>
      <c r="AL12" s="26">
        <f>IF(M12=0,0,COUNTIF(T4_imgsummary!E12:N12,"GONIA")*100/M12)</f>
        <v>20</v>
      </c>
      <c r="AM12">
        <f>IF(M12=0,0,COUNTIF(T4_imgsummary!E12:N12,"GONIO")*100/M12)</f>
        <v>0</v>
      </c>
      <c r="AN12">
        <f>IF(M12=0,0,COUNTIF(T4_imgsummary!E12:N12,"HEL")*100/M12)</f>
        <v>0</v>
      </c>
      <c r="AO12">
        <f>IF(M12=0,0,COUNTIF(T4_imgsummary!E12:N12,"HYD")*100/M12)</f>
        <v>0</v>
      </c>
      <c r="AP12">
        <f>IF(M12=0,0,COUNTIF(T4_imgsummary!E12:N12,"ISO")*100/M12)</f>
        <v>0</v>
      </c>
      <c r="AQ12">
        <f>IF(M12=0,0,COUNTIF(T4_imgsummary!E12:N12,"LEPA")*100/M12)</f>
        <v>0</v>
      </c>
      <c r="AR12">
        <f>IF(M12=0,0,COUNTIF(T4_imgsummary!E12:N12,"LEPS")*100/M12)</f>
        <v>0</v>
      </c>
      <c r="AS12">
        <f>IF(M12=0,0,COUNTIF(T4_imgsummary!E12:N12,"LOB")*100/M12)</f>
        <v>0</v>
      </c>
      <c r="AT12">
        <f>IF(M12=0,0,COUNTIF(T4_imgsummary!E12:N12,"MER")*100/M12)</f>
        <v>0</v>
      </c>
      <c r="AU12">
        <f>IF(M12=0,0,COUNTIF(T4_imgsummary!E12:N12,"MILL")*100/M12)</f>
        <v>0</v>
      </c>
      <c r="AV12">
        <f>IF(M12=0,0,COUNTIF(T4_imgsummary!E12:N12,"MON")*100/M12)</f>
        <v>0</v>
      </c>
      <c r="AW12">
        <f>IF(M12=0,0,COUNTIF(T4_imgsummary!E12:N12,"MONTB")*100/M12)</f>
        <v>0</v>
      </c>
      <c r="AX12">
        <f>IF(M12=0,0,COUNTIF(T4_imgsummary!E12:N12,"MONTE")*100/M12)</f>
        <v>0</v>
      </c>
      <c r="AY12">
        <f>IF(M12=0,0,COUNTIF(T4_imgsummary!E12:N12,"MONTF")*100/M12)</f>
        <v>0</v>
      </c>
      <c r="AZ12">
        <f>IF(M12=0,0,COUNTIF(T4_imgsummary!E12:N12,"MYC")*100/M12)</f>
        <v>0</v>
      </c>
      <c r="BA12">
        <f>IF(M12=0,0,COUNTIF(T4_imgsummary!E12:N12,"CB")*100/M12)</f>
        <v>0</v>
      </c>
      <c r="BB12">
        <f>IF(M12=0,0,COUNTIF(T4_imgsummary!E12:N12,"BUB")*100/M12)</f>
        <v>0</v>
      </c>
      <c r="BC12">
        <f>IF(M12=0,0,COUNTIF(T4_imgsummary!E12:N12,"CE")*100/M12)</f>
        <v>0</v>
      </c>
      <c r="BD12">
        <f>IF(M12=0,0,COUNTIF(T4_imgsummary!E12:N12,"CF")*100/M12)</f>
        <v>0</v>
      </c>
      <c r="BE12">
        <f>IF(M12=0,0,COUNTIF(T4_imgsummary!E12:N12,"FOT")*100/M12)</f>
        <v>0</v>
      </c>
      <c r="BF12">
        <f>IF(M12=0,0,COUNTIF(T4_imgsummary!E12:N12,"CM")*100/M12)</f>
        <v>0</v>
      </c>
      <c r="BG12">
        <f>IF(M12=0,0,COUNTIF(T4_imgsummary!E12:N12,"OULA")*100/M12)</f>
        <v>0</v>
      </c>
      <c r="BH12">
        <f>IF(M12=0,0,COUNTIF(T4_imgsummary!E12:N12,"OULO")*100/M12)</f>
        <v>0</v>
      </c>
      <c r="BI12">
        <f>IF(M12=0,0,COUNTIF(T4_imgsummary!E12:N12,"OXY")*100/M12)</f>
        <v>0</v>
      </c>
      <c r="BJ12">
        <f>IF(M12=0,0,COUNTIF(T4_imgsummary!E12:N12,"PACE")*100/M12)</f>
        <v>0</v>
      </c>
      <c r="BK12">
        <f>IF(M12=0,0,COUNTIF(T4_imgsummary!E12:N12,"PACF")*100/M12)</f>
        <v>0</v>
      </c>
      <c r="BL12">
        <f>IF(M12=0,0,COUNTIF(T4_imgsummary!E12:N12,"PAV")*100/M12)</f>
        <v>0</v>
      </c>
      <c r="BM12">
        <f>IF(M12=0,0,COUNTIF(T4_imgsummary!E12:N12,"PEC")*100/M12)</f>
        <v>0</v>
      </c>
      <c r="BN12">
        <f>IF(M12=0,0,COUNTIF(T4_imgsummary!E12:N12,"PLAT")*100/M12)</f>
        <v>0</v>
      </c>
      <c r="BO12">
        <f>IF(M12=0,0,COUNTIF(T4_imgsummary!E12:N12,"POC")*100/M12)</f>
        <v>0</v>
      </c>
      <c r="BP12">
        <f>IF(M12=0,0,COUNTIF(T4_imgsummary!E12:N12,"PORB")*100/M12)</f>
        <v>0</v>
      </c>
      <c r="BQ12">
        <f>IF(M12=0,0,COUNTIF(T4_imgsummary!E12:N12,"PORE")*100/M12)</f>
        <v>0</v>
      </c>
      <c r="BR12">
        <f>IF(M12=0,0,COUNTIF(T4_imgsummary!E12:N12,"PORM")*100/M12)</f>
        <v>0</v>
      </c>
      <c r="BS12">
        <f>IF(M12=0,0,COUNTIF(T4_imgsummary!E12:N12,"SER")*100/M12)</f>
        <v>0</v>
      </c>
      <c r="BT12">
        <f>IF(M12=0,0,COUNTIF(T4_imgsummary!E12:N12,"STY")*100/M12)</f>
        <v>0</v>
      </c>
      <c r="BU12">
        <f>IF(M12=0,0,COUNTIF(T4_imgsummary!E12:N12,"SYM")*100/M12)</f>
        <v>0</v>
      </c>
      <c r="BV12">
        <f>IF(M12=0,0,COUNTIF(T4_imgsummary!E12:N12,"TUBI")*100/M12)</f>
        <v>0</v>
      </c>
      <c r="BW12">
        <f>IF(M12=0,0,COUNTIF(T4_imgsummary!E12:N12,"TURB")*100/M12)</f>
        <v>0</v>
      </c>
      <c r="BX12">
        <f>IF(M12=0,0,COUNTIF(T4_imgsummary!E12:N12,"ZACRF")*100/M12)</f>
        <v>0</v>
      </c>
      <c r="BY12">
        <f>IF(M12=0,0,COUNTIF(T4_imgsummary!E12:N12,"ZAGARF")*100/M12)</f>
        <v>0</v>
      </c>
      <c r="BZ12">
        <f>IF(M12=0,0,COUNTIF(T4_imgsummary!E12:N12,"ZAGATF")*100/M12)</f>
        <v>0</v>
      </c>
      <c r="CA12">
        <f>IF(M12=0,0,COUNTIF(T4_imgsummary!E12:N12,"ZDENF")*100/M12)</f>
        <v>0</v>
      </c>
      <c r="CB12">
        <f>IF(M12=0,0,COUNTIF(T4_imgsummary!E12:N12,"ZEUPF")*100/M12)</f>
        <v>0</v>
      </c>
      <c r="CC12">
        <f>IF(M12=0,0,COUNTIF(T4_imgsummary!E12:N12,"ZFAVF")*100/M12)</f>
        <v>0</v>
      </c>
      <c r="CD12">
        <f>IF(M12=0,0,COUNTIF(T4_imgsummary!E12:N12,"ZCMRF")*100/M12)</f>
        <v>0</v>
      </c>
      <c r="CE12">
        <f>IF(M12=0,0,COUNTIF(T4_imgsummary!E12:N12,"ZMUSF")*100/M12)</f>
        <v>0</v>
      </c>
      <c r="CF12">
        <f>IF(M12=0,0,COUNTIF(T4_imgsummary!E12:N12,"ZNSC")*100/M12)</f>
        <v>0</v>
      </c>
      <c r="CG12">
        <f>IF(M12=0,0,COUNTIF(T4_imgsummary!E12:N12,"ZOC")*100/M12)</f>
        <v>0</v>
      </c>
      <c r="CH12">
        <f>IF(M12=0,0,COUNTIF(T4_imgsummary!E12:N12,"ZPOCF")*100/M12)</f>
        <v>0</v>
      </c>
      <c r="CI12">
        <f>IF(M12=0,0,COUNTIF(T4_imgsummary!E12:N12,"ZPORF")*100/M12)</f>
        <v>0</v>
      </c>
      <c r="CK12" s="26">
        <f>IF(M12=0,0,COUNTIF(T4_imgsummary!E12:N12,"AA")*100/M12)</f>
        <v>40</v>
      </c>
      <c r="CL12">
        <f>IF(M12=0,0,COUNTIF(T4_imgsummary!E12:N12,"CA")*100/M12)</f>
        <v>0</v>
      </c>
      <c r="CM12">
        <f>IF(M12=0,0,COUNTIF(T4_imgsummary!E12:N12,"DC")*100/M12)</f>
        <v>0</v>
      </c>
      <c r="CN12">
        <f>IF(M12=0,0,COUNTIF(T4_imgsummary!E12:N12,"DCA")*100/M12)</f>
        <v>0</v>
      </c>
      <c r="CO12">
        <f>IF(M12=0,0,COUNTIF(T4_imgsummary!E12:N12,"DIS")*100/M12)</f>
        <v>0</v>
      </c>
      <c r="CQ12">
        <f>IF(M12=0,0,COUNTIF(T4_imgsummary!E12:N12,"GRV")*100/M12)</f>
        <v>0</v>
      </c>
      <c r="CR12">
        <f>IF(M12=0,0,COUNTIF(T4_imgsummary!E12:N12,"R")*100/M12)</f>
        <v>0</v>
      </c>
      <c r="CS12">
        <f>IF(M12=0,0,COUNTIF(T4_imgsummary!E12:N12,"S")*100/M12)</f>
        <v>0</v>
      </c>
      <c r="CT12">
        <f>IF(M12=0,0,COUNTIF(T4_imgsummary!E12:N12,"RCK")*100/M12)</f>
        <v>0</v>
      </c>
      <c r="CU12">
        <f>IF(M12=0,0,COUNTIF(T4_imgsummary!E12:N12,"SI")*100/M12)</f>
        <v>0</v>
      </c>
      <c r="CW12">
        <f>IF(M12=0,0,COUNTIF(T4_imgsummary!E12:N12,"COD")*100/M12)</f>
        <v>0</v>
      </c>
      <c r="CX12">
        <f>IF(M12=0,0,COUNTIF(T4_imgsummary!E12:N12,"KAPP")*100/M12)</f>
        <v>0</v>
      </c>
      <c r="CY12" s="26">
        <f>IF(M12=0,0,COUNTIF(T4_imgsummary!E12:N12,"MA")*100/M12)</f>
        <v>10</v>
      </c>
      <c r="CZ12">
        <f>IF(M12=0,0,COUNTIF(T4_imgsummary!E12:N12,"SARG")*100/M12)</f>
        <v>0</v>
      </c>
      <c r="DB12">
        <f>IF(M12=0,0,COUNTIF(T4_imgsummary!E12:N12,"HA")*100/M12)</f>
        <v>0</v>
      </c>
      <c r="DD12">
        <f>IF(M12=0,0,COUNTIF(T4_imgsummary!E12:N12,"COTS")*100/M12)</f>
        <v>0</v>
      </c>
      <c r="DE12">
        <f>IF(M12=0,0,COUNTIF(T4_imgsummary!E12:N12,"COR")*100/M12)</f>
        <v>0</v>
      </c>
      <c r="DF12">
        <f>IF(M12=0,0,COUNTIF(T4_imgsummary!E12:N12,"DIA")*100/M12)</f>
        <v>0</v>
      </c>
      <c r="DG12">
        <f>IF(M12=0,0,COUNTIF(T4_imgsummary!E12:N12,"GORG")*100/M12)</f>
        <v>0</v>
      </c>
      <c r="DH12">
        <f>IF(M12=0,0,COUNTIF(T4_imgsummary!E12:N12,"ISIS")*100/M12)</f>
        <v>0</v>
      </c>
      <c r="DI12">
        <f>IF(M12=0,0,COUNTIF(T4_imgsummary!E12:N12,"OT")*100/M12)</f>
        <v>0</v>
      </c>
      <c r="DJ12">
        <f>IF(M12=0,0,COUNTIF(T4_imgsummary!E12:N12,"SG")*100/M12)</f>
        <v>0</v>
      </c>
      <c r="DK12">
        <f>IF(M12=0,0,COUNTIF(T4_imgsummary!E12:N12,"SC")*100/M12)</f>
        <v>0</v>
      </c>
      <c r="DL12" s="26">
        <f>IF(M12=0,0,COUNTIF(T4_imgsummary!E12:N12,"SP")*100/M12)</f>
        <v>10</v>
      </c>
      <c r="DM12">
        <f>IF(M12=0,0,COUNTIF(T4_imgsummary!E12:N12,"ZO")*100/M12)</f>
        <v>0</v>
      </c>
      <c r="DO12">
        <f>IF(M12=0,0,COUNTIF(T4_imgsummary!E12:N12,"TWB")*100/M12)</f>
        <v>0</v>
      </c>
      <c r="DQ12">
        <f>IF(M12=0,0,COUNTIF(T4_imgsummary!Y12:AH12,"COR")*100/M12)</f>
        <v>0</v>
      </c>
      <c r="DR12">
        <f>IF(M12=0,0,COUNTIF(T4_imgsummary!Y12:AH12,"COTS")*100/M12)</f>
        <v>0</v>
      </c>
      <c r="DS12">
        <f>IF(M12=0,0,COUNTIF(T4_imgsummary!Y12:AH12,"DIA")*100/M12)</f>
        <v>0</v>
      </c>
      <c r="DT12">
        <f>IF(M12=0,0,COUNTIF(T4_imgsummary!Y12:AH12,"GORG")*100/M12)</f>
        <v>0</v>
      </c>
      <c r="DU12">
        <f>IF(M12=0,0,COUNTIF(T4_imgsummary!Y12:AH12,"ISIS")*100/M12)</f>
        <v>0</v>
      </c>
      <c r="DV12">
        <f>IF(M12=0,0,COUNTIF(T4_imgsummary!Y12:AH12,"DIS")*100/M12)</f>
        <v>0</v>
      </c>
      <c r="DW12">
        <f>IF(M12=0,0,COUNTIF(T4_imgsummary!Y12:AH12,"BLEC")*100/M12)</f>
        <v>0</v>
      </c>
      <c r="DX12">
        <f>IF(M12=0,0,COUNTIF(T4_imgsummary!Y12:AH12,"COD")*100/M12)</f>
        <v>0</v>
      </c>
      <c r="DY12">
        <f>IF(M12=0,0,COUNTIF(T4_imgsummary!Y12:AH12,"KAPP")*100/M12)</f>
        <v>0</v>
      </c>
      <c r="DZ12">
        <f>IF(M12=0,0,COUNTIF(T4_imgsummary!Y12:AH12,"SARG")*100/M12)</f>
        <v>0</v>
      </c>
      <c r="EA12">
        <f>IF(M12=0,0,COUNTIF(T4_imgsummary!Y12:AH12,"ZACRF")*100/M12)</f>
        <v>0</v>
      </c>
      <c r="EB12">
        <f>IF(M12=0,0,COUNTIF(T4_imgsummary!Y12:AH12,"ZAGARF")*100/M12)</f>
        <v>0</v>
      </c>
      <c r="EC12">
        <f>IF(M12=0,0,COUNTIF(T4_imgsummary!Y12:AH12,"ZAGATF")*100/M12)</f>
        <v>0</v>
      </c>
      <c r="ED12">
        <f>IF(M12=0,0,COUNTIF(T4_imgsummary!Y12:AH12,"ZCMRF")*100/M12)</f>
        <v>0</v>
      </c>
      <c r="EE12">
        <f>IF(M12=0,0,COUNTIF(T4_imgsummary!Y12:AH12,"ZDENF")*100/M12)</f>
        <v>0</v>
      </c>
      <c r="EF12">
        <f>IF(M12=0,0,COUNTIF(T4_imgsummary!Y12:AH12,"ZEUPF")*100/M12)</f>
        <v>0</v>
      </c>
      <c r="EG12">
        <f>IF(M12=0,0,COUNTIF(T4_imgsummary!Y12:AH12,"ZFAVF")*100/M12)</f>
        <v>0</v>
      </c>
      <c r="EH12">
        <f>IF(M12=0,0,COUNTIF(T4_imgsummary!Y12:AH12,"ZMUSF")*100/M12)</f>
        <v>0</v>
      </c>
      <c r="EI12">
        <f>IF(M12=0,0,COUNTIF(T4_imgsummary!Y12:AH12,"ZNSC")*100/M12)</f>
        <v>0</v>
      </c>
      <c r="EJ12">
        <f>IF(M12=0,0,COUNTIF(T4_imgsummary!Y12:AH12,"ZOC")*100/M12)</f>
        <v>0</v>
      </c>
      <c r="EK12">
        <f>IF(M12=0,0,COUNTIF(T4_imgsummary!Y12:AH12,"ZPOCF")*100/M12)</f>
        <v>0</v>
      </c>
      <c r="EL12">
        <f>IF(M12=0,0,COUNTIF(T4_imgsummary!Y12:AH12,"ZPORF")*100/M12)</f>
        <v>0</v>
      </c>
    </row>
    <row r="13" spans="1:142" x14ac:dyDescent="0.25">
      <c r="A13">
        <v>11</v>
      </c>
      <c r="B13" t="s">
        <v>884</v>
      </c>
      <c r="F13">
        <f>IF(M13=0,0,COUNTIF(T4_imgsummary!O13:X13,"HC")*100/M13)</f>
        <v>0</v>
      </c>
      <c r="G13" s="26">
        <f>IF(M13=0,0,COUNTIF(T4_imgsummary!O13:X13,"AA")*100/M13)</f>
        <v>40</v>
      </c>
      <c r="H13">
        <f>IF(M13=0,0,COUNTIF(T4_imgsummary!O13:X13,"AB")*100/M13)</f>
        <v>0</v>
      </c>
      <c r="I13" s="26">
        <f>IF(M13=0,0,COUNTIF(T4_imgsummary!O13:X13,"MA")*100/M13)</f>
        <v>20</v>
      </c>
      <c r="J13" s="26">
        <f>IF(M13=0,0,COUNTIF(T4_imgsummary!O13:X13,"HA")*100/M13)</f>
        <v>30</v>
      </c>
      <c r="K13" s="26">
        <f>IF(M13=0,0,COUNTIF(T4_imgsummary!O13:X13,"OB")*100/M13)</f>
        <v>10</v>
      </c>
      <c r="L13">
        <f>IF(M13=0,0,COUNTIF(T4_imgsummary!O13:X13,"TWB")*100/M13)</f>
        <v>0</v>
      </c>
      <c r="M13">
        <f>10-COUNTIF(T4_imgsummary!O13:X13,"TWS")</f>
        <v>10</v>
      </c>
      <c r="P13">
        <f>IF(M13=0,0,COUNTIF(T4_imgsummary!E13:N13,"ACAN")*100/M13)</f>
        <v>0</v>
      </c>
      <c r="Q13">
        <f>IF(M13=0,0,COUNTIF(T4_imgsummary!E13:N13,"ACB")*100/M13)</f>
        <v>0</v>
      </c>
      <c r="R13">
        <f>IF(M13=0,0,COUNTIF(T4_imgsummary!E13:N13,"ACC")*100/M13)</f>
        <v>0</v>
      </c>
      <c r="S13">
        <f>IF(M13=0,0,COUNTIF(T4_imgsummary!E13:N13,"ACD")*100/M13)</f>
        <v>0</v>
      </c>
      <c r="T13">
        <f>IF(M13=0,0,COUNTIF(T4_imgsummary!E13:N13,"ACH")*100/M13)</f>
        <v>0</v>
      </c>
      <c r="U13">
        <f>IF(M13=0,0,COUNTIF(T4_imgsummary!E13:N13,"ACT")*100/M13)</f>
        <v>0</v>
      </c>
      <c r="V13">
        <f>IF(M13=0,0,COUNTIF(T4_imgsummary!E13:N13,"ACR")*100/M13)</f>
        <v>0</v>
      </c>
      <c r="W13">
        <f>IF(M13=0,0,COUNTIF(T4_imgsummary!E13:N13,"AST")*100/M13)</f>
        <v>0</v>
      </c>
      <c r="X13">
        <f>IF(M13=0,0,COUNTIF(T4_imgsummary!E13:N13,"AF")*100/M13)</f>
        <v>0</v>
      </c>
      <c r="Y13">
        <f>IF(M13=0,0,COUNTIF(T4_imgsummary!E13:N13,"BLEC")*100/M13)</f>
        <v>0</v>
      </c>
      <c r="Z13">
        <f>IF(M13=0,0,COUNTIF(T4_imgsummary!E13:N13,"CAU")*100/M13)</f>
        <v>0</v>
      </c>
      <c r="AA13">
        <f>IF(M13=0,0,COUNTIF(T4_imgsummary!E13:N13,"COE")*100/M13)</f>
        <v>0</v>
      </c>
      <c r="AB13">
        <f>IF(M13=0,0,COUNTIF(T4_imgsummary!E13:N13,"COS")*100/M13)</f>
        <v>0</v>
      </c>
      <c r="AC13">
        <f>IF(M13=0,0,COUNTIF(T4_imgsummary!E13:N13,"CYP")*100/M13)</f>
        <v>0</v>
      </c>
      <c r="AD13">
        <f>IF(M13=0,0,COUNTIF(T4_imgsummary!E13:N13,"DIP")*100/M13)</f>
        <v>0</v>
      </c>
      <c r="AE13">
        <f>IF(M13=0,0,COUNTIF(T4_imgsummary!E13:N13,"ECHY")*100/M13)</f>
        <v>0</v>
      </c>
      <c r="AF13">
        <f>IF(M13=0,0,COUNTIF(T4_imgsummary!E13:N13,"ECHI")*100/M13)</f>
        <v>0</v>
      </c>
      <c r="AG13">
        <f>IF(M13=0,0,COUNTIF(T4_imgsummary!E13:N13,"EUP")*100/M13)</f>
        <v>0</v>
      </c>
      <c r="AH13">
        <f>IF(M13=0,0,COUNTIF(T4_imgsummary!E13:N13,"FAV")*100/M13)</f>
        <v>0</v>
      </c>
      <c r="AI13">
        <f>IF(M13=0,0,COUNTIF(T4_imgsummary!E13:N13,"FVI")*100/M13)</f>
        <v>0</v>
      </c>
      <c r="AJ13">
        <f>IF(M13=0,0,COUNTIF(T4_imgsummary!E13:N13,"CMR")*100/M13)</f>
        <v>0</v>
      </c>
      <c r="AK13">
        <f>IF(M13=0,0,COUNTIF(T4_imgsummary!E13:N13,"GAL")*100/M13)</f>
        <v>0</v>
      </c>
      <c r="AL13">
        <f>IF(M13=0,0,COUNTIF(T4_imgsummary!E13:N13,"GONIA")*100/M13)</f>
        <v>0</v>
      </c>
      <c r="AM13">
        <f>IF(M13=0,0,COUNTIF(T4_imgsummary!E13:N13,"GONIO")*100/M13)</f>
        <v>0</v>
      </c>
      <c r="AN13">
        <f>IF(M13=0,0,COUNTIF(T4_imgsummary!E13:N13,"HEL")*100/M13)</f>
        <v>0</v>
      </c>
      <c r="AO13">
        <f>IF(M13=0,0,COUNTIF(T4_imgsummary!E13:N13,"HYD")*100/M13)</f>
        <v>0</v>
      </c>
      <c r="AP13">
        <f>IF(M13=0,0,COUNTIF(T4_imgsummary!E13:N13,"ISO")*100/M13)</f>
        <v>0</v>
      </c>
      <c r="AQ13">
        <f>IF(M13=0,0,COUNTIF(T4_imgsummary!E13:N13,"LEPA")*100/M13)</f>
        <v>0</v>
      </c>
      <c r="AR13">
        <f>IF(M13=0,0,COUNTIF(T4_imgsummary!E13:N13,"LEPS")*100/M13)</f>
        <v>0</v>
      </c>
      <c r="AS13">
        <f>IF(M13=0,0,COUNTIF(T4_imgsummary!E13:N13,"LOB")*100/M13)</f>
        <v>0</v>
      </c>
      <c r="AT13">
        <f>IF(M13=0,0,COUNTIF(T4_imgsummary!E13:N13,"MER")*100/M13)</f>
        <v>0</v>
      </c>
      <c r="AU13">
        <f>IF(M13=0,0,COUNTIF(T4_imgsummary!E13:N13,"MILL")*100/M13)</f>
        <v>0</v>
      </c>
      <c r="AV13">
        <f>IF(M13=0,0,COUNTIF(T4_imgsummary!E13:N13,"MON")*100/M13)</f>
        <v>0</v>
      </c>
      <c r="AW13">
        <f>IF(M13=0,0,COUNTIF(T4_imgsummary!E13:N13,"MONTB")*100/M13)</f>
        <v>0</v>
      </c>
      <c r="AX13">
        <f>IF(M13=0,0,COUNTIF(T4_imgsummary!E13:N13,"MONTE")*100/M13)</f>
        <v>0</v>
      </c>
      <c r="AY13">
        <f>IF(M13=0,0,COUNTIF(T4_imgsummary!E13:N13,"MONTF")*100/M13)</f>
        <v>0</v>
      </c>
      <c r="AZ13">
        <f>IF(M13=0,0,COUNTIF(T4_imgsummary!E13:N13,"MYC")*100/M13)</f>
        <v>0</v>
      </c>
      <c r="BA13">
        <f>IF(M13=0,0,COUNTIF(T4_imgsummary!E13:N13,"CB")*100/M13)</f>
        <v>0</v>
      </c>
      <c r="BB13">
        <f>IF(M13=0,0,COUNTIF(T4_imgsummary!E13:N13,"BUB")*100/M13)</f>
        <v>0</v>
      </c>
      <c r="BC13">
        <f>IF(M13=0,0,COUNTIF(T4_imgsummary!E13:N13,"CE")*100/M13)</f>
        <v>0</v>
      </c>
      <c r="BD13">
        <f>IF(M13=0,0,COUNTIF(T4_imgsummary!E13:N13,"CF")*100/M13)</f>
        <v>0</v>
      </c>
      <c r="BE13">
        <f>IF(M13=0,0,COUNTIF(T4_imgsummary!E13:N13,"FOT")*100/M13)</f>
        <v>0</v>
      </c>
      <c r="BF13">
        <f>IF(M13=0,0,COUNTIF(T4_imgsummary!E13:N13,"CM")*100/M13)</f>
        <v>0</v>
      </c>
      <c r="BG13">
        <f>IF(M13=0,0,COUNTIF(T4_imgsummary!E13:N13,"OULA")*100/M13)</f>
        <v>0</v>
      </c>
      <c r="BH13">
        <f>IF(M13=0,0,COUNTIF(T4_imgsummary!E13:N13,"OULO")*100/M13)</f>
        <v>0</v>
      </c>
      <c r="BI13">
        <f>IF(M13=0,0,COUNTIF(T4_imgsummary!E13:N13,"OXY")*100/M13)</f>
        <v>0</v>
      </c>
      <c r="BJ13">
        <f>IF(M13=0,0,COUNTIF(T4_imgsummary!E13:N13,"PACE")*100/M13)</f>
        <v>0</v>
      </c>
      <c r="BK13">
        <f>IF(M13=0,0,COUNTIF(T4_imgsummary!E13:N13,"PACF")*100/M13)</f>
        <v>0</v>
      </c>
      <c r="BL13">
        <f>IF(M13=0,0,COUNTIF(T4_imgsummary!E13:N13,"PAV")*100/M13)</f>
        <v>0</v>
      </c>
      <c r="BM13">
        <f>IF(M13=0,0,COUNTIF(T4_imgsummary!E13:N13,"PEC")*100/M13)</f>
        <v>0</v>
      </c>
      <c r="BN13">
        <f>IF(M13=0,0,COUNTIF(T4_imgsummary!E13:N13,"PLAT")*100/M13)</f>
        <v>0</v>
      </c>
      <c r="BO13">
        <f>IF(M13=0,0,COUNTIF(T4_imgsummary!E13:N13,"POC")*100/M13)</f>
        <v>0</v>
      </c>
      <c r="BP13">
        <f>IF(M13=0,0,COUNTIF(T4_imgsummary!E13:N13,"PORB")*100/M13)</f>
        <v>0</v>
      </c>
      <c r="BQ13">
        <f>IF(M13=0,0,COUNTIF(T4_imgsummary!E13:N13,"PORE")*100/M13)</f>
        <v>0</v>
      </c>
      <c r="BR13">
        <f>IF(M13=0,0,COUNTIF(T4_imgsummary!E13:N13,"PORM")*100/M13)</f>
        <v>0</v>
      </c>
      <c r="BS13">
        <f>IF(M13=0,0,COUNTIF(T4_imgsummary!E13:N13,"SER")*100/M13)</f>
        <v>0</v>
      </c>
      <c r="BT13">
        <f>IF(M13=0,0,COUNTIF(T4_imgsummary!E13:N13,"STY")*100/M13)</f>
        <v>0</v>
      </c>
      <c r="BU13">
        <f>IF(M13=0,0,COUNTIF(T4_imgsummary!E13:N13,"SYM")*100/M13)</f>
        <v>0</v>
      </c>
      <c r="BV13">
        <f>IF(M13=0,0,COUNTIF(T4_imgsummary!E13:N13,"TUBI")*100/M13)</f>
        <v>0</v>
      </c>
      <c r="BW13">
        <f>IF(M13=0,0,COUNTIF(T4_imgsummary!E13:N13,"TURB")*100/M13)</f>
        <v>0</v>
      </c>
      <c r="BX13">
        <f>IF(M13=0,0,COUNTIF(T4_imgsummary!E13:N13,"ZACRF")*100/M13)</f>
        <v>0</v>
      </c>
      <c r="BY13">
        <f>IF(M13=0,0,COUNTIF(T4_imgsummary!E13:N13,"ZAGARF")*100/M13)</f>
        <v>0</v>
      </c>
      <c r="BZ13">
        <f>IF(M13=0,0,COUNTIF(T4_imgsummary!E13:N13,"ZAGATF")*100/M13)</f>
        <v>0</v>
      </c>
      <c r="CA13">
        <f>IF(M13=0,0,COUNTIF(T4_imgsummary!E13:N13,"ZDENF")*100/M13)</f>
        <v>0</v>
      </c>
      <c r="CB13">
        <f>IF(M13=0,0,COUNTIF(T4_imgsummary!E13:N13,"ZEUPF")*100/M13)</f>
        <v>0</v>
      </c>
      <c r="CC13">
        <f>IF(M13=0,0,COUNTIF(T4_imgsummary!E13:N13,"ZFAVF")*100/M13)</f>
        <v>0</v>
      </c>
      <c r="CD13">
        <f>IF(M13=0,0,COUNTIF(T4_imgsummary!E13:N13,"ZCMRF")*100/M13)</f>
        <v>0</v>
      </c>
      <c r="CE13">
        <f>IF(M13=0,0,COUNTIF(T4_imgsummary!E13:N13,"ZMUSF")*100/M13)</f>
        <v>0</v>
      </c>
      <c r="CF13">
        <f>IF(M13=0,0,COUNTIF(T4_imgsummary!E13:N13,"ZNSC")*100/M13)</f>
        <v>0</v>
      </c>
      <c r="CG13">
        <f>IF(M13=0,0,COUNTIF(T4_imgsummary!E13:N13,"ZOC")*100/M13)</f>
        <v>0</v>
      </c>
      <c r="CH13">
        <f>IF(M13=0,0,COUNTIF(T4_imgsummary!E13:N13,"ZPOCF")*100/M13)</f>
        <v>0</v>
      </c>
      <c r="CI13">
        <f>IF(M13=0,0,COUNTIF(T4_imgsummary!E13:N13,"ZPORF")*100/M13)</f>
        <v>0</v>
      </c>
      <c r="CK13" s="26">
        <f>IF(M13=0,0,COUNTIF(T4_imgsummary!E13:N13,"AA")*100/M13)</f>
        <v>40</v>
      </c>
      <c r="CL13">
        <f>IF(M13=0,0,COUNTIF(T4_imgsummary!E13:N13,"CA")*100/M13)</f>
        <v>0</v>
      </c>
      <c r="CM13">
        <f>IF(M13=0,0,COUNTIF(T4_imgsummary!E13:N13,"DC")*100/M13)</f>
        <v>0</v>
      </c>
      <c r="CN13">
        <f>IF(M13=0,0,COUNTIF(T4_imgsummary!E13:N13,"DCA")*100/M13)</f>
        <v>0</v>
      </c>
      <c r="CO13">
        <f>IF(M13=0,0,COUNTIF(T4_imgsummary!E13:N13,"DIS")*100/M13)</f>
        <v>0</v>
      </c>
      <c r="CQ13">
        <f>IF(M13=0,0,COUNTIF(T4_imgsummary!E13:N13,"GRV")*100/M13)</f>
        <v>0</v>
      </c>
      <c r="CR13">
        <f>IF(M13=0,0,COUNTIF(T4_imgsummary!E13:N13,"R")*100/M13)</f>
        <v>0</v>
      </c>
      <c r="CS13">
        <f>IF(M13=0,0,COUNTIF(T4_imgsummary!E13:N13,"S")*100/M13)</f>
        <v>0</v>
      </c>
      <c r="CT13">
        <f>IF(M13=0,0,COUNTIF(T4_imgsummary!E13:N13,"RCK")*100/M13)</f>
        <v>0</v>
      </c>
      <c r="CU13">
        <f>IF(M13=0,0,COUNTIF(T4_imgsummary!E13:N13,"SI")*100/M13)</f>
        <v>0</v>
      </c>
      <c r="CW13">
        <f>IF(M13=0,0,COUNTIF(T4_imgsummary!E13:N13,"COD")*100/M13)</f>
        <v>0</v>
      </c>
      <c r="CX13">
        <f>IF(M13=0,0,COUNTIF(T4_imgsummary!E13:N13,"KAPP")*100/M13)</f>
        <v>0</v>
      </c>
      <c r="CY13" s="26">
        <f>IF(M13=0,0,COUNTIF(T4_imgsummary!E13:N13,"MA")*100/M13)</f>
        <v>20</v>
      </c>
      <c r="CZ13">
        <f>IF(M13=0,0,COUNTIF(T4_imgsummary!E13:N13,"SARG")*100/M13)</f>
        <v>0</v>
      </c>
      <c r="DB13" s="26">
        <f>IF(M13=0,0,COUNTIF(T4_imgsummary!E13:N13,"HA")*100/M13)</f>
        <v>30</v>
      </c>
      <c r="DD13">
        <f>IF(M13=0,0,COUNTIF(T4_imgsummary!E13:N13,"COTS")*100/M13)</f>
        <v>0</v>
      </c>
      <c r="DE13">
        <f>IF(M13=0,0,COUNTIF(T4_imgsummary!E13:N13,"COR")*100/M13)</f>
        <v>0</v>
      </c>
      <c r="DF13">
        <f>IF(M13=0,0,COUNTIF(T4_imgsummary!E13:N13,"DIA")*100/M13)</f>
        <v>0</v>
      </c>
      <c r="DG13">
        <f>IF(M13=0,0,COUNTIF(T4_imgsummary!E13:N13,"GORG")*100/M13)</f>
        <v>0</v>
      </c>
      <c r="DH13">
        <f>IF(M13=0,0,COUNTIF(T4_imgsummary!E13:N13,"ISIS")*100/M13)</f>
        <v>0</v>
      </c>
      <c r="DI13">
        <f>IF(M13=0,0,COUNTIF(T4_imgsummary!E13:N13,"OT")*100/M13)</f>
        <v>0</v>
      </c>
      <c r="DJ13">
        <f>IF(M13=0,0,COUNTIF(T4_imgsummary!E13:N13,"SG")*100/M13)</f>
        <v>0</v>
      </c>
      <c r="DK13" s="26">
        <f>IF(M13=0,0,COUNTIF(T4_imgsummary!E13:N13,"SC")*100/M13)</f>
        <v>10</v>
      </c>
      <c r="DL13">
        <f>IF(M13=0,0,COUNTIF(T4_imgsummary!E13:N13,"SP")*100/M13)</f>
        <v>0</v>
      </c>
      <c r="DM13">
        <f>IF(M13=0,0,COUNTIF(T4_imgsummary!E13:N13,"ZO")*100/M13)</f>
        <v>0</v>
      </c>
      <c r="DO13">
        <f>IF(M13=0,0,COUNTIF(T4_imgsummary!E13:N13,"TWB")*100/M13)</f>
        <v>0</v>
      </c>
      <c r="DQ13">
        <f>IF(M13=0,0,COUNTIF(T4_imgsummary!Y13:AH13,"COR")*100/M13)</f>
        <v>0</v>
      </c>
      <c r="DR13">
        <f>IF(M13=0,0,COUNTIF(T4_imgsummary!Y13:AH13,"COTS")*100/M13)</f>
        <v>0</v>
      </c>
      <c r="DS13">
        <f>IF(M13=0,0,COUNTIF(T4_imgsummary!Y13:AH13,"DIA")*100/M13)</f>
        <v>0</v>
      </c>
      <c r="DT13">
        <f>IF(M13=0,0,COUNTIF(T4_imgsummary!Y13:AH13,"GORG")*100/M13)</f>
        <v>0</v>
      </c>
      <c r="DU13">
        <f>IF(M13=0,0,COUNTIF(T4_imgsummary!Y13:AH13,"ISIS")*100/M13)</f>
        <v>0</v>
      </c>
      <c r="DV13">
        <f>IF(M13=0,0,COUNTIF(T4_imgsummary!Y13:AH13,"DIS")*100/M13)</f>
        <v>0</v>
      </c>
      <c r="DW13">
        <f>IF(M13=0,0,COUNTIF(T4_imgsummary!Y13:AH13,"BLEC")*100/M13)</f>
        <v>0</v>
      </c>
      <c r="DX13">
        <f>IF(M13=0,0,COUNTIF(T4_imgsummary!Y13:AH13,"COD")*100/M13)</f>
        <v>0</v>
      </c>
      <c r="DY13">
        <f>IF(M13=0,0,COUNTIF(T4_imgsummary!Y13:AH13,"KAPP")*100/M13)</f>
        <v>0</v>
      </c>
      <c r="DZ13">
        <f>IF(M13=0,0,COUNTIF(T4_imgsummary!Y13:AH13,"SARG")*100/M13)</f>
        <v>0</v>
      </c>
      <c r="EA13">
        <f>IF(M13=0,0,COUNTIF(T4_imgsummary!Y13:AH13,"ZACRF")*100/M13)</f>
        <v>0</v>
      </c>
      <c r="EB13">
        <f>IF(M13=0,0,COUNTIF(T4_imgsummary!Y13:AH13,"ZAGARF")*100/M13)</f>
        <v>0</v>
      </c>
      <c r="EC13">
        <f>IF(M13=0,0,COUNTIF(T4_imgsummary!Y13:AH13,"ZAGATF")*100/M13)</f>
        <v>0</v>
      </c>
      <c r="ED13">
        <f>IF(M13=0,0,COUNTIF(T4_imgsummary!Y13:AH13,"ZCMRF")*100/M13)</f>
        <v>0</v>
      </c>
      <c r="EE13">
        <f>IF(M13=0,0,COUNTIF(T4_imgsummary!Y13:AH13,"ZDENF")*100/M13)</f>
        <v>0</v>
      </c>
      <c r="EF13">
        <f>IF(M13=0,0,COUNTIF(T4_imgsummary!Y13:AH13,"ZEUPF")*100/M13)</f>
        <v>0</v>
      </c>
      <c r="EG13">
        <f>IF(M13=0,0,COUNTIF(T4_imgsummary!Y13:AH13,"ZFAVF")*100/M13)</f>
        <v>0</v>
      </c>
      <c r="EH13">
        <f>IF(M13=0,0,COUNTIF(T4_imgsummary!Y13:AH13,"ZMUSF")*100/M13)</f>
        <v>0</v>
      </c>
      <c r="EI13">
        <f>IF(M13=0,0,COUNTIF(T4_imgsummary!Y13:AH13,"ZNSC")*100/M13)</f>
        <v>0</v>
      </c>
      <c r="EJ13">
        <f>IF(M13=0,0,COUNTIF(T4_imgsummary!Y13:AH13,"ZOC")*100/M13)</f>
        <v>0</v>
      </c>
      <c r="EK13">
        <f>IF(M13=0,0,COUNTIF(T4_imgsummary!Y13:AH13,"ZPOCF")*100/M13)</f>
        <v>0</v>
      </c>
      <c r="EL13">
        <f>IF(M13=0,0,COUNTIF(T4_imgsummary!Y13:AH13,"ZPORF")*100/M13)</f>
        <v>0</v>
      </c>
    </row>
    <row r="14" spans="1:142" x14ac:dyDescent="0.25">
      <c r="A14">
        <v>12</v>
      </c>
      <c r="B14" t="s">
        <v>885</v>
      </c>
      <c r="F14">
        <f>IF(M14=0,0,COUNTIF(T4_imgsummary!O14:X14,"HC")*100/M14)</f>
        <v>0</v>
      </c>
      <c r="G14" s="26">
        <f>IF(M14=0,0,COUNTIF(T4_imgsummary!O14:X14,"AA")*100/M14)</f>
        <v>60</v>
      </c>
      <c r="H14">
        <f>IF(M14=0,0,COUNTIF(T4_imgsummary!O14:X14,"AB")*100/M14)</f>
        <v>0</v>
      </c>
      <c r="I14" s="26">
        <f>IF(M14=0,0,COUNTIF(T4_imgsummary!O14:X14,"MA")*100/M14)</f>
        <v>40</v>
      </c>
      <c r="J14">
        <f>IF(M14=0,0,COUNTIF(T4_imgsummary!O14:X14,"HA")*100/M14)</f>
        <v>0</v>
      </c>
      <c r="K14">
        <f>IF(M14=0,0,COUNTIF(T4_imgsummary!O14:X14,"OB")*100/M14)</f>
        <v>0</v>
      </c>
      <c r="L14">
        <f>IF(M14=0,0,COUNTIF(T4_imgsummary!O14:X14,"TWB")*100/M14)</f>
        <v>0</v>
      </c>
      <c r="M14">
        <f>10-COUNTIF(T4_imgsummary!O14:X14,"TWS")</f>
        <v>10</v>
      </c>
      <c r="P14">
        <f>IF(M14=0,0,COUNTIF(T4_imgsummary!E14:N14,"ACAN")*100/M14)</f>
        <v>0</v>
      </c>
      <c r="Q14">
        <f>IF(M14=0,0,COUNTIF(T4_imgsummary!E14:N14,"ACB")*100/M14)</f>
        <v>0</v>
      </c>
      <c r="R14">
        <f>IF(M14=0,0,COUNTIF(T4_imgsummary!E14:N14,"ACC")*100/M14)</f>
        <v>0</v>
      </c>
      <c r="S14">
        <f>IF(M14=0,0,COUNTIF(T4_imgsummary!E14:N14,"ACD")*100/M14)</f>
        <v>0</v>
      </c>
      <c r="T14">
        <f>IF(M14=0,0,COUNTIF(T4_imgsummary!E14:N14,"ACH")*100/M14)</f>
        <v>0</v>
      </c>
      <c r="U14">
        <f>IF(M14=0,0,COUNTIF(T4_imgsummary!E14:N14,"ACT")*100/M14)</f>
        <v>0</v>
      </c>
      <c r="V14">
        <f>IF(M14=0,0,COUNTIF(T4_imgsummary!E14:N14,"ACR")*100/M14)</f>
        <v>0</v>
      </c>
      <c r="W14">
        <f>IF(M14=0,0,COUNTIF(T4_imgsummary!E14:N14,"AST")*100/M14)</f>
        <v>0</v>
      </c>
      <c r="X14">
        <f>IF(M14=0,0,COUNTIF(T4_imgsummary!E14:N14,"AF")*100/M14)</f>
        <v>0</v>
      </c>
      <c r="Y14">
        <f>IF(M14=0,0,COUNTIF(T4_imgsummary!E14:N14,"BLEC")*100/M14)</f>
        <v>0</v>
      </c>
      <c r="Z14">
        <f>IF(M14=0,0,COUNTIF(T4_imgsummary!E14:N14,"CAU")*100/M14)</f>
        <v>0</v>
      </c>
      <c r="AA14">
        <f>IF(M14=0,0,COUNTIF(T4_imgsummary!E14:N14,"COE")*100/M14)</f>
        <v>0</v>
      </c>
      <c r="AB14">
        <f>IF(M14=0,0,COUNTIF(T4_imgsummary!E14:N14,"COS")*100/M14)</f>
        <v>0</v>
      </c>
      <c r="AC14">
        <f>IF(M14=0,0,COUNTIF(T4_imgsummary!E14:N14,"CYP")*100/M14)</f>
        <v>0</v>
      </c>
      <c r="AD14">
        <f>IF(M14=0,0,COUNTIF(T4_imgsummary!E14:N14,"DIP")*100/M14)</f>
        <v>0</v>
      </c>
      <c r="AE14">
        <f>IF(M14=0,0,COUNTIF(T4_imgsummary!E14:N14,"ECHY")*100/M14)</f>
        <v>0</v>
      </c>
      <c r="AF14">
        <f>IF(M14=0,0,COUNTIF(T4_imgsummary!E14:N14,"ECHI")*100/M14)</f>
        <v>0</v>
      </c>
      <c r="AG14">
        <f>IF(M14=0,0,COUNTIF(T4_imgsummary!E14:N14,"EUP")*100/M14)</f>
        <v>0</v>
      </c>
      <c r="AH14">
        <f>IF(M14=0,0,COUNTIF(T4_imgsummary!E14:N14,"FAV")*100/M14)</f>
        <v>0</v>
      </c>
      <c r="AI14">
        <f>IF(M14=0,0,COUNTIF(T4_imgsummary!E14:N14,"FVI")*100/M14)</f>
        <v>0</v>
      </c>
      <c r="AJ14">
        <f>IF(M14=0,0,COUNTIF(T4_imgsummary!E14:N14,"CMR")*100/M14)</f>
        <v>0</v>
      </c>
      <c r="AK14">
        <f>IF(M14=0,0,COUNTIF(T4_imgsummary!E14:N14,"GAL")*100/M14)</f>
        <v>0</v>
      </c>
      <c r="AL14">
        <f>IF(M14=0,0,COUNTIF(T4_imgsummary!E14:N14,"GONIA")*100/M14)</f>
        <v>0</v>
      </c>
      <c r="AM14">
        <f>IF(M14=0,0,COUNTIF(T4_imgsummary!E14:N14,"GONIO")*100/M14)</f>
        <v>0</v>
      </c>
      <c r="AN14">
        <f>IF(M14=0,0,COUNTIF(T4_imgsummary!E14:N14,"HEL")*100/M14)</f>
        <v>0</v>
      </c>
      <c r="AO14">
        <f>IF(M14=0,0,COUNTIF(T4_imgsummary!E14:N14,"HYD")*100/M14)</f>
        <v>0</v>
      </c>
      <c r="AP14">
        <f>IF(M14=0,0,COUNTIF(T4_imgsummary!E14:N14,"ISO")*100/M14)</f>
        <v>0</v>
      </c>
      <c r="AQ14">
        <f>IF(M14=0,0,COUNTIF(T4_imgsummary!E14:N14,"LEPA")*100/M14)</f>
        <v>0</v>
      </c>
      <c r="AR14">
        <f>IF(M14=0,0,COUNTIF(T4_imgsummary!E14:N14,"LEPS")*100/M14)</f>
        <v>0</v>
      </c>
      <c r="AS14">
        <f>IF(M14=0,0,COUNTIF(T4_imgsummary!E14:N14,"LOB")*100/M14)</f>
        <v>0</v>
      </c>
      <c r="AT14">
        <f>IF(M14=0,0,COUNTIF(T4_imgsummary!E14:N14,"MER")*100/M14)</f>
        <v>0</v>
      </c>
      <c r="AU14">
        <f>IF(M14=0,0,COUNTIF(T4_imgsummary!E14:N14,"MILL")*100/M14)</f>
        <v>0</v>
      </c>
      <c r="AV14">
        <f>IF(M14=0,0,COUNTIF(T4_imgsummary!E14:N14,"MON")*100/M14)</f>
        <v>0</v>
      </c>
      <c r="AW14">
        <f>IF(M14=0,0,COUNTIF(T4_imgsummary!E14:N14,"MONTB")*100/M14)</f>
        <v>0</v>
      </c>
      <c r="AX14">
        <f>IF(M14=0,0,COUNTIF(T4_imgsummary!E14:N14,"MONTE")*100/M14)</f>
        <v>0</v>
      </c>
      <c r="AY14">
        <f>IF(M14=0,0,COUNTIF(T4_imgsummary!E14:N14,"MONTF")*100/M14)</f>
        <v>0</v>
      </c>
      <c r="AZ14">
        <f>IF(M14=0,0,COUNTIF(T4_imgsummary!E14:N14,"MYC")*100/M14)</f>
        <v>0</v>
      </c>
      <c r="BA14">
        <f>IF(M14=0,0,COUNTIF(T4_imgsummary!E14:N14,"CB")*100/M14)</f>
        <v>0</v>
      </c>
      <c r="BB14">
        <f>IF(M14=0,0,COUNTIF(T4_imgsummary!E14:N14,"BUB")*100/M14)</f>
        <v>0</v>
      </c>
      <c r="BC14">
        <f>IF(M14=0,0,COUNTIF(T4_imgsummary!E14:N14,"CE")*100/M14)</f>
        <v>0</v>
      </c>
      <c r="BD14">
        <f>IF(M14=0,0,COUNTIF(T4_imgsummary!E14:N14,"CF")*100/M14)</f>
        <v>0</v>
      </c>
      <c r="BE14">
        <f>IF(M14=0,0,COUNTIF(T4_imgsummary!E14:N14,"FOT")*100/M14)</f>
        <v>0</v>
      </c>
      <c r="BF14">
        <f>IF(M14=0,0,COUNTIF(T4_imgsummary!E14:N14,"CM")*100/M14)</f>
        <v>0</v>
      </c>
      <c r="BG14">
        <f>IF(M14=0,0,COUNTIF(T4_imgsummary!E14:N14,"OULA")*100/M14)</f>
        <v>0</v>
      </c>
      <c r="BH14">
        <f>IF(M14=0,0,COUNTIF(T4_imgsummary!E14:N14,"OULO")*100/M14)</f>
        <v>0</v>
      </c>
      <c r="BI14">
        <f>IF(M14=0,0,COUNTIF(T4_imgsummary!E14:N14,"OXY")*100/M14)</f>
        <v>0</v>
      </c>
      <c r="BJ14">
        <f>IF(M14=0,0,COUNTIF(T4_imgsummary!E14:N14,"PACE")*100/M14)</f>
        <v>0</v>
      </c>
      <c r="BK14">
        <f>IF(M14=0,0,COUNTIF(T4_imgsummary!E14:N14,"PACF")*100/M14)</f>
        <v>0</v>
      </c>
      <c r="BL14">
        <f>IF(M14=0,0,COUNTIF(T4_imgsummary!E14:N14,"PAV")*100/M14)</f>
        <v>0</v>
      </c>
      <c r="BM14">
        <f>IF(M14=0,0,COUNTIF(T4_imgsummary!E14:N14,"PEC")*100/M14)</f>
        <v>0</v>
      </c>
      <c r="BN14">
        <f>IF(M14=0,0,COUNTIF(T4_imgsummary!E14:N14,"PLAT")*100/M14)</f>
        <v>0</v>
      </c>
      <c r="BO14">
        <f>IF(M14=0,0,COUNTIF(T4_imgsummary!E14:N14,"POC")*100/M14)</f>
        <v>0</v>
      </c>
      <c r="BP14">
        <f>IF(M14=0,0,COUNTIF(T4_imgsummary!E14:N14,"PORB")*100/M14)</f>
        <v>0</v>
      </c>
      <c r="BQ14">
        <f>IF(M14=0,0,COUNTIF(T4_imgsummary!E14:N14,"PORE")*100/M14)</f>
        <v>0</v>
      </c>
      <c r="BR14">
        <f>IF(M14=0,0,COUNTIF(T4_imgsummary!E14:N14,"PORM")*100/M14)</f>
        <v>0</v>
      </c>
      <c r="BS14">
        <f>IF(M14=0,0,COUNTIF(T4_imgsummary!E14:N14,"SER")*100/M14)</f>
        <v>0</v>
      </c>
      <c r="BT14">
        <f>IF(M14=0,0,COUNTIF(T4_imgsummary!E14:N14,"STY")*100/M14)</f>
        <v>0</v>
      </c>
      <c r="BU14">
        <f>IF(M14=0,0,COUNTIF(T4_imgsummary!E14:N14,"SYM")*100/M14)</f>
        <v>0</v>
      </c>
      <c r="BV14">
        <f>IF(M14=0,0,COUNTIF(T4_imgsummary!E14:N14,"TUBI")*100/M14)</f>
        <v>0</v>
      </c>
      <c r="BW14">
        <f>IF(M14=0,0,COUNTIF(T4_imgsummary!E14:N14,"TURB")*100/M14)</f>
        <v>0</v>
      </c>
      <c r="BX14">
        <f>IF(M14=0,0,COUNTIF(T4_imgsummary!E14:N14,"ZACRF")*100/M14)</f>
        <v>0</v>
      </c>
      <c r="BY14">
        <f>IF(M14=0,0,COUNTIF(T4_imgsummary!E14:N14,"ZAGARF")*100/M14)</f>
        <v>0</v>
      </c>
      <c r="BZ14">
        <f>IF(M14=0,0,COUNTIF(T4_imgsummary!E14:N14,"ZAGATF")*100/M14)</f>
        <v>0</v>
      </c>
      <c r="CA14">
        <f>IF(M14=0,0,COUNTIF(T4_imgsummary!E14:N14,"ZDENF")*100/M14)</f>
        <v>0</v>
      </c>
      <c r="CB14">
        <f>IF(M14=0,0,COUNTIF(T4_imgsummary!E14:N14,"ZEUPF")*100/M14)</f>
        <v>0</v>
      </c>
      <c r="CC14">
        <f>IF(M14=0,0,COUNTIF(T4_imgsummary!E14:N14,"ZFAVF")*100/M14)</f>
        <v>0</v>
      </c>
      <c r="CD14">
        <f>IF(M14=0,0,COUNTIF(T4_imgsummary!E14:N14,"ZCMRF")*100/M14)</f>
        <v>0</v>
      </c>
      <c r="CE14">
        <f>IF(M14=0,0,COUNTIF(T4_imgsummary!E14:N14,"ZMUSF")*100/M14)</f>
        <v>0</v>
      </c>
      <c r="CF14">
        <f>IF(M14=0,0,COUNTIF(T4_imgsummary!E14:N14,"ZNSC")*100/M14)</f>
        <v>0</v>
      </c>
      <c r="CG14">
        <f>IF(M14=0,0,COUNTIF(T4_imgsummary!E14:N14,"ZOC")*100/M14)</f>
        <v>0</v>
      </c>
      <c r="CH14">
        <f>IF(M14=0,0,COUNTIF(T4_imgsummary!E14:N14,"ZPOCF")*100/M14)</f>
        <v>0</v>
      </c>
      <c r="CI14">
        <f>IF(M14=0,0,COUNTIF(T4_imgsummary!E14:N14,"ZPORF")*100/M14)</f>
        <v>0</v>
      </c>
      <c r="CK14" s="26">
        <f>IF(M14=0,0,COUNTIF(T4_imgsummary!E14:N14,"AA")*100/M14)</f>
        <v>60</v>
      </c>
      <c r="CL14">
        <f>IF(M14=0,0,COUNTIF(T4_imgsummary!E14:N14,"CA")*100/M14)</f>
        <v>0</v>
      </c>
      <c r="CM14">
        <f>IF(M14=0,0,COUNTIF(T4_imgsummary!E14:N14,"DC")*100/M14)</f>
        <v>0</v>
      </c>
      <c r="CN14">
        <f>IF(M14=0,0,COUNTIF(T4_imgsummary!E14:N14,"DCA")*100/M14)</f>
        <v>0</v>
      </c>
      <c r="CO14">
        <f>IF(M14=0,0,COUNTIF(T4_imgsummary!E14:N14,"DIS")*100/M14)</f>
        <v>0</v>
      </c>
      <c r="CQ14">
        <f>IF(M14=0,0,COUNTIF(T4_imgsummary!E14:N14,"GRV")*100/M14)</f>
        <v>0</v>
      </c>
      <c r="CR14">
        <f>IF(M14=0,0,COUNTIF(T4_imgsummary!E14:N14,"R")*100/M14)</f>
        <v>0</v>
      </c>
      <c r="CS14">
        <f>IF(M14=0,0,COUNTIF(T4_imgsummary!E14:N14,"S")*100/M14)</f>
        <v>0</v>
      </c>
      <c r="CT14">
        <f>IF(M14=0,0,COUNTIF(T4_imgsummary!E14:N14,"RCK")*100/M14)</f>
        <v>0</v>
      </c>
      <c r="CU14">
        <f>IF(M14=0,0,COUNTIF(T4_imgsummary!E14:N14,"SI")*100/M14)</f>
        <v>0</v>
      </c>
      <c r="CW14">
        <f>IF(M14=0,0,COUNTIF(T4_imgsummary!E14:N14,"COD")*100/M14)</f>
        <v>0</v>
      </c>
      <c r="CX14">
        <f>IF(M14=0,0,COUNTIF(T4_imgsummary!E14:N14,"KAPP")*100/M14)</f>
        <v>0</v>
      </c>
      <c r="CY14" s="26">
        <f>IF(M14=0,0,COUNTIF(T4_imgsummary!E14:N14,"MA")*100/M14)</f>
        <v>40</v>
      </c>
      <c r="CZ14">
        <f>IF(M14=0,0,COUNTIF(T4_imgsummary!E14:N14,"SARG")*100/M14)</f>
        <v>0</v>
      </c>
      <c r="DB14">
        <f>IF(M14=0,0,COUNTIF(T4_imgsummary!E14:N14,"HA")*100/M14)</f>
        <v>0</v>
      </c>
      <c r="DD14">
        <f>IF(M14=0,0,COUNTIF(T4_imgsummary!E14:N14,"COTS")*100/M14)</f>
        <v>0</v>
      </c>
      <c r="DE14">
        <f>IF(M14=0,0,COUNTIF(T4_imgsummary!E14:N14,"COR")*100/M14)</f>
        <v>0</v>
      </c>
      <c r="DF14">
        <f>IF(M14=0,0,COUNTIF(T4_imgsummary!E14:N14,"DIA")*100/M14)</f>
        <v>0</v>
      </c>
      <c r="DG14">
        <f>IF(M14=0,0,COUNTIF(T4_imgsummary!E14:N14,"GORG")*100/M14)</f>
        <v>0</v>
      </c>
      <c r="DH14">
        <f>IF(M14=0,0,COUNTIF(T4_imgsummary!E14:N14,"ISIS")*100/M14)</f>
        <v>0</v>
      </c>
      <c r="DI14">
        <f>IF(M14=0,0,COUNTIF(T4_imgsummary!E14:N14,"OT")*100/M14)</f>
        <v>0</v>
      </c>
      <c r="DJ14">
        <f>IF(M14=0,0,COUNTIF(T4_imgsummary!E14:N14,"SG")*100/M14)</f>
        <v>0</v>
      </c>
      <c r="DK14">
        <f>IF(M14=0,0,COUNTIF(T4_imgsummary!E14:N14,"SC")*100/M14)</f>
        <v>0</v>
      </c>
      <c r="DL14">
        <f>IF(M14=0,0,COUNTIF(T4_imgsummary!E14:N14,"SP")*100/M14)</f>
        <v>0</v>
      </c>
      <c r="DM14">
        <f>IF(M14=0,0,COUNTIF(T4_imgsummary!E14:N14,"ZO")*100/M14)</f>
        <v>0</v>
      </c>
      <c r="DO14">
        <f>IF(M14=0,0,COUNTIF(T4_imgsummary!E14:N14,"TWB")*100/M14)</f>
        <v>0</v>
      </c>
      <c r="DQ14">
        <f>IF(M14=0,0,COUNTIF(T4_imgsummary!Y14:AH14,"COR")*100/M14)</f>
        <v>0</v>
      </c>
      <c r="DR14">
        <f>IF(M14=0,0,COUNTIF(T4_imgsummary!Y14:AH14,"COTS")*100/M14)</f>
        <v>0</v>
      </c>
      <c r="DS14">
        <f>IF(M14=0,0,COUNTIF(T4_imgsummary!Y14:AH14,"DIA")*100/M14)</f>
        <v>0</v>
      </c>
      <c r="DT14">
        <f>IF(M14=0,0,COUNTIF(T4_imgsummary!Y14:AH14,"GORG")*100/M14)</f>
        <v>0</v>
      </c>
      <c r="DU14">
        <f>IF(M14=0,0,COUNTIF(T4_imgsummary!Y14:AH14,"ISIS")*100/M14)</f>
        <v>0</v>
      </c>
      <c r="DV14">
        <f>IF(M14=0,0,COUNTIF(T4_imgsummary!Y14:AH14,"DIS")*100/M14)</f>
        <v>0</v>
      </c>
      <c r="DW14">
        <f>IF(M14=0,0,COUNTIF(T4_imgsummary!Y14:AH14,"BLEC")*100/M14)</f>
        <v>0</v>
      </c>
      <c r="DX14">
        <f>IF(M14=0,0,COUNTIF(T4_imgsummary!Y14:AH14,"COD")*100/M14)</f>
        <v>0</v>
      </c>
      <c r="DY14">
        <f>IF(M14=0,0,COUNTIF(T4_imgsummary!Y14:AH14,"KAPP")*100/M14)</f>
        <v>0</v>
      </c>
      <c r="DZ14">
        <f>IF(M14=0,0,COUNTIF(T4_imgsummary!Y14:AH14,"SARG")*100/M14)</f>
        <v>0</v>
      </c>
      <c r="EA14">
        <f>IF(M14=0,0,COUNTIF(T4_imgsummary!Y14:AH14,"ZACRF")*100/M14)</f>
        <v>0</v>
      </c>
      <c r="EB14">
        <f>IF(M14=0,0,COUNTIF(T4_imgsummary!Y14:AH14,"ZAGARF")*100/M14)</f>
        <v>0</v>
      </c>
      <c r="EC14">
        <f>IF(M14=0,0,COUNTIF(T4_imgsummary!Y14:AH14,"ZAGATF")*100/M14)</f>
        <v>0</v>
      </c>
      <c r="ED14">
        <f>IF(M14=0,0,COUNTIF(T4_imgsummary!Y14:AH14,"ZCMRF")*100/M14)</f>
        <v>0</v>
      </c>
      <c r="EE14">
        <f>IF(M14=0,0,COUNTIF(T4_imgsummary!Y14:AH14,"ZDENF")*100/M14)</f>
        <v>0</v>
      </c>
      <c r="EF14">
        <f>IF(M14=0,0,COUNTIF(T4_imgsummary!Y14:AH14,"ZEUPF")*100/M14)</f>
        <v>0</v>
      </c>
      <c r="EG14">
        <f>IF(M14=0,0,COUNTIF(T4_imgsummary!Y14:AH14,"ZFAVF")*100/M14)</f>
        <v>0</v>
      </c>
      <c r="EH14">
        <f>IF(M14=0,0,COUNTIF(T4_imgsummary!Y14:AH14,"ZMUSF")*100/M14)</f>
        <v>0</v>
      </c>
      <c r="EI14">
        <f>IF(M14=0,0,COUNTIF(T4_imgsummary!Y14:AH14,"ZNSC")*100/M14)</f>
        <v>0</v>
      </c>
      <c r="EJ14">
        <f>IF(M14=0,0,COUNTIF(T4_imgsummary!Y14:AH14,"ZOC")*100/M14)</f>
        <v>0</v>
      </c>
      <c r="EK14">
        <f>IF(M14=0,0,COUNTIF(T4_imgsummary!Y14:AH14,"ZPOCF")*100/M14)</f>
        <v>0</v>
      </c>
      <c r="EL14">
        <f>IF(M14=0,0,COUNTIF(T4_imgsummary!Y14:AH14,"ZPORF")*100/M14)</f>
        <v>0</v>
      </c>
    </row>
    <row r="15" spans="1:142" x14ac:dyDescent="0.25">
      <c r="A15">
        <v>13</v>
      </c>
      <c r="B15" t="s">
        <v>886</v>
      </c>
      <c r="F15" s="26">
        <f>IF(M15=0,0,COUNTIF(T4_imgsummary!O15:X15,"HC")*100/M15)</f>
        <v>20</v>
      </c>
      <c r="G15" s="26">
        <f>IF(M15=0,0,COUNTIF(T4_imgsummary!O15:X15,"AA")*100/M15)</f>
        <v>50</v>
      </c>
      <c r="H15">
        <f>IF(M15=0,0,COUNTIF(T4_imgsummary!O15:X15,"AB")*100/M15)</f>
        <v>0</v>
      </c>
      <c r="I15">
        <f>IF(M15=0,0,COUNTIF(T4_imgsummary!O15:X15,"MA")*100/M15)</f>
        <v>0</v>
      </c>
      <c r="J15" s="26">
        <f>IF(M15=0,0,COUNTIF(T4_imgsummary!O15:X15,"HA")*100/M15)</f>
        <v>30</v>
      </c>
      <c r="K15">
        <f>IF(M15=0,0,COUNTIF(T4_imgsummary!O15:X15,"OB")*100/M15)</f>
        <v>0</v>
      </c>
      <c r="L15">
        <f>IF(M15=0,0,COUNTIF(T4_imgsummary!O15:X15,"TWB")*100/M15)</f>
        <v>0</v>
      </c>
      <c r="M15">
        <f>10-COUNTIF(T4_imgsummary!O15:X15,"TWS")</f>
        <v>10</v>
      </c>
      <c r="P15">
        <f>IF(M15=0,0,COUNTIF(T4_imgsummary!E15:N15,"ACAN")*100/M15)</f>
        <v>0</v>
      </c>
      <c r="Q15">
        <f>IF(M15=0,0,COUNTIF(T4_imgsummary!E15:N15,"ACB")*100/M15)</f>
        <v>0</v>
      </c>
      <c r="R15">
        <f>IF(M15=0,0,COUNTIF(T4_imgsummary!E15:N15,"ACC")*100/M15)</f>
        <v>0</v>
      </c>
      <c r="S15">
        <f>IF(M15=0,0,COUNTIF(T4_imgsummary!E15:N15,"ACD")*100/M15)</f>
        <v>0</v>
      </c>
      <c r="T15">
        <f>IF(M15=0,0,COUNTIF(T4_imgsummary!E15:N15,"ACH")*100/M15)</f>
        <v>0</v>
      </c>
      <c r="U15">
        <f>IF(M15=0,0,COUNTIF(T4_imgsummary!E15:N15,"ACT")*100/M15)</f>
        <v>0</v>
      </c>
      <c r="V15">
        <f>IF(M15=0,0,COUNTIF(T4_imgsummary!E15:N15,"ACR")*100/M15)</f>
        <v>0</v>
      </c>
      <c r="W15">
        <f>IF(M15=0,0,COUNTIF(T4_imgsummary!E15:N15,"AST")*100/M15)</f>
        <v>0</v>
      </c>
      <c r="X15">
        <f>IF(M15=0,0,COUNTIF(T4_imgsummary!E15:N15,"AF")*100/M15)</f>
        <v>0</v>
      </c>
      <c r="Y15">
        <f>IF(M15=0,0,COUNTIF(T4_imgsummary!E15:N15,"BLEC")*100/M15)</f>
        <v>0</v>
      </c>
      <c r="Z15">
        <f>IF(M15=0,0,COUNTIF(T4_imgsummary!E15:N15,"CAU")*100/M15)</f>
        <v>0</v>
      </c>
      <c r="AA15">
        <f>IF(M15=0,0,COUNTIF(T4_imgsummary!E15:N15,"COE")*100/M15)</f>
        <v>0</v>
      </c>
      <c r="AB15">
        <f>IF(M15=0,0,COUNTIF(T4_imgsummary!E15:N15,"COS")*100/M15)</f>
        <v>0</v>
      </c>
      <c r="AC15">
        <f>IF(M15=0,0,COUNTIF(T4_imgsummary!E15:N15,"CYP")*100/M15)</f>
        <v>0</v>
      </c>
      <c r="AD15">
        <f>IF(M15=0,0,COUNTIF(T4_imgsummary!E15:N15,"DIP")*100/M15)</f>
        <v>0</v>
      </c>
      <c r="AE15">
        <f>IF(M15=0,0,COUNTIF(T4_imgsummary!E15:N15,"ECHY")*100/M15)</f>
        <v>0</v>
      </c>
      <c r="AF15">
        <f>IF(M15=0,0,COUNTIF(T4_imgsummary!E15:N15,"ECHI")*100/M15)</f>
        <v>0</v>
      </c>
      <c r="AG15">
        <f>IF(M15=0,0,COUNTIF(T4_imgsummary!E15:N15,"EUP")*100/M15)</f>
        <v>0</v>
      </c>
      <c r="AH15">
        <f>IF(M15=0,0,COUNTIF(T4_imgsummary!E15:N15,"FAV")*100/M15)</f>
        <v>0</v>
      </c>
      <c r="AI15">
        <f>IF(M15=0,0,COUNTIF(T4_imgsummary!E15:N15,"FVI")*100/M15)</f>
        <v>0</v>
      </c>
      <c r="AJ15" s="26">
        <f>IF(M15=0,0,COUNTIF(T4_imgsummary!E15:N15,"CMR")*100/M15)</f>
        <v>10</v>
      </c>
      <c r="AK15">
        <f>IF(M15=0,0,COUNTIF(T4_imgsummary!E15:N15,"GAL")*100/M15)</f>
        <v>0</v>
      </c>
      <c r="AL15">
        <f>IF(M15=0,0,COUNTIF(T4_imgsummary!E15:N15,"GONIA")*100/M15)</f>
        <v>0</v>
      </c>
      <c r="AM15">
        <f>IF(M15=0,0,COUNTIF(T4_imgsummary!E15:N15,"GONIO")*100/M15)</f>
        <v>0</v>
      </c>
      <c r="AN15">
        <f>IF(M15=0,0,COUNTIF(T4_imgsummary!E15:N15,"HEL")*100/M15)</f>
        <v>0</v>
      </c>
      <c r="AO15">
        <f>IF(M15=0,0,COUNTIF(T4_imgsummary!E15:N15,"HYD")*100/M15)</f>
        <v>0</v>
      </c>
      <c r="AP15">
        <f>IF(M15=0,0,COUNTIF(T4_imgsummary!E15:N15,"ISO")*100/M15)</f>
        <v>0</v>
      </c>
      <c r="AQ15">
        <f>IF(M15=0,0,COUNTIF(T4_imgsummary!E15:N15,"LEPA")*100/M15)</f>
        <v>0</v>
      </c>
      <c r="AR15">
        <f>IF(M15=0,0,COUNTIF(T4_imgsummary!E15:N15,"LEPS")*100/M15)</f>
        <v>0</v>
      </c>
      <c r="AS15">
        <f>IF(M15=0,0,COUNTIF(T4_imgsummary!E15:N15,"LOB")*100/M15)</f>
        <v>0</v>
      </c>
      <c r="AT15">
        <f>IF(M15=0,0,COUNTIF(T4_imgsummary!E15:N15,"MER")*100/M15)</f>
        <v>0</v>
      </c>
      <c r="AU15">
        <f>IF(M15=0,0,COUNTIF(T4_imgsummary!E15:N15,"MILL")*100/M15)</f>
        <v>0</v>
      </c>
      <c r="AV15">
        <f>IF(M15=0,0,COUNTIF(T4_imgsummary!E15:N15,"MON")*100/M15)</f>
        <v>0</v>
      </c>
      <c r="AW15">
        <f>IF(M15=0,0,COUNTIF(T4_imgsummary!E15:N15,"MONTB")*100/M15)</f>
        <v>0</v>
      </c>
      <c r="AX15">
        <f>IF(M15=0,0,COUNTIF(T4_imgsummary!E15:N15,"MONTE")*100/M15)</f>
        <v>0</v>
      </c>
      <c r="AY15">
        <f>IF(M15=0,0,COUNTIF(T4_imgsummary!E15:N15,"MONTF")*100/M15)</f>
        <v>0</v>
      </c>
      <c r="AZ15">
        <f>IF(M15=0,0,COUNTIF(T4_imgsummary!E15:N15,"MYC")*100/M15)</f>
        <v>0</v>
      </c>
      <c r="BA15">
        <f>IF(M15=0,0,COUNTIF(T4_imgsummary!E15:N15,"CB")*100/M15)</f>
        <v>0</v>
      </c>
      <c r="BB15">
        <f>IF(M15=0,0,COUNTIF(T4_imgsummary!E15:N15,"BUB")*100/M15)</f>
        <v>0</v>
      </c>
      <c r="BC15">
        <f>IF(M15=0,0,COUNTIF(T4_imgsummary!E15:N15,"CE")*100/M15)</f>
        <v>0</v>
      </c>
      <c r="BD15">
        <f>IF(M15=0,0,COUNTIF(T4_imgsummary!E15:N15,"CF")*100/M15)</f>
        <v>0</v>
      </c>
      <c r="BE15">
        <f>IF(M15=0,0,COUNTIF(T4_imgsummary!E15:N15,"FOT")*100/M15)</f>
        <v>0</v>
      </c>
      <c r="BF15">
        <f>IF(M15=0,0,COUNTIF(T4_imgsummary!E15:N15,"CM")*100/M15)</f>
        <v>0</v>
      </c>
      <c r="BG15">
        <f>IF(M15=0,0,COUNTIF(T4_imgsummary!E15:N15,"OULA")*100/M15)</f>
        <v>0</v>
      </c>
      <c r="BH15">
        <f>IF(M15=0,0,COUNTIF(T4_imgsummary!E15:N15,"OULO")*100/M15)</f>
        <v>0</v>
      </c>
      <c r="BI15">
        <f>IF(M15=0,0,COUNTIF(T4_imgsummary!E15:N15,"OXY")*100/M15)</f>
        <v>0</v>
      </c>
      <c r="BJ15">
        <f>IF(M15=0,0,COUNTIF(T4_imgsummary!E15:N15,"PACE")*100/M15)</f>
        <v>0</v>
      </c>
      <c r="BK15">
        <f>IF(M15=0,0,COUNTIF(T4_imgsummary!E15:N15,"PACF")*100/M15)</f>
        <v>0</v>
      </c>
      <c r="BL15">
        <f>IF(M15=0,0,COUNTIF(T4_imgsummary!E15:N15,"PAV")*100/M15)</f>
        <v>0</v>
      </c>
      <c r="BM15">
        <f>IF(M15=0,0,COUNTIF(T4_imgsummary!E15:N15,"PEC")*100/M15)</f>
        <v>0</v>
      </c>
      <c r="BN15">
        <f>IF(M15=0,0,COUNTIF(T4_imgsummary!E15:N15,"PLAT")*100/M15)</f>
        <v>0</v>
      </c>
      <c r="BO15">
        <f>IF(M15=0,0,COUNTIF(T4_imgsummary!E15:N15,"POC")*100/M15)</f>
        <v>0</v>
      </c>
      <c r="BP15">
        <f>IF(M15=0,0,COUNTIF(T4_imgsummary!E15:N15,"PORB")*100/M15)</f>
        <v>0</v>
      </c>
      <c r="BQ15">
        <f>IF(M15=0,0,COUNTIF(T4_imgsummary!E15:N15,"PORE")*100/M15)</f>
        <v>0</v>
      </c>
      <c r="BR15">
        <f>IF(M15=0,0,COUNTIF(T4_imgsummary!E15:N15,"PORM")*100/M15)</f>
        <v>0</v>
      </c>
      <c r="BS15">
        <f>IF(M15=0,0,COUNTIF(T4_imgsummary!E15:N15,"SER")*100/M15)</f>
        <v>0</v>
      </c>
      <c r="BT15">
        <f>IF(M15=0,0,COUNTIF(T4_imgsummary!E15:N15,"STY")*100/M15)</f>
        <v>0</v>
      </c>
      <c r="BU15" s="26">
        <f>IF(M15=0,0,COUNTIF(T4_imgsummary!E15:N15,"SYM")*100/M15)</f>
        <v>10</v>
      </c>
      <c r="BV15">
        <f>IF(M15=0,0,COUNTIF(T4_imgsummary!E15:N15,"TUBI")*100/M15)</f>
        <v>0</v>
      </c>
      <c r="BW15">
        <f>IF(M15=0,0,COUNTIF(T4_imgsummary!E15:N15,"TURB")*100/M15)</f>
        <v>0</v>
      </c>
      <c r="BX15">
        <f>IF(M15=0,0,COUNTIF(T4_imgsummary!E15:N15,"ZACRF")*100/M15)</f>
        <v>0</v>
      </c>
      <c r="BY15">
        <f>IF(M15=0,0,COUNTIF(T4_imgsummary!E15:N15,"ZAGARF")*100/M15)</f>
        <v>0</v>
      </c>
      <c r="BZ15">
        <f>IF(M15=0,0,COUNTIF(T4_imgsummary!E15:N15,"ZAGATF")*100/M15)</f>
        <v>0</v>
      </c>
      <c r="CA15">
        <f>IF(M15=0,0,COUNTIF(T4_imgsummary!E15:N15,"ZDENF")*100/M15)</f>
        <v>0</v>
      </c>
      <c r="CB15">
        <f>IF(M15=0,0,COUNTIF(T4_imgsummary!E15:N15,"ZEUPF")*100/M15)</f>
        <v>0</v>
      </c>
      <c r="CC15">
        <f>IF(M15=0,0,COUNTIF(T4_imgsummary!E15:N15,"ZFAVF")*100/M15)</f>
        <v>0</v>
      </c>
      <c r="CD15">
        <f>IF(M15=0,0,COUNTIF(T4_imgsummary!E15:N15,"ZCMRF")*100/M15)</f>
        <v>0</v>
      </c>
      <c r="CE15">
        <f>IF(M15=0,0,COUNTIF(T4_imgsummary!E15:N15,"ZMUSF")*100/M15)</f>
        <v>0</v>
      </c>
      <c r="CF15">
        <f>IF(M15=0,0,COUNTIF(T4_imgsummary!E15:N15,"ZNSC")*100/M15)</f>
        <v>0</v>
      </c>
      <c r="CG15">
        <f>IF(M15=0,0,COUNTIF(T4_imgsummary!E15:N15,"ZOC")*100/M15)</f>
        <v>0</v>
      </c>
      <c r="CH15">
        <f>IF(M15=0,0,COUNTIF(T4_imgsummary!E15:N15,"ZPOCF")*100/M15)</f>
        <v>0</v>
      </c>
      <c r="CI15">
        <f>IF(M15=0,0,COUNTIF(T4_imgsummary!E15:N15,"ZPORF")*100/M15)</f>
        <v>0</v>
      </c>
      <c r="CK15" s="26">
        <f>IF(M15=0,0,COUNTIF(T4_imgsummary!E15:N15,"AA")*100/M15)</f>
        <v>50</v>
      </c>
      <c r="CL15">
        <f>IF(M15=0,0,COUNTIF(T4_imgsummary!E15:N15,"CA")*100/M15)</f>
        <v>0</v>
      </c>
      <c r="CM15">
        <f>IF(M15=0,0,COUNTIF(T4_imgsummary!E15:N15,"DC")*100/M15)</f>
        <v>0</v>
      </c>
      <c r="CN15">
        <f>IF(M15=0,0,COUNTIF(T4_imgsummary!E15:N15,"DCA")*100/M15)</f>
        <v>0</v>
      </c>
      <c r="CO15">
        <f>IF(M15=0,0,COUNTIF(T4_imgsummary!E15:N15,"DIS")*100/M15)</f>
        <v>0</v>
      </c>
      <c r="CQ15">
        <f>IF(M15=0,0,COUNTIF(T4_imgsummary!E15:N15,"GRV")*100/M15)</f>
        <v>0</v>
      </c>
      <c r="CR15">
        <f>IF(M15=0,0,COUNTIF(T4_imgsummary!E15:N15,"R")*100/M15)</f>
        <v>0</v>
      </c>
      <c r="CS15">
        <f>IF(M15=0,0,COUNTIF(T4_imgsummary!E15:N15,"S")*100/M15)</f>
        <v>0</v>
      </c>
      <c r="CT15">
        <f>IF(M15=0,0,COUNTIF(T4_imgsummary!E15:N15,"RCK")*100/M15)</f>
        <v>0</v>
      </c>
      <c r="CU15">
        <f>IF(M15=0,0,COUNTIF(T4_imgsummary!E15:N15,"SI")*100/M15)</f>
        <v>0</v>
      </c>
      <c r="CW15">
        <f>IF(M15=0,0,COUNTIF(T4_imgsummary!E15:N15,"COD")*100/M15)</f>
        <v>0</v>
      </c>
      <c r="CX15">
        <f>IF(M15=0,0,COUNTIF(T4_imgsummary!E15:N15,"KAPP")*100/M15)</f>
        <v>0</v>
      </c>
      <c r="CY15">
        <f>IF(M15=0,0,COUNTIF(T4_imgsummary!E15:N15,"MA")*100/M15)</f>
        <v>0</v>
      </c>
      <c r="CZ15">
        <f>IF(M15=0,0,COUNTIF(T4_imgsummary!E15:N15,"SARG")*100/M15)</f>
        <v>0</v>
      </c>
      <c r="DB15" s="26">
        <f>IF(M15=0,0,COUNTIF(T4_imgsummary!E15:N15,"HA")*100/M15)</f>
        <v>30</v>
      </c>
      <c r="DD15">
        <f>IF(M15=0,0,COUNTIF(T4_imgsummary!E15:N15,"COTS")*100/M15)</f>
        <v>0</v>
      </c>
      <c r="DE15">
        <f>IF(M15=0,0,COUNTIF(T4_imgsummary!E15:N15,"COR")*100/M15)</f>
        <v>0</v>
      </c>
      <c r="DF15">
        <f>IF(M15=0,0,COUNTIF(T4_imgsummary!E15:N15,"DIA")*100/M15)</f>
        <v>0</v>
      </c>
      <c r="DG15">
        <f>IF(M15=0,0,COUNTIF(T4_imgsummary!E15:N15,"GORG")*100/M15)</f>
        <v>0</v>
      </c>
      <c r="DH15">
        <f>IF(M15=0,0,COUNTIF(T4_imgsummary!E15:N15,"ISIS")*100/M15)</f>
        <v>0</v>
      </c>
      <c r="DI15">
        <f>IF(M15=0,0,COUNTIF(T4_imgsummary!E15:N15,"OT")*100/M15)</f>
        <v>0</v>
      </c>
      <c r="DJ15">
        <f>IF(M15=0,0,COUNTIF(T4_imgsummary!E15:N15,"SG")*100/M15)</f>
        <v>0</v>
      </c>
      <c r="DK15">
        <f>IF(M15=0,0,COUNTIF(T4_imgsummary!E15:N15,"SC")*100/M15)</f>
        <v>0</v>
      </c>
      <c r="DL15">
        <f>IF(M15=0,0,COUNTIF(T4_imgsummary!E15:N15,"SP")*100/M15)</f>
        <v>0</v>
      </c>
      <c r="DM15">
        <f>IF(M15=0,0,COUNTIF(T4_imgsummary!E15:N15,"ZO")*100/M15)</f>
        <v>0</v>
      </c>
      <c r="DO15">
        <f>IF(M15=0,0,COUNTIF(T4_imgsummary!E15:N15,"TWB")*100/M15)</f>
        <v>0</v>
      </c>
      <c r="DQ15">
        <f>IF(M15=0,0,COUNTIF(T4_imgsummary!Y15:AH15,"COR")*100/M15)</f>
        <v>0</v>
      </c>
      <c r="DR15">
        <f>IF(M15=0,0,COUNTIF(T4_imgsummary!Y15:AH15,"COTS")*100/M15)</f>
        <v>0</v>
      </c>
      <c r="DS15">
        <f>IF(M15=0,0,COUNTIF(T4_imgsummary!Y15:AH15,"DIA")*100/M15)</f>
        <v>0</v>
      </c>
      <c r="DT15">
        <f>IF(M15=0,0,COUNTIF(T4_imgsummary!Y15:AH15,"GORG")*100/M15)</f>
        <v>0</v>
      </c>
      <c r="DU15">
        <f>IF(M15=0,0,COUNTIF(T4_imgsummary!Y15:AH15,"ISIS")*100/M15)</f>
        <v>0</v>
      </c>
      <c r="DV15">
        <f>IF(M15=0,0,COUNTIF(T4_imgsummary!Y15:AH15,"DIS")*100/M15)</f>
        <v>0</v>
      </c>
      <c r="DW15">
        <f>IF(M15=0,0,COUNTIF(T4_imgsummary!Y15:AH15,"BLEC")*100/M15)</f>
        <v>0</v>
      </c>
      <c r="DX15">
        <f>IF(M15=0,0,COUNTIF(T4_imgsummary!Y15:AH15,"COD")*100/M15)</f>
        <v>0</v>
      </c>
      <c r="DY15">
        <f>IF(M15=0,0,COUNTIF(T4_imgsummary!Y15:AH15,"KAPP")*100/M15)</f>
        <v>0</v>
      </c>
      <c r="DZ15">
        <f>IF(M15=0,0,COUNTIF(T4_imgsummary!Y15:AH15,"SARG")*100/M15)</f>
        <v>0</v>
      </c>
      <c r="EA15">
        <f>IF(M15=0,0,COUNTIF(T4_imgsummary!Y15:AH15,"ZACRF")*100/M15)</f>
        <v>0</v>
      </c>
      <c r="EB15">
        <f>IF(M15=0,0,COUNTIF(T4_imgsummary!Y15:AH15,"ZAGARF")*100/M15)</f>
        <v>0</v>
      </c>
      <c r="EC15">
        <f>IF(M15=0,0,COUNTIF(T4_imgsummary!Y15:AH15,"ZAGATF")*100/M15)</f>
        <v>0</v>
      </c>
      <c r="ED15">
        <f>IF(M15=0,0,COUNTIF(T4_imgsummary!Y15:AH15,"ZCMRF")*100/M15)</f>
        <v>0</v>
      </c>
      <c r="EE15">
        <f>IF(M15=0,0,COUNTIF(T4_imgsummary!Y15:AH15,"ZDENF")*100/M15)</f>
        <v>0</v>
      </c>
      <c r="EF15">
        <f>IF(M15=0,0,COUNTIF(T4_imgsummary!Y15:AH15,"ZEUPF")*100/M15)</f>
        <v>0</v>
      </c>
      <c r="EG15">
        <f>IF(M15=0,0,COUNTIF(T4_imgsummary!Y15:AH15,"ZFAVF")*100/M15)</f>
        <v>0</v>
      </c>
      <c r="EH15">
        <f>IF(M15=0,0,COUNTIF(T4_imgsummary!Y15:AH15,"ZMUSF")*100/M15)</f>
        <v>0</v>
      </c>
      <c r="EI15">
        <f>IF(M15=0,0,COUNTIF(T4_imgsummary!Y15:AH15,"ZNSC")*100/M15)</f>
        <v>0</v>
      </c>
      <c r="EJ15">
        <f>IF(M15=0,0,COUNTIF(T4_imgsummary!Y15:AH15,"ZOC")*100/M15)</f>
        <v>0</v>
      </c>
      <c r="EK15">
        <f>IF(M15=0,0,COUNTIF(T4_imgsummary!Y15:AH15,"ZPOCF")*100/M15)</f>
        <v>0</v>
      </c>
      <c r="EL15">
        <f>IF(M15=0,0,COUNTIF(T4_imgsummary!Y15:AH15,"ZPORF")*100/M15)</f>
        <v>0</v>
      </c>
    </row>
    <row r="16" spans="1:142" x14ac:dyDescent="0.25">
      <c r="A16">
        <v>14</v>
      </c>
      <c r="B16" t="s">
        <v>887</v>
      </c>
      <c r="F16" s="26">
        <f>IF(M16=0,0,COUNTIF(T4_imgsummary!O16:X16,"HC")*100/M16)</f>
        <v>20</v>
      </c>
      <c r="G16" s="26">
        <f>IF(M16=0,0,COUNTIF(T4_imgsummary!O16:X16,"AA")*100/M16)</f>
        <v>50</v>
      </c>
      <c r="H16">
        <f>IF(M16=0,0,COUNTIF(T4_imgsummary!O16:X16,"AB")*100/M16)</f>
        <v>0</v>
      </c>
      <c r="I16" s="26">
        <f>IF(M16=0,0,COUNTIF(T4_imgsummary!O16:X16,"MA")*100/M16)</f>
        <v>20</v>
      </c>
      <c r="J16">
        <f>IF(M16=0,0,COUNTIF(T4_imgsummary!O16:X16,"HA")*100/M16)</f>
        <v>0</v>
      </c>
      <c r="K16" s="26">
        <f>IF(M16=0,0,COUNTIF(T4_imgsummary!O16:X16,"OB")*100/M16)</f>
        <v>10</v>
      </c>
      <c r="L16">
        <f>IF(M16=0,0,COUNTIF(T4_imgsummary!O16:X16,"TWB")*100/M16)</f>
        <v>0</v>
      </c>
      <c r="M16">
        <f>10-COUNTIF(T4_imgsummary!O16:X16,"TWS")</f>
        <v>10</v>
      </c>
      <c r="P16">
        <f>IF(M16=0,0,COUNTIF(T4_imgsummary!E16:N16,"ACAN")*100/M16)</f>
        <v>0</v>
      </c>
      <c r="Q16">
        <f>IF(M16=0,0,COUNTIF(T4_imgsummary!E16:N16,"ACB")*100/M16)</f>
        <v>0</v>
      </c>
      <c r="R16">
        <f>IF(M16=0,0,COUNTIF(T4_imgsummary!E16:N16,"ACC")*100/M16)</f>
        <v>0</v>
      </c>
      <c r="S16">
        <f>IF(M16=0,0,COUNTIF(T4_imgsummary!E16:N16,"ACD")*100/M16)</f>
        <v>0</v>
      </c>
      <c r="T16">
        <f>IF(M16=0,0,COUNTIF(T4_imgsummary!E16:N16,"ACH")*100/M16)</f>
        <v>0</v>
      </c>
      <c r="U16">
        <f>IF(M16=0,0,COUNTIF(T4_imgsummary!E16:N16,"ACT")*100/M16)</f>
        <v>0</v>
      </c>
      <c r="V16">
        <f>IF(M16=0,0,COUNTIF(T4_imgsummary!E16:N16,"ACR")*100/M16)</f>
        <v>0</v>
      </c>
      <c r="W16">
        <f>IF(M16=0,0,COUNTIF(T4_imgsummary!E16:N16,"AST")*100/M16)</f>
        <v>0</v>
      </c>
      <c r="X16">
        <f>IF(M16=0,0,COUNTIF(T4_imgsummary!E16:N16,"AF")*100/M16)</f>
        <v>0</v>
      </c>
      <c r="Y16">
        <f>IF(M16=0,0,COUNTIF(T4_imgsummary!E16:N16,"BLEC")*100/M16)</f>
        <v>0</v>
      </c>
      <c r="Z16">
        <f>IF(M16=0,0,COUNTIF(T4_imgsummary!E16:N16,"CAU")*100/M16)</f>
        <v>0</v>
      </c>
      <c r="AA16">
        <f>IF(M16=0,0,COUNTIF(T4_imgsummary!E16:N16,"COE")*100/M16)</f>
        <v>0</v>
      </c>
      <c r="AB16">
        <f>IF(M16=0,0,COUNTIF(T4_imgsummary!E16:N16,"COS")*100/M16)</f>
        <v>0</v>
      </c>
      <c r="AC16">
        <f>IF(M16=0,0,COUNTIF(T4_imgsummary!E16:N16,"CYP")*100/M16)</f>
        <v>0</v>
      </c>
      <c r="AD16">
        <f>IF(M16=0,0,COUNTIF(T4_imgsummary!E16:N16,"DIP")*100/M16)</f>
        <v>0</v>
      </c>
      <c r="AE16">
        <f>IF(M16=0,0,COUNTIF(T4_imgsummary!E16:N16,"ECHY")*100/M16)</f>
        <v>0</v>
      </c>
      <c r="AF16">
        <f>IF(M16=0,0,COUNTIF(T4_imgsummary!E16:N16,"ECHI")*100/M16)</f>
        <v>0</v>
      </c>
      <c r="AG16">
        <f>IF(M16=0,0,COUNTIF(T4_imgsummary!E16:N16,"EUP")*100/M16)</f>
        <v>0</v>
      </c>
      <c r="AH16">
        <f>IF(M16=0,0,COUNTIF(T4_imgsummary!E16:N16,"FAV")*100/M16)</f>
        <v>0</v>
      </c>
      <c r="AI16">
        <f>IF(M16=0,0,COUNTIF(T4_imgsummary!E16:N16,"FVI")*100/M16)</f>
        <v>0</v>
      </c>
      <c r="AJ16">
        <f>IF(M16=0,0,COUNTIF(T4_imgsummary!E16:N16,"CMR")*100/M16)</f>
        <v>0</v>
      </c>
      <c r="AK16">
        <f>IF(M16=0,0,COUNTIF(T4_imgsummary!E16:N16,"GAL")*100/M16)</f>
        <v>0</v>
      </c>
      <c r="AL16">
        <f>IF(M16=0,0,COUNTIF(T4_imgsummary!E16:N16,"GONIA")*100/M16)</f>
        <v>0</v>
      </c>
      <c r="AM16">
        <f>IF(M16=0,0,COUNTIF(T4_imgsummary!E16:N16,"GONIO")*100/M16)</f>
        <v>0</v>
      </c>
      <c r="AN16">
        <f>IF(M16=0,0,COUNTIF(T4_imgsummary!E16:N16,"HEL")*100/M16)</f>
        <v>0</v>
      </c>
      <c r="AO16">
        <f>IF(M16=0,0,COUNTIF(T4_imgsummary!E16:N16,"HYD")*100/M16)</f>
        <v>0</v>
      </c>
      <c r="AP16">
        <f>IF(M16=0,0,COUNTIF(T4_imgsummary!E16:N16,"ISO")*100/M16)</f>
        <v>0</v>
      </c>
      <c r="AQ16">
        <f>IF(M16=0,0,COUNTIF(T4_imgsummary!E16:N16,"LEPA")*100/M16)</f>
        <v>0</v>
      </c>
      <c r="AR16">
        <f>IF(M16=0,0,COUNTIF(T4_imgsummary!E16:N16,"LEPS")*100/M16)</f>
        <v>0</v>
      </c>
      <c r="AS16">
        <f>IF(M16=0,0,COUNTIF(T4_imgsummary!E16:N16,"LOB")*100/M16)</f>
        <v>0</v>
      </c>
      <c r="AT16">
        <f>IF(M16=0,0,COUNTIF(T4_imgsummary!E16:N16,"MER")*100/M16)</f>
        <v>0</v>
      </c>
      <c r="AU16">
        <f>IF(M16=0,0,COUNTIF(T4_imgsummary!E16:N16,"MILL")*100/M16)</f>
        <v>0</v>
      </c>
      <c r="AV16">
        <f>IF(M16=0,0,COUNTIF(T4_imgsummary!E16:N16,"MON")*100/M16)</f>
        <v>0</v>
      </c>
      <c r="AW16">
        <f>IF(M16=0,0,COUNTIF(T4_imgsummary!E16:N16,"MONTB")*100/M16)</f>
        <v>0</v>
      </c>
      <c r="AX16">
        <f>IF(M16=0,0,COUNTIF(T4_imgsummary!E16:N16,"MONTE")*100/M16)</f>
        <v>0</v>
      </c>
      <c r="AY16">
        <f>IF(M16=0,0,COUNTIF(T4_imgsummary!E16:N16,"MONTF")*100/M16)</f>
        <v>0</v>
      </c>
      <c r="AZ16">
        <f>IF(M16=0,0,COUNTIF(T4_imgsummary!E16:N16,"MYC")*100/M16)</f>
        <v>0</v>
      </c>
      <c r="BA16">
        <f>IF(M16=0,0,COUNTIF(T4_imgsummary!E16:N16,"CB")*100/M16)</f>
        <v>0</v>
      </c>
      <c r="BB16">
        <f>IF(M16=0,0,COUNTIF(T4_imgsummary!E16:N16,"BUB")*100/M16)</f>
        <v>0</v>
      </c>
      <c r="BC16">
        <f>IF(M16=0,0,COUNTIF(T4_imgsummary!E16:N16,"CE")*100/M16)</f>
        <v>0</v>
      </c>
      <c r="BD16">
        <f>IF(M16=0,0,COUNTIF(T4_imgsummary!E16:N16,"CF")*100/M16)</f>
        <v>0</v>
      </c>
      <c r="BE16">
        <f>IF(M16=0,0,COUNTIF(T4_imgsummary!E16:N16,"FOT")*100/M16)</f>
        <v>0</v>
      </c>
      <c r="BF16">
        <f>IF(M16=0,0,COUNTIF(T4_imgsummary!E16:N16,"CM")*100/M16)</f>
        <v>0</v>
      </c>
      <c r="BG16">
        <f>IF(M16=0,0,COUNTIF(T4_imgsummary!E16:N16,"OULA")*100/M16)</f>
        <v>0</v>
      </c>
      <c r="BH16">
        <f>IF(M16=0,0,COUNTIF(T4_imgsummary!E16:N16,"OULO")*100/M16)</f>
        <v>0</v>
      </c>
      <c r="BI16">
        <f>IF(M16=0,0,COUNTIF(T4_imgsummary!E16:N16,"OXY")*100/M16)</f>
        <v>0</v>
      </c>
      <c r="BJ16">
        <f>IF(M16=0,0,COUNTIF(T4_imgsummary!E16:N16,"PACE")*100/M16)</f>
        <v>0</v>
      </c>
      <c r="BK16">
        <f>IF(M16=0,0,COUNTIF(T4_imgsummary!E16:N16,"PACF")*100/M16)</f>
        <v>0</v>
      </c>
      <c r="BL16">
        <f>IF(M16=0,0,COUNTIF(T4_imgsummary!E16:N16,"PAV")*100/M16)</f>
        <v>0</v>
      </c>
      <c r="BM16">
        <f>IF(M16=0,0,COUNTIF(T4_imgsummary!E16:N16,"PEC")*100/M16)</f>
        <v>0</v>
      </c>
      <c r="BN16" s="26">
        <f>IF(M16=0,0,COUNTIF(T4_imgsummary!E16:N16,"PLAT")*100/M16)</f>
        <v>10</v>
      </c>
      <c r="BO16">
        <f>IF(M16=0,0,COUNTIF(T4_imgsummary!E16:N16,"POC")*100/M16)</f>
        <v>0</v>
      </c>
      <c r="BP16">
        <f>IF(M16=0,0,COUNTIF(T4_imgsummary!E16:N16,"PORB")*100/M16)</f>
        <v>0</v>
      </c>
      <c r="BQ16">
        <f>IF(M16=0,0,COUNTIF(T4_imgsummary!E16:N16,"PORE")*100/M16)</f>
        <v>0</v>
      </c>
      <c r="BR16" s="26">
        <f>IF(M16=0,0,COUNTIF(T4_imgsummary!E16:N16,"PORM")*100/M16)</f>
        <v>10</v>
      </c>
      <c r="BS16">
        <f>IF(M16=0,0,COUNTIF(T4_imgsummary!E16:N16,"SER")*100/M16)</f>
        <v>0</v>
      </c>
      <c r="BT16">
        <f>IF(M16=0,0,COUNTIF(T4_imgsummary!E16:N16,"STY")*100/M16)</f>
        <v>0</v>
      </c>
      <c r="BU16">
        <f>IF(M16=0,0,COUNTIF(T4_imgsummary!E16:N16,"SYM")*100/M16)</f>
        <v>0</v>
      </c>
      <c r="BV16">
        <f>IF(M16=0,0,COUNTIF(T4_imgsummary!E16:N16,"TUBI")*100/M16)</f>
        <v>0</v>
      </c>
      <c r="BW16">
        <f>IF(M16=0,0,COUNTIF(T4_imgsummary!E16:N16,"TURB")*100/M16)</f>
        <v>0</v>
      </c>
      <c r="BX16">
        <f>IF(M16=0,0,COUNTIF(T4_imgsummary!E16:N16,"ZACRF")*100/M16)</f>
        <v>0</v>
      </c>
      <c r="BY16">
        <f>IF(M16=0,0,COUNTIF(T4_imgsummary!E16:N16,"ZAGARF")*100/M16)</f>
        <v>0</v>
      </c>
      <c r="BZ16">
        <f>IF(M16=0,0,COUNTIF(T4_imgsummary!E16:N16,"ZAGATF")*100/M16)</f>
        <v>0</v>
      </c>
      <c r="CA16">
        <f>IF(M16=0,0,COUNTIF(T4_imgsummary!E16:N16,"ZDENF")*100/M16)</f>
        <v>0</v>
      </c>
      <c r="CB16">
        <f>IF(M16=0,0,COUNTIF(T4_imgsummary!E16:N16,"ZEUPF")*100/M16)</f>
        <v>0</v>
      </c>
      <c r="CC16">
        <f>IF(M16=0,0,COUNTIF(T4_imgsummary!E16:N16,"ZFAVF")*100/M16)</f>
        <v>0</v>
      </c>
      <c r="CD16">
        <f>IF(M16=0,0,COUNTIF(T4_imgsummary!E16:N16,"ZCMRF")*100/M16)</f>
        <v>0</v>
      </c>
      <c r="CE16">
        <f>IF(M16=0,0,COUNTIF(T4_imgsummary!E16:N16,"ZMUSF")*100/M16)</f>
        <v>0</v>
      </c>
      <c r="CF16">
        <f>IF(M16=0,0,COUNTIF(T4_imgsummary!E16:N16,"ZNSC")*100/M16)</f>
        <v>0</v>
      </c>
      <c r="CG16">
        <f>IF(M16=0,0,COUNTIF(T4_imgsummary!E16:N16,"ZOC")*100/M16)</f>
        <v>0</v>
      </c>
      <c r="CH16">
        <f>IF(M16=0,0,COUNTIF(T4_imgsummary!E16:N16,"ZPOCF")*100/M16)</f>
        <v>0</v>
      </c>
      <c r="CI16">
        <f>IF(M16=0,0,COUNTIF(T4_imgsummary!E16:N16,"ZPORF")*100/M16)</f>
        <v>0</v>
      </c>
      <c r="CK16" s="26">
        <f>IF(M16=0,0,COUNTIF(T4_imgsummary!E16:N16,"AA")*100/M16)</f>
        <v>40</v>
      </c>
      <c r="CL16" s="26">
        <f>IF(M16=0,0,COUNTIF(T4_imgsummary!E16:N16,"CA")*100/M16)</f>
        <v>10</v>
      </c>
      <c r="CM16">
        <f>IF(M16=0,0,COUNTIF(T4_imgsummary!E16:N16,"DC")*100/M16)</f>
        <v>0</v>
      </c>
      <c r="CN16">
        <f>IF(M16=0,0,COUNTIF(T4_imgsummary!E16:N16,"DCA")*100/M16)</f>
        <v>0</v>
      </c>
      <c r="CO16">
        <f>IF(M16=0,0,COUNTIF(T4_imgsummary!E16:N16,"DIS")*100/M16)</f>
        <v>0</v>
      </c>
      <c r="CQ16">
        <f>IF(M16=0,0,COUNTIF(T4_imgsummary!E16:N16,"GRV")*100/M16)</f>
        <v>0</v>
      </c>
      <c r="CR16">
        <f>IF(M16=0,0,COUNTIF(T4_imgsummary!E16:N16,"R")*100/M16)</f>
        <v>0</v>
      </c>
      <c r="CS16">
        <f>IF(M16=0,0,COUNTIF(T4_imgsummary!E16:N16,"S")*100/M16)</f>
        <v>0</v>
      </c>
      <c r="CT16">
        <f>IF(M16=0,0,COUNTIF(T4_imgsummary!E16:N16,"RCK")*100/M16)</f>
        <v>0</v>
      </c>
      <c r="CU16">
        <f>IF(M16=0,0,COUNTIF(T4_imgsummary!E16:N16,"SI")*100/M16)</f>
        <v>0</v>
      </c>
      <c r="CW16">
        <f>IF(M16=0,0,COUNTIF(T4_imgsummary!E16:N16,"COD")*100/M16)</f>
        <v>0</v>
      </c>
      <c r="CX16">
        <f>IF(M16=0,0,COUNTIF(T4_imgsummary!E16:N16,"KAPP")*100/M16)</f>
        <v>0</v>
      </c>
      <c r="CY16" s="26">
        <f>IF(M16=0,0,COUNTIF(T4_imgsummary!E16:N16,"MA")*100/M16)</f>
        <v>20</v>
      </c>
      <c r="CZ16">
        <f>IF(M16=0,0,COUNTIF(T4_imgsummary!E16:N16,"SARG")*100/M16)</f>
        <v>0</v>
      </c>
      <c r="DB16">
        <f>IF(M16=0,0,COUNTIF(T4_imgsummary!E16:N16,"HA")*100/M16)</f>
        <v>0</v>
      </c>
      <c r="DD16">
        <f>IF(M16=0,0,COUNTIF(T4_imgsummary!E16:N16,"COTS")*100/M16)</f>
        <v>0</v>
      </c>
      <c r="DE16">
        <f>IF(M16=0,0,COUNTIF(T4_imgsummary!E16:N16,"COR")*100/M16)</f>
        <v>0</v>
      </c>
      <c r="DF16">
        <f>IF(M16=0,0,COUNTIF(T4_imgsummary!E16:N16,"DIA")*100/M16)</f>
        <v>0</v>
      </c>
      <c r="DG16">
        <f>IF(M16=0,0,COUNTIF(T4_imgsummary!E16:N16,"GORG")*100/M16)</f>
        <v>0</v>
      </c>
      <c r="DH16">
        <f>IF(M16=0,0,COUNTIF(T4_imgsummary!E16:N16,"ISIS")*100/M16)</f>
        <v>0</v>
      </c>
      <c r="DI16" s="26">
        <f>IF(M16=0,0,COUNTIF(T4_imgsummary!E16:N16,"OT")*100/M16)</f>
        <v>10</v>
      </c>
      <c r="DJ16">
        <f>IF(M16=0,0,COUNTIF(T4_imgsummary!E16:N16,"SG")*100/M16)</f>
        <v>0</v>
      </c>
      <c r="DK16">
        <f>IF(M16=0,0,COUNTIF(T4_imgsummary!E16:N16,"SC")*100/M16)</f>
        <v>0</v>
      </c>
      <c r="DL16">
        <f>IF(M16=0,0,COUNTIF(T4_imgsummary!E16:N16,"SP")*100/M16)</f>
        <v>0</v>
      </c>
      <c r="DM16">
        <f>IF(M16=0,0,COUNTIF(T4_imgsummary!E16:N16,"ZO")*100/M16)</f>
        <v>0</v>
      </c>
      <c r="DO16">
        <f>IF(M16=0,0,COUNTIF(T4_imgsummary!E16:N16,"TWB")*100/M16)</f>
        <v>0</v>
      </c>
      <c r="DQ16">
        <f>IF(M16=0,0,COUNTIF(T4_imgsummary!Y16:AH16,"COR")*100/M16)</f>
        <v>0</v>
      </c>
      <c r="DR16">
        <f>IF(M16=0,0,COUNTIF(T4_imgsummary!Y16:AH16,"COTS")*100/M16)</f>
        <v>0</v>
      </c>
      <c r="DS16">
        <f>IF(M16=0,0,COUNTIF(T4_imgsummary!Y16:AH16,"DIA")*100/M16)</f>
        <v>0</v>
      </c>
      <c r="DT16">
        <f>IF(M16=0,0,COUNTIF(T4_imgsummary!Y16:AH16,"GORG")*100/M16)</f>
        <v>0</v>
      </c>
      <c r="DU16">
        <f>IF(M16=0,0,COUNTIF(T4_imgsummary!Y16:AH16,"ISIS")*100/M16)</f>
        <v>0</v>
      </c>
      <c r="DV16">
        <f>IF(M16=0,0,COUNTIF(T4_imgsummary!Y16:AH16,"DIS")*100/M16)</f>
        <v>0</v>
      </c>
      <c r="DW16">
        <f>IF(M16=0,0,COUNTIF(T4_imgsummary!Y16:AH16,"BLEC")*100/M16)</f>
        <v>0</v>
      </c>
      <c r="DX16">
        <f>IF(M16=0,0,COUNTIF(T4_imgsummary!Y16:AH16,"COD")*100/M16)</f>
        <v>0</v>
      </c>
      <c r="DY16">
        <f>IF(M16=0,0,COUNTIF(T4_imgsummary!Y16:AH16,"KAPP")*100/M16)</f>
        <v>0</v>
      </c>
      <c r="DZ16">
        <f>IF(M16=0,0,COUNTIF(T4_imgsummary!Y16:AH16,"SARG")*100/M16)</f>
        <v>0</v>
      </c>
      <c r="EA16">
        <f>IF(M16=0,0,COUNTIF(T4_imgsummary!Y16:AH16,"ZACRF")*100/M16)</f>
        <v>0</v>
      </c>
      <c r="EB16">
        <f>IF(M16=0,0,COUNTIF(T4_imgsummary!Y16:AH16,"ZAGARF")*100/M16)</f>
        <v>0</v>
      </c>
      <c r="EC16">
        <f>IF(M16=0,0,COUNTIF(T4_imgsummary!Y16:AH16,"ZAGATF")*100/M16)</f>
        <v>0</v>
      </c>
      <c r="ED16">
        <f>IF(M16=0,0,COUNTIF(T4_imgsummary!Y16:AH16,"ZCMRF")*100/M16)</f>
        <v>0</v>
      </c>
      <c r="EE16">
        <f>IF(M16=0,0,COUNTIF(T4_imgsummary!Y16:AH16,"ZDENF")*100/M16)</f>
        <v>0</v>
      </c>
      <c r="EF16">
        <f>IF(M16=0,0,COUNTIF(T4_imgsummary!Y16:AH16,"ZEUPF")*100/M16)</f>
        <v>0</v>
      </c>
      <c r="EG16">
        <f>IF(M16=0,0,COUNTIF(T4_imgsummary!Y16:AH16,"ZFAVF")*100/M16)</f>
        <v>0</v>
      </c>
      <c r="EH16">
        <f>IF(M16=0,0,COUNTIF(T4_imgsummary!Y16:AH16,"ZMUSF")*100/M16)</f>
        <v>0</v>
      </c>
      <c r="EI16">
        <f>IF(M16=0,0,COUNTIF(T4_imgsummary!Y16:AH16,"ZNSC")*100/M16)</f>
        <v>0</v>
      </c>
      <c r="EJ16">
        <f>IF(M16=0,0,COUNTIF(T4_imgsummary!Y16:AH16,"ZOC")*100/M16)</f>
        <v>0</v>
      </c>
      <c r="EK16">
        <f>IF(M16=0,0,COUNTIF(T4_imgsummary!Y16:AH16,"ZPOCF")*100/M16)</f>
        <v>0</v>
      </c>
      <c r="EL16">
        <f>IF(M16=0,0,COUNTIF(T4_imgsummary!Y16:AH16,"ZPORF")*100/M16)</f>
        <v>0</v>
      </c>
    </row>
    <row r="17" spans="1:142" x14ac:dyDescent="0.25">
      <c r="A17">
        <v>15</v>
      </c>
      <c r="B17" t="s">
        <v>888</v>
      </c>
      <c r="F17" s="26">
        <f>IF(M17=0,0,COUNTIF(T4_imgsummary!O17:X17,"HC")*100/M17)</f>
        <v>10</v>
      </c>
      <c r="G17" s="26">
        <f>IF(M17=0,0,COUNTIF(T4_imgsummary!O17:X17,"AA")*100/M17)</f>
        <v>80</v>
      </c>
      <c r="H17">
        <f>IF(M17=0,0,COUNTIF(T4_imgsummary!O17:X17,"AB")*100/M17)</f>
        <v>0</v>
      </c>
      <c r="I17">
        <f>IF(M17=0,0,COUNTIF(T4_imgsummary!O17:X17,"MA")*100/M17)</f>
        <v>0</v>
      </c>
      <c r="J17">
        <f>IF(M17=0,0,COUNTIF(T4_imgsummary!O17:X17,"HA")*100/M17)</f>
        <v>0</v>
      </c>
      <c r="K17" s="26">
        <f>IF(M17=0,0,COUNTIF(T4_imgsummary!O17:X17,"OB")*100/M17)</f>
        <v>10</v>
      </c>
      <c r="L17">
        <f>IF(M17=0,0,COUNTIF(T4_imgsummary!O17:X17,"TWB")*100/M17)</f>
        <v>0</v>
      </c>
      <c r="M17">
        <f>10-COUNTIF(T4_imgsummary!O17:X17,"TWS")</f>
        <v>10</v>
      </c>
      <c r="P17">
        <f>IF(M17=0,0,COUNTIF(T4_imgsummary!E17:N17,"ACAN")*100/M17)</f>
        <v>0</v>
      </c>
      <c r="Q17">
        <f>IF(M17=0,0,COUNTIF(T4_imgsummary!E17:N17,"ACB")*100/M17)</f>
        <v>0</v>
      </c>
      <c r="R17">
        <f>IF(M17=0,0,COUNTIF(T4_imgsummary!E17:N17,"ACC")*100/M17)</f>
        <v>0</v>
      </c>
      <c r="S17">
        <f>IF(M17=0,0,COUNTIF(T4_imgsummary!E17:N17,"ACD")*100/M17)</f>
        <v>0</v>
      </c>
      <c r="T17">
        <f>IF(M17=0,0,COUNTIF(T4_imgsummary!E17:N17,"ACH")*100/M17)</f>
        <v>0</v>
      </c>
      <c r="U17">
        <f>IF(M17=0,0,COUNTIF(T4_imgsummary!E17:N17,"ACT")*100/M17)</f>
        <v>0</v>
      </c>
      <c r="V17">
        <f>IF(M17=0,0,COUNTIF(T4_imgsummary!E17:N17,"ACR")*100/M17)</f>
        <v>0</v>
      </c>
      <c r="W17">
        <f>IF(M17=0,0,COUNTIF(T4_imgsummary!E17:N17,"AST")*100/M17)</f>
        <v>0</v>
      </c>
      <c r="X17">
        <f>IF(M17=0,0,COUNTIF(T4_imgsummary!E17:N17,"AF")*100/M17)</f>
        <v>0</v>
      </c>
      <c r="Y17">
        <f>IF(M17=0,0,COUNTIF(T4_imgsummary!E17:N17,"BLEC")*100/M17)</f>
        <v>0</v>
      </c>
      <c r="Z17">
        <f>IF(M17=0,0,COUNTIF(T4_imgsummary!E17:N17,"CAU")*100/M17)</f>
        <v>0</v>
      </c>
      <c r="AA17">
        <f>IF(M17=0,0,COUNTIF(T4_imgsummary!E17:N17,"COE")*100/M17)</f>
        <v>0</v>
      </c>
      <c r="AB17">
        <f>IF(M17=0,0,COUNTIF(T4_imgsummary!E17:N17,"COS")*100/M17)</f>
        <v>0</v>
      </c>
      <c r="AC17">
        <f>IF(M17=0,0,COUNTIF(T4_imgsummary!E17:N17,"CYP")*100/M17)</f>
        <v>0</v>
      </c>
      <c r="AD17">
        <f>IF(M17=0,0,COUNTIF(T4_imgsummary!E17:N17,"DIP")*100/M17)</f>
        <v>0</v>
      </c>
      <c r="AE17">
        <f>IF(M17=0,0,COUNTIF(T4_imgsummary!E17:N17,"ECHY")*100/M17)</f>
        <v>0</v>
      </c>
      <c r="AF17">
        <f>IF(M17=0,0,COUNTIF(T4_imgsummary!E17:N17,"ECHI")*100/M17)</f>
        <v>0</v>
      </c>
      <c r="AG17">
        <f>IF(M17=0,0,COUNTIF(T4_imgsummary!E17:N17,"EUP")*100/M17)</f>
        <v>0</v>
      </c>
      <c r="AH17">
        <f>IF(M17=0,0,COUNTIF(T4_imgsummary!E17:N17,"FAV")*100/M17)</f>
        <v>0</v>
      </c>
      <c r="AI17">
        <f>IF(M17=0,0,COUNTIF(T4_imgsummary!E17:N17,"FVI")*100/M17)</f>
        <v>0</v>
      </c>
      <c r="AJ17">
        <f>IF(M17=0,0,COUNTIF(T4_imgsummary!E17:N17,"CMR")*100/M17)</f>
        <v>0</v>
      </c>
      <c r="AK17">
        <f>IF(M17=0,0,COUNTIF(T4_imgsummary!E17:N17,"GAL")*100/M17)</f>
        <v>0</v>
      </c>
      <c r="AL17">
        <f>IF(M17=0,0,COUNTIF(T4_imgsummary!E17:N17,"GONIA")*100/M17)</f>
        <v>0</v>
      </c>
      <c r="AM17">
        <f>IF(M17=0,0,COUNTIF(T4_imgsummary!E17:N17,"GONIO")*100/M17)</f>
        <v>0</v>
      </c>
      <c r="AN17">
        <f>IF(M17=0,0,COUNTIF(T4_imgsummary!E17:N17,"HEL")*100/M17)</f>
        <v>0</v>
      </c>
      <c r="AO17">
        <f>IF(M17=0,0,COUNTIF(T4_imgsummary!E17:N17,"HYD")*100/M17)</f>
        <v>0</v>
      </c>
      <c r="AP17">
        <f>IF(M17=0,0,COUNTIF(T4_imgsummary!E17:N17,"ISO")*100/M17)</f>
        <v>0</v>
      </c>
      <c r="AQ17">
        <f>IF(M17=0,0,COUNTIF(T4_imgsummary!E17:N17,"LEPA")*100/M17)</f>
        <v>0</v>
      </c>
      <c r="AR17">
        <f>IF(M17=0,0,COUNTIF(T4_imgsummary!E17:N17,"LEPS")*100/M17)</f>
        <v>0</v>
      </c>
      <c r="AS17">
        <f>IF(M17=0,0,COUNTIF(T4_imgsummary!E17:N17,"LOB")*100/M17)</f>
        <v>0</v>
      </c>
      <c r="AT17">
        <f>IF(M17=0,0,COUNTIF(T4_imgsummary!E17:N17,"MER")*100/M17)</f>
        <v>0</v>
      </c>
      <c r="AU17">
        <f>IF(M17=0,0,COUNTIF(T4_imgsummary!E17:N17,"MILL")*100/M17)</f>
        <v>0</v>
      </c>
      <c r="AV17">
        <f>IF(M17=0,0,COUNTIF(T4_imgsummary!E17:N17,"MON")*100/M17)</f>
        <v>0</v>
      </c>
      <c r="AW17">
        <f>IF(M17=0,0,COUNTIF(T4_imgsummary!E17:N17,"MONTB")*100/M17)</f>
        <v>0</v>
      </c>
      <c r="AX17">
        <f>IF(M17=0,0,COUNTIF(T4_imgsummary!E17:N17,"MONTE")*100/M17)</f>
        <v>0</v>
      </c>
      <c r="AY17">
        <f>IF(M17=0,0,COUNTIF(T4_imgsummary!E17:N17,"MONTF")*100/M17)</f>
        <v>0</v>
      </c>
      <c r="AZ17">
        <f>IF(M17=0,0,COUNTIF(T4_imgsummary!E17:N17,"MYC")*100/M17)</f>
        <v>0</v>
      </c>
      <c r="BA17">
        <f>IF(M17=0,0,COUNTIF(T4_imgsummary!E17:N17,"CB")*100/M17)</f>
        <v>0</v>
      </c>
      <c r="BB17">
        <f>IF(M17=0,0,COUNTIF(T4_imgsummary!E17:N17,"BUB")*100/M17)</f>
        <v>0</v>
      </c>
      <c r="BC17" s="26">
        <f>IF(M17=0,0,COUNTIF(T4_imgsummary!E17:N17,"CE")*100/M17)</f>
        <v>10</v>
      </c>
      <c r="BD17">
        <f>IF(M17=0,0,COUNTIF(T4_imgsummary!E17:N17,"CF")*100/M17)</f>
        <v>0</v>
      </c>
      <c r="BE17">
        <f>IF(M17=0,0,COUNTIF(T4_imgsummary!E17:N17,"FOT")*100/M17)</f>
        <v>0</v>
      </c>
      <c r="BF17">
        <f>IF(M17=0,0,COUNTIF(T4_imgsummary!E17:N17,"CM")*100/M17)</f>
        <v>0</v>
      </c>
      <c r="BG17">
        <f>IF(M17=0,0,COUNTIF(T4_imgsummary!E17:N17,"OULA")*100/M17)</f>
        <v>0</v>
      </c>
      <c r="BH17">
        <f>IF(M17=0,0,COUNTIF(T4_imgsummary!E17:N17,"OULO")*100/M17)</f>
        <v>0</v>
      </c>
      <c r="BI17">
        <f>IF(M17=0,0,COUNTIF(T4_imgsummary!E17:N17,"OXY")*100/M17)</f>
        <v>0</v>
      </c>
      <c r="BJ17">
        <f>IF(M17=0,0,COUNTIF(T4_imgsummary!E17:N17,"PACE")*100/M17)</f>
        <v>0</v>
      </c>
      <c r="BK17">
        <f>IF(M17=0,0,COUNTIF(T4_imgsummary!E17:N17,"PACF")*100/M17)</f>
        <v>0</v>
      </c>
      <c r="BL17">
        <f>IF(M17=0,0,COUNTIF(T4_imgsummary!E17:N17,"PAV")*100/M17)</f>
        <v>0</v>
      </c>
      <c r="BM17">
        <f>IF(M17=0,0,COUNTIF(T4_imgsummary!E17:N17,"PEC")*100/M17)</f>
        <v>0</v>
      </c>
      <c r="BN17">
        <f>IF(M17=0,0,COUNTIF(T4_imgsummary!E17:N17,"PLAT")*100/M17)</f>
        <v>0</v>
      </c>
      <c r="BO17">
        <f>IF(M17=0,0,COUNTIF(T4_imgsummary!E17:N17,"POC")*100/M17)</f>
        <v>0</v>
      </c>
      <c r="BP17">
        <f>IF(M17=0,0,COUNTIF(T4_imgsummary!E17:N17,"PORB")*100/M17)</f>
        <v>0</v>
      </c>
      <c r="BQ17">
        <f>IF(M17=0,0,COUNTIF(T4_imgsummary!E17:N17,"PORE")*100/M17)</f>
        <v>0</v>
      </c>
      <c r="BR17">
        <f>IF(M17=0,0,COUNTIF(T4_imgsummary!E17:N17,"PORM")*100/M17)</f>
        <v>0</v>
      </c>
      <c r="BS17">
        <f>IF(M17=0,0,COUNTIF(T4_imgsummary!E17:N17,"SER")*100/M17)</f>
        <v>0</v>
      </c>
      <c r="BT17">
        <f>IF(M17=0,0,COUNTIF(T4_imgsummary!E17:N17,"STY")*100/M17)</f>
        <v>0</v>
      </c>
      <c r="BU17">
        <f>IF(M17=0,0,COUNTIF(T4_imgsummary!E17:N17,"SYM")*100/M17)</f>
        <v>0</v>
      </c>
      <c r="BV17">
        <f>IF(M17=0,0,COUNTIF(T4_imgsummary!E17:N17,"TUBI")*100/M17)</f>
        <v>0</v>
      </c>
      <c r="BW17">
        <f>IF(M17=0,0,COUNTIF(T4_imgsummary!E17:N17,"TURB")*100/M17)</f>
        <v>0</v>
      </c>
      <c r="BX17">
        <f>IF(M17=0,0,COUNTIF(T4_imgsummary!E17:N17,"ZACRF")*100/M17)</f>
        <v>0</v>
      </c>
      <c r="BY17">
        <f>IF(M17=0,0,COUNTIF(T4_imgsummary!E17:N17,"ZAGARF")*100/M17)</f>
        <v>0</v>
      </c>
      <c r="BZ17">
        <f>IF(M17=0,0,COUNTIF(T4_imgsummary!E17:N17,"ZAGATF")*100/M17)</f>
        <v>0</v>
      </c>
      <c r="CA17">
        <f>IF(M17=0,0,COUNTIF(T4_imgsummary!E17:N17,"ZDENF")*100/M17)</f>
        <v>0</v>
      </c>
      <c r="CB17">
        <f>IF(M17=0,0,COUNTIF(T4_imgsummary!E17:N17,"ZEUPF")*100/M17)</f>
        <v>0</v>
      </c>
      <c r="CC17">
        <f>IF(M17=0,0,COUNTIF(T4_imgsummary!E17:N17,"ZFAVF")*100/M17)</f>
        <v>0</v>
      </c>
      <c r="CD17">
        <f>IF(M17=0,0,COUNTIF(T4_imgsummary!E17:N17,"ZCMRF")*100/M17)</f>
        <v>0</v>
      </c>
      <c r="CE17">
        <f>IF(M17=0,0,COUNTIF(T4_imgsummary!E17:N17,"ZMUSF")*100/M17)</f>
        <v>0</v>
      </c>
      <c r="CF17">
        <f>IF(M17=0,0,COUNTIF(T4_imgsummary!E17:N17,"ZNSC")*100/M17)</f>
        <v>0</v>
      </c>
      <c r="CG17">
        <f>IF(M17=0,0,COUNTIF(T4_imgsummary!E17:N17,"ZOC")*100/M17)</f>
        <v>0</v>
      </c>
      <c r="CH17">
        <f>IF(M17=0,0,COUNTIF(T4_imgsummary!E17:N17,"ZPOCF")*100/M17)</f>
        <v>0</v>
      </c>
      <c r="CI17">
        <f>IF(M17=0,0,COUNTIF(T4_imgsummary!E17:N17,"ZPORF")*100/M17)</f>
        <v>0</v>
      </c>
      <c r="CK17" s="26">
        <f>IF(M17=0,0,COUNTIF(T4_imgsummary!E17:N17,"AA")*100/M17)</f>
        <v>80</v>
      </c>
      <c r="CL17">
        <f>IF(M17=0,0,COUNTIF(T4_imgsummary!E17:N17,"CA")*100/M17)</f>
        <v>0</v>
      </c>
      <c r="CM17">
        <f>IF(M17=0,0,COUNTIF(T4_imgsummary!E17:N17,"DC")*100/M17)</f>
        <v>0</v>
      </c>
      <c r="CN17">
        <f>IF(M17=0,0,COUNTIF(T4_imgsummary!E17:N17,"DCA")*100/M17)</f>
        <v>0</v>
      </c>
      <c r="CO17">
        <f>IF(M17=0,0,COUNTIF(T4_imgsummary!E17:N17,"DIS")*100/M17)</f>
        <v>0</v>
      </c>
      <c r="CQ17">
        <f>IF(M17=0,0,COUNTIF(T4_imgsummary!E17:N17,"GRV")*100/M17)</f>
        <v>0</v>
      </c>
      <c r="CR17">
        <f>IF(M17=0,0,COUNTIF(T4_imgsummary!E17:N17,"R")*100/M17)</f>
        <v>0</v>
      </c>
      <c r="CS17">
        <f>IF(M17=0,0,COUNTIF(T4_imgsummary!E17:N17,"S")*100/M17)</f>
        <v>0</v>
      </c>
      <c r="CT17">
        <f>IF(M17=0,0,COUNTIF(T4_imgsummary!E17:N17,"RCK")*100/M17)</f>
        <v>0</v>
      </c>
      <c r="CU17">
        <f>IF(M17=0,0,COUNTIF(T4_imgsummary!E17:N17,"SI")*100/M17)</f>
        <v>0</v>
      </c>
      <c r="CW17">
        <f>IF(M17=0,0,COUNTIF(T4_imgsummary!E17:N17,"COD")*100/M17)</f>
        <v>0</v>
      </c>
      <c r="CX17">
        <f>IF(M17=0,0,COUNTIF(T4_imgsummary!E17:N17,"KAPP")*100/M17)</f>
        <v>0</v>
      </c>
      <c r="CY17">
        <f>IF(M17=0,0,COUNTIF(T4_imgsummary!E17:N17,"MA")*100/M17)</f>
        <v>0</v>
      </c>
      <c r="CZ17">
        <f>IF(M17=0,0,COUNTIF(T4_imgsummary!E17:N17,"SARG")*100/M17)</f>
        <v>0</v>
      </c>
      <c r="DB17">
        <f>IF(M17=0,0,COUNTIF(T4_imgsummary!E17:N17,"HA")*100/M17)</f>
        <v>0</v>
      </c>
      <c r="DD17">
        <f>IF(M17=0,0,COUNTIF(T4_imgsummary!E17:N17,"COTS")*100/M17)</f>
        <v>0</v>
      </c>
      <c r="DE17">
        <f>IF(M17=0,0,COUNTIF(T4_imgsummary!E17:N17,"COR")*100/M17)</f>
        <v>0</v>
      </c>
      <c r="DF17">
        <f>IF(M17=0,0,COUNTIF(T4_imgsummary!E17:N17,"DIA")*100/M17)</f>
        <v>0</v>
      </c>
      <c r="DG17">
        <f>IF(M17=0,0,COUNTIF(T4_imgsummary!E17:N17,"GORG")*100/M17)</f>
        <v>0</v>
      </c>
      <c r="DH17">
        <f>IF(M17=0,0,COUNTIF(T4_imgsummary!E17:N17,"ISIS")*100/M17)</f>
        <v>0</v>
      </c>
      <c r="DI17">
        <f>IF(M17=0,0,COUNTIF(T4_imgsummary!E17:N17,"OT")*100/M17)</f>
        <v>0</v>
      </c>
      <c r="DJ17">
        <f>IF(M17=0,0,COUNTIF(T4_imgsummary!E17:N17,"SG")*100/M17)</f>
        <v>0</v>
      </c>
      <c r="DK17">
        <f>IF(M17=0,0,COUNTIF(T4_imgsummary!E17:N17,"SC")*100/M17)</f>
        <v>0</v>
      </c>
      <c r="DL17" s="26">
        <f>IF(M17=0,0,COUNTIF(T4_imgsummary!E17:N17,"SP")*100/M17)</f>
        <v>10</v>
      </c>
      <c r="DM17">
        <f>IF(M17=0,0,COUNTIF(T4_imgsummary!E17:N17,"ZO")*100/M17)</f>
        <v>0</v>
      </c>
      <c r="DO17">
        <f>IF(M17=0,0,COUNTIF(T4_imgsummary!E17:N17,"TWB")*100/M17)</f>
        <v>0</v>
      </c>
      <c r="DQ17">
        <f>IF(M17=0,0,COUNTIF(T4_imgsummary!Y17:AH17,"COR")*100/M17)</f>
        <v>0</v>
      </c>
      <c r="DR17">
        <f>IF(M17=0,0,COUNTIF(T4_imgsummary!Y17:AH17,"COTS")*100/M17)</f>
        <v>0</v>
      </c>
      <c r="DS17">
        <f>IF(M17=0,0,COUNTIF(T4_imgsummary!Y17:AH17,"DIA")*100/M17)</f>
        <v>0</v>
      </c>
      <c r="DT17">
        <f>IF(M17=0,0,COUNTIF(T4_imgsummary!Y17:AH17,"GORG")*100/M17)</f>
        <v>0</v>
      </c>
      <c r="DU17">
        <f>IF(M17=0,0,COUNTIF(T4_imgsummary!Y17:AH17,"ISIS")*100/M17)</f>
        <v>0</v>
      </c>
      <c r="DV17">
        <f>IF(M17=0,0,COUNTIF(T4_imgsummary!Y17:AH17,"DIS")*100/M17)</f>
        <v>0</v>
      </c>
      <c r="DW17">
        <f>IF(M17=0,0,COUNTIF(T4_imgsummary!Y17:AH17,"BLEC")*100/M17)</f>
        <v>0</v>
      </c>
      <c r="DX17">
        <f>IF(M17=0,0,COUNTIF(T4_imgsummary!Y17:AH17,"COD")*100/M17)</f>
        <v>0</v>
      </c>
      <c r="DY17">
        <f>IF(M17=0,0,COUNTIF(T4_imgsummary!Y17:AH17,"KAPP")*100/M17)</f>
        <v>0</v>
      </c>
      <c r="DZ17">
        <f>IF(M17=0,0,COUNTIF(T4_imgsummary!Y17:AH17,"SARG")*100/M17)</f>
        <v>0</v>
      </c>
      <c r="EA17">
        <f>IF(M17=0,0,COUNTIF(T4_imgsummary!Y17:AH17,"ZACRF")*100/M17)</f>
        <v>0</v>
      </c>
      <c r="EB17">
        <f>IF(M17=0,0,COUNTIF(T4_imgsummary!Y17:AH17,"ZAGARF")*100/M17)</f>
        <v>0</v>
      </c>
      <c r="EC17">
        <f>IF(M17=0,0,COUNTIF(T4_imgsummary!Y17:AH17,"ZAGATF")*100/M17)</f>
        <v>0</v>
      </c>
      <c r="ED17">
        <f>IF(M17=0,0,COUNTIF(T4_imgsummary!Y17:AH17,"ZCMRF")*100/M17)</f>
        <v>0</v>
      </c>
      <c r="EE17">
        <f>IF(M17=0,0,COUNTIF(T4_imgsummary!Y17:AH17,"ZDENF")*100/M17)</f>
        <v>0</v>
      </c>
      <c r="EF17">
        <f>IF(M17=0,0,COUNTIF(T4_imgsummary!Y17:AH17,"ZEUPF")*100/M17)</f>
        <v>0</v>
      </c>
      <c r="EG17">
        <f>IF(M17=0,0,COUNTIF(T4_imgsummary!Y17:AH17,"ZFAVF")*100/M17)</f>
        <v>0</v>
      </c>
      <c r="EH17">
        <f>IF(M17=0,0,COUNTIF(T4_imgsummary!Y17:AH17,"ZMUSF")*100/M17)</f>
        <v>0</v>
      </c>
      <c r="EI17">
        <f>IF(M17=0,0,COUNTIF(T4_imgsummary!Y17:AH17,"ZNSC")*100/M17)</f>
        <v>0</v>
      </c>
      <c r="EJ17">
        <f>IF(M17=0,0,COUNTIF(T4_imgsummary!Y17:AH17,"ZOC")*100/M17)</f>
        <v>0</v>
      </c>
      <c r="EK17">
        <f>IF(M17=0,0,COUNTIF(T4_imgsummary!Y17:AH17,"ZPOCF")*100/M17)</f>
        <v>0</v>
      </c>
      <c r="EL17">
        <f>IF(M17=0,0,COUNTIF(T4_imgsummary!Y17:AH17,"ZPORF")*100/M17)</f>
        <v>0</v>
      </c>
    </row>
    <row r="18" spans="1:142" x14ac:dyDescent="0.25">
      <c r="A18">
        <v>16</v>
      </c>
      <c r="B18" t="s">
        <v>889</v>
      </c>
      <c r="F18">
        <f>IF(M18=0,0,COUNTIF(T4_imgsummary!O18:X18,"HC")*100/M18)</f>
        <v>0</v>
      </c>
      <c r="G18" s="26">
        <f>IF(M18=0,0,COUNTIF(T4_imgsummary!O18:X18,"AA")*100/M18)</f>
        <v>60</v>
      </c>
      <c r="H18">
        <f>IF(M18=0,0,COUNTIF(T4_imgsummary!O18:X18,"AB")*100/M18)</f>
        <v>0</v>
      </c>
      <c r="I18" s="26">
        <f>IF(M18=0,0,COUNTIF(T4_imgsummary!O18:X18,"MA")*100/M18)</f>
        <v>10</v>
      </c>
      <c r="J18" s="26">
        <f>IF(M18=0,0,COUNTIF(T4_imgsummary!O18:X18,"HA")*100/M18)</f>
        <v>20</v>
      </c>
      <c r="K18" s="26">
        <f>IF(M18=0,0,COUNTIF(T4_imgsummary!O18:X18,"OB")*100/M18)</f>
        <v>10</v>
      </c>
      <c r="L18">
        <f>IF(M18=0,0,COUNTIF(T4_imgsummary!O18:X18,"TWB")*100/M18)</f>
        <v>0</v>
      </c>
      <c r="M18">
        <f>10-COUNTIF(T4_imgsummary!O18:X18,"TWS")</f>
        <v>10</v>
      </c>
      <c r="P18">
        <f>IF(M18=0,0,COUNTIF(T4_imgsummary!E18:N18,"ACAN")*100/M18)</f>
        <v>0</v>
      </c>
      <c r="Q18">
        <f>IF(M18=0,0,COUNTIF(T4_imgsummary!E18:N18,"ACB")*100/M18)</f>
        <v>0</v>
      </c>
      <c r="R18">
        <f>IF(M18=0,0,COUNTIF(T4_imgsummary!E18:N18,"ACC")*100/M18)</f>
        <v>0</v>
      </c>
      <c r="S18">
        <f>IF(M18=0,0,COUNTIF(T4_imgsummary!E18:N18,"ACD")*100/M18)</f>
        <v>0</v>
      </c>
      <c r="T18">
        <f>IF(M18=0,0,COUNTIF(T4_imgsummary!E18:N18,"ACH")*100/M18)</f>
        <v>0</v>
      </c>
      <c r="U18">
        <f>IF(M18=0,0,COUNTIF(T4_imgsummary!E18:N18,"ACT")*100/M18)</f>
        <v>0</v>
      </c>
      <c r="V18">
        <f>IF(M18=0,0,COUNTIF(T4_imgsummary!E18:N18,"ACR")*100/M18)</f>
        <v>0</v>
      </c>
      <c r="W18">
        <f>IF(M18=0,0,COUNTIF(T4_imgsummary!E18:N18,"AST")*100/M18)</f>
        <v>0</v>
      </c>
      <c r="X18">
        <f>IF(M18=0,0,COUNTIF(T4_imgsummary!E18:N18,"AF")*100/M18)</f>
        <v>0</v>
      </c>
      <c r="Y18">
        <f>IF(M18=0,0,COUNTIF(T4_imgsummary!E18:N18,"BLEC")*100/M18)</f>
        <v>0</v>
      </c>
      <c r="Z18">
        <f>IF(M18=0,0,COUNTIF(T4_imgsummary!E18:N18,"CAU")*100/M18)</f>
        <v>0</v>
      </c>
      <c r="AA18">
        <f>IF(M18=0,0,COUNTIF(T4_imgsummary!E18:N18,"COE")*100/M18)</f>
        <v>0</v>
      </c>
      <c r="AB18">
        <f>IF(M18=0,0,COUNTIF(T4_imgsummary!E18:N18,"COS")*100/M18)</f>
        <v>0</v>
      </c>
      <c r="AC18">
        <f>IF(M18=0,0,COUNTIF(T4_imgsummary!E18:N18,"CYP")*100/M18)</f>
        <v>0</v>
      </c>
      <c r="AD18">
        <f>IF(M18=0,0,COUNTIF(T4_imgsummary!E18:N18,"DIP")*100/M18)</f>
        <v>0</v>
      </c>
      <c r="AE18">
        <f>IF(M18=0,0,COUNTIF(T4_imgsummary!E18:N18,"ECHY")*100/M18)</f>
        <v>0</v>
      </c>
      <c r="AF18">
        <f>IF(M18=0,0,COUNTIF(T4_imgsummary!E18:N18,"ECHI")*100/M18)</f>
        <v>0</v>
      </c>
      <c r="AG18">
        <f>IF(M18=0,0,COUNTIF(T4_imgsummary!E18:N18,"EUP")*100/M18)</f>
        <v>0</v>
      </c>
      <c r="AH18">
        <f>IF(M18=0,0,COUNTIF(T4_imgsummary!E18:N18,"FAV")*100/M18)</f>
        <v>0</v>
      </c>
      <c r="AI18">
        <f>IF(M18=0,0,COUNTIF(T4_imgsummary!E18:N18,"FVI")*100/M18)</f>
        <v>0</v>
      </c>
      <c r="AJ18">
        <f>IF(M18=0,0,COUNTIF(T4_imgsummary!E18:N18,"CMR")*100/M18)</f>
        <v>0</v>
      </c>
      <c r="AK18">
        <f>IF(M18=0,0,COUNTIF(T4_imgsummary!E18:N18,"GAL")*100/M18)</f>
        <v>0</v>
      </c>
      <c r="AL18">
        <f>IF(M18=0,0,COUNTIF(T4_imgsummary!E18:N18,"GONIA")*100/M18)</f>
        <v>0</v>
      </c>
      <c r="AM18">
        <f>IF(M18=0,0,COUNTIF(T4_imgsummary!E18:N18,"GONIO")*100/M18)</f>
        <v>0</v>
      </c>
      <c r="AN18">
        <f>IF(M18=0,0,COUNTIF(T4_imgsummary!E18:N18,"HEL")*100/M18)</f>
        <v>0</v>
      </c>
      <c r="AO18">
        <f>IF(M18=0,0,COUNTIF(T4_imgsummary!E18:N18,"HYD")*100/M18)</f>
        <v>0</v>
      </c>
      <c r="AP18">
        <f>IF(M18=0,0,COUNTIF(T4_imgsummary!E18:N18,"ISO")*100/M18)</f>
        <v>0</v>
      </c>
      <c r="AQ18">
        <f>IF(M18=0,0,COUNTIF(T4_imgsummary!E18:N18,"LEPA")*100/M18)</f>
        <v>0</v>
      </c>
      <c r="AR18">
        <f>IF(M18=0,0,COUNTIF(T4_imgsummary!E18:N18,"LEPS")*100/M18)</f>
        <v>0</v>
      </c>
      <c r="AS18">
        <f>IF(M18=0,0,COUNTIF(T4_imgsummary!E18:N18,"LOB")*100/M18)</f>
        <v>0</v>
      </c>
      <c r="AT18">
        <f>IF(M18=0,0,COUNTIF(T4_imgsummary!E18:N18,"MER")*100/M18)</f>
        <v>0</v>
      </c>
      <c r="AU18">
        <f>IF(M18=0,0,COUNTIF(T4_imgsummary!E18:N18,"MILL")*100/M18)</f>
        <v>0</v>
      </c>
      <c r="AV18">
        <f>IF(M18=0,0,COUNTIF(T4_imgsummary!E18:N18,"MON")*100/M18)</f>
        <v>0</v>
      </c>
      <c r="AW18">
        <f>IF(M18=0,0,COUNTIF(T4_imgsummary!E18:N18,"MONTB")*100/M18)</f>
        <v>0</v>
      </c>
      <c r="AX18">
        <f>IF(M18=0,0,COUNTIF(T4_imgsummary!E18:N18,"MONTE")*100/M18)</f>
        <v>0</v>
      </c>
      <c r="AY18">
        <f>IF(M18=0,0,COUNTIF(T4_imgsummary!E18:N18,"MONTF")*100/M18)</f>
        <v>0</v>
      </c>
      <c r="AZ18">
        <f>IF(M18=0,0,COUNTIF(T4_imgsummary!E18:N18,"MYC")*100/M18)</f>
        <v>0</v>
      </c>
      <c r="BA18">
        <f>IF(M18=0,0,COUNTIF(T4_imgsummary!E18:N18,"CB")*100/M18)</f>
        <v>0</v>
      </c>
      <c r="BB18">
        <f>IF(M18=0,0,COUNTIF(T4_imgsummary!E18:N18,"BUB")*100/M18)</f>
        <v>0</v>
      </c>
      <c r="BC18">
        <f>IF(M18=0,0,COUNTIF(T4_imgsummary!E18:N18,"CE")*100/M18)</f>
        <v>0</v>
      </c>
      <c r="BD18">
        <f>IF(M18=0,0,COUNTIF(T4_imgsummary!E18:N18,"CF")*100/M18)</f>
        <v>0</v>
      </c>
      <c r="BE18">
        <f>IF(M18=0,0,COUNTIF(T4_imgsummary!E18:N18,"FOT")*100/M18)</f>
        <v>0</v>
      </c>
      <c r="BF18">
        <f>IF(M18=0,0,COUNTIF(T4_imgsummary!E18:N18,"CM")*100/M18)</f>
        <v>0</v>
      </c>
      <c r="BG18">
        <f>IF(M18=0,0,COUNTIF(T4_imgsummary!E18:N18,"OULA")*100/M18)</f>
        <v>0</v>
      </c>
      <c r="BH18">
        <f>IF(M18=0,0,COUNTIF(T4_imgsummary!E18:N18,"OULO")*100/M18)</f>
        <v>0</v>
      </c>
      <c r="BI18">
        <f>IF(M18=0,0,COUNTIF(T4_imgsummary!E18:N18,"OXY")*100/M18)</f>
        <v>0</v>
      </c>
      <c r="BJ18">
        <f>IF(M18=0,0,COUNTIF(T4_imgsummary!E18:N18,"PACE")*100/M18)</f>
        <v>0</v>
      </c>
      <c r="BK18">
        <f>IF(M18=0,0,COUNTIF(T4_imgsummary!E18:N18,"PACF")*100/M18)</f>
        <v>0</v>
      </c>
      <c r="BL18">
        <f>IF(M18=0,0,COUNTIF(T4_imgsummary!E18:N18,"PAV")*100/M18)</f>
        <v>0</v>
      </c>
      <c r="BM18">
        <f>IF(M18=0,0,COUNTIF(T4_imgsummary!E18:N18,"PEC")*100/M18)</f>
        <v>0</v>
      </c>
      <c r="BN18">
        <f>IF(M18=0,0,COUNTIF(T4_imgsummary!E18:N18,"PLAT")*100/M18)</f>
        <v>0</v>
      </c>
      <c r="BO18">
        <f>IF(M18=0,0,COUNTIF(T4_imgsummary!E18:N18,"POC")*100/M18)</f>
        <v>0</v>
      </c>
      <c r="BP18">
        <f>IF(M18=0,0,COUNTIF(T4_imgsummary!E18:N18,"PORB")*100/M18)</f>
        <v>0</v>
      </c>
      <c r="BQ18">
        <f>IF(M18=0,0,COUNTIF(T4_imgsummary!E18:N18,"PORE")*100/M18)</f>
        <v>0</v>
      </c>
      <c r="BR18">
        <f>IF(M18=0,0,COUNTIF(T4_imgsummary!E18:N18,"PORM")*100/M18)</f>
        <v>0</v>
      </c>
      <c r="BS18">
        <f>IF(M18=0,0,COUNTIF(T4_imgsummary!E18:N18,"SER")*100/M18)</f>
        <v>0</v>
      </c>
      <c r="BT18">
        <f>IF(M18=0,0,COUNTIF(T4_imgsummary!E18:N18,"STY")*100/M18)</f>
        <v>0</v>
      </c>
      <c r="BU18">
        <f>IF(M18=0,0,COUNTIF(T4_imgsummary!E18:N18,"SYM")*100/M18)</f>
        <v>0</v>
      </c>
      <c r="BV18">
        <f>IF(M18=0,0,COUNTIF(T4_imgsummary!E18:N18,"TUBI")*100/M18)</f>
        <v>0</v>
      </c>
      <c r="BW18">
        <f>IF(M18=0,0,COUNTIF(T4_imgsummary!E18:N18,"TURB")*100/M18)</f>
        <v>0</v>
      </c>
      <c r="BX18">
        <f>IF(M18=0,0,COUNTIF(T4_imgsummary!E18:N18,"ZACRF")*100/M18)</f>
        <v>0</v>
      </c>
      <c r="BY18">
        <f>IF(M18=0,0,COUNTIF(T4_imgsummary!E18:N18,"ZAGARF")*100/M18)</f>
        <v>0</v>
      </c>
      <c r="BZ18">
        <f>IF(M18=0,0,COUNTIF(T4_imgsummary!E18:N18,"ZAGATF")*100/M18)</f>
        <v>0</v>
      </c>
      <c r="CA18">
        <f>IF(M18=0,0,COUNTIF(T4_imgsummary!E18:N18,"ZDENF")*100/M18)</f>
        <v>0</v>
      </c>
      <c r="CB18">
        <f>IF(M18=0,0,COUNTIF(T4_imgsummary!E18:N18,"ZEUPF")*100/M18)</f>
        <v>0</v>
      </c>
      <c r="CC18">
        <f>IF(M18=0,0,COUNTIF(T4_imgsummary!E18:N18,"ZFAVF")*100/M18)</f>
        <v>0</v>
      </c>
      <c r="CD18">
        <f>IF(M18=0,0,COUNTIF(T4_imgsummary!E18:N18,"ZCMRF")*100/M18)</f>
        <v>0</v>
      </c>
      <c r="CE18">
        <f>IF(M18=0,0,COUNTIF(T4_imgsummary!E18:N18,"ZMUSF")*100/M18)</f>
        <v>0</v>
      </c>
      <c r="CF18">
        <f>IF(M18=0,0,COUNTIF(T4_imgsummary!E18:N18,"ZNSC")*100/M18)</f>
        <v>0</v>
      </c>
      <c r="CG18">
        <f>IF(M18=0,0,COUNTIF(T4_imgsummary!E18:N18,"ZOC")*100/M18)</f>
        <v>0</v>
      </c>
      <c r="CH18">
        <f>IF(M18=0,0,COUNTIF(T4_imgsummary!E18:N18,"ZPOCF")*100/M18)</f>
        <v>0</v>
      </c>
      <c r="CI18">
        <f>IF(M18=0,0,COUNTIF(T4_imgsummary!E18:N18,"ZPORF")*100/M18)</f>
        <v>0</v>
      </c>
      <c r="CK18" s="26">
        <f>IF(M18=0,0,COUNTIF(T4_imgsummary!E18:N18,"AA")*100/M18)</f>
        <v>40</v>
      </c>
      <c r="CL18" s="26">
        <f>IF(M18=0,0,COUNTIF(T4_imgsummary!E18:N18,"CA")*100/M18)</f>
        <v>20</v>
      </c>
      <c r="CM18">
        <f>IF(M18=0,0,COUNTIF(T4_imgsummary!E18:N18,"DC")*100/M18)</f>
        <v>0</v>
      </c>
      <c r="CN18">
        <f>IF(M18=0,0,COUNTIF(T4_imgsummary!E18:N18,"DCA")*100/M18)</f>
        <v>0</v>
      </c>
      <c r="CO18">
        <f>IF(M18=0,0,COUNTIF(T4_imgsummary!E18:N18,"DIS")*100/M18)</f>
        <v>0</v>
      </c>
      <c r="CQ18">
        <f>IF(M18=0,0,COUNTIF(T4_imgsummary!E18:N18,"GRV")*100/M18)</f>
        <v>0</v>
      </c>
      <c r="CR18">
        <f>IF(M18=0,0,COUNTIF(T4_imgsummary!E18:N18,"R")*100/M18)</f>
        <v>0</v>
      </c>
      <c r="CS18">
        <f>IF(M18=0,0,COUNTIF(T4_imgsummary!E18:N18,"S")*100/M18)</f>
        <v>0</v>
      </c>
      <c r="CT18">
        <f>IF(M18=0,0,COUNTIF(T4_imgsummary!E18:N18,"RCK")*100/M18)</f>
        <v>0</v>
      </c>
      <c r="CU18">
        <f>IF(M18=0,0,COUNTIF(T4_imgsummary!E18:N18,"SI")*100/M18)</f>
        <v>0</v>
      </c>
      <c r="CW18">
        <f>IF(M18=0,0,COUNTIF(T4_imgsummary!E18:N18,"COD")*100/M18)</f>
        <v>0</v>
      </c>
      <c r="CX18">
        <f>IF(M18=0,0,COUNTIF(T4_imgsummary!E18:N18,"KAPP")*100/M18)</f>
        <v>0</v>
      </c>
      <c r="CY18" s="26">
        <f>IF(M18=0,0,COUNTIF(T4_imgsummary!E18:N18,"MA")*100/M18)</f>
        <v>10</v>
      </c>
      <c r="CZ18">
        <f>IF(M18=0,0,COUNTIF(T4_imgsummary!E18:N18,"SARG")*100/M18)</f>
        <v>0</v>
      </c>
      <c r="DB18" s="26">
        <f>IF(M18=0,0,COUNTIF(T4_imgsummary!E18:N18,"HA")*100/M18)</f>
        <v>20</v>
      </c>
      <c r="DD18">
        <f>IF(M18=0,0,COUNTIF(T4_imgsummary!E18:N18,"COTS")*100/M18)</f>
        <v>0</v>
      </c>
      <c r="DE18">
        <f>IF(M18=0,0,COUNTIF(T4_imgsummary!E18:N18,"COR")*100/M18)</f>
        <v>0</v>
      </c>
      <c r="DF18">
        <f>IF(M18=0,0,COUNTIF(T4_imgsummary!E18:N18,"DIA")*100/M18)</f>
        <v>0</v>
      </c>
      <c r="DG18">
        <f>IF(M18=0,0,COUNTIF(T4_imgsummary!E18:N18,"GORG")*100/M18)</f>
        <v>0</v>
      </c>
      <c r="DH18">
        <f>IF(M18=0,0,COUNTIF(T4_imgsummary!E18:N18,"ISIS")*100/M18)</f>
        <v>0</v>
      </c>
      <c r="DI18">
        <f>IF(M18=0,0,COUNTIF(T4_imgsummary!E18:N18,"OT")*100/M18)</f>
        <v>0</v>
      </c>
      <c r="DJ18">
        <f>IF(M18=0,0,COUNTIF(T4_imgsummary!E18:N18,"SG")*100/M18)</f>
        <v>0</v>
      </c>
      <c r="DK18">
        <f>IF(M18=0,0,COUNTIF(T4_imgsummary!E18:N18,"SC")*100/M18)</f>
        <v>0</v>
      </c>
      <c r="DL18" s="26">
        <f>IF(M18=0,0,COUNTIF(T4_imgsummary!E18:N18,"SP")*100/M18)</f>
        <v>10</v>
      </c>
      <c r="DM18">
        <f>IF(M18=0,0,COUNTIF(T4_imgsummary!E18:N18,"ZO")*100/M18)</f>
        <v>0</v>
      </c>
      <c r="DO18">
        <f>IF(M18=0,0,COUNTIF(T4_imgsummary!E18:N18,"TWB")*100/M18)</f>
        <v>0</v>
      </c>
      <c r="DQ18">
        <f>IF(M18=0,0,COUNTIF(T4_imgsummary!Y18:AH18,"COR")*100/M18)</f>
        <v>0</v>
      </c>
      <c r="DR18">
        <f>IF(M18=0,0,COUNTIF(T4_imgsummary!Y18:AH18,"COTS")*100/M18)</f>
        <v>0</v>
      </c>
      <c r="DS18">
        <f>IF(M18=0,0,COUNTIF(T4_imgsummary!Y18:AH18,"DIA")*100/M18)</f>
        <v>0</v>
      </c>
      <c r="DT18">
        <f>IF(M18=0,0,COUNTIF(T4_imgsummary!Y18:AH18,"GORG")*100/M18)</f>
        <v>0</v>
      </c>
      <c r="DU18">
        <f>IF(M18=0,0,COUNTIF(T4_imgsummary!Y18:AH18,"ISIS")*100/M18)</f>
        <v>0</v>
      </c>
      <c r="DV18">
        <f>IF(M18=0,0,COUNTIF(T4_imgsummary!Y18:AH18,"DIS")*100/M18)</f>
        <v>0</v>
      </c>
      <c r="DW18">
        <f>IF(M18=0,0,COUNTIF(T4_imgsummary!Y18:AH18,"BLEC")*100/M18)</f>
        <v>0</v>
      </c>
      <c r="DX18">
        <f>IF(M18=0,0,COUNTIF(T4_imgsummary!Y18:AH18,"COD")*100/M18)</f>
        <v>0</v>
      </c>
      <c r="DY18">
        <f>IF(M18=0,0,COUNTIF(T4_imgsummary!Y18:AH18,"KAPP")*100/M18)</f>
        <v>0</v>
      </c>
      <c r="DZ18">
        <f>IF(M18=0,0,COUNTIF(T4_imgsummary!Y18:AH18,"SARG")*100/M18)</f>
        <v>0</v>
      </c>
      <c r="EA18">
        <f>IF(M18=0,0,COUNTIF(T4_imgsummary!Y18:AH18,"ZACRF")*100/M18)</f>
        <v>0</v>
      </c>
      <c r="EB18">
        <f>IF(M18=0,0,COUNTIF(T4_imgsummary!Y18:AH18,"ZAGARF")*100/M18)</f>
        <v>0</v>
      </c>
      <c r="EC18">
        <f>IF(M18=0,0,COUNTIF(T4_imgsummary!Y18:AH18,"ZAGATF")*100/M18)</f>
        <v>0</v>
      </c>
      <c r="ED18">
        <f>IF(M18=0,0,COUNTIF(T4_imgsummary!Y18:AH18,"ZCMRF")*100/M18)</f>
        <v>0</v>
      </c>
      <c r="EE18">
        <f>IF(M18=0,0,COUNTIF(T4_imgsummary!Y18:AH18,"ZDENF")*100/M18)</f>
        <v>0</v>
      </c>
      <c r="EF18">
        <f>IF(M18=0,0,COUNTIF(T4_imgsummary!Y18:AH18,"ZEUPF")*100/M18)</f>
        <v>0</v>
      </c>
      <c r="EG18">
        <f>IF(M18=0,0,COUNTIF(T4_imgsummary!Y18:AH18,"ZFAVF")*100/M18)</f>
        <v>0</v>
      </c>
      <c r="EH18">
        <f>IF(M18=0,0,COUNTIF(T4_imgsummary!Y18:AH18,"ZMUSF")*100/M18)</f>
        <v>0</v>
      </c>
      <c r="EI18">
        <f>IF(M18=0,0,COUNTIF(T4_imgsummary!Y18:AH18,"ZNSC")*100/M18)</f>
        <v>0</v>
      </c>
      <c r="EJ18">
        <f>IF(M18=0,0,COUNTIF(T4_imgsummary!Y18:AH18,"ZOC")*100/M18)</f>
        <v>0</v>
      </c>
      <c r="EK18">
        <f>IF(M18=0,0,COUNTIF(T4_imgsummary!Y18:AH18,"ZPOCF")*100/M18)</f>
        <v>0</v>
      </c>
      <c r="EL18">
        <f>IF(M18=0,0,COUNTIF(T4_imgsummary!Y18:AH18,"ZPORF")*100/M18)</f>
        <v>0</v>
      </c>
    </row>
    <row r="19" spans="1:142" x14ac:dyDescent="0.25">
      <c r="A19">
        <v>17</v>
      </c>
      <c r="B19" t="s">
        <v>890</v>
      </c>
      <c r="F19" s="26">
        <f>IF(M19=0,0,COUNTIF(T4_imgsummary!O19:X19,"HC")*100/M19)</f>
        <v>10</v>
      </c>
      <c r="G19" s="26">
        <f>IF(M19=0,0,COUNTIF(T4_imgsummary!O19:X19,"AA")*100/M19)</f>
        <v>50</v>
      </c>
      <c r="H19">
        <f>IF(M19=0,0,COUNTIF(T4_imgsummary!O19:X19,"AB")*100/M19)</f>
        <v>0</v>
      </c>
      <c r="I19" s="26">
        <f>IF(M19=0,0,COUNTIF(T4_imgsummary!O19:X19,"MA")*100/M19)</f>
        <v>30</v>
      </c>
      <c r="J19">
        <f>IF(M19=0,0,COUNTIF(T4_imgsummary!O19:X19,"HA")*100/M19)</f>
        <v>0</v>
      </c>
      <c r="K19" s="26">
        <f>IF(M19=0,0,COUNTIF(T4_imgsummary!O19:X19,"OB")*100/M19)</f>
        <v>10</v>
      </c>
      <c r="L19">
        <f>IF(M19=0,0,COUNTIF(T4_imgsummary!O19:X19,"TWB")*100/M19)</f>
        <v>0</v>
      </c>
      <c r="M19">
        <f>10-COUNTIF(T4_imgsummary!O19:X19,"TWS")</f>
        <v>10</v>
      </c>
      <c r="P19">
        <f>IF(M19=0,0,COUNTIF(T4_imgsummary!E19:N19,"ACAN")*100/M19)</f>
        <v>0</v>
      </c>
      <c r="Q19">
        <f>IF(M19=0,0,COUNTIF(T4_imgsummary!E19:N19,"ACB")*100/M19)</f>
        <v>0</v>
      </c>
      <c r="R19">
        <f>IF(M19=0,0,COUNTIF(T4_imgsummary!E19:N19,"ACC")*100/M19)</f>
        <v>0</v>
      </c>
      <c r="S19">
        <f>IF(M19=0,0,COUNTIF(T4_imgsummary!E19:N19,"ACD")*100/M19)</f>
        <v>0</v>
      </c>
      <c r="T19">
        <f>IF(M19=0,0,COUNTIF(T4_imgsummary!E19:N19,"ACH")*100/M19)</f>
        <v>0</v>
      </c>
      <c r="U19">
        <f>IF(M19=0,0,COUNTIF(T4_imgsummary!E19:N19,"ACT")*100/M19)</f>
        <v>0</v>
      </c>
      <c r="V19">
        <f>IF(M19=0,0,COUNTIF(T4_imgsummary!E19:N19,"ACR")*100/M19)</f>
        <v>0</v>
      </c>
      <c r="W19">
        <f>IF(M19=0,0,COUNTIF(T4_imgsummary!E19:N19,"AST")*100/M19)</f>
        <v>0</v>
      </c>
      <c r="X19">
        <f>IF(M19=0,0,COUNTIF(T4_imgsummary!E19:N19,"AF")*100/M19)</f>
        <v>0</v>
      </c>
      <c r="Y19">
        <f>IF(M19=0,0,COUNTIF(T4_imgsummary!E19:N19,"BLEC")*100/M19)</f>
        <v>0</v>
      </c>
      <c r="Z19">
        <f>IF(M19=0,0,COUNTIF(T4_imgsummary!E19:N19,"CAU")*100/M19)</f>
        <v>0</v>
      </c>
      <c r="AA19">
        <f>IF(M19=0,0,COUNTIF(T4_imgsummary!E19:N19,"COE")*100/M19)</f>
        <v>0</v>
      </c>
      <c r="AB19">
        <f>IF(M19=0,0,COUNTIF(T4_imgsummary!E19:N19,"COS")*100/M19)</f>
        <v>0</v>
      </c>
      <c r="AC19">
        <f>IF(M19=0,0,COUNTIF(T4_imgsummary!E19:N19,"CYP")*100/M19)</f>
        <v>0</v>
      </c>
      <c r="AD19">
        <f>IF(M19=0,0,COUNTIF(T4_imgsummary!E19:N19,"DIP")*100/M19)</f>
        <v>0</v>
      </c>
      <c r="AE19">
        <f>IF(M19=0,0,COUNTIF(T4_imgsummary!E19:N19,"ECHY")*100/M19)</f>
        <v>0</v>
      </c>
      <c r="AF19">
        <f>IF(M19=0,0,COUNTIF(T4_imgsummary!E19:N19,"ECHI")*100/M19)</f>
        <v>0</v>
      </c>
      <c r="AG19">
        <f>IF(M19=0,0,COUNTIF(T4_imgsummary!E19:N19,"EUP")*100/M19)</f>
        <v>0</v>
      </c>
      <c r="AH19">
        <f>IF(M19=0,0,COUNTIF(T4_imgsummary!E19:N19,"FAV")*100/M19)</f>
        <v>0</v>
      </c>
      <c r="AI19">
        <f>IF(M19=0,0,COUNTIF(T4_imgsummary!E19:N19,"FVI")*100/M19)</f>
        <v>0</v>
      </c>
      <c r="AJ19">
        <f>IF(M19=0,0,COUNTIF(T4_imgsummary!E19:N19,"CMR")*100/M19)</f>
        <v>0</v>
      </c>
      <c r="AK19">
        <f>IF(M19=0,0,COUNTIF(T4_imgsummary!E19:N19,"GAL")*100/M19)</f>
        <v>0</v>
      </c>
      <c r="AL19">
        <f>IF(M19=0,0,COUNTIF(T4_imgsummary!E19:N19,"GONIA")*100/M19)</f>
        <v>0</v>
      </c>
      <c r="AM19">
        <f>IF(M19=0,0,COUNTIF(T4_imgsummary!E19:N19,"GONIO")*100/M19)</f>
        <v>0</v>
      </c>
      <c r="AN19">
        <f>IF(M19=0,0,COUNTIF(T4_imgsummary!E19:N19,"HEL")*100/M19)</f>
        <v>0</v>
      </c>
      <c r="AO19">
        <f>IF(M19=0,0,COUNTIF(T4_imgsummary!E19:N19,"HYD")*100/M19)</f>
        <v>0</v>
      </c>
      <c r="AP19">
        <f>IF(M19=0,0,COUNTIF(T4_imgsummary!E19:N19,"ISO")*100/M19)</f>
        <v>0</v>
      </c>
      <c r="AQ19">
        <f>IF(M19=0,0,COUNTIF(T4_imgsummary!E19:N19,"LEPA")*100/M19)</f>
        <v>0</v>
      </c>
      <c r="AR19">
        <f>IF(M19=0,0,COUNTIF(T4_imgsummary!E19:N19,"LEPS")*100/M19)</f>
        <v>0</v>
      </c>
      <c r="AS19">
        <f>IF(M19=0,0,COUNTIF(T4_imgsummary!E19:N19,"LOB")*100/M19)</f>
        <v>0</v>
      </c>
      <c r="AT19">
        <f>IF(M19=0,0,COUNTIF(T4_imgsummary!E19:N19,"MER")*100/M19)</f>
        <v>0</v>
      </c>
      <c r="AU19">
        <f>IF(M19=0,0,COUNTIF(T4_imgsummary!E19:N19,"MILL")*100/M19)</f>
        <v>0</v>
      </c>
      <c r="AV19">
        <f>IF(M19=0,0,COUNTIF(T4_imgsummary!E19:N19,"MON")*100/M19)</f>
        <v>0</v>
      </c>
      <c r="AW19">
        <f>IF(M19=0,0,COUNTIF(T4_imgsummary!E19:N19,"MONTB")*100/M19)</f>
        <v>0</v>
      </c>
      <c r="AX19">
        <f>IF(M19=0,0,COUNTIF(T4_imgsummary!E19:N19,"MONTE")*100/M19)</f>
        <v>0</v>
      </c>
      <c r="AY19">
        <f>IF(M19=0,0,COUNTIF(T4_imgsummary!E19:N19,"MONTF")*100/M19)</f>
        <v>0</v>
      </c>
      <c r="AZ19">
        <f>IF(M19=0,0,COUNTIF(T4_imgsummary!E19:N19,"MYC")*100/M19)</f>
        <v>0</v>
      </c>
      <c r="BA19">
        <f>IF(M19=0,0,COUNTIF(T4_imgsummary!E19:N19,"CB")*100/M19)</f>
        <v>0</v>
      </c>
      <c r="BB19">
        <f>IF(M19=0,0,COUNTIF(T4_imgsummary!E19:N19,"BUB")*100/M19)</f>
        <v>0</v>
      </c>
      <c r="BC19">
        <f>IF(M19=0,0,COUNTIF(T4_imgsummary!E19:N19,"CE")*100/M19)</f>
        <v>0</v>
      </c>
      <c r="BD19">
        <f>IF(M19=0,0,COUNTIF(T4_imgsummary!E19:N19,"CF")*100/M19)</f>
        <v>0</v>
      </c>
      <c r="BE19">
        <f>IF(M19=0,0,COUNTIF(T4_imgsummary!E19:N19,"FOT")*100/M19)</f>
        <v>0</v>
      </c>
      <c r="BF19">
        <f>IF(M19=0,0,COUNTIF(T4_imgsummary!E19:N19,"CM")*100/M19)</f>
        <v>0</v>
      </c>
      <c r="BG19">
        <f>IF(M19=0,0,COUNTIF(T4_imgsummary!E19:N19,"OULA")*100/M19)</f>
        <v>0</v>
      </c>
      <c r="BH19">
        <f>IF(M19=0,0,COUNTIF(T4_imgsummary!E19:N19,"OULO")*100/M19)</f>
        <v>0</v>
      </c>
      <c r="BI19">
        <f>IF(M19=0,0,COUNTIF(T4_imgsummary!E19:N19,"OXY")*100/M19)</f>
        <v>0</v>
      </c>
      <c r="BJ19">
        <f>IF(M19=0,0,COUNTIF(T4_imgsummary!E19:N19,"PACE")*100/M19)</f>
        <v>0</v>
      </c>
      <c r="BK19">
        <f>IF(M19=0,0,COUNTIF(T4_imgsummary!E19:N19,"PACF")*100/M19)</f>
        <v>0</v>
      </c>
      <c r="BL19">
        <f>IF(M19=0,0,COUNTIF(T4_imgsummary!E19:N19,"PAV")*100/M19)</f>
        <v>0</v>
      </c>
      <c r="BM19">
        <f>IF(M19=0,0,COUNTIF(T4_imgsummary!E19:N19,"PEC")*100/M19)</f>
        <v>0</v>
      </c>
      <c r="BN19">
        <f>IF(M19=0,0,COUNTIF(T4_imgsummary!E19:N19,"PLAT")*100/M19)</f>
        <v>0</v>
      </c>
      <c r="BO19">
        <f>IF(M19=0,0,COUNTIF(T4_imgsummary!E19:N19,"POC")*100/M19)</f>
        <v>0</v>
      </c>
      <c r="BP19">
        <f>IF(M19=0,0,COUNTIF(T4_imgsummary!E19:N19,"PORB")*100/M19)</f>
        <v>0</v>
      </c>
      <c r="BQ19">
        <f>IF(M19=0,0,COUNTIF(T4_imgsummary!E19:N19,"PORE")*100/M19)</f>
        <v>0</v>
      </c>
      <c r="BR19" s="26">
        <f>IF(M19=0,0,COUNTIF(T4_imgsummary!E19:N19,"PORM")*100/M19)</f>
        <v>10</v>
      </c>
      <c r="BS19">
        <f>IF(M19=0,0,COUNTIF(T4_imgsummary!E19:N19,"SER")*100/M19)</f>
        <v>0</v>
      </c>
      <c r="BT19">
        <f>IF(M19=0,0,COUNTIF(T4_imgsummary!E19:N19,"STY")*100/M19)</f>
        <v>0</v>
      </c>
      <c r="BU19">
        <f>IF(M19=0,0,COUNTIF(T4_imgsummary!E19:N19,"SYM")*100/M19)</f>
        <v>0</v>
      </c>
      <c r="BV19">
        <f>IF(M19=0,0,COUNTIF(T4_imgsummary!E19:N19,"TUBI")*100/M19)</f>
        <v>0</v>
      </c>
      <c r="BW19">
        <f>IF(M19=0,0,COUNTIF(T4_imgsummary!E19:N19,"TURB")*100/M19)</f>
        <v>0</v>
      </c>
      <c r="BX19">
        <f>IF(M19=0,0,COUNTIF(T4_imgsummary!E19:N19,"ZACRF")*100/M19)</f>
        <v>0</v>
      </c>
      <c r="BY19">
        <f>IF(M19=0,0,COUNTIF(T4_imgsummary!E19:N19,"ZAGARF")*100/M19)</f>
        <v>0</v>
      </c>
      <c r="BZ19">
        <f>IF(M19=0,0,COUNTIF(T4_imgsummary!E19:N19,"ZAGATF")*100/M19)</f>
        <v>0</v>
      </c>
      <c r="CA19">
        <f>IF(M19=0,0,COUNTIF(T4_imgsummary!E19:N19,"ZDENF")*100/M19)</f>
        <v>0</v>
      </c>
      <c r="CB19">
        <f>IF(M19=0,0,COUNTIF(T4_imgsummary!E19:N19,"ZEUPF")*100/M19)</f>
        <v>0</v>
      </c>
      <c r="CC19">
        <f>IF(M19=0,0,COUNTIF(T4_imgsummary!E19:N19,"ZFAVF")*100/M19)</f>
        <v>0</v>
      </c>
      <c r="CD19">
        <f>IF(M19=0,0,COUNTIF(T4_imgsummary!E19:N19,"ZCMRF")*100/M19)</f>
        <v>0</v>
      </c>
      <c r="CE19">
        <f>IF(M19=0,0,COUNTIF(T4_imgsummary!E19:N19,"ZMUSF")*100/M19)</f>
        <v>0</v>
      </c>
      <c r="CF19">
        <f>IF(M19=0,0,COUNTIF(T4_imgsummary!E19:N19,"ZNSC")*100/M19)</f>
        <v>0</v>
      </c>
      <c r="CG19">
        <f>IF(M19=0,0,COUNTIF(T4_imgsummary!E19:N19,"ZOC")*100/M19)</f>
        <v>0</v>
      </c>
      <c r="CH19">
        <f>IF(M19=0,0,COUNTIF(T4_imgsummary!E19:N19,"ZPOCF")*100/M19)</f>
        <v>0</v>
      </c>
      <c r="CI19">
        <f>IF(M19=0,0,COUNTIF(T4_imgsummary!E19:N19,"ZPORF")*100/M19)</f>
        <v>0</v>
      </c>
      <c r="CK19" s="26">
        <f>IF(M19=0,0,COUNTIF(T4_imgsummary!E19:N19,"AA")*100/M19)</f>
        <v>50</v>
      </c>
      <c r="CL19">
        <f>IF(M19=0,0,COUNTIF(T4_imgsummary!E19:N19,"CA")*100/M19)</f>
        <v>0</v>
      </c>
      <c r="CM19">
        <f>IF(M19=0,0,COUNTIF(T4_imgsummary!E19:N19,"DC")*100/M19)</f>
        <v>0</v>
      </c>
      <c r="CN19">
        <f>IF(M19=0,0,COUNTIF(T4_imgsummary!E19:N19,"DCA")*100/M19)</f>
        <v>0</v>
      </c>
      <c r="CO19">
        <f>IF(M19=0,0,COUNTIF(T4_imgsummary!E19:N19,"DIS")*100/M19)</f>
        <v>0</v>
      </c>
      <c r="CQ19">
        <f>IF(M19=0,0,COUNTIF(T4_imgsummary!E19:N19,"GRV")*100/M19)</f>
        <v>0</v>
      </c>
      <c r="CR19">
        <f>IF(M19=0,0,COUNTIF(T4_imgsummary!E19:N19,"R")*100/M19)</f>
        <v>0</v>
      </c>
      <c r="CS19">
        <f>IF(M19=0,0,COUNTIF(T4_imgsummary!E19:N19,"S")*100/M19)</f>
        <v>0</v>
      </c>
      <c r="CT19">
        <f>IF(M19=0,0,COUNTIF(T4_imgsummary!E19:N19,"RCK")*100/M19)</f>
        <v>0</v>
      </c>
      <c r="CU19">
        <f>IF(M19=0,0,COUNTIF(T4_imgsummary!E19:N19,"SI")*100/M19)</f>
        <v>0</v>
      </c>
      <c r="CW19">
        <f>IF(M19=0,0,COUNTIF(T4_imgsummary!E19:N19,"COD")*100/M19)</f>
        <v>0</v>
      </c>
      <c r="CX19">
        <f>IF(M19=0,0,COUNTIF(T4_imgsummary!E19:N19,"KAPP")*100/M19)</f>
        <v>0</v>
      </c>
      <c r="CY19" s="26">
        <f>IF(M19=0,0,COUNTIF(T4_imgsummary!E19:N19,"MA")*100/M19)</f>
        <v>30</v>
      </c>
      <c r="CZ19">
        <f>IF(M19=0,0,COUNTIF(T4_imgsummary!E19:N19,"SARG")*100/M19)</f>
        <v>0</v>
      </c>
      <c r="DB19">
        <f>IF(M19=0,0,COUNTIF(T4_imgsummary!E19:N19,"HA")*100/M19)</f>
        <v>0</v>
      </c>
      <c r="DD19">
        <f>IF(M19=0,0,COUNTIF(T4_imgsummary!E19:N19,"COTS")*100/M19)</f>
        <v>0</v>
      </c>
      <c r="DE19">
        <f>IF(M19=0,0,COUNTIF(T4_imgsummary!E19:N19,"COR")*100/M19)</f>
        <v>0</v>
      </c>
      <c r="DF19">
        <f>IF(M19=0,0,COUNTIF(T4_imgsummary!E19:N19,"DIA")*100/M19)</f>
        <v>0</v>
      </c>
      <c r="DG19">
        <f>IF(M19=0,0,COUNTIF(T4_imgsummary!E19:N19,"GORG")*100/M19)</f>
        <v>0</v>
      </c>
      <c r="DH19">
        <f>IF(M19=0,0,COUNTIF(T4_imgsummary!E19:N19,"ISIS")*100/M19)</f>
        <v>0</v>
      </c>
      <c r="DI19">
        <f>IF(M19=0,0,COUNTIF(T4_imgsummary!E19:N19,"OT")*100/M19)</f>
        <v>0</v>
      </c>
      <c r="DJ19">
        <f>IF(M19=0,0,COUNTIF(T4_imgsummary!E19:N19,"SG")*100/M19)</f>
        <v>0</v>
      </c>
      <c r="DK19">
        <f>IF(M19=0,0,COUNTIF(T4_imgsummary!E19:N19,"SC")*100/M19)</f>
        <v>0</v>
      </c>
      <c r="DL19" s="26">
        <f>IF(M19=0,0,COUNTIF(T4_imgsummary!E19:N19,"SP")*100/M19)</f>
        <v>10</v>
      </c>
      <c r="DM19">
        <f>IF(M19=0,0,COUNTIF(T4_imgsummary!E19:N19,"ZO")*100/M19)</f>
        <v>0</v>
      </c>
      <c r="DO19">
        <f>IF(M19=0,0,COUNTIF(T4_imgsummary!E19:N19,"TWB")*100/M19)</f>
        <v>0</v>
      </c>
      <c r="DQ19">
        <f>IF(M19=0,0,COUNTIF(T4_imgsummary!Y19:AH19,"COR")*100/M19)</f>
        <v>0</v>
      </c>
      <c r="DR19">
        <f>IF(M19=0,0,COUNTIF(T4_imgsummary!Y19:AH19,"COTS")*100/M19)</f>
        <v>0</v>
      </c>
      <c r="DS19">
        <f>IF(M19=0,0,COUNTIF(T4_imgsummary!Y19:AH19,"DIA")*100/M19)</f>
        <v>0</v>
      </c>
      <c r="DT19">
        <f>IF(M19=0,0,COUNTIF(T4_imgsummary!Y19:AH19,"GORG")*100/M19)</f>
        <v>0</v>
      </c>
      <c r="DU19">
        <f>IF(M19=0,0,COUNTIF(T4_imgsummary!Y19:AH19,"ISIS")*100/M19)</f>
        <v>0</v>
      </c>
      <c r="DV19">
        <f>IF(M19=0,0,COUNTIF(T4_imgsummary!Y19:AH19,"DIS")*100/M19)</f>
        <v>0</v>
      </c>
      <c r="DW19">
        <f>IF(M19=0,0,COUNTIF(T4_imgsummary!Y19:AH19,"BLEC")*100/M19)</f>
        <v>0</v>
      </c>
      <c r="DX19">
        <f>IF(M19=0,0,COUNTIF(T4_imgsummary!Y19:AH19,"COD")*100/M19)</f>
        <v>0</v>
      </c>
      <c r="DY19">
        <f>IF(M19=0,0,COUNTIF(T4_imgsummary!Y19:AH19,"KAPP")*100/M19)</f>
        <v>0</v>
      </c>
      <c r="DZ19">
        <f>IF(M19=0,0,COUNTIF(T4_imgsummary!Y19:AH19,"SARG")*100/M19)</f>
        <v>0</v>
      </c>
      <c r="EA19">
        <f>IF(M19=0,0,COUNTIF(T4_imgsummary!Y19:AH19,"ZACRF")*100/M19)</f>
        <v>0</v>
      </c>
      <c r="EB19">
        <f>IF(M19=0,0,COUNTIF(T4_imgsummary!Y19:AH19,"ZAGARF")*100/M19)</f>
        <v>0</v>
      </c>
      <c r="EC19">
        <f>IF(M19=0,0,COUNTIF(T4_imgsummary!Y19:AH19,"ZAGATF")*100/M19)</f>
        <v>0</v>
      </c>
      <c r="ED19">
        <f>IF(M19=0,0,COUNTIF(T4_imgsummary!Y19:AH19,"ZCMRF")*100/M19)</f>
        <v>0</v>
      </c>
      <c r="EE19">
        <f>IF(M19=0,0,COUNTIF(T4_imgsummary!Y19:AH19,"ZDENF")*100/M19)</f>
        <v>0</v>
      </c>
      <c r="EF19">
        <f>IF(M19=0,0,COUNTIF(T4_imgsummary!Y19:AH19,"ZEUPF")*100/M19)</f>
        <v>0</v>
      </c>
      <c r="EG19">
        <f>IF(M19=0,0,COUNTIF(T4_imgsummary!Y19:AH19,"ZFAVF")*100/M19)</f>
        <v>0</v>
      </c>
      <c r="EH19">
        <f>IF(M19=0,0,COUNTIF(T4_imgsummary!Y19:AH19,"ZMUSF")*100/M19)</f>
        <v>0</v>
      </c>
      <c r="EI19">
        <f>IF(M19=0,0,COUNTIF(T4_imgsummary!Y19:AH19,"ZNSC")*100/M19)</f>
        <v>0</v>
      </c>
      <c r="EJ19">
        <f>IF(M19=0,0,COUNTIF(T4_imgsummary!Y19:AH19,"ZOC")*100/M19)</f>
        <v>0</v>
      </c>
      <c r="EK19">
        <f>IF(M19=0,0,COUNTIF(T4_imgsummary!Y19:AH19,"ZPOCF")*100/M19)</f>
        <v>0</v>
      </c>
      <c r="EL19">
        <f>IF(M19=0,0,COUNTIF(T4_imgsummary!Y19:AH19,"ZPORF")*100/M19)</f>
        <v>0</v>
      </c>
    </row>
    <row r="20" spans="1:142" x14ac:dyDescent="0.25">
      <c r="A20">
        <v>18</v>
      </c>
      <c r="B20" t="s">
        <v>891</v>
      </c>
      <c r="F20">
        <f>IF(M20=0,0,COUNTIF(T4_imgsummary!O20:X20,"HC")*100/M20)</f>
        <v>0</v>
      </c>
      <c r="G20" s="26">
        <f>IF(M20=0,0,COUNTIF(T4_imgsummary!O20:X20,"AA")*100/M20)</f>
        <v>50</v>
      </c>
      <c r="H20">
        <f>IF(M20=0,0,COUNTIF(T4_imgsummary!O20:X20,"AB")*100/M20)</f>
        <v>0</v>
      </c>
      <c r="I20">
        <f>IF(M20=0,0,COUNTIF(T4_imgsummary!O20:X20,"MA")*100/M20)</f>
        <v>0</v>
      </c>
      <c r="J20" s="26">
        <f>IF(M20=0,0,COUNTIF(T4_imgsummary!O20:X20,"HA")*100/M20)</f>
        <v>30</v>
      </c>
      <c r="K20" s="26">
        <f>IF(M20=0,0,COUNTIF(T4_imgsummary!O20:X20,"OB")*100/M20)</f>
        <v>20</v>
      </c>
      <c r="L20">
        <f>IF(M20=0,0,COUNTIF(T4_imgsummary!O20:X20,"TWB")*100/M20)</f>
        <v>0</v>
      </c>
      <c r="M20">
        <f>10-COUNTIF(T4_imgsummary!O20:X20,"TWS")</f>
        <v>10</v>
      </c>
      <c r="P20">
        <f>IF(M20=0,0,COUNTIF(T4_imgsummary!E20:N20,"ACAN")*100/M20)</f>
        <v>0</v>
      </c>
      <c r="Q20">
        <f>IF(M20=0,0,COUNTIF(T4_imgsummary!E20:N20,"ACB")*100/M20)</f>
        <v>0</v>
      </c>
      <c r="R20">
        <f>IF(M20=0,0,COUNTIF(T4_imgsummary!E20:N20,"ACC")*100/M20)</f>
        <v>0</v>
      </c>
      <c r="S20">
        <f>IF(M20=0,0,COUNTIF(T4_imgsummary!E20:N20,"ACD")*100/M20)</f>
        <v>0</v>
      </c>
      <c r="T20">
        <f>IF(M20=0,0,COUNTIF(T4_imgsummary!E20:N20,"ACH")*100/M20)</f>
        <v>0</v>
      </c>
      <c r="U20">
        <f>IF(M20=0,0,COUNTIF(T4_imgsummary!E20:N20,"ACT")*100/M20)</f>
        <v>0</v>
      </c>
      <c r="V20">
        <f>IF(M20=0,0,COUNTIF(T4_imgsummary!E20:N20,"ACR")*100/M20)</f>
        <v>0</v>
      </c>
      <c r="W20">
        <f>IF(M20=0,0,COUNTIF(T4_imgsummary!E20:N20,"AST")*100/M20)</f>
        <v>0</v>
      </c>
      <c r="X20">
        <f>IF(M20=0,0,COUNTIF(T4_imgsummary!E20:N20,"AF")*100/M20)</f>
        <v>0</v>
      </c>
      <c r="Y20">
        <f>IF(M20=0,0,COUNTIF(T4_imgsummary!E20:N20,"BLEC")*100/M20)</f>
        <v>0</v>
      </c>
      <c r="Z20">
        <f>IF(M20=0,0,COUNTIF(T4_imgsummary!E20:N20,"CAU")*100/M20)</f>
        <v>0</v>
      </c>
      <c r="AA20">
        <f>IF(M20=0,0,COUNTIF(T4_imgsummary!E20:N20,"COE")*100/M20)</f>
        <v>0</v>
      </c>
      <c r="AB20">
        <f>IF(M20=0,0,COUNTIF(T4_imgsummary!E20:N20,"COS")*100/M20)</f>
        <v>0</v>
      </c>
      <c r="AC20">
        <f>IF(M20=0,0,COUNTIF(T4_imgsummary!E20:N20,"CYP")*100/M20)</f>
        <v>0</v>
      </c>
      <c r="AD20">
        <f>IF(M20=0,0,COUNTIF(T4_imgsummary!E20:N20,"DIP")*100/M20)</f>
        <v>0</v>
      </c>
      <c r="AE20">
        <f>IF(M20=0,0,COUNTIF(T4_imgsummary!E20:N20,"ECHY")*100/M20)</f>
        <v>0</v>
      </c>
      <c r="AF20">
        <f>IF(M20=0,0,COUNTIF(T4_imgsummary!E20:N20,"ECHI")*100/M20)</f>
        <v>0</v>
      </c>
      <c r="AG20">
        <f>IF(M20=0,0,COUNTIF(T4_imgsummary!E20:N20,"EUP")*100/M20)</f>
        <v>0</v>
      </c>
      <c r="AH20">
        <f>IF(M20=0,0,COUNTIF(T4_imgsummary!E20:N20,"FAV")*100/M20)</f>
        <v>0</v>
      </c>
      <c r="AI20">
        <f>IF(M20=0,0,COUNTIF(T4_imgsummary!E20:N20,"FVI")*100/M20)</f>
        <v>0</v>
      </c>
      <c r="AJ20">
        <f>IF(M20=0,0,COUNTIF(T4_imgsummary!E20:N20,"CMR")*100/M20)</f>
        <v>0</v>
      </c>
      <c r="AK20">
        <f>IF(M20=0,0,COUNTIF(T4_imgsummary!E20:N20,"GAL")*100/M20)</f>
        <v>0</v>
      </c>
      <c r="AL20">
        <f>IF(M20=0,0,COUNTIF(T4_imgsummary!E20:N20,"GONIA")*100/M20)</f>
        <v>0</v>
      </c>
      <c r="AM20">
        <f>IF(M20=0,0,COUNTIF(T4_imgsummary!E20:N20,"GONIO")*100/M20)</f>
        <v>0</v>
      </c>
      <c r="AN20">
        <f>IF(M20=0,0,COUNTIF(T4_imgsummary!E20:N20,"HEL")*100/M20)</f>
        <v>0</v>
      </c>
      <c r="AO20">
        <f>IF(M20=0,0,COUNTIF(T4_imgsummary!E20:N20,"HYD")*100/M20)</f>
        <v>0</v>
      </c>
      <c r="AP20">
        <f>IF(M20=0,0,COUNTIF(T4_imgsummary!E20:N20,"ISO")*100/M20)</f>
        <v>0</v>
      </c>
      <c r="AQ20">
        <f>IF(M20=0,0,COUNTIF(T4_imgsummary!E20:N20,"LEPA")*100/M20)</f>
        <v>0</v>
      </c>
      <c r="AR20">
        <f>IF(M20=0,0,COUNTIF(T4_imgsummary!E20:N20,"LEPS")*100/M20)</f>
        <v>0</v>
      </c>
      <c r="AS20">
        <f>IF(M20=0,0,COUNTIF(T4_imgsummary!E20:N20,"LOB")*100/M20)</f>
        <v>0</v>
      </c>
      <c r="AT20">
        <f>IF(M20=0,0,COUNTIF(T4_imgsummary!E20:N20,"MER")*100/M20)</f>
        <v>0</v>
      </c>
      <c r="AU20">
        <f>IF(M20=0,0,COUNTIF(T4_imgsummary!E20:N20,"MILL")*100/M20)</f>
        <v>0</v>
      </c>
      <c r="AV20">
        <f>IF(M20=0,0,COUNTIF(T4_imgsummary!E20:N20,"MON")*100/M20)</f>
        <v>0</v>
      </c>
      <c r="AW20">
        <f>IF(M20=0,0,COUNTIF(T4_imgsummary!E20:N20,"MONTB")*100/M20)</f>
        <v>0</v>
      </c>
      <c r="AX20">
        <f>IF(M20=0,0,COUNTIF(T4_imgsummary!E20:N20,"MONTE")*100/M20)</f>
        <v>0</v>
      </c>
      <c r="AY20">
        <f>IF(M20=0,0,COUNTIF(T4_imgsummary!E20:N20,"MONTF")*100/M20)</f>
        <v>0</v>
      </c>
      <c r="AZ20">
        <f>IF(M20=0,0,COUNTIF(T4_imgsummary!E20:N20,"MYC")*100/M20)</f>
        <v>0</v>
      </c>
      <c r="BA20">
        <f>IF(M20=0,0,COUNTIF(T4_imgsummary!E20:N20,"CB")*100/M20)</f>
        <v>0</v>
      </c>
      <c r="BB20">
        <f>IF(M20=0,0,COUNTIF(T4_imgsummary!E20:N20,"BUB")*100/M20)</f>
        <v>0</v>
      </c>
      <c r="BC20">
        <f>IF(M20=0,0,COUNTIF(T4_imgsummary!E20:N20,"CE")*100/M20)</f>
        <v>0</v>
      </c>
      <c r="BD20">
        <f>IF(M20=0,0,COUNTIF(T4_imgsummary!E20:N20,"CF")*100/M20)</f>
        <v>0</v>
      </c>
      <c r="BE20">
        <f>IF(M20=0,0,COUNTIF(T4_imgsummary!E20:N20,"FOT")*100/M20)</f>
        <v>0</v>
      </c>
      <c r="BF20">
        <f>IF(M20=0,0,COUNTIF(T4_imgsummary!E20:N20,"CM")*100/M20)</f>
        <v>0</v>
      </c>
      <c r="BG20">
        <f>IF(M20=0,0,COUNTIF(T4_imgsummary!E20:N20,"OULA")*100/M20)</f>
        <v>0</v>
      </c>
      <c r="BH20">
        <f>IF(M20=0,0,COUNTIF(T4_imgsummary!E20:N20,"OULO")*100/M20)</f>
        <v>0</v>
      </c>
      <c r="BI20">
        <f>IF(M20=0,0,COUNTIF(T4_imgsummary!E20:N20,"OXY")*100/M20)</f>
        <v>0</v>
      </c>
      <c r="BJ20">
        <f>IF(M20=0,0,COUNTIF(T4_imgsummary!E20:N20,"PACE")*100/M20)</f>
        <v>0</v>
      </c>
      <c r="BK20">
        <f>IF(M20=0,0,COUNTIF(T4_imgsummary!E20:N20,"PACF")*100/M20)</f>
        <v>0</v>
      </c>
      <c r="BL20">
        <f>IF(M20=0,0,COUNTIF(T4_imgsummary!E20:N20,"PAV")*100/M20)</f>
        <v>0</v>
      </c>
      <c r="BM20">
        <f>IF(M20=0,0,COUNTIF(T4_imgsummary!E20:N20,"PEC")*100/M20)</f>
        <v>0</v>
      </c>
      <c r="BN20">
        <f>IF(M20=0,0,COUNTIF(T4_imgsummary!E20:N20,"PLAT")*100/M20)</f>
        <v>0</v>
      </c>
      <c r="BO20">
        <f>IF(M20=0,0,COUNTIF(T4_imgsummary!E20:N20,"POC")*100/M20)</f>
        <v>0</v>
      </c>
      <c r="BP20">
        <f>IF(M20=0,0,COUNTIF(T4_imgsummary!E20:N20,"PORB")*100/M20)</f>
        <v>0</v>
      </c>
      <c r="BQ20">
        <f>IF(M20=0,0,COUNTIF(T4_imgsummary!E20:N20,"PORE")*100/M20)</f>
        <v>0</v>
      </c>
      <c r="BR20">
        <f>IF(M20=0,0,COUNTIF(T4_imgsummary!E20:N20,"PORM")*100/M20)</f>
        <v>0</v>
      </c>
      <c r="BS20">
        <f>IF(M20=0,0,COUNTIF(T4_imgsummary!E20:N20,"SER")*100/M20)</f>
        <v>0</v>
      </c>
      <c r="BT20">
        <f>IF(M20=0,0,COUNTIF(T4_imgsummary!E20:N20,"STY")*100/M20)</f>
        <v>0</v>
      </c>
      <c r="BU20">
        <f>IF(M20=0,0,COUNTIF(T4_imgsummary!E20:N20,"SYM")*100/M20)</f>
        <v>0</v>
      </c>
      <c r="BV20">
        <f>IF(M20=0,0,COUNTIF(T4_imgsummary!E20:N20,"TUBI")*100/M20)</f>
        <v>0</v>
      </c>
      <c r="BW20">
        <f>IF(M20=0,0,COUNTIF(T4_imgsummary!E20:N20,"TURB")*100/M20)</f>
        <v>0</v>
      </c>
      <c r="BX20">
        <f>IF(M20=0,0,COUNTIF(T4_imgsummary!E20:N20,"ZACRF")*100/M20)</f>
        <v>0</v>
      </c>
      <c r="BY20">
        <f>IF(M20=0,0,COUNTIF(T4_imgsummary!E20:N20,"ZAGARF")*100/M20)</f>
        <v>0</v>
      </c>
      <c r="BZ20">
        <f>IF(M20=0,0,COUNTIF(T4_imgsummary!E20:N20,"ZAGATF")*100/M20)</f>
        <v>0</v>
      </c>
      <c r="CA20">
        <f>IF(M20=0,0,COUNTIF(T4_imgsummary!E20:N20,"ZDENF")*100/M20)</f>
        <v>0</v>
      </c>
      <c r="CB20">
        <f>IF(M20=0,0,COUNTIF(T4_imgsummary!E20:N20,"ZEUPF")*100/M20)</f>
        <v>0</v>
      </c>
      <c r="CC20">
        <f>IF(M20=0,0,COUNTIF(T4_imgsummary!E20:N20,"ZFAVF")*100/M20)</f>
        <v>0</v>
      </c>
      <c r="CD20">
        <f>IF(M20=0,0,COUNTIF(T4_imgsummary!E20:N20,"ZCMRF")*100/M20)</f>
        <v>0</v>
      </c>
      <c r="CE20">
        <f>IF(M20=0,0,COUNTIF(T4_imgsummary!E20:N20,"ZMUSF")*100/M20)</f>
        <v>0</v>
      </c>
      <c r="CF20">
        <f>IF(M20=0,0,COUNTIF(T4_imgsummary!E20:N20,"ZNSC")*100/M20)</f>
        <v>0</v>
      </c>
      <c r="CG20">
        <f>IF(M20=0,0,COUNTIF(T4_imgsummary!E20:N20,"ZOC")*100/M20)</f>
        <v>0</v>
      </c>
      <c r="CH20">
        <f>IF(M20=0,0,COUNTIF(T4_imgsummary!E20:N20,"ZPOCF")*100/M20)</f>
        <v>0</v>
      </c>
      <c r="CI20">
        <f>IF(M20=0,0,COUNTIF(T4_imgsummary!E20:N20,"ZPORF")*100/M20)</f>
        <v>0</v>
      </c>
      <c r="CK20" s="26">
        <f>IF(M20=0,0,COUNTIF(T4_imgsummary!E20:N20,"AA")*100/M20)</f>
        <v>50</v>
      </c>
      <c r="CL20">
        <f>IF(M20=0,0,COUNTIF(T4_imgsummary!E20:N20,"CA")*100/M20)</f>
        <v>0</v>
      </c>
      <c r="CM20">
        <f>IF(M20=0,0,COUNTIF(T4_imgsummary!E20:N20,"DC")*100/M20)</f>
        <v>0</v>
      </c>
      <c r="CN20">
        <f>IF(M20=0,0,COUNTIF(T4_imgsummary!E20:N20,"DCA")*100/M20)</f>
        <v>0</v>
      </c>
      <c r="CO20">
        <f>IF(M20=0,0,COUNTIF(T4_imgsummary!E20:N20,"DIS")*100/M20)</f>
        <v>0</v>
      </c>
      <c r="CQ20">
        <f>IF(M20=0,0,COUNTIF(T4_imgsummary!E20:N20,"GRV")*100/M20)</f>
        <v>0</v>
      </c>
      <c r="CR20">
        <f>IF(M20=0,0,COUNTIF(T4_imgsummary!E20:N20,"R")*100/M20)</f>
        <v>0</v>
      </c>
      <c r="CS20">
        <f>IF(M20=0,0,COUNTIF(T4_imgsummary!E20:N20,"S")*100/M20)</f>
        <v>0</v>
      </c>
      <c r="CT20">
        <f>IF(M20=0,0,COUNTIF(T4_imgsummary!E20:N20,"RCK")*100/M20)</f>
        <v>0</v>
      </c>
      <c r="CU20">
        <f>IF(M20=0,0,COUNTIF(T4_imgsummary!E20:N20,"SI")*100/M20)</f>
        <v>0</v>
      </c>
      <c r="CW20">
        <f>IF(M20=0,0,COUNTIF(T4_imgsummary!E20:N20,"COD")*100/M20)</f>
        <v>0</v>
      </c>
      <c r="CX20">
        <f>IF(M20=0,0,COUNTIF(T4_imgsummary!E20:N20,"KAPP")*100/M20)</f>
        <v>0</v>
      </c>
      <c r="CY20">
        <f>IF(M20=0,0,COUNTIF(T4_imgsummary!E20:N20,"MA")*100/M20)</f>
        <v>0</v>
      </c>
      <c r="CZ20">
        <f>IF(M20=0,0,COUNTIF(T4_imgsummary!E20:N20,"SARG")*100/M20)</f>
        <v>0</v>
      </c>
      <c r="DB20" s="26">
        <f>IF(M20=0,0,COUNTIF(T4_imgsummary!E20:N20,"HA")*100/M20)</f>
        <v>30</v>
      </c>
      <c r="DD20">
        <f>IF(M20=0,0,COUNTIF(T4_imgsummary!E20:N20,"COTS")*100/M20)</f>
        <v>0</v>
      </c>
      <c r="DE20">
        <f>IF(M20=0,0,COUNTIF(T4_imgsummary!E20:N20,"COR")*100/M20)</f>
        <v>0</v>
      </c>
      <c r="DF20">
        <f>IF(M20=0,0,COUNTIF(T4_imgsummary!E20:N20,"DIA")*100/M20)</f>
        <v>0</v>
      </c>
      <c r="DG20">
        <f>IF(M20=0,0,COUNTIF(T4_imgsummary!E20:N20,"GORG")*100/M20)</f>
        <v>0</v>
      </c>
      <c r="DH20">
        <f>IF(M20=0,0,COUNTIF(T4_imgsummary!E20:N20,"ISIS")*100/M20)</f>
        <v>0</v>
      </c>
      <c r="DI20">
        <f>IF(M20=0,0,COUNTIF(T4_imgsummary!E20:N20,"OT")*100/M20)</f>
        <v>0</v>
      </c>
      <c r="DJ20">
        <f>IF(M20=0,0,COUNTIF(T4_imgsummary!E20:N20,"SG")*100/M20)</f>
        <v>0</v>
      </c>
      <c r="DK20">
        <f>IF(M20=0,0,COUNTIF(T4_imgsummary!E20:N20,"SC")*100/M20)</f>
        <v>0</v>
      </c>
      <c r="DL20" s="26">
        <f>IF(M20=0,0,COUNTIF(T4_imgsummary!E20:N20,"SP")*100/M20)</f>
        <v>20</v>
      </c>
      <c r="DM20">
        <f>IF(M20=0,0,COUNTIF(T4_imgsummary!E20:N20,"ZO")*100/M20)</f>
        <v>0</v>
      </c>
      <c r="DO20">
        <f>IF(M20=0,0,COUNTIF(T4_imgsummary!E20:N20,"TWB")*100/M20)</f>
        <v>0</v>
      </c>
      <c r="DQ20">
        <f>IF(M20=0,0,COUNTIF(T4_imgsummary!Y20:AH20,"COR")*100/M20)</f>
        <v>0</v>
      </c>
      <c r="DR20">
        <f>IF(M20=0,0,COUNTIF(T4_imgsummary!Y20:AH20,"COTS")*100/M20)</f>
        <v>0</v>
      </c>
      <c r="DS20">
        <f>IF(M20=0,0,COUNTIF(T4_imgsummary!Y20:AH20,"DIA")*100/M20)</f>
        <v>0</v>
      </c>
      <c r="DT20">
        <f>IF(M20=0,0,COUNTIF(T4_imgsummary!Y20:AH20,"GORG")*100/M20)</f>
        <v>0</v>
      </c>
      <c r="DU20">
        <f>IF(M20=0,0,COUNTIF(T4_imgsummary!Y20:AH20,"ISIS")*100/M20)</f>
        <v>0</v>
      </c>
      <c r="DV20">
        <f>IF(M20=0,0,COUNTIF(T4_imgsummary!Y20:AH20,"DIS")*100/M20)</f>
        <v>0</v>
      </c>
      <c r="DW20">
        <f>IF(M20=0,0,COUNTIF(T4_imgsummary!Y20:AH20,"BLEC")*100/M20)</f>
        <v>0</v>
      </c>
      <c r="DX20">
        <f>IF(M20=0,0,COUNTIF(T4_imgsummary!Y20:AH20,"COD")*100/M20)</f>
        <v>0</v>
      </c>
      <c r="DY20">
        <f>IF(M20=0,0,COUNTIF(T4_imgsummary!Y20:AH20,"KAPP")*100/M20)</f>
        <v>0</v>
      </c>
      <c r="DZ20">
        <f>IF(M20=0,0,COUNTIF(T4_imgsummary!Y20:AH20,"SARG")*100/M20)</f>
        <v>0</v>
      </c>
      <c r="EA20">
        <f>IF(M20=0,0,COUNTIF(T4_imgsummary!Y20:AH20,"ZACRF")*100/M20)</f>
        <v>0</v>
      </c>
      <c r="EB20">
        <f>IF(M20=0,0,COUNTIF(T4_imgsummary!Y20:AH20,"ZAGARF")*100/M20)</f>
        <v>0</v>
      </c>
      <c r="EC20">
        <f>IF(M20=0,0,COUNTIF(T4_imgsummary!Y20:AH20,"ZAGATF")*100/M20)</f>
        <v>0</v>
      </c>
      <c r="ED20">
        <f>IF(M20=0,0,COUNTIF(T4_imgsummary!Y20:AH20,"ZCMRF")*100/M20)</f>
        <v>0</v>
      </c>
      <c r="EE20">
        <f>IF(M20=0,0,COUNTIF(T4_imgsummary!Y20:AH20,"ZDENF")*100/M20)</f>
        <v>0</v>
      </c>
      <c r="EF20">
        <f>IF(M20=0,0,COUNTIF(T4_imgsummary!Y20:AH20,"ZEUPF")*100/M20)</f>
        <v>0</v>
      </c>
      <c r="EG20">
        <f>IF(M20=0,0,COUNTIF(T4_imgsummary!Y20:AH20,"ZFAVF")*100/M20)</f>
        <v>0</v>
      </c>
      <c r="EH20">
        <f>IF(M20=0,0,COUNTIF(T4_imgsummary!Y20:AH20,"ZMUSF")*100/M20)</f>
        <v>0</v>
      </c>
      <c r="EI20">
        <f>IF(M20=0,0,COUNTIF(T4_imgsummary!Y20:AH20,"ZNSC")*100/M20)</f>
        <v>0</v>
      </c>
      <c r="EJ20">
        <f>IF(M20=0,0,COUNTIF(T4_imgsummary!Y20:AH20,"ZOC")*100/M20)</f>
        <v>0</v>
      </c>
      <c r="EK20">
        <f>IF(M20=0,0,COUNTIF(T4_imgsummary!Y20:AH20,"ZPOCF")*100/M20)</f>
        <v>0</v>
      </c>
      <c r="EL20">
        <f>IF(M20=0,0,COUNTIF(T4_imgsummary!Y20:AH20,"ZPORF")*100/M20)</f>
        <v>0</v>
      </c>
    </row>
    <row r="21" spans="1:142" x14ac:dyDescent="0.25">
      <c r="A21">
        <v>19</v>
      </c>
      <c r="B21" t="s">
        <v>892</v>
      </c>
      <c r="F21" s="26">
        <f>IF(M21=0,0,COUNTIF(T4_imgsummary!O21:X21,"HC")*100/M21)</f>
        <v>20</v>
      </c>
      <c r="G21" s="26">
        <f>IF(M21=0,0,COUNTIF(T4_imgsummary!O21:X21,"AA")*100/M21)</f>
        <v>60</v>
      </c>
      <c r="H21" s="26">
        <f>IF(M21=0,0,COUNTIF(T4_imgsummary!O21:X21,"AB")*100/M21)</f>
        <v>10</v>
      </c>
      <c r="I21" s="26">
        <f>IF(M21=0,0,COUNTIF(T4_imgsummary!O21:X21,"MA")*100/M21)</f>
        <v>10</v>
      </c>
      <c r="J21">
        <f>IF(M21=0,0,COUNTIF(T4_imgsummary!O21:X21,"HA")*100/M21)</f>
        <v>0</v>
      </c>
      <c r="K21">
        <f>IF(M21=0,0,COUNTIF(T4_imgsummary!O21:X21,"OB")*100/M21)</f>
        <v>0</v>
      </c>
      <c r="L21">
        <f>IF(M21=0,0,COUNTIF(T4_imgsummary!O21:X21,"TWB")*100/M21)</f>
        <v>0</v>
      </c>
      <c r="M21">
        <f>10-COUNTIF(T4_imgsummary!O21:X21,"TWS")</f>
        <v>10</v>
      </c>
      <c r="P21">
        <f>IF(M21=0,0,COUNTIF(T4_imgsummary!E21:N21,"ACAN")*100/M21)</f>
        <v>0</v>
      </c>
      <c r="Q21">
        <f>IF(M21=0,0,COUNTIF(T4_imgsummary!E21:N21,"ACB")*100/M21)</f>
        <v>0</v>
      </c>
      <c r="R21">
        <f>IF(M21=0,0,COUNTIF(T4_imgsummary!E21:N21,"ACC")*100/M21)</f>
        <v>0</v>
      </c>
      <c r="S21">
        <f>IF(M21=0,0,COUNTIF(T4_imgsummary!E21:N21,"ACD")*100/M21)</f>
        <v>0</v>
      </c>
      <c r="T21">
        <f>IF(M21=0,0,COUNTIF(T4_imgsummary!E21:N21,"ACH")*100/M21)</f>
        <v>0</v>
      </c>
      <c r="U21">
        <f>IF(M21=0,0,COUNTIF(T4_imgsummary!E21:N21,"ACT")*100/M21)</f>
        <v>0</v>
      </c>
      <c r="V21">
        <f>IF(M21=0,0,COUNTIF(T4_imgsummary!E21:N21,"ACR")*100/M21)</f>
        <v>0</v>
      </c>
      <c r="W21" s="26">
        <f>IF(M21=0,0,COUNTIF(T4_imgsummary!E21:N21,"AST")*100/M21)</f>
        <v>10</v>
      </c>
      <c r="X21">
        <f>IF(M21=0,0,COUNTIF(T4_imgsummary!E21:N21,"AF")*100/M21)</f>
        <v>0</v>
      </c>
      <c r="Y21">
        <f>IF(M21=0,0,COUNTIF(T4_imgsummary!E21:N21,"BLEC")*100/M21)</f>
        <v>0</v>
      </c>
      <c r="Z21">
        <f>IF(M21=0,0,COUNTIF(T4_imgsummary!E21:N21,"CAU")*100/M21)</f>
        <v>0</v>
      </c>
      <c r="AA21">
        <f>IF(M21=0,0,COUNTIF(T4_imgsummary!E21:N21,"COE")*100/M21)</f>
        <v>0</v>
      </c>
      <c r="AB21">
        <f>IF(M21=0,0,COUNTIF(T4_imgsummary!E21:N21,"COS")*100/M21)</f>
        <v>0</v>
      </c>
      <c r="AC21">
        <f>IF(M21=0,0,COUNTIF(T4_imgsummary!E21:N21,"CYP")*100/M21)</f>
        <v>0</v>
      </c>
      <c r="AD21">
        <f>IF(M21=0,0,COUNTIF(T4_imgsummary!E21:N21,"DIP")*100/M21)</f>
        <v>0</v>
      </c>
      <c r="AE21">
        <f>IF(M21=0,0,COUNTIF(T4_imgsummary!E21:N21,"ECHY")*100/M21)</f>
        <v>0</v>
      </c>
      <c r="AF21">
        <f>IF(M21=0,0,COUNTIF(T4_imgsummary!E21:N21,"ECHI")*100/M21)</f>
        <v>0</v>
      </c>
      <c r="AG21">
        <f>IF(M21=0,0,COUNTIF(T4_imgsummary!E21:N21,"EUP")*100/M21)</f>
        <v>0</v>
      </c>
      <c r="AH21">
        <f>IF(M21=0,0,COUNTIF(T4_imgsummary!E21:N21,"FAV")*100/M21)</f>
        <v>0</v>
      </c>
      <c r="AI21">
        <f>IF(M21=0,0,COUNTIF(T4_imgsummary!E21:N21,"FVI")*100/M21)</f>
        <v>0</v>
      </c>
      <c r="AJ21">
        <f>IF(M21=0,0,COUNTIF(T4_imgsummary!E21:N21,"CMR")*100/M21)</f>
        <v>0</v>
      </c>
      <c r="AK21">
        <f>IF(M21=0,0,COUNTIF(T4_imgsummary!E21:N21,"GAL")*100/M21)</f>
        <v>0</v>
      </c>
      <c r="AL21">
        <f>IF(M21=0,0,COUNTIF(T4_imgsummary!E21:N21,"GONIA")*100/M21)</f>
        <v>0</v>
      </c>
      <c r="AM21">
        <f>IF(M21=0,0,COUNTIF(T4_imgsummary!E21:N21,"GONIO")*100/M21)</f>
        <v>0</v>
      </c>
      <c r="AN21">
        <f>IF(M21=0,0,COUNTIF(T4_imgsummary!E21:N21,"HEL")*100/M21)</f>
        <v>0</v>
      </c>
      <c r="AO21">
        <f>IF(M21=0,0,COUNTIF(T4_imgsummary!E21:N21,"HYD")*100/M21)</f>
        <v>0</v>
      </c>
      <c r="AP21" s="26">
        <f>IF(M21=0,0,COUNTIF(T4_imgsummary!E21:N21,"ISO")*100/M21)</f>
        <v>10</v>
      </c>
      <c r="AQ21">
        <f>IF(M21=0,0,COUNTIF(T4_imgsummary!E21:N21,"LEPA")*100/M21)</f>
        <v>0</v>
      </c>
      <c r="AR21">
        <f>IF(M21=0,0,COUNTIF(T4_imgsummary!E21:N21,"LEPS")*100/M21)</f>
        <v>0</v>
      </c>
      <c r="AS21">
        <f>IF(M21=0,0,COUNTIF(T4_imgsummary!E21:N21,"LOB")*100/M21)</f>
        <v>0</v>
      </c>
      <c r="AT21">
        <f>IF(M21=0,0,COUNTIF(T4_imgsummary!E21:N21,"MER")*100/M21)</f>
        <v>0</v>
      </c>
      <c r="AU21">
        <f>IF(M21=0,0,COUNTIF(T4_imgsummary!E21:N21,"MILL")*100/M21)</f>
        <v>0</v>
      </c>
      <c r="AV21">
        <f>IF(M21=0,0,COUNTIF(T4_imgsummary!E21:N21,"MON")*100/M21)</f>
        <v>0</v>
      </c>
      <c r="AW21">
        <f>IF(M21=0,0,COUNTIF(T4_imgsummary!E21:N21,"MONTB")*100/M21)</f>
        <v>0</v>
      </c>
      <c r="AX21">
        <f>IF(M21=0,0,COUNTIF(T4_imgsummary!E21:N21,"MONTE")*100/M21)</f>
        <v>0</v>
      </c>
      <c r="AY21">
        <f>IF(M21=0,0,COUNTIF(T4_imgsummary!E21:N21,"MONTF")*100/M21)</f>
        <v>0</v>
      </c>
      <c r="AZ21">
        <f>IF(M21=0,0,COUNTIF(T4_imgsummary!E21:N21,"MYC")*100/M21)</f>
        <v>0</v>
      </c>
      <c r="BA21">
        <f>IF(M21=0,0,COUNTIF(T4_imgsummary!E21:N21,"CB")*100/M21)</f>
        <v>0</v>
      </c>
      <c r="BB21">
        <f>IF(M21=0,0,COUNTIF(T4_imgsummary!E21:N21,"BUB")*100/M21)</f>
        <v>0</v>
      </c>
      <c r="BC21">
        <f>IF(M21=0,0,COUNTIF(T4_imgsummary!E21:N21,"CE")*100/M21)</f>
        <v>0</v>
      </c>
      <c r="BD21">
        <f>IF(M21=0,0,COUNTIF(T4_imgsummary!E21:N21,"CF")*100/M21)</f>
        <v>0</v>
      </c>
      <c r="BE21">
        <f>IF(M21=0,0,COUNTIF(T4_imgsummary!E21:N21,"FOT")*100/M21)</f>
        <v>0</v>
      </c>
      <c r="BF21">
        <f>IF(M21=0,0,COUNTIF(T4_imgsummary!E21:N21,"CM")*100/M21)</f>
        <v>0</v>
      </c>
      <c r="BG21">
        <f>IF(M21=0,0,COUNTIF(T4_imgsummary!E21:N21,"OULA")*100/M21)</f>
        <v>0</v>
      </c>
      <c r="BH21">
        <f>IF(M21=0,0,COUNTIF(T4_imgsummary!E21:N21,"OULO")*100/M21)</f>
        <v>0</v>
      </c>
      <c r="BI21">
        <f>IF(M21=0,0,COUNTIF(T4_imgsummary!E21:N21,"OXY")*100/M21)</f>
        <v>0</v>
      </c>
      <c r="BJ21">
        <f>IF(M21=0,0,COUNTIF(T4_imgsummary!E21:N21,"PACE")*100/M21)</f>
        <v>0</v>
      </c>
      <c r="BK21">
        <f>IF(M21=0,0,COUNTIF(T4_imgsummary!E21:N21,"PACF")*100/M21)</f>
        <v>0</v>
      </c>
      <c r="BL21">
        <f>IF(M21=0,0,COUNTIF(T4_imgsummary!E21:N21,"PAV")*100/M21)</f>
        <v>0</v>
      </c>
      <c r="BM21">
        <f>IF(M21=0,0,COUNTIF(T4_imgsummary!E21:N21,"PEC")*100/M21)</f>
        <v>0</v>
      </c>
      <c r="BN21">
        <f>IF(M21=0,0,COUNTIF(T4_imgsummary!E21:N21,"PLAT")*100/M21)</f>
        <v>0</v>
      </c>
      <c r="BO21">
        <f>IF(M21=0,0,COUNTIF(T4_imgsummary!E21:N21,"POC")*100/M21)</f>
        <v>0</v>
      </c>
      <c r="BP21">
        <f>IF(M21=0,0,COUNTIF(T4_imgsummary!E21:N21,"PORB")*100/M21)</f>
        <v>0</v>
      </c>
      <c r="BQ21">
        <f>IF(M21=0,0,COUNTIF(T4_imgsummary!E21:N21,"PORE")*100/M21)</f>
        <v>0</v>
      </c>
      <c r="BR21">
        <f>IF(M21=0,0,COUNTIF(T4_imgsummary!E21:N21,"PORM")*100/M21)</f>
        <v>0</v>
      </c>
      <c r="BS21">
        <f>IF(M21=0,0,COUNTIF(T4_imgsummary!E21:N21,"SER")*100/M21)</f>
        <v>0</v>
      </c>
      <c r="BT21">
        <f>IF(M21=0,0,COUNTIF(T4_imgsummary!E21:N21,"STY")*100/M21)</f>
        <v>0</v>
      </c>
      <c r="BU21">
        <f>IF(M21=0,0,COUNTIF(T4_imgsummary!E21:N21,"SYM")*100/M21)</f>
        <v>0</v>
      </c>
      <c r="BV21">
        <f>IF(M21=0,0,COUNTIF(T4_imgsummary!E21:N21,"TUBI")*100/M21)</f>
        <v>0</v>
      </c>
      <c r="BW21">
        <f>IF(M21=0,0,COUNTIF(T4_imgsummary!E21:N21,"TURB")*100/M21)</f>
        <v>0</v>
      </c>
      <c r="BX21">
        <f>IF(M21=0,0,COUNTIF(T4_imgsummary!E21:N21,"ZACRF")*100/M21)</f>
        <v>0</v>
      </c>
      <c r="BY21">
        <f>IF(M21=0,0,COUNTIF(T4_imgsummary!E21:N21,"ZAGARF")*100/M21)</f>
        <v>0</v>
      </c>
      <c r="BZ21">
        <f>IF(M21=0,0,COUNTIF(T4_imgsummary!E21:N21,"ZAGATF")*100/M21)</f>
        <v>0</v>
      </c>
      <c r="CA21">
        <f>IF(M21=0,0,COUNTIF(T4_imgsummary!E21:N21,"ZDENF")*100/M21)</f>
        <v>0</v>
      </c>
      <c r="CB21">
        <f>IF(M21=0,0,COUNTIF(T4_imgsummary!E21:N21,"ZEUPF")*100/M21)</f>
        <v>0</v>
      </c>
      <c r="CC21">
        <f>IF(M21=0,0,COUNTIF(T4_imgsummary!E21:N21,"ZFAVF")*100/M21)</f>
        <v>0</v>
      </c>
      <c r="CD21">
        <f>IF(M21=0,0,COUNTIF(T4_imgsummary!E21:N21,"ZCMRF")*100/M21)</f>
        <v>0</v>
      </c>
      <c r="CE21">
        <f>IF(M21=0,0,COUNTIF(T4_imgsummary!E21:N21,"ZMUSF")*100/M21)</f>
        <v>0</v>
      </c>
      <c r="CF21">
        <f>IF(M21=0,0,COUNTIF(T4_imgsummary!E21:N21,"ZNSC")*100/M21)</f>
        <v>0</v>
      </c>
      <c r="CG21">
        <f>IF(M21=0,0,COUNTIF(T4_imgsummary!E21:N21,"ZOC")*100/M21)</f>
        <v>0</v>
      </c>
      <c r="CH21">
        <f>IF(M21=0,0,COUNTIF(T4_imgsummary!E21:N21,"ZPOCF")*100/M21)</f>
        <v>0</v>
      </c>
      <c r="CI21">
        <f>IF(M21=0,0,COUNTIF(T4_imgsummary!E21:N21,"ZPORF")*100/M21)</f>
        <v>0</v>
      </c>
      <c r="CK21" s="26">
        <f>IF(M21=0,0,COUNTIF(T4_imgsummary!E21:N21,"AA")*100/M21)</f>
        <v>60</v>
      </c>
      <c r="CL21">
        <f>IF(M21=0,0,COUNTIF(T4_imgsummary!E21:N21,"CA")*100/M21)</f>
        <v>0</v>
      </c>
      <c r="CM21">
        <f>IF(M21=0,0,COUNTIF(T4_imgsummary!E21:N21,"DC")*100/M21)</f>
        <v>0</v>
      </c>
      <c r="CN21">
        <f>IF(M21=0,0,COUNTIF(T4_imgsummary!E21:N21,"DCA")*100/M21)</f>
        <v>0</v>
      </c>
      <c r="CO21">
        <f>IF(M21=0,0,COUNTIF(T4_imgsummary!E21:N21,"DIS")*100/M21)</f>
        <v>0</v>
      </c>
      <c r="CQ21">
        <f>IF(M21=0,0,COUNTIF(T4_imgsummary!E21:N21,"GRV")*100/M21)</f>
        <v>0</v>
      </c>
      <c r="CR21" s="26">
        <f>IF(M21=0,0,COUNTIF(T4_imgsummary!E21:N21,"R")*100/M21)</f>
        <v>10</v>
      </c>
      <c r="CS21">
        <f>IF(M21=0,0,COUNTIF(T4_imgsummary!E21:N21,"S")*100/M21)</f>
        <v>0</v>
      </c>
      <c r="CT21">
        <f>IF(M21=0,0,COUNTIF(T4_imgsummary!E21:N21,"RCK")*100/M21)</f>
        <v>0</v>
      </c>
      <c r="CU21">
        <f>IF(M21=0,0,COUNTIF(T4_imgsummary!E21:N21,"SI")*100/M21)</f>
        <v>0</v>
      </c>
      <c r="CW21">
        <f>IF(M21=0,0,COUNTIF(T4_imgsummary!E21:N21,"COD")*100/M21)</f>
        <v>0</v>
      </c>
      <c r="CX21">
        <f>IF(M21=0,0,COUNTIF(T4_imgsummary!E21:N21,"KAPP")*100/M21)</f>
        <v>0</v>
      </c>
      <c r="CY21" s="26">
        <f>IF(M21=0,0,COUNTIF(T4_imgsummary!E21:N21,"MA")*100/M21)</f>
        <v>10</v>
      </c>
      <c r="CZ21">
        <f>IF(M21=0,0,COUNTIF(T4_imgsummary!E21:N21,"SARG")*100/M21)</f>
        <v>0</v>
      </c>
      <c r="DB21">
        <f>IF(M21=0,0,COUNTIF(T4_imgsummary!E21:N21,"HA")*100/M21)</f>
        <v>0</v>
      </c>
      <c r="DD21">
        <f>IF(M21=0,0,COUNTIF(T4_imgsummary!E21:N21,"COTS")*100/M21)</f>
        <v>0</v>
      </c>
      <c r="DE21">
        <f>IF(M21=0,0,COUNTIF(T4_imgsummary!E21:N21,"COR")*100/M21)</f>
        <v>0</v>
      </c>
      <c r="DF21">
        <f>IF(M21=0,0,COUNTIF(T4_imgsummary!E21:N21,"DIA")*100/M21)</f>
        <v>0</v>
      </c>
      <c r="DG21">
        <f>IF(M21=0,0,COUNTIF(T4_imgsummary!E21:N21,"GORG")*100/M21)</f>
        <v>0</v>
      </c>
      <c r="DH21">
        <f>IF(M21=0,0,COUNTIF(T4_imgsummary!E21:N21,"ISIS")*100/M21)</f>
        <v>0</v>
      </c>
      <c r="DI21">
        <f>IF(M21=0,0,COUNTIF(T4_imgsummary!E21:N21,"OT")*100/M21)</f>
        <v>0</v>
      </c>
      <c r="DJ21">
        <f>IF(M21=0,0,COUNTIF(T4_imgsummary!E21:N21,"SG")*100/M21)</f>
        <v>0</v>
      </c>
      <c r="DK21">
        <f>IF(M21=0,0,COUNTIF(T4_imgsummary!E21:N21,"SC")*100/M21)</f>
        <v>0</v>
      </c>
      <c r="DL21">
        <f>IF(M21=0,0,COUNTIF(T4_imgsummary!E21:N21,"SP")*100/M21)</f>
        <v>0</v>
      </c>
      <c r="DM21">
        <f>IF(M21=0,0,COUNTIF(T4_imgsummary!E21:N21,"ZO")*100/M21)</f>
        <v>0</v>
      </c>
      <c r="DO21">
        <f>IF(M21=0,0,COUNTIF(T4_imgsummary!E21:N21,"TWB")*100/M21)</f>
        <v>0</v>
      </c>
      <c r="DQ21">
        <f>IF(M21=0,0,COUNTIF(T4_imgsummary!Y21:AH21,"COR")*100/M21)</f>
        <v>0</v>
      </c>
      <c r="DR21">
        <f>IF(M21=0,0,COUNTIF(T4_imgsummary!Y21:AH21,"COTS")*100/M21)</f>
        <v>0</v>
      </c>
      <c r="DS21">
        <f>IF(M21=0,0,COUNTIF(T4_imgsummary!Y21:AH21,"DIA")*100/M21)</f>
        <v>0</v>
      </c>
      <c r="DT21">
        <f>IF(M21=0,0,COUNTIF(T4_imgsummary!Y21:AH21,"GORG")*100/M21)</f>
        <v>0</v>
      </c>
      <c r="DU21">
        <f>IF(M21=0,0,COUNTIF(T4_imgsummary!Y21:AH21,"ISIS")*100/M21)</f>
        <v>0</v>
      </c>
      <c r="DV21">
        <f>IF(M21=0,0,COUNTIF(T4_imgsummary!Y21:AH21,"DIS")*100/M21)</f>
        <v>0</v>
      </c>
      <c r="DW21">
        <f>IF(M21=0,0,COUNTIF(T4_imgsummary!Y21:AH21,"BLEC")*100/M21)</f>
        <v>0</v>
      </c>
      <c r="DX21">
        <f>IF(M21=0,0,COUNTIF(T4_imgsummary!Y21:AH21,"COD")*100/M21)</f>
        <v>0</v>
      </c>
      <c r="DY21">
        <f>IF(M21=0,0,COUNTIF(T4_imgsummary!Y21:AH21,"KAPP")*100/M21)</f>
        <v>0</v>
      </c>
      <c r="DZ21">
        <f>IF(M21=0,0,COUNTIF(T4_imgsummary!Y21:AH21,"SARG")*100/M21)</f>
        <v>0</v>
      </c>
      <c r="EA21">
        <f>IF(M21=0,0,COUNTIF(T4_imgsummary!Y21:AH21,"ZACRF")*100/M21)</f>
        <v>0</v>
      </c>
      <c r="EB21">
        <f>IF(M21=0,0,COUNTIF(T4_imgsummary!Y21:AH21,"ZAGARF")*100/M21)</f>
        <v>0</v>
      </c>
      <c r="EC21">
        <f>IF(M21=0,0,COUNTIF(T4_imgsummary!Y21:AH21,"ZAGATF")*100/M21)</f>
        <v>0</v>
      </c>
      <c r="ED21">
        <f>IF(M21=0,0,COUNTIF(T4_imgsummary!Y21:AH21,"ZCMRF")*100/M21)</f>
        <v>0</v>
      </c>
      <c r="EE21">
        <f>IF(M21=0,0,COUNTIF(T4_imgsummary!Y21:AH21,"ZDENF")*100/M21)</f>
        <v>0</v>
      </c>
      <c r="EF21">
        <f>IF(M21=0,0,COUNTIF(T4_imgsummary!Y21:AH21,"ZEUPF")*100/M21)</f>
        <v>0</v>
      </c>
      <c r="EG21">
        <f>IF(M21=0,0,COUNTIF(T4_imgsummary!Y21:AH21,"ZFAVF")*100/M21)</f>
        <v>0</v>
      </c>
      <c r="EH21">
        <f>IF(M21=0,0,COUNTIF(T4_imgsummary!Y21:AH21,"ZMUSF")*100/M21)</f>
        <v>0</v>
      </c>
      <c r="EI21">
        <f>IF(M21=0,0,COUNTIF(T4_imgsummary!Y21:AH21,"ZNSC")*100/M21)</f>
        <v>0</v>
      </c>
      <c r="EJ21">
        <f>IF(M21=0,0,COUNTIF(T4_imgsummary!Y21:AH21,"ZOC")*100/M21)</f>
        <v>0</v>
      </c>
      <c r="EK21">
        <f>IF(M21=0,0,COUNTIF(T4_imgsummary!Y21:AH21,"ZPOCF")*100/M21)</f>
        <v>0</v>
      </c>
      <c r="EL21">
        <f>IF(M21=0,0,COUNTIF(T4_imgsummary!Y21:AH21,"ZPORF")*100/M21)</f>
        <v>0</v>
      </c>
    </row>
    <row r="22" spans="1:142" x14ac:dyDescent="0.25">
      <c r="A22">
        <v>20</v>
      </c>
      <c r="B22" t="s">
        <v>893</v>
      </c>
      <c r="F22">
        <f>IF(M22=0,0,COUNTIF(T4_imgsummary!O22:X22,"HC")*100/M22)</f>
        <v>0</v>
      </c>
      <c r="G22" s="26">
        <f>IF(M22=0,0,COUNTIF(T4_imgsummary!O22:X22,"AA")*100/M22)</f>
        <v>50</v>
      </c>
      <c r="H22">
        <f>IF(M22=0,0,COUNTIF(T4_imgsummary!O22:X22,"AB")*100/M22)</f>
        <v>0</v>
      </c>
      <c r="I22">
        <f>IF(M22=0,0,COUNTIF(T4_imgsummary!O22:X22,"MA")*100/M22)</f>
        <v>0</v>
      </c>
      <c r="J22" s="26">
        <f>IF(M22=0,0,COUNTIF(T4_imgsummary!O22:X22,"HA")*100/M22)</f>
        <v>30</v>
      </c>
      <c r="K22" s="26">
        <f>IF(M22=0,0,COUNTIF(T4_imgsummary!O22:X22,"OB")*100/M22)</f>
        <v>20</v>
      </c>
      <c r="L22">
        <f>IF(M22=0,0,COUNTIF(T4_imgsummary!O22:X22,"TWB")*100/M22)</f>
        <v>0</v>
      </c>
      <c r="M22">
        <f>10-COUNTIF(T4_imgsummary!O22:X22,"TWS")</f>
        <v>10</v>
      </c>
      <c r="P22">
        <f>IF(M22=0,0,COUNTIF(T4_imgsummary!E22:N22,"ACAN")*100/M22)</f>
        <v>0</v>
      </c>
      <c r="Q22">
        <f>IF(M22=0,0,COUNTIF(T4_imgsummary!E22:N22,"ACB")*100/M22)</f>
        <v>0</v>
      </c>
      <c r="R22">
        <f>IF(M22=0,0,COUNTIF(T4_imgsummary!E22:N22,"ACC")*100/M22)</f>
        <v>0</v>
      </c>
      <c r="S22">
        <f>IF(M22=0,0,COUNTIF(T4_imgsummary!E22:N22,"ACD")*100/M22)</f>
        <v>0</v>
      </c>
      <c r="T22">
        <f>IF(M22=0,0,COUNTIF(T4_imgsummary!E22:N22,"ACH")*100/M22)</f>
        <v>0</v>
      </c>
      <c r="U22">
        <f>IF(M22=0,0,COUNTIF(T4_imgsummary!E22:N22,"ACT")*100/M22)</f>
        <v>0</v>
      </c>
      <c r="V22">
        <f>IF(M22=0,0,COUNTIF(T4_imgsummary!E22:N22,"ACR")*100/M22)</f>
        <v>0</v>
      </c>
      <c r="W22">
        <f>IF(M22=0,0,COUNTIF(T4_imgsummary!E22:N22,"AST")*100/M22)</f>
        <v>0</v>
      </c>
      <c r="X22">
        <f>IF(M22=0,0,COUNTIF(T4_imgsummary!E22:N22,"AF")*100/M22)</f>
        <v>0</v>
      </c>
      <c r="Y22">
        <f>IF(M22=0,0,COUNTIF(T4_imgsummary!E22:N22,"BLEC")*100/M22)</f>
        <v>0</v>
      </c>
      <c r="Z22">
        <f>IF(M22=0,0,COUNTIF(T4_imgsummary!E22:N22,"CAU")*100/M22)</f>
        <v>0</v>
      </c>
      <c r="AA22">
        <f>IF(M22=0,0,COUNTIF(T4_imgsummary!E22:N22,"COE")*100/M22)</f>
        <v>0</v>
      </c>
      <c r="AB22">
        <f>IF(M22=0,0,COUNTIF(T4_imgsummary!E22:N22,"COS")*100/M22)</f>
        <v>0</v>
      </c>
      <c r="AC22">
        <f>IF(M22=0,0,COUNTIF(T4_imgsummary!E22:N22,"CYP")*100/M22)</f>
        <v>0</v>
      </c>
      <c r="AD22">
        <f>IF(M22=0,0,COUNTIF(T4_imgsummary!E22:N22,"DIP")*100/M22)</f>
        <v>0</v>
      </c>
      <c r="AE22">
        <f>IF(M22=0,0,COUNTIF(T4_imgsummary!E22:N22,"ECHY")*100/M22)</f>
        <v>0</v>
      </c>
      <c r="AF22">
        <f>IF(M22=0,0,COUNTIF(T4_imgsummary!E22:N22,"ECHI")*100/M22)</f>
        <v>0</v>
      </c>
      <c r="AG22">
        <f>IF(M22=0,0,COUNTIF(T4_imgsummary!E22:N22,"EUP")*100/M22)</f>
        <v>0</v>
      </c>
      <c r="AH22">
        <f>IF(M22=0,0,COUNTIF(T4_imgsummary!E22:N22,"FAV")*100/M22)</f>
        <v>0</v>
      </c>
      <c r="AI22">
        <f>IF(M22=0,0,COUNTIF(T4_imgsummary!E22:N22,"FVI")*100/M22)</f>
        <v>0</v>
      </c>
      <c r="AJ22">
        <f>IF(M22=0,0,COUNTIF(T4_imgsummary!E22:N22,"CMR")*100/M22)</f>
        <v>0</v>
      </c>
      <c r="AK22">
        <f>IF(M22=0,0,COUNTIF(T4_imgsummary!E22:N22,"GAL")*100/M22)</f>
        <v>0</v>
      </c>
      <c r="AL22">
        <f>IF(M22=0,0,COUNTIF(T4_imgsummary!E22:N22,"GONIA")*100/M22)</f>
        <v>0</v>
      </c>
      <c r="AM22">
        <f>IF(M22=0,0,COUNTIF(T4_imgsummary!E22:N22,"GONIO")*100/M22)</f>
        <v>0</v>
      </c>
      <c r="AN22">
        <f>IF(M22=0,0,COUNTIF(T4_imgsummary!E22:N22,"HEL")*100/M22)</f>
        <v>0</v>
      </c>
      <c r="AO22">
        <f>IF(M22=0,0,COUNTIF(T4_imgsummary!E22:N22,"HYD")*100/M22)</f>
        <v>0</v>
      </c>
      <c r="AP22">
        <f>IF(M22=0,0,COUNTIF(T4_imgsummary!E22:N22,"ISO")*100/M22)</f>
        <v>0</v>
      </c>
      <c r="AQ22">
        <f>IF(M22=0,0,COUNTIF(T4_imgsummary!E22:N22,"LEPA")*100/M22)</f>
        <v>0</v>
      </c>
      <c r="AR22">
        <f>IF(M22=0,0,COUNTIF(T4_imgsummary!E22:N22,"LEPS")*100/M22)</f>
        <v>0</v>
      </c>
      <c r="AS22">
        <f>IF(M22=0,0,COUNTIF(T4_imgsummary!E22:N22,"LOB")*100/M22)</f>
        <v>0</v>
      </c>
      <c r="AT22">
        <f>IF(M22=0,0,COUNTIF(T4_imgsummary!E22:N22,"MER")*100/M22)</f>
        <v>0</v>
      </c>
      <c r="AU22">
        <f>IF(M22=0,0,COUNTIF(T4_imgsummary!E22:N22,"MILL")*100/M22)</f>
        <v>0</v>
      </c>
      <c r="AV22">
        <f>IF(M22=0,0,COUNTIF(T4_imgsummary!E22:N22,"MON")*100/M22)</f>
        <v>0</v>
      </c>
      <c r="AW22">
        <f>IF(M22=0,0,COUNTIF(T4_imgsummary!E22:N22,"MONTB")*100/M22)</f>
        <v>0</v>
      </c>
      <c r="AX22">
        <f>IF(M22=0,0,COUNTIF(T4_imgsummary!E22:N22,"MONTE")*100/M22)</f>
        <v>0</v>
      </c>
      <c r="AY22">
        <f>IF(M22=0,0,COUNTIF(T4_imgsummary!E22:N22,"MONTF")*100/M22)</f>
        <v>0</v>
      </c>
      <c r="AZ22">
        <f>IF(M22=0,0,COUNTIF(T4_imgsummary!E22:N22,"MYC")*100/M22)</f>
        <v>0</v>
      </c>
      <c r="BA22">
        <f>IF(M22=0,0,COUNTIF(T4_imgsummary!E22:N22,"CB")*100/M22)</f>
        <v>0</v>
      </c>
      <c r="BB22">
        <f>IF(M22=0,0,COUNTIF(T4_imgsummary!E22:N22,"BUB")*100/M22)</f>
        <v>0</v>
      </c>
      <c r="BC22">
        <f>IF(M22=0,0,COUNTIF(T4_imgsummary!E22:N22,"CE")*100/M22)</f>
        <v>0</v>
      </c>
      <c r="BD22">
        <f>IF(M22=0,0,COUNTIF(T4_imgsummary!E22:N22,"CF")*100/M22)</f>
        <v>0</v>
      </c>
      <c r="BE22">
        <f>IF(M22=0,0,COUNTIF(T4_imgsummary!E22:N22,"FOT")*100/M22)</f>
        <v>0</v>
      </c>
      <c r="BF22">
        <f>IF(M22=0,0,COUNTIF(T4_imgsummary!E22:N22,"CM")*100/M22)</f>
        <v>0</v>
      </c>
      <c r="BG22">
        <f>IF(M22=0,0,COUNTIF(T4_imgsummary!E22:N22,"OULA")*100/M22)</f>
        <v>0</v>
      </c>
      <c r="BH22">
        <f>IF(M22=0,0,COUNTIF(T4_imgsummary!E22:N22,"OULO")*100/M22)</f>
        <v>0</v>
      </c>
      <c r="BI22">
        <f>IF(M22=0,0,COUNTIF(T4_imgsummary!E22:N22,"OXY")*100/M22)</f>
        <v>0</v>
      </c>
      <c r="BJ22">
        <f>IF(M22=0,0,COUNTIF(T4_imgsummary!E22:N22,"PACE")*100/M22)</f>
        <v>0</v>
      </c>
      <c r="BK22">
        <f>IF(M22=0,0,COUNTIF(T4_imgsummary!E22:N22,"PACF")*100/M22)</f>
        <v>0</v>
      </c>
      <c r="BL22">
        <f>IF(M22=0,0,COUNTIF(T4_imgsummary!E22:N22,"PAV")*100/M22)</f>
        <v>0</v>
      </c>
      <c r="BM22">
        <f>IF(M22=0,0,COUNTIF(T4_imgsummary!E22:N22,"PEC")*100/M22)</f>
        <v>0</v>
      </c>
      <c r="BN22">
        <f>IF(M22=0,0,COUNTIF(T4_imgsummary!E22:N22,"PLAT")*100/M22)</f>
        <v>0</v>
      </c>
      <c r="BO22">
        <f>IF(M22=0,0,COUNTIF(T4_imgsummary!E22:N22,"POC")*100/M22)</f>
        <v>0</v>
      </c>
      <c r="BP22">
        <f>IF(M22=0,0,COUNTIF(T4_imgsummary!E22:N22,"PORB")*100/M22)</f>
        <v>0</v>
      </c>
      <c r="BQ22">
        <f>IF(M22=0,0,COUNTIF(T4_imgsummary!E22:N22,"PORE")*100/M22)</f>
        <v>0</v>
      </c>
      <c r="BR22">
        <f>IF(M22=0,0,COUNTIF(T4_imgsummary!E22:N22,"PORM")*100/M22)</f>
        <v>0</v>
      </c>
      <c r="BS22">
        <f>IF(M22=0,0,COUNTIF(T4_imgsummary!E22:N22,"SER")*100/M22)</f>
        <v>0</v>
      </c>
      <c r="BT22">
        <f>IF(M22=0,0,COUNTIF(T4_imgsummary!E22:N22,"STY")*100/M22)</f>
        <v>0</v>
      </c>
      <c r="BU22">
        <f>IF(M22=0,0,COUNTIF(T4_imgsummary!E22:N22,"SYM")*100/M22)</f>
        <v>0</v>
      </c>
      <c r="BV22">
        <f>IF(M22=0,0,COUNTIF(T4_imgsummary!E22:N22,"TUBI")*100/M22)</f>
        <v>0</v>
      </c>
      <c r="BW22">
        <f>IF(M22=0,0,COUNTIF(T4_imgsummary!E22:N22,"TURB")*100/M22)</f>
        <v>0</v>
      </c>
      <c r="BX22">
        <f>IF(M22=0,0,COUNTIF(T4_imgsummary!E22:N22,"ZACRF")*100/M22)</f>
        <v>0</v>
      </c>
      <c r="BY22">
        <f>IF(M22=0,0,COUNTIF(T4_imgsummary!E22:N22,"ZAGARF")*100/M22)</f>
        <v>0</v>
      </c>
      <c r="BZ22">
        <f>IF(M22=0,0,COUNTIF(T4_imgsummary!E22:N22,"ZAGATF")*100/M22)</f>
        <v>0</v>
      </c>
      <c r="CA22">
        <f>IF(M22=0,0,COUNTIF(T4_imgsummary!E22:N22,"ZDENF")*100/M22)</f>
        <v>0</v>
      </c>
      <c r="CB22">
        <f>IF(M22=0,0,COUNTIF(T4_imgsummary!E22:N22,"ZEUPF")*100/M22)</f>
        <v>0</v>
      </c>
      <c r="CC22">
        <f>IF(M22=0,0,COUNTIF(T4_imgsummary!E22:N22,"ZFAVF")*100/M22)</f>
        <v>0</v>
      </c>
      <c r="CD22">
        <f>IF(M22=0,0,COUNTIF(T4_imgsummary!E22:N22,"ZCMRF")*100/M22)</f>
        <v>0</v>
      </c>
      <c r="CE22">
        <f>IF(M22=0,0,COUNTIF(T4_imgsummary!E22:N22,"ZMUSF")*100/M22)</f>
        <v>0</v>
      </c>
      <c r="CF22">
        <f>IF(M22=0,0,COUNTIF(T4_imgsummary!E22:N22,"ZNSC")*100/M22)</f>
        <v>0</v>
      </c>
      <c r="CG22">
        <f>IF(M22=0,0,COUNTIF(T4_imgsummary!E22:N22,"ZOC")*100/M22)</f>
        <v>0</v>
      </c>
      <c r="CH22">
        <f>IF(M22=0,0,COUNTIF(T4_imgsummary!E22:N22,"ZPOCF")*100/M22)</f>
        <v>0</v>
      </c>
      <c r="CI22">
        <f>IF(M22=0,0,COUNTIF(T4_imgsummary!E22:N22,"ZPORF")*100/M22)</f>
        <v>0</v>
      </c>
      <c r="CK22" s="26">
        <f>IF(M22=0,0,COUNTIF(T4_imgsummary!E22:N22,"AA")*100/M22)</f>
        <v>30</v>
      </c>
      <c r="CL22" s="26">
        <f>IF(M22=0,0,COUNTIF(T4_imgsummary!E22:N22,"CA")*100/M22)</f>
        <v>20</v>
      </c>
      <c r="CM22">
        <f>IF(M22=0,0,COUNTIF(T4_imgsummary!E22:N22,"DC")*100/M22)</f>
        <v>0</v>
      </c>
      <c r="CN22">
        <f>IF(M22=0,0,COUNTIF(T4_imgsummary!E22:N22,"DCA")*100/M22)</f>
        <v>0</v>
      </c>
      <c r="CO22">
        <f>IF(M22=0,0,COUNTIF(T4_imgsummary!E22:N22,"DIS")*100/M22)</f>
        <v>0</v>
      </c>
      <c r="CQ22">
        <f>IF(M22=0,0,COUNTIF(T4_imgsummary!E22:N22,"GRV")*100/M22)</f>
        <v>0</v>
      </c>
      <c r="CR22">
        <f>IF(M22=0,0,COUNTIF(T4_imgsummary!E22:N22,"R")*100/M22)</f>
        <v>0</v>
      </c>
      <c r="CS22">
        <f>IF(M22=0,0,COUNTIF(T4_imgsummary!E22:N22,"S")*100/M22)</f>
        <v>0</v>
      </c>
      <c r="CT22">
        <f>IF(M22=0,0,COUNTIF(T4_imgsummary!E22:N22,"RCK")*100/M22)</f>
        <v>0</v>
      </c>
      <c r="CU22">
        <f>IF(M22=0,0,COUNTIF(T4_imgsummary!E22:N22,"SI")*100/M22)</f>
        <v>0</v>
      </c>
      <c r="CW22">
        <f>IF(M22=0,0,COUNTIF(T4_imgsummary!E22:N22,"COD")*100/M22)</f>
        <v>0</v>
      </c>
      <c r="CX22">
        <f>IF(M22=0,0,COUNTIF(T4_imgsummary!E22:N22,"KAPP")*100/M22)</f>
        <v>0</v>
      </c>
      <c r="CY22">
        <f>IF(M22=0,0,COUNTIF(T4_imgsummary!E22:N22,"MA")*100/M22)</f>
        <v>0</v>
      </c>
      <c r="CZ22">
        <f>IF(M22=0,0,COUNTIF(T4_imgsummary!E22:N22,"SARG")*100/M22)</f>
        <v>0</v>
      </c>
      <c r="DB22" s="26">
        <f>IF(M22=0,0,COUNTIF(T4_imgsummary!E22:N22,"HA")*100/M22)</f>
        <v>30</v>
      </c>
      <c r="DD22">
        <f>IF(M22=0,0,COUNTIF(T4_imgsummary!E22:N22,"COTS")*100/M22)</f>
        <v>0</v>
      </c>
      <c r="DE22">
        <f>IF(M22=0,0,COUNTIF(T4_imgsummary!E22:N22,"COR")*100/M22)</f>
        <v>0</v>
      </c>
      <c r="DF22">
        <f>IF(M22=0,0,COUNTIF(T4_imgsummary!E22:N22,"DIA")*100/M22)</f>
        <v>0</v>
      </c>
      <c r="DG22">
        <f>IF(M22=0,0,COUNTIF(T4_imgsummary!E22:N22,"GORG")*100/M22)</f>
        <v>0</v>
      </c>
      <c r="DH22">
        <f>IF(M22=0,0,COUNTIF(T4_imgsummary!E22:N22,"ISIS")*100/M22)</f>
        <v>0</v>
      </c>
      <c r="DI22">
        <f>IF(M22=0,0,COUNTIF(T4_imgsummary!E22:N22,"OT")*100/M22)</f>
        <v>0</v>
      </c>
      <c r="DJ22">
        <f>IF(M22=0,0,COUNTIF(T4_imgsummary!E22:N22,"SG")*100/M22)</f>
        <v>0</v>
      </c>
      <c r="DK22">
        <f>IF(M22=0,0,COUNTIF(T4_imgsummary!E22:N22,"SC")*100/M22)</f>
        <v>0</v>
      </c>
      <c r="DL22" s="26">
        <f>IF(M22=0,0,COUNTIF(T4_imgsummary!E22:N22,"SP")*100/M22)</f>
        <v>20</v>
      </c>
      <c r="DM22">
        <f>IF(M22=0,0,COUNTIF(T4_imgsummary!E22:N22,"ZO")*100/M22)</f>
        <v>0</v>
      </c>
      <c r="DO22">
        <f>IF(M22=0,0,COUNTIF(T4_imgsummary!E22:N22,"TWB")*100/M22)</f>
        <v>0</v>
      </c>
      <c r="DQ22">
        <f>IF(M22=0,0,COUNTIF(T4_imgsummary!Y22:AH22,"COR")*100/M22)</f>
        <v>0</v>
      </c>
      <c r="DR22">
        <f>IF(M22=0,0,COUNTIF(T4_imgsummary!Y22:AH22,"COTS")*100/M22)</f>
        <v>0</v>
      </c>
      <c r="DS22">
        <f>IF(M22=0,0,COUNTIF(T4_imgsummary!Y22:AH22,"DIA")*100/M22)</f>
        <v>0</v>
      </c>
      <c r="DT22">
        <f>IF(M22=0,0,COUNTIF(T4_imgsummary!Y22:AH22,"GORG")*100/M22)</f>
        <v>0</v>
      </c>
      <c r="DU22">
        <f>IF(M22=0,0,COUNTIF(T4_imgsummary!Y22:AH22,"ISIS")*100/M22)</f>
        <v>0</v>
      </c>
      <c r="DV22">
        <f>IF(M22=0,0,COUNTIF(T4_imgsummary!Y22:AH22,"DIS")*100/M22)</f>
        <v>0</v>
      </c>
      <c r="DW22">
        <f>IF(M22=0,0,COUNTIF(T4_imgsummary!Y22:AH22,"BLEC")*100/M22)</f>
        <v>0</v>
      </c>
      <c r="DX22">
        <f>IF(M22=0,0,COUNTIF(T4_imgsummary!Y22:AH22,"COD")*100/M22)</f>
        <v>0</v>
      </c>
      <c r="DY22">
        <f>IF(M22=0,0,COUNTIF(T4_imgsummary!Y22:AH22,"KAPP")*100/M22)</f>
        <v>0</v>
      </c>
      <c r="DZ22">
        <f>IF(M22=0,0,COUNTIF(T4_imgsummary!Y22:AH22,"SARG")*100/M22)</f>
        <v>0</v>
      </c>
      <c r="EA22">
        <f>IF(M22=0,0,COUNTIF(T4_imgsummary!Y22:AH22,"ZACRF")*100/M22)</f>
        <v>0</v>
      </c>
      <c r="EB22">
        <f>IF(M22=0,0,COUNTIF(T4_imgsummary!Y22:AH22,"ZAGARF")*100/M22)</f>
        <v>0</v>
      </c>
      <c r="EC22">
        <f>IF(M22=0,0,COUNTIF(T4_imgsummary!Y22:AH22,"ZAGATF")*100/M22)</f>
        <v>0</v>
      </c>
      <c r="ED22">
        <f>IF(M22=0,0,COUNTIF(T4_imgsummary!Y22:AH22,"ZCMRF")*100/M22)</f>
        <v>0</v>
      </c>
      <c r="EE22">
        <f>IF(M22=0,0,COUNTIF(T4_imgsummary!Y22:AH22,"ZDENF")*100/M22)</f>
        <v>0</v>
      </c>
      <c r="EF22">
        <f>IF(M22=0,0,COUNTIF(T4_imgsummary!Y22:AH22,"ZEUPF")*100/M22)</f>
        <v>0</v>
      </c>
      <c r="EG22">
        <f>IF(M22=0,0,COUNTIF(T4_imgsummary!Y22:AH22,"ZFAVF")*100/M22)</f>
        <v>0</v>
      </c>
      <c r="EH22">
        <f>IF(M22=0,0,COUNTIF(T4_imgsummary!Y22:AH22,"ZMUSF")*100/M22)</f>
        <v>0</v>
      </c>
      <c r="EI22">
        <f>IF(M22=0,0,COUNTIF(T4_imgsummary!Y22:AH22,"ZNSC")*100/M22)</f>
        <v>0</v>
      </c>
      <c r="EJ22">
        <f>IF(M22=0,0,COUNTIF(T4_imgsummary!Y22:AH22,"ZOC")*100/M22)</f>
        <v>0</v>
      </c>
      <c r="EK22">
        <f>IF(M22=0,0,COUNTIF(T4_imgsummary!Y22:AH22,"ZPOCF")*100/M22)</f>
        <v>0</v>
      </c>
      <c r="EL22">
        <f>IF(M22=0,0,COUNTIF(T4_imgsummary!Y22:AH22,"ZPORF")*100/M22)</f>
        <v>0</v>
      </c>
    </row>
    <row r="23" spans="1:142" x14ac:dyDescent="0.25">
      <c r="A23">
        <v>21</v>
      </c>
      <c r="B23" t="s">
        <v>894</v>
      </c>
      <c r="F23">
        <f>IF(M23=0,0,COUNTIF(T4_imgsummary!O23:X23,"HC")*100/M23)</f>
        <v>0</v>
      </c>
      <c r="G23" s="26">
        <f>IF(M23=0,0,COUNTIF(T4_imgsummary!O23:X23,"AA")*100/M23)</f>
        <v>50</v>
      </c>
      <c r="H23">
        <f>IF(M23=0,0,COUNTIF(T4_imgsummary!O23:X23,"AB")*100/M23)</f>
        <v>0</v>
      </c>
      <c r="I23" s="26">
        <f>IF(M23=0,0,COUNTIF(T4_imgsummary!O23:X23,"MA")*100/M23)</f>
        <v>30</v>
      </c>
      <c r="J23" s="26">
        <f>IF(M23=0,0,COUNTIF(T4_imgsummary!O23:X23,"HA")*100/M23)</f>
        <v>10</v>
      </c>
      <c r="K23" s="26">
        <f>IF(M23=0,0,COUNTIF(T4_imgsummary!O23:X23,"OB")*100/M23)</f>
        <v>10</v>
      </c>
      <c r="L23">
        <f>IF(M23=0,0,COUNTIF(T4_imgsummary!O23:X23,"TWB")*100/M23)</f>
        <v>0</v>
      </c>
      <c r="M23">
        <f>10-COUNTIF(T4_imgsummary!O23:X23,"TWS")</f>
        <v>10</v>
      </c>
      <c r="P23">
        <f>IF(M23=0,0,COUNTIF(T4_imgsummary!E23:N23,"ACAN")*100/M23)</f>
        <v>0</v>
      </c>
      <c r="Q23">
        <f>IF(M23=0,0,COUNTIF(T4_imgsummary!E23:N23,"ACB")*100/M23)</f>
        <v>0</v>
      </c>
      <c r="R23">
        <f>IF(M23=0,0,COUNTIF(T4_imgsummary!E23:N23,"ACC")*100/M23)</f>
        <v>0</v>
      </c>
      <c r="S23">
        <f>IF(M23=0,0,COUNTIF(T4_imgsummary!E23:N23,"ACD")*100/M23)</f>
        <v>0</v>
      </c>
      <c r="T23">
        <f>IF(M23=0,0,COUNTIF(T4_imgsummary!E23:N23,"ACH")*100/M23)</f>
        <v>0</v>
      </c>
      <c r="U23">
        <f>IF(M23=0,0,COUNTIF(T4_imgsummary!E23:N23,"ACT")*100/M23)</f>
        <v>0</v>
      </c>
      <c r="V23">
        <f>IF(M23=0,0,COUNTIF(T4_imgsummary!E23:N23,"ACR")*100/M23)</f>
        <v>0</v>
      </c>
      <c r="W23">
        <f>IF(M23=0,0,COUNTIF(T4_imgsummary!E23:N23,"AST")*100/M23)</f>
        <v>0</v>
      </c>
      <c r="X23">
        <f>IF(M23=0,0,COUNTIF(T4_imgsummary!E23:N23,"AF")*100/M23)</f>
        <v>0</v>
      </c>
      <c r="Y23">
        <f>IF(M23=0,0,COUNTIF(T4_imgsummary!E23:N23,"BLEC")*100/M23)</f>
        <v>0</v>
      </c>
      <c r="Z23">
        <f>IF(M23=0,0,COUNTIF(T4_imgsummary!E23:N23,"CAU")*100/M23)</f>
        <v>0</v>
      </c>
      <c r="AA23">
        <f>IF(M23=0,0,COUNTIF(T4_imgsummary!E23:N23,"COE")*100/M23)</f>
        <v>0</v>
      </c>
      <c r="AB23">
        <f>IF(M23=0,0,COUNTIF(T4_imgsummary!E23:N23,"COS")*100/M23)</f>
        <v>0</v>
      </c>
      <c r="AC23">
        <f>IF(M23=0,0,COUNTIF(T4_imgsummary!E23:N23,"CYP")*100/M23)</f>
        <v>0</v>
      </c>
      <c r="AD23">
        <f>IF(M23=0,0,COUNTIF(T4_imgsummary!E23:N23,"DIP")*100/M23)</f>
        <v>0</v>
      </c>
      <c r="AE23">
        <f>IF(M23=0,0,COUNTIF(T4_imgsummary!E23:N23,"ECHY")*100/M23)</f>
        <v>0</v>
      </c>
      <c r="AF23">
        <f>IF(M23=0,0,COUNTIF(T4_imgsummary!E23:N23,"ECHI")*100/M23)</f>
        <v>0</v>
      </c>
      <c r="AG23">
        <f>IF(M23=0,0,COUNTIF(T4_imgsummary!E23:N23,"EUP")*100/M23)</f>
        <v>0</v>
      </c>
      <c r="AH23">
        <f>IF(M23=0,0,COUNTIF(T4_imgsummary!E23:N23,"FAV")*100/M23)</f>
        <v>0</v>
      </c>
      <c r="AI23">
        <f>IF(M23=0,0,COUNTIF(T4_imgsummary!E23:N23,"FVI")*100/M23)</f>
        <v>0</v>
      </c>
      <c r="AJ23">
        <f>IF(M23=0,0,COUNTIF(T4_imgsummary!E23:N23,"CMR")*100/M23)</f>
        <v>0</v>
      </c>
      <c r="AK23">
        <f>IF(M23=0,0,COUNTIF(T4_imgsummary!E23:N23,"GAL")*100/M23)</f>
        <v>0</v>
      </c>
      <c r="AL23">
        <f>IF(M23=0,0,COUNTIF(T4_imgsummary!E23:N23,"GONIA")*100/M23)</f>
        <v>0</v>
      </c>
      <c r="AM23">
        <f>IF(M23=0,0,COUNTIF(T4_imgsummary!E23:N23,"GONIO")*100/M23)</f>
        <v>0</v>
      </c>
      <c r="AN23">
        <f>IF(M23=0,0,COUNTIF(T4_imgsummary!E23:N23,"HEL")*100/M23)</f>
        <v>0</v>
      </c>
      <c r="AO23">
        <f>IF(M23=0,0,COUNTIF(T4_imgsummary!E23:N23,"HYD")*100/M23)</f>
        <v>0</v>
      </c>
      <c r="AP23">
        <f>IF(M23=0,0,COUNTIF(T4_imgsummary!E23:N23,"ISO")*100/M23)</f>
        <v>0</v>
      </c>
      <c r="AQ23">
        <f>IF(M23=0,0,COUNTIF(T4_imgsummary!E23:N23,"LEPA")*100/M23)</f>
        <v>0</v>
      </c>
      <c r="AR23">
        <f>IF(M23=0,0,COUNTIF(T4_imgsummary!E23:N23,"LEPS")*100/M23)</f>
        <v>0</v>
      </c>
      <c r="AS23">
        <f>IF(M23=0,0,COUNTIF(T4_imgsummary!E23:N23,"LOB")*100/M23)</f>
        <v>0</v>
      </c>
      <c r="AT23">
        <f>IF(M23=0,0,COUNTIF(T4_imgsummary!E23:N23,"MER")*100/M23)</f>
        <v>0</v>
      </c>
      <c r="AU23">
        <f>IF(M23=0,0,COUNTIF(T4_imgsummary!E23:N23,"MILL")*100/M23)</f>
        <v>0</v>
      </c>
      <c r="AV23">
        <f>IF(M23=0,0,COUNTIF(T4_imgsummary!E23:N23,"MON")*100/M23)</f>
        <v>0</v>
      </c>
      <c r="AW23">
        <f>IF(M23=0,0,COUNTIF(T4_imgsummary!E23:N23,"MONTB")*100/M23)</f>
        <v>0</v>
      </c>
      <c r="AX23">
        <f>IF(M23=0,0,COUNTIF(T4_imgsummary!E23:N23,"MONTE")*100/M23)</f>
        <v>0</v>
      </c>
      <c r="AY23">
        <f>IF(M23=0,0,COUNTIF(T4_imgsummary!E23:N23,"MONTF")*100/M23)</f>
        <v>0</v>
      </c>
      <c r="AZ23">
        <f>IF(M23=0,0,COUNTIF(T4_imgsummary!E23:N23,"MYC")*100/M23)</f>
        <v>0</v>
      </c>
      <c r="BA23">
        <f>IF(M23=0,0,COUNTIF(T4_imgsummary!E23:N23,"CB")*100/M23)</f>
        <v>0</v>
      </c>
      <c r="BB23">
        <f>IF(M23=0,0,COUNTIF(T4_imgsummary!E23:N23,"BUB")*100/M23)</f>
        <v>0</v>
      </c>
      <c r="BC23">
        <f>IF(M23=0,0,COUNTIF(T4_imgsummary!E23:N23,"CE")*100/M23)</f>
        <v>0</v>
      </c>
      <c r="BD23">
        <f>IF(M23=0,0,COUNTIF(T4_imgsummary!E23:N23,"CF")*100/M23)</f>
        <v>0</v>
      </c>
      <c r="BE23">
        <f>IF(M23=0,0,COUNTIF(T4_imgsummary!E23:N23,"FOT")*100/M23)</f>
        <v>0</v>
      </c>
      <c r="BF23">
        <f>IF(M23=0,0,COUNTIF(T4_imgsummary!E23:N23,"CM")*100/M23)</f>
        <v>0</v>
      </c>
      <c r="BG23">
        <f>IF(M23=0,0,COUNTIF(T4_imgsummary!E23:N23,"OULA")*100/M23)</f>
        <v>0</v>
      </c>
      <c r="BH23">
        <f>IF(M23=0,0,COUNTIF(T4_imgsummary!E23:N23,"OULO")*100/M23)</f>
        <v>0</v>
      </c>
      <c r="BI23">
        <f>IF(M23=0,0,COUNTIF(T4_imgsummary!E23:N23,"OXY")*100/M23)</f>
        <v>0</v>
      </c>
      <c r="BJ23">
        <f>IF(M23=0,0,COUNTIF(T4_imgsummary!E23:N23,"PACE")*100/M23)</f>
        <v>0</v>
      </c>
      <c r="BK23">
        <f>IF(M23=0,0,COUNTIF(T4_imgsummary!E23:N23,"PACF")*100/M23)</f>
        <v>0</v>
      </c>
      <c r="BL23">
        <f>IF(M23=0,0,COUNTIF(T4_imgsummary!E23:N23,"PAV")*100/M23)</f>
        <v>0</v>
      </c>
      <c r="BM23">
        <f>IF(M23=0,0,COUNTIF(T4_imgsummary!E23:N23,"PEC")*100/M23)</f>
        <v>0</v>
      </c>
      <c r="BN23">
        <f>IF(M23=0,0,COUNTIF(T4_imgsummary!E23:N23,"PLAT")*100/M23)</f>
        <v>0</v>
      </c>
      <c r="BO23">
        <f>IF(M23=0,0,COUNTIF(T4_imgsummary!E23:N23,"POC")*100/M23)</f>
        <v>0</v>
      </c>
      <c r="BP23">
        <f>IF(M23=0,0,COUNTIF(T4_imgsummary!E23:N23,"PORB")*100/M23)</f>
        <v>0</v>
      </c>
      <c r="BQ23">
        <f>IF(M23=0,0,COUNTIF(T4_imgsummary!E23:N23,"PORE")*100/M23)</f>
        <v>0</v>
      </c>
      <c r="BR23">
        <f>IF(M23=0,0,COUNTIF(T4_imgsummary!E23:N23,"PORM")*100/M23)</f>
        <v>0</v>
      </c>
      <c r="BS23">
        <f>IF(M23=0,0,COUNTIF(T4_imgsummary!E23:N23,"SER")*100/M23)</f>
        <v>0</v>
      </c>
      <c r="BT23">
        <f>IF(M23=0,0,COUNTIF(T4_imgsummary!E23:N23,"STY")*100/M23)</f>
        <v>0</v>
      </c>
      <c r="BU23">
        <f>IF(M23=0,0,COUNTIF(T4_imgsummary!E23:N23,"SYM")*100/M23)</f>
        <v>0</v>
      </c>
      <c r="BV23">
        <f>IF(M23=0,0,COUNTIF(T4_imgsummary!E23:N23,"TUBI")*100/M23)</f>
        <v>0</v>
      </c>
      <c r="BW23">
        <f>IF(M23=0,0,COUNTIF(T4_imgsummary!E23:N23,"TURB")*100/M23)</f>
        <v>0</v>
      </c>
      <c r="BX23">
        <f>IF(M23=0,0,COUNTIF(T4_imgsummary!E23:N23,"ZACRF")*100/M23)</f>
        <v>0</v>
      </c>
      <c r="BY23">
        <f>IF(M23=0,0,COUNTIF(T4_imgsummary!E23:N23,"ZAGARF")*100/M23)</f>
        <v>0</v>
      </c>
      <c r="BZ23">
        <f>IF(M23=0,0,COUNTIF(T4_imgsummary!E23:N23,"ZAGATF")*100/M23)</f>
        <v>0</v>
      </c>
      <c r="CA23">
        <f>IF(M23=0,0,COUNTIF(T4_imgsummary!E23:N23,"ZDENF")*100/M23)</f>
        <v>0</v>
      </c>
      <c r="CB23">
        <f>IF(M23=0,0,COUNTIF(T4_imgsummary!E23:N23,"ZEUPF")*100/M23)</f>
        <v>0</v>
      </c>
      <c r="CC23">
        <f>IF(M23=0,0,COUNTIF(T4_imgsummary!E23:N23,"ZFAVF")*100/M23)</f>
        <v>0</v>
      </c>
      <c r="CD23">
        <f>IF(M23=0,0,COUNTIF(T4_imgsummary!E23:N23,"ZCMRF")*100/M23)</f>
        <v>0</v>
      </c>
      <c r="CE23">
        <f>IF(M23=0,0,COUNTIF(T4_imgsummary!E23:N23,"ZMUSF")*100/M23)</f>
        <v>0</v>
      </c>
      <c r="CF23">
        <f>IF(M23=0,0,COUNTIF(T4_imgsummary!E23:N23,"ZNSC")*100/M23)</f>
        <v>0</v>
      </c>
      <c r="CG23">
        <f>IF(M23=0,0,COUNTIF(T4_imgsummary!E23:N23,"ZOC")*100/M23)</f>
        <v>0</v>
      </c>
      <c r="CH23">
        <f>IF(M23=0,0,COUNTIF(T4_imgsummary!E23:N23,"ZPOCF")*100/M23)</f>
        <v>0</v>
      </c>
      <c r="CI23">
        <f>IF(M23=0,0,COUNTIF(T4_imgsummary!E23:N23,"ZPORF")*100/M23)</f>
        <v>0</v>
      </c>
      <c r="CK23" s="26">
        <f>IF(M23=0,0,COUNTIF(T4_imgsummary!E23:N23,"AA")*100/M23)</f>
        <v>40</v>
      </c>
      <c r="CL23" s="26">
        <f>IF(M23=0,0,COUNTIF(T4_imgsummary!E23:N23,"CA")*100/M23)</f>
        <v>10</v>
      </c>
      <c r="CM23">
        <f>IF(M23=0,0,COUNTIF(T4_imgsummary!E23:N23,"DC")*100/M23)</f>
        <v>0</v>
      </c>
      <c r="CN23">
        <f>IF(M23=0,0,COUNTIF(T4_imgsummary!E23:N23,"DCA")*100/M23)</f>
        <v>0</v>
      </c>
      <c r="CO23">
        <f>IF(M23=0,0,COUNTIF(T4_imgsummary!E23:N23,"DIS")*100/M23)</f>
        <v>0</v>
      </c>
      <c r="CQ23">
        <f>IF(M23=0,0,COUNTIF(T4_imgsummary!E23:N23,"GRV")*100/M23)</f>
        <v>0</v>
      </c>
      <c r="CR23">
        <f>IF(M23=0,0,COUNTIF(T4_imgsummary!E23:N23,"R")*100/M23)</f>
        <v>0</v>
      </c>
      <c r="CS23">
        <f>IF(M23=0,0,COUNTIF(T4_imgsummary!E23:N23,"S")*100/M23)</f>
        <v>0</v>
      </c>
      <c r="CT23">
        <f>IF(M23=0,0,COUNTIF(T4_imgsummary!E23:N23,"RCK")*100/M23)</f>
        <v>0</v>
      </c>
      <c r="CU23">
        <f>IF(M23=0,0,COUNTIF(T4_imgsummary!E23:N23,"SI")*100/M23)</f>
        <v>0</v>
      </c>
      <c r="CW23">
        <f>IF(M23=0,0,COUNTIF(T4_imgsummary!E23:N23,"COD")*100/M23)</f>
        <v>0</v>
      </c>
      <c r="CX23">
        <f>IF(M23=0,0,COUNTIF(T4_imgsummary!E23:N23,"KAPP")*100/M23)</f>
        <v>0</v>
      </c>
      <c r="CY23" s="26">
        <f>IF(M23=0,0,COUNTIF(T4_imgsummary!E23:N23,"MA")*100/M23)</f>
        <v>30</v>
      </c>
      <c r="CZ23">
        <f>IF(M23=0,0,COUNTIF(T4_imgsummary!E23:N23,"SARG")*100/M23)</f>
        <v>0</v>
      </c>
      <c r="DB23" s="26">
        <f>IF(M23=0,0,COUNTIF(T4_imgsummary!E23:N23,"HA")*100/M23)</f>
        <v>10</v>
      </c>
      <c r="DD23">
        <f>IF(M23=0,0,COUNTIF(T4_imgsummary!E23:N23,"COTS")*100/M23)</f>
        <v>0</v>
      </c>
      <c r="DE23">
        <f>IF(M23=0,0,COUNTIF(T4_imgsummary!E23:N23,"COR")*100/M23)</f>
        <v>0</v>
      </c>
      <c r="DF23">
        <f>IF(M23=0,0,COUNTIF(T4_imgsummary!E23:N23,"DIA")*100/M23)</f>
        <v>0</v>
      </c>
      <c r="DG23">
        <f>IF(M23=0,0,COUNTIF(T4_imgsummary!E23:N23,"GORG")*100/M23)</f>
        <v>0</v>
      </c>
      <c r="DH23">
        <f>IF(M23=0,0,COUNTIF(T4_imgsummary!E23:N23,"ISIS")*100/M23)</f>
        <v>0</v>
      </c>
      <c r="DI23">
        <f>IF(M23=0,0,COUNTIF(T4_imgsummary!E23:N23,"OT")*100/M23)</f>
        <v>0</v>
      </c>
      <c r="DJ23">
        <f>IF(M23=0,0,COUNTIF(T4_imgsummary!E23:N23,"SG")*100/M23)</f>
        <v>0</v>
      </c>
      <c r="DK23">
        <f>IF(M23=0,0,COUNTIF(T4_imgsummary!E23:N23,"SC")*100/M23)</f>
        <v>0</v>
      </c>
      <c r="DL23" s="26">
        <f>IF(M23=0,0,COUNTIF(T4_imgsummary!E23:N23,"SP")*100/M23)</f>
        <v>10</v>
      </c>
      <c r="DM23">
        <f>IF(M23=0,0,COUNTIF(T4_imgsummary!E23:N23,"ZO")*100/M23)</f>
        <v>0</v>
      </c>
      <c r="DO23">
        <f>IF(M23=0,0,COUNTIF(T4_imgsummary!E23:N23,"TWB")*100/M23)</f>
        <v>0</v>
      </c>
      <c r="DQ23">
        <f>IF(M23=0,0,COUNTIF(T4_imgsummary!Y23:AH23,"COR")*100/M23)</f>
        <v>0</v>
      </c>
      <c r="DR23">
        <f>IF(M23=0,0,COUNTIF(T4_imgsummary!Y23:AH23,"COTS")*100/M23)</f>
        <v>0</v>
      </c>
      <c r="DS23">
        <f>IF(M23=0,0,COUNTIF(T4_imgsummary!Y23:AH23,"DIA")*100/M23)</f>
        <v>0</v>
      </c>
      <c r="DT23">
        <f>IF(M23=0,0,COUNTIF(T4_imgsummary!Y23:AH23,"GORG")*100/M23)</f>
        <v>0</v>
      </c>
      <c r="DU23">
        <f>IF(M23=0,0,COUNTIF(T4_imgsummary!Y23:AH23,"ISIS")*100/M23)</f>
        <v>0</v>
      </c>
      <c r="DV23">
        <f>IF(M23=0,0,COUNTIF(T4_imgsummary!Y23:AH23,"DIS")*100/M23)</f>
        <v>0</v>
      </c>
      <c r="DW23">
        <f>IF(M23=0,0,COUNTIF(T4_imgsummary!Y23:AH23,"BLEC")*100/M23)</f>
        <v>0</v>
      </c>
      <c r="DX23">
        <f>IF(M23=0,0,COUNTIF(T4_imgsummary!Y23:AH23,"COD")*100/M23)</f>
        <v>0</v>
      </c>
      <c r="DY23">
        <f>IF(M23=0,0,COUNTIF(T4_imgsummary!Y23:AH23,"KAPP")*100/M23)</f>
        <v>0</v>
      </c>
      <c r="DZ23">
        <f>IF(M23=0,0,COUNTIF(T4_imgsummary!Y23:AH23,"SARG")*100/M23)</f>
        <v>0</v>
      </c>
      <c r="EA23">
        <f>IF(M23=0,0,COUNTIF(T4_imgsummary!Y23:AH23,"ZACRF")*100/M23)</f>
        <v>0</v>
      </c>
      <c r="EB23">
        <f>IF(M23=0,0,COUNTIF(T4_imgsummary!Y23:AH23,"ZAGARF")*100/M23)</f>
        <v>0</v>
      </c>
      <c r="EC23">
        <f>IF(M23=0,0,COUNTIF(T4_imgsummary!Y23:AH23,"ZAGATF")*100/M23)</f>
        <v>0</v>
      </c>
      <c r="ED23">
        <f>IF(M23=0,0,COUNTIF(T4_imgsummary!Y23:AH23,"ZCMRF")*100/M23)</f>
        <v>0</v>
      </c>
      <c r="EE23">
        <f>IF(M23=0,0,COUNTIF(T4_imgsummary!Y23:AH23,"ZDENF")*100/M23)</f>
        <v>0</v>
      </c>
      <c r="EF23">
        <f>IF(M23=0,0,COUNTIF(T4_imgsummary!Y23:AH23,"ZEUPF")*100/M23)</f>
        <v>0</v>
      </c>
      <c r="EG23">
        <f>IF(M23=0,0,COUNTIF(T4_imgsummary!Y23:AH23,"ZFAVF")*100/M23)</f>
        <v>0</v>
      </c>
      <c r="EH23">
        <f>IF(M23=0,0,COUNTIF(T4_imgsummary!Y23:AH23,"ZMUSF")*100/M23)</f>
        <v>0</v>
      </c>
      <c r="EI23">
        <f>IF(M23=0,0,COUNTIF(T4_imgsummary!Y23:AH23,"ZNSC")*100/M23)</f>
        <v>0</v>
      </c>
      <c r="EJ23">
        <f>IF(M23=0,0,COUNTIF(T4_imgsummary!Y23:AH23,"ZOC")*100/M23)</f>
        <v>0</v>
      </c>
      <c r="EK23">
        <f>IF(M23=0,0,COUNTIF(T4_imgsummary!Y23:AH23,"ZPOCF")*100/M23)</f>
        <v>0</v>
      </c>
      <c r="EL23">
        <f>IF(M23=0,0,COUNTIF(T4_imgsummary!Y23:AH23,"ZPORF")*100/M23)</f>
        <v>0</v>
      </c>
    </row>
    <row r="24" spans="1:142" x14ac:dyDescent="0.25">
      <c r="A24">
        <v>22</v>
      </c>
      <c r="B24" t="s">
        <v>895</v>
      </c>
      <c r="F24">
        <f>IF(M24=0,0,COUNTIF(T4_imgsummary!O24:X24,"HC")*100/M24)</f>
        <v>0</v>
      </c>
      <c r="G24" s="26">
        <f>IF(M24=0,0,COUNTIF(T4_imgsummary!O24:X24,"AA")*100/M24)</f>
        <v>80</v>
      </c>
      <c r="H24">
        <f>IF(M24=0,0,COUNTIF(T4_imgsummary!O24:X24,"AB")*100/M24)</f>
        <v>0</v>
      </c>
      <c r="I24">
        <f>IF(M24=0,0,COUNTIF(T4_imgsummary!O24:X24,"MA")*100/M24)</f>
        <v>0</v>
      </c>
      <c r="J24" s="26">
        <f>IF(M24=0,0,COUNTIF(T4_imgsummary!O24:X24,"HA")*100/M24)</f>
        <v>20</v>
      </c>
      <c r="K24">
        <f>IF(M24=0,0,COUNTIF(T4_imgsummary!O24:X24,"OB")*100/M24)</f>
        <v>0</v>
      </c>
      <c r="L24">
        <f>IF(M24=0,0,COUNTIF(T4_imgsummary!O24:X24,"TWB")*100/M24)</f>
        <v>0</v>
      </c>
      <c r="M24">
        <f>10-COUNTIF(T4_imgsummary!O24:X24,"TWS")</f>
        <v>10</v>
      </c>
      <c r="P24">
        <f>IF(M24=0,0,COUNTIF(T4_imgsummary!E24:N24,"ACAN")*100/M24)</f>
        <v>0</v>
      </c>
      <c r="Q24">
        <f>IF(M24=0,0,COUNTIF(T4_imgsummary!E24:N24,"ACB")*100/M24)</f>
        <v>0</v>
      </c>
      <c r="R24">
        <f>IF(M24=0,0,COUNTIF(T4_imgsummary!E24:N24,"ACC")*100/M24)</f>
        <v>0</v>
      </c>
      <c r="S24">
        <f>IF(M24=0,0,COUNTIF(T4_imgsummary!E24:N24,"ACD")*100/M24)</f>
        <v>0</v>
      </c>
      <c r="T24">
        <f>IF(M24=0,0,COUNTIF(T4_imgsummary!E24:N24,"ACH")*100/M24)</f>
        <v>0</v>
      </c>
      <c r="U24">
        <f>IF(M24=0,0,COUNTIF(T4_imgsummary!E24:N24,"ACT")*100/M24)</f>
        <v>0</v>
      </c>
      <c r="V24">
        <f>IF(M24=0,0,COUNTIF(T4_imgsummary!E24:N24,"ACR")*100/M24)</f>
        <v>0</v>
      </c>
      <c r="W24">
        <f>IF(M24=0,0,COUNTIF(T4_imgsummary!E24:N24,"AST")*100/M24)</f>
        <v>0</v>
      </c>
      <c r="X24">
        <f>IF(M24=0,0,COUNTIF(T4_imgsummary!E24:N24,"AF")*100/M24)</f>
        <v>0</v>
      </c>
      <c r="Y24">
        <f>IF(M24=0,0,COUNTIF(T4_imgsummary!E24:N24,"BLEC")*100/M24)</f>
        <v>0</v>
      </c>
      <c r="Z24">
        <f>IF(M24=0,0,COUNTIF(T4_imgsummary!E24:N24,"CAU")*100/M24)</f>
        <v>0</v>
      </c>
      <c r="AA24">
        <f>IF(M24=0,0,COUNTIF(T4_imgsummary!E24:N24,"COE")*100/M24)</f>
        <v>0</v>
      </c>
      <c r="AB24">
        <f>IF(M24=0,0,COUNTIF(T4_imgsummary!E24:N24,"COS")*100/M24)</f>
        <v>0</v>
      </c>
      <c r="AC24">
        <f>IF(M24=0,0,COUNTIF(T4_imgsummary!E24:N24,"CYP")*100/M24)</f>
        <v>0</v>
      </c>
      <c r="AD24">
        <f>IF(M24=0,0,COUNTIF(T4_imgsummary!E24:N24,"DIP")*100/M24)</f>
        <v>0</v>
      </c>
      <c r="AE24">
        <f>IF(M24=0,0,COUNTIF(T4_imgsummary!E24:N24,"ECHY")*100/M24)</f>
        <v>0</v>
      </c>
      <c r="AF24">
        <f>IF(M24=0,0,COUNTIF(T4_imgsummary!E24:N24,"ECHI")*100/M24)</f>
        <v>0</v>
      </c>
      <c r="AG24">
        <f>IF(M24=0,0,COUNTIF(T4_imgsummary!E24:N24,"EUP")*100/M24)</f>
        <v>0</v>
      </c>
      <c r="AH24">
        <f>IF(M24=0,0,COUNTIF(T4_imgsummary!E24:N24,"FAV")*100/M24)</f>
        <v>0</v>
      </c>
      <c r="AI24">
        <f>IF(M24=0,0,COUNTIF(T4_imgsummary!E24:N24,"FVI")*100/M24)</f>
        <v>0</v>
      </c>
      <c r="AJ24">
        <f>IF(M24=0,0,COUNTIF(T4_imgsummary!E24:N24,"CMR")*100/M24)</f>
        <v>0</v>
      </c>
      <c r="AK24">
        <f>IF(M24=0,0,COUNTIF(T4_imgsummary!E24:N24,"GAL")*100/M24)</f>
        <v>0</v>
      </c>
      <c r="AL24">
        <f>IF(M24=0,0,COUNTIF(T4_imgsummary!E24:N24,"GONIA")*100/M24)</f>
        <v>0</v>
      </c>
      <c r="AM24">
        <f>IF(M24=0,0,COUNTIF(T4_imgsummary!E24:N24,"GONIO")*100/M24)</f>
        <v>0</v>
      </c>
      <c r="AN24">
        <f>IF(M24=0,0,COUNTIF(T4_imgsummary!E24:N24,"HEL")*100/M24)</f>
        <v>0</v>
      </c>
      <c r="AO24">
        <f>IF(M24=0,0,COUNTIF(T4_imgsummary!E24:N24,"HYD")*100/M24)</f>
        <v>0</v>
      </c>
      <c r="AP24">
        <f>IF(M24=0,0,COUNTIF(T4_imgsummary!E24:N24,"ISO")*100/M24)</f>
        <v>0</v>
      </c>
      <c r="AQ24">
        <f>IF(M24=0,0,COUNTIF(T4_imgsummary!E24:N24,"LEPA")*100/M24)</f>
        <v>0</v>
      </c>
      <c r="AR24">
        <f>IF(M24=0,0,COUNTIF(T4_imgsummary!E24:N24,"LEPS")*100/M24)</f>
        <v>0</v>
      </c>
      <c r="AS24">
        <f>IF(M24=0,0,COUNTIF(T4_imgsummary!E24:N24,"LOB")*100/M24)</f>
        <v>0</v>
      </c>
      <c r="AT24">
        <f>IF(M24=0,0,COUNTIF(T4_imgsummary!E24:N24,"MER")*100/M24)</f>
        <v>0</v>
      </c>
      <c r="AU24">
        <f>IF(M24=0,0,COUNTIF(T4_imgsummary!E24:N24,"MILL")*100/M24)</f>
        <v>0</v>
      </c>
      <c r="AV24">
        <f>IF(M24=0,0,COUNTIF(T4_imgsummary!E24:N24,"MON")*100/M24)</f>
        <v>0</v>
      </c>
      <c r="AW24">
        <f>IF(M24=0,0,COUNTIF(T4_imgsummary!E24:N24,"MONTB")*100/M24)</f>
        <v>0</v>
      </c>
      <c r="AX24">
        <f>IF(M24=0,0,COUNTIF(T4_imgsummary!E24:N24,"MONTE")*100/M24)</f>
        <v>0</v>
      </c>
      <c r="AY24">
        <f>IF(M24=0,0,COUNTIF(T4_imgsummary!E24:N24,"MONTF")*100/M24)</f>
        <v>0</v>
      </c>
      <c r="AZ24">
        <f>IF(M24=0,0,COUNTIF(T4_imgsummary!E24:N24,"MYC")*100/M24)</f>
        <v>0</v>
      </c>
      <c r="BA24">
        <f>IF(M24=0,0,COUNTIF(T4_imgsummary!E24:N24,"CB")*100/M24)</f>
        <v>0</v>
      </c>
      <c r="BB24">
        <f>IF(M24=0,0,COUNTIF(T4_imgsummary!E24:N24,"BUB")*100/M24)</f>
        <v>0</v>
      </c>
      <c r="BC24">
        <f>IF(M24=0,0,COUNTIF(T4_imgsummary!E24:N24,"CE")*100/M24)</f>
        <v>0</v>
      </c>
      <c r="BD24">
        <f>IF(M24=0,0,COUNTIF(T4_imgsummary!E24:N24,"CF")*100/M24)</f>
        <v>0</v>
      </c>
      <c r="BE24">
        <f>IF(M24=0,0,COUNTIF(T4_imgsummary!E24:N24,"FOT")*100/M24)</f>
        <v>0</v>
      </c>
      <c r="BF24">
        <f>IF(M24=0,0,COUNTIF(T4_imgsummary!E24:N24,"CM")*100/M24)</f>
        <v>0</v>
      </c>
      <c r="BG24">
        <f>IF(M24=0,0,COUNTIF(T4_imgsummary!E24:N24,"OULA")*100/M24)</f>
        <v>0</v>
      </c>
      <c r="BH24">
        <f>IF(M24=0,0,COUNTIF(T4_imgsummary!E24:N24,"OULO")*100/M24)</f>
        <v>0</v>
      </c>
      <c r="BI24">
        <f>IF(M24=0,0,COUNTIF(T4_imgsummary!E24:N24,"OXY")*100/M24)</f>
        <v>0</v>
      </c>
      <c r="BJ24">
        <f>IF(M24=0,0,COUNTIF(T4_imgsummary!E24:N24,"PACE")*100/M24)</f>
        <v>0</v>
      </c>
      <c r="BK24">
        <f>IF(M24=0,0,COUNTIF(T4_imgsummary!E24:N24,"PACF")*100/M24)</f>
        <v>0</v>
      </c>
      <c r="BL24">
        <f>IF(M24=0,0,COUNTIF(T4_imgsummary!E24:N24,"PAV")*100/M24)</f>
        <v>0</v>
      </c>
      <c r="BM24">
        <f>IF(M24=0,0,COUNTIF(T4_imgsummary!E24:N24,"PEC")*100/M24)</f>
        <v>0</v>
      </c>
      <c r="BN24">
        <f>IF(M24=0,0,COUNTIF(T4_imgsummary!E24:N24,"PLAT")*100/M24)</f>
        <v>0</v>
      </c>
      <c r="BO24">
        <f>IF(M24=0,0,COUNTIF(T4_imgsummary!E24:N24,"POC")*100/M24)</f>
        <v>0</v>
      </c>
      <c r="BP24">
        <f>IF(M24=0,0,COUNTIF(T4_imgsummary!E24:N24,"PORB")*100/M24)</f>
        <v>0</v>
      </c>
      <c r="BQ24">
        <f>IF(M24=0,0,COUNTIF(T4_imgsummary!E24:N24,"PORE")*100/M24)</f>
        <v>0</v>
      </c>
      <c r="BR24">
        <f>IF(M24=0,0,COUNTIF(T4_imgsummary!E24:N24,"PORM")*100/M24)</f>
        <v>0</v>
      </c>
      <c r="BS24">
        <f>IF(M24=0,0,COUNTIF(T4_imgsummary!E24:N24,"SER")*100/M24)</f>
        <v>0</v>
      </c>
      <c r="BT24">
        <f>IF(M24=0,0,COUNTIF(T4_imgsummary!E24:N24,"STY")*100/M24)</f>
        <v>0</v>
      </c>
      <c r="BU24">
        <f>IF(M24=0,0,COUNTIF(T4_imgsummary!E24:N24,"SYM")*100/M24)</f>
        <v>0</v>
      </c>
      <c r="BV24">
        <f>IF(M24=0,0,COUNTIF(T4_imgsummary!E24:N24,"TUBI")*100/M24)</f>
        <v>0</v>
      </c>
      <c r="BW24">
        <f>IF(M24=0,0,COUNTIF(T4_imgsummary!E24:N24,"TURB")*100/M24)</f>
        <v>0</v>
      </c>
      <c r="BX24">
        <f>IF(M24=0,0,COUNTIF(T4_imgsummary!E24:N24,"ZACRF")*100/M24)</f>
        <v>0</v>
      </c>
      <c r="BY24">
        <f>IF(M24=0,0,COUNTIF(T4_imgsummary!E24:N24,"ZAGARF")*100/M24)</f>
        <v>0</v>
      </c>
      <c r="BZ24">
        <f>IF(M24=0,0,COUNTIF(T4_imgsummary!E24:N24,"ZAGATF")*100/M24)</f>
        <v>0</v>
      </c>
      <c r="CA24">
        <f>IF(M24=0,0,COUNTIF(T4_imgsummary!E24:N24,"ZDENF")*100/M24)</f>
        <v>0</v>
      </c>
      <c r="CB24">
        <f>IF(M24=0,0,COUNTIF(T4_imgsummary!E24:N24,"ZEUPF")*100/M24)</f>
        <v>0</v>
      </c>
      <c r="CC24">
        <f>IF(M24=0,0,COUNTIF(T4_imgsummary!E24:N24,"ZFAVF")*100/M24)</f>
        <v>0</v>
      </c>
      <c r="CD24">
        <f>IF(M24=0,0,COUNTIF(T4_imgsummary!E24:N24,"ZCMRF")*100/M24)</f>
        <v>0</v>
      </c>
      <c r="CE24">
        <f>IF(M24=0,0,COUNTIF(T4_imgsummary!E24:N24,"ZMUSF")*100/M24)</f>
        <v>0</v>
      </c>
      <c r="CF24">
        <f>IF(M24=0,0,COUNTIF(T4_imgsummary!E24:N24,"ZNSC")*100/M24)</f>
        <v>0</v>
      </c>
      <c r="CG24">
        <f>IF(M24=0,0,COUNTIF(T4_imgsummary!E24:N24,"ZOC")*100/M24)</f>
        <v>0</v>
      </c>
      <c r="CH24">
        <f>IF(M24=0,0,COUNTIF(T4_imgsummary!E24:N24,"ZPOCF")*100/M24)</f>
        <v>0</v>
      </c>
      <c r="CI24">
        <f>IF(M24=0,0,COUNTIF(T4_imgsummary!E24:N24,"ZPORF")*100/M24)</f>
        <v>0</v>
      </c>
      <c r="CK24" s="26">
        <f>IF(M24=0,0,COUNTIF(T4_imgsummary!E24:N24,"AA")*100/M24)</f>
        <v>80</v>
      </c>
      <c r="CL24">
        <f>IF(M24=0,0,COUNTIF(T4_imgsummary!E24:N24,"CA")*100/M24)</f>
        <v>0</v>
      </c>
      <c r="CM24">
        <f>IF(M24=0,0,COUNTIF(T4_imgsummary!E24:N24,"DC")*100/M24)</f>
        <v>0</v>
      </c>
      <c r="CN24">
        <f>IF(M24=0,0,COUNTIF(T4_imgsummary!E24:N24,"DCA")*100/M24)</f>
        <v>0</v>
      </c>
      <c r="CO24">
        <f>IF(M24=0,0,COUNTIF(T4_imgsummary!E24:N24,"DIS")*100/M24)</f>
        <v>0</v>
      </c>
      <c r="CQ24">
        <f>IF(M24=0,0,COUNTIF(T4_imgsummary!E24:N24,"GRV")*100/M24)</f>
        <v>0</v>
      </c>
      <c r="CR24">
        <f>IF(M24=0,0,COUNTIF(T4_imgsummary!E24:N24,"R")*100/M24)</f>
        <v>0</v>
      </c>
      <c r="CS24">
        <f>IF(M24=0,0,COUNTIF(T4_imgsummary!E24:N24,"S")*100/M24)</f>
        <v>0</v>
      </c>
      <c r="CT24">
        <f>IF(M24=0,0,COUNTIF(T4_imgsummary!E24:N24,"RCK")*100/M24)</f>
        <v>0</v>
      </c>
      <c r="CU24">
        <f>IF(M24=0,0,COUNTIF(T4_imgsummary!E24:N24,"SI")*100/M24)</f>
        <v>0</v>
      </c>
      <c r="CW24">
        <f>IF(M24=0,0,COUNTIF(T4_imgsummary!E24:N24,"COD")*100/M24)</f>
        <v>0</v>
      </c>
      <c r="CX24">
        <f>IF(M24=0,0,COUNTIF(T4_imgsummary!E24:N24,"KAPP")*100/M24)</f>
        <v>0</v>
      </c>
      <c r="CY24">
        <f>IF(M24=0,0,COUNTIF(T4_imgsummary!E24:N24,"MA")*100/M24)</f>
        <v>0</v>
      </c>
      <c r="CZ24">
        <f>IF(M24=0,0,COUNTIF(T4_imgsummary!E24:N24,"SARG")*100/M24)</f>
        <v>0</v>
      </c>
      <c r="DB24" s="26">
        <f>IF(M24=0,0,COUNTIF(T4_imgsummary!E24:N24,"HA")*100/M24)</f>
        <v>20</v>
      </c>
      <c r="DD24">
        <f>IF(M24=0,0,COUNTIF(T4_imgsummary!E24:N24,"COTS")*100/M24)</f>
        <v>0</v>
      </c>
      <c r="DE24">
        <f>IF(M24=0,0,COUNTIF(T4_imgsummary!E24:N24,"COR")*100/M24)</f>
        <v>0</v>
      </c>
      <c r="DF24">
        <f>IF(M24=0,0,COUNTIF(T4_imgsummary!E24:N24,"DIA")*100/M24)</f>
        <v>0</v>
      </c>
      <c r="DG24">
        <f>IF(M24=0,0,COUNTIF(T4_imgsummary!E24:N24,"GORG")*100/M24)</f>
        <v>0</v>
      </c>
      <c r="DH24">
        <f>IF(M24=0,0,COUNTIF(T4_imgsummary!E24:N24,"ISIS")*100/M24)</f>
        <v>0</v>
      </c>
      <c r="DI24">
        <f>IF(M24=0,0,COUNTIF(T4_imgsummary!E24:N24,"OT")*100/M24)</f>
        <v>0</v>
      </c>
      <c r="DJ24">
        <f>IF(M24=0,0,COUNTIF(T4_imgsummary!E24:N24,"SG")*100/M24)</f>
        <v>0</v>
      </c>
      <c r="DK24">
        <f>IF(M24=0,0,COUNTIF(T4_imgsummary!E24:N24,"SC")*100/M24)</f>
        <v>0</v>
      </c>
      <c r="DL24">
        <f>IF(M24=0,0,COUNTIF(T4_imgsummary!E24:N24,"SP")*100/M24)</f>
        <v>0</v>
      </c>
      <c r="DM24">
        <f>IF(M24=0,0,COUNTIF(T4_imgsummary!E24:N24,"ZO")*100/M24)</f>
        <v>0</v>
      </c>
      <c r="DO24">
        <f>IF(M24=0,0,COUNTIF(T4_imgsummary!E24:N24,"TWB")*100/M24)</f>
        <v>0</v>
      </c>
      <c r="DQ24">
        <f>IF(M24=0,0,COUNTIF(T4_imgsummary!Y24:AH24,"COR")*100/M24)</f>
        <v>0</v>
      </c>
      <c r="DR24">
        <f>IF(M24=0,0,COUNTIF(T4_imgsummary!Y24:AH24,"COTS")*100/M24)</f>
        <v>0</v>
      </c>
      <c r="DS24">
        <f>IF(M24=0,0,COUNTIF(T4_imgsummary!Y24:AH24,"DIA")*100/M24)</f>
        <v>0</v>
      </c>
      <c r="DT24">
        <f>IF(M24=0,0,COUNTIF(T4_imgsummary!Y24:AH24,"GORG")*100/M24)</f>
        <v>0</v>
      </c>
      <c r="DU24">
        <f>IF(M24=0,0,COUNTIF(T4_imgsummary!Y24:AH24,"ISIS")*100/M24)</f>
        <v>0</v>
      </c>
      <c r="DV24">
        <f>IF(M24=0,0,COUNTIF(T4_imgsummary!Y24:AH24,"DIS")*100/M24)</f>
        <v>0</v>
      </c>
      <c r="DW24">
        <f>IF(M24=0,0,COUNTIF(T4_imgsummary!Y24:AH24,"BLEC")*100/M24)</f>
        <v>0</v>
      </c>
      <c r="DX24">
        <f>IF(M24=0,0,COUNTIF(T4_imgsummary!Y24:AH24,"COD")*100/M24)</f>
        <v>0</v>
      </c>
      <c r="DY24">
        <f>IF(M24=0,0,COUNTIF(T4_imgsummary!Y24:AH24,"KAPP")*100/M24)</f>
        <v>0</v>
      </c>
      <c r="DZ24">
        <f>IF(M24=0,0,COUNTIF(T4_imgsummary!Y24:AH24,"SARG")*100/M24)</f>
        <v>0</v>
      </c>
      <c r="EA24">
        <f>IF(M24=0,0,COUNTIF(T4_imgsummary!Y24:AH24,"ZACRF")*100/M24)</f>
        <v>0</v>
      </c>
      <c r="EB24">
        <f>IF(M24=0,0,COUNTIF(T4_imgsummary!Y24:AH24,"ZAGARF")*100/M24)</f>
        <v>0</v>
      </c>
      <c r="EC24">
        <f>IF(M24=0,0,COUNTIF(T4_imgsummary!Y24:AH24,"ZAGATF")*100/M24)</f>
        <v>0</v>
      </c>
      <c r="ED24">
        <f>IF(M24=0,0,COUNTIF(T4_imgsummary!Y24:AH24,"ZCMRF")*100/M24)</f>
        <v>0</v>
      </c>
      <c r="EE24">
        <f>IF(M24=0,0,COUNTIF(T4_imgsummary!Y24:AH24,"ZDENF")*100/M24)</f>
        <v>0</v>
      </c>
      <c r="EF24">
        <f>IF(M24=0,0,COUNTIF(T4_imgsummary!Y24:AH24,"ZEUPF")*100/M24)</f>
        <v>0</v>
      </c>
      <c r="EG24">
        <f>IF(M24=0,0,COUNTIF(T4_imgsummary!Y24:AH24,"ZFAVF")*100/M24)</f>
        <v>0</v>
      </c>
      <c r="EH24">
        <f>IF(M24=0,0,COUNTIF(T4_imgsummary!Y24:AH24,"ZMUSF")*100/M24)</f>
        <v>0</v>
      </c>
      <c r="EI24">
        <f>IF(M24=0,0,COUNTIF(T4_imgsummary!Y24:AH24,"ZNSC")*100/M24)</f>
        <v>0</v>
      </c>
      <c r="EJ24">
        <f>IF(M24=0,0,COUNTIF(T4_imgsummary!Y24:AH24,"ZOC")*100/M24)</f>
        <v>0</v>
      </c>
      <c r="EK24">
        <f>IF(M24=0,0,COUNTIF(T4_imgsummary!Y24:AH24,"ZPOCF")*100/M24)</f>
        <v>0</v>
      </c>
      <c r="EL24">
        <f>IF(M24=0,0,COUNTIF(T4_imgsummary!Y24:AH24,"ZPORF")*100/M24)</f>
        <v>0</v>
      </c>
    </row>
    <row r="25" spans="1:142" x14ac:dyDescent="0.25">
      <c r="A25">
        <v>23</v>
      </c>
      <c r="B25" t="s">
        <v>896</v>
      </c>
      <c r="F25">
        <f>IF(M25=0,0,COUNTIF(T4_imgsummary!O25:X25,"HC")*100/M25)</f>
        <v>0</v>
      </c>
      <c r="G25" s="26">
        <f>IF(M25=0,0,COUNTIF(T4_imgsummary!O25:X25,"AA")*100/M25)</f>
        <v>60</v>
      </c>
      <c r="H25">
        <f>IF(M25=0,0,COUNTIF(T4_imgsummary!O25:X25,"AB")*100/M25)</f>
        <v>0</v>
      </c>
      <c r="I25" s="26">
        <f>IF(M25=0,0,COUNTIF(T4_imgsummary!O25:X25,"MA")*100/M25)</f>
        <v>40</v>
      </c>
      <c r="J25">
        <f>IF(M25=0,0,COUNTIF(T4_imgsummary!O25:X25,"HA")*100/M25)</f>
        <v>0</v>
      </c>
      <c r="K25">
        <f>IF(M25=0,0,COUNTIF(T4_imgsummary!O25:X25,"OB")*100/M25)</f>
        <v>0</v>
      </c>
      <c r="L25">
        <f>IF(M25=0,0,COUNTIF(T4_imgsummary!O25:X25,"TWB")*100/M25)</f>
        <v>0</v>
      </c>
      <c r="M25">
        <f>10-COUNTIF(T4_imgsummary!O25:X25,"TWS")</f>
        <v>10</v>
      </c>
      <c r="P25">
        <f>IF(M25=0,0,COUNTIF(T4_imgsummary!E25:N25,"ACAN")*100/M25)</f>
        <v>0</v>
      </c>
      <c r="Q25">
        <f>IF(M25=0,0,COUNTIF(T4_imgsummary!E25:N25,"ACB")*100/M25)</f>
        <v>0</v>
      </c>
      <c r="R25">
        <f>IF(M25=0,0,COUNTIF(T4_imgsummary!E25:N25,"ACC")*100/M25)</f>
        <v>0</v>
      </c>
      <c r="S25">
        <f>IF(M25=0,0,COUNTIF(T4_imgsummary!E25:N25,"ACD")*100/M25)</f>
        <v>0</v>
      </c>
      <c r="T25">
        <f>IF(M25=0,0,COUNTIF(T4_imgsummary!E25:N25,"ACH")*100/M25)</f>
        <v>0</v>
      </c>
      <c r="U25">
        <f>IF(M25=0,0,COUNTIF(T4_imgsummary!E25:N25,"ACT")*100/M25)</f>
        <v>0</v>
      </c>
      <c r="V25">
        <f>IF(M25=0,0,COUNTIF(T4_imgsummary!E25:N25,"ACR")*100/M25)</f>
        <v>0</v>
      </c>
      <c r="W25">
        <f>IF(M25=0,0,COUNTIF(T4_imgsummary!E25:N25,"AST")*100/M25)</f>
        <v>0</v>
      </c>
      <c r="X25">
        <f>IF(M25=0,0,COUNTIF(T4_imgsummary!E25:N25,"AF")*100/M25)</f>
        <v>0</v>
      </c>
      <c r="Y25">
        <f>IF(M25=0,0,COUNTIF(T4_imgsummary!E25:N25,"BLEC")*100/M25)</f>
        <v>0</v>
      </c>
      <c r="Z25">
        <f>IF(M25=0,0,COUNTIF(T4_imgsummary!E25:N25,"CAU")*100/M25)</f>
        <v>0</v>
      </c>
      <c r="AA25">
        <f>IF(M25=0,0,COUNTIF(T4_imgsummary!E25:N25,"COE")*100/M25)</f>
        <v>0</v>
      </c>
      <c r="AB25">
        <f>IF(M25=0,0,COUNTIF(T4_imgsummary!E25:N25,"COS")*100/M25)</f>
        <v>0</v>
      </c>
      <c r="AC25">
        <f>IF(M25=0,0,COUNTIF(T4_imgsummary!E25:N25,"CYP")*100/M25)</f>
        <v>0</v>
      </c>
      <c r="AD25">
        <f>IF(M25=0,0,COUNTIF(T4_imgsummary!E25:N25,"DIP")*100/M25)</f>
        <v>0</v>
      </c>
      <c r="AE25">
        <f>IF(M25=0,0,COUNTIF(T4_imgsummary!E25:N25,"ECHY")*100/M25)</f>
        <v>0</v>
      </c>
      <c r="AF25">
        <f>IF(M25=0,0,COUNTIF(T4_imgsummary!E25:N25,"ECHI")*100/M25)</f>
        <v>0</v>
      </c>
      <c r="AG25">
        <f>IF(M25=0,0,COUNTIF(T4_imgsummary!E25:N25,"EUP")*100/M25)</f>
        <v>0</v>
      </c>
      <c r="AH25">
        <f>IF(M25=0,0,COUNTIF(T4_imgsummary!E25:N25,"FAV")*100/M25)</f>
        <v>0</v>
      </c>
      <c r="AI25">
        <f>IF(M25=0,0,COUNTIF(T4_imgsummary!E25:N25,"FVI")*100/M25)</f>
        <v>0</v>
      </c>
      <c r="AJ25">
        <f>IF(M25=0,0,COUNTIF(T4_imgsummary!E25:N25,"CMR")*100/M25)</f>
        <v>0</v>
      </c>
      <c r="AK25">
        <f>IF(M25=0,0,COUNTIF(T4_imgsummary!E25:N25,"GAL")*100/M25)</f>
        <v>0</v>
      </c>
      <c r="AL25">
        <f>IF(M25=0,0,COUNTIF(T4_imgsummary!E25:N25,"GONIA")*100/M25)</f>
        <v>0</v>
      </c>
      <c r="AM25">
        <f>IF(M25=0,0,COUNTIF(T4_imgsummary!E25:N25,"GONIO")*100/M25)</f>
        <v>0</v>
      </c>
      <c r="AN25">
        <f>IF(M25=0,0,COUNTIF(T4_imgsummary!E25:N25,"HEL")*100/M25)</f>
        <v>0</v>
      </c>
      <c r="AO25">
        <f>IF(M25=0,0,COUNTIF(T4_imgsummary!E25:N25,"HYD")*100/M25)</f>
        <v>0</v>
      </c>
      <c r="AP25">
        <f>IF(M25=0,0,COUNTIF(T4_imgsummary!E25:N25,"ISO")*100/M25)</f>
        <v>0</v>
      </c>
      <c r="AQ25">
        <f>IF(M25=0,0,COUNTIF(T4_imgsummary!E25:N25,"LEPA")*100/M25)</f>
        <v>0</v>
      </c>
      <c r="AR25">
        <f>IF(M25=0,0,COUNTIF(T4_imgsummary!E25:N25,"LEPS")*100/M25)</f>
        <v>0</v>
      </c>
      <c r="AS25">
        <f>IF(M25=0,0,COUNTIF(T4_imgsummary!E25:N25,"LOB")*100/M25)</f>
        <v>0</v>
      </c>
      <c r="AT25">
        <f>IF(M25=0,0,COUNTIF(T4_imgsummary!E25:N25,"MER")*100/M25)</f>
        <v>0</v>
      </c>
      <c r="AU25">
        <f>IF(M25=0,0,COUNTIF(T4_imgsummary!E25:N25,"MILL")*100/M25)</f>
        <v>0</v>
      </c>
      <c r="AV25">
        <f>IF(M25=0,0,COUNTIF(T4_imgsummary!E25:N25,"MON")*100/M25)</f>
        <v>0</v>
      </c>
      <c r="AW25">
        <f>IF(M25=0,0,COUNTIF(T4_imgsummary!E25:N25,"MONTB")*100/M25)</f>
        <v>0</v>
      </c>
      <c r="AX25">
        <f>IF(M25=0,0,COUNTIF(T4_imgsummary!E25:N25,"MONTE")*100/M25)</f>
        <v>0</v>
      </c>
      <c r="AY25">
        <f>IF(M25=0,0,COUNTIF(T4_imgsummary!E25:N25,"MONTF")*100/M25)</f>
        <v>0</v>
      </c>
      <c r="AZ25">
        <f>IF(M25=0,0,COUNTIF(T4_imgsummary!E25:N25,"MYC")*100/M25)</f>
        <v>0</v>
      </c>
      <c r="BA25">
        <f>IF(M25=0,0,COUNTIF(T4_imgsummary!E25:N25,"CB")*100/M25)</f>
        <v>0</v>
      </c>
      <c r="BB25">
        <f>IF(M25=0,0,COUNTIF(T4_imgsummary!E25:N25,"BUB")*100/M25)</f>
        <v>0</v>
      </c>
      <c r="BC25">
        <f>IF(M25=0,0,COUNTIF(T4_imgsummary!E25:N25,"CE")*100/M25)</f>
        <v>0</v>
      </c>
      <c r="BD25">
        <f>IF(M25=0,0,COUNTIF(T4_imgsummary!E25:N25,"CF")*100/M25)</f>
        <v>0</v>
      </c>
      <c r="BE25">
        <f>IF(M25=0,0,COUNTIF(T4_imgsummary!E25:N25,"FOT")*100/M25)</f>
        <v>0</v>
      </c>
      <c r="BF25">
        <f>IF(M25=0,0,COUNTIF(T4_imgsummary!E25:N25,"CM")*100/M25)</f>
        <v>0</v>
      </c>
      <c r="BG25">
        <f>IF(M25=0,0,COUNTIF(T4_imgsummary!E25:N25,"OULA")*100/M25)</f>
        <v>0</v>
      </c>
      <c r="BH25">
        <f>IF(M25=0,0,COUNTIF(T4_imgsummary!E25:N25,"OULO")*100/M25)</f>
        <v>0</v>
      </c>
      <c r="BI25">
        <f>IF(M25=0,0,COUNTIF(T4_imgsummary!E25:N25,"OXY")*100/M25)</f>
        <v>0</v>
      </c>
      <c r="BJ25">
        <f>IF(M25=0,0,COUNTIF(T4_imgsummary!E25:N25,"PACE")*100/M25)</f>
        <v>0</v>
      </c>
      <c r="BK25">
        <f>IF(M25=0,0,COUNTIF(T4_imgsummary!E25:N25,"PACF")*100/M25)</f>
        <v>0</v>
      </c>
      <c r="BL25">
        <f>IF(M25=0,0,COUNTIF(T4_imgsummary!E25:N25,"PAV")*100/M25)</f>
        <v>0</v>
      </c>
      <c r="BM25">
        <f>IF(M25=0,0,COUNTIF(T4_imgsummary!E25:N25,"PEC")*100/M25)</f>
        <v>0</v>
      </c>
      <c r="BN25">
        <f>IF(M25=0,0,COUNTIF(T4_imgsummary!E25:N25,"PLAT")*100/M25)</f>
        <v>0</v>
      </c>
      <c r="BO25">
        <f>IF(M25=0,0,COUNTIF(T4_imgsummary!E25:N25,"POC")*100/M25)</f>
        <v>0</v>
      </c>
      <c r="BP25">
        <f>IF(M25=0,0,COUNTIF(T4_imgsummary!E25:N25,"PORB")*100/M25)</f>
        <v>0</v>
      </c>
      <c r="BQ25">
        <f>IF(M25=0,0,COUNTIF(T4_imgsummary!E25:N25,"PORE")*100/M25)</f>
        <v>0</v>
      </c>
      <c r="BR25">
        <f>IF(M25=0,0,COUNTIF(T4_imgsummary!E25:N25,"PORM")*100/M25)</f>
        <v>0</v>
      </c>
      <c r="BS25">
        <f>IF(M25=0,0,COUNTIF(T4_imgsummary!E25:N25,"SER")*100/M25)</f>
        <v>0</v>
      </c>
      <c r="BT25">
        <f>IF(M25=0,0,COUNTIF(T4_imgsummary!E25:N25,"STY")*100/M25)</f>
        <v>0</v>
      </c>
      <c r="BU25">
        <f>IF(M25=0,0,COUNTIF(T4_imgsummary!E25:N25,"SYM")*100/M25)</f>
        <v>0</v>
      </c>
      <c r="BV25">
        <f>IF(M25=0,0,COUNTIF(T4_imgsummary!E25:N25,"TUBI")*100/M25)</f>
        <v>0</v>
      </c>
      <c r="BW25">
        <f>IF(M25=0,0,COUNTIF(T4_imgsummary!E25:N25,"TURB")*100/M25)</f>
        <v>0</v>
      </c>
      <c r="BX25">
        <f>IF(M25=0,0,COUNTIF(T4_imgsummary!E25:N25,"ZACRF")*100/M25)</f>
        <v>0</v>
      </c>
      <c r="BY25">
        <f>IF(M25=0,0,COUNTIF(T4_imgsummary!E25:N25,"ZAGARF")*100/M25)</f>
        <v>0</v>
      </c>
      <c r="BZ25">
        <f>IF(M25=0,0,COUNTIF(T4_imgsummary!E25:N25,"ZAGATF")*100/M25)</f>
        <v>0</v>
      </c>
      <c r="CA25">
        <f>IF(M25=0,0,COUNTIF(T4_imgsummary!E25:N25,"ZDENF")*100/M25)</f>
        <v>0</v>
      </c>
      <c r="CB25">
        <f>IF(M25=0,0,COUNTIF(T4_imgsummary!E25:N25,"ZEUPF")*100/M25)</f>
        <v>0</v>
      </c>
      <c r="CC25">
        <f>IF(M25=0,0,COUNTIF(T4_imgsummary!E25:N25,"ZFAVF")*100/M25)</f>
        <v>0</v>
      </c>
      <c r="CD25">
        <f>IF(M25=0,0,COUNTIF(T4_imgsummary!E25:N25,"ZCMRF")*100/M25)</f>
        <v>0</v>
      </c>
      <c r="CE25">
        <f>IF(M25=0,0,COUNTIF(T4_imgsummary!E25:N25,"ZMUSF")*100/M25)</f>
        <v>0</v>
      </c>
      <c r="CF25">
        <f>IF(M25=0,0,COUNTIF(T4_imgsummary!E25:N25,"ZNSC")*100/M25)</f>
        <v>0</v>
      </c>
      <c r="CG25">
        <f>IF(M25=0,0,COUNTIF(T4_imgsummary!E25:N25,"ZOC")*100/M25)</f>
        <v>0</v>
      </c>
      <c r="CH25">
        <f>IF(M25=0,0,COUNTIF(T4_imgsummary!E25:N25,"ZPOCF")*100/M25)</f>
        <v>0</v>
      </c>
      <c r="CI25">
        <f>IF(M25=0,0,COUNTIF(T4_imgsummary!E25:N25,"ZPORF")*100/M25)</f>
        <v>0</v>
      </c>
      <c r="CK25" s="26">
        <f>IF(M25=0,0,COUNTIF(T4_imgsummary!E25:N25,"AA")*100/M25)</f>
        <v>60</v>
      </c>
      <c r="CL25">
        <f>IF(M25=0,0,COUNTIF(T4_imgsummary!E25:N25,"CA")*100/M25)</f>
        <v>0</v>
      </c>
      <c r="CM25">
        <f>IF(M25=0,0,COUNTIF(T4_imgsummary!E25:N25,"DC")*100/M25)</f>
        <v>0</v>
      </c>
      <c r="CN25">
        <f>IF(M25=0,0,COUNTIF(T4_imgsummary!E25:N25,"DCA")*100/M25)</f>
        <v>0</v>
      </c>
      <c r="CO25">
        <f>IF(M25=0,0,COUNTIF(T4_imgsummary!E25:N25,"DIS")*100/M25)</f>
        <v>0</v>
      </c>
      <c r="CQ25">
        <f>IF(M25=0,0,COUNTIF(T4_imgsummary!E25:N25,"GRV")*100/M25)</f>
        <v>0</v>
      </c>
      <c r="CR25">
        <f>IF(M25=0,0,COUNTIF(T4_imgsummary!E25:N25,"R")*100/M25)</f>
        <v>0</v>
      </c>
      <c r="CS25">
        <f>IF(M25=0,0,COUNTIF(T4_imgsummary!E25:N25,"S")*100/M25)</f>
        <v>0</v>
      </c>
      <c r="CT25">
        <f>IF(M25=0,0,COUNTIF(T4_imgsummary!E25:N25,"RCK")*100/M25)</f>
        <v>0</v>
      </c>
      <c r="CU25">
        <f>IF(M25=0,0,COUNTIF(T4_imgsummary!E25:N25,"SI")*100/M25)</f>
        <v>0</v>
      </c>
      <c r="CW25">
        <f>IF(M25=0,0,COUNTIF(T4_imgsummary!E25:N25,"COD")*100/M25)</f>
        <v>0</v>
      </c>
      <c r="CX25">
        <f>IF(M25=0,0,COUNTIF(T4_imgsummary!E25:N25,"KAPP")*100/M25)</f>
        <v>0</v>
      </c>
      <c r="CY25" s="26">
        <f>IF(M25=0,0,COUNTIF(T4_imgsummary!E25:N25,"MA")*100/M25)</f>
        <v>40</v>
      </c>
      <c r="CZ25">
        <f>IF(M25=0,0,COUNTIF(T4_imgsummary!E25:N25,"SARG")*100/M25)</f>
        <v>0</v>
      </c>
      <c r="DB25">
        <f>IF(M25=0,0,COUNTIF(T4_imgsummary!E25:N25,"HA")*100/M25)</f>
        <v>0</v>
      </c>
      <c r="DD25">
        <f>IF(M25=0,0,COUNTIF(T4_imgsummary!E25:N25,"COTS")*100/M25)</f>
        <v>0</v>
      </c>
      <c r="DE25">
        <f>IF(M25=0,0,COUNTIF(T4_imgsummary!E25:N25,"COR")*100/M25)</f>
        <v>0</v>
      </c>
      <c r="DF25">
        <f>IF(M25=0,0,COUNTIF(T4_imgsummary!E25:N25,"DIA")*100/M25)</f>
        <v>0</v>
      </c>
      <c r="DG25">
        <f>IF(M25=0,0,COUNTIF(T4_imgsummary!E25:N25,"GORG")*100/M25)</f>
        <v>0</v>
      </c>
      <c r="DH25">
        <f>IF(M25=0,0,COUNTIF(T4_imgsummary!E25:N25,"ISIS")*100/M25)</f>
        <v>0</v>
      </c>
      <c r="DI25">
        <f>IF(M25=0,0,COUNTIF(T4_imgsummary!E25:N25,"OT")*100/M25)</f>
        <v>0</v>
      </c>
      <c r="DJ25">
        <f>IF(M25=0,0,COUNTIF(T4_imgsummary!E25:N25,"SG")*100/M25)</f>
        <v>0</v>
      </c>
      <c r="DK25">
        <f>IF(M25=0,0,COUNTIF(T4_imgsummary!E25:N25,"SC")*100/M25)</f>
        <v>0</v>
      </c>
      <c r="DL25">
        <f>IF(M25=0,0,COUNTIF(T4_imgsummary!E25:N25,"SP")*100/M25)</f>
        <v>0</v>
      </c>
      <c r="DM25">
        <f>IF(M25=0,0,COUNTIF(T4_imgsummary!E25:N25,"ZO")*100/M25)</f>
        <v>0</v>
      </c>
      <c r="DO25">
        <f>IF(M25=0,0,COUNTIF(T4_imgsummary!E25:N25,"TWB")*100/M25)</f>
        <v>0</v>
      </c>
      <c r="DQ25">
        <f>IF(M25=0,0,COUNTIF(T4_imgsummary!Y25:AH25,"COR")*100/M25)</f>
        <v>0</v>
      </c>
      <c r="DR25">
        <f>IF(M25=0,0,COUNTIF(T4_imgsummary!Y25:AH25,"COTS")*100/M25)</f>
        <v>0</v>
      </c>
      <c r="DS25">
        <f>IF(M25=0,0,COUNTIF(T4_imgsummary!Y25:AH25,"DIA")*100/M25)</f>
        <v>0</v>
      </c>
      <c r="DT25">
        <f>IF(M25=0,0,COUNTIF(T4_imgsummary!Y25:AH25,"GORG")*100/M25)</f>
        <v>0</v>
      </c>
      <c r="DU25">
        <f>IF(M25=0,0,COUNTIF(T4_imgsummary!Y25:AH25,"ISIS")*100/M25)</f>
        <v>0</v>
      </c>
      <c r="DV25">
        <f>IF(M25=0,0,COUNTIF(T4_imgsummary!Y25:AH25,"DIS")*100/M25)</f>
        <v>0</v>
      </c>
      <c r="DW25">
        <f>IF(M25=0,0,COUNTIF(T4_imgsummary!Y25:AH25,"BLEC")*100/M25)</f>
        <v>0</v>
      </c>
      <c r="DX25">
        <f>IF(M25=0,0,COUNTIF(T4_imgsummary!Y25:AH25,"COD")*100/M25)</f>
        <v>0</v>
      </c>
      <c r="DY25">
        <f>IF(M25=0,0,COUNTIF(T4_imgsummary!Y25:AH25,"KAPP")*100/M25)</f>
        <v>0</v>
      </c>
      <c r="DZ25">
        <f>IF(M25=0,0,COUNTIF(T4_imgsummary!Y25:AH25,"SARG")*100/M25)</f>
        <v>0</v>
      </c>
      <c r="EA25">
        <f>IF(M25=0,0,COUNTIF(T4_imgsummary!Y25:AH25,"ZACRF")*100/M25)</f>
        <v>0</v>
      </c>
      <c r="EB25">
        <f>IF(M25=0,0,COUNTIF(T4_imgsummary!Y25:AH25,"ZAGARF")*100/M25)</f>
        <v>0</v>
      </c>
      <c r="EC25">
        <f>IF(M25=0,0,COUNTIF(T4_imgsummary!Y25:AH25,"ZAGATF")*100/M25)</f>
        <v>0</v>
      </c>
      <c r="ED25">
        <f>IF(M25=0,0,COUNTIF(T4_imgsummary!Y25:AH25,"ZCMRF")*100/M25)</f>
        <v>0</v>
      </c>
      <c r="EE25">
        <f>IF(M25=0,0,COUNTIF(T4_imgsummary!Y25:AH25,"ZDENF")*100/M25)</f>
        <v>0</v>
      </c>
      <c r="EF25">
        <f>IF(M25=0,0,COUNTIF(T4_imgsummary!Y25:AH25,"ZEUPF")*100/M25)</f>
        <v>0</v>
      </c>
      <c r="EG25">
        <f>IF(M25=0,0,COUNTIF(T4_imgsummary!Y25:AH25,"ZFAVF")*100/M25)</f>
        <v>0</v>
      </c>
      <c r="EH25">
        <f>IF(M25=0,0,COUNTIF(T4_imgsummary!Y25:AH25,"ZMUSF")*100/M25)</f>
        <v>0</v>
      </c>
      <c r="EI25">
        <f>IF(M25=0,0,COUNTIF(T4_imgsummary!Y25:AH25,"ZNSC")*100/M25)</f>
        <v>0</v>
      </c>
      <c r="EJ25">
        <f>IF(M25=0,0,COUNTIF(T4_imgsummary!Y25:AH25,"ZOC")*100/M25)</f>
        <v>0</v>
      </c>
      <c r="EK25">
        <f>IF(M25=0,0,COUNTIF(T4_imgsummary!Y25:AH25,"ZPOCF")*100/M25)</f>
        <v>0</v>
      </c>
      <c r="EL25">
        <f>IF(M25=0,0,COUNTIF(T4_imgsummary!Y25:AH25,"ZPORF")*100/M25)</f>
        <v>0</v>
      </c>
    </row>
    <row r="26" spans="1:142" x14ac:dyDescent="0.25">
      <c r="A26">
        <v>24</v>
      </c>
      <c r="B26" t="s">
        <v>897</v>
      </c>
      <c r="F26">
        <f>IF(M26=0,0,COUNTIF(T4_imgsummary!O26:X26,"HC")*100/M26)</f>
        <v>0</v>
      </c>
      <c r="G26" s="26">
        <f>IF(M26=0,0,COUNTIF(T4_imgsummary!O26:X26,"AA")*100/M26)</f>
        <v>70</v>
      </c>
      <c r="H26">
        <f>IF(M26=0,0,COUNTIF(T4_imgsummary!O26:X26,"AB")*100/M26)</f>
        <v>0</v>
      </c>
      <c r="I26" s="26">
        <f>IF(M26=0,0,COUNTIF(T4_imgsummary!O26:X26,"MA")*100/M26)</f>
        <v>30</v>
      </c>
      <c r="J26">
        <f>IF(M26=0,0,COUNTIF(T4_imgsummary!O26:X26,"HA")*100/M26)</f>
        <v>0</v>
      </c>
      <c r="K26">
        <f>IF(M26=0,0,COUNTIF(T4_imgsummary!O26:X26,"OB")*100/M26)</f>
        <v>0</v>
      </c>
      <c r="L26">
        <f>IF(M26=0,0,COUNTIF(T4_imgsummary!O26:X26,"TWB")*100/M26)</f>
        <v>0</v>
      </c>
      <c r="M26">
        <f>10-COUNTIF(T4_imgsummary!O26:X26,"TWS")</f>
        <v>10</v>
      </c>
      <c r="P26">
        <f>IF(M26=0,0,COUNTIF(T4_imgsummary!E26:N26,"ACAN")*100/M26)</f>
        <v>0</v>
      </c>
      <c r="Q26">
        <f>IF(M26=0,0,COUNTIF(T4_imgsummary!E26:N26,"ACB")*100/M26)</f>
        <v>0</v>
      </c>
      <c r="R26">
        <f>IF(M26=0,0,COUNTIF(T4_imgsummary!E26:N26,"ACC")*100/M26)</f>
        <v>0</v>
      </c>
      <c r="S26">
        <f>IF(M26=0,0,COUNTIF(T4_imgsummary!E26:N26,"ACD")*100/M26)</f>
        <v>0</v>
      </c>
      <c r="T26">
        <f>IF(M26=0,0,COUNTIF(T4_imgsummary!E26:N26,"ACH")*100/M26)</f>
        <v>0</v>
      </c>
      <c r="U26">
        <f>IF(M26=0,0,COUNTIF(T4_imgsummary!E26:N26,"ACT")*100/M26)</f>
        <v>0</v>
      </c>
      <c r="V26">
        <f>IF(M26=0,0,COUNTIF(T4_imgsummary!E26:N26,"ACR")*100/M26)</f>
        <v>0</v>
      </c>
      <c r="W26">
        <f>IF(M26=0,0,COUNTIF(T4_imgsummary!E26:N26,"AST")*100/M26)</f>
        <v>0</v>
      </c>
      <c r="X26">
        <f>IF(M26=0,0,COUNTIF(T4_imgsummary!E26:N26,"AF")*100/M26)</f>
        <v>0</v>
      </c>
      <c r="Y26">
        <f>IF(M26=0,0,COUNTIF(T4_imgsummary!E26:N26,"BLEC")*100/M26)</f>
        <v>0</v>
      </c>
      <c r="Z26">
        <f>IF(M26=0,0,COUNTIF(T4_imgsummary!E26:N26,"CAU")*100/M26)</f>
        <v>0</v>
      </c>
      <c r="AA26">
        <f>IF(M26=0,0,COUNTIF(T4_imgsummary!E26:N26,"COE")*100/M26)</f>
        <v>0</v>
      </c>
      <c r="AB26">
        <f>IF(M26=0,0,COUNTIF(T4_imgsummary!E26:N26,"COS")*100/M26)</f>
        <v>0</v>
      </c>
      <c r="AC26">
        <f>IF(M26=0,0,COUNTIF(T4_imgsummary!E26:N26,"CYP")*100/M26)</f>
        <v>0</v>
      </c>
      <c r="AD26">
        <f>IF(M26=0,0,COUNTIF(T4_imgsummary!E26:N26,"DIP")*100/M26)</f>
        <v>0</v>
      </c>
      <c r="AE26">
        <f>IF(M26=0,0,COUNTIF(T4_imgsummary!E26:N26,"ECHY")*100/M26)</f>
        <v>0</v>
      </c>
      <c r="AF26">
        <f>IF(M26=0,0,COUNTIF(T4_imgsummary!E26:N26,"ECHI")*100/M26)</f>
        <v>0</v>
      </c>
      <c r="AG26">
        <f>IF(M26=0,0,COUNTIF(T4_imgsummary!E26:N26,"EUP")*100/M26)</f>
        <v>0</v>
      </c>
      <c r="AH26">
        <f>IF(M26=0,0,COUNTIF(T4_imgsummary!E26:N26,"FAV")*100/M26)</f>
        <v>0</v>
      </c>
      <c r="AI26">
        <f>IF(M26=0,0,COUNTIF(T4_imgsummary!E26:N26,"FVI")*100/M26)</f>
        <v>0</v>
      </c>
      <c r="AJ26">
        <f>IF(M26=0,0,COUNTIF(T4_imgsummary!E26:N26,"CMR")*100/M26)</f>
        <v>0</v>
      </c>
      <c r="AK26">
        <f>IF(M26=0,0,COUNTIF(T4_imgsummary!E26:N26,"GAL")*100/M26)</f>
        <v>0</v>
      </c>
      <c r="AL26">
        <f>IF(M26=0,0,COUNTIF(T4_imgsummary!E26:N26,"GONIA")*100/M26)</f>
        <v>0</v>
      </c>
      <c r="AM26">
        <f>IF(M26=0,0,COUNTIF(T4_imgsummary!E26:N26,"GONIO")*100/M26)</f>
        <v>0</v>
      </c>
      <c r="AN26">
        <f>IF(M26=0,0,COUNTIF(T4_imgsummary!E26:N26,"HEL")*100/M26)</f>
        <v>0</v>
      </c>
      <c r="AO26">
        <f>IF(M26=0,0,COUNTIF(T4_imgsummary!E26:N26,"HYD")*100/M26)</f>
        <v>0</v>
      </c>
      <c r="AP26">
        <f>IF(M26=0,0,COUNTIF(T4_imgsummary!E26:N26,"ISO")*100/M26)</f>
        <v>0</v>
      </c>
      <c r="AQ26">
        <f>IF(M26=0,0,COUNTIF(T4_imgsummary!E26:N26,"LEPA")*100/M26)</f>
        <v>0</v>
      </c>
      <c r="AR26">
        <f>IF(M26=0,0,COUNTIF(T4_imgsummary!E26:N26,"LEPS")*100/M26)</f>
        <v>0</v>
      </c>
      <c r="AS26">
        <f>IF(M26=0,0,COUNTIF(T4_imgsummary!E26:N26,"LOB")*100/M26)</f>
        <v>0</v>
      </c>
      <c r="AT26">
        <f>IF(M26=0,0,COUNTIF(T4_imgsummary!E26:N26,"MER")*100/M26)</f>
        <v>0</v>
      </c>
      <c r="AU26">
        <f>IF(M26=0,0,COUNTIF(T4_imgsummary!E26:N26,"MILL")*100/M26)</f>
        <v>0</v>
      </c>
      <c r="AV26">
        <f>IF(M26=0,0,COUNTIF(T4_imgsummary!E26:N26,"MON")*100/M26)</f>
        <v>0</v>
      </c>
      <c r="AW26">
        <f>IF(M26=0,0,COUNTIF(T4_imgsummary!E26:N26,"MONTB")*100/M26)</f>
        <v>0</v>
      </c>
      <c r="AX26">
        <f>IF(M26=0,0,COUNTIF(T4_imgsummary!E26:N26,"MONTE")*100/M26)</f>
        <v>0</v>
      </c>
      <c r="AY26">
        <f>IF(M26=0,0,COUNTIF(T4_imgsummary!E26:N26,"MONTF")*100/M26)</f>
        <v>0</v>
      </c>
      <c r="AZ26">
        <f>IF(M26=0,0,COUNTIF(T4_imgsummary!E26:N26,"MYC")*100/M26)</f>
        <v>0</v>
      </c>
      <c r="BA26">
        <f>IF(M26=0,0,COUNTIF(T4_imgsummary!E26:N26,"CB")*100/M26)</f>
        <v>0</v>
      </c>
      <c r="BB26">
        <f>IF(M26=0,0,COUNTIF(T4_imgsummary!E26:N26,"BUB")*100/M26)</f>
        <v>0</v>
      </c>
      <c r="BC26">
        <f>IF(M26=0,0,COUNTIF(T4_imgsummary!E26:N26,"CE")*100/M26)</f>
        <v>0</v>
      </c>
      <c r="BD26">
        <f>IF(M26=0,0,COUNTIF(T4_imgsummary!E26:N26,"CF")*100/M26)</f>
        <v>0</v>
      </c>
      <c r="BE26">
        <f>IF(M26=0,0,COUNTIF(T4_imgsummary!E26:N26,"FOT")*100/M26)</f>
        <v>0</v>
      </c>
      <c r="BF26">
        <f>IF(M26=0,0,COUNTIF(T4_imgsummary!E26:N26,"CM")*100/M26)</f>
        <v>0</v>
      </c>
      <c r="BG26">
        <f>IF(M26=0,0,COUNTIF(T4_imgsummary!E26:N26,"OULA")*100/M26)</f>
        <v>0</v>
      </c>
      <c r="BH26">
        <f>IF(M26=0,0,COUNTIF(T4_imgsummary!E26:N26,"OULO")*100/M26)</f>
        <v>0</v>
      </c>
      <c r="BI26">
        <f>IF(M26=0,0,COUNTIF(T4_imgsummary!E26:N26,"OXY")*100/M26)</f>
        <v>0</v>
      </c>
      <c r="BJ26">
        <f>IF(M26=0,0,COUNTIF(T4_imgsummary!E26:N26,"PACE")*100/M26)</f>
        <v>0</v>
      </c>
      <c r="BK26">
        <f>IF(M26=0,0,COUNTIF(T4_imgsummary!E26:N26,"PACF")*100/M26)</f>
        <v>0</v>
      </c>
      <c r="BL26">
        <f>IF(M26=0,0,COUNTIF(T4_imgsummary!E26:N26,"PAV")*100/M26)</f>
        <v>0</v>
      </c>
      <c r="BM26">
        <f>IF(M26=0,0,COUNTIF(T4_imgsummary!E26:N26,"PEC")*100/M26)</f>
        <v>0</v>
      </c>
      <c r="BN26">
        <f>IF(M26=0,0,COUNTIF(T4_imgsummary!E26:N26,"PLAT")*100/M26)</f>
        <v>0</v>
      </c>
      <c r="BO26">
        <f>IF(M26=0,0,COUNTIF(T4_imgsummary!E26:N26,"POC")*100/M26)</f>
        <v>0</v>
      </c>
      <c r="BP26">
        <f>IF(M26=0,0,COUNTIF(T4_imgsummary!E26:N26,"PORB")*100/M26)</f>
        <v>0</v>
      </c>
      <c r="BQ26">
        <f>IF(M26=0,0,COUNTIF(T4_imgsummary!E26:N26,"PORE")*100/M26)</f>
        <v>0</v>
      </c>
      <c r="BR26">
        <f>IF(M26=0,0,COUNTIF(T4_imgsummary!E26:N26,"PORM")*100/M26)</f>
        <v>0</v>
      </c>
      <c r="BS26">
        <f>IF(M26=0,0,COUNTIF(T4_imgsummary!E26:N26,"SER")*100/M26)</f>
        <v>0</v>
      </c>
      <c r="BT26">
        <f>IF(M26=0,0,COUNTIF(T4_imgsummary!E26:N26,"STY")*100/M26)</f>
        <v>0</v>
      </c>
      <c r="BU26">
        <f>IF(M26=0,0,COUNTIF(T4_imgsummary!E26:N26,"SYM")*100/M26)</f>
        <v>0</v>
      </c>
      <c r="BV26">
        <f>IF(M26=0,0,COUNTIF(T4_imgsummary!E26:N26,"TUBI")*100/M26)</f>
        <v>0</v>
      </c>
      <c r="BW26">
        <f>IF(M26=0,0,COUNTIF(T4_imgsummary!E26:N26,"TURB")*100/M26)</f>
        <v>0</v>
      </c>
      <c r="BX26">
        <f>IF(M26=0,0,COUNTIF(T4_imgsummary!E26:N26,"ZACRF")*100/M26)</f>
        <v>0</v>
      </c>
      <c r="BY26">
        <f>IF(M26=0,0,COUNTIF(T4_imgsummary!E26:N26,"ZAGARF")*100/M26)</f>
        <v>0</v>
      </c>
      <c r="BZ26">
        <f>IF(M26=0,0,COUNTIF(T4_imgsummary!E26:N26,"ZAGATF")*100/M26)</f>
        <v>0</v>
      </c>
      <c r="CA26">
        <f>IF(M26=0,0,COUNTIF(T4_imgsummary!E26:N26,"ZDENF")*100/M26)</f>
        <v>0</v>
      </c>
      <c r="CB26">
        <f>IF(M26=0,0,COUNTIF(T4_imgsummary!E26:N26,"ZEUPF")*100/M26)</f>
        <v>0</v>
      </c>
      <c r="CC26">
        <f>IF(M26=0,0,COUNTIF(T4_imgsummary!E26:N26,"ZFAVF")*100/M26)</f>
        <v>0</v>
      </c>
      <c r="CD26">
        <f>IF(M26=0,0,COUNTIF(T4_imgsummary!E26:N26,"ZCMRF")*100/M26)</f>
        <v>0</v>
      </c>
      <c r="CE26">
        <f>IF(M26=0,0,COUNTIF(T4_imgsummary!E26:N26,"ZMUSF")*100/M26)</f>
        <v>0</v>
      </c>
      <c r="CF26">
        <f>IF(M26=0,0,COUNTIF(T4_imgsummary!E26:N26,"ZNSC")*100/M26)</f>
        <v>0</v>
      </c>
      <c r="CG26">
        <f>IF(M26=0,0,COUNTIF(T4_imgsummary!E26:N26,"ZOC")*100/M26)</f>
        <v>0</v>
      </c>
      <c r="CH26">
        <f>IF(M26=0,0,COUNTIF(T4_imgsummary!E26:N26,"ZPOCF")*100/M26)</f>
        <v>0</v>
      </c>
      <c r="CI26">
        <f>IF(M26=0,0,COUNTIF(T4_imgsummary!E26:N26,"ZPORF")*100/M26)</f>
        <v>0</v>
      </c>
      <c r="CK26" s="26">
        <f>IF(M26=0,0,COUNTIF(T4_imgsummary!E26:N26,"AA")*100/M26)</f>
        <v>70</v>
      </c>
      <c r="CL26">
        <f>IF(M26=0,0,COUNTIF(T4_imgsummary!E26:N26,"CA")*100/M26)</f>
        <v>0</v>
      </c>
      <c r="CM26">
        <f>IF(M26=0,0,COUNTIF(T4_imgsummary!E26:N26,"DC")*100/M26)</f>
        <v>0</v>
      </c>
      <c r="CN26">
        <f>IF(M26=0,0,COUNTIF(T4_imgsummary!E26:N26,"DCA")*100/M26)</f>
        <v>0</v>
      </c>
      <c r="CO26">
        <f>IF(M26=0,0,COUNTIF(T4_imgsummary!E26:N26,"DIS")*100/M26)</f>
        <v>0</v>
      </c>
      <c r="CQ26">
        <f>IF(M26=0,0,COUNTIF(T4_imgsummary!E26:N26,"GRV")*100/M26)</f>
        <v>0</v>
      </c>
      <c r="CR26">
        <f>IF(M26=0,0,COUNTIF(T4_imgsummary!E26:N26,"R")*100/M26)</f>
        <v>0</v>
      </c>
      <c r="CS26">
        <f>IF(M26=0,0,COUNTIF(T4_imgsummary!E26:N26,"S")*100/M26)</f>
        <v>0</v>
      </c>
      <c r="CT26">
        <f>IF(M26=0,0,COUNTIF(T4_imgsummary!E26:N26,"RCK")*100/M26)</f>
        <v>0</v>
      </c>
      <c r="CU26">
        <f>IF(M26=0,0,COUNTIF(T4_imgsummary!E26:N26,"SI")*100/M26)</f>
        <v>0</v>
      </c>
      <c r="CW26">
        <f>IF(M26=0,0,COUNTIF(T4_imgsummary!E26:N26,"COD")*100/M26)</f>
        <v>0</v>
      </c>
      <c r="CX26">
        <f>IF(M26=0,0,COUNTIF(T4_imgsummary!E26:N26,"KAPP")*100/M26)</f>
        <v>0</v>
      </c>
      <c r="CY26" s="26">
        <f>IF(M26=0,0,COUNTIF(T4_imgsummary!E26:N26,"MA")*100/M26)</f>
        <v>30</v>
      </c>
      <c r="CZ26">
        <f>IF(M26=0,0,COUNTIF(T4_imgsummary!E26:N26,"SARG")*100/M26)</f>
        <v>0</v>
      </c>
      <c r="DB26">
        <f>IF(M26=0,0,COUNTIF(T4_imgsummary!E26:N26,"HA")*100/M26)</f>
        <v>0</v>
      </c>
      <c r="DD26">
        <f>IF(M26=0,0,COUNTIF(T4_imgsummary!E26:N26,"COTS")*100/M26)</f>
        <v>0</v>
      </c>
      <c r="DE26">
        <f>IF(M26=0,0,COUNTIF(T4_imgsummary!E26:N26,"COR")*100/M26)</f>
        <v>0</v>
      </c>
      <c r="DF26">
        <f>IF(M26=0,0,COUNTIF(T4_imgsummary!E26:N26,"DIA")*100/M26)</f>
        <v>0</v>
      </c>
      <c r="DG26">
        <f>IF(M26=0,0,COUNTIF(T4_imgsummary!E26:N26,"GORG")*100/M26)</f>
        <v>0</v>
      </c>
      <c r="DH26">
        <f>IF(M26=0,0,COUNTIF(T4_imgsummary!E26:N26,"ISIS")*100/M26)</f>
        <v>0</v>
      </c>
      <c r="DI26">
        <f>IF(M26=0,0,COUNTIF(T4_imgsummary!E26:N26,"OT")*100/M26)</f>
        <v>0</v>
      </c>
      <c r="DJ26">
        <f>IF(M26=0,0,COUNTIF(T4_imgsummary!E26:N26,"SG")*100/M26)</f>
        <v>0</v>
      </c>
      <c r="DK26">
        <f>IF(M26=0,0,COUNTIF(T4_imgsummary!E26:N26,"SC")*100/M26)</f>
        <v>0</v>
      </c>
      <c r="DL26">
        <f>IF(M26=0,0,COUNTIF(T4_imgsummary!E26:N26,"SP")*100/M26)</f>
        <v>0</v>
      </c>
      <c r="DM26">
        <f>IF(M26=0,0,COUNTIF(T4_imgsummary!E26:N26,"ZO")*100/M26)</f>
        <v>0</v>
      </c>
      <c r="DO26">
        <f>IF(M26=0,0,COUNTIF(T4_imgsummary!E26:N26,"TWB")*100/M26)</f>
        <v>0</v>
      </c>
      <c r="DQ26">
        <f>IF(M26=0,0,COUNTIF(T4_imgsummary!Y26:AH26,"COR")*100/M26)</f>
        <v>0</v>
      </c>
      <c r="DR26">
        <f>IF(M26=0,0,COUNTIF(T4_imgsummary!Y26:AH26,"COTS")*100/M26)</f>
        <v>0</v>
      </c>
      <c r="DS26">
        <f>IF(M26=0,0,COUNTIF(T4_imgsummary!Y26:AH26,"DIA")*100/M26)</f>
        <v>0</v>
      </c>
      <c r="DT26">
        <f>IF(M26=0,0,COUNTIF(T4_imgsummary!Y26:AH26,"GORG")*100/M26)</f>
        <v>0</v>
      </c>
      <c r="DU26">
        <f>IF(M26=0,0,COUNTIF(T4_imgsummary!Y26:AH26,"ISIS")*100/M26)</f>
        <v>0</v>
      </c>
      <c r="DV26">
        <f>IF(M26=0,0,COUNTIF(T4_imgsummary!Y26:AH26,"DIS")*100/M26)</f>
        <v>0</v>
      </c>
      <c r="DW26">
        <f>IF(M26=0,0,COUNTIF(T4_imgsummary!Y26:AH26,"BLEC")*100/M26)</f>
        <v>0</v>
      </c>
      <c r="DX26">
        <f>IF(M26=0,0,COUNTIF(T4_imgsummary!Y26:AH26,"COD")*100/M26)</f>
        <v>0</v>
      </c>
      <c r="DY26">
        <f>IF(M26=0,0,COUNTIF(T4_imgsummary!Y26:AH26,"KAPP")*100/M26)</f>
        <v>0</v>
      </c>
      <c r="DZ26">
        <f>IF(M26=0,0,COUNTIF(T4_imgsummary!Y26:AH26,"SARG")*100/M26)</f>
        <v>0</v>
      </c>
      <c r="EA26">
        <f>IF(M26=0,0,COUNTIF(T4_imgsummary!Y26:AH26,"ZACRF")*100/M26)</f>
        <v>0</v>
      </c>
      <c r="EB26">
        <f>IF(M26=0,0,COUNTIF(T4_imgsummary!Y26:AH26,"ZAGARF")*100/M26)</f>
        <v>0</v>
      </c>
      <c r="EC26">
        <f>IF(M26=0,0,COUNTIF(T4_imgsummary!Y26:AH26,"ZAGATF")*100/M26)</f>
        <v>0</v>
      </c>
      <c r="ED26">
        <f>IF(M26=0,0,COUNTIF(T4_imgsummary!Y26:AH26,"ZCMRF")*100/M26)</f>
        <v>0</v>
      </c>
      <c r="EE26">
        <f>IF(M26=0,0,COUNTIF(T4_imgsummary!Y26:AH26,"ZDENF")*100/M26)</f>
        <v>0</v>
      </c>
      <c r="EF26">
        <f>IF(M26=0,0,COUNTIF(T4_imgsummary!Y26:AH26,"ZEUPF")*100/M26)</f>
        <v>0</v>
      </c>
      <c r="EG26">
        <f>IF(M26=0,0,COUNTIF(T4_imgsummary!Y26:AH26,"ZFAVF")*100/M26)</f>
        <v>0</v>
      </c>
      <c r="EH26">
        <f>IF(M26=0,0,COUNTIF(T4_imgsummary!Y26:AH26,"ZMUSF")*100/M26)</f>
        <v>0</v>
      </c>
      <c r="EI26">
        <f>IF(M26=0,0,COUNTIF(T4_imgsummary!Y26:AH26,"ZNSC")*100/M26)</f>
        <v>0</v>
      </c>
      <c r="EJ26">
        <f>IF(M26=0,0,COUNTIF(T4_imgsummary!Y26:AH26,"ZOC")*100/M26)</f>
        <v>0</v>
      </c>
      <c r="EK26">
        <f>IF(M26=0,0,COUNTIF(T4_imgsummary!Y26:AH26,"ZPOCF")*100/M26)</f>
        <v>0</v>
      </c>
      <c r="EL26">
        <f>IF(M26=0,0,COUNTIF(T4_imgsummary!Y26:AH26,"ZPORF")*100/M26)</f>
        <v>0</v>
      </c>
    </row>
    <row r="27" spans="1:142" x14ac:dyDescent="0.25">
      <c r="A27">
        <v>25</v>
      </c>
      <c r="B27" t="s">
        <v>898</v>
      </c>
      <c r="F27">
        <f>IF(M27=0,0,COUNTIF(T4_imgsummary!O27:X27,"HC")*100/M27)</f>
        <v>0</v>
      </c>
      <c r="G27" s="26">
        <f>IF(M27=0,0,COUNTIF(T4_imgsummary!O27:X27,"AA")*100/M27)</f>
        <v>40</v>
      </c>
      <c r="H27" s="26">
        <f>IF(M27=0,0,COUNTIF(T4_imgsummary!O27:X27,"AB")*100/M27)</f>
        <v>10</v>
      </c>
      <c r="I27" s="26">
        <f>IF(M27=0,0,COUNTIF(T4_imgsummary!O27:X27,"MA")*100/M27)</f>
        <v>20</v>
      </c>
      <c r="J27" s="26">
        <f>IF(M27=0,0,COUNTIF(T4_imgsummary!O27:X27,"HA")*100/M27)</f>
        <v>20</v>
      </c>
      <c r="K27" s="26">
        <f>IF(M27=0,0,COUNTIF(T4_imgsummary!O27:X27,"OB")*100/M27)</f>
        <v>10</v>
      </c>
      <c r="L27">
        <f>IF(M27=0,0,COUNTIF(T4_imgsummary!O27:X27,"TWB")*100/M27)</f>
        <v>0</v>
      </c>
      <c r="M27">
        <f>10-COUNTIF(T4_imgsummary!O27:X27,"TWS")</f>
        <v>10</v>
      </c>
      <c r="P27">
        <f>IF(M27=0,0,COUNTIF(T4_imgsummary!E27:N27,"ACAN")*100/M27)</f>
        <v>0</v>
      </c>
      <c r="Q27">
        <f>IF(M27=0,0,COUNTIF(T4_imgsummary!E27:N27,"ACB")*100/M27)</f>
        <v>0</v>
      </c>
      <c r="R27">
        <f>IF(M27=0,0,COUNTIF(T4_imgsummary!E27:N27,"ACC")*100/M27)</f>
        <v>0</v>
      </c>
      <c r="S27">
        <f>IF(M27=0,0,COUNTIF(T4_imgsummary!E27:N27,"ACD")*100/M27)</f>
        <v>0</v>
      </c>
      <c r="T27">
        <f>IF(M27=0,0,COUNTIF(T4_imgsummary!E27:N27,"ACH")*100/M27)</f>
        <v>0</v>
      </c>
      <c r="U27">
        <f>IF(M27=0,0,COUNTIF(T4_imgsummary!E27:N27,"ACT")*100/M27)</f>
        <v>0</v>
      </c>
      <c r="V27">
        <f>IF(M27=0,0,COUNTIF(T4_imgsummary!E27:N27,"ACR")*100/M27)</f>
        <v>0</v>
      </c>
      <c r="W27">
        <f>IF(M27=0,0,COUNTIF(T4_imgsummary!E27:N27,"AST")*100/M27)</f>
        <v>0</v>
      </c>
      <c r="X27">
        <f>IF(M27=0,0,COUNTIF(T4_imgsummary!E27:N27,"AF")*100/M27)</f>
        <v>0</v>
      </c>
      <c r="Y27">
        <f>IF(M27=0,0,COUNTIF(T4_imgsummary!E27:N27,"BLEC")*100/M27)</f>
        <v>0</v>
      </c>
      <c r="Z27">
        <f>IF(M27=0,0,COUNTIF(T4_imgsummary!E27:N27,"CAU")*100/M27)</f>
        <v>0</v>
      </c>
      <c r="AA27">
        <f>IF(M27=0,0,COUNTIF(T4_imgsummary!E27:N27,"COE")*100/M27)</f>
        <v>0</v>
      </c>
      <c r="AB27">
        <f>IF(M27=0,0,COUNTIF(T4_imgsummary!E27:N27,"COS")*100/M27)</f>
        <v>0</v>
      </c>
      <c r="AC27">
        <f>IF(M27=0,0,COUNTIF(T4_imgsummary!E27:N27,"CYP")*100/M27)</f>
        <v>0</v>
      </c>
      <c r="AD27">
        <f>IF(M27=0,0,COUNTIF(T4_imgsummary!E27:N27,"DIP")*100/M27)</f>
        <v>0</v>
      </c>
      <c r="AE27">
        <f>IF(M27=0,0,COUNTIF(T4_imgsummary!E27:N27,"ECHY")*100/M27)</f>
        <v>0</v>
      </c>
      <c r="AF27">
        <f>IF(M27=0,0,COUNTIF(T4_imgsummary!E27:N27,"ECHI")*100/M27)</f>
        <v>0</v>
      </c>
      <c r="AG27">
        <f>IF(M27=0,0,COUNTIF(T4_imgsummary!E27:N27,"EUP")*100/M27)</f>
        <v>0</v>
      </c>
      <c r="AH27">
        <f>IF(M27=0,0,COUNTIF(T4_imgsummary!E27:N27,"FAV")*100/M27)</f>
        <v>0</v>
      </c>
      <c r="AI27">
        <f>IF(M27=0,0,COUNTIF(T4_imgsummary!E27:N27,"FVI")*100/M27)</f>
        <v>0</v>
      </c>
      <c r="AJ27">
        <f>IF(M27=0,0,COUNTIF(T4_imgsummary!E27:N27,"CMR")*100/M27)</f>
        <v>0</v>
      </c>
      <c r="AK27">
        <f>IF(M27=0,0,COUNTIF(T4_imgsummary!E27:N27,"GAL")*100/M27)</f>
        <v>0</v>
      </c>
      <c r="AL27">
        <f>IF(M27=0,0,COUNTIF(T4_imgsummary!E27:N27,"GONIA")*100/M27)</f>
        <v>0</v>
      </c>
      <c r="AM27">
        <f>IF(M27=0,0,COUNTIF(T4_imgsummary!E27:N27,"GONIO")*100/M27)</f>
        <v>0</v>
      </c>
      <c r="AN27">
        <f>IF(M27=0,0,COUNTIF(T4_imgsummary!E27:N27,"HEL")*100/M27)</f>
        <v>0</v>
      </c>
      <c r="AO27">
        <f>IF(M27=0,0,COUNTIF(T4_imgsummary!E27:N27,"HYD")*100/M27)</f>
        <v>0</v>
      </c>
      <c r="AP27">
        <f>IF(M27=0,0,COUNTIF(T4_imgsummary!E27:N27,"ISO")*100/M27)</f>
        <v>0</v>
      </c>
      <c r="AQ27">
        <f>IF(M27=0,0,COUNTIF(T4_imgsummary!E27:N27,"LEPA")*100/M27)</f>
        <v>0</v>
      </c>
      <c r="AR27">
        <f>IF(M27=0,0,COUNTIF(T4_imgsummary!E27:N27,"LEPS")*100/M27)</f>
        <v>0</v>
      </c>
      <c r="AS27">
        <f>IF(M27=0,0,COUNTIF(T4_imgsummary!E27:N27,"LOB")*100/M27)</f>
        <v>0</v>
      </c>
      <c r="AT27">
        <f>IF(M27=0,0,COUNTIF(T4_imgsummary!E27:N27,"MER")*100/M27)</f>
        <v>0</v>
      </c>
      <c r="AU27">
        <f>IF(M27=0,0,COUNTIF(T4_imgsummary!E27:N27,"MILL")*100/M27)</f>
        <v>0</v>
      </c>
      <c r="AV27">
        <f>IF(M27=0,0,COUNTIF(T4_imgsummary!E27:N27,"MON")*100/M27)</f>
        <v>0</v>
      </c>
      <c r="AW27">
        <f>IF(M27=0,0,COUNTIF(T4_imgsummary!E27:N27,"MONTB")*100/M27)</f>
        <v>0</v>
      </c>
      <c r="AX27">
        <f>IF(M27=0,0,COUNTIF(T4_imgsummary!E27:N27,"MONTE")*100/M27)</f>
        <v>0</v>
      </c>
      <c r="AY27">
        <f>IF(M27=0,0,COUNTIF(T4_imgsummary!E27:N27,"MONTF")*100/M27)</f>
        <v>0</v>
      </c>
      <c r="AZ27">
        <f>IF(M27=0,0,COUNTIF(T4_imgsummary!E27:N27,"MYC")*100/M27)</f>
        <v>0</v>
      </c>
      <c r="BA27">
        <f>IF(M27=0,0,COUNTIF(T4_imgsummary!E27:N27,"CB")*100/M27)</f>
        <v>0</v>
      </c>
      <c r="BB27">
        <f>IF(M27=0,0,COUNTIF(T4_imgsummary!E27:N27,"BUB")*100/M27)</f>
        <v>0</v>
      </c>
      <c r="BC27">
        <f>IF(M27=0,0,COUNTIF(T4_imgsummary!E27:N27,"CE")*100/M27)</f>
        <v>0</v>
      </c>
      <c r="BD27">
        <f>IF(M27=0,0,COUNTIF(T4_imgsummary!E27:N27,"CF")*100/M27)</f>
        <v>0</v>
      </c>
      <c r="BE27">
        <f>IF(M27=0,0,COUNTIF(T4_imgsummary!E27:N27,"FOT")*100/M27)</f>
        <v>0</v>
      </c>
      <c r="BF27">
        <f>IF(M27=0,0,COUNTIF(T4_imgsummary!E27:N27,"CM")*100/M27)</f>
        <v>0</v>
      </c>
      <c r="BG27">
        <f>IF(M27=0,0,COUNTIF(T4_imgsummary!E27:N27,"OULA")*100/M27)</f>
        <v>0</v>
      </c>
      <c r="BH27">
        <f>IF(M27=0,0,COUNTIF(T4_imgsummary!E27:N27,"OULO")*100/M27)</f>
        <v>0</v>
      </c>
      <c r="BI27">
        <f>IF(M27=0,0,COUNTIF(T4_imgsummary!E27:N27,"OXY")*100/M27)</f>
        <v>0</v>
      </c>
      <c r="BJ27">
        <f>IF(M27=0,0,COUNTIF(T4_imgsummary!E27:N27,"PACE")*100/M27)</f>
        <v>0</v>
      </c>
      <c r="BK27">
        <f>IF(M27=0,0,COUNTIF(T4_imgsummary!E27:N27,"PACF")*100/M27)</f>
        <v>0</v>
      </c>
      <c r="BL27">
        <f>IF(M27=0,0,COUNTIF(T4_imgsummary!E27:N27,"PAV")*100/M27)</f>
        <v>0</v>
      </c>
      <c r="BM27">
        <f>IF(M27=0,0,COUNTIF(T4_imgsummary!E27:N27,"PEC")*100/M27)</f>
        <v>0</v>
      </c>
      <c r="BN27">
        <f>IF(M27=0,0,COUNTIF(T4_imgsummary!E27:N27,"PLAT")*100/M27)</f>
        <v>0</v>
      </c>
      <c r="BO27">
        <f>IF(M27=0,0,COUNTIF(T4_imgsummary!E27:N27,"POC")*100/M27)</f>
        <v>0</v>
      </c>
      <c r="BP27">
        <f>IF(M27=0,0,COUNTIF(T4_imgsummary!E27:N27,"PORB")*100/M27)</f>
        <v>0</v>
      </c>
      <c r="BQ27">
        <f>IF(M27=0,0,COUNTIF(T4_imgsummary!E27:N27,"PORE")*100/M27)</f>
        <v>0</v>
      </c>
      <c r="BR27">
        <f>IF(M27=0,0,COUNTIF(T4_imgsummary!E27:N27,"PORM")*100/M27)</f>
        <v>0</v>
      </c>
      <c r="BS27">
        <f>IF(M27=0,0,COUNTIF(T4_imgsummary!E27:N27,"SER")*100/M27)</f>
        <v>0</v>
      </c>
      <c r="BT27">
        <f>IF(M27=0,0,COUNTIF(T4_imgsummary!E27:N27,"STY")*100/M27)</f>
        <v>0</v>
      </c>
      <c r="BU27">
        <f>IF(M27=0,0,COUNTIF(T4_imgsummary!E27:N27,"SYM")*100/M27)</f>
        <v>0</v>
      </c>
      <c r="BV27">
        <f>IF(M27=0,0,COUNTIF(T4_imgsummary!E27:N27,"TUBI")*100/M27)</f>
        <v>0</v>
      </c>
      <c r="BW27">
        <f>IF(M27=0,0,COUNTIF(T4_imgsummary!E27:N27,"TURB")*100/M27)</f>
        <v>0</v>
      </c>
      <c r="BX27">
        <f>IF(M27=0,0,COUNTIF(T4_imgsummary!E27:N27,"ZACRF")*100/M27)</f>
        <v>0</v>
      </c>
      <c r="BY27">
        <f>IF(M27=0,0,COUNTIF(T4_imgsummary!E27:N27,"ZAGARF")*100/M27)</f>
        <v>0</v>
      </c>
      <c r="BZ27">
        <f>IF(M27=0,0,COUNTIF(T4_imgsummary!E27:N27,"ZAGATF")*100/M27)</f>
        <v>0</v>
      </c>
      <c r="CA27">
        <f>IF(M27=0,0,COUNTIF(T4_imgsummary!E27:N27,"ZDENF")*100/M27)</f>
        <v>0</v>
      </c>
      <c r="CB27">
        <f>IF(M27=0,0,COUNTIF(T4_imgsummary!E27:N27,"ZEUPF")*100/M27)</f>
        <v>0</v>
      </c>
      <c r="CC27">
        <f>IF(M27=0,0,COUNTIF(T4_imgsummary!E27:N27,"ZFAVF")*100/M27)</f>
        <v>0</v>
      </c>
      <c r="CD27">
        <f>IF(M27=0,0,COUNTIF(T4_imgsummary!E27:N27,"ZCMRF")*100/M27)</f>
        <v>0</v>
      </c>
      <c r="CE27">
        <f>IF(M27=0,0,COUNTIF(T4_imgsummary!E27:N27,"ZMUSF")*100/M27)</f>
        <v>0</v>
      </c>
      <c r="CF27">
        <f>IF(M27=0,0,COUNTIF(T4_imgsummary!E27:N27,"ZNSC")*100/M27)</f>
        <v>0</v>
      </c>
      <c r="CG27">
        <f>IF(M27=0,0,COUNTIF(T4_imgsummary!E27:N27,"ZOC")*100/M27)</f>
        <v>0</v>
      </c>
      <c r="CH27">
        <f>IF(M27=0,0,COUNTIF(T4_imgsummary!E27:N27,"ZPOCF")*100/M27)</f>
        <v>0</v>
      </c>
      <c r="CI27">
        <f>IF(M27=0,0,COUNTIF(T4_imgsummary!E27:N27,"ZPORF")*100/M27)</f>
        <v>0</v>
      </c>
      <c r="CK27" s="26">
        <f>IF(M27=0,0,COUNTIF(T4_imgsummary!E27:N27,"AA")*100/M27)</f>
        <v>30</v>
      </c>
      <c r="CL27" s="26">
        <f>IF(M27=0,0,COUNTIF(T4_imgsummary!E27:N27,"CA")*100/M27)</f>
        <v>10</v>
      </c>
      <c r="CM27">
        <f>IF(M27=0,0,COUNTIF(T4_imgsummary!E27:N27,"DC")*100/M27)</f>
        <v>0</v>
      </c>
      <c r="CN27">
        <f>IF(M27=0,0,COUNTIF(T4_imgsummary!E27:N27,"DCA")*100/M27)</f>
        <v>0</v>
      </c>
      <c r="CO27">
        <f>IF(M27=0,0,COUNTIF(T4_imgsummary!E27:N27,"DIS")*100/M27)</f>
        <v>0</v>
      </c>
      <c r="CQ27">
        <f>IF(M27=0,0,COUNTIF(T4_imgsummary!E27:N27,"GRV")*100/M27)</f>
        <v>0</v>
      </c>
      <c r="CR27" s="26">
        <f>IF(M27=0,0,COUNTIF(T4_imgsummary!E27:N27,"R")*100/M27)</f>
        <v>10</v>
      </c>
      <c r="CS27">
        <f>IF(M27=0,0,COUNTIF(T4_imgsummary!E27:N27,"S")*100/M27)</f>
        <v>0</v>
      </c>
      <c r="CT27">
        <f>IF(M27=0,0,COUNTIF(T4_imgsummary!E27:N27,"RCK")*100/M27)</f>
        <v>0</v>
      </c>
      <c r="CU27">
        <f>IF(M27=0,0,COUNTIF(T4_imgsummary!E27:N27,"SI")*100/M27)</f>
        <v>0</v>
      </c>
      <c r="CW27">
        <f>IF(M27=0,0,COUNTIF(T4_imgsummary!E27:N27,"COD")*100/M27)</f>
        <v>0</v>
      </c>
      <c r="CX27">
        <f>IF(M27=0,0,COUNTIF(T4_imgsummary!E27:N27,"KAPP")*100/M27)</f>
        <v>0</v>
      </c>
      <c r="CY27" s="26">
        <f>IF(M27=0,0,COUNTIF(T4_imgsummary!E27:N27,"MA")*100/M27)</f>
        <v>20</v>
      </c>
      <c r="CZ27">
        <f>IF(M27=0,0,COUNTIF(T4_imgsummary!E27:N27,"SARG")*100/M27)</f>
        <v>0</v>
      </c>
      <c r="DB27" s="26">
        <f>IF(M27=0,0,COUNTIF(T4_imgsummary!E27:N27,"HA")*100/M27)</f>
        <v>20</v>
      </c>
      <c r="DD27">
        <f>IF(M27=0,0,COUNTIF(T4_imgsummary!E27:N27,"COTS")*100/M27)</f>
        <v>0</v>
      </c>
      <c r="DE27">
        <f>IF(M27=0,0,COUNTIF(T4_imgsummary!E27:N27,"COR")*100/M27)</f>
        <v>0</v>
      </c>
      <c r="DF27">
        <f>IF(M27=0,0,COUNTIF(T4_imgsummary!E27:N27,"DIA")*100/M27)</f>
        <v>0</v>
      </c>
      <c r="DG27">
        <f>IF(M27=0,0,COUNTIF(T4_imgsummary!E27:N27,"GORG")*100/M27)</f>
        <v>0</v>
      </c>
      <c r="DH27">
        <f>IF(M27=0,0,COUNTIF(T4_imgsummary!E27:N27,"ISIS")*100/M27)</f>
        <v>0</v>
      </c>
      <c r="DI27">
        <f>IF(M27=0,0,COUNTIF(T4_imgsummary!E27:N27,"OT")*100/M27)</f>
        <v>0</v>
      </c>
      <c r="DJ27">
        <f>IF(M27=0,0,COUNTIF(T4_imgsummary!E27:N27,"SG")*100/M27)</f>
        <v>0</v>
      </c>
      <c r="DK27">
        <f>IF(M27=0,0,COUNTIF(T4_imgsummary!E27:N27,"SC")*100/M27)</f>
        <v>0</v>
      </c>
      <c r="DL27" s="26">
        <f>IF(M27=0,0,COUNTIF(T4_imgsummary!E27:N27,"SP")*100/M27)</f>
        <v>10</v>
      </c>
      <c r="DM27">
        <f>IF(M27=0,0,COUNTIF(T4_imgsummary!E27:N27,"ZO")*100/M27)</f>
        <v>0</v>
      </c>
      <c r="DO27">
        <f>IF(M27=0,0,COUNTIF(T4_imgsummary!E27:N27,"TWB")*100/M27)</f>
        <v>0</v>
      </c>
      <c r="DQ27">
        <f>IF(M27=0,0,COUNTIF(T4_imgsummary!Y27:AH27,"COR")*100/M27)</f>
        <v>0</v>
      </c>
      <c r="DR27">
        <f>IF(M27=0,0,COUNTIF(T4_imgsummary!Y27:AH27,"COTS")*100/M27)</f>
        <v>0</v>
      </c>
      <c r="DS27">
        <f>IF(M27=0,0,COUNTIF(T4_imgsummary!Y27:AH27,"DIA")*100/M27)</f>
        <v>0</v>
      </c>
      <c r="DT27">
        <f>IF(M27=0,0,COUNTIF(T4_imgsummary!Y27:AH27,"GORG")*100/M27)</f>
        <v>0</v>
      </c>
      <c r="DU27">
        <f>IF(M27=0,0,COUNTIF(T4_imgsummary!Y27:AH27,"ISIS")*100/M27)</f>
        <v>0</v>
      </c>
      <c r="DV27">
        <f>IF(M27=0,0,COUNTIF(T4_imgsummary!Y27:AH27,"DIS")*100/M27)</f>
        <v>0</v>
      </c>
      <c r="DW27">
        <f>IF(M27=0,0,COUNTIF(T4_imgsummary!Y27:AH27,"BLEC")*100/M27)</f>
        <v>0</v>
      </c>
      <c r="DX27">
        <f>IF(M27=0,0,COUNTIF(T4_imgsummary!Y27:AH27,"COD")*100/M27)</f>
        <v>0</v>
      </c>
      <c r="DY27">
        <f>IF(M27=0,0,COUNTIF(T4_imgsummary!Y27:AH27,"KAPP")*100/M27)</f>
        <v>0</v>
      </c>
      <c r="DZ27">
        <f>IF(M27=0,0,COUNTIF(T4_imgsummary!Y27:AH27,"SARG")*100/M27)</f>
        <v>0</v>
      </c>
      <c r="EA27">
        <f>IF(M27=0,0,COUNTIF(T4_imgsummary!Y27:AH27,"ZACRF")*100/M27)</f>
        <v>0</v>
      </c>
      <c r="EB27">
        <f>IF(M27=0,0,COUNTIF(T4_imgsummary!Y27:AH27,"ZAGARF")*100/M27)</f>
        <v>0</v>
      </c>
      <c r="EC27">
        <f>IF(M27=0,0,COUNTIF(T4_imgsummary!Y27:AH27,"ZAGATF")*100/M27)</f>
        <v>0</v>
      </c>
      <c r="ED27">
        <f>IF(M27=0,0,COUNTIF(T4_imgsummary!Y27:AH27,"ZCMRF")*100/M27)</f>
        <v>0</v>
      </c>
      <c r="EE27">
        <f>IF(M27=0,0,COUNTIF(T4_imgsummary!Y27:AH27,"ZDENF")*100/M27)</f>
        <v>0</v>
      </c>
      <c r="EF27">
        <f>IF(M27=0,0,COUNTIF(T4_imgsummary!Y27:AH27,"ZEUPF")*100/M27)</f>
        <v>0</v>
      </c>
      <c r="EG27">
        <f>IF(M27=0,0,COUNTIF(T4_imgsummary!Y27:AH27,"ZFAVF")*100/M27)</f>
        <v>0</v>
      </c>
      <c r="EH27">
        <f>IF(M27=0,0,COUNTIF(T4_imgsummary!Y27:AH27,"ZMUSF")*100/M27)</f>
        <v>0</v>
      </c>
      <c r="EI27">
        <f>IF(M27=0,0,COUNTIF(T4_imgsummary!Y27:AH27,"ZNSC")*100/M27)</f>
        <v>0</v>
      </c>
      <c r="EJ27">
        <f>IF(M27=0,0,COUNTIF(T4_imgsummary!Y27:AH27,"ZOC")*100/M27)</f>
        <v>0</v>
      </c>
      <c r="EK27">
        <f>IF(M27=0,0,COUNTIF(T4_imgsummary!Y27:AH27,"ZPOCF")*100/M27)</f>
        <v>0</v>
      </c>
      <c r="EL27">
        <f>IF(M27=0,0,COUNTIF(T4_imgsummary!Y27:AH27,"ZPORF")*100/M27)</f>
        <v>0</v>
      </c>
    </row>
    <row r="28" spans="1:142" x14ac:dyDescent="0.25">
      <c r="A28">
        <v>26</v>
      </c>
      <c r="B28" t="s">
        <v>899</v>
      </c>
      <c r="F28" s="26">
        <f>IF(M28=0,0,COUNTIF(T4_imgsummary!O28:X28,"HC")*100/M28)</f>
        <v>30</v>
      </c>
      <c r="G28" s="26">
        <f>IF(M28=0,0,COUNTIF(T4_imgsummary!O28:X28,"AA")*100/M28)</f>
        <v>60</v>
      </c>
      <c r="H28">
        <f>IF(M28=0,0,COUNTIF(T4_imgsummary!O28:X28,"AB")*100/M28)</f>
        <v>0</v>
      </c>
      <c r="I28" s="26">
        <f>IF(M28=0,0,COUNTIF(T4_imgsummary!O28:X28,"MA")*100/M28)</f>
        <v>10</v>
      </c>
      <c r="J28">
        <f>IF(M28=0,0,COUNTIF(T4_imgsummary!O28:X28,"HA")*100/M28)</f>
        <v>0</v>
      </c>
      <c r="K28">
        <f>IF(M28=0,0,COUNTIF(T4_imgsummary!O28:X28,"OB")*100/M28)</f>
        <v>0</v>
      </c>
      <c r="L28">
        <f>IF(M28=0,0,COUNTIF(T4_imgsummary!O28:X28,"TWB")*100/M28)</f>
        <v>0</v>
      </c>
      <c r="M28">
        <f>10-COUNTIF(T4_imgsummary!O28:X28,"TWS")</f>
        <v>10</v>
      </c>
      <c r="P28">
        <f>IF(M28=0,0,COUNTIF(T4_imgsummary!E28:N28,"ACAN")*100/M28)</f>
        <v>0</v>
      </c>
      <c r="Q28">
        <f>IF(M28=0,0,COUNTIF(T4_imgsummary!E28:N28,"ACB")*100/M28)</f>
        <v>0</v>
      </c>
      <c r="R28">
        <f>IF(M28=0,0,COUNTIF(T4_imgsummary!E28:N28,"ACC")*100/M28)</f>
        <v>0</v>
      </c>
      <c r="S28">
        <f>IF(M28=0,0,COUNTIF(T4_imgsummary!E28:N28,"ACD")*100/M28)</f>
        <v>0</v>
      </c>
      <c r="T28">
        <f>IF(M28=0,0,COUNTIF(T4_imgsummary!E28:N28,"ACH")*100/M28)</f>
        <v>0</v>
      </c>
      <c r="U28">
        <f>IF(M28=0,0,COUNTIF(T4_imgsummary!E28:N28,"ACT")*100/M28)</f>
        <v>0</v>
      </c>
      <c r="V28">
        <f>IF(M28=0,0,COUNTIF(T4_imgsummary!E28:N28,"ACR")*100/M28)</f>
        <v>0</v>
      </c>
      <c r="W28">
        <f>IF(M28=0,0,COUNTIF(T4_imgsummary!E28:N28,"AST")*100/M28)</f>
        <v>0</v>
      </c>
      <c r="X28">
        <f>IF(M28=0,0,COUNTIF(T4_imgsummary!E28:N28,"AF")*100/M28)</f>
        <v>0</v>
      </c>
      <c r="Y28">
        <f>IF(M28=0,0,COUNTIF(T4_imgsummary!E28:N28,"BLEC")*100/M28)</f>
        <v>0</v>
      </c>
      <c r="Z28">
        <f>IF(M28=0,0,COUNTIF(T4_imgsummary!E28:N28,"CAU")*100/M28)</f>
        <v>0</v>
      </c>
      <c r="AA28">
        <f>IF(M28=0,0,COUNTIF(T4_imgsummary!E28:N28,"COE")*100/M28)</f>
        <v>0</v>
      </c>
      <c r="AB28">
        <f>IF(M28=0,0,COUNTIF(T4_imgsummary!E28:N28,"COS")*100/M28)</f>
        <v>0</v>
      </c>
      <c r="AC28">
        <f>IF(M28=0,0,COUNTIF(T4_imgsummary!E28:N28,"CYP")*100/M28)</f>
        <v>0</v>
      </c>
      <c r="AD28">
        <f>IF(M28=0,0,COUNTIF(T4_imgsummary!E28:N28,"DIP")*100/M28)</f>
        <v>0</v>
      </c>
      <c r="AE28">
        <f>IF(M28=0,0,COUNTIF(T4_imgsummary!E28:N28,"ECHY")*100/M28)</f>
        <v>0</v>
      </c>
      <c r="AF28" s="26">
        <f>IF(M28=0,0,COUNTIF(T4_imgsummary!E28:N28,"ECHI")*100/M28)</f>
        <v>10</v>
      </c>
      <c r="AG28">
        <f>IF(M28=0,0,COUNTIF(T4_imgsummary!E28:N28,"EUP")*100/M28)</f>
        <v>0</v>
      </c>
      <c r="AH28">
        <f>IF(M28=0,0,COUNTIF(T4_imgsummary!E28:N28,"FAV")*100/M28)</f>
        <v>0</v>
      </c>
      <c r="AI28">
        <f>IF(M28=0,0,COUNTIF(T4_imgsummary!E28:N28,"FVI")*100/M28)</f>
        <v>0</v>
      </c>
      <c r="AJ28">
        <f>IF(M28=0,0,COUNTIF(T4_imgsummary!E28:N28,"CMR")*100/M28)</f>
        <v>0</v>
      </c>
      <c r="AK28">
        <f>IF(M28=0,0,COUNTIF(T4_imgsummary!E28:N28,"GAL")*100/M28)</f>
        <v>0</v>
      </c>
      <c r="AL28">
        <f>IF(M28=0,0,COUNTIF(T4_imgsummary!E28:N28,"GONIA")*100/M28)</f>
        <v>0</v>
      </c>
      <c r="AM28">
        <f>IF(M28=0,0,COUNTIF(T4_imgsummary!E28:N28,"GONIO")*100/M28)</f>
        <v>0</v>
      </c>
      <c r="AN28">
        <f>IF(M28=0,0,COUNTIF(T4_imgsummary!E28:N28,"HEL")*100/M28)</f>
        <v>0</v>
      </c>
      <c r="AO28">
        <f>IF(M28=0,0,COUNTIF(T4_imgsummary!E28:N28,"HYD")*100/M28)</f>
        <v>0</v>
      </c>
      <c r="AP28" s="26">
        <f>IF(M28=0,0,COUNTIF(T4_imgsummary!E28:N28,"ISO")*100/M28)</f>
        <v>10</v>
      </c>
      <c r="AQ28">
        <f>IF(M28=0,0,COUNTIF(T4_imgsummary!E28:N28,"LEPA")*100/M28)</f>
        <v>0</v>
      </c>
      <c r="AR28">
        <f>IF(M28=0,0,COUNTIF(T4_imgsummary!E28:N28,"LEPS")*100/M28)</f>
        <v>0</v>
      </c>
      <c r="AS28">
        <f>IF(M28=0,0,COUNTIF(T4_imgsummary!E28:N28,"LOB")*100/M28)</f>
        <v>0</v>
      </c>
      <c r="AT28">
        <f>IF(M28=0,0,COUNTIF(T4_imgsummary!E28:N28,"MER")*100/M28)</f>
        <v>0</v>
      </c>
      <c r="AU28">
        <f>IF(M28=0,0,COUNTIF(T4_imgsummary!E28:N28,"MILL")*100/M28)</f>
        <v>0</v>
      </c>
      <c r="AV28">
        <f>IF(M28=0,0,COUNTIF(T4_imgsummary!E28:N28,"MON")*100/M28)</f>
        <v>0</v>
      </c>
      <c r="AW28">
        <f>IF(M28=0,0,COUNTIF(T4_imgsummary!E28:N28,"MONTB")*100/M28)</f>
        <v>0</v>
      </c>
      <c r="AX28">
        <f>IF(M28=0,0,COUNTIF(T4_imgsummary!E28:N28,"MONTE")*100/M28)</f>
        <v>0</v>
      </c>
      <c r="AY28">
        <f>IF(M28=0,0,COUNTIF(T4_imgsummary!E28:N28,"MONTF")*100/M28)</f>
        <v>0</v>
      </c>
      <c r="AZ28">
        <f>IF(M28=0,0,COUNTIF(T4_imgsummary!E28:N28,"MYC")*100/M28)</f>
        <v>0</v>
      </c>
      <c r="BA28">
        <f>IF(M28=0,0,COUNTIF(T4_imgsummary!E28:N28,"CB")*100/M28)</f>
        <v>0</v>
      </c>
      <c r="BB28">
        <f>IF(M28=0,0,COUNTIF(T4_imgsummary!E28:N28,"BUB")*100/M28)</f>
        <v>0</v>
      </c>
      <c r="BC28">
        <f>IF(M28=0,0,COUNTIF(T4_imgsummary!E28:N28,"CE")*100/M28)</f>
        <v>0</v>
      </c>
      <c r="BD28">
        <f>IF(M28=0,0,COUNTIF(T4_imgsummary!E28:N28,"CF")*100/M28)</f>
        <v>0</v>
      </c>
      <c r="BE28">
        <f>IF(M28=0,0,COUNTIF(T4_imgsummary!E28:N28,"FOT")*100/M28)</f>
        <v>0</v>
      </c>
      <c r="BF28">
        <f>IF(M28=0,0,COUNTIF(T4_imgsummary!E28:N28,"CM")*100/M28)</f>
        <v>0</v>
      </c>
      <c r="BG28">
        <f>IF(M28=0,0,COUNTIF(T4_imgsummary!E28:N28,"OULA")*100/M28)</f>
        <v>0</v>
      </c>
      <c r="BH28">
        <f>IF(M28=0,0,COUNTIF(T4_imgsummary!E28:N28,"OULO")*100/M28)</f>
        <v>0</v>
      </c>
      <c r="BI28">
        <f>IF(M28=0,0,COUNTIF(T4_imgsummary!E28:N28,"OXY")*100/M28)</f>
        <v>0</v>
      </c>
      <c r="BJ28">
        <f>IF(M28=0,0,COUNTIF(T4_imgsummary!E28:N28,"PACE")*100/M28)</f>
        <v>0</v>
      </c>
      <c r="BK28">
        <f>IF(M28=0,0,COUNTIF(T4_imgsummary!E28:N28,"PACF")*100/M28)</f>
        <v>0</v>
      </c>
      <c r="BL28">
        <f>IF(M28=0,0,COUNTIF(T4_imgsummary!E28:N28,"PAV")*100/M28)</f>
        <v>0</v>
      </c>
      <c r="BM28">
        <f>IF(M28=0,0,COUNTIF(T4_imgsummary!E28:N28,"PEC")*100/M28)</f>
        <v>0</v>
      </c>
      <c r="BN28">
        <f>IF(M28=0,0,COUNTIF(T4_imgsummary!E28:N28,"PLAT")*100/M28)</f>
        <v>0</v>
      </c>
      <c r="BO28">
        <f>IF(M28=0,0,COUNTIF(T4_imgsummary!E28:N28,"POC")*100/M28)</f>
        <v>0</v>
      </c>
      <c r="BP28">
        <f>IF(M28=0,0,COUNTIF(T4_imgsummary!E28:N28,"PORB")*100/M28)</f>
        <v>0</v>
      </c>
      <c r="BQ28">
        <f>IF(M28=0,0,COUNTIF(T4_imgsummary!E28:N28,"PORE")*100/M28)</f>
        <v>0</v>
      </c>
      <c r="BR28">
        <f>IF(M28=0,0,COUNTIF(T4_imgsummary!E28:N28,"PORM")*100/M28)</f>
        <v>0</v>
      </c>
      <c r="BS28">
        <f>IF(M28=0,0,COUNTIF(T4_imgsummary!E28:N28,"SER")*100/M28)</f>
        <v>0</v>
      </c>
      <c r="BT28" s="26">
        <f>IF(M28=0,0,COUNTIF(T4_imgsummary!E28:N28,"STY")*100/M28)</f>
        <v>10</v>
      </c>
      <c r="BU28">
        <f>IF(M28=0,0,COUNTIF(T4_imgsummary!E28:N28,"SYM")*100/M28)</f>
        <v>0</v>
      </c>
      <c r="BV28">
        <f>IF(M28=0,0,COUNTIF(T4_imgsummary!E28:N28,"TUBI")*100/M28)</f>
        <v>0</v>
      </c>
      <c r="BW28">
        <f>IF(M28=0,0,COUNTIF(T4_imgsummary!E28:N28,"TURB")*100/M28)</f>
        <v>0</v>
      </c>
      <c r="BX28">
        <f>IF(M28=0,0,COUNTIF(T4_imgsummary!E28:N28,"ZACRF")*100/M28)</f>
        <v>0</v>
      </c>
      <c r="BY28">
        <f>IF(M28=0,0,COUNTIF(T4_imgsummary!E28:N28,"ZAGARF")*100/M28)</f>
        <v>0</v>
      </c>
      <c r="BZ28">
        <f>IF(M28=0,0,COUNTIF(T4_imgsummary!E28:N28,"ZAGATF")*100/M28)</f>
        <v>0</v>
      </c>
      <c r="CA28">
        <f>IF(M28=0,0,COUNTIF(T4_imgsummary!E28:N28,"ZDENF")*100/M28)</f>
        <v>0</v>
      </c>
      <c r="CB28">
        <f>IF(M28=0,0,COUNTIF(T4_imgsummary!E28:N28,"ZEUPF")*100/M28)</f>
        <v>0</v>
      </c>
      <c r="CC28">
        <f>IF(M28=0,0,COUNTIF(T4_imgsummary!E28:N28,"ZFAVF")*100/M28)</f>
        <v>0</v>
      </c>
      <c r="CD28">
        <f>IF(M28=0,0,COUNTIF(T4_imgsummary!E28:N28,"ZCMRF")*100/M28)</f>
        <v>0</v>
      </c>
      <c r="CE28">
        <f>IF(M28=0,0,COUNTIF(T4_imgsummary!E28:N28,"ZMUSF")*100/M28)</f>
        <v>0</v>
      </c>
      <c r="CF28">
        <f>IF(M28=0,0,COUNTIF(T4_imgsummary!E28:N28,"ZNSC")*100/M28)</f>
        <v>0</v>
      </c>
      <c r="CG28">
        <f>IF(M28=0,0,COUNTIF(T4_imgsummary!E28:N28,"ZOC")*100/M28)</f>
        <v>0</v>
      </c>
      <c r="CH28">
        <f>IF(M28=0,0,COUNTIF(T4_imgsummary!E28:N28,"ZPOCF")*100/M28)</f>
        <v>0</v>
      </c>
      <c r="CI28">
        <f>IF(M28=0,0,COUNTIF(T4_imgsummary!E28:N28,"ZPORF")*100/M28)</f>
        <v>0</v>
      </c>
      <c r="CK28" s="26">
        <f>IF(M28=0,0,COUNTIF(T4_imgsummary!E28:N28,"AA")*100/M28)</f>
        <v>40</v>
      </c>
      <c r="CL28" s="26">
        <f>IF(M28=0,0,COUNTIF(T4_imgsummary!E28:N28,"CA")*100/M28)</f>
        <v>20</v>
      </c>
      <c r="CM28">
        <f>IF(M28=0,0,COUNTIF(T4_imgsummary!E28:N28,"DC")*100/M28)</f>
        <v>0</v>
      </c>
      <c r="CN28">
        <f>IF(M28=0,0,COUNTIF(T4_imgsummary!E28:N28,"DCA")*100/M28)</f>
        <v>0</v>
      </c>
      <c r="CO28">
        <f>IF(M28=0,0,COUNTIF(T4_imgsummary!E28:N28,"DIS")*100/M28)</f>
        <v>0</v>
      </c>
      <c r="CQ28">
        <f>IF(M28=0,0,COUNTIF(T4_imgsummary!E28:N28,"GRV")*100/M28)</f>
        <v>0</v>
      </c>
      <c r="CR28">
        <f>IF(M28=0,0,COUNTIF(T4_imgsummary!E28:N28,"R")*100/M28)</f>
        <v>0</v>
      </c>
      <c r="CS28">
        <f>IF(M28=0,0,COUNTIF(T4_imgsummary!E28:N28,"S")*100/M28)</f>
        <v>0</v>
      </c>
      <c r="CT28">
        <f>IF(M28=0,0,COUNTIF(T4_imgsummary!E28:N28,"RCK")*100/M28)</f>
        <v>0</v>
      </c>
      <c r="CU28">
        <f>IF(M28=0,0,COUNTIF(T4_imgsummary!E28:N28,"SI")*100/M28)</f>
        <v>0</v>
      </c>
      <c r="CW28">
        <f>IF(M28=0,0,COUNTIF(T4_imgsummary!E28:N28,"COD")*100/M28)</f>
        <v>0</v>
      </c>
      <c r="CX28">
        <f>IF(M28=0,0,COUNTIF(T4_imgsummary!E28:N28,"KAPP")*100/M28)</f>
        <v>0</v>
      </c>
      <c r="CY28" s="26">
        <f>IF(M28=0,0,COUNTIF(T4_imgsummary!E28:N28,"MA")*100/M28)</f>
        <v>10</v>
      </c>
      <c r="CZ28">
        <f>IF(M28=0,0,COUNTIF(T4_imgsummary!E28:N28,"SARG")*100/M28)</f>
        <v>0</v>
      </c>
      <c r="DB28">
        <f>IF(M28=0,0,COUNTIF(T4_imgsummary!E28:N28,"HA")*100/M28)</f>
        <v>0</v>
      </c>
      <c r="DD28">
        <f>IF(M28=0,0,COUNTIF(T4_imgsummary!E28:N28,"COTS")*100/M28)</f>
        <v>0</v>
      </c>
      <c r="DE28">
        <f>IF(M28=0,0,COUNTIF(T4_imgsummary!E28:N28,"COR")*100/M28)</f>
        <v>0</v>
      </c>
      <c r="DF28">
        <f>IF(M28=0,0,COUNTIF(T4_imgsummary!E28:N28,"DIA")*100/M28)</f>
        <v>0</v>
      </c>
      <c r="DG28">
        <f>IF(M28=0,0,COUNTIF(T4_imgsummary!E28:N28,"GORG")*100/M28)</f>
        <v>0</v>
      </c>
      <c r="DH28">
        <f>IF(M28=0,0,COUNTIF(T4_imgsummary!E28:N28,"ISIS")*100/M28)</f>
        <v>0</v>
      </c>
      <c r="DI28">
        <f>IF(M28=0,0,COUNTIF(T4_imgsummary!E28:N28,"OT")*100/M28)</f>
        <v>0</v>
      </c>
      <c r="DJ28">
        <f>IF(M28=0,0,COUNTIF(T4_imgsummary!E28:N28,"SG")*100/M28)</f>
        <v>0</v>
      </c>
      <c r="DK28">
        <f>IF(M28=0,0,COUNTIF(T4_imgsummary!E28:N28,"SC")*100/M28)</f>
        <v>0</v>
      </c>
      <c r="DL28">
        <f>IF(M28=0,0,COUNTIF(T4_imgsummary!E28:N28,"SP")*100/M28)</f>
        <v>0</v>
      </c>
      <c r="DM28">
        <f>IF(M28=0,0,COUNTIF(T4_imgsummary!E28:N28,"ZO")*100/M28)</f>
        <v>0</v>
      </c>
      <c r="DO28">
        <f>IF(M28=0,0,COUNTIF(T4_imgsummary!E28:N28,"TWB")*100/M28)</f>
        <v>0</v>
      </c>
      <c r="DQ28">
        <f>IF(M28=0,0,COUNTIF(T4_imgsummary!Y28:AH28,"COR")*100/M28)</f>
        <v>0</v>
      </c>
      <c r="DR28">
        <f>IF(M28=0,0,COUNTIF(T4_imgsummary!Y28:AH28,"COTS")*100/M28)</f>
        <v>0</v>
      </c>
      <c r="DS28">
        <f>IF(M28=0,0,COUNTIF(T4_imgsummary!Y28:AH28,"DIA")*100/M28)</f>
        <v>0</v>
      </c>
      <c r="DT28">
        <f>IF(M28=0,0,COUNTIF(T4_imgsummary!Y28:AH28,"GORG")*100/M28)</f>
        <v>0</v>
      </c>
      <c r="DU28">
        <f>IF(M28=0,0,COUNTIF(T4_imgsummary!Y28:AH28,"ISIS")*100/M28)</f>
        <v>0</v>
      </c>
      <c r="DV28">
        <f>IF(M28=0,0,COUNTIF(T4_imgsummary!Y28:AH28,"DIS")*100/M28)</f>
        <v>0</v>
      </c>
      <c r="DW28">
        <f>IF(M28=0,0,COUNTIF(T4_imgsummary!Y28:AH28,"BLEC")*100/M28)</f>
        <v>0</v>
      </c>
      <c r="DX28">
        <f>IF(M28=0,0,COUNTIF(T4_imgsummary!Y28:AH28,"COD")*100/M28)</f>
        <v>0</v>
      </c>
      <c r="DY28">
        <f>IF(M28=0,0,COUNTIF(T4_imgsummary!Y28:AH28,"KAPP")*100/M28)</f>
        <v>0</v>
      </c>
      <c r="DZ28">
        <f>IF(M28=0,0,COUNTIF(T4_imgsummary!Y28:AH28,"SARG")*100/M28)</f>
        <v>0</v>
      </c>
      <c r="EA28">
        <f>IF(M28=0,0,COUNTIF(T4_imgsummary!Y28:AH28,"ZACRF")*100/M28)</f>
        <v>0</v>
      </c>
      <c r="EB28">
        <f>IF(M28=0,0,COUNTIF(T4_imgsummary!Y28:AH28,"ZAGARF")*100/M28)</f>
        <v>0</v>
      </c>
      <c r="EC28">
        <f>IF(M28=0,0,COUNTIF(T4_imgsummary!Y28:AH28,"ZAGATF")*100/M28)</f>
        <v>0</v>
      </c>
      <c r="ED28">
        <f>IF(M28=0,0,COUNTIF(T4_imgsummary!Y28:AH28,"ZCMRF")*100/M28)</f>
        <v>0</v>
      </c>
      <c r="EE28">
        <f>IF(M28=0,0,COUNTIF(T4_imgsummary!Y28:AH28,"ZDENF")*100/M28)</f>
        <v>0</v>
      </c>
      <c r="EF28">
        <f>IF(M28=0,0,COUNTIF(T4_imgsummary!Y28:AH28,"ZEUPF")*100/M28)</f>
        <v>0</v>
      </c>
      <c r="EG28">
        <f>IF(M28=0,0,COUNTIF(T4_imgsummary!Y28:AH28,"ZFAVF")*100/M28)</f>
        <v>0</v>
      </c>
      <c r="EH28">
        <f>IF(M28=0,0,COUNTIF(T4_imgsummary!Y28:AH28,"ZMUSF")*100/M28)</f>
        <v>0</v>
      </c>
      <c r="EI28">
        <f>IF(M28=0,0,COUNTIF(T4_imgsummary!Y28:AH28,"ZNSC")*100/M28)</f>
        <v>0</v>
      </c>
      <c r="EJ28">
        <f>IF(M28=0,0,COUNTIF(T4_imgsummary!Y28:AH28,"ZOC")*100/M28)</f>
        <v>0</v>
      </c>
      <c r="EK28">
        <f>IF(M28=0,0,COUNTIF(T4_imgsummary!Y28:AH28,"ZPOCF")*100/M28)</f>
        <v>0</v>
      </c>
      <c r="EL28">
        <f>IF(M28=0,0,COUNTIF(T4_imgsummary!Y28:AH28,"ZPORF")*100/M28)</f>
        <v>0</v>
      </c>
    </row>
    <row r="29" spans="1:142" x14ac:dyDescent="0.25">
      <c r="A29">
        <v>27</v>
      </c>
      <c r="B29" t="s">
        <v>900</v>
      </c>
      <c r="F29" s="26">
        <f>IF(M29=0,0,COUNTIF(T4_imgsummary!O29:X29,"HC")*100/M29)</f>
        <v>30</v>
      </c>
      <c r="G29" s="26">
        <f>IF(M29=0,0,COUNTIF(T4_imgsummary!O29:X29,"AA")*100/M29)</f>
        <v>40</v>
      </c>
      <c r="H29">
        <f>IF(M29=0,0,COUNTIF(T4_imgsummary!O29:X29,"AB")*100/M29)</f>
        <v>0</v>
      </c>
      <c r="I29">
        <f>IF(M29=0,0,COUNTIF(T4_imgsummary!O29:X29,"MA")*100/M29)</f>
        <v>0</v>
      </c>
      <c r="J29" s="26">
        <f>IF(M29=0,0,COUNTIF(T4_imgsummary!O29:X29,"HA")*100/M29)</f>
        <v>10</v>
      </c>
      <c r="K29" s="26">
        <f>IF(M29=0,0,COUNTIF(T4_imgsummary!O29:X29,"OB")*100/M29)</f>
        <v>20</v>
      </c>
      <c r="L29">
        <f>IF(M29=0,0,COUNTIF(T4_imgsummary!O29:X29,"TWB")*100/M29)</f>
        <v>0</v>
      </c>
      <c r="M29">
        <f>10-COUNTIF(T4_imgsummary!O29:X29,"TWS")</f>
        <v>10</v>
      </c>
      <c r="P29">
        <f>IF(M29=0,0,COUNTIF(T4_imgsummary!E29:N29,"ACAN")*100/M29)</f>
        <v>0</v>
      </c>
      <c r="Q29">
        <f>IF(M29=0,0,COUNTIF(T4_imgsummary!E29:N29,"ACB")*100/M29)</f>
        <v>0</v>
      </c>
      <c r="R29">
        <f>IF(M29=0,0,COUNTIF(T4_imgsummary!E29:N29,"ACC")*100/M29)</f>
        <v>0</v>
      </c>
      <c r="S29">
        <f>IF(M29=0,0,COUNTIF(T4_imgsummary!E29:N29,"ACD")*100/M29)</f>
        <v>0</v>
      </c>
      <c r="T29">
        <f>IF(M29=0,0,COUNTIF(T4_imgsummary!E29:N29,"ACH")*100/M29)</f>
        <v>0</v>
      </c>
      <c r="U29">
        <f>IF(M29=0,0,COUNTIF(T4_imgsummary!E29:N29,"ACT")*100/M29)</f>
        <v>0</v>
      </c>
      <c r="V29">
        <f>IF(M29=0,0,COUNTIF(T4_imgsummary!E29:N29,"ACR")*100/M29)</f>
        <v>0</v>
      </c>
      <c r="W29">
        <f>IF(M29=0,0,COUNTIF(T4_imgsummary!E29:N29,"AST")*100/M29)</f>
        <v>0</v>
      </c>
      <c r="X29">
        <f>IF(M29=0,0,COUNTIF(T4_imgsummary!E29:N29,"AF")*100/M29)</f>
        <v>0</v>
      </c>
      <c r="Y29">
        <f>IF(M29=0,0,COUNTIF(T4_imgsummary!E29:N29,"BLEC")*100/M29)</f>
        <v>0</v>
      </c>
      <c r="Z29">
        <f>IF(M29=0,0,COUNTIF(T4_imgsummary!E29:N29,"CAU")*100/M29)</f>
        <v>0</v>
      </c>
      <c r="AA29">
        <f>IF(M29=0,0,COUNTIF(T4_imgsummary!E29:N29,"COE")*100/M29)</f>
        <v>0</v>
      </c>
      <c r="AB29">
        <f>IF(M29=0,0,COUNTIF(T4_imgsummary!E29:N29,"COS")*100/M29)</f>
        <v>0</v>
      </c>
      <c r="AC29">
        <f>IF(M29=0,0,COUNTIF(T4_imgsummary!E29:N29,"CYP")*100/M29)</f>
        <v>0</v>
      </c>
      <c r="AD29" s="26">
        <f>IF(M29=0,0,COUNTIF(T4_imgsummary!E29:N29,"DIP")*100/M29)</f>
        <v>30</v>
      </c>
      <c r="AE29">
        <f>IF(M29=0,0,COUNTIF(T4_imgsummary!E29:N29,"ECHY")*100/M29)</f>
        <v>0</v>
      </c>
      <c r="AF29">
        <f>IF(M29=0,0,COUNTIF(T4_imgsummary!E29:N29,"ECHI")*100/M29)</f>
        <v>0</v>
      </c>
      <c r="AG29">
        <f>IF(M29=0,0,COUNTIF(T4_imgsummary!E29:N29,"EUP")*100/M29)</f>
        <v>0</v>
      </c>
      <c r="AH29">
        <f>IF(M29=0,0,COUNTIF(T4_imgsummary!E29:N29,"FAV")*100/M29)</f>
        <v>0</v>
      </c>
      <c r="AI29">
        <f>IF(M29=0,0,COUNTIF(T4_imgsummary!E29:N29,"FVI")*100/M29)</f>
        <v>0</v>
      </c>
      <c r="AJ29">
        <f>IF(M29=0,0,COUNTIF(T4_imgsummary!E29:N29,"CMR")*100/M29)</f>
        <v>0</v>
      </c>
      <c r="AK29">
        <f>IF(M29=0,0,COUNTIF(T4_imgsummary!E29:N29,"GAL")*100/M29)</f>
        <v>0</v>
      </c>
      <c r="AL29">
        <f>IF(M29=0,0,COUNTIF(T4_imgsummary!E29:N29,"GONIA")*100/M29)</f>
        <v>0</v>
      </c>
      <c r="AM29">
        <f>IF(M29=0,0,COUNTIF(T4_imgsummary!E29:N29,"GONIO")*100/M29)</f>
        <v>0</v>
      </c>
      <c r="AN29">
        <f>IF(M29=0,0,COUNTIF(T4_imgsummary!E29:N29,"HEL")*100/M29)</f>
        <v>0</v>
      </c>
      <c r="AO29">
        <f>IF(M29=0,0,COUNTIF(T4_imgsummary!E29:N29,"HYD")*100/M29)</f>
        <v>0</v>
      </c>
      <c r="AP29">
        <f>IF(M29=0,0,COUNTIF(T4_imgsummary!E29:N29,"ISO")*100/M29)</f>
        <v>0</v>
      </c>
      <c r="AQ29">
        <f>IF(M29=0,0,COUNTIF(T4_imgsummary!E29:N29,"LEPA")*100/M29)</f>
        <v>0</v>
      </c>
      <c r="AR29">
        <f>IF(M29=0,0,COUNTIF(T4_imgsummary!E29:N29,"LEPS")*100/M29)</f>
        <v>0</v>
      </c>
      <c r="AS29">
        <f>IF(M29=0,0,COUNTIF(T4_imgsummary!E29:N29,"LOB")*100/M29)</f>
        <v>0</v>
      </c>
      <c r="AT29">
        <f>IF(M29=0,0,COUNTIF(T4_imgsummary!E29:N29,"MER")*100/M29)</f>
        <v>0</v>
      </c>
      <c r="AU29">
        <f>IF(M29=0,0,COUNTIF(T4_imgsummary!E29:N29,"MILL")*100/M29)</f>
        <v>0</v>
      </c>
      <c r="AV29">
        <f>IF(M29=0,0,COUNTIF(T4_imgsummary!E29:N29,"MON")*100/M29)</f>
        <v>0</v>
      </c>
      <c r="AW29">
        <f>IF(M29=0,0,COUNTIF(T4_imgsummary!E29:N29,"MONTB")*100/M29)</f>
        <v>0</v>
      </c>
      <c r="AX29">
        <f>IF(M29=0,0,COUNTIF(T4_imgsummary!E29:N29,"MONTE")*100/M29)</f>
        <v>0</v>
      </c>
      <c r="AY29">
        <f>IF(M29=0,0,COUNTIF(T4_imgsummary!E29:N29,"MONTF")*100/M29)</f>
        <v>0</v>
      </c>
      <c r="AZ29">
        <f>IF(M29=0,0,COUNTIF(T4_imgsummary!E29:N29,"MYC")*100/M29)</f>
        <v>0</v>
      </c>
      <c r="BA29">
        <f>IF(M29=0,0,COUNTIF(T4_imgsummary!E29:N29,"CB")*100/M29)</f>
        <v>0</v>
      </c>
      <c r="BB29">
        <f>IF(M29=0,0,COUNTIF(T4_imgsummary!E29:N29,"BUB")*100/M29)</f>
        <v>0</v>
      </c>
      <c r="BC29">
        <f>IF(M29=0,0,COUNTIF(T4_imgsummary!E29:N29,"CE")*100/M29)</f>
        <v>0</v>
      </c>
      <c r="BD29">
        <f>IF(M29=0,0,COUNTIF(T4_imgsummary!E29:N29,"CF")*100/M29)</f>
        <v>0</v>
      </c>
      <c r="BE29">
        <f>IF(M29=0,0,COUNTIF(T4_imgsummary!E29:N29,"FOT")*100/M29)</f>
        <v>0</v>
      </c>
      <c r="BF29">
        <f>IF(M29=0,0,COUNTIF(T4_imgsummary!E29:N29,"CM")*100/M29)</f>
        <v>0</v>
      </c>
      <c r="BG29">
        <f>IF(M29=0,0,COUNTIF(T4_imgsummary!E29:N29,"OULA")*100/M29)</f>
        <v>0</v>
      </c>
      <c r="BH29">
        <f>IF(M29=0,0,COUNTIF(T4_imgsummary!E29:N29,"OULO")*100/M29)</f>
        <v>0</v>
      </c>
      <c r="BI29">
        <f>IF(M29=0,0,COUNTIF(T4_imgsummary!E29:N29,"OXY")*100/M29)</f>
        <v>0</v>
      </c>
      <c r="BJ29">
        <f>IF(M29=0,0,COUNTIF(T4_imgsummary!E29:N29,"PACE")*100/M29)</f>
        <v>0</v>
      </c>
      <c r="BK29">
        <f>IF(M29=0,0,COUNTIF(T4_imgsummary!E29:N29,"PACF")*100/M29)</f>
        <v>0</v>
      </c>
      <c r="BL29">
        <f>IF(M29=0,0,COUNTIF(T4_imgsummary!E29:N29,"PAV")*100/M29)</f>
        <v>0</v>
      </c>
      <c r="BM29">
        <f>IF(M29=0,0,COUNTIF(T4_imgsummary!E29:N29,"PEC")*100/M29)</f>
        <v>0</v>
      </c>
      <c r="BN29">
        <f>IF(M29=0,0,COUNTIF(T4_imgsummary!E29:N29,"PLAT")*100/M29)</f>
        <v>0</v>
      </c>
      <c r="BO29">
        <f>IF(M29=0,0,COUNTIF(T4_imgsummary!E29:N29,"POC")*100/M29)</f>
        <v>0</v>
      </c>
      <c r="BP29">
        <f>IF(M29=0,0,COUNTIF(T4_imgsummary!E29:N29,"PORB")*100/M29)</f>
        <v>0</v>
      </c>
      <c r="BQ29">
        <f>IF(M29=0,0,COUNTIF(T4_imgsummary!E29:N29,"PORE")*100/M29)</f>
        <v>0</v>
      </c>
      <c r="BR29">
        <f>IF(M29=0,0,COUNTIF(T4_imgsummary!E29:N29,"PORM")*100/M29)</f>
        <v>0</v>
      </c>
      <c r="BS29">
        <f>IF(M29=0,0,COUNTIF(T4_imgsummary!E29:N29,"SER")*100/M29)</f>
        <v>0</v>
      </c>
      <c r="BT29">
        <f>IF(M29=0,0,COUNTIF(T4_imgsummary!E29:N29,"STY")*100/M29)</f>
        <v>0</v>
      </c>
      <c r="BU29">
        <f>IF(M29=0,0,COUNTIF(T4_imgsummary!E29:N29,"SYM")*100/M29)</f>
        <v>0</v>
      </c>
      <c r="BV29">
        <f>IF(M29=0,0,COUNTIF(T4_imgsummary!E29:N29,"TUBI")*100/M29)</f>
        <v>0</v>
      </c>
      <c r="BW29">
        <f>IF(M29=0,0,COUNTIF(T4_imgsummary!E29:N29,"TURB")*100/M29)</f>
        <v>0</v>
      </c>
      <c r="BX29">
        <f>IF(M29=0,0,COUNTIF(T4_imgsummary!E29:N29,"ZACRF")*100/M29)</f>
        <v>0</v>
      </c>
      <c r="BY29">
        <f>IF(M29=0,0,COUNTIF(T4_imgsummary!E29:N29,"ZAGARF")*100/M29)</f>
        <v>0</v>
      </c>
      <c r="BZ29">
        <f>IF(M29=0,0,COUNTIF(T4_imgsummary!E29:N29,"ZAGATF")*100/M29)</f>
        <v>0</v>
      </c>
      <c r="CA29">
        <f>IF(M29=0,0,COUNTIF(T4_imgsummary!E29:N29,"ZDENF")*100/M29)</f>
        <v>0</v>
      </c>
      <c r="CB29">
        <f>IF(M29=0,0,COUNTIF(T4_imgsummary!E29:N29,"ZEUPF")*100/M29)</f>
        <v>0</v>
      </c>
      <c r="CC29">
        <f>IF(M29=0,0,COUNTIF(T4_imgsummary!E29:N29,"ZFAVF")*100/M29)</f>
        <v>0</v>
      </c>
      <c r="CD29">
        <f>IF(M29=0,0,COUNTIF(T4_imgsummary!E29:N29,"ZCMRF")*100/M29)</f>
        <v>0</v>
      </c>
      <c r="CE29">
        <f>IF(M29=0,0,COUNTIF(T4_imgsummary!E29:N29,"ZMUSF")*100/M29)</f>
        <v>0</v>
      </c>
      <c r="CF29">
        <f>IF(M29=0,0,COUNTIF(T4_imgsummary!E29:N29,"ZNSC")*100/M29)</f>
        <v>0</v>
      </c>
      <c r="CG29">
        <f>IF(M29=0,0,COUNTIF(T4_imgsummary!E29:N29,"ZOC")*100/M29)</f>
        <v>0</v>
      </c>
      <c r="CH29">
        <f>IF(M29=0,0,COUNTIF(T4_imgsummary!E29:N29,"ZPOCF")*100/M29)</f>
        <v>0</v>
      </c>
      <c r="CI29">
        <f>IF(M29=0,0,COUNTIF(T4_imgsummary!E29:N29,"ZPORF")*100/M29)</f>
        <v>0</v>
      </c>
      <c r="CK29" s="26">
        <f>IF(M29=0,0,COUNTIF(T4_imgsummary!E29:N29,"AA")*100/M29)</f>
        <v>30</v>
      </c>
      <c r="CL29" s="26">
        <f>IF(M29=0,0,COUNTIF(T4_imgsummary!E29:N29,"CA")*100/M29)</f>
        <v>10</v>
      </c>
      <c r="CM29">
        <f>IF(M29=0,0,COUNTIF(T4_imgsummary!E29:N29,"DC")*100/M29)</f>
        <v>0</v>
      </c>
      <c r="CN29">
        <f>IF(M29=0,0,COUNTIF(T4_imgsummary!E29:N29,"DCA")*100/M29)</f>
        <v>0</v>
      </c>
      <c r="CO29">
        <f>IF(M29=0,0,COUNTIF(T4_imgsummary!E29:N29,"DIS")*100/M29)</f>
        <v>0</v>
      </c>
      <c r="CQ29">
        <f>IF(M29=0,0,COUNTIF(T4_imgsummary!E29:N29,"GRV")*100/M29)</f>
        <v>0</v>
      </c>
      <c r="CR29">
        <f>IF(M29=0,0,COUNTIF(T4_imgsummary!E29:N29,"R")*100/M29)</f>
        <v>0</v>
      </c>
      <c r="CS29">
        <f>IF(M29=0,0,COUNTIF(T4_imgsummary!E29:N29,"S")*100/M29)</f>
        <v>0</v>
      </c>
      <c r="CT29">
        <f>IF(M29=0,0,COUNTIF(T4_imgsummary!E29:N29,"RCK")*100/M29)</f>
        <v>0</v>
      </c>
      <c r="CU29">
        <f>IF(M29=0,0,COUNTIF(T4_imgsummary!E29:N29,"SI")*100/M29)</f>
        <v>0</v>
      </c>
      <c r="CW29">
        <f>IF(M29=0,0,COUNTIF(T4_imgsummary!E29:N29,"COD")*100/M29)</f>
        <v>0</v>
      </c>
      <c r="CX29">
        <f>IF(M29=0,0,COUNTIF(T4_imgsummary!E29:N29,"KAPP")*100/M29)</f>
        <v>0</v>
      </c>
      <c r="CY29">
        <f>IF(M29=0,0,COUNTIF(T4_imgsummary!E29:N29,"MA")*100/M29)</f>
        <v>0</v>
      </c>
      <c r="CZ29">
        <f>IF(M29=0,0,COUNTIF(T4_imgsummary!E29:N29,"SARG")*100/M29)</f>
        <v>0</v>
      </c>
      <c r="DB29" s="26">
        <f>IF(M29=0,0,COUNTIF(T4_imgsummary!E29:N29,"HA")*100/M29)</f>
        <v>10</v>
      </c>
      <c r="DD29">
        <f>IF(M29=0,0,COUNTIF(T4_imgsummary!E29:N29,"COTS")*100/M29)</f>
        <v>0</v>
      </c>
      <c r="DE29">
        <f>IF(M29=0,0,COUNTIF(T4_imgsummary!E29:N29,"COR")*100/M29)</f>
        <v>0</v>
      </c>
      <c r="DF29">
        <f>IF(M29=0,0,COUNTIF(T4_imgsummary!E29:N29,"DIA")*100/M29)</f>
        <v>0</v>
      </c>
      <c r="DG29">
        <f>IF(M29=0,0,COUNTIF(T4_imgsummary!E29:N29,"GORG")*100/M29)</f>
        <v>0</v>
      </c>
      <c r="DH29">
        <f>IF(M29=0,0,COUNTIF(T4_imgsummary!E29:N29,"ISIS")*100/M29)</f>
        <v>0</v>
      </c>
      <c r="DI29">
        <f>IF(M29=0,0,COUNTIF(T4_imgsummary!E29:N29,"OT")*100/M29)</f>
        <v>0</v>
      </c>
      <c r="DJ29">
        <f>IF(M29=0,0,COUNTIF(T4_imgsummary!E29:N29,"SG")*100/M29)</f>
        <v>0</v>
      </c>
      <c r="DK29">
        <f>IF(M29=0,0,COUNTIF(T4_imgsummary!E29:N29,"SC")*100/M29)</f>
        <v>0</v>
      </c>
      <c r="DL29" s="26">
        <f>IF(M29=0,0,COUNTIF(T4_imgsummary!E29:N29,"SP")*100/M29)</f>
        <v>20</v>
      </c>
      <c r="DM29">
        <f>IF(M29=0,0,COUNTIF(T4_imgsummary!E29:N29,"ZO")*100/M29)</f>
        <v>0</v>
      </c>
      <c r="DO29">
        <f>IF(M29=0,0,COUNTIF(T4_imgsummary!E29:N29,"TWB")*100/M29)</f>
        <v>0</v>
      </c>
      <c r="DQ29">
        <f>IF(M29=0,0,COUNTIF(T4_imgsummary!Y29:AH29,"COR")*100/M29)</f>
        <v>0</v>
      </c>
      <c r="DR29">
        <f>IF(M29=0,0,COUNTIF(T4_imgsummary!Y29:AH29,"COTS")*100/M29)</f>
        <v>0</v>
      </c>
      <c r="DS29">
        <f>IF(M29=0,0,COUNTIF(T4_imgsummary!Y29:AH29,"DIA")*100/M29)</f>
        <v>0</v>
      </c>
      <c r="DT29">
        <f>IF(M29=0,0,COUNTIF(T4_imgsummary!Y29:AH29,"GORG")*100/M29)</f>
        <v>0</v>
      </c>
      <c r="DU29">
        <f>IF(M29=0,0,COUNTIF(T4_imgsummary!Y29:AH29,"ISIS")*100/M29)</f>
        <v>0</v>
      </c>
      <c r="DV29">
        <f>IF(M29=0,0,COUNTIF(T4_imgsummary!Y29:AH29,"DIS")*100/M29)</f>
        <v>0</v>
      </c>
      <c r="DW29">
        <f>IF(M29=0,0,COUNTIF(T4_imgsummary!Y29:AH29,"BLEC")*100/M29)</f>
        <v>0</v>
      </c>
      <c r="DX29">
        <f>IF(M29=0,0,COUNTIF(T4_imgsummary!Y29:AH29,"COD")*100/M29)</f>
        <v>0</v>
      </c>
      <c r="DY29">
        <f>IF(M29=0,0,COUNTIF(T4_imgsummary!Y29:AH29,"KAPP")*100/M29)</f>
        <v>0</v>
      </c>
      <c r="DZ29">
        <f>IF(M29=0,0,COUNTIF(T4_imgsummary!Y29:AH29,"SARG")*100/M29)</f>
        <v>0</v>
      </c>
      <c r="EA29">
        <f>IF(M29=0,0,COUNTIF(T4_imgsummary!Y29:AH29,"ZACRF")*100/M29)</f>
        <v>0</v>
      </c>
      <c r="EB29">
        <f>IF(M29=0,0,COUNTIF(T4_imgsummary!Y29:AH29,"ZAGARF")*100/M29)</f>
        <v>0</v>
      </c>
      <c r="EC29">
        <f>IF(M29=0,0,COUNTIF(T4_imgsummary!Y29:AH29,"ZAGATF")*100/M29)</f>
        <v>0</v>
      </c>
      <c r="ED29">
        <f>IF(M29=0,0,COUNTIF(T4_imgsummary!Y29:AH29,"ZCMRF")*100/M29)</f>
        <v>0</v>
      </c>
      <c r="EE29">
        <f>IF(M29=0,0,COUNTIF(T4_imgsummary!Y29:AH29,"ZDENF")*100/M29)</f>
        <v>0</v>
      </c>
      <c r="EF29">
        <f>IF(M29=0,0,COUNTIF(T4_imgsummary!Y29:AH29,"ZEUPF")*100/M29)</f>
        <v>0</v>
      </c>
      <c r="EG29">
        <f>IF(M29=0,0,COUNTIF(T4_imgsummary!Y29:AH29,"ZFAVF")*100/M29)</f>
        <v>0</v>
      </c>
      <c r="EH29">
        <f>IF(M29=0,0,COUNTIF(T4_imgsummary!Y29:AH29,"ZMUSF")*100/M29)</f>
        <v>0</v>
      </c>
      <c r="EI29">
        <f>IF(M29=0,0,COUNTIF(T4_imgsummary!Y29:AH29,"ZNSC")*100/M29)</f>
        <v>0</v>
      </c>
      <c r="EJ29">
        <f>IF(M29=0,0,COUNTIF(T4_imgsummary!Y29:AH29,"ZOC")*100/M29)</f>
        <v>0</v>
      </c>
      <c r="EK29">
        <f>IF(M29=0,0,COUNTIF(T4_imgsummary!Y29:AH29,"ZPOCF")*100/M29)</f>
        <v>0</v>
      </c>
      <c r="EL29">
        <f>IF(M29=0,0,COUNTIF(T4_imgsummary!Y29:AH29,"ZPORF")*100/M29)</f>
        <v>0</v>
      </c>
    </row>
    <row r="30" spans="1:142" x14ac:dyDescent="0.25">
      <c r="A30">
        <v>28</v>
      </c>
      <c r="B30" t="s">
        <v>901</v>
      </c>
      <c r="F30" s="26">
        <f>IF(M30=0,0,COUNTIF(T4_imgsummary!O30:X30,"HC")*100/M30)</f>
        <v>10</v>
      </c>
      <c r="G30" s="26">
        <f>IF(M30=0,0,COUNTIF(T4_imgsummary!O30:X30,"AA")*100/M30)</f>
        <v>50</v>
      </c>
      <c r="H30">
        <f>IF(M30=0,0,COUNTIF(T4_imgsummary!O30:X30,"AB")*100/M30)</f>
        <v>0</v>
      </c>
      <c r="I30" s="26">
        <f>IF(M30=0,0,COUNTIF(T4_imgsummary!O30:X30,"MA")*100/M30)</f>
        <v>30</v>
      </c>
      <c r="J30" s="26">
        <f>IF(M30=0,0,COUNTIF(T4_imgsummary!O30:X30,"HA")*100/M30)</f>
        <v>10</v>
      </c>
      <c r="K30">
        <f>IF(M30=0,0,COUNTIF(T4_imgsummary!O30:X30,"OB")*100/M30)</f>
        <v>0</v>
      </c>
      <c r="L30">
        <f>IF(M30=0,0,COUNTIF(T4_imgsummary!O30:X30,"TWB")*100/M30)</f>
        <v>0</v>
      </c>
      <c r="M30">
        <f>10-COUNTIF(T4_imgsummary!O30:X30,"TWS")</f>
        <v>10</v>
      </c>
      <c r="P30">
        <f>IF(M30=0,0,COUNTIF(T4_imgsummary!E30:N30,"ACAN")*100/M30)</f>
        <v>0</v>
      </c>
      <c r="Q30">
        <f>IF(M30=0,0,COUNTIF(T4_imgsummary!E30:N30,"ACB")*100/M30)</f>
        <v>0</v>
      </c>
      <c r="R30">
        <f>IF(M30=0,0,COUNTIF(T4_imgsummary!E30:N30,"ACC")*100/M30)</f>
        <v>0</v>
      </c>
      <c r="S30">
        <f>IF(M30=0,0,COUNTIF(T4_imgsummary!E30:N30,"ACD")*100/M30)</f>
        <v>0</v>
      </c>
      <c r="T30">
        <f>IF(M30=0,0,COUNTIF(T4_imgsummary!E30:N30,"ACH")*100/M30)</f>
        <v>0</v>
      </c>
      <c r="U30">
        <f>IF(M30=0,0,COUNTIF(T4_imgsummary!E30:N30,"ACT")*100/M30)</f>
        <v>0</v>
      </c>
      <c r="V30">
        <f>IF(M30=0,0,COUNTIF(T4_imgsummary!E30:N30,"ACR")*100/M30)</f>
        <v>0</v>
      </c>
      <c r="W30">
        <f>IF(M30=0,0,COUNTIF(T4_imgsummary!E30:N30,"AST")*100/M30)</f>
        <v>0</v>
      </c>
      <c r="X30">
        <f>IF(M30=0,0,COUNTIF(T4_imgsummary!E30:N30,"AF")*100/M30)</f>
        <v>0</v>
      </c>
      <c r="Y30">
        <f>IF(M30=0,0,COUNTIF(T4_imgsummary!E30:N30,"BLEC")*100/M30)</f>
        <v>0</v>
      </c>
      <c r="Z30">
        <f>IF(M30=0,0,COUNTIF(T4_imgsummary!E30:N30,"CAU")*100/M30)</f>
        <v>0</v>
      </c>
      <c r="AA30">
        <f>IF(M30=0,0,COUNTIF(T4_imgsummary!E30:N30,"COE")*100/M30)</f>
        <v>0</v>
      </c>
      <c r="AB30">
        <f>IF(M30=0,0,COUNTIF(T4_imgsummary!E30:N30,"COS")*100/M30)</f>
        <v>0</v>
      </c>
      <c r="AC30">
        <f>IF(M30=0,0,COUNTIF(T4_imgsummary!E30:N30,"CYP")*100/M30)</f>
        <v>0</v>
      </c>
      <c r="AD30">
        <f>IF(M30=0,0,COUNTIF(T4_imgsummary!E30:N30,"DIP")*100/M30)</f>
        <v>0</v>
      </c>
      <c r="AE30">
        <f>IF(M30=0,0,COUNTIF(T4_imgsummary!E30:N30,"ECHY")*100/M30)</f>
        <v>0</v>
      </c>
      <c r="AF30">
        <f>IF(M30=0,0,COUNTIF(T4_imgsummary!E30:N30,"ECHI")*100/M30)</f>
        <v>0</v>
      </c>
      <c r="AG30">
        <f>IF(M30=0,0,COUNTIF(T4_imgsummary!E30:N30,"EUP")*100/M30)</f>
        <v>0</v>
      </c>
      <c r="AH30">
        <f>IF(M30=0,0,COUNTIF(T4_imgsummary!E30:N30,"FAV")*100/M30)</f>
        <v>0</v>
      </c>
      <c r="AI30">
        <f>IF(M30=0,0,COUNTIF(T4_imgsummary!E30:N30,"FVI")*100/M30)</f>
        <v>0</v>
      </c>
      <c r="AJ30">
        <f>IF(M30=0,0,COUNTIF(T4_imgsummary!E30:N30,"CMR")*100/M30)</f>
        <v>0</v>
      </c>
      <c r="AK30" s="26">
        <f>IF(M30=0,0,COUNTIF(T4_imgsummary!E30:N30,"GAL")*100/M30)</f>
        <v>10</v>
      </c>
      <c r="AL30">
        <f>IF(M30=0,0,COUNTIF(T4_imgsummary!E30:N30,"GONIA")*100/M30)</f>
        <v>0</v>
      </c>
      <c r="AM30">
        <f>IF(M30=0,0,COUNTIF(T4_imgsummary!E30:N30,"GONIO")*100/M30)</f>
        <v>0</v>
      </c>
      <c r="AN30">
        <f>IF(M30=0,0,COUNTIF(T4_imgsummary!E30:N30,"HEL")*100/M30)</f>
        <v>0</v>
      </c>
      <c r="AO30">
        <f>IF(M30=0,0,COUNTIF(T4_imgsummary!E30:N30,"HYD")*100/M30)</f>
        <v>0</v>
      </c>
      <c r="AP30">
        <f>IF(M30=0,0,COUNTIF(T4_imgsummary!E30:N30,"ISO")*100/M30)</f>
        <v>0</v>
      </c>
      <c r="AQ30">
        <f>IF(M30=0,0,COUNTIF(T4_imgsummary!E30:N30,"LEPA")*100/M30)</f>
        <v>0</v>
      </c>
      <c r="AR30">
        <f>IF(M30=0,0,COUNTIF(T4_imgsummary!E30:N30,"LEPS")*100/M30)</f>
        <v>0</v>
      </c>
      <c r="AS30">
        <f>IF(M30=0,0,COUNTIF(T4_imgsummary!E30:N30,"LOB")*100/M30)</f>
        <v>0</v>
      </c>
      <c r="AT30">
        <f>IF(M30=0,0,COUNTIF(T4_imgsummary!E30:N30,"MER")*100/M30)</f>
        <v>0</v>
      </c>
      <c r="AU30">
        <f>IF(M30=0,0,COUNTIF(T4_imgsummary!E30:N30,"MILL")*100/M30)</f>
        <v>0</v>
      </c>
      <c r="AV30">
        <f>IF(M30=0,0,COUNTIF(T4_imgsummary!E30:N30,"MON")*100/M30)</f>
        <v>0</v>
      </c>
      <c r="AW30">
        <f>IF(M30=0,0,COUNTIF(T4_imgsummary!E30:N30,"MONTB")*100/M30)</f>
        <v>0</v>
      </c>
      <c r="AX30">
        <f>IF(M30=0,0,COUNTIF(T4_imgsummary!E30:N30,"MONTE")*100/M30)</f>
        <v>0</v>
      </c>
      <c r="AY30">
        <f>IF(M30=0,0,COUNTIF(T4_imgsummary!E30:N30,"MONTF")*100/M30)</f>
        <v>0</v>
      </c>
      <c r="AZ30">
        <f>IF(M30=0,0,COUNTIF(T4_imgsummary!E30:N30,"MYC")*100/M30)</f>
        <v>0</v>
      </c>
      <c r="BA30">
        <f>IF(M30=0,0,COUNTIF(T4_imgsummary!E30:N30,"CB")*100/M30)</f>
        <v>0</v>
      </c>
      <c r="BB30">
        <f>IF(M30=0,0,COUNTIF(T4_imgsummary!E30:N30,"BUB")*100/M30)</f>
        <v>0</v>
      </c>
      <c r="BC30">
        <f>IF(M30=0,0,COUNTIF(T4_imgsummary!E30:N30,"CE")*100/M30)</f>
        <v>0</v>
      </c>
      <c r="BD30">
        <f>IF(M30=0,0,COUNTIF(T4_imgsummary!E30:N30,"CF")*100/M30)</f>
        <v>0</v>
      </c>
      <c r="BE30">
        <f>IF(M30=0,0,COUNTIF(T4_imgsummary!E30:N30,"FOT")*100/M30)</f>
        <v>0</v>
      </c>
      <c r="BF30">
        <f>IF(M30=0,0,COUNTIF(T4_imgsummary!E30:N30,"CM")*100/M30)</f>
        <v>0</v>
      </c>
      <c r="BG30">
        <f>IF(M30=0,0,COUNTIF(T4_imgsummary!E30:N30,"OULA")*100/M30)</f>
        <v>0</v>
      </c>
      <c r="BH30">
        <f>IF(M30=0,0,COUNTIF(T4_imgsummary!E30:N30,"OULO")*100/M30)</f>
        <v>0</v>
      </c>
      <c r="BI30">
        <f>IF(M30=0,0,COUNTIF(T4_imgsummary!E30:N30,"OXY")*100/M30)</f>
        <v>0</v>
      </c>
      <c r="BJ30">
        <f>IF(M30=0,0,COUNTIF(T4_imgsummary!E30:N30,"PACE")*100/M30)</f>
        <v>0</v>
      </c>
      <c r="BK30">
        <f>IF(M30=0,0,COUNTIF(T4_imgsummary!E30:N30,"PACF")*100/M30)</f>
        <v>0</v>
      </c>
      <c r="BL30">
        <f>IF(M30=0,0,COUNTIF(T4_imgsummary!E30:N30,"PAV")*100/M30)</f>
        <v>0</v>
      </c>
      <c r="BM30">
        <f>IF(M30=0,0,COUNTIF(T4_imgsummary!E30:N30,"PEC")*100/M30)</f>
        <v>0</v>
      </c>
      <c r="BN30">
        <f>IF(M30=0,0,COUNTIF(T4_imgsummary!E30:N30,"PLAT")*100/M30)</f>
        <v>0</v>
      </c>
      <c r="BO30">
        <f>IF(M30=0,0,COUNTIF(T4_imgsummary!E30:N30,"POC")*100/M30)</f>
        <v>0</v>
      </c>
      <c r="BP30">
        <f>IF(M30=0,0,COUNTIF(T4_imgsummary!E30:N30,"PORB")*100/M30)</f>
        <v>0</v>
      </c>
      <c r="BQ30">
        <f>IF(M30=0,0,COUNTIF(T4_imgsummary!E30:N30,"PORE")*100/M30)</f>
        <v>0</v>
      </c>
      <c r="BR30">
        <f>IF(M30=0,0,COUNTIF(T4_imgsummary!E30:N30,"PORM")*100/M30)</f>
        <v>0</v>
      </c>
      <c r="BS30">
        <f>IF(M30=0,0,COUNTIF(T4_imgsummary!E30:N30,"SER")*100/M30)</f>
        <v>0</v>
      </c>
      <c r="BT30">
        <f>IF(M30=0,0,COUNTIF(T4_imgsummary!E30:N30,"STY")*100/M30)</f>
        <v>0</v>
      </c>
      <c r="BU30">
        <f>IF(M30=0,0,COUNTIF(T4_imgsummary!E30:N30,"SYM")*100/M30)</f>
        <v>0</v>
      </c>
      <c r="BV30">
        <f>IF(M30=0,0,COUNTIF(T4_imgsummary!E30:N30,"TUBI")*100/M30)</f>
        <v>0</v>
      </c>
      <c r="BW30">
        <f>IF(M30=0,0,COUNTIF(T4_imgsummary!E30:N30,"TURB")*100/M30)</f>
        <v>0</v>
      </c>
      <c r="BX30">
        <f>IF(M30=0,0,COUNTIF(T4_imgsummary!E30:N30,"ZACRF")*100/M30)</f>
        <v>0</v>
      </c>
      <c r="BY30">
        <f>IF(M30=0,0,COUNTIF(T4_imgsummary!E30:N30,"ZAGARF")*100/M30)</f>
        <v>0</v>
      </c>
      <c r="BZ30">
        <f>IF(M30=0,0,COUNTIF(T4_imgsummary!E30:N30,"ZAGATF")*100/M30)</f>
        <v>0</v>
      </c>
      <c r="CA30">
        <f>IF(M30=0,0,COUNTIF(T4_imgsummary!E30:N30,"ZDENF")*100/M30)</f>
        <v>0</v>
      </c>
      <c r="CB30">
        <f>IF(M30=0,0,COUNTIF(T4_imgsummary!E30:N30,"ZEUPF")*100/M30)</f>
        <v>0</v>
      </c>
      <c r="CC30">
        <f>IF(M30=0,0,COUNTIF(T4_imgsummary!E30:N30,"ZFAVF")*100/M30)</f>
        <v>0</v>
      </c>
      <c r="CD30">
        <f>IF(M30=0,0,COUNTIF(T4_imgsummary!E30:N30,"ZCMRF")*100/M30)</f>
        <v>0</v>
      </c>
      <c r="CE30">
        <f>IF(M30=0,0,COUNTIF(T4_imgsummary!E30:N30,"ZMUSF")*100/M30)</f>
        <v>0</v>
      </c>
      <c r="CF30">
        <f>IF(M30=0,0,COUNTIF(T4_imgsummary!E30:N30,"ZNSC")*100/M30)</f>
        <v>0</v>
      </c>
      <c r="CG30">
        <f>IF(M30=0,0,COUNTIF(T4_imgsummary!E30:N30,"ZOC")*100/M30)</f>
        <v>0</v>
      </c>
      <c r="CH30">
        <f>IF(M30=0,0,COUNTIF(T4_imgsummary!E30:N30,"ZPOCF")*100/M30)</f>
        <v>0</v>
      </c>
      <c r="CI30">
        <f>IF(M30=0,0,COUNTIF(T4_imgsummary!E30:N30,"ZPORF")*100/M30)</f>
        <v>0</v>
      </c>
      <c r="CK30" s="26">
        <f>IF(M30=0,0,COUNTIF(T4_imgsummary!E30:N30,"AA")*100/M30)</f>
        <v>40</v>
      </c>
      <c r="CL30" s="26">
        <f>IF(M30=0,0,COUNTIF(T4_imgsummary!E30:N30,"CA")*100/M30)</f>
        <v>10</v>
      </c>
      <c r="CM30">
        <f>IF(M30=0,0,COUNTIF(T4_imgsummary!E30:N30,"DC")*100/M30)</f>
        <v>0</v>
      </c>
      <c r="CN30">
        <f>IF(M30=0,0,COUNTIF(T4_imgsummary!E30:N30,"DCA")*100/M30)</f>
        <v>0</v>
      </c>
      <c r="CO30">
        <f>IF(M30=0,0,COUNTIF(T4_imgsummary!E30:N30,"DIS")*100/M30)</f>
        <v>0</v>
      </c>
      <c r="CQ30">
        <f>IF(M30=0,0,COUNTIF(T4_imgsummary!E30:N30,"GRV")*100/M30)</f>
        <v>0</v>
      </c>
      <c r="CR30">
        <f>IF(M30=0,0,COUNTIF(T4_imgsummary!E30:N30,"R")*100/M30)</f>
        <v>0</v>
      </c>
      <c r="CS30">
        <f>IF(M30=0,0,COUNTIF(T4_imgsummary!E30:N30,"S")*100/M30)</f>
        <v>0</v>
      </c>
      <c r="CT30">
        <f>IF(M30=0,0,COUNTIF(T4_imgsummary!E30:N30,"RCK")*100/M30)</f>
        <v>0</v>
      </c>
      <c r="CU30">
        <f>IF(M30=0,0,COUNTIF(T4_imgsummary!E30:N30,"SI")*100/M30)</f>
        <v>0</v>
      </c>
      <c r="CW30">
        <f>IF(M30=0,0,COUNTIF(T4_imgsummary!E30:N30,"COD")*100/M30)</f>
        <v>0</v>
      </c>
      <c r="CX30">
        <f>IF(M30=0,0,COUNTIF(T4_imgsummary!E30:N30,"KAPP")*100/M30)</f>
        <v>0</v>
      </c>
      <c r="CY30" s="26">
        <f>IF(M30=0,0,COUNTIF(T4_imgsummary!E30:N30,"MA")*100/M30)</f>
        <v>30</v>
      </c>
      <c r="CZ30">
        <f>IF(M30=0,0,COUNTIF(T4_imgsummary!E30:N30,"SARG")*100/M30)</f>
        <v>0</v>
      </c>
      <c r="DB30" s="26">
        <f>IF(M30=0,0,COUNTIF(T4_imgsummary!E30:N30,"HA")*100/M30)</f>
        <v>10</v>
      </c>
      <c r="DD30">
        <f>IF(M30=0,0,COUNTIF(T4_imgsummary!E30:N30,"COTS")*100/M30)</f>
        <v>0</v>
      </c>
      <c r="DE30">
        <f>IF(M30=0,0,COUNTIF(T4_imgsummary!E30:N30,"COR")*100/M30)</f>
        <v>0</v>
      </c>
      <c r="DF30">
        <f>IF(M30=0,0,COUNTIF(T4_imgsummary!E30:N30,"DIA")*100/M30)</f>
        <v>0</v>
      </c>
      <c r="DG30">
        <f>IF(M30=0,0,COUNTIF(T4_imgsummary!E30:N30,"GORG")*100/M30)</f>
        <v>0</v>
      </c>
      <c r="DH30">
        <f>IF(M30=0,0,COUNTIF(T4_imgsummary!E30:N30,"ISIS")*100/M30)</f>
        <v>0</v>
      </c>
      <c r="DI30">
        <f>IF(M30=0,0,COUNTIF(T4_imgsummary!E30:N30,"OT")*100/M30)</f>
        <v>0</v>
      </c>
      <c r="DJ30">
        <f>IF(M30=0,0,COUNTIF(T4_imgsummary!E30:N30,"SG")*100/M30)</f>
        <v>0</v>
      </c>
      <c r="DK30">
        <f>IF(M30=0,0,COUNTIF(T4_imgsummary!E30:N30,"SC")*100/M30)</f>
        <v>0</v>
      </c>
      <c r="DL30">
        <f>IF(M30=0,0,COUNTIF(T4_imgsummary!E30:N30,"SP")*100/M30)</f>
        <v>0</v>
      </c>
      <c r="DM30">
        <f>IF(M30=0,0,COUNTIF(T4_imgsummary!E30:N30,"ZO")*100/M30)</f>
        <v>0</v>
      </c>
      <c r="DO30">
        <f>IF(M30=0,0,COUNTIF(T4_imgsummary!E30:N30,"TWB")*100/M30)</f>
        <v>0</v>
      </c>
      <c r="DQ30">
        <f>IF(M30=0,0,COUNTIF(T4_imgsummary!Y30:AH30,"COR")*100/M30)</f>
        <v>0</v>
      </c>
      <c r="DR30">
        <f>IF(M30=0,0,COUNTIF(T4_imgsummary!Y30:AH30,"COTS")*100/M30)</f>
        <v>0</v>
      </c>
      <c r="DS30">
        <f>IF(M30=0,0,COUNTIF(T4_imgsummary!Y30:AH30,"DIA")*100/M30)</f>
        <v>0</v>
      </c>
      <c r="DT30">
        <f>IF(M30=0,0,COUNTIF(T4_imgsummary!Y30:AH30,"GORG")*100/M30)</f>
        <v>0</v>
      </c>
      <c r="DU30">
        <f>IF(M30=0,0,COUNTIF(T4_imgsummary!Y30:AH30,"ISIS")*100/M30)</f>
        <v>0</v>
      </c>
      <c r="DV30">
        <f>IF(M30=0,0,COUNTIF(T4_imgsummary!Y30:AH30,"DIS")*100/M30)</f>
        <v>0</v>
      </c>
      <c r="DW30">
        <f>IF(M30=0,0,COUNTIF(T4_imgsummary!Y30:AH30,"BLEC")*100/M30)</f>
        <v>0</v>
      </c>
      <c r="DX30">
        <f>IF(M30=0,0,COUNTIF(T4_imgsummary!Y30:AH30,"COD")*100/M30)</f>
        <v>0</v>
      </c>
      <c r="DY30">
        <f>IF(M30=0,0,COUNTIF(T4_imgsummary!Y30:AH30,"KAPP")*100/M30)</f>
        <v>0</v>
      </c>
      <c r="DZ30">
        <f>IF(M30=0,0,COUNTIF(T4_imgsummary!Y30:AH30,"SARG")*100/M30)</f>
        <v>0</v>
      </c>
      <c r="EA30">
        <f>IF(M30=0,0,COUNTIF(T4_imgsummary!Y30:AH30,"ZACRF")*100/M30)</f>
        <v>0</v>
      </c>
      <c r="EB30">
        <f>IF(M30=0,0,COUNTIF(T4_imgsummary!Y30:AH30,"ZAGARF")*100/M30)</f>
        <v>0</v>
      </c>
      <c r="EC30">
        <f>IF(M30=0,0,COUNTIF(T4_imgsummary!Y30:AH30,"ZAGATF")*100/M30)</f>
        <v>0</v>
      </c>
      <c r="ED30">
        <f>IF(M30=0,0,COUNTIF(T4_imgsummary!Y30:AH30,"ZCMRF")*100/M30)</f>
        <v>0</v>
      </c>
      <c r="EE30">
        <f>IF(M30=0,0,COUNTIF(T4_imgsummary!Y30:AH30,"ZDENF")*100/M30)</f>
        <v>0</v>
      </c>
      <c r="EF30">
        <f>IF(M30=0,0,COUNTIF(T4_imgsummary!Y30:AH30,"ZEUPF")*100/M30)</f>
        <v>0</v>
      </c>
      <c r="EG30">
        <f>IF(M30=0,0,COUNTIF(T4_imgsummary!Y30:AH30,"ZFAVF")*100/M30)</f>
        <v>0</v>
      </c>
      <c r="EH30">
        <f>IF(M30=0,0,COUNTIF(T4_imgsummary!Y30:AH30,"ZMUSF")*100/M30)</f>
        <v>0</v>
      </c>
      <c r="EI30">
        <f>IF(M30=0,0,COUNTIF(T4_imgsummary!Y30:AH30,"ZNSC")*100/M30)</f>
        <v>0</v>
      </c>
      <c r="EJ30">
        <f>IF(M30=0,0,COUNTIF(T4_imgsummary!Y30:AH30,"ZOC")*100/M30)</f>
        <v>0</v>
      </c>
      <c r="EK30">
        <f>IF(M30=0,0,COUNTIF(T4_imgsummary!Y30:AH30,"ZPOCF")*100/M30)</f>
        <v>0</v>
      </c>
      <c r="EL30">
        <f>IF(M30=0,0,COUNTIF(T4_imgsummary!Y30:AH30,"ZPORF")*100/M30)</f>
        <v>0</v>
      </c>
    </row>
    <row r="31" spans="1:142" x14ac:dyDescent="0.25">
      <c r="A31">
        <v>29</v>
      </c>
      <c r="B31" t="s">
        <v>902</v>
      </c>
      <c r="F31" s="26">
        <f>IF(M31=0,0,COUNTIF(T4_imgsummary!O31:X31,"HC")*100/M31)</f>
        <v>10</v>
      </c>
      <c r="G31" s="26">
        <f>IF(M31=0,0,COUNTIF(T4_imgsummary!O31:X31,"AA")*100/M31)</f>
        <v>60</v>
      </c>
      <c r="H31">
        <f>IF(M31=0,0,COUNTIF(T4_imgsummary!O31:X31,"AB")*100/M31)</f>
        <v>0</v>
      </c>
      <c r="I31">
        <f>IF(M31=0,0,COUNTIF(T4_imgsummary!O31:X31,"MA")*100/M31)</f>
        <v>0</v>
      </c>
      <c r="J31" s="26">
        <f>IF(M31=0,0,COUNTIF(T4_imgsummary!O31:X31,"HA")*100/M31)</f>
        <v>10</v>
      </c>
      <c r="K31" s="26">
        <f>IF(M31=0,0,COUNTIF(T4_imgsummary!O31:X31,"OB")*100/M31)</f>
        <v>20</v>
      </c>
      <c r="L31">
        <f>IF(M31=0,0,COUNTIF(T4_imgsummary!O31:X31,"TWB")*100/M31)</f>
        <v>0</v>
      </c>
      <c r="M31">
        <f>10-COUNTIF(T4_imgsummary!O31:X31,"TWS")</f>
        <v>10</v>
      </c>
      <c r="P31">
        <f>IF(M31=0,0,COUNTIF(T4_imgsummary!E31:N31,"ACAN")*100/M31)</f>
        <v>0</v>
      </c>
      <c r="Q31">
        <f>IF(M31=0,0,COUNTIF(T4_imgsummary!E31:N31,"ACB")*100/M31)</f>
        <v>0</v>
      </c>
      <c r="R31">
        <f>IF(M31=0,0,COUNTIF(T4_imgsummary!E31:N31,"ACC")*100/M31)</f>
        <v>0</v>
      </c>
      <c r="S31">
        <f>IF(M31=0,0,COUNTIF(T4_imgsummary!E31:N31,"ACD")*100/M31)</f>
        <v>0</v>
      </c>
      <c r="T31">
        <f>IF(M31=0,0,COUNTIF(T4_imgsummary!E31:N31,"ACH")*100/M31)</f>
        <v>0</v>
      </c>
      <c r="U31">
        <f>IF(M31=0,0,COUNTIF(T4_imgsummary!E31:N31,"ACT")*100/M31)</f>
        <v>0</v>
      </c>
      <c r="V31">
        <f>IF(M31=0,0,COUNTIF(T4_imgsummary!E31:N31,"ACR")*100/M31)</f>
        <v>0</v>
      </c>
      <c r="W31">
        <f>IF(M31=0,0,COUNTIF(T4_imgsummary!E31:N31,"AST")*100/M31)</f>
        <v>0</v>
      </c>
      <c r="X31">
        <f>IF(M31=0,0,COUNTIF(T4_imgsummary!E31:N31,"AF")*100/M31)</f>
        <v>0</v>
      </c>
      <c r="Y31">
        <f>IF(M31=0,0,COUNTIF(T4_imgsummary!E31:N31,"BLEC")*100/M31)</f>
        <v>0</v>
      </c>
      <c r="Z31">
        <f>IF(M31=0,0,COUNTIF(T4_imgsummary!E31:N31,"CAU")*100/M31)</f>
        <v>0</v>
      </c>
      <c r="AA31">
        <f>IF(M31=0,0,COUNTIF(T4_imgsummary!E31:N31,"COE")*100/M31)</f>
        <v>0</v>
      </c>
      <c r="AB31">
        <f>IF(M31=0,0,COUNTIF(T4_imgsummary!E31:N31,"COS")*100/M31)</f>
        <v>0</v>
      </c>
      <c r="AC31">
        <f>IF(M31=0,0,COUNTIF(T4_imgsummary!E31:N31,"CYP")*100/M31)</f>
        <v>0</v>
      </c>
      <c r="AD31">
        <f>IF(M31=0,0,COUNTIF(T4_imgsummary!E31:N31,"DIP")*100/M31)</f>
        <v>0</v>
      </c>
      <c r="AE31">
        <f>IF(M31=0,0,COUNTIF(T4_imgsummary!E31:N31,"ECHY")*100/M31)</f>
        <v>0</v>
      </c>
      <c r="AF31">
        <f>IF(M31=0,0,COUNTIF(T4_imgsummary!E31:N31,"ECHI")*100/M31)</f>
        <v>0</v>
      </c>
      <c r="AG31">
        <f>IF(M31=0,0,COUNTIF(T4_imgsummary!E31:N31,"EUP")*100/M31)</f>
        <v>0</v>
      </c>
      <c r="AH31">
        <f>IF(M31=0,0,COUNTIF(T4_imgsummary!E31:N31,"FAV")*100/M31)</f>
        <v>0</v>
      </c>
      <c r="AI31">
        <f>IF(M31=0,0,COUNTIF(T4_imgsummary!E31:N31,"FVI")*100/M31)</f>
        <v>0</v>
      </c>
      <c r="AJ31">
        <f>IF(M31=0,0,COUNTIF(T4_imgsummary!E31:N31,"CMR")*100/M31)</f>
        <v>0</v>
      </c>
      <c r="AK31">
        <f>IF(M31=0,0,COUNTIF(T4_imgsummary!E31:N31,"GAL")*100/M31)</f>
        <v>0</v>
      </c>
      <c r="AL31">
        <f>IF(M31=0,0,COUNTIF(T4_imgsummary!E31:N31,"GONIA")*100/M31)</f>
        <v>0</v>
      </c>
      <c r="AM31">
        <f>IF(M31=0,0,COUNTIF(T4_imgsummary!E31:N31,"GONIO")*100/M31)</f>
        <v>0</v>
      </c>
      <c r="AN31">
        <f>IF(M31=0,0,COUNTIF(T4_imgsummary!E31:N31,"HEL")*100/M31)</f>
        <v>0</v>
      </c>
      <c r="AO31">
        <f>IF(M31=0,0,COUNTIF(T4_imgsummary!E31:N31,"HYD")*100/M31)</f>
        <v>0</v>
      </c>
      <c r="AP31" s="26">
        <f>IF(M31=0,0,COUNTIF(T4_imgsummary!E31:N31,"ISO")*100/M31)</f>
        <v>10</v>
      </c>
      <c r="AQ31">
        <f>IF(M31=0,0,COUNTIF(T4_imgsummary!E31:N31,"LEPA")*100/M31)</f>
        <v>0</v>
      </c>
      <c r="AR31">
        <f>IF(M31=0,0,COUNTIF(T4_imgsummary!E31:N31,"LEPS")*100/M31)</f>
        <v>0</v>
      </c>
      <c r="AS31">
        <f>IF(M31=0,0,COUNTIF(T4_imgsummary!E31:N31,"LOB")*100/M31)</f>
        <v>0</v>
      </c>
      <c r="AT31">
        <f>IF(M31=0,0,COUNTIF(T4_imgsummary!E31:N31,"MER")*100/M31)</f>
        <v>0</v>
      </c>
      <c r="AU31">
        <f>IF(M31=0,0,COUNTIF(T4_imgsummary!E31:N31,"MILL")*100/M31)</f>
        <v>0</v>
      </c>
      <c r="AV31">
        <f>IF(M31=0,0,COUNTIF(T4_imgsummary!E31:N31,"MON")*100/M31)</f>
        <v>0</v>
      </c>
      <c r="AW31">
        <f>IF(M31=0,0,COUNTIF(T4_imgsummary!E31:N31,"MONTB")*100/M31)</f>
        <v>0</v>
      </c>
      <c r="AX31">
        <f>IF(M31=0,0,COUNTIF(T4_imgsummary!E31:N31,"MONTE")*100/M31)</f>
        <v>0</v>
      </c>
      <c r="AY31">
        <f>IF(M31=0,0,COUNTIF(T4_imgsummary!E31:N31,"MONTF")*100/M31)</f>
        <v>0</v>
      </c>
      <c r="AZ31">
        <f>IF(M31=0,0,COUNTIF(T4_imgsummary!E31:N31,"MYC")*100/M31)</f>
        <v>0</v>
      </c>
      <c r="BA31">
        <f>IF(M31=0,0,COUNTIF(T4_imgsummary!E31:N31,"CB")*100/M31)</f>
        <v>0</v>
      </c>
      <c r="BB31">
        <f>IF(M31=0,0,COUNTIF(T4_imgsummary!E31:N31,"BUB")*100/M31)</f>
        <v>0</v>
      </c>
      <c r="BC31">
        <f>IF(M31=0,0,COUNTIF(T4_imgsummary!E31:N31,"CE")*100/M31)</f>
        <v>0</v>
      </c>
      <c r="BD31">
        <f>IF(M31=0,0,COUNTIF(T4_imgsummary!E31:N31,"CF")*100/M31)</f>
        <v>0</v>
      </c>
      <c r="BE31">
        <f>IF(M31=0,0,COUNTIF(T4_imgsummary!E31:N31,"FOT")*100/M31)</f>
        <v>0</v>
      </c>
      <c r="BF31">
        <f>IF(M31=0,0,COUNTIF(T4_imgsummary!E31:N31,"CM")*100/M31)</f>
        <v>0</v>
      </c>
      <c r="BG31">
        <f>IF(M31=0,0,COUNTIF(T4_imgsummary!E31:N31,"OULA")*100/M31)</f>
        <v>0</v>
      </c>
      <c r="BH31">
        <f>IF(M31=0,0,COUNTIF(T4_imgsummary!E31:N31,"OULO")*100/M31)</f>
        <v>0</v>
      </c>
      <c r="BI31">
        <f>IF(M31=0,0,COUNTIF(T4_imgsummary!E31:N31,"OXY")*100/M31)</f>
        <v>0</v>
      </c>
      <c r="BJ31">
        <f>IF(M31=0,0,COUNTIF(T4_imgsummary!E31:N31,"PACE")*100/M31)</f>
        <v>0</v>
      </c>
      <c r="BK31">
        <f>IF(M31=0,0,COUNTIF(T4_imgsummary!E31:N31,"PACF")*100/M31)</f>
        <v>0</v>
      </c>
      <c r="BL31">
        <f>IF(M31=0,0,COUNTIF(T4_imgsummary!E31:N31,"PAV")*100/M31)</f>
        <v>0</v>
      </c>
      <c r="BM31">
        <f>IF(M31=0,0,COUNTIF(T4_imgsummary!E31:N31,"PEC")*100/M31)</f>
        <v>0</v>
      </c>
      <c r="BN31">
        <f>IF(M31=0,0,COUNTIF(T4_imgsummary!E31:N31,"PLAT")*100/M31)</f>
        <v>0</v>
      </c>
      <c r="BO31">
        <f>IF(M31=0,0,COUNTIF(T4_imgsummary!E31:N31,"POC")*100/M31)</f>
        <v>0</v>
      </c>
      <c r="BP31">
        <f>IF(M31=0,0,COUNTIF(T4_imgsummary!E31:N31,"PORB")*100/M31)</f>
        <v>0</v>
      </c>
      <c r="BQ31">
        <f>IF(M31=0,0,COUNTIF(T4_imgsummary!E31:N31,"PORE")*100/M31)</f>
        <v>0</v>
      </c>
      <c r="BR31">
        <f>IF(M31=0,0,COUNTIF(T4_imgsummary!E31:N31,"PORM")*100/M31)</f>
        <v>0</v>
      </c>
      <c r="BS31">
        <f>IF(M31=0,0,COUNTIF(T4_imgsummary!E31:N31,"SER")*100/M31)</f>
        <v>0</v>
      </c>
      <c r="BT31">
        <f>IF(M31=0,0,COUNTIF(T4_imgsummary!E31:N31,"STY")*100/M31)</f>
        <v>0</v>
      </c>
      <c r="BU31">
        <f>IF(M31=0,0,COUNTIF(T4_imgsummary!E31:N31,"SYM")*100/M31)</f>
        <v>0</v>
      </c>
      <c r="BV31">
        <f>IF(M31=0,0,COUNTIF(T4_imgsummary!E31:N31,"TUBI")*100/M31)</f>
        <v>0</v>
      </c>
      <c r="BW31">
        <f>IF(M31=0,0,COUNTIF(T4_imgsummary!E31:N31,"TURB")*100/M31)</f>
        <v>0</v>
      </c>
      <c r="BX31">
        <f>IF(M31=0,0,COUNTIF(T4_imgsummary!E31:N31,"ZACRF")*100/M31)</f>
        <v>0</v>
      </c>
      <c r="BY31">
        <f>IF(M31=0,0,COUNTIF(T4_imgsummary!E31:N31,"ZAGARF")*100/M31)</f>
        <v>0</v>
      </c>
      <c r="BZ31">
        <f>IF(M31=0,0,COUNTIF(T4_imgsummary!E31:N31,"ZAGATF")*100/M31)</f>
        <v>0</v>
      </c>
      <c r="CA31">
        <f>IF(M31=0,0,COUNTIF(T4_imgsummary!E31:N31,"ZDENF")*100/M31)</f>
        <v>0</v>
      </c>
      <c r="CB31">
        <f>IF(M31=0,0,COUNTIF(T4_imgsummary!E31:N31,"ZEUPF")*100/M31)</f>
        <v>0</v>
      </c>
      <c r="CC31">
        <f>IF(M31=0,0,COUNTIF(T4_imgsummary!E31:N31,"ZFAVF")*100/M31)</f>
        <v>0</v>
      </c>
      <c r="CD31">
        <f>IF(M31=0,0,COUNTIF(T4_imgsummary!E31:N31,"ZCMRF")*100/M31)</f>
        <v>0</v>
      </c>
      <c r="CE31">
        <f>IF(M31=0,0,COUNTIF(T4_imgsummary!E31:N31,"ZMUSF")*100/M31)</f>
        <v>0</v>
      </c>
      <c r="CF31">
        <f>IF(M31=0,0,COUNTIF(T4_imgsummary!E31:N31,"ZNSC")*100/M31)</f>
        <v>0</v>
      </c>
      <c r="CG31">
        <f>IF(M31=0,0,COUNTIF(T4_imgsummary!E31:N31,"ZOC")*100/M31)</f>
        <v>0</v>
      </c>
      <c r="CH31">
        <f>IF(M31=0,0,COUNTIF(T4_imgsummary!E31:N31,"ZPOCF")*100/M31)</f>
        <v>0</v>
      </c>
      <c r="CI31">
        <f>IF(M31=0,0,COUNTIF(T4_imgsummary!E31:N31,"ZPORF")*100/M31)</f>
        <v>0</v>
      </c>
      <c r="CK31" s="26">
        <f>IF(M31=0,0,COUNTIF(T4_imgsummary!E31:N31,"AA")*100/M31)</f>
        <v>60</v>
      </c>
      <c r="CL31">
        <f>IF(M31=0,0,COUNTIF(T4_imgsummary!E31:N31,"CA")*100/M31)</f>
        <v>0</v>
      </c>
      <c r="CM31">
        <f>IF(M31=0,0,COUNTIF(T4_imgsummary!E31:N31,"DC")*100/M31)</f>
        <v>0</v>
      </c>
      <c r="CN31">
        <f>IF(M31=0,0,COUNTIF(T4_imgsummary!E31:N31,"DCA")*100/M31)</f>
        <v>0</v>
      </c>
      <c r="CO31">
        <f>IF(M31=0,0,COUNTIF(T4_imgsummary!E31:N31,"DIS")*100/M31)</f>
        <v>0</v>
      </c>
      <c r="CQ31">
        <f>IF(M31=0,0,COUNTIF(T4_imgsummary!E31:N31,"GRV")*100/M31)</f>
        <v>0</v>
      </c>
      <c r="CR31">
        <f>IF(M31=0,0,COUNTIF(T4_imgsummary!E31:N31,"R")*100/M31)</f>
        <v>0</v>
      </c>
      <c r="CS31">
        <f>IF(M31=0,0,COUNTIF(T4_imgsummary!E31:N31,"S")*100/M31)</f>
        <v>0</v>
      </c>
      <c r="CT31">
        <f>IF(M31=0,0,COUNTIF(T4_imgsummary!E31:N31,"RCK")*100/M31)</f>
        <v>0</v>
      </c>
      <c r="CU31">
        <f>IF(M31=0,0,COUNTIF(T4_imgsummary!E31:N31,"SI")*100/M31)</f>
        <v>0</v>
      </c>
      <c r="CW31">
        <f>IF(M31=0,0,COUNTIF(T4_imgsummary!E31:N31,"COD")*100/M31)</f>
        <v>0</v>
      </c>
      <c r="CX31">
        <f>IF(M31=0,0,COUNTIF(T4_imgsummary!E31:N31,"KAPP")*100/M31)</f>
        <v>0</v>
      </c>
      <c r="CY31">
        <f>IF(M31=0,0,COUNTIF(T4_imgsummary!E31:N31,"MA")*100/M31)</f>
        <v>0</v>
      </c>
      <c r="CZ31">
        <f>IF(M31=0,0,COUNTIF(T4_imgsummary!E31:N31,"SARG")*100/M31)</f>
        <v>0</v>
      </c>
      <c r="DB31" s="26">
        <f>IF(M31=0,0,COUNTIF(T4_imgsummary!E31:N31,"HA")*100/M31)</f>
        <v>10</v>
      </c>
      <c r="DD31">
        <f>IF(M31=0,0,COUNTIF(T4_imgsummary!E31:N31,"COTS")*100/M31)</f>
        <v>0</v>
      </c>
      <c r="DE31">
        <f>IF(M31=0,0,COUNTIF(T4_imgsummary!E31:N31,"COR")*100/M31)</f>
        <v>0</v>
      </c>
      <c r="DF31">
        <f>IF(M31=0,0,COUNTIF(T4_imgsummary!E31:N31,"DIA")*100/M31)</f>
        <v>0</v>
      </c>
      <c r="DG31">
        <f>IF(M31=0,0,COUNTIF(T4_imgsummary!E31:N31,"GORG")*100/M31)</f>
        <v>0</v>
      </c>
      <c r="DH31">
        <f>IF(M31=0,0,COUNTIF(T4_imgsummary!E31:N31,"ISIS")*100/M31)</f>
        <v>0</v>
      </c>
      <c r="DI31">
        <f>IF(M31=0,0,COUNTIF(T4_imgsummary!E31:N31,"OT")*100/M31)</f>
        <v>0</v>
      </c>
      <c r="DJ31">
        <f>IF(M31=0,0,COUNTIF(T4_imgsummary!E31:N31,"SG")*100/M31)</f>
        <v>0</v>
      </c>
      <c r="DK31">
        <f>IF(M31=0,0,COUNTIF(T4_imgsummary!E31:N31,"SC")*100/M31)</f>
        <v>0</v>
      </c>
      <c r="DL31" s="26">
        <f>IF(M31=0,0,COUNTIF(T4_imgsummary!E31:N31,"SP")*100/M31)</f>
        <v>20</v>
      </c>
      <c r="DM31">
        <f>IF(M31=0,0,COUNTIF(T4_imgsummary!E31:N31,"ZO")*100/M31)</f>
        <v>0</v>
      </c>
      <c r="DO31">
        <f>IF(M31=0,0,COUNTIF(T4_imgsummary!E31:N31,"TWB")*100/M31)</f>
        <v>0</v>
      </c>
      <c r="DQ31">
        <f>IF(M31=0,0,COUNTIF(T4_imgsummary!Y31:AH31,"COR")*100/M31)</f>
        <v>0</v>
      </c>
      <c r="DR31">
        <f>IF(M31=0,0,COUNTIF(T4_imgsummary!Y31:AH31,"COTS")*100/M31)</f>
        <v>0</v>
      </c>
      <c r="DS31">
        <f>IF(M31=0,0,COUNTIF(T4_imgsummary!Y31:AH31,"DIA")*100/M31)</f>
        <v>0</v>
      </c>
      <c r="DT31">
        <f>IF(M31=0,0,COUNTIF(T4_imgsummary!Y31:AH31,"GORG")*100/M31)</f>
        <v>0</v>
      </c>
      <c r="DU31">
        <f>IF(M31=0,0,COUNTIF(T4_imgsummary!Y31:AH31,"ISIS")*100/M31)</f>
        <v>0</v>
      </c>
      <c r="DV31">
        <f>IF(M31=0,0,COUNTIF(T4_imgsummary!Y31:AH31,"DIS")*100/M31)</f>
        <v>0</v>
      </c>
      <c r="DW31">
        <f>IF(M31=0,0,COUNTIF(T4_imgsummary!Y31:AH31,"BLEC")*100/M31)</f>
        <v>0</v>
      </c>
      <c r="DX31">
        <f>IF(M31=0,0,COUNTIF(T4_imgsummary!Y31:AH31,"COD")*100/M31)</f>
        <v>0</v>
      </c>
      <c r="DY31">
        <f>IF(M31=0,0,COUNTIF(T4_imgsummary!Y31:AH31,"KAPP")*100/M31)</f>
        <v>0</v>
      </c>
      <c r="DZ31">
        <f>IF(M31=0,0,COUNTIF(T4_imgsummary!Y31:AH31,"SARG")*100/M31)</f>
        <v>0</v>
      </c>
      <c r="EA31">
        <f>IF(M31=0,0,COUNTIF(T4_imgsummary!Y31:AH31,"ZACRF")*100/M31)</f>
        <v>0</v>
      </c>
      <c r="EB31">
        <f>IF(M31=0,0,COUNTIF(T4_imgsummary!Y31:AH31,"ZAGARF")*100/M31)</f>
        <v>0</v>
      </c>
      <c r="EC31">
        <f>IF(M31=0,0,COUNTIF(T4_imgsummary!Y31:AH31,"ZAGATF")*100/M31)</f>
        <v>0</v>
      </c>
      <c r="ED31">
        <f>IF(M31=0,0,COUNTIF(T4_imgsummary!Y31:AH31,"ZCMRF")*100/M31)</f>
        <v>0</v>
      </c>
      <c r="EE31">
        <f>IF(M31=0,0,COUNTIF(T4_imgsummary!Y31:AH31,"ZDENF")*100/M31)</f>
        <v>0</v>
      </c>
      <c r="EF31">
        <f>IF(M31=0,0,COUNTIF(T4_imgsummary!Y31:AH31,"ZEUPF")*100/M31)</f>
        <v>0</v>
      </c>
      <c r="EG31">
        <f>IF(M31=0,0,COUNTIF(T4_imgsummary!Y31:AH31,"ZFAVF")*100/M31)</f>
        <v>0</v>
      </c>
      <c r="EH31">
        <f>IF(M31=0,0,COUNTIF(T4_imgsummary!Y31:AH31,"ZMUSF")*100/M31)</f>
        <v>0</v>
      </c>
      <c r="EI31">
        <f>IF(M31=0,0,COUNTIF(T4_imgsummary!Y31:AH31,"ZNSC")*100/M31)</f>
        <v>0</v>
      </c>
      <c r="EJ31">
        <f>IF(M31=0,0,COUNTIF(T4_imgsummary!Y31:AH31,"ZOC")*100/M31)</f>
        <v>0</v>
      </c>
      <c r="EK31">
        <f>IF(M31=0,0,COUNTIF(T4_imgsummary!Y31:AH31,"ZPOCF")*100/M31)</f>
        <v>0</v>
      </c>
      <c r="EL31">
        <f>IF(M31=0,0,COUNTIF(T4_imgsummary!Y31:AH31,"ZPORF")*100/M31)</f>
        <v>0</v>
      </c>
    </row>
    <row r="32" spans="1:142" x14ac:dyDescent="0.25">
      <c r="A32">
        <v>30</v>
      </c>
      <c r="B32" t="s">
        <v>903</v>
      </c>
      <c r="F32" s="26">
        <f>IF(M32=0,0,COUNTIF(T4_imgsummary!O32:X32,"HC")*100/M32)</f>
        <v>10</v>
      </c>
      <c r="G32" s="26">
        <f>IF(M32=0,0,COUNTIF(T4_imgsummary!O32:X32,"AA")*100/M32)</f>
        <v>80</v>
      </c>
      <c r="H32">
        <f>IF(M32=0,0,COUNTIF(T4_imgsummary!O32:X32,"AB")*100/M32)</f>
        <v>0</v>
      </c>
      <c r="I32" s="26">
        <f>IF(M32=0,0,COUNTIF(T4_imgsummary!O32:X32,"MA")*100/M32)</f>
        <v>10</v>
      </c>
      <c r="J32">
        <f>IF(M32=0,0,COUNTIF(T4_imgsummary!O32:X32,"HA")*100/M32)</f>
        <v>0</v>
      </c>
      <c r="K32">
        <f>IF(M32=0,0,COUNTIF(T4_imgsummary!O32:X32,"OB")*100/M32)</f>
        <v>0</v>
      </c>
      <c r="L32">
        <f>IF(M32=0,0,COUNTIF(T4_imgsummary!O32:X32,"TWB")*100/M32)</f>
        <v>0</v>
      </c>
      <c r="M32">
        <f>10-COUNTIF(T4_imgsummary!O32:X32,"TWS")</f>
        <v>10</v>
      </c>
      <c r="P32">
        <f>IF(M32=0,0,COUNTIF(T4_imgsummary!E32:N32,"ACAN")*100/M32)</f>
        <v>0</v>
      </c>
      <c r="Q32">
        <f>IF(M32=0,0,COUNTIF(T4_imgsummary!E32:N32,"ACB")*100/M32)</f>
        <v>0</v>
      </c>
      <c r="R32">
        <f>IF(M32=0,0,COUNTIF(T4_imgsummary!E32:N32,"ACC")*100/M32)</f>
        <v>0</v>
      </c>
      <c r="S32">
        <f>IF(M32=0,0,COUNTIF(T4_imgsummary!E32:N32,"ACD")*100/M32)</f>
        <v>0</v>
      </c>
      <c r="T32">
        <f>IF(M32=0,0,COUNTIF(T4_imgsummary!E32:N32,"ACH")*100/M32)</f>
        <v>0</v>
      </c>
      <c r="U32">
        <f>IF(M32=0,0,COUNTIF(T4_imgsummary!E32:N32,"ACT")*100/M32)</f>
        <v>0</v>
      </c>
      <c r="V32">
        <f>IF(M32=0,0,COUNTIF(T4_imgsummary!E32:N32,"ACR")*100/M32)</f>
        <v>0</v>
      </c>
      <c r="W32">
        <f>IF(M32=0,0,COUNTIF(T4_imgsummary!E32:N32,"AST")*100/M32)</f>
        <v>0</v>
      </c>
      <c r="X32">
        <f>IF(M32=0,0,COUNTIF(T4_imgsummary!E32:N32,"AF")*100/M32)</f>
        <v>0</v>
      </c>
      <c r="Y32">
        <f>IF(M32=0,0,COUNTIF(T4_imgsummary!E32:N32,"BLEC")*100/M32)</f>
        <v>0</v>
      </c>
      <c r="Z32">
        <f>IF(M32=0,0,COUNTIF(T4_imgsummary!E32:N32,"CAU")*100/M32)</f>
        <v>0</v>
      </c>
      <c r="AA32">
        <f>IF(M32=0,0,COUNTIF(T4_imgsummary!E32:N32,"COE")*100/M32)</f>
        <v>0</v>
      </c>
      <c r="AB32">
        <f>IF(M32=0,0,COUNTIF(T4_imgsummary!E32:N32,"COS")*100/M32)</f>
        <v>0</v>
      </c>
      <c r="AC32">
        <f>IF(M32=0,0,COUNTIF(T4_imgsummary!E32:N32,"CYP")*100/M32)</f>
        <v>0</v>
      </c>
      <c r="AD32">
        <f>IF(M32=0,0,COUNTIF(T4_imgsummary!E32:N32,"DIP")*100/M32)</f>
        <v>0</v>
      </c>
      <c r="AE32">
        <f>IF(M32=0,0,COUNTIF(T4_imgsummary!E32:N32,"ECHY")*100/M32)</f>
        <v>0</v>
      </c>
      <c r="AF32">
        <f>IF(M32=0,0,COUNTIF(T4_imgsummary!E32:N32,"ECHI")*100/M32)</f>
        <v>0</v>
      </c>
      <c r="AG32">
        <f>IF(M32=0,0,COUNTIF(T4_imgsummary!E32:N32,"EUP")*100/M32)</f>
        <v>0</v>
      </c>
      <c r="AH32">
        <f>IF(M32=0,0,COUNTIF(T4_imgsummary!E32:N32,"FAV")*100/M32)</f>
        <v>0</v>
      </c>
      <c r="AI32">
        <f>IF(M32=0,0,COUNTIF(T4_imgsummary!E32:N32,"FVI")*100/M32)</f>
        <v>0</v>
      </c>
      <c r="AJ32">
        <f>IF(M32=0,0,COUNTIF(T4_imgsummary!E32:N32,"CMR")*100/M32)</f>
        <v>0</v>
      </c>
      <c r="AK32">
        <f>IF(M32=0,0,COUNTIF(T4_imgsummary!E32:N32,"GAL")*100/M32)</f>
        <v>0</v>
      </c>
      <c r="AL32">
        <f>IF(M32=0,0,COUNTIF(T4_imgsummary!E32:N32,"GONIA")*100/M32)</f>
        <v>0</v>
      </c>
      <c r="AM32">
        <f>IF(M32=0,0,COUNTIF(T4_imgsummary!E32:N32,"GONIO")*100/M32)</f>
        <v>0</v>
      </c>
      <c r="AN32">
        <f>IF(M32=0,0,COUNTIF(T4_imgsummary!E32:N32,"HEL")*100/M32)</f>
        <v>0</v>
      </c>
      <c r="AO32">
        <f>IF(M32=0,0,COUNTIF(T4_imgsummary!E32:N32,"HYD")*100/M32)</f>
        <v>0</v>
      </c>
      <c r="AP32">
        <f>IF(M32=0,0,COUNTIF(T4_imgsummary!E32:N32,"ISO")*100/M32)</f>
        <v>0</v>
      </c>
      <c r="AQ32">
        <f>IF(M32=0,0,COUNTIF(T4_imgsummary!E32:N32,"LEPA")*100/M32)</f>
        <v>0</v>
      </c>
      <c r="AR32">
        <f>IF(M32=0,0,COUNTIF(T4_imgsummary!E32:N32,"LEPS")*100/M32)</f>
        <v>0</v>
      </c>
      <c r="AS32">
        <f>IF(M32=0,0,COUNTIF(T4_imgsummary!E32:N32,"LOB")*100/M32)</f>
        <v>0</v>
      </c>
      <c r="AT32">
        <f>IF(M32=0,0,COUNTIF(T4_imgsummary!E32:N32,"MER")*100/M32)</f>
        <v>0</v>
      </c>
      <c r="AU32">
        <f>IF(M32=0,0,COUNTIF(T4_imgsummary!E32:N32,"MILL")*100/M32)</f>
        <v>0</v>
      </c>
      <c r="AV32">
        <f>IF(M32=0,0,COUNTIF(T4_imgsummary!E32:N32,"MON")*100/M32)</f>
        <v>0</v>
      </c>
      <c r="AW32">
        <f>IF(M32=0,0,COUNTIF(T4_imgsummary!E32:N32,"MONTB")*100/M32)</f>
        <v>0</v>
      </c>
      <c r="AX32">
        <f>IF(M32=0,0,COUNTIF(T4_imgsummary!E32:N32,"MONTE")*100/M32)</f>
        <v>0</v>
      </c>
      <c r="AY32">
        <f>IF(M32=0,0,COUNTIF(T4_imgsummary!E32:N32,"MONTF")*100/M32)</f>
        <v>0</v>
      </c>
      <c r="AZ32">
        <f>IF(M32=0,0,COUNTIF(T4_imgsummary!E32:N32,"MYC")*100/M32)</f>
        <v>0</v>
      </c>
      <c r="BA32">
        <f>IF(M32=0,0,COUNTIF(T4_imgsummary!E32:N32,"CB")*100/M32)</f>
        <v>0</v>
      </c>
      <c r="BB32">
        <f>IF(M32=0,0,COUNTIF(T4_imgsummary!E32:N32,"BUB")*100/M32)</f>
        <v>0</v>
      </c>
      <c r="BC32">
        <f>IF(M32=0,0,COUNTIF(T4_imgsummary!E32:N32,"CE")*100/M32)</f>
        <v>0</v>
      </c>
      <c r="BD32">
        <f>IF(M32=0,0,COUNTIF(T4_imgsummary!E32:N32,"CF")*100/M32)</f>
        <v>0</v>
      </c>
      <c r="BE32">
        <f>IF(M32=0,0,COUNTIF(T4_imgsummary!E32:N32,"FOT")*100/M32)</f>
        <v>0</v>
      </c>
      <c r="BF32">
        <f>IF(M32=0,0,COUNTIF(T4_imgsummary!E32:N32,"CM")*100/M32)</f>
        <v>0</v>
      </c>
      <c r="BG32">
        <f>IF(M32=0,0,COUNTIF(T4_imgsummary!E32:N32,"OULA")*100/M32)</f>
        <v>0</v>
      </c>
      <c r="BH32">
        <f>IF(M32=0,0,COUNTIF(T4_imgsummary!E32:N32,"OULO")*100/M32)</f>
        <v>0</v>
      </c>
      <c r="BI32">
        <f>IF(M32=0,0,COUNTIF(T4_imgsummary!E32:N32,"OXY")*100/M32)</f>
        <v>0</v>
      </c>
      <c r="BJ32">
        <f>IF(M32=0,0,COUNTIF(T4_imgsummary!E32:N32,"PACE")*100/M32)</f>
        <v>0</v>
      </c>
      <c r="BK32">
        <f>IF(M32=0,0,COUNTIF(T4_imgsummary!E32:N32,"PACF")*100/M32)</f>
        <v>0</v>
      </c>
      <c r="BL32">
        <f>IF(M32=0,0,COUNTIF(T4_imgsummary!E32:N32,"PAV")*100/M32)</f>
        <v>0</v>
      </c>
      <c r="BM32">
        <f>IF(M32=0,0,COUNTIF(T4_imgsummary!E32:N32,"PEC")*100/M32)</f>
        <v>0</v>
      </c>
      <c r="BN32">
        <f>IF(M32=0,0,COUNTIF(T4_imgsummary!E32:N32,"PLAT")*100/M32)</f>
        <v>0</v>
      </c>
      <c r="BO32">
        <f>IF(M32=0,0,COUNTIF(T4_imgsummary!E32:N32,"POC")*100/M32)</f>
        <v>0</v>
      </c>
      <c r="BP32">
        <f>IF(M32=0,0,COUNTIF(T4_imgsummary!E32:N32,"PORB")*100/M32)</f>
        <v>0</v>
      </c>
      <c r="BQ32">
        <f>IF(M32=0,0,COUNTIF(T4_imgsummary!E32:N32,"PORE")*100/M32)</f>
        <v>0</v>
      </c>
      <c r="BR32" s="26">
        <f>IF(M32=0,0,COUNTIF(T4_imgsummary!E32:N32,"PORM")*100/M32)</f>
        <v>10</v>
      </c>
      <c r="BS32">
        <f>IF(M32=0,0,COUNTIF(T4_imgsummary!E32:N32,"SER")*100/M32)</f>
        <v>0</v>
      </c>
      <c r="BT32">
        <f>IF(M32=0,0,COUNTIF(T4_imgsummary!E32:N32,"STY")*100/M32)</f>
        <v>0</v>
      </c>
      <c r="BU32">
        <f>IF(M32=0,0,COUNTIF(T4_imgsummary!E32:N32,"SYM")*100/M32)</f>
        <v>0</v>
      </c>
      <c r="BV32">
        <f>IF(M32=0,0,COUNTIF(T4_imgsummary!E32:N32,"TUBI")*100/M32)</f>
        <v>0</v>
      </c>
      <c r="BW32">
        <f>IF(M32=0,0,COUNTIF(T4_imgsummary!E32:N32,"TURB")*100/M32)</f>
        <v>0</v>
      </c>
      <c r="BX32">
        <f>IF(M32=0,0,COUNTIF(T4_imgsummary!E32:N32,"ZACRF")*100/M32)</f>
        <v>0</v>
      </c>
      <c r="BY32">
        <f>IF(M32=0,0,COUNTIF(T4_imgsummary!E32:N32,"ZAGARF")*100/M32)</f>
        <v>0</v>
      </c>
      <c r="BZ32">
        <f>IF(M32=0,0,COUNTIF(T4_imgsummary!E32:N32,"ZAGATF")*100/M32)</f>
        <v>0</v>
      </c>
      <c r="CA32">
        <f>IF(M32=0,0,COUNTIF(T4_imgsummary!E32:N32,"ZDENF")*100/M32)</f>
        <v>0</v>
      </c>
      <c r="CB32">
        <f>IF(M32=0,0,COUNTIF(T4_imgsummary!E32:N32,"ZEUPF")*100/M32)</f>
        <v>0</v>
      </c>
      <c r="CC32">
        <f>IF(M32=0,0,COUNTIF(T4_imgsummary!E32:N32,"ZFAVF")*100/M32)</f>
        <v>0</v>
      </c>
      <c r="CD32">
        <f>IF(M32=0,0,COUNTIF(T4_imgsummary!E32:N32,"ZCMRF")*100/M32)</f>
        <v>0</v>
      </c>
      <c r="CE32">
        <f>IF(M32=0,0,COUNTIF(T4_imgsummary!E32:N32,"ZMUSF")*100/M32)</f>
        <v>0</v>
      </c>
      <c r="CF32">
        <f>IF(M32=0,0,COUNTIF(T4_imgsummary!E32:N32,"ZNSC")*100/M32)</f>
        <v>0</v>
      </c>
      <c r="CG32">
        <f>IF(M32=0,0,COUNTIF(T4_imgsummary!E32:N32,"ZOC")*100/M32)</f>
        <v>0</v>
      </c>
      <c r="CH32">
        <f>IF(M32=0,0,COUNTIF(T4_imgsummary!E32:N32,"ZPOCF")*100/M32)</f>
        <v>0</v>
      </c>
      <c r="CI32">
        <f>IF(M32=0,0,COUNTIF(T4_imgsummary!E32:N32,"ZPORF")*100/M32)</f>
        <v>0</v>
      </c>
      <c r="CK32" s="26">
        <f>IF(M32=0,0,COUNTIF(T4_imgsummary!E32:N32,"AA")*100/M32)</f>
        <v>50</v>
      </c>
      <c r="CL32" s="26">
        <f>IF(M32=0,0,COUNTIF(T4_imgsummary!E32:N32,"CA")*100/M32)</f>
        <v>30</v>
      </c>
      <c r="CM32">
        <f>IF(M32=0,0,COUNTIF(T4_imgsummary!E32:N32,"DC")*100/M32)</f>
        <v>0</v>
      </c>
      <c r="CN32">
        <f>IF(M32=0,0,COUNTIF(T4_imgsummary!E32:N32,"DCA")*100/M32)</f>
        <v>0</v>
      </c>
      <c r="CO32">
        <f>IF(M32=0,0,COUNTIF(T4_imgsummary!E32:N32,"DIS")*100/M32)</f>
        <v>0</v>
      </c>
      <c r="CQ32">
        <f>IF(M32=0,0,COUNTIF(T4_imgsummary!E32:N32,"GRV")*100/M32)</f>
        <v>0</v>
      </c>
      <c r="CR32">
        <f>IF(M32=0,0,COUNTIF(T4_imgsummary!E32:N32,"R")*100/M32)</f>
        <v>0</v>
      </c>
      <c r="CS32">
        <f>IF(M32=0,0,COUNTIF(T4_imgsummary!E32:N32,"S")*100/M32)</f>
        <v>0</v>
      </c>
      <c r="CT32">
        <f>IF(M32=0,0,COUNTIF(T4_imgsummary!E32:N32,"RCK")*100/M32)</f>
        <v>0</v>
      </c>
      <c r="CU32">
        <f>IF(M32=0,0,COUNTIF(T4_imgsummary!E32:N32,"SI")*100/M32)</f>
        <v>0</v>
      </c>
      <c r="CW32">
        <f>IF(M32=0,0,COUNTIF(T4_imgsummary!E32:N32,"COD")*100/M32)</f>
        <v>0</v>
      </c>
      <c r="CX32">
        <f>IF(M32=0,0,COUNTIF(T4_imgsummary!E32:N32,"KAPP")*100/M32)</f>
        <v>0</v>
      </c>
      <c r="CY32" s="26">
        <f>IF(M32=0,0,COUNTIF(T4_imgsummary!E32:N32,"MA")*100/M32)</f>
        <v>10</v>
      </c>
      <c r="CZ32">
        <f>IF(M32=0,0,COUNTIF(T4_imgsummary!E32:N32,"SARG")*100/M32)</f>
        <v>0</v>
      </c>
      <c r="DB32">
        <f>IF(M32=0,0,COUNTIF(T4_imgsummary!E32:N32,"HA")*100/M32)</f>
        <v>0</v>
      </c>
      <c r="DD32">
        <f>IF(M32=0,0,COUNTIF(T4_imgsummary!E32:N32,"COTS")*100/M32)</f>
        <v>0</v>
      </c>
      <c r="DE32">
        <f>IF(M32=0,0,COUNTIF(T4_imgsummary!E32:N32,"COR")*100/M32)</f>
        <v>0</v>
      </c>
      <c r="DF32">
        <f>IF(M32=0,0,COUNTIF(T4_imgsummary!E32:N32,"DIA")*100/M32)</f>
        <v>0</v>
      </c>
      <c r="DG32">
        <f>IF(M32=0,0,COUNTIF(T4_imgsummary!E32:N32,"GORG")*100/M32)</f>
        <v>0</v>
      </c>
      <c r="DH32">
        <f>IF(M32=0,0,COUNTIF(T4_imgsummary!E32:N32,"ISIS")*100/M32)</f>
        <v>0</v>
      </c>
      <c r="DI32">
        <f>IF(M32=0,0,COUNTIF(T4_imgsummary!E32:N32,"OT")*100/M32)</f>
        <v>0</v>
      </c>
      <c r="DJ32">
        <f>IF(M32=0,0,COUNTIF(T4_imgsummary!E32:N32,"SG")*100/M32)</f>
        <v>0</v>
      </c>
      <c r="DK32">
        <f>IF(M32=0,0,COUNTIF(T4_imgsummary!E32:N32,"SC")*100/M32)</f>
        <v>0</v>
      </c>
      <c r="DL32">
        <f>IF(M32=0,0,COUNTIF(T4_imgsummary!E32:N32,"SP")*100/M32)</f>
        <v>0</v>
      </c>
      <c r="DM32">
        <f>IF(M32=0,0,COUNTIF(T4_imgsummary!E32:N32,"ZO")*100/M32)</f>
        <v>0</v>
      </c>
      <c r="DO32">
        <f>IF(M32=0,0,COUNTIF(T4_imgsummary!E32:N32,"TWB")*100/M32)</f>
        <v>0</v>
      </c>
      <c r="DQ32">
        <f>IF(M32=0,0,COUNTIF(T4_imgsummary!Y32:AH32,"COR")*100/M32)</f>
        <v>0</v>
      </c>
      <c r="DR32">
        <f>IF(M32=0,0,COUNTIF(T4_imgsummary!Y32:AH32,"COTS")*100/M32)</f>
        <v>0</v>
      </c>
      <c r="DS32">
        <f>IF(M32=0,0,COUNTIF(T4_imgsummary!Y32:AH32,"DIA")*100/M32)</f>
        <v>0</v>
      </c>
      <c r="DT32">
        <f>IF(M32=0,0,COUNTIF(T4_imgsummary!Y32:AH32,"GORG")*100/M32)</f>
        <v>0</v>
      </c>
      <c r="DU32">
        <f>IF(M32=0,0,COUNTIF(T4_imgsummary!Y32:AH32,"ISIS")*100/M32)</f>
        <v>0</v>
      </c>
      <c r="DV32">
        <f>IF(M32=0,0,COUNTIF(T4_imgsummary!Y32:AH32,"DIS")*100/M32)</f>
        <v>0</v>
      </c>
      <c r="DW32">
        <f>IF(M32=0,0,COUNTIF(T4_imgsummary!Y32:AH32,"BLEC")*100/M32)</f>
        <v>0</v>
      </c>
      <c r="DX32">
        <f>IF(M32=0,0,COUNTIF(T4_imgsummary!Y32:AH32,"COD")*100/M32)</f>
        <v>0</v>
      </c>
      <c r="DY32">
        <f>IF(M32=0,0,COUNTIF(T4_imgsummary!Y32:AH32,"KAPP")*100/M32)</f>
        <v>0</v>
      </c>
      <c r="DZ32">
        <f>IF(M32=0,0,COUNTIF(T4_imgsummary!Y32:AH32,"SARG")*100/M32)</f>
        <v>0</v>
      </c>
      <c r="EA32">
        <f>IF(M32=0,0,COUNTIF(T4_imgsummary!Y32:AH32,"ZACRF")*100/M32)</f>
        <v>0</v>
      </c>
      <c r="EB32">
        <f>IF(M32=0,0,COUNTIF(T4_imgsummary!Y32:AH32,"ZAGARF")*100/M32)</f>
        <v>0</v>
      </c>
      <c r="EC32">
        <f>IF(M32=0,0,COUNTIF(T4_imgsummary!Y32:AH32,"ZAGATF")*100/M32)</f>
        <v>0</v>
      </c>
      <c r="ED32">
        <f>IF(M32=0,0,COUNTIF(T4_imgsummary!Y32:AH32,"ZCMRF")*100/M32)</f>
        <v>0</v>
      </c>
      <c r="EE32">
        <f>IF(M32=0,0,COUNTIF(T4_imgsummary!Y32:AH32,"ZDENF")*100/M32)</f>
        <v>0</v>
      </c>
      <c r="EF32">
        <f>IF(M32=0,0,COUNTIF(T4_imgsummary!Y32:AH32,"ZEUPF")*100/M32)</f>
        <v>0</v>
      </c>
      <c r="EG32">
        <f>IF(M32=0,0,COUNTIF(T4_imgsummary!Y32:AH32,"ZFAVF")*100/M32)</f>
        <v>0</v>
      </c>
      <c r="EH32">
        <f>IF(M32=0,0,COUNTIF(T4_imgsummary!Y32:AH32,"ZMUSF")*100/M32)</f>
        <v>0</v>
      </c>
      <c r="EI32">
        <f>IF(M32=0,0,COUNTIF(T4_imgsummary!Y32:AH32,"ZNSC")*100/M32)</f>
        <v>0</v>
      </c>
      <c r="EJ32">
        <f>IF(M32=0,0,COUNTIF(T4_imgsummary!Y32:AH32,"ZOC")*100/M32)</f>
        <v>0</v>
      </c>
      <c r="EK32">
        <f>IF(M32=0,0,COUNTIF(T4_imgsummary!Y32:AH32,"ZPOCF")*100/M32)</f>
        <v>0</v>
      </c>
      <c r="EL32">
        <f>IF(M32=0,0,COUNTIF(T4_imgsummary!Y32:AH32,"ZPORF")*100/M32)</f>
        <v>0</v>
      </c>
    </row>
    <row r="33" spans="1:142" x14ac:dyDescent="0.25">
      <c r="A33">
        <v>31</v>
      </c>
      <c r="B33" t="s">
        <v>904</v>
      </c>
      <c r="F33" s="26">
        <f>IF(M33=0,0,COUNTIF(T4_imgsummary!O33:X33,"HC")*100/M33)</f>
        <v>20</v>
      </c>
      <c r="G33" s="26">
        <f>IF(M33=0,0,COUNTIF(T4_imgsummary!O33:X33,"AA")*100/M33)</f>
        <v>80</v>
      </c>
      <c r="H33">
        <f>IF(M33=0,0,COUNTIF(T4_imgsummary!O33:X33,"AB")*100/M33)</f>
        <v>0</v>
      </c>
      <c r="I33">
        <f>IF(M33=0,0,COUNTIF(T4_imgsummary!O33:X33,"MA")*100/M33)</f>
        <v>0</v>
      </c>
      <c r="J33">
        <f>IF(M33=0,0,COUNTIF(T4_imgsummary!O33:X33,"HA")*100/M33)</f>
        <v>0</v>
      </c>
      <c r="K33">
        <f>IF(M33=0,0,COUNTIF(T4_imgsummary!O33:X33,"OB")*100/M33)</f>
        <v>0</v>
      </c>
      <c r="L33">
        <f>IF(M33=0,0,COUNTIF(T4_imgsummary!O33:X33,"TWB")*100/M33)</f>
        <v>0</v>
      </c>
      <c r="M33">
        <f>10-COUNTIF(T4_imgsummary!O33:X33,"TWS")</f>
        <v>10</v>
      </c>
      <c r="P33">
        <f>IF(M33=0,0,COUNTIF(T4_imgsummary!E33:N33,"ACAN")*100/M33)</f>
        <v>0</v>
      </c>
      <c r="Q33">
        <f>IF(M33=0,0,COUNTIF(T4_imgsummary!E33:N33,"ACB")*100/M33)</f>
        <v>0</v>
      </c>
      <c r="R33">
        <f>IF(M33=0,0,COUNTIF(T4_imgsummary!E33:N33,"ACC")*100/M33)</f>
        <v>0</v>
      </c>
      <c r="S33">
        <f>IF(M33=0,0,COUNTIF(T4_imgsummary!E33:N33,"ACD")*100/M33)</f>
        <v>0</v>
      </c>
      <c r="T33">
        <f>IF(M33=0,0,COUNTIF(T4_imgsummary!E33:N33,"ACH")*100/M33)</f>
        <v>0</v>
      </c>
      <c r="U33">
        <f>IF(M33=0,0,COUNTIF(T4_imgsummary!E33:N33,"ACT")*100/M33)</f>
        <v>0</v>
      </c>
      <c r="V33">
        <f>IF(M33=0,0,COUNTIF(T4_imgsummary!E33:N33,"ACR")*100/M33)</f>
        <v>0</v>
      </c>
      <c r="W33">
        <f>IF(M33=0,0,COUNTIF(T4_imgsummary!E33:N33,"AST")*100/M33)</f>
        <v>0</v>
      </c>
      <c r="X33">
        <f>IF(M33=0,0,COUNTIF(T4_imgsummary!E33:N33,"AF")*100/M33)</f>
        <v>0</v>
      </c>
      <c r="Y33">
        <f>IF(M33=0,0,COUNTIF(T4_imgsummary!E33:N33,"BLEC")*100/M33)</f>
        <v>0</v>
      </c>
      <c r="Z33">
        <f>IF(M33=0,0,COUNTIF(T4_imgsummary!E33:N33,"CAU")*100/M33)</f>
        <v>0</v>
      </c>
      <c r="AA33">
        <f>IF(M33=0,0,COUNTIF(T4_imgsummary!E33:N33,"COE")*100/M33)</f>
        <v>0</v>
      </c>
      <c r="AB33">
        <f>IF(M33=0,0,COUNTIF(T4_imgsummary!E33:N33,"COS")*100/M33)</f>
        <v>0</v>
      </c>
      <c r="AC33">
        <f>IF(M33=0,0,COUNTIF(T4_imgsummary!E33:N33,"CYP")*100/M33)</f>
        <v>0</v>
      </c>
      <c r="AD33">
        <f>IF(M33=0,0,COUNTIF(T4_imgsummary!E33:N33,"DIP")*100/M33)</f>
        <v>0</v>
      </c>
      <c r="AE33">
        <f>IF(M33=0,0,COUNTIF(T4_imgsummary!E33:N33,"ECHY")*100/M33)</f>
        <v>0</v>
      </c>
      <c r="AF33">
        <f>IF(M33=0,0,COUNTIF(T4_imgsummary!E33:N33,"ECHI")*100/M33)</f>
        <v>0</v>
      </c>
      <c r="AG33">
        <f>IF(M33=0,0,COUNTIF(T4_imgsummary!E33:N33,"EUP")*100/M33)</f>
        <v>0</v>
      </c>
      <c r="AH33">
        <f>IF(M33=0,0,COUNTIF(T4_imgsummary!E33:N33,"FAV")*100/M33)</f>
        <v>0</v>
      </c>
      <c r="AI33">
        <f>IF(M33=0,0,COUNTIF(T4_imgsummary!E33:N33,"FVI")*100/M33)</f>
        <v>0</v>
      </c>
      <c r="AJ33">
        <f>IF(M33=0,0,COUNTIF(T4_imgsummary!E33:N33,"CMR")*100/M33)</f>
        <v>0</v>
      </c>
      <c r="AK33">
        <f>IF(M33=0,0,COUNTIF(T4_imgsummary!E33:N33,"GAL")*100/M33)</f>
        <v>0</v>
      </c>
      <c r="AL33">
        <f>IF(M33=0,0,COUNTIF(T4_imgsummary!E33:N33,"GONIA")*100/M33)</f>
        <v>0</v>
      </c>
      <c r="AM33">
        <f>IF(M33=0,0,COUNTIF(T4_imgsummary!E33:N33,"GONIO")*100/M33)</f>
        <v>0</v>
      </c>
      <c r="AN33">
        <f>IF(M33=0,0,COUNTIF(T4_imgsummary!E33:N33,"HEL")*100/M33)</f>
        <v>0</v>
      </c>
      <c r="AO33">
        <f>IF(M33=0,0,COUNTIF(T4_imgsummary!E33:N33,"HYD")*100/M33)</f>
        <v>0</v>
      </c>
      <c r="AP33">
        <f>IF(M33=0,0,COUNTIF(T4_imgsummary!E33:N33,"ISO")*100/M33)</f>
        <v>0</v>
      </c>
      <c r="AQ33">
        <f>IF(M33=0,0,COUNTIF(T4_imgsummary!E33:N33,"LEPA")*100/M33)</f>
        <v>0</v>
      </c>
      <c r="AR33">
        <f>IF(M33=0,0,COUNTIF(T4_imgsummary!E33:N33,"LEPS")*100/M33)</f>
        <v>0</v>
      </c>
      <c r="AS33">
        <f>IF(M33=0,0,COUNTIF(T4_imgsummary!E33:N33,"LOB")*100/M33)</f>
        <v>0</v>
      </c>
      <c r="AT33">
        <f>IF(M33=0,0,COUNTIF(T4_imgsummary!E33:N33,"MER")*100/M33)</f>
        <v>0</v>
      </c>
      <c r="AU33">
        <f>IF(M33=0,0,COUNTIF(T4_imgsummary!E33:N33,"MILL")*100/M33)</f>
        <v>0</v>
      </c>
      <c r="AV33">
        <f>IF(M33=0,0,COUNTIF(T4_imgsummary!E33:N33,"MON")*100/M33)</f>
        <v>0</v>
      </c>
      <c r="AW33">
        <f>IF(M33=0,0,COUNTIF(T4_imgsummary!E33:N33,"MONTB")*100/M33)</f>
        <v>0</v>
      </c>
      <c r="AX33">
        <f>IF(M33=0,0,COUNTIF(T4_imgsummary!E33:N33,"MONTE")*100/M33)</f>
        <v>0</v>
      </c>
      <c r="AY33">
        <f>IF(M33=0,0,COUNTIF(T4_imgsummary!E33:N33,"MONTF")*100/M33)</f>
        <v>0</v>
      </c>
      <c r="AZ33">
        <f>IF(M33=0,0,COUNTIF(T4_imgsummary!E33:N33,"MYC")*100/M33)</f>
        <v>0</v>
      </c>
      <c r="BA33">
        <f>IF(M33=0,0,COUNTIF(T4_imgsummary!E33:N33,"CB")*100/M33)</f>
        <v>0</v>
      </c>
      <c r="BB33">
        <f>IF(M33=0,0,COUNTIF(T4_imgsummary!E33:N33,"BUB")*100/M33)</f>
        <v>0</v>
      </c>
      <c r="BC33" s="26">
        <f>IF(M33=0,0,COUNTIF(T4_imgsummary!E33:N33,"CE")*100/M33)</f>
        <v>10</v>
      </c>
      <c r="BD33">
        <f>IF(M33=0,0,COUNTIF(T4_imgsummary!E33:N33,"CF")*100/M33)</f>
        <v>0</v>
      </c>
      <c r="BE33">
        <f>IF(M33=0,0,COUNTIF(T4_imgsummary!E33:N33,"FOT")*100/M33)</f>
        <v>0</v>
      </c>
      <c r="BF33">
        <f>IF(M33=0,0,COUNTIF(T4_imgsummary!E33:N33,"CM")*100/M33)</f>
        <v>0</v>
      </c>
      <c r="BG33">
        <f>IF(M33=0,0,COUNTIF(T4_imgsummary!E33:N33,"OULA")*100/M33)</f>
        <v>0</v>
      </c>
      <c r="BH33">
        <f>IF(M33=0,0,COUNTIF(T4_imgsummary!E33:N33,"OULO")*100/M33)</f>
        <v>0</v>
      </c>
      <c r="BI33">
        <f>IF(M33=0,0,COUNTIF(T4_imgsummary!E33:N33,"OXY")*100/M33)</f>
        <v>0</v>
      </c>
      <c r="BJ33">
        <f>IF(M33=0,0,COUNTIF(T4_imgsummary!E33:N33,"PACE")*100/M33)</f>
        <v>0</v>
      </c>
      <c r="BK33">
        <f>IF(M33=0,0,COUNTIF(T4_imgsummary!E33:N33,"PACF")*100/M33)</f>
        <v>0</v>
      </c>
      <c r="BL33">
        <f>IF(M33=0,0,COUNTIF(T4_imgsummary!E33:N33,"PAV")*100/M33)</f>
        <v>0</v>
      </c>
      <c r="BM33">
        <f>IF(M33=0,0,COUNTIF(T4_imgsummary!E33:N33,"PEC")*100/M33)</f>
        <v>0</v>
      </c>
      <c r="BN33">
        <f>IF(M33=0,0,COUNTIF(T4_imgsummary!E33:N33,"PLAT")*100/M33)</f>
        <v>0</v>
      </c>
      <c r="BO33">
        <f>IF(M33=0,0,COUNTIF(T4_imgsummary!E33:N33,"POC")*100/M33)</f>
        <v>0</v>
      </c>
      <c r="BP33">
        <f>IF(M33=0,0,COUNTIF(T4_imgsummary!E33:N33,"PORB")*100/M33)</f>
        <v>0</v>
      </c>
      <c r="BQ33">
        <f>IF(M33=0,0,COUNTIF(T4_imgsummary!E33:N33,"PORE")*100/M33)</f>
        <v>0</v>
      </c>
      <c r="BR33" s="26">
        <f>IF(M33=0,0,COUNTIF(T4_imgsummary!E33:N33,"PORM")*100/M33)</f>
        <v>10</v>
      </c>
      <c r="BS33">
        <f>IF(M33=0,0,COUNTIF(T4_imgsummary!E33:N33,"SER")*100/M33)</f>
        <v>0</v>
      </c>
      <c r="BT33">
        <f>IF(M33=0,0,COUNTIF(T4_imgsummary!E33:N33,"STY")*100/M33)</f>
        <v>0</v>
      </c>
      <c r="BU33">
        <f>IF(M33=0,0,COUNTIF(T4_imgsummary!E33:N33,"SYM")*100/M33)</f>
        <v>0</v>
      </c>
      <c r="BV33">
        <f>IF(M33=0,0,COUNTIF(T4_imgsummary!E33:N33,"TUBI")*100/M33)</f>
        <v>0</v>
      </c>
      <c r="BW33">
        <f>IF(M33=0,0,COUNTIF(T4_imgsummary!E33:N33,"TURB")*100/M33)</f>
        <v>0</v>
      </c>
      <c r="BX33">
        <f>IF(M33=0,0,COUNTIF(T4_imgsummary!E33:N33,"ZACRF")*100/M33)</f>
        <v>0</v>
      </c>
      <c r="BY33">
        <f>IF(M33=0,0,COUNTIF(T4_imgsummary!E33:N33,"ZAGARF")*100/M33)</f>
        <v>0</v>
      </c>
      <c r="BZ33">
        <f>IF(M33=0,0,COUNTIF(T4_imgsummary!E33:N33,"ZAGATF")*100/M33)</f>
        <v>0</v>
      </c>
      <c r="CA33">
        <f>IF(M33=0,0,COUNTIF(T4_imgsummary!E33:N33,"ZDENF")*100/M33)</f>
        <v>0</v>
      </c>
      <c r="CB33">
        <f>IF(M33=0,0,COUNTIF(T4_imgsummary!E33:N33,"ZEUPF")*100/M33)</f>
        <v>0</v>
      </c>
      <c r="CC33">
        <f>IF(M33=0,0,COUNTIF(T4_imgsummary!E33:N33,"ZFAVF")*100/M33)</f>
        <v>0</v>
      </c>
      <c r="CD33">
        <f>IF(M33=0,0,COUNTIF(T4_imgsummary!E33:N33,"ZCMRF")*100/M33)</f>
        <v>0</v>
      </c>
      <c r="CE33">
        <f>IF(M33=0,0,COUNTIF(T4_imgsummary!E33:N33,"ZMUSF")*100/M33)</f>
        <v>0</v>
      </c>
      <c r="CF33">
        <f>IF(M33=0,0,COUNTIF(T4_imgsummary!E33:N33,"ZNSC")*100/M33)</f>
        <v>0</v>
      </c>
      <c r="CG33">
        <f>IF(M33=0,0,COUNTIF(T4_imgsummary!E33:N33,"ZOC")*100/M33)</f>
        <v>0</v>
      </c>
      <c r="CH33">
        <f>IF(M33=0,0,COUNTIF(T4_imgsummary!E33:N33,"ZPOCF")*100/M33)</f>
        <v>0</v>
      </c>
      <c r="CI33">
        <f>IF(M33=0,0,COUNTIF(T4_imgsummary!E33:N33,"ZPORF")*100/M33)</f>
        <v>0</v>
      </c>
      <c r="CK33" s="26">
        <f>IF(M33=0,0,COUNTIF(T4_imgsummary!E33:N33,"AA")*100/M33)</f>
        <v>80</v>
      </c>
      <c r="CL33">
        <f>IF(M33=0,0,COUNTIF(T4_imgsummary!E33:N33,"CA")*100/M33)</f>
        <v>0</v>
      </c>
      <c r="CM33">
        <f>IF(M33=0,0,COUNTIF(T4_imgsummary!E33:N33,"DC")*100/M33)</f>
        <v>0</v>
      </c>
      <c r="CN33">
        <f>IF(M33=0,0,COUNTIF(T4_imgsummary!E33:N33,"DCA")*100/M33)</f>
        <v>0</v>
      </c>
      <c r="CO33">
        <f>IF(M33=0,0,COUNTIF(T4_imgsummary!E33:N33,"DIS")*100/M33)</f>
        <v>0</v>
      </c>
      <c r="CQ33">
        <f>IF(M33=0,0,COUNTIF(T4_imgsummary!E33:N33,"GRV")*100/M33)</f>
        <v>0</v>
      </c>
      <c r="CR33">
        <f>IF(M33=0,0,COUNTIF(T4_imgsummary!E33:N33,"R")*100/M33)</f>
        <v>0</v>
      </c>
      <c r="CS33">
        <f>IF(M33=0,0,COUNTIF(T4_imgsummary!E33:N33,"S")*100/M33)</f>
        <v>0</v>
      </c>
      <c r="CT33">
        <f>IF(M33=0,0,COUNTIF(T4_imgsummary!E33:N33,"RCK")*100/M33)</f>
        <v>0</v>
      </c>
      <c r="CU33">
        <f>IF(M33=0,0,COUNTIF(T4_imgsummary!E33:N33,"SI")*100/M33)</f>
        <v>0</v>
      </c>
      <c r="CW33">
        <f>IF(M33=0,0,COUNTIF(T4_imgsummary!E33:N33,"COD")*100/M33)</f>
        <v>0</v>
      </c>
      <c r="CX33">
        <f>IF(M33=0,0,COUNTIF(T4_imgsummary!E33:N33,"KAPP")*100/M33)</f>
        <v>0</v>
      </c>
      <c r="CY33">
        <f>IF(M33=0,0,COUNTIF(T4_imgsummary!E33:N33,"MA")*100/M33)</f>
        <v>0</v>
      </c>
      <c r="CZ33">
        <f>IF(M33=0,0,COUNTIF(T4_imgsummary!E33:N33,"SARG")*100/M33)</f>
        <v>0</v>
      </c>
      <c r="DB33">
        <f>IF(M33=0,0,COUNTIF(T4_imgsummary!E33:N33,"HA")*100/M33)</f>
        <v>0</v>
      </c>
      <c r="DD33">
        <f>IF(M33=0,0,COUNTIF(T4_imgsummary!E33:N33,"COTS")*100/M33)</f>
        <v>0</v>
      </c>
      <c r="DE33">
        <f>IF(M33=0,0,COUNTIF(T4_imgsummary!E33:N33,"COR")*100/M33)</f>
        <v>0</v>
      </c>
      <c r="DF33">
        <f>IF(M33=0,0,COUNTIF(T4_imgsummary!E33:N33,"DIA")*100/M33)</f>
        <v>0</v>
      </c>
      <c r="DG33">
        <f>IF(M33=0,0,COUNTIF(T4_imgsummary!E33:N33,"GORG")*100/M33)</f>
        <v>0</v>
      </c>
      <c r="DH33">
        <f>IF(M33=0,0,COUNTIF(T4_imgsummary!E33:N33,"ISIS")*100/M33)</f>
        <v>0</v>
      </c>
      <c r="DI33">
        <f>IF(M33=0,0,COUNTIF(T4_imgsummary!E33:N33,"OT")*100/M33)</f>
        <v>0</v>
      </c>
      <c r="DJ33">
        <f>IF(M33=0,0,COUNTIF(T4_imgsummary!E33:N33,"SG")*100/M33)</f>
        <v>0</v>
      </c>
      <c r="DK33">
        <f>IF(M33=0,0,COUNTIF(T4_imgsummary!E33:N33,"SC")*100/M33)</f>
        <v>0</v>
      </c>
      <c r="DL33">
        <f>IF(M33=0,0,COUNTIF(T4_imgsummary!E33:N33,"SP")*100/M33)</f>
        <v>0</v>
      </c>
      <c r="DM33">
        <f>IF(M33=0,0,COUNTIF(T4_imgsummary!E33:N33,"ZO")*100/M33)</f>
        <v>0</v>
      </c>
      <c r="DO33">
        <f>IF(M33=0,0,COUNTIF(T4_imgsummary!E33:N33,"TWB")*100/M33)</f>
        <v>0</v>
      </c>
      <c r="DQ33">
        <f>IF(M33=0,0,COUNTIF(T4_imgsummary!Y33:AH33,"COR")*100/M33)</f>
        <v>0</v>
      </c>
      <c r="DR33">
        <f>IF(M33=0,0,COUNTIF(T4_imgsummary!Y33:AH33,"COTS")*100/M33)</f>
        <v>0</v>
      </c>
      <c r="DS33">
        <f>IF(M33=0,0,COUNTIF(T4_imgsummary!Y33:AH33,"DIA")*100/M33)</f>
        <v>0</v>
      </c>
      <c r="DT33">
        <f>IF(M33=0,0,COUNTIF(T4_imgsummary!Y33:AH33,"GORG")*100/M33)</f>
        <v>0</v>
      </c>
      <c r="DU33">
        <f>IF(M33=0,0,COUNTIF(T4_imgsummary!Y33:AH33,"ISIS")*100/M33)</f>
        <v>0</v>
      </c>
      <c r="DV33">
        <f>IF(M33=0,0,COUNTIF(T4_imgsummary!Y33:AH33,"DIS")*100/M33)</f>
        <v>0</v>
      </c>
      <c r="DW33">
        <f>IF(M33=0,0,COUNTIF(T4_imgsummary!Y33:AH33,"BLEC")*100/M33)</f>
        <v>0</v>
      </c>
      <c r="DX33">
        <f>IF(M33=0,0,COUNTIF(T4_imgsummary!Y33:AH33,"COD")*100/M33)</f>
        <v>0</v>
      </c>
      <c r="DY33">
        <f>IF(M33=0,0,COUNTIF(T4_imgsummary!Y33:AH33,"KAPP")*100/M33)</f>
        <v>0</v>
      </c>
      <c r="DZ33">
        <f>IF(M33=0,0,COUNTIF(T4_imgsummary!Y33:AH33,"SARG")*100/M33)</f>
        <v>0</v>
      </c>
      <c r="EA33">
        <f>IF(M33=0,0,COUNTIF(T4_imgsummary!Y33:AH33,"ZACRF")*100/M33)</f>
        <v>0</v>
      </c>
      <c r="EB33">
        <f>IF(M33=0,0,COUNTIF(T4_imgsummary!Y33:AH33,"ZAGARF")*100/M33)</f>
        <v>0</v>
      </c>
      <c r="EC33">
        <f>IF(M33=0,0,COUNTIF(T4_imgsummary!Y33:AH33,"ZAGATF")*100/M33)</f>
        <v>0</v>
      </c>
      <c r="ED33">
        <f>IF(M33=0,0,COUNTIF(T4_imgsummary!Y33:AH33,"ZCMRF")*100/M33)</f>
        <v>0</v>
      </c>
      <c r="EE33">
        <f>IF(M33=0,0,COUNTIF(T4_imgsummary!Y33:AH33,"ZDENF")*100/M33)</f>
        <v>0</v>
      </c>
      <c r="EF33">
        <f>IF(M33=0,0,COUNTIF(T4_imgsummary!Y33:AH33,"ZEUPF")*100/M33)</f>
        <v>0</v>
      </c>
      <c r="EG33">
        <f>IF(M33=0,0,COUNTIF(T4_imgsummary!Y33:AH33,"ZFAVF")*100/M33)</f>
        <v>0</v>
      </c>
      <c r="EH33">
        <f>IF(M33=0,0,COUNTIF(T4_imgsummary!Y33:AH33,"ZMUSF")*100/M33)</f>
        <v>0</v>
      </c>
      <c r="EI33">
        <f>IF(M33=0,0,COUNTIF(T4_imgsummary!Y33:AH33,"ZNSC")*100/M33)</f>
        <v>0</v>
      </c>
      <c r="EJ33">
        <f>IF(M33=0,0,COUNTIF(T4_imgsummary!Y33:AH33,"ZOC")*100/M33)</f>
        <v>0</v>
      </c>
      <c r="EK33">
        <f>IF(M33=0,0,COUNTIF(T4_imgsummary!Y33:AH33,"ZPOCF")*100/M33)</f>
        <v>0</v>
      </c>
      <c r="EL33">
        <f>IF(M33=0,0,COUNTIF(T4_imgsummary!Y33:AH33,"ZPORF")*100/M33)</f>
        <v>0</v>
      </c>
    </row>
    <row r="34" spans="1:142" x14ac:dyDescent="0.25">
      <c r="A34">
        <v>32</v>
      </c>
      <c r="B34" t="s">
        <v>905</v>
      </c>
      <c r="F34" s="26">
        <f>IF(M34=0,0,COUNTIF(T4_imgsummary!O34:X34,"HC")*100/M34)</f>
        <v>20</v>
      </c>
      <c r="G34" s="26">
        <f>IF(M34=0,0,COUNTIF(T4_imgsummary!O34:X34,"AA")*100/M34)</f>
        <v>60</v>
      </c>
      <c r="H34">
        <f>IF(M34=0,0,COUNTIF(T4_imgsummary!O34:X34,"AB")*100/M34)</f>
        <v>0</v>
      </c>
      <c r="I34" s="26">
        <f>IF(M34=0,0,COUNTIF(T4_imgsummary!O34:X34,"MA")*100/M34)</f>
        <v>10</v>
      </c>
      <c r="J34" s="26">
        <f>IF(M34=0,0,COUNTIF(T4_imgsummary!O34:X34,"HA")*100/M34)</f>
        <v>10</v>
      </c>
      <c r="K34">
        <f>IF(M34=0,0,COUNTIF(T4_imgsummary!O34:X34,"OB")*100/M34)</f>
        <v>0</v>
      </c>
      <c r="L34">
        <f>IF(M34=0,0,COUNTIF(T4_imgsummary!O34:X34,"TWB")*100/M34)</f>
        <v>0</v>
      </c>
      <c r="M34">
        <f>10-COUNTIF(T4_imgsummary!O34:X34,"TWS")</f>
        <v>10</v>
      </c>
      <c r="P34">
        <f>IF(M34=0,0,COUNTIF(T4_imgsummary!E34:N34,"ACAN")*100/M34)</f>
        <v>0</v>
      </c>
      <c r="Q34">
        <f>IF(M34=0,0,COUNTIF(T4_imgsummary!E34:N34,"ACB")*100/M34)</f>
        <v>0</v>
      </c>
      <c r="R34">
        <f>IF(M34=0,0,COUNTIF(T4_imgsummary!E34:N34,"ACC")*100/M34)</f>
        <v>0</v>
      </c>
      <c r="S34">
        <f>IF(M34=0,0,COUNTIF(T4_imgsummary!E34:N34,"ACD")*100/M34)</f>
        <v>0</v>
      </c>
      <c r="T34">
        <f>IF(M34=0,0,COUNTIF(T4_imgsummary!E34:N34,"ACH")*100/M34)</f>
        <v>0</v>
      </c>
      <c r="U34">
        <f>IF(M34=0,0,COUNTIF(T4_imgsummary!E34:N34,"ACT")*100/M34)</f>
        <v>0</v>
      </c>
      <c r="V34">
        <f>IF(M34=0,0,COUNTIF(T4_imgsummary!E34:N34,"ACR")*100/M34)</f>
        <v>0</v>
      </c>
      <c r="W34">
        <f>IF(M34=0,0,COUNTIF(T4_imgsummary!E34:N34,"AST")*100/M34)</f>
        <v>0</v>
      </c>
      <c r="X34">
        <f>IF(M34=0,0,COUNTIF(T4_imgsummary!E34:N34,"AF")*100/M34)</f>
        <v>0</v>
      </c>
      <c r="Y34">
        <f>IF(M34=0,0,COUNTIF(T4_imgsummary!E34:N34,"BLEC")*100/M34)</f>
        <v>0</v>
      </c>
      <c r="Z34">
        <f>IF(M34=0,0,COUNTIF(T4_imgsummary!E34:N34,"CAU")*100/M34)</f>
        <v>0</v>
      </c>
      <c r="AA34">
        <f>IF(M34=0,0,COUNTIF(T4_imgsummary!E34:N34,"COE")*100/M34)</f>
        <v>0</v>
      </c>
      <c r="AB34">
        <f>IF(M34=0,0,COUNTIF(T4_imgsummary!E34:N34,"COS")*100/M34)</f>
        <v>0</v>
      </c>
      <c r="AC34">
        <f>IF(M34=0,0,COUNTIF(T4_imgsummary!E34:N34,"CYP")*100/M34)</f>
        <v>0</v>
      </c>
      <c r="AD34">
        <f>IF(M34=0,0,COUNTIF(T4_imgsummary!E34:N34,"DIP")*100/M34)</f>
        <v>0</v>
      </c>
      <c r="AE34">
        <f>IF(M34=0,0,COUNTIF(T4_imgsummary!E34:N34,"ECHY")*100/M34)</f>
        <v>0</v>
      </c>
      <c r="AF34">
        <f>IF(M34=0,0,COUNTIF(T4_imgsummary!E34:N34,"ECHI")*100/M34)</f>
        <v>0</v>
      </c>
      <c r="AG34">
        <f>IF(M34=0,0,COUNTIF(T4_imgsummary!E34:N34,"EUP")*100/M34)</f>
        <v>0</v>
      </c>
      <c r="AH34">
        <f>IF(M34=0,0,COUNTIF(T4_imgsummary!E34:N34,"FAV")*100/M34)</f>
        <v>0</v>
      </c>
      <c r="AI34">
        <f>IF(M34=0,0,COUNTIF(T4_imgsummary!E34:N34,"FVI")*100/M34)</f>
        <v>0</v>
      </c>
      <c r="AJ34">
        <f>IF(M34=0,0,COUNTIF(T4_imgsummary!E34:N34,"CMR")*100/M34)</f>
        <v>0</v>
      </c>
      <c r="AK34">
        <f>IF(M34=0,0,COUNTIF(T4_imgsummary!E34:N34,"GAL")*100/M34)</f>
        <v>0</v>
      </c>
      <c r="AL34">
        <f>IF(M34=0,0,COUNTIF(T4_imgsummary!E34:N34,"GONIA")*100/M34)</f>
        <v>0</v>
      </c>
      <c r="AM34">
        <f>IF(M34=0,0,COUNTIF(T4_imgsummary!E34:N34,"GONIO")*100/M34)</f>
        <v>0</v>
      </c>
      <c r="AN34">
        <f>IF(M34=0,0,COUNTIF(T4_imgsummary!E34:N34,"HEL")*100/M34)</f>
        <v>0</v>
      </c>
      <c r="AO34">
        <f>IF(M34=0,0,COUNTIF(T4_imgsummary!E34:N34,"HYD")*100/M34)</f>
        <v>0</v>
      </c>
      <c r="AP34" s="26">
        <f>IF(M34=0,0,COUNTIF(T4_imgsummary!E34:N34,"ISO")*100/M34)</f>
        <v>20</v>
      </c>
      <c r="AQ34">
        <f>IF(M34=0,0,COUNTIF(T4_imgsummary!E34:N34,"LEPA")*100/M34)</f>
        <v>0</v>
      </c>
      <c r="AR34">
        <f>IF(M34=0,0,COUNTIF(T4_imgsummary!E34:N34,"LEPS")*100/M34)</f>
        <v>0</v>
      </c>
      <c r="AS34">
        <f>IF(M34=0,0,COUNTIF(T4_imgsummary!E34:N34,"LOB")*100/M34)</f>
        <v>0</v>
      </c>
      <c r="AT34">
        <f>IF(M34=0,0,COUNTIF(T4_imgsummary!E34:N34,"MER")*100/M34)</f>
        <v>0</v>
      </c>
      <c r="AU34">
        <f>IF(M34=0,0,COUNTIF(T4_imgsummary!E34:N34,"MILL")*100/M34)</f>
        <v>0</v>
      </c>
      <c r="AV34">
        <f>IF(M34=0,0,COUNTIF(T4_imgsummary!E34:N34,"MON")*100/M34)</f>
        <v>0</v>
      </c>
      <c r="AW34">
        <f>IF(M34=0,0,COUNTIF(T4_imgsummary!E34:N34,"MONTB")*100/M34)</f>
        <v>0</v>
      </c>
      <c r="AX34">
        <f>IF(M34=0,0,COUNTIF(T4_imgsummary!E34:N34,"MONTE")*100/M34)</f>
        <v>0</v>
      </c>
      <c r="AY34">
        <f>IF(M34=0,0,COUNTIF(T4_imgsummary!E34:N34,"MONTF")*100/M34)</f>
        <v>0</v>
      </c>
      <c r="AZ34">
        <f>IF(M34=0,0,COUNTIF(T4_imgsummary!E34:N34,"MYC")*100/M34)</f>
        <v>0</v>
      </c>
      <c r="BA34">
        <f>IF(M34=0,0,COUNTIF(T4_imgsummary!E34:N34,"CB")*100/M34)</f>
        <v>0</v>
      </c>
      <c r="BB34">
        <f>IF(M34=0,0,COUNTIF(T4_imgsummary!E34:N34,"BUB")*100/M34)</f>
        <v>0</v>
      </c>
      <c r="BC34">
        <f>IF(M34=0,0,COUNTIF(T4_imgsummary!E34:N34,"CE")*100/M34)</f>
        <v>0</v>
      </c>
      <c r="BD34">
        <f>IF(M34=0,0,COUNTIF(T4_imgsummary!E34:N34,"CF")*100/M34)</f>
        <v>0</v>
      </c>
      <c r="BE34">
        <f>IF(M34=0,0,COUNTIF(T4_imgsummary!E34:N34,"FOT")*100/M34)</f>
        <v>0</v>
      </c>
      <c r="BF34">
        <f>IF(M34=0,0,COUNTIF(T4_imgsummary!E34:N34,"CM")*100/M34)</f>
        <v>0</v>
      </c>
      <c r="BG34">
        <f>IF(M34=0,0,COUNTIF(T4_imgsummary!E34:N34,"OULA")*100/M34)</f>
        <v>0</v>
      </c>
      <c r="BH34">
        <f>IF(M34=0,0,COUNTIF(T4_imgsummary!E34:N34,"OULO")*100/M34)</f>
        <v>0</v>
      </c>
      <c r="BI34">
        <f>IF(M34=0,0,COUNTIF(T4_imgsummary!E34:N34,"OXY")*100/M34)</f>
        <v>0</v>
      </c>
      <c r="BJ34">
        <f>IF(M34=0,0,COUNTIF(T4_imgsummary!E34:N34,"PACE")*100/M34)</f>
        <v>0</v>
      </c>
      <c r="BK34">
        <f>IF(M34=0,0,COUNTIF(T4_imgsummary!E34:N34,"PACF")*100/M34)</f>
        <v>0</v>
      </c>
      <c r="BL34">
        <f>IF(M34=0,0,COUNTIF(T4_imgsummary!E34:N34,"PAV")*100/M34)</f>
        <v>0</v>
      </c>
      <c r="BM34">
        <f>IF(M34=0,0,COUNTIF(T4_imgsummary!E34:N34,"PEC")*100/M34)</f>
        <v>0</v>
      </c>
      <c r="BN34">
        <f>IF(M34=0,0,COUNTIF(T4_imgsummary!E34:N34,"PLAT")*100/M34)</f>
        <v>0</v>
      </c>
      <c r="BO34">
        <f>IF(M34=0,0,COUNTIF(T4_imgsummary!E34:N34,"POC")*100/M34)</f>
        <v>0</v>
      </c>
      <c r="BP34">
        <f>IF(M34=0,0,COUNTIF(T4_imgsummary!E34:N34,"PORB")*100/M34)</f>
        <v>0</v>
      </c>
      <c r="BQ34">
        <f>IF(M34=0,0,COUNTIF(T4_imgsummary!E34:N34,"PORE")*100/M34)</f>
        <v>0</v>
      </c>
      <c r="BR34">
        <f>IF(M34=0,0,COUNTIF(T4_imgsummary!E34:N34,"PORM")*100/M34)</f>
        <v>0</v>
      </c>
      <c r="BS34">
        <f>IF(M34=0,0,COUNTIF(T4_imgsummary!E34:N34,"SER")*100/M34)</f>
        <v>0</v>
      </c>
      <c r="BT34">
        <f>IF(M34=0,0,COUNTIF(T4_imgsummary!E34:N34,"STY")*100/M34)</f>
        <v>0</v>
      </c>
      <c r="BU34">
        <f>IF(M34=0,0,COUNTIF(T4_imgsummary!E34:N34,"SYM")*100/M34)</f>
        <v>0</v>
      </c>
      <c r="BV34">
        <f>IF(M34=0,0,COUNTIF(T4_imgsummary!E34:N34,"TUBI")*100/M34)</f>
        <v>0</v>
      </c>
      <c r="BW34">
        <f>IF(M34=0,0,COUNTIF(T4_imgsummary!E34:N34,"TURB")*100/M34)</f>
        <v>0</v>
      </c>
      <c r="BX34">
        <f>IF(M34=0,0,COUNTIF(T4_imgsummary!E34:N34,"ZACRF")*100/M34)</f>
        <v>0</v>
      </c>
      <c r="BY34">
        <f>IF(M34=0,0,COUNTIF(T4_imgsummary!E34:N34,"ZAGARF")*100/M34)</f>
        <v>0</v>
      </c>
      <c r="BZ34">
        <f>IF(M34=0,0,COUNTIF(T4_imgsummary!E34:N34,"ZAGATF")*100/M34)</f>
        <v>0</v>
      </c>
      <c r="CA34">
        <f>IF(M34=0,0,COUNTIF(T4_imgsummary!E34:N34,"ZDENF")*100/M34)</f>
        <v>0</v>
      </c>
      <c r="CB34">
        <f>IF(M34=0,0,COUNTIF(T4_imgsummary!E34:N34,"ZEUPF")*100/M34)</f>
        <v>0</v>
      </c>
      <c r="CC34">
        <f>IF(M34=0,0,COUNTIF(T4_imgsummary!E34:N34,"ZFAVF")*100/M34)</f>
        <v>0</v>
      </c>
      <c r="CD34">
        <f>IF(M34=0,0,COUNTIF(T4_imgsummary!E34:N34,"ZCMRF")*100/M34)</f>
        <v>0</v>
      </c>
      <c r="CE34">
        <f>IF(M34=0,0,COUNTIF(T4_imgsummary!E34:N34,"ZMUSF")*100/M34)</f>
        <v>0</v>
      </c>
      <c r="CF34">
        <f>IF(M34=0,0,COUNTIF(T4_imgsummary!E34:N34,"ZNSC")*100/M34)</f>
        <v>0</v>
      </c>
      <c r="CG34">
        <f>IF(M34=0,0,COUNTIF(T4_imgsummary!E34:N34,"ZOC")*100/M34)</f>
        <v>0</v>
      </c>
      <c r="CH34">
        <f>IF(M34=0,0,COUNTIF(T4_imgsummary!E34:N34,"ZPOCF")*100/M34)</f>
        <v>0</v>
      </c>
      <c r="CI34">
        <f>IF(M34=0,0,COUNTIF(T4_imgsummary!E34:N34,"ZPORF")*100/M34)</f>
        <v>0</v>
      </c>
      <c r="CK34" s="26">
        <f>IF(M34=0,0,COUNTIF(T4_imgsummary!E34:N34,"AA")*100/M34)</f>
        <v>40</v>
      </c>
      <c r="CL34" s="26">
        <f>IF(M34=0,0,COUNTIF(T4_imgsummary!E34:N34,"CA")*100/M34)</f>
        <v>20</v>
      </c>
      <c r="CM34">
        <f>IF(M34=0,0,COUNTIF(T4_imgsummary!E34:N34,"DC")*100/M34)</f>
        <v>0</v>
      </c>
      <c r="CN34">
        <f>IF(M34=0,0,COUNTIF(T4_imgsummary!E34:N34,"DCA")*100/M34)</f>
        <v>0</v>
      </c>
      <c r="CO34">
        <f>IF(M34=0,0,COUNTIF(T4_imgsummary!E34:N34,"DIS")*100/M34)</f>
        <v>0</v>
      </c>
      <c r="CQ34">
        <f>IF(M34=0,0,COUNTIF(T4_imgsummary!E34:N34,"GRV")*100/M34)</f>
        <v>0</v>
      </c>
      <c r="CR34">
        <f>IF(M34=0,0,COUNTIF(T4_imgsummary!E34:N34,"R")*100/M34)</f>
        <v>0</v>
      </c>
      <c r="CS34">
        <f>IF(M34=0,0,COUNTIF(T4_imgsummary!E34:N34,"S")*100/M34)</f>
        <v>0</v>
      </c>
      <c r="CT34">
        <f>IF(M34=0,0,COUNTIF(T4_imgsummary!E34:N34,"RCK")*100/M34)</f>
        <v>0</v>
      </c>
      <c r="CU34">
        <f>IF(M34=0,0,COUNTIF(T4_imgsummary!E34:N34,"SI")*100/M34)</f>
        <v>0</v>
      </c>
      <c r="CW34">
        <f>IF(M34=0,0,COUNTIF(T4_imgsummary!E34:N34,"COD")*100/M34)</f>
        <v>0</v>
      </c>
      <c r="CX34">
        <f>IF(M34=0,0,COUNTIF(T4_imgsummary!E34:N34,"KAPP")*100/M34)</f>
        <v>0</v>
      </c>
      <c r="CY34" s="26">
        <f>IF(M34=0,0,COUNTIF(T4_imgsummary!E34:N34,"MA")*100/M34)</f>
        <v>10</v>
      </c>
      <c r="CZ34">
        <f>IF(M34=0,0,COUNTIF(T4_imgsummary!E34:N34,"SARG")*100/M34)</f>
        <v>0</v>
      </c>
      <c r="DB34" s="26">
        <f>IF(M34=0,0,COUNTIF(T4_imgsummary!E34:N34,"HA")*100/M34)</f>
        <v>10</v>
      </c>
      <c r="DD34">
        <f>IF(M34=0,0,COUNTIF(T4_imgsummary!E34:N34,"COTS")*100/M34)</f>
        <v>0</v>
      </c>
      <c r="DE34">
        <f>IF(M34=0,0,COUNTIF(T4_imgsummary!E34:N34,"COR")*100/M34)</f>
        <v>0</v>
      </c>
      <c r="DF34">
        <f>IF(M34=0,0,COUNTIF(T4_imgsummary!E34:N34,"DIA")*100/M34)</f>
        <v>0</v>
      </c>
      <c r="DG34">
        <f>IF(M34=0,0,COUNTIF(T4_imgsummary!E34:N34,"GORG")*100/M34)</f>
        <v>0</v>
      </c>
      <c r="DH34">
        <f>IF(M34=0,0,COUNTIF(T4_imgsummary!E34:N34,"ISIS")*100/M34)</f>
        <v>0</v>
      </c>
      <c r="DI34">
        <f>IF(M34=0,0,COUNTIF(T4_imgsummary!E34:N34,"OT")*100/M34)</f>
        <v>0</v>
      </c>
      <c r="DJ34">
        <f>IF(M34=0,0,COUNTIF(T4_imgsummary!E34:N34,"SG")*100/M34)</f>
        <v>0</v>
      </c>
      <c r="DK34">
        <f>IF(M34=0,0,COUNTIF(T4_imgsummary!E34:N34,"SC")*100/M34)</f>
        <v>0</v>
      </c>
      <c r="DL34">
        <f>IF(M34=0,0,COUNTIF(T4_imgsummary!E34:N34,"SP")*100/M34)</f>
        <v>0</v>
      </c>
      <c r="DM34">
        <f>IF(M34=0,0,COUNTIF(T4_imgsummary!E34:N34,"ZO")*100/M34)</f>
        <v>0</v>
      </c>
      <c r="DO34">
        <f>IF(M34=0,0,COUNTIF(T4_imgsummary!E34:N34,"TWB")*100/M34)</f>
        <v>0</v>
      </c>
      <c r="DQ34">
        <f>IF(M34=0,0,COUNTIF(T4_imgsummary!Y34:AH34,"COR")*100/M34)</f>
        <v>0</v>
      </c>
      <c r="DR34">
        <f>IF(M34=0,0,COUNTIF(T4_imgsummary!Y34:AH34,"COTS")*100/M34)</f>
        <v>0</v>
      </c>
      <c r="DS34">
        <f>IF(M34=0,0,COUNTIF(T4_imgsummary!Y34:AH34,"DIA")*100/M34)</f>
        <v>0</v>
      </c>
      <c r="DT34">
        <f>IF(M34=0,0,COUNTIF(T4_imgsummary!Y34:AH34,"GORG")*100/M34)</f>
        <v>0</v>
      </c>
      <c r="DU34">
        <f>IF(M34=0,0,COUNTIF(T4_imgsummary!Y34:AH34,"ISIS")*100/M34)</f>
        <v>0</v>
      </c>
      <c r="DV34">
        <f>IF(M34=0,0,COUNTIF(T4_imgsummary!Y34:AH34,"DIS")*100/M34)</f>
        <v>0</v>
      </c>
      <c r="DW34">
        <f>IF(M34=0,0,COUNTIF(T4_imgsummary!Y34:AH34,"BLEC")*100/M34)</f>
        <v>0</v>
      </c>
      <c r="DX34">
        <f>IF(M34=0,0,COUNTIF(T4_imgsummary!Y34:AH34,"COD")*100/M34)</f>
        <v>0</v>
      </c>
      <c r="DY34">
        <f>IF(M34=0,0,COUNTIF(T4_imgsummary!Y34:AH34,"KAPP")*100/M34)</f>
        <v>0</v>
      </c>
      <c r="DZ34">
        <f>IF(M34=0,0,COUNTIF(T4_imgsummary!Y34:AH34,"SARG")*100/M34)</f>
        <v>0</v>
      </c>
      <c r="EA34">
        <f>IF(M34=0,0,COUNTIF(T4_imgsummary!Y34:AH34,"ZACRF")*100/M34)</f>
        <v>0</v>
      </c>
      <c r="EB34">
        <f>IF(M34=0,0,COUNTIF(T4_imgsummary!Y34:AH34,"ZAGARF")*100/M34)</f>
        <v>0</v>
      </c>
      <c r="EC34">
        <f>IF(M34=0,0,COUNTIF(T4_imgsummary!Y34:AH34,"ZAGATF")*100/M34)</f>
        <v>0</v>
      </c>
      <c r="ED34">
        <f>IF(M34=0,0,COUNTIF(T4_imgsummary!Y34:AH34,"ZCMRF")*100/M34)</f>
        <v>0</v>
      </c>
      <c r="EE34">
        <f>IF(M34=0,0,COUNTIF(T4_imgsummary!Y34:AH34,"ZDENF")*100/M34)</f>
        <v>0</v>
      </c>
      <c r="EF34">
        <f>IF(M34=0,0,COUNTIF(T4_imgsummary!Y34:AH34,"ZEUPF")*100/M34)</f>
        <v>0</v>
      </c>
      <c r="EG34">
        <f>IF(M34=0,0,COUNTIF(T4_imgsummary!Y34:AH34,"ZFAVF")*100/M34)</f>
        <v>0</v>
      </c>
      <c r="EH34">
        <f>IF(M34=0,0,COUNTIF(T4_imgsummary!Y34:AH34,"ZMUSF")*100/M34)</f>
        <v>0</v>
      </c>
      <c r="EI34">
        <f>IF(M34=0,0,COUNTIF(T4_imgsummary!Y34:AH34,"ZNSC")*100/M34)</f>
        <v>0</v>
      </c>
      <c r="EJ34">
        <f>IF(M34=0,0,COUNTIF(T4_imgsummary!Y34:AH34,"ZOC")*100/M34)</f>
        <v>0</v>
      </c>
      <c r="EK34">
        <f>IF(M34=0,0,COUNTIF(T4_imgsummary!Y34:AH34,"ZPOCF")*100/M34)</f>
        <v>0</v>
      </c>
      <c r="EL34">
        <f>IF(M34=0,0,COUNTIF(T4_imgsummary!Y34:AH34,"ZPORF")*100/M34)</f>
        <v>0</v>
      </c>
    </row>
    <row r="35" spans="1:142" x14ac:dyDescent="0.25">
      <c r="A35">
        <v>33</v>
      </c>
      <c r="B35" t="s">
        <v>906</v>
      </c>
      <c r="F35">
        <f>IF(M35=0,0,COUNTIF(T4_imgsummary!O35:X35,"HC")*100/M35)</f>
        <v>0</v>
      </c>
      <c r="G35" s="26">
        <f>IF(M35=0,0,COUNTIF(T4_imgsummary!O35:X35,"AA")*100/M35)</f>
        <v>50</v>
      </c>
      <c r="H35">
        <f>IF(M35=0,0,COUNTIF(T4_imgsummary!O35:X35,"AB")*100/M35)</f>
        <v>0</v>
      </c>
      <c r="I35" s="26">
        <f>IF(M35=0,0,COUNTIF(T4_imgsummary!O35:X35,"MA")*100/M35)</f>
        <v>20</v>
      </c>
      <c r="J35" s="26">
        <f>IF(M35=0,0,COUNTIF(T4_imgsummary!O35:X35,"HA")*100/M35)</f>
        <v>10</v>
      </c>
      <c r="K35" s="26">
        <f>IF(M35=0,0,COUNTIF(T4_imgsummary!O35:X35,"OB")*100/M35)</f>
        <v>20</v>
      </c>
      <c r="L35">
        <f>IF(M35=0,0,COUNTIF(T4_imgsummary!O35:X35,"TWB")*100/M35)</f>
        <v>0</v>
      </c>
      <c r="M35">
        <f>10-COUNTIF(T4_imgsummary!O35:X35,"TWS")</f>
        <v>10</v>
      </c>
      <c r="P35">
        <f>IF(M35=0,0,COUNTIF(T4_imgsummary!E35:N35,"ACAN")*100/M35)</f>
        <v>0</v>
      </c>
      <c r="Q35">
        <f>IF(M35=0,0,COUNTIF(T4_imgsummary!E35:N35,"ACB")*100/M35)</f>
        <v>0</v>
      </c>
      <c r="R35">
        <f>IF(M35=0,0,COUNTIF(T4_imgsummary!E35:N35,"ACC")*100/M35)</f>
        <v>0</v>
      </c>
      <c r="S35">
        <f>IF(M35=0,0,COUNTIF(T4_imgsummary!E35:N35,"ACD")*100/M35)</f>
        <v>0</v>
      </c>
      <c r="T35">
        <f>IF(M35=0,0,COUNTIF(T4_imgsummary!E35:N35,"ACH")*100/M35)</f>
        <v>0</v>
      </c>
      <c r="U35">
        <f>IF(M35=0,0,COUNTIF(T4_imgsummary!E35:N35,"ACT")*100/M35)</f>
        <v>0</v>
      </c>
      <c r="V35">
        <f>IF(M35=0,0,COUNTIF(T4_imgsummary!E35:N35,"ACR")*100/M35)</f>
        <v>0</v>
      </c>
      <c r="W35">
        <f>IF(M35=0,0,COUNTIF(T4_imgsummary!E35:N35,"AST")*100/M35)</f>
        <v>0</v>
      </c>
      <c r="X35">
        <f>IF(M35=0,0,COUNTIF(T4_imgsummary!E35:N35,"AF")*100/M35)</f>
        <v>0</v>
      </c>
      <c r="Y35">
        <f>IF(M35=0,0,COUNTIF(T4_imgsummary!E35:N35,"BLEC")*100/M35)</f>
        <v>0</v>
      </c>
      <c r="Z35">
        <f>IF(M35=0,0,COUNTIF(T4_imgsummary!E35:N35,"CAU")*100/M35)</f>
        <v>0</v>
      </c>
      <c r="AA35">
        <f>IF(M35=0,0,COUNTIF(T4_imgsummary!E35:N35,"COE")*100/M35)</f>
        <v>0</v>
      </c>
      <c r="AB35">
        <f>IF(M35=0,0,COUNTIF(T4_imgsummary!E35:N35,"COS")*100/M35)</f>
        <v>0</v>
      </c>
      <c r="AC35">
        <f>IF(M35=0,0,COUNTIF(T4_imgsummary!E35:N35,"CYP")*100/M35)</f>
        <v>0</v>
      </c>
      <c r="AD35">
        <f>IF(M35=0,0,COUNTIF(T4_imgsummary!E35:N35,"DIP")*100/M35)</f>
        <v>0</v>
      </c>
      <c r="AE35">
        <f>IF(M35=0,0,COUNTIF(T4_imgsummary!E35:N35,"ECHY")*100/M35)</f>
        <v>0</v>
      </c>
      <c r="AF35">
        <f>IF(M35=0,0,COUNTIF(T4_imgsummary!E35:N35,"ECHI")*100/M35)</f>
        <v>0</v>
      </c>
      <c r="AG35">
        <f>IF(M35=0,0,COUNTIF(T4_imgsummary!E35:N35,"EUP")*100/M35)</f>
        <v>0</v>
      </c>
      <c r="AH35">
        <f>IF(M35=0,0,COUNTIF(T4_imgsummary!E35:N35,"FAV")*100/M35)</f>
        <v>0</v>
      </c>
      <c r="AI35">
        <f>IF(M35=0,0,COUNTIF(T4_imgsummary!E35:N35,"FVI")*100/M35)</f>
        <v>0</v>
      </c>
      <c r="AJ35">
        <f>IF(M35=0,0,COUNTIF(T4_imgsummary!E35:N35,"CMR")*100/M35)</f>
        <v>0</v>
      </c>
      <c r="AK35">
        <f>IF(M35=0,0,COUNTIF(T4_imgsummary!E35:N35,"GAL")*100/M35)</f>
        <v>0</v>
      </c>
      <c r="AL35">
        <f>IF(M35=0,0,COUNTIF(T4_imgsummary!E35:N35,"GONIA")*100/M35)</f>
        <v>0</v>
      </c>
      <c r="AM35">
        <f>IF(M35=0,0,COUNTIF(T4_imgsummary!E35:N35,"GONIO")*100/M35)</f>
        <v>0</v>
      </c>
      <c r="AN35">
        <f>IF(M35=0,0,COUNTIF(T4_imgsummary!E35:N35,"HEL")*100/M35)</f>
        <v>0</v>
      </c>
      <c r="AO35">
        <f>IF(M35=0,0,COUNTIF(T4_imgsummary!E35:N35,"HYD")*100/M35)</f>
        <v>0</v>
      </c>
      <c r="AP35">
        <f>IF(M35=0,0,COUNTIF(T4_imgsummary!E35:N35,"ISO")*100/M35)</f>
        <v>0</v>
      </c>
      <c r="AQ35">
        <f>IF(M35=0,0,COUNTIF(T4_imgsummary!E35:N35,"LEPA")*100/M35)</f>
        <v>0</v>
      </c>
      <c r="AR35">
        <f>IF(M35=0,0,COUNTIF(T4_imgsummary!E35:N35,"LEPS")*100/M35)</f>
        <v>0</v>
      </c>
      <c r="AS35">
        <f>IF(M35=0,0,COUNTIF(T4_imgsummary!E35:N35,"LOB")*100/M35)</f>
        <v>0</v>
      </c>
      <c r="AT35">
        <f>IF(M35=0,0,COUNTIF(T4_imgsummary!E35:N35,"MER")*100/M35)</f>
        <v>0</v>
      </c>
      <c r="AU35">
        <f>IF(M35=0,0,COUNTIF(T4_imgsummary!E35:N35,"MILL")*100/M35)</f>
        <v>0</v>
      </c>
      <c r="AV35">
        <f>IF(M35=0,0,COUNTIF(T4_imgsummary!E35:N35,"MON")*100/M35)</f>
        <v>0</v>
      </c>
      <c r="AW35">
        <f>IF(M35=0,0,COUNTIF(T4_imgsummary!E35:N35,"MONTB")*100/M35)</f>
        <v>0</v>
      </c>
      <c r="AX35">
        <f>IF(M35=0,0,COUNTIF(T4_imgsummary!E35:N35,"MONTE")*100/M35)</f>
        <v>0</v>
      </c>
      <c r="AY35">
        <f>IF(M35=0,0,COUNTIF(T4_imgsummary!E35:N35,"MONTF")*100/M35)</f>
        <v>0</v>
      </c>
      <c r="AZ35">
        <f>IF(M35=0,0,COUNTIF(T4_imgsummary!E35:N35,"MYC")*100/M35)</f>
        <v>0</v>
      </c>
      <c r="BA35">
        <f>IF(M35=0,0,COUNTIF(T4_imgsummary!E35:N35,"CB")*100/M35)</f>
        <v>0</v>
      </c>
      <c r="BB35">
        <f>IF(M35=0,0,COUNTIF(T4_imgsummary!E35:N35,"BUB")*100/M35)</f>
        <v>0</v>
      </c>
      <c r="BC35">
        <f>IF(M35=0,0,COUNTIF(T4_imgsummary!E35:N35,"CE")*100/M35)</f>
        <v>0</v>
      </c>
      <c r="BD35">
        <f>IF(M35=0,0,COUNTIF(T4_imgsummary!E35:N35,"CF")*100/M35)</f>
        <v>0</v>
      </c>
      <c r="BE35">
        <f>IF(M35=0,0,COUNTIF(T4_imgsummary!E35:N35,"FOT")*100/M35)</f>
        <v>0</v>
      </c>
      <c r="BF35">
        <f>IF(M35=0,0,COUNTIF(T4_imgsummary!E35:N35,"CM")*100/M35)</f>
        <v>0</v>
      </c>
      <c r="BG35">
        <f>IF(M35=0,0,COUNTIF(T4_imgsummary!E35:N35,"OULA")*100/M35)</f>
        <v>0</v>
      </c>
      <c r="BH35">
        <f>IF(M35=0,0,COUNTIF(T4_imgsummary!E35:N35,"OULO")*100/M35)</f>
        <v>0</v>
      </c>
      <c r="BI35">
        <f>IF(M35=0,0,COUNTIF(T4_imgsummary!E35:N35,"OXY")*100/M35)</f>
        <v>0</v>
      </c>
      <c r="BJ35">
        <f>IF(M35=0,0,COUNTIF(T4_imgsummary!E35:N35,"PACE")*100/M35)</f>
        <v>0</v>
      </c>
      <c r="BK35">
        <f>IF(M35=0,0,COUNTIF(T4_imgsummary!E35:N35,"PACF")*100/M35)</f>
        <v>0</v>
      </c>
      <c r="BL35">
        <f>IF(M35=0,0,COUNTIF(T4_imgsummary!E35:N35,"PAV")*100/M35)</f>
        <v>0</v>
      </c>
      <c r="BM35">
        <f>IF(M35=0,0,COUNTIF(T4_imgsummary!E35:N35,"PEC")*100/M35)</f>
        <v>0</v>
      </c>
      <c r="BN35">
        <f>IF(M35=0,0,COUNTIF(T4_imgsummary!E35:N35,"PLAT")*100/M35)</f>
        <v>0</v>
      </c>
      <c r="BO35">
        <f>IF(M35=0,0,COUNTIF(T4_imgsummary!E35:N35,"POC")*100/M35)</f>
        <v>0</v>
      </c>
      <c r="BP35">
        <f>IF(M35=0,0,COUNTIF(T4_imgsummary!E35:N35,"PORB")*100/M35)</f>
        <v>0</v>
      </c>
      <c r="BQ35">
        <f>IF(M35=0,0,COUNTIF(T4_imgsummary!E35:N35,"PORE")*100/M35)</f>
        <v>0</v>
      </c>
      <c r="BR35">
        <f>IF(M35=0,0,COUNTIF(T4_imgsummary!E35:N35,"PORM")*100/M35)</f>
        <v>0</v>
      </c>
      <c r="BS35">
        <f>IF(M35=0,0,COUNTIF(T4_imgsummary!E35:N35,"SER")*100/M35)</f>
        <v>0</v>
      </c>
      <c r="BT35">
        <f>IF(M35=0,0,COUNTIF(T4_imgsummary!E35:N35,"STY")*100/M35)</f>
        <v>0</v>
      </c>
      <c r="BU35">
        <f>IF(M35=0,0,COUNTIF(T4_imgsummary!E35:N35,"SYM")*100/M35)</f>
        <v>0</v>
      </c>
      <c r="BV35">
        <f>IF(M35=0,0,COUNTIF(T4_imgsummary!E35:N35,"TUBI")*100/M35)</f>
        <v>0</v>
      </c>
      <c r="BW35">
        <f>IF(M35=0,0,COUNTIF(T4_imgsummary!E35:N35,"TURB")*100/M35)</f>
        <v>0</v>
      </c>
      <c r="BX35">
        <f>IF(M35=0,0,COUNTIF(T4_imgsummary!E35:N35,"ZACRF")*100/M35)</f>
        <v>0</v>
      </c>
      <c r="BY35">
        <f>IF(M35=0,0,COUNTIF(T4_imgsummary!E35:N35,"ZAGARF")*100/M35)</f>
        <v>0</v>
      </c>
      <c r="BZ35">
        <f>IF(M35=0,0,COUNTIF(T4_imgsummary!E35:N35,"ZAGATF")*100/M35)</f>
        <v>0</v>
      </c>
      <c r="CA35">
        <f>IF(M35=0,0,COUNTIF(T4_imgsummary!E35:N35,"ZDENF")*100/M35)</f>
        <v>0</v>
      </c>
      <c r="CB35">
        <f>IF(M35=0,0,COUNTIF(T4_imgsummary!E35:N35,"ZEUPF")*100/M35)</f>
        <v>0</v>
      </c>
      <c r="CC35">
        <f>IF(M35=0,0,COUNTIF(T4_imgsummary!E35:N35,"ZFAVF")*100/M35)</f>
        <v>0</v>
      </c>
      <c r="CD35">
        <f>IF(M35=0,0,COUNTIF(T4_imgsummary!E35:N35,"ZCMRF")*100/M35)</f>
        <v>0</v>
      </c>
      <c r="CE35">
        <f>IF(M35=0,0,COUNTIF(T4_imgsummary!E35:N35,"ZMUSF")*100/M35)</f>
        <v>0</v>
      </c>
      <c r="CF35">
        <f>IF(M35=0,0,COUNTIF(T4_imgsummary!E35:N35,"ZNSC")*100/M35)</f>
        <v>0</v>
      </c>
      <c r="CG35">
        <f>IF(M35=0,0,COUNTIF(T4_imgsummary!E35:N35,"ZOC")*100/M35)</f>
        <v>0</v>
      </c>
      <c r="CH35">
        <f>IF(M35=0,0,COUNTIF(T4_imgsummary!E35:N35,"ZPOCF")*100/M35)</f>
        <v>0</v>
      </c>
      <c r="CI35">
        <f>IF(M35=0,0,COUNTIF(T4_imgsummary!E35:N35,"ZPORF")*100/M35)</f>
        <v>0</v>
      </c>
      <c r="CK35" s="26">
        <f>IF(M35=0,0,COUNTIF(T4_imgsummary!E35:N35,"AA")*100/M35)</f>
        <v>30</v>
      </c>
      <c r="CL35" s="26">
        <f>IF(M35=0,0,COUNTIF(T4_imgsummary!E35:N35,"CA")*100/M35)</f>
        <v>20</v>
      </c>
      <c r="CM35">
        <f>IF(M35=0,0,COUNTIF(T4_imgsummary!E35:N35,"DC")*100/M35)</f>
        <v>0</v>
      </c>
      <c r="CN35">
        <f>IF(M35=0,0,COUNTIF(T4_imgsummary!E35:N35,"DCA")*100/M35)</f>
        <v>0</v>
      </c>
      <c r="CO35">
        <f>IF(M35=0,0,COUNTIF(T4_imgsummary!E35:N35,"DIS")*100/M35)</f>
        <v>0</v>
      </c>
      <c r="CQ35">
        <f>IF(M35=0,0,COUNTIF(T4_imgsummary!E35:N35,"GRV")*100/M35)</f>
        <v>0</v>
      </c>
      <c r="CR35">
        <f>IF(M35=0,0,COUNTIF(T4_imgsummary!E35:N35,"R")*100/M35)</f>
        <v>0</v>
      </c>
      <c r="CS35">
        <f>IF(M35=0,0,COUNTIF(T4_imgsummary!E35:N35,"S")*100/M35)</f>
        <v>0</v>
      </c>
      <c r="CT35">
        <f>IF(M35=0,0,COUNTIF(T4_imgsummary!E35:N35,"RCK")*100/M35)</f>
        <v>0</v>
      </c>
      <c r="CU35">
        <f>IF(M35=0,0,COUNTIF(T4_imgsummary!E35:N35,"SI")*100/M35)</f>
        <v>0</v>
      </c>
      <c r="CW35">
        <f>IF(M35=0,0,COUNTIF(T4_imgsummary!E35:N35,"COD")*100/M35)</f>
        <v>0</v>
      </c>
      <c r="CX35">
        <f>IF(M35=0,0,COUNTIF(T4_imgsummary!E35:N35,"KAPP")*100/M35)</f>
        <v>0</v>
      </c>
      <c r="CY35" s="26">
        <f>IF(M35=0,0,COUNTIF(T4_imgsummary!E35:N35,"MA")*100/M35)</f>
        <v>20</v>
      </c>
      <c r="CZ35">
        <f>IF(M35=0,0,COUNTIF(T4_imgsummary!E35:N35,"SARG")*100/M35)</f>
        <v>0</v>
      </c>
      <c r="DB35" s="26">
        <f>IF(M35=0,0,COUNTIF(T4_imgsummary!E35:N35,"HA")*100/M35)</f>
        <v>10</v>
      </c>
      <c r="DD35">
        <f>IF(M35=0,0,COUNTIF(T4_imgsummary!E35:N35,"COTS")*100/M35)</f>
        <v>0</v>
      </c>
      <c r="DE35">
        <f>IF(M35=0,0,COUNTIF(T4_imgsummary!E35:N35,"COR")*100/M35)</f>
        <v>0</v>
      </c>
      <c r="DF35">
        <f>IF(M35=0,0,COUNTIF(T4_imgsummary!E35:N35,"DIA")*100/M35)</f>
        <v>0</v>
      </c>
      <c r="DG35">
        <f>IF(M35=0,0,COUNTIF(T4_imgsummary!E35:N35,"GORG")*100/M35)</f>
        <v>0</v>
      </c>
      <c r="DH35">
        <f>IF(M35=0,0,COUNTIF(T4_imgsummary!E35:N35,"ISIS")*100/M35)</f>
        <v>0</v>
      </c>
      <c r="DI35">
        <f>IF(M35=0,0,COUNTIF(T4_imgsummary!E35:N35,"OT")*100/M35)</f>
        <v>0</v>
      </c>
      <c r="DJ35">
        <f>IF(M35=0,0,COUNTIF(T4_imgsummary!E35:N35,"SG")*100/M35)</f>
        <v>0</v>
      </c>
      <c r="DK35">
        <f>IF(M35=0,0,COUNTIF(T4_imgsummary!E35:N35,"SC")*100/M35)</f>
        <v>0</v>
      </c>
      <c r="DL35" s="26">
        <f>IF(M35=0,0,COUNTIF(T4_imgsummary!E35:N35,"SP")*100/M35)</f>
        <v>20</v>
      </c>
      <c r="DM35">
        <f>IF(M35=0,0,COUNTIF(T4_imgsummary!E35:N35,"ZO")*100/M35)</f>
        <v>0</v>
      </c>
      <c r="DO35">
        <f>IF(M35=0,0,COUNTIF(T4_imgsummary!E35:N35,"TWB")*100/M35)</f>
        <v>0</v>
      </c>
      <c r="DQ35">
        <f>IF(M35=0,0,COUNTIF(T4_imgsummary!Y35:AH35,"COR")*100/M35)</f>
        <v>0</v>
      </c>
      <c r="DR35">
        <f>IF(M35=0,0,COUNTIF(T4_imgsummary!Y35:AH35,"COTS")*100/M35)</f>
        <v>0</v>
      </c>
      <c r="DS35">
        <f>IF(M35=0,0,COUNTIF(T4_imgsummary!Y35:AH35,"DIA")*100/M35)</f>
        <v>0</v>
      </c>
      <c r="DT35">
        <f>IF(M35=0,0,COUNTIF(T4_imgsummary!Y35:AH35,"GORG")*100/M35)</f>
        <v>0</v>
      </c>
      <c r="DU35">
        <f>IF(M35=0,0,COUNTIF(T4_imgsummary!Y35:AH35,"ISIS")*100/M35)</f>
        <v>0</v>
      </c>
      <c r="DV35">
        <f>IF(M35=0,0,COUNTIF(T4_imgsummary!Y35:AH35,"DIS")*100/M35)</f>
        <v>0</v>
      </c>
      <c r="DW35">
        <f>IF(M35=0,0,COUNTIF(T4_imgsummary!Y35:AH35,"BLEC")*100/M35)</f>
        <v>0</v>
      </c>
      <c r="DX35">
        <f>IF(M35=0,0,COUNTIF(T4_imgsummary!Y35:AH35,"COD")*100/M35)</f>
        <v>0</v>
      </c>
      <c r="DY35">
        <f>IF(M35=0,0,COUNTIF(T4_imgsummary!Y35:AH35,"KAPP")*100/M35)</f>
        <v>0</v>
      </c>
      <c r="DZ35">
        <f>IF(M35=0,0,COUNTIF(T4_imgsummary!Y35:AH35,"SARG")*100/M35)</f>
        <v>0</v>
      </c>
      <c r="EA35">
        <f>IF(M35=0,0,COUNTIF(T4_imgsummary!Y35:AH35,"ZACRF")*100/M35)</f>
        <v>0</v>
      </c>
      <c r="EB35">
        <f>IF(M35=0,0,COUNTIF(T4_imgsummary!Y35:AH35,"ZAGARF")*100/M35)</f>
        <v>0</v>
      </c>
      <c r="EC35">
        <f>IF(M35=0,0,COUNTIF(T4_imgsummary!Y35:AH35,"ZAGATF")*100/M35)</f>
        <v>0</v>
      </c>
      <c r="ED35">
        <f>IF(M35=0,0,COUNTIF(T4_imgsummary!Y35:AH35,"ZCMRF")*100/M35)</f>
        <v>0</v>
      </c>
      <c r="EE35">
        <f>IF(M35=0,0,COUNTIF(T4_imgsummary!Y35:AH35,"ZDENF")*100/M35)</f>
        <v>0</v>
      </c>
      <c r="EF35">
        <f>IF(M35=0,0,COUNTIF(T4_imgsummary!Y35:AH35,"ZEUPF")*100/M35)</f>
        <v>0</v>
      </c>
      <c r="EG35">
        <f>IF(M35=0,0,COUNTIF(T4_imgsummary!Y35:AH35,"ZFAVF")*100/M35)</f>
        <v>0</v>
      </c>
      <c r="EH35">
        <f>IF(M35=0,0,COUNTIF(T4_imgsummary!Y35:AH35,"ZMUSF")*100/M35)</f>
        <v>0</v>
      </c>
      <c r="EI35">
        <f>IF(M35=0,0,COUNTIF(T4_imgsummary!Y35:AH35,"ZNSC")*100/M35)</f>
        <v>0</v>
      </c>
      <c r="EJ35">
        <f>IF(M35=0,0,COUNTIF(T4_imgsummary!Y35:AH35,"ZOC")*100/M35)</f>
        <v>0</v>
      </c>
      <c r="EK35">
        <f>IF(M35=0,0,COUNTIF(T4_imgsummary!Y35:AH35,"ZPOCF")*100/M35)</f>
        <v>0</v>
      </c>
      <c r="EL35">
        <f>IF(M35=0,0,COUNTIF(T4_imgsummary!Y35:AH35,"ZPORF")*100/M35)</f>
        <v>0</v>
      </c>
    </row>
    <row r="36" spans="1:142" x14ac:dyDescent="0.25">
      <c r="A36">
        <v>34</v>
      </c>
      <c r="B36" t="s">
        <v>907</v>
      </c>
      <c r="F36">
        <f>IF(M36=0,0,COUNTIF(T4_imgsummary!O36:X36,"HC")*100/M36)</f>
        <v>0</v>
      </c>
      <c r="G36" s="26">
        <f>IF(M36=0,0,COUNTIF(T4_imgsummary!O36:X36,"AA")*100/M36)</f>
        <v>80</v>
      </c>
      <c r="H36">
        <f>IF(M36=0,0,COUNTIF(T4_imgsummary!O36:X36,"AB")*100/M36)</f>
        <v>0</v>
      </c>
      <c r="I36">
        <f>IF(M36=0,0,COUNTIF(T4_imgsummary!O36:X36,"MA")*100/M36)</f>
        <v>0</v>
      </c>
      <c r="J36" s="26">
        <f>IF(M36=0,0,COUNTIF(T4_imgsummary!O36:X36,"HA")*100/M36)</f>
        <v>20</v>
      </c>
      <c r="K36">
        <f>IF(M36=0,0,COUNTIF(T4_imgsummary!O36:X36,"OB")*100/M36)</f>
        <v>0</v>
      </c>
      <c r="L36">
        <f>IF(M36=0,0,COUNTIF(T4_imgsummary!O36:X36,"TWB")*100/M36)</f>
        <v>0</v>
      </c>
      <c r="M36">
        <f>10-COUNTIF(T4_imgsummary!O36:X36,"TWS")</f>
        <v>10</v>
      </c>
      <c r="P36">
        <f>IF(M36=0,0,COUNTIF(T4_imgsummary!E36:N36,"ACAN")*100/M36)</f>
        <v>0</v>
      </c>
      <c r="Q36">
        <f>IF(M36=0,0,COUNTIF(T4_imgsummary!E36:N36,"ACB")*100/M36)</f>
        <v>0</v>
      </c>
      <c r="R36">
        <f>IF(M36=0,0,COUNTIF(T4_imgsummary!E36:N36,"ACC")*100/M36)</f>
        <v>0</v>
      </c>
      <c r="S36">
        <f>IF(M36=0,0,COUNTIF(T4_imgsummary!E36:N36,"ACD")*100/M36)</f>
        <v>0</v>
      </c>
      <c r="T36">
        <f>IF(M36=0,0,COUNTIF(T4_imgsummary!E36:N36,"ACH")*100/M36)</f>
        <v>0</v>
      </c>
      <c r="U36">
        <f>IF(M36=0,0,COUNTIF(T4_imgsummary!E36:N36,"ACT")*100/M36)</f>
        <v>0</v>
      </c>
      <c r="V36">
        <f>IF(M36=0,0,COUNTIF(T4_imgsummary!E36:N36,"ACR")*100/M36)</f>
        <v>0</v>
      </c>
      <c r="W36">
        <f>IF(M36=0,0,COUNTIF(T4_imgsummary!E36:N36,"AST")*100/M36)</f>
        <v>0</v>
      </c>
      <c r="X36">
        <f>IF(M36=0,0,COUNTIF(T4_imgsummary!E36:N36,"AF")*100/M36)</f>
        <v>0</v>
      </c>
      <c r="Y36">
        <f>IF(M36=0,0,COUNTIF(T4_imgsummary!E36:N36,"BLEC")*100/M36)</f>
        <v>0</v>
      </c>
      <c r="Z36">
        <f>IF(M36=0,0,COUNTIF(T4_imgsummary!E36:N36,"CAU")*100/M36)</f>
        <v>0</v>
      </c>
      <c r="AA36">
        <f>IF(M36=0,0,COUNTIF(T4_imgsummary!E36:N36,"COE")*100/M36)</f>
        <v>0</v>
      </c>
      <c r="AB36">
        <f>IF(M36=0,0,COUNTIF(T4_imgsummary!E36:N36,"COS")*100/M36)</f>
        <v>0</v>
      </c>
      <c r="AC36">
        <f>IF(M36=0,0,COUNTIF(T4_imgsummary!E36:N36,"CYP")*100/M36)</f>
        <v>0</v>
      </c>
      <c r="AD36">
        <f>IF(M36=0,0,COUNTIF(T4_imgsummary!E36:N36,"DIP")*100/M36)</f>
        <v>0</v>
      </c>
      <c r="AE36">
        <f>IF(M36=0,0,COUNTIF(T4_imgsummary!E36:N36,"ECHY")*100/M36)</f>
        <v>0</v>
      </c>
      <c r="AF36">
        <f>IF(M36=0,0,COUNTIF(T4_imgsummary!E36:N36,"ECHI")*100/M36)</f>
        <v>0</v>
      </c>
      <c r="AG36">
        <f>IF(M36=0,0,COUNTIF(T4_imgsummary!E36:N36,"EUP")*100/M36)</f>
        <v>0</v>
      </c>
      <c r="AH36">
        <f>IF(M36=0,0,COUNTIF(T4_imgsummary!E36:N36,"FAV")*100/M36)</f>
        <v>0</v>
      </c>
      <c r="AI36">
        <f>IF(M36=0,0,COUNTIF(T4_imgsummary!E36:N36,"FVI")*100/M36)</f>
        <v>0</v>
      </c>
      <c r="AJ36">
        <f>IF(M36=0,0,COUNTIF(T4_imgsummary!E36:N36,"CMR")*100/M36)</f>
        <v>0</v>
      </c>
      <c r="AK36">
        <f>IF(M36=0,0,COUNTIF(T4_imgsummary!E36:N36,"GAL")*100/M36)</f>
        <v>0</v>
      </c>
      <c r="AL36">
        <f>IF(M36=0,0,COUNTIF(T4_imgsummary!E36:N36,"GONIA")*100/M36)</f>
        <v>0</v>
      </c>
      <c r="AM36">
        <f>IF(M36=0,0,COUNTIF(T4_imgsummary!E36:N36,"GONIO")*100/M36)</f>
        <v>0</v>
      </c>
      <c r="AN36">
        <f>IF(M36=0,0,COUNTIF(T4_imgsummary!E36:N36,"HEL")*100/M36)</f>
        <v>0</v>
      </c>
      <c r="AO36">
        <f>IF(M36=0,0,COUNTIF(T4_imgsummary!E36:N36,"HYD")*100/M36)</f>
        <v>0</v>
      </c>
      <c r="AP36">
        <f>IF(M36=0,0,COUNTIF(T4_imgsummary!E36:N36,"ISO")*100/M36)</f>
        <v>0</v>
      </c>
      <c r="AQ36">
        <f>IF(M36=0,0,COUNTIF(T4_imgsummary!E36:N36,"LEPA")*100/M36)</f>
        <v>0</v>
      </c>
      <c r="AR36">
        <f>IF(M36=0,0,COUNTIF(T4_imgsummary!E36:N36,"LEPS")*100/M36)</f>
        <v>0</v>
      </c>
      <c r="AS36">
        <f>IF(M36=0,0,COUNTIF(T4_imgsummary!E36:N36,"LOB")*100/M36)</f>
        <v>0</v>
      </c>
      <c r="AT36">
        <f>IF(M36=0,0,COUNTIF(T4_imgsummary!E36:N36,"MER")*100/M36)</f>
        <v>0</v>
      </c>
      <c r="AU36">
        <f>IF(M36=0,0,COUNTIF(T4_imgsummary!E36:N36,"MILL")*100/M36)</f>
        <v>0</v>
      </c>
      <c r="AV36">
        <f>IF(M36=0,0,COUNTIF(T4_imgsummary!E36:N36,"MON")*100/M36)</f>
        <v>0</v>
      </c>
      <c r="AW36">
        <f>IF(M36=0,0,COUNTIF(T4_imgsummary!E36:N36,"MONTB")*100/M36)</f>
        <v>0</v>
      </c>
      <c r="AX36">
        <f>IF(M36=0,0,COUNTIF(T4_imgsummary!E36:N36,"MONTE")*100/M36)</f>
        <v>0</v>
      </c>
      <c r="AY36">
        <f>IF(M36=0,0,COUNTIF(T4_imgsummary!E36:N36,"MONTF")*100/M36)</f>
        <v>0</v>
      </c>
      <c r="AZ36">
        <f>IF(M36=0,0,COUNTIF(T4_imgsummary!E36:N36,"MYC")*100/M36)</f>
        <v>0</v>
      </c>
      <c r="BA36">
        <f>IF(M36=0,0,COUNTIF(T4_imgsummary!E36:N36,"CB")*100/M36)</f>
        <v>0</v>
      </c>
      <c r="BB36">
        <f>IF(M36=0,0,COUNTIF(T4_imgsummary!E36:N36,"BUB")*100/M36)</f>
        <v>0</v>
      </c>
      <c r="BC36">
        <f>IF(M36=0,0,COUNTIF(T4_imgsummary!E36:N36,"CE")*100/M36)</f>
        <v>0</v>
      </c>
      <c r="BD36">
        <f>IF(M36=0,0,COUNTIF(T4_imgsummary!E36:N36,"CF")*100/M36)</f>
        <v>0</v>
      </c>
      <c r="BE36">
        <f>IF(M36=0,0,COUNTIF(T4_imgsummary!E36:N36,"FOT")*100/M36)</f>
        <v>0</v>
      </c>
      <c r="BF36">
        <f>IF(M36=0,0,COUNTIF(T4_imgsummary!E36:N36,"CM")*100/M36)</f>
        <v>0</v>
      </c>
      <c r="BG36">
        <f>IF(M36=0,0,COUNTIF(T4_imgsummary!E36:N36,"OULA")*100/M36)</f>
        <v>0</v>
      </c>
      <c r="BH36">
        <f>IF(M36=0,0,COUNTIF(T4_imgsummary!E36:N36,"OULO")*100/M36)</f>
        <v>0</v>
      </c>
      <c r="BI36">
        <f>IF(M36=0,0,COUNTIF(T4_imgsummary!E36:N36,"OXY")*100/M36)</f>
        <v>0</v>
      </c>
      <c r="BJ36">
        <f>IF(M36=0,0,COUNTIF(T4_imgsummary!E36:N36,"PACE")*100/M36)</f>
        <v>0</v>
      </c>
      <c r="BK36">
        <f>IF(M36=0,0,COUNTIF(T4_imgsummary!E36:N36,"PACF")*100/M36)</f>
        <v>0</v>
      </c>
      <c r="BL36">
        <f>IF(M36=0,0,COUNTIF(T4_imgsummary!E36:N36,"PAV")*100/M36)</f>
        <v>0</v>
      </c>
      <c r="BM36">
        <f>IF(M36=0,0,COUNTIF(T4_imgsummary!E36:N36,"PEC")*100/M36)</f>
        <v>0</v>
      </c>
      <c r="BN36">
        <f>IF(M36=0,0,COUNTIF(T4_imgsummary!E36:N36,"PLAT")*100/M36)</f>
        <v>0</v>
      </c>
      <c r="BO36">
        <f>IF(M36=0,0,COUNTIF(T4_imgsummary!E36:N36,"POC")*100/M36)</f>
        <v>0</v>
      </c>
      <c r="BP36">
        <f>IF(M36=0,0,COUNTIF(T4_imgsummary!E36:N36,"PORB")*100/M36)</f>
        <v>0</v>
      </c>
      <c r="BQ36">
        <f>IF(M36=0,0,COUNTIF(T4_imgsummary!E36:N36,"PORE")*100/M36)</f>
        <v>0</v>
      </c>
      <c r="BR36">
        <f>IF(M36=0,0,COUNTIF(T4_imgsummary!E36:N36,"PORM")*100/M36)</f>
        <v>0</v>
      </c>
      <c r="BS36">
        <f>IF(M36=0,0,COUNTIF(T4_imgsummary!E36:N36,"SER")*100/M36)</f>
        <v>0</v>
      </c>
      <c r="BT36">
        <f>IF(M36=0,0,COUNTIF(T4_imgsummary!E36:N36,"STY")*100/M36)</f>
        <v>0</v>
      </c>
      <c r="BU36">
        <f>IF(M36=0,0,COUNTIF(T4_imgsummary!E36:N36,"SYM")*100/M36)</f>
        <v>0</v>
      </c>
      <c r="BV36">
        <f>IF(M36=0,0,COUNTIF(T4_imgsummary!E36:N36,"TUBI")*100/M36)</f>
        <v>0</v>
      </c>
      <c r="BW36">
        <f>IF(M36=0,0,COUNTIF(T4_imgsummary!E36:N36,"TURB")*100/M36)</f>
        <v>0</v>
      </c>
      <c r="BX36">
        <f>IF(M36=0,0,COUNTIF(T4_imgsummary!E36:N36,"ZACRF")*100/M36)</f>
        <v>0</v>
      </c>
      <c r="BY36">
        <f>IF(M36=0,0,COUNTIF(T4_imgsummary!E36:N36,"ZAGARF")*100/M36)</f>
        <v>0</v>
      </c>
      <c r="BZ36">
        <f>IF(M36=0,0,COUNTIF(T4_imgsummary!E36:N36,"ZAGATF")*100/M36)</f>
        <v>0</v>
      </c>
      <c r="CA36">
        <f>IF(M36=0,0,COUNTIF(T4_imgsummary!E36:N36,"ZDENF")*100/M36)</f>
        <v>0</v>
      </c>
      <c r="CB36">
        <f>IF(M36=0,0,COUNTIF(T4_imgsummary!E36:N36,"ZEUPF")*100/M36)</f>
        <v>0</v>
      </c>
      <c r="CC36">
        <f>IF(M36=0,0,COUNTIF(T4_imgsummary!E36:N36,"ZFAVF")*100/M36)</f>
        <v>0</v>
      </c>
      <c r="CD36">
        <f>IF(M36=0,0,COUNTIF(T4_imgsummary!E36:N36,"ZCMRF")*100/M36)</f>
        <v>0</v>
      </c>
      <c r="CE36">
        <f>IF(M36=0,0,COUNTIF(T4_imgsummary!E36:N36,"ZMUSF")*100/M36)</f>
        <v>0</v>
      </c>
      <c r="CF36">
        <f>IF(M36=0,0,COUNTIF(T4_imgsummary!E36:N36,"ZNSC")*100/M36)</f>
        <v>0</v>
      </c>
      <c r="CG36">
        <f>IF(M36=0,0,COUNTIF(T4_imgsummary!E36:N36,"ZOC")*100/M36)</f>
        <v>0</v>
      </c>
      <c r="CH36">
        <f>IF(M36=0,0,COUNTIF(T4_imgsummary!E36:N36,"ZPOCF")*100/M36)</f>
        <v>0</v>
      </c>
      <c r="CI36">
        <f>IF(M36=0,0,COUNTIF(T4_imgsummary!E36:N36,"ZPORF")*100/M36)</f>
        <v>0</v>
      </c>
      <c r="CK36" s="26">
        <f>IF(M36=0,0,COUNTIF(T4_imgsummary!E36:N36,"AA")*100/M36)</f>
        <v>80</v>
      </c>
      <c r="CL36">
        <f>IF(M36=0,0,COUNTIF(T4_imgsummary!E36:N36,"CA")*100/M36)</f>
        <v>0</v>
      </c>
      <c r="CM36">
        <f>IF(M36=0,0,COUNTIF(T4_imgsummary!E36:N36,"DC")*100/M36)</f>
        <v>0</v>
      </c>
      <c r="CN36">
        <f>IF(M36=0,0,COUNTIF(T4_imgsummary!E36:N36,"DCA")*100/M36)</f>
        <v>0</v>
      </c>
      <c r="CO36">
        <f>IF(M36=0,0,COUNTIF(T4_imgsummary!E36:N36,"DIS")*100/M36)</f>
        <v>0</v>
      </c>
      <c r="CQ36">
        <f>IF(M36=0,0,COUNTIF(T4_imgsummary!E36:N36,"GRV")*100/M36)</f>
        <v>0</v>
      </c>
      <c r="CR36">
        <f>IF(M36=0,0,COUNTIF(T4_imgsummary!E36:N36,"R")*100/M36)</f>
        <v>0</v>
      </c>
      <c r="CS36">
        <f>IF(M36=0,0,COUNTIF(T4_imgsummary!E36:N36,"S")*100/M36)</f>
        <v>0</v>
      </c>
      <c r="CT36">
        <f>IF(M36=0,0,COUNTIF(T4_imgsummary!E36:N36,"RCK")*100/M36)</f>
        <v>0</v>
      </c>
      <c r="CU36">
        <f>IF(M36=0,0,COUNTIF(T4_imgsummary!E36:N36,"SI")*100/M36)</f>
        <v>0</v>
      </c>
      <c r="CW36">
        <f>IF(M36=0,0,COUNTIF(T4_imgsummary!E36:N36,"COD")*100/M36)</f>
        <v>0</v>
      </c>
      <c r="CX36">
        <f>IF(M36=0,0,COUNTIF(T4_imgsummary!E36:N36,"KAPP")*100/M36)</f>
        <v>0</v>
      </c>
      <c r="CY36">
        <f>IF(M36=0,0,COUNTIF(T4_imgsummary!E36:N36,"MA")*100/M36)</f>
        <v>0</v>
      </c>
      <c r="CZ36">
        <f>IF(M36=0,0,COUNTIF(T4_imgsummary!E36:N36,"SARG")*100/M36)</f>
        <v>0</v>
      </c>
      <c r="DB36" s="26">
        <f>IF(M36=0,0,COUNTIF(T4_imgsummary!E36:N36,"HA")*100/M36)</f>
        <v>20</v>
      </c>
      <c r="DD36">
        <f>IF(M36=0,0,COUNTIF(T4_imgsummary!E36:N36,"COTS")*100/M36)</f>
        <v>0</v>
      </c>
      <c r="DE36">
        <f>IF(M36=0,0,COUNTIF(T4_imgsummary!E36:N36,"COR")*100/M36)</f>
        <v>0</v>
      </c>
      <c r="DF36">
        <f>IF(M36=0,0,COUNTIF(T4_imgsummary!E36:N36,"DIA")*100/M36)</f>
        <v>0</v>
      </c>
      <c r="DG36">
        <f>IF(M36=0,0,COUNTIF(T4_imgsummary!E36:N36,"GORG")*100/M36)</f>
        <v>0</v>
      </c>
      <c r="DH36">
        <f>IF(M36=0,0,COUNTIF(T4_imgsummary!E36:N36,"ISIS")*100/M36)</f>
        <v>0</v>
      </c>
      <c r="DI36">
        <f>IF(M36=0,0,COUNTIF(T4_imgsummary!E36:N36,"OT")*100/M36)</f>
        <v>0</v>
      </c>
      <c r="DJ36">
        <f>IF(M36=0,0,COUNTIF(T4_imgsummary!E36:N36,"SG")*100/M36)</f>
        <v>0</v>
      </c>
      <c r="DK36">
        <f>IF(M36=0,0,COUNTIF(T4_imgsummary!E36:N36,"SC")*100/M36)</f>
        <v>0</v>
      </c>
      <c r="DL36">
        <f>IF(M36=0,0,COUNTIF(T4_imgsummary!E36:N36,"SP")*100/M36)</f>
        <v>0</v>
      </c>
      <c r="DM36">
        <f>IF(M36=0,0,COUNTIF(T4_imgsummary!E36:N36,"ZO")*100/M36)</f>
        <v>0</v>
      </c>
      <c r="DO36">
        <f>IF(M36=0,0,COUNTIF(T4_imgsummary!E36:N36,"TWB")*100/M36)</f>
        <v>0</v>
      </c>
      <c r="DQ36">
        <f>IF(M36=0,0,COUNTIF(T4_imgsummary!Y36:AH36,"COR")*100/M36)</f>
        <v>0</v>
      </c>
      <c r="DR36">
        <f>IF(M36=0,0,COUNTIF(T4_imgsummary!Y36:AH36,"COTS")*100/M36)</f>
        <v>0</v>
      </c>
      <c r="DS36">
        <f>IF(M36=0,0,COUNTIF(T4_imgsummary!Y36:AH36,"DIA")*100/M36)</f>
        <v>0</v>
      </c>
      <c r="DT36">
        <f>IF(M36=0,0,COUNTIF(T4_imgsummary!Y36:AH36,"GORG")*100/M36)</f>
        <v>0</v>
      </c>
      <c r="DU36">
        <f>IF(M36=0,0,COUNTIF(T4_imgsummary!Y36:AH36,"ISIS")*100/M36)</f>
        <v>0</v>
      </c>
      <c r="DV36">
        <f>IF(M36=0,0,COUNTIF(T4_imgsummary!Y36:AH36,"DIS")*100/M36)</f>
        <v>0</v>
      </c>
      <c r="DW36">
        <f>IF(M36=0,0,COUNTIF(T4_imgsummary!Y36:AH36,"BLEC")*100/M36)</f>
        <v>0</v>
      </c>
      <c r="DX36">
        <f>IF(M36=0,0,COUNTIF(T4_imgsummary!Y36:AH36,"COD")*100/M36)</f>
        <v>0</v>
      </c>
      <c r="DY36">
        <f>IF(M36=0,0,COUNTIF(T4_imgsummary!Y36:AH36,"KAPP")*100/M36)</f>
        <v>0</v>
      </c>
      <c r="DZ36">
        <f>IF(M36=0,0,COUNTIF(T4_imgsummary!Y36:AH36,"SARG")*100/M36)</f>
        <v>0</v>
      </c>
      <c r="EA36">
        <f>IF(M36=0,0,COUNTIF(T4_imgsummary!Y36:AH36,"ZACRF")*100/M36)</f>
        <v>0</v>
      </c>
      <c r="EB36">
        <f>IF(M36=0,0,COUNTIF(T4_imgsummary!Y36:AH36,"ZAGARF")*100/M36)</f>
        <v>0</v>
      </c>
      <c r="EC36">
        <f>IF(M36=0,0,COUNTIF(T4_imgsummary!Y36:AH36,"ZAGATF")*100/M36)</f>
        <v>0</v>
      </c>
      <c r="ED36">
        <f>IF(M36=0,0,COUNTIF(T4_imgsummary!Y36:AH36,"ZCMRF")*100/M36)</f>
        <v>0</v>
      </c>
      <c r="EE36">
        <f>IF(M36=0,0,COUNTIF(T4_imgsummary!Y36:AH36,"ZDENF")*100/M36)</f>
        <v>0</v>
      </c>
      <c r="EF36">
        <f>IF(M36=0,0,COUNTIF(T4_imgsummary!Y36:AH36,"ZEUPF")*100/M36)</f>
        <v>0</v>
      </c>
      <c r="EG36">
        <f>IF(M36=0,0,COUNTIF(T4_imgsummary!Y36:AH36,"ZFAVF")*100/M36)</f>
        <v>0</v>
      </c>
      <c r="EH36">
        <f>IF(M36=0,0,COUNTIF(T4_imgsummary!Y36:AH36,"ZMUSF")*100/M36)</f>
        <v>0</v>
      </c>
      <c r="EI36">
        <f>IF(M36=0,0,COUNTIF(T4_imgsummary!Y36:AH36,"ZNSC")*100/M36)</f>
        <v>0</v>
      </c>
      <c r="EJ36">
        <f>IF(M36=0,0,COUNTIF(T4_imgsummary!Y36:AH36,"ZOC")*100/M36)</f>
        <v>0</v>
      </c>
      <c r="EK36">
        <f>IF(M36=0,0,COUNTIF(T4_imgsummary!Y36:AH36,"ZPOCF")*100/M36)</f>
        <v>0</v>
      </c>
      <c r="EL36">
        <f>IF(M36=0,0,COUNTIF(T4_imgsummary!Y36:AH36,"ZPORF")*100/M36)</f>
        <v>0</v>
      </c>
    </row>
    <row r="37" spans="1:142" x14ac:dyDescent="0.25">
      <c r="A37">
        <v>35</v>
      </c>
      <c r="B37" t="s">
        <v>908</v>
      </c>
      <c r="F37">
        <f>IF(M37=0,0,COUNTIF(T4_imgsummary!O37:X37,"HC")*100/M37)</f>
        <v>0</v>
      </c>
      <c r="G37" s="26">
        <f>IF(M37=0,0,COUNTIF(T4_imgsummary!O37:X37,"AA")*100/M37)</f>
        <v>70</v>
      </c>
      <c r="H37">
        <f>IF(M37=0,0,COUNTIF(T4_imgsummary!O37:X37,"AB")*100/M37)</f>
        <v>0</v>
      </c>
      <c r="I37">
        <f>IF(M37=0,0,COUNTIF(T4_imgsummary!O37:X37,"MA")*100/M37)</f>
        <v>0</v>
      </c>
      <c r="J37" s="26">
        <f>IF(M37=0,0,COUNTIF(T4_imgsummary!O37:X37,"HA")*100/M37)</f>
        <v>20</v>
      </c>
      <c r="K37" s="26">
        <f>IF(M37=0,0,COUNTIF(T4_imgsummary!O37:X37,"OB")*100/M37)</f>
        <v>10</v>
      </c>
      <c r="L37">
        <f>IF(M37=0,0,COUNTIF(T4_imgsummary!O37:X37,"TWB")*100/M37)</f>
        <v>0</v>
      </c>
      <c r="M37">
        <f>10-COUNTIF(T4_imgsummary!O37:X37,"TWS")</f>
        <v>10</v>
      </c>
      <c r="P37">
        <f>IF(M37=0,0,COUNTIF(T4_imgsummary!E37:N37,"ACAN")*100/M37)</f>
        <v>0</v>
      </c>
      <c r="Q37">
        <f>IF(M37=0,0,COUNTIF(T4_imgsummary!E37:N37,"ACB")*100/M37)</f>
        <v>0</v>
      </c>
      <c r="R37">
        <f>IF(M37=0,0,COUNTIF(T4_imgsummary!E37:N37,"ACC")*100/M37)</f>
        <v>0</v>
      </c>
      <c r="S37">
        <f>IF(M37=0,0,COUNTIF(T4_imgsummary!E37:N37,"ACD")*100/M37)</f>
        <v>0</v>
      </c>
      <c r="T37">
        <f>IF(M37=0,0,COUNTIF(T4_imgsummary!E37:N37,"ACH")*100/M37)</f>
        <v>0</v>
      </c>
      <c r="U37">
        <f>IF(M37=0,0,COUNTIF(T4_imgsummary!E37:N37,"ACT")*100/M37)</f>
        <v>0</v>
      </c>
      <c r="V37">
        <f>IF(M37=0,0,COUNTIF(T4_imgsummary!E37:N37,"ACR")*100/M37)</f>
        <v>0</v>
      </c>
      <c r="W37">
        <f>IF(M37=0,0,COUNTIF(T4_imgsummary!E37:N37,"AST")*100/M37)</f>
        <v>0</v>
      </c>
      <c r="X37">
        <f>IF(M37=0,0,COUNTIF(T4_imgsummary!E37:N37,"AF")*100/M37)</f>
        <v>0</v>
      </c>
      <c r="Y37">
        <f>IF(M37=0,0,COUNTIF(T4_imgsummary!E37:N37,"BLEC")*100/M37)</f>
        <v>0</v>
      </c>
      <c r="Z37">
        <f>IF(M37=0,0,COUNTIF(T4_imgsummary!E37:N37,"CAU")*100/M37)</f>
        <v>0</v>
      </c>
      <c r="AA37">
        <f>IF(M37=0,0,COUNTIF(T4_imgsummary!E37:N37,"COE")*100/M37)</f>
        <v>0</v>
      </c>
      <c r="AB37">
        <f>IF(M37=0,0,COUNTIF(T4_imgsummary!E37:N37,"COS")*100/M37)</f>
        <v>0</v>
      </c>
      <c r="AC37">
        <f>IF(M37=0,0,COUNTIF(T4_imgsummary!E37:N37,"CYP")*100/M37)</f>
        <v>0</v>
      </c>
      <c r="AD37">
        <f>IF(M37=0,0,COUNTIF(T4_imgsummary!E37:N37,"DIP")*100/M37)</f>
        <v>0</v>
      </c>
      <c r="AE37">
        <f>IF(M37=0,0,COUNTIF(T4_imgsummary!E37:N37,"ECHY")*100/M37)</f>
        <v>0</v>
      </c>
      <c r="AF37">
        <f>IF(M37=0,0,COUNTIF(T4_imgsummary!E37:N37,"ECHI")*100/M37)</f>
        <v>0</v>
      </c>
      <c r="AG37">
        <f>IF(M37=0,0,COUNTIF(T4_imgsummary!E37:N37,"EUP")*100/M37)</f>
        <v>0</v>
      </c>
      <c r="AH37">
        <f>IF(M37=0,0,COUNTIF(T4_imgsummary!E37:N37,"FAV")*100/M37)</f>
        <v>0</v>
      </c>
      <c r="AI37">
        <f>IF(M37=0,0,COUNTIF(T4_imgsummary!E37:N37,"FVI")*100/M37)</f>
        <v>0</v>
      </c>
      <c r="AJ37">
        <f>IF(M37=0,0,COUNTIF(T4_imgsummary!E37:N37,"CMR")*100/M37)</f>
        <v>0</v>
      </c>
      <c r="AK37">
        <f>IF(M37=0,0,COUNTIF(T4_imgsummary!E37:N37,"GAL")*100/M37)</f>
        <v>0</v>
      </c>
      <c r="AL37">
        <f>IF(M37=0,0,COUNTIF(T4_imgsummary!E37:N37,"GONIA")*100/M37)</f>
        <v>0</v>
      </c>
      <c r="AM37">
        <f>IF(M37=0,0,COUNTIF(T4_imgsummary!E37:N37,"GONIO")*100/M37)</f>
        <v>0</v>
      </c>
      <c r="AN37">
        <f>IF(M37=0,0,COUNTIF(T4_imgsummary!E37:N37,"HEL")*100/M37)</f>
        <v>0</v>
      </c>
      <c r="AO37">
        <f>IF(M37=0,0,COUNTIF(T4_imgsummary!E37:N37,"HYD")*100/M37)</f>
        <v>0</v>
      </c>
      <c r="AP37">
        <f>IF(M37=0,0,COUNTIF(T4_imgsummary!E37:N37,"ISO")*100/M37)</f>
        <v>0</v>
      </c>
      <c r="AQ37">
        <f>IF(M37=0,0,COUNTIF(T4_imgsummary!E37:N37,"LEPA")*100/M37)</f>
        <v>0</v>
      </c>
      <c r="AR37">
        <f>IF(M37=0,0,COUNTIF(T4_imgsummary!E37:N37,"LEPS")*100/M37)</f>
        <v>0</v>
      </c>
      <c r="AS37">
        <f>IF(M37=0,0,COUNTIF(T4_imgsummary!E37:N37,"LOB")*100/M37)</f>
        <v>0</v>
      </c>
      <c r="AT37">
        <f>IF(M37=0,0,COUNTIF(T4_imgsummary!E37:N37,"MER")*100/M37)</f>
        <v>0</v>
      </c>
      <c r="AU37">
        <f>IF(M37=0,0,COUNTIF(T4_imgsummary!E37:N37,"MILL")*100/M37)</f>
        <v>0</v>
      </c>
      <c r="AV37">
        <f>IF(M37=0,0,COUNTIF(T4_imgsummary!E37:N37,"MON")*100/M37)</f>
        <v>0</v>
      </c>
      <c r="AW37">
        <f>IF(M37=0,0,COUNTIF(T4_imgsummary!E37:N37,"MONTB")*100/M37)</f>
        <v>0</v>
      </c>
      <c r="AX37">
        <f>IF(M37=0,0,COUNTIF(T4_imgsummary!E37:N37,"MONTE")*100/M37)</f>
        <v>0</v>
      </c>
      <c r="AY37">
        <f>IF(M37=0,0,COUNTIF(T4_imgsummary!E37:N37,"MONTF")*100/M37)</f>
        <v>0</v>
      </c>
      <c r="AZ37">
        <f>IF(M37=0,0,COUNTIF(T4_imgsummary!E37:N37,"MYC")*100/M37)</f>
        <v>0</v>
      </c>
      <c r="BA37">
        <f>IF(M37=0,0,COUNTIF(T4_imgsummary!E37:N37,"CB")*100/M37)</f>
        <v>0</v>
      </c>
      <c r="BB37">
        <f>IF(M37=0,0,COUNTIF(T4_imgsummary!E37:N37,"BUB")*100/M37)</f>
        <v>0</v>
      </c>
      <c r="BC37">
        <f>IF(M37=0,0,COUNTIF(T4_imgsummary!E37:N37,"CE")*100/M37)</f>
        <v>0</v>
      </c>
      <c r="BD37">
        <f>IF(M37=0,0,COUNTIF(T4_imgsummary!E37:N37,"CF")*100/M37)</f>
        <v>0</v>
      </c>
      <c r="BE37">
        <f>IF(M37=0,0,COUNTIF(T4_imgsummary!E37:N37,"FOT")*100/M37)</f>
        <v>0</v>
      </c>
      <c r="BF37">
        <f>IF(M37=0,0,COUNTIF(T4_imgsummary!E37:N37,"CM")*100/M37)</f>
        <v>0</v>
      </c>
      <c r="BG37">
        <f>IF(M37=0,0,COUNTIF(T4_imgsummary!E37:N37,"OULA")*100/M37)</f>
        <v>0</v>
      </c>
      <c r="BH37">
        <f>IF(M37=0,0,COUNTIF(T4_imgsummary!E37:N37,"OULO")*100/M37)</f>
        <v>0</v>
      </c>
      <c r="BI37">
        <f>IF(M37=0,0,COUNTIF(T4_imgsummary!E37:N37,"OXY")*100/M37)</f>
        <v>0</v>
      </c>
      <c r="BJ37">
        <f>IF(M37=0,0,COUNTIF(T4_imgsummary!E37:N37,"PACE")*100/M37)</f>
        <v>0</v>
      </c>
      <c r="BK37">
        <f>IF(M37=0,0,COUNTIF(T4_imgsummary!E37:N37,"PACF")*100/M37)</f>
        <v>0</v>
      </c>
      <c r="BL37">
        <f>IF(M37=0,0,COUNTIF(T4_imgsummary!E37:N37,"PAV")*100/M37)</f>
        <v>0</v>
      </c>
      <c r="BM37">
        <f>IF(M37=0,0,COUNTIF(T4_imgsummary!E37:N37,"PEC")*100/M37)</f>
        <v>0</v>
      </c>
      <c r="BN37">
        <f>IF(M37=0,0,COUNTIF(T4_imgsummary!E37:N37,"PLAT")*100/M37)</f>
        <v>0</v>
      </c>
      <c r="BO37">
        <f>IF(M37=0,0,COUNTIF(T4_imgsummary!E37:N37,"POC")*100/M37)</f>
        <v>0</v>
      </c>
      <c r="BP37">
        <f>IF(M37=0,0,COUNTIF(T4_imgsummary!E37:N37,"PORB")*100/M37)</f>
        <v>0</v>
      </c>
      <c r="BQ37">
        <f>IF(M37=0,0,COUNTIF(T4_imgsummary!E37:N37,"PORE")*100/M37)</f>
        <v>0</v>
      </c>
      <c r="BR37">
        <f>IF(M37=0,0,COUNTIF(T4_imgsummary!E37:N37,"PORM")*100/M37)</f>
        <v>0</v>
      </c>
      <c r="BS37">
        <f>IF(M37=0,0,COUNTIF(T4_imgsummary!E37:N37,"SER")*100/M37)</f>
        <v>0</v>
      </c>
      <c r="BT37">
        <f>IF(M37=0,0,COUNTIF(T4_imgsummary!E37:N37,"STY")*100/M37)</f>
        <v>0</v>
      </c>
      <c r="BU37">
        <f>IF(M37=0,0,COUNTIF(T4_imgsummary!E37:N37,"SYM")*100/M37)</f>
        <v>0</v>
      </c>
      <c r="BV37">
        <f>IF(M37=0,0,COUNTIF(T4_imgsummary!E37:N37,"TUBI")*100/M37)</f>
        <v>0</v>
      </c>
      <c r="BW37">
        <f>IF(M37=0,0,COUNTIF(T4_imgsummary!E37:N37,"TURB")*100/M37)</f>
        <v>0</v>
      </c>
      <c r="BX37">
        <f>IF(M37=0,0,COUNTIF(T4_imgsummary!E37:N37,"ZACRF")*100/M37)</f>
        <v>0</v>
      </c>
      <c r="BY37">
        <f>IF(M37=0,0,COUNTIF(T4_imgsummary!E37:N37,"ZAGARF")*100/M37)</f>
        <v>0</v>
      </c>
      <c r="BZ37">
        <f>IF(M37=0,0,COUNTIF(T4_imgsummary!E37:N37,"ZAGATF")*100/M37)</f>
        <v>0</v>
      </c>
      <c r="CA37">
        <f>IF(M37=0,0,COUNTIF(T4_imgsummary!E37:N37,"ZDENF")*100/M37)</f>
        <v>0</v>
      </c>
      <c r="CB37">
        <f>IF(M37=0,0,COUNTIF(T4_imgsummary!E37:N37,"ZEUPF")*100/M37)</f>
        <v>0</v>
      </c>
      <c r="CC37">
        <f>IF(M37=0,0,COUNTIF(T4_imgsummary!E37:N37,"ZFAVF")*100/M37)</f>
        <v>0</v>
      </c>
      <c r="CD37">
        <f>IF(M37=0,0,COUNTIF(T4_imgsummary!E37:N37,"ZCMRF")*100/M37)</f>
        <v>0</v>
      </c>
      <c r="CE37">
        <f>IF(M37=0,0,COUNTIF(T4_imgsummary!E37:N37,"ZMUSF")*100/M37)</f>
        <v>0</v>
      </c>
      <c r="CF37">
        <f>IF(M37=0,0,COUNTIF(T4_imgsummary!E37:N37,"ZNSC")*100/M37)</f>
        <v>0</v>
      </c>
      <c r="CG37">
        <f>IF(M37=0,0,COUNTIF(T4_imgsummary!E37:N37,"ZOC")*100/M37)</f>
        <v>0</v>
      </c>
      <c r="CH37">
        <f>IF(M37=0,0,COUNTIF(T4_imgsummary!E37:N37,"ZPOCF")*100/M37)</f>
        <v>0</v>
      </c>
      <c r="CI37">
        <f>IF(M37=0,0,COUNTIF(T4_imgsummary!E37:N37,"ZPORF")*100/M37)</f>
        <v>0</v>
      </c>
      <c r="CK37" s="26">
        <f>IF(M37=0,0,COUNTIF(T4_imgsummary!E37:N37,"AA")*100/M37)</f>
        <v>60</v>
      </c>
      <c r="CL37" s="26">
        <f>IF(M37=0,0,COUNTIF(T4_imgsummary!E37:N37,"CA")*100/M37)</f>
        <v>10</v>
      </c>
      <c r="CM37">
        <f>IF(M37=0,0,COUNTIF(T4_imgsummary!E37:N37,"DC")*100/M37)</f>
        <v>0</v>
      </c>
      <c r="CN37">
        <f>IF(M37=0,0,COUNTIF(T4_imgsummary!E37:N37,"DCA")*100/M37)</f>
        <v>0</v>
      </c>
      <c r="CO37">
        <f>IF(M37=0,0,COUNTIF(T4_imgsummary!E37:N37,"DIS")*100/M37)</f>
        <v>0</v>
      </c>
      <c r="CQ37">
        <f>IF(M37=0,0,COUNTIF(T4_imgsummary!E37:N37,"GRV")*100/M37)</f>
        <v>0</v>
      </c>
      <c r="CR37">
        <f>IF(M37=0,0,COUNTIF(T4_imgsummary!E37:N37,"R")*100/M37)</f>
        <v>0</v>
      </c>
      <c r="CS37">
        <f>IF(M37=0,0,COUNTIF(T4_imgsummary!E37:N37,"S")*100/M37)</f>
        <v>0</v>
      </c>
      <c r="CT37">
        <f>IF(M37=0,0,COUNTIF(T4_imgsummary!E37:N37,"RCK")*100/M37)</f>
        <v>0</v>
      </c>
      <c r="CU37">
        <f>IF(M37=0,0,COUNTIF(T4_imgsummary!E37:N37,"SI")*100/M37)</f>
        <v>0</v>
      </c>
      <c r="CW37">
        <f>IF(M37=0,0,COUNTIF(T4_imgsummary!E37:N37,"COD")*100/M37)</f>
        <v>0</v>
      </c>
      <c r="CX37">
        <f>IF(M37=0,0,COUNTIF(T4_imgsummary!E37:N37,"KAPP")*100/M37)</f>
        <v>0</v>
      </c>
      <c r="CY37">
        <f>IF(M37=0,0,COUNTIF(T4_imgsummary!E37:N37,"MA")*100/M37)</f>
        <v>0</v>
      </c>
      <c r="CZ37">
        <f>IF(M37=0,0,COUNTIF(T4_imgsummary!E37:N37,"SARG")*100/M37)</f>
        <v>0</v>
      </c>
      <c r="DB37" s="26">
        <f>IF(M37=0,0,COUNTIF(T4_imgsummary!E37:N37,"HA")*100/M37)</f>
        <v>20</v>
      </c>
      <c r="DD37">
        <f>IF(M37=0,0,COUNTIF(T4_imgsummary!E37:N37,"COTS")*100/M37)</f>
        <v>0</v>
      </c>
      <c r="DE37">
        <f>IF(M37=0,0,COUNTIF(T4_imgsummary!E37:N37,"COR")*100/M37)</f>
        <v>0</v>
      </c>
      <c r="DF37">
        <f>IF(M37=0,0,COUNTIF(T4_imgsummary!E37:N37,"DIA")*100/M37)</f>
        <v>0</v>
      </c>
      <c r="DG37">
        <f>IF(M37=0,0,COUNTIF(T4_imgsummary!E37:N37,"GORG")*100/M37)</f>
        <v>0</v>
      </c>
      <c r="DH37">
        <f>IF(M37=0,0,COUNTIF(T4_imgsummary!E37:N37,"ISIS")*100/M37)</f>
        <v>0</v>
      </c>
      <c r="DI37">
        <f>IF(M37=0,0,COUNTIF(T4_imgsummary!E37:N37,"OT")*100/M37)</f>
        <v>0</v>
      </c>
      <c r="DJ37">
        <f>IF(M37=0,0,COUNTIF(T4_imgsummary!E37:N37,"SG")*100/M37)</f>
        <v>0</v>
      </c>
      <c r="DK37">
        <f>IF(M37=0,0,COUNTIF(T4_imgsummary!E37:N37,"SC")*100/M37)</f>
        <v>0</v>
      </c>
      <c r="DL37" s="26">
        <f>IF(M37=0,0,COUNTIF(T4_imgsummary!E37:N37,"SP")*100/M37)</f>
        <v>10</v>
      </c>
      <c r="DM37">
        <f>IF(M37=0,0,COUNTIF(T4_imgsummary!E37:N37,"ZO")*100/M37)</f>
        <v>0</v>
      </c>
      <c r="DO37">
        <f>IF(M37=0,0,COUNTIF(T4_imgsummary!E37:N37,"TWB")*100/M37)</f>
        <v>0</v>
      </c>
      <c r="DQ37">
        <f>IF(M37=0,0,COUNTIF(T4_imgsummary!Y37:AH37,"COR")*100/M37)</f>
        <v>0</v>
      </c>
      <c r="DR37">
        <f>IF(M37=0,0,COUNTIF(T4_imgsummary!Y37:AH37,"COTS")*100/M37)</f>
        <v>0</v>
      </c>
      <c r="DS37">
        <f>IF(M37=0,0,COUNTIF(T4_imgsummary!Y37:AH37,"DIA")*100/M37)</f>
        <v>0</v>
      </c>
      <c r="DT37">
        <f>IF(M37=0,0,COUNTIF(T4_imgsummary!Y37:AH37,"GORG")*100/M37)</f>
        <v>0</v>
      </c>
      <c r="DU37">
        <f>IF(M37=0,0,COUNTIF(T4_imgsummary!Y37:AH37,"ISIS")*100/M37)</f>
        <v>0</v>
      </c>
      <c r="DV37">
        <f>IF(M37=0,0,COUNTIF(T4_imgsummary!Y37:AH37,"DIS")*100/M37)</f>
        <v>0</v>
      </c>
      <c r="DW37">
        <f>IF(M37=0,0,COUNTIF(T4_imgsummary!Y37:AH37,"BLEC")*100/M37)</f>
        <v>0</v>
      </c>
      <c r="DX37">
        <f>IF(M37=0,0,COUNTIF(T4_imgsummary!Y37:AH37,"COD")*100/M37)</f>
        <v>0</v>
      </c>
      <c r="DY37">
        <f>IF(M37=0,0,COUNTIF(T4_imgsummary!Y37:AH37,"KAPP")*100/M37)</f>
        <v>0</v>
      </c>
      <c r="DZ37">
        <f>IF(M37=0,0,COUNTIF(T4_imgsummary!Y37:AH37,"SARG")*100/M37)</f>
        <v>0</v>
      </c>
      <c r="EA37">
        <f>IF(M37=0,0,COUNTIF(T4_imgsummary!Y37:AH37,"ZACRF")*100/M37)</f>
        <v>0</v>
      </c>
      <c r="EB37">
        <f>IF(M37=0,0,COUNTIF(T4_imgsummary!Y37:AH37,"ZAGARF")*100/M37)</f>
        <v>0</v>
      </c>
      <c r="EC37">
        <f>IF(M37=0,0,COUNTIF(T4_imgsummary!Y37:AH37,"ZAGATF")*100/M37)</f>
        <v>0</v>
      </c>
      <c r="ED37">
        <f>IF(M37=0,0,COUNTIF(T4_imgsummary!Y37:AH37,"ZCMRF")*100/M37)</f>
        <v>0</v>
      </c>
      <c r="EE37">
        <f>IF(M37=0,0,COUNTIF(T4_imgsummary!Y37:AH37,"ZDENF")*100/M37)</f>
        <v>0</v>
      </c>
      <c r="EF37">
        <f>IF(M37=0,0,COUNTIF(T4_imgsummary!Y37:AH37,"ZEUPF")*100/M37)</f>
        <v>0</v>
      </c>
      <c r="EG37">
        <f>IF(M37=0,0,COUNTIF(T4_imgsummary!Y37:AH37,"ZFAVF")*100/M37)</f>
        <v>0</v>
      </c>
      <c r="EH37">
        <f>IF(M37=0,0,COUNTIF(T4_imgsummary!Y37:AH37,"ZMUSF")*100/M37)</f>
        <v>0</v>
      </c>
      <c r="EI37">
        <f>IF(M37=0,0,COUNTIF(T4_imgsummary!Y37:AH37,"ZNSC")*100/M37)</f>
        <v>0</v>
      </c>
      <c r="EJ37">
        <f>IF(M37=0,0,COUNTIF(T4_imgsummary!Y37:AH37,"ZOC")*100/M37)</f>
        <v>0</v>
      </c>
      <c r="EK37">
        <f>IF(M37=0,0,COUNTIF(T4_imgsummary!Y37:AH37,"ZPOCF")*100/M37)</f>
        <v>0</v>
      </c>
      <c r="EL37">
        <f>IF(M37=0,0,COUNTIF(T4_imgsummary!Y37:AH37,"ZPORF")*100/M37)</f>
        <v>0</v>
      </c>
    </row>
    <row r="38" spans="1:142" x14ac:dyDescent="0.25">
      <c r="A38">
        <v>36</v>
      </c>
      <c r="B38" t="s">
        <v>909</v>
      </c>
      <c r="F38" s="26">
        <f>IF(M38=0,0,COUNTIF(T4_imgsummary!O38:X38,"HC")*100/M38)</f>
        <v>10</v>
      </c>
      <c r="G38" s="26">
        <f>IF(M38=0,0,COUNTIF(T4_imgsummary!O38:X38,"AA")*100/M38)</f>
        <v>50</v>
      </c>
      <c r="H38">
        <f>IF(M38=0,0,COUNTIF(T4_imgsummary!O38:X38,"AB")*100/M38)</f>
        <v>0</v>
      </c>
      <c r="I38" s="26">
        <f>IF(M38=0,0,COUNTIF(T4_imgsummary!O38:X38,"MA")*100/M38)</f>
        <v>10</v>
      </c>
      <c r="J38" s="26">
        <f>IF(M38=0,0,COUNTIF(T4_imgsummary!O38:X38,"HA")*100/M38)</f>
        <v>30</v>
      </c>
      <c r="K38">
        <f>IF(M38=0,0,COUNTIF(T4_imgsummary!O38:X38,"OB")*100/M38)</f>
        <v>0</v>
      </c>
      <c r="L38">
        <f>IF(M38=0,0,COUNTIF(T4_imgsummary!O38:X38,"TWB")*100/M38)</f>
        <v>0</v>
      </c>
      <c r="M38">
        <f>10-COUNTIF(T4_imgsummary!O38:X38,"TWS")</f>
        <v>10</v>
      </c>
      <c r="P38">
        <f>IF(M38=0,0,COUNTIF(T4_imgsummary!E38:N38,"ACAN")*100/M38)</f>
        <v>0</v>
      </c>
      <c r="Q38">
        <f>IF(M38=0,0,COUNTIF(T4_imgsummary!E38:N38,"ACB")*100/M38)</f>
        <v>0</v>
      </c>
      <c r="R38">
        <f>IF(M38=0,0,COUNTIF(T4_imgsummary!E38:N38,"ACC")*100/M38)</f>
        <v>0</v>
      </c>
      <c r="S38">
        <f>IF(M38=0,0,COUNTIF(T4_imgsummary!E38:N38,"ACD")*100/M38)</f>
        <v>0</v>
      </c>
      <c r="T38">
        <f>IF(M38=0,0,COUNTIF(T4_imgsummary!E38:N38,"ACH")*100/M38)</f>
        <v>0</v>
      </c>
      <c r="U38">
        <f>IF(M38=0,0,COUNTIF(T4_imgsummary!E38:N38,"ACT")*100/M38)</f>
        <v>0</v>
      </c>
      <c r="V38">
        <f>IF(M38=0,0,COUNTIF(T4_imgsummary!E38:N38,"ACR")*100/M38)</f>
        <v>0</v>
      </c>
      <c r="W38">
        <f>IF(M38=0,0,COUNTIF(T4_imgsummary!E38:N38,"AST")*100/M38)</f>
        <v>0</v>
      </c>
      <c r="X38">
        <f>IF(M38=0,0,COUNTIF(T4_imgsummary!E38:N38,"AF")*100/M38)</f>
        <v>0</v>
      </c>
      <c r="Y38">
        <f>IF(M38=0,0,COUNTIF(T4_imgsummary!E38:N38,"BLEC")*100/M38)</f>
        <v>0</v>
      </c>
      <c r="Z38">
        <f>IF(M38=0,0,COUNTIF(T4_imgsummary!E38:N38,"CAU")*100/M38)</f>
        <v>0</v>
      </c>
      <c r="AA38">
        <f>IF(M38=0,0,COUNTIF(T4_imgsummary!E38:N38,"COE")*100/M38)</f>
        <v>0</v>
      </c>
      <c r="AB38">
        <f>IF(M38=0,0,COUNTIF(T4_imgsummary!E38:N38,"COS")*100/M38)</f>
        <v>0</v>
      </c>
      <c r="AC38">
        <f>IF(M38=0,0,COUNTIF(T4_imgsummary!E38:N38,"CYP")*100/M38)</f>
        <v>0</v>
      </c>
      <c r="AD38">
        <f>IF(M38=0,0,COUNTIF(T4_imgsummary!E38:N38,"DIP")*100/M38)</f>
        <v>0</v>
      </c>
      <c r="AE38">
        <f>IF(M38=0,0,COUNTIF(T4_imgsummary!E38:N38,"ECHY")*100/M38)</f>
        <v>0</v>
      </c>
      <c r="AF38">
        <f>IF(M38=0,0,COUNTIF(T4_imgsummary!E38:N38,"ECHI")*100/M38)</f>
        <v>0</v>
      </c>
      <c r="AG38">
        <f>IF(M38=0,0,COUNTIF(T4_imgsummary!E38:N38,"EUP")*100/M38)</f>
        <v>0</v>
      </c>
      <c r="AH38">
        <f>IF(M38=0,0,COUNTIF(T4_imgsummary!E38:N38,"FAV")*100/M38)</f>
        <v>0</v>
      </c>
      <c r="AI38">
        <f>IF(M38=0,0,COUNTIF(T4_imgsummary!E38:N38,"FVI")*100/M38)</f>
        <v>0</v>
      </c>
      <c r="AJ38">
        <f>IF(M38=0,0,COUNTIF(T4_imgsummary!E38:N38,"CMR")*100/M38)</f>
        <v>0</v>
      </c>
      <c r="AK38">
        <f>IF(M38=0,0,COUNTIF(T4_imgsummary!E38:N38,"GAL")*100/M38)</f>
        <v>0</v>
      </c>
      <c r="AL38">
        <f>IF(M38=0,0,COUNTIF(T4_imgsummary!E38:N38,"GONIA")*100/M38)</f>
        <v>0</v>
      </c>
      <c r="AM38">
        <f>IF(M38=0,0,COUNTIF(T4_imgsummary!E38:N38,"GONIO")*100/M38)</f>
        <v>0</v>
      </c>
      <c r="AN38">
        <f>IF(M38=0,0,COUNTIF(T4_imgsummary!E38:N38,"HEL")*100/M38)</f>
        <v>0</v>
      </c>
      <c r="AO38">
        <f>IF(M38=0,0,COUNTIF(T4_imgsummary!E38:N38,"HYD")*100/M38)</f>
        <v>0</v>
      </c>
      <c r="AP38" s="26">
        <f>IF(M38=0,0,COUNTIF(T4_imgsummary!E38:N38,"ISO")*100/M38)</f>
        <v>10</v>
      </c>
      <c r="AQ38">
        <f>IF(M38=0,0,COUNTIF(T4_imgsummary!E38:N38,"LEPA")*100/M38)</f>
        <v>0</v>
      </c>
      <c r="AR38">
        <f>IF(M38=0,0,COUNTIF(T4_imgsummary!E38:N38,"LEPS")*100/M38)</f>
        <v>0</v>
      </c>
      <c r="AS38">
        <f>IF(M38=0,0,COUNTIF(T4_imgsummary!E38:N38,"LOB")*100/M38)</f>
        <v>0</v>
      </c>
      <c r="AT38">
        <f>IF(M38=0,0,COUNTIF(T4_imgsummary!E38:N38,"MER")*100/M38)</f>
        <v>0</v>
      </c>
      <c r="AU38">
        <f>IF(M38=0,0,COUNTIF(T4_imgsummary!E38:N38,"MILL")*100/M38)</f>
        <v>0</v>
      </c>
      <c r="AV38">
        <f>IF(M38=0,0,COUNTIF(T4_imgsummary!E38:N38,"MON")*100/M38)</f>
        <v>0</v>
      </c>
      <c r="AW38">
        <f>IF(M38=0,0,COUNTIF(T4_imgsummary!E38:N38,"MONTB")*100/M38)</f>
        <v>0</v>
      </c>
      <c r="AX38">
        <f>IF(M38=0,0,COUNTIF(T4_imgsummary!E38:N38,"MONTE")*100/M38)</f>
        <v>0</v>
      </c>
      <c r="AY38">
        <f>IF(M38=0,0,COUNTIF(T4_imgsummary!E38:N38,"MONTF")*100/M38)</f>
        <v>0</v>
      </c>
      <c r="AZ38">
        <f>IF(M38=0,0,COUNTIF(T4_imgsummary!E38:N38,"MYC")*100/M38)</f>
        <v>0</v>
      </c>
      <c r="BA38">
        <f>IF(M38=0,0,COUNTIF(T4_imgsummary!E38:N38,"CB")*100/M38)</f>
        <v>0</v>
      </c>
      <c r="BB38">
        <f>IF(M38=0,0,COUNTIF(T4_imgsummary!E38:N38,"BUB")*100/M38)</f>
        <v>0</v>
      </c>
      <c r="BC38">
        <f>IF(M38=0,0,COUNTIF(T4_imgsummary!E38:N38,"CE")*100/M38)</f>
        <v>0</v>
      </c>
      <c r="BD38">
        <f>IF(M38=0,0,COUNTIF(T4_imgsummary!E38:N38,"CF")*100/M38)</f>
        <v>0</v>
      </c>
      <c r="BE38">
        <f>IF(M38=0,0,COUNTIF(T4_imgsummary!E38:N38,"FOT")*100/M38)</f>
        <v>0</v>
      </c>
      <c r="BF38">
        <f>IF(M38=0,0,COUNTIF(T4_imgsummary!E38:N38,"CM")*100/M38)</f>
        <v>0</v>
      </c>
      <c r="BG38">
        <f>IF(M38=0,0,COUNTIF(T4_imgsummary!E38:N38,"OULA")*100/M38)</f>
        <v>0</v>
      </c>
      <c r="BH38">
        <f>IF(M38=0,0,COUNTIF(T4_imgsummary!E38:N38,"OULO")*100/M38)</f>
        <v>0</v>
      </c>
      <c r="BI38">
        <f>IF(M38=0,0,COUNTIF(T4_imgsummary!E38:N38,"OXY")*100/M38)</f>
        <v>0</v>
      </c>
      <c r="BJ38">
        <f>IF(M38=0,0,COUNTIF(T4_imgsummary!E38:N38,"PACE")*100/M38)</f>
        <v>0</v>
      </c>
      <c r="BK38">
        <f>IF(M38=0,0,COUNTIF(T4_imgsummary!E38:N38,"PACF")*100/M38)</f>
        <v>0</v>
      </c>
      <c r="BL38">
        <f>IF(M38=0,0,COUNTIF(T4_imgsummary!E38:N38,"PAV")*100/M38)</f>
        <v>0</v>
      </c>
      <c r="BM38">
        <f>IF(M38=0,0,COUNTIF(T4_imgsummary!E38:N38,"PEC")*100/M38)</f>
        <v>0</v>
      </c>
      <c r="BN38">
        <f>IF(M38=0,0,COUNTIF(T4_imgsummary!E38:N38,"PLAT")*100/M38)</f>
        <v>0</v>
      </c>
      <c r="BO38">
        <f>IF(M38=0,0,COUNTIF(T4_imgsummary!E38:N38,"POC")*100/M38)</f>
        <v>0</v>
      </c>
      <c r="BP38">
        <f>IF(M38=0,0,COUNTIF(T4_imgsummary!E38:N38,"PORB")*100/M38)</f>
        <v>0</v>
      </c>
      <c r="BQ38">
        <f>IF(M38=0,0,COUNTIF(T4_imgsummary!E38:N38,"PORE")*100/M38)</f>
        <v>0</v>
      </c>
      <c r="BR38">
        <f>IF(M38=0,0,COUNTIF(T4_imgsummary!E38:N38,"PORM")*100/M38)</f>
        <v>0</v>
      </c>
      <c r="BS38">
        <f>IF(M38=0,0,COUNTIF(T4_imgsummary!E38:N38,"SER")*100/M38)</f>
        <v>0</v>
      </c>
      <c r="BT38">
        <f>IF(M38=0,0,COUNTIF(T4_imgsummary!E38:N38,"STY")*100/M38)</f>
        <v>0</v>
      </c>
      <c r="BU38">
        <f>IF(M38=0,0,COUNTIF(T4_imgsummary!E38:N38,"SYM")*100/M38)</f>
        <v>0</v>
      </c>
      <c r="BV38">
        <f>IF(M38=0,0,COUNTIF(T4_imgsummary!E38:N38,"TUBI")*100/M38)</f>
        <v>0</v>
      </c>
      <c r="BW38">
        <f>IF(M38=0,0,COUNTIF(T4_imgsummary!E38:N38,"TURB")*100/M38)</f>
        <v>0</v>
      </c>
      <c r="BX38">
        <f>IF(M38=0,0,COUNTIF(T4_imgsummary!E38:N38,"ZACRF")*100/M38)</f>
        <v>0</v>
      </c>
      <c r="BY38">
        <f>IF(M38=0,0,COUNTIF(T4_imgsummary!E38:N38,"ZAGARF")*100/M38)</f>
        <v>0</v>
      </c>
      <c r="BZ38">
        <f>IF(M38=0,0,COUNTIF(T4_imgsummary!E38:N38,"ZAGATF")*100/M38)</f>
        <v>0</v>
      </c>
      <c r="CA38">
        <f>IF(M38=0,0,COUNTIF(T4_imgsummary!E38:N38,"ZDENF")*100/M38)</f>
        <v>0</v>
      </c>
      <c r="CB38">
        <f>IF(M38=0,0,COUNTIF(T4_imgsummary!E38:N38,"ZEUPF")*100/M38)</f>
        <v>0</v>
      </c>
      <c r="CC38">
        <f>IF(M38=0,0,COUNTIF(T4_imgsummary!E38:N38,"ZFAVF")*100/M38)</f>
        <v>0</v>
      </c>
      <c r="CD38">
        <f>IF(M38=0,0,COUNTIF(T4_imgsummary!E38:N38,"ZCMRF")*100/M38)</f>
        <v>0</v>
      </c>
      <c r="CE38">
        <f>IF(M38=0,0,COUNTIF(T4_imgsummary!E38:N38,"ZMUSF")*100/M38)</f>
        <v>0</v>
      </c>
      <c r="CF38">
        <f>IF(M38=0,0,COUNTIF(T4_imgsummary!E38:N38,"ZNSC")*100/M38)</f>
        <v>0</v>
      </c>
      <c r="CG38">
        <f>IF(M38=0,0,COUNTIF(T4_imgsummary!E38:N38,"ZOC")*100/M38)</f>
        <v>0</v>
      </c>
      <c r="CH38">
        <f>IF(M38=0,0,COUNTIF(T4_imgsummary!E38:N38,"ZPOCF")*100/M38)</f>
        <v>0</v>
      </c>
      <c r="CI38">
        <f>IF(M38=0,0,COUNTIF(T4_imgsummary!E38:N38,"ZPORF")*100/M38)</f>
        <v>0</v>
      </c>
      <c r="CK38" s="26">
        <f>IF(M38=0,0,COUNTIF(T4_imgsummary!E38:N38,"AA")*100/M38)</f>
        <v>50</v>
      </c>
      <c r="CL38">
        <f>IF(M38=0,0,COUNTIF(T4_imgsummary!E38:N38,"CA")*100/M38)</f>
        <v>0</v>
      </c>
      <c r="CM38">
        <f>IF(M38=0,0,COUNTIF(T4_imgsummary!E38:N38,"DC")*100/M38)</f>
        <v>0</v>
      </c>
      <c r="CN38">
        <f>IF(M38=0,0,COUNTIF(T4_imgsummary!E38:N38,"DCA")*100/M38)</f>
        <v>0</v>
      </c>
      <c r="CO38">
        <f>IF(M38=0,0,COUNTIF(T4_imgsummary!E38:N38,"DIS")*100/M38)</f>
        <v>0</v>
      </c>
      <c r="CQ38">
        <f>IF(M38=0,0,COUNTIF(T4_imgsummary!E38:N38,"GRV")*100/M38)</f>
        <v>0</v>
      </c>
      <c r="CR38">
        <f>IF(M38=0,0,COUNTIF(T4_imgsummary!E38:N38,"R")*100/M38)</f>
        <v>0</v>
      </c>
      <c r="CS38">
        <f>IF(M38=0,0,COUNTIF(T4_imgsummary!E38:N38,"S")*100/M38)</f>
        <v>0</v>
      </c>
      <c r="CT38">
        <f>IF(M38=0,0,COUNTIF(T4_imgsummary!E38:N38,"RCK")*100/M38)</f>
        <v>0</v>
      </c>
      <c r="CU38">
        <f>IF(M38=0,0,COUNTIF(T4_imgsummary!E38:N38,"SI")*100/M38)</f>
        <v>0</v>
      </c>
      <c r="CW38">
        <f>IF(M38=0,0,COUNTIF(T4_imgsummary!E38:N38,"COD")*100/M38)</f>
        <v>0</v>
      </c>
      <c r="CX38">
        <f>IF(M38=0,0,COUNTIF(T4_imgsummary!E38:N38,"KAPP")*100/M38)</f>
        <v>0</v>
      </c>
      <c r="CY38" s="26">
        <f>IF(M38=0,0,COUNTIF(T4_imgsummary!E38:N38,"MA")*100/M38)</f>
        <v>10</v>
      </c>
      <c r="CZ38">
        <f>IF(M38=0,0,COUNTIF(T4_imgsummary!E38:N38,"SARG")*100/M38)</f>
        <v>0</v>
      </c>
      <c r="DB38" s="26">
        <f>IF(M38=0,0,COUNTIF(T4_imgsummary!E38:N38,"HA")*100/M38)</f>
        <v>30</v>
      </c>
      <c r="DD38">
        <f>IF(M38=0,0,COUNTIF(T4_imgsummary!E38:N38,"COTS")*100/M38)</f>
        <v>0</v>
      </c>
      <c r="DE38">
        <f>IF(M38=0,0,COUNTIF(T4_imgsummary!E38:N38,"COR")*100/M38)</f>
        <v>0</v>
      </c>
      <c r="DF38">
        <f>IF(M38=0,0,COUNTIF(T4_imgsummary!E38:N38,"DIA")*100/M38)</f>
        <v>0</v>
      </c>
      <c r="DG38">
        <f>IF(M38=0,0,COUNTIF(T4_imgsummary!E38:N38,"GORG")*100/M38)</f>
        <v>0</v>
      </c>
      <c r="DH38">
        <f>IF(M38=0,0,COUNTIF(T4_imgsummary!E38:N38,"ISIS")*100/M38)</f>
        <v>0</v>
      </c>
      <c r="DI38">
        <f>IF(M38=0,0,COUNTIF(T4_imgsummary!E38:N38,"OT")*100/M38)</f>
        <v>0</v>
      </c>
      <c r="DJ38">
        <f>IF(M38=0,0,COUNTIF(T4_imgsummary!E38:N38,"SG")*100/M38)</f>
        <v>0</v>
      </c>
      <c r="DK38">
        <f>IF(M38=0,0,COUNTIF(T4_imgsummary!E38:N38,"SC")*100/M38)</f>
        <v>0</v>
      </c>
      <c r="DL38">
        <f>IF(M38=0,0,COUNTIF(T4_imgsummary!E38:N38,"SP")*100/M38)</f>
        <v>0</v>
      </c>
      <c r="DM38">
        <f>IF(M38=0,0,COUNTIF(T4_imgsummary!E38:N38,"ZO")*100/M38)</f>
        <v>0</v>
      </c>
      <c r="DO38">
        <f>IF(M38=0,0,COUNTIF(T4_imgsummary!E38:N38,"TWB")*100/M38)</f>
        <v>0</v>
      </c>
      <c r="DQ38">
        <f>IF(M38=0,0,COUNTIF(T4_imgsummary!Y38:AH38,"COR")*100/M38)</f>
        <v>0</v>
      </c>
      <c r="DR38">
        <f>IF(M38=0,0,COUNTIF(T4_imgsummary!Y38:AH38,"COTS")*100/M38)</f>
        <v>0</v>
      </c>
      <c r="DS38">
        <f>IF(M38=0,0,COUNTIF(T4_imgsummary!Y38:AH38,"DIA")*100/M38)</f>
        <v>0</v>
      </c>
      <c r="DT38">
        <f>IF(M38=0,0,COUNTIF(T4_imgsummary!Y38:AH38,"GORG")*100/M38)</f>
        <v>0</v>
      </c>
      <c r="DU38">
        <f>IF(M38=0,0,COUNTIF(T4_imgsummary!Y38:AH38,"ISIS")*100/M38)</f>
        <v>0</v>
      </c>
      <c r="DV38">
        <f>IF(M38=0,0,COUNTIF(T4_imgsummary!Y38:AH38,"DIS")*100/M38)</f>
        <v>0</v>
      </c>
      <c r="DW38">
        <f>IF(M38=0,0,COUNTIF(T4_imgsummary!Y38:AH38,"BLEC")*100/M38)</f>
        <v>0</v>
      </c>
      <c r="DX38">
        <f>IF(M38=0,0,COUNTIF(T4_imgsummary!Y38:AH38,"COD")*100/M38)</f>
        <v>0</v>
      </c>
      <c r="DY38">
        <f>IF(M38=0,0,COUNTIF(T4_imgsummary!Y38:AH38,"KAPP")*100/M38)</f>
        <v>0</v>
      </c>
      <c r="DZ38">
        <f>IF(M38=0,0,COUNTIF(T4_imgsummary!Y38:AH38,"SARG")*100/M38)</f>
        <v>0</v>
      </c>
      <c r="EA38">
        <f>IF(M38=0,0,COUNTIF(T4_imgsummary!Y38:AH38,"ZACRF")*100/M38)</f>
        <v>0</v>
      </c>
      <c r="EB38">
        <f>IF(M38=0,0,COUNTIF(T4_imgsummary!Y38:AH38,"ZAGARF")*100/M38)</f>
        <v>0</v>
      </c>
      <c r="EC38">
        <f>IF(M38=0,0,COUNTIF(T4_imgsummary!Y38:AH38,"ZAGATF")*100/M38)</f>
        <v>0</v>
      </c>
      <c r="ED38">
        <f>IF(M38=0,0,COUNTIF(T4_imgsummary!Y38:AH38,"ZCMRF")*100/M38)</f>
        <v>0</v>
      </c>
      <c r="EE38">
        <f>IF(M38=0,0,COUNTIF(T4_imgsummary!Y38:AH38,"ZDENF")*100/M38)</f>
        <v>0</v>
      </c>
      <c r="EF38">
        <f>IF(M38=0,0,COUNTIF(T4_imgsummary!Y38:AH38,"ZEUPF")*100/M38)</f>
        <v>0</v>
      </c>
      <c r="EG38">
        <f>IF(M38=0,0,COUNTIF(T4_imgsummary!Y38:AH38,"ZFAVF")*100/M38)</f>
        <v>0</v>
      </c>
      <c r="EH38">
        <f>IF(M38=0,0,COUNTIF(T4_imgsummary!Y38:AH38,"ZMUSF")*100/M38)</f>
        <v>0</v>
      </c>
      <c r="EI38">
        <f>IF(M38=0,0,COUNTIF(T4_imgsummary!Y38:AH38,"ZNSC")*100/M38)</f>
        <v>0</v>
      </c>
      <c r="EJ38">
        <f>IF(M38=0,0,COUNTIF(T4_imgsummary!Y38:AH38,"ZOC")*100/M38)</f>
        <v>0</v>
      </c>
      <c r="EK38">
        <f>IF(M38=0,0,COUNTIF(T4_imgsummary!Y38:AH38,"ZPOCF")*100/M38)</f>
        <v>0</v>
      </c>
      <c r="EL38">
        <f>IF(M38=0,0,COUNTIF(T4_imgsummary!Y38:AH38,"ZPORF")*100/M38)</f>
        <v>0</v>
      </c>
    </row>
    <row r="39" spans="1:142" x14ac:dyDescent="0.25">
      <c r="A39">
        <v>37</v>
      </c>
      <c r="B39" t="s">
        <v>910</v>
      </c>
      <c r="F39" s="26">
        <f>IF(M39=0,0,COUNTIF(T4_imgsummary!O39:X39,"HC")*100/M39)</f>
        <v>10</v>
      </c>
      <c r="G39" s="26">
        <f>IF(M39=0,0,COUNTIF(T4_imgsummary!O39:X39,"AA")*100/M39)</f>
        <v>70</v>
      </c>
      <c r="H39">
        <f>IF(M39=0,0,COUNTIF(T4_imgsummary!O39:X39,"AB")*100/M39)</f>
        <v>0</v>
      </c>
      <c r="I39" s="26">
        <f>IF(M39=0,0,COUNTIF(T4_imgsummary!O39:X39,"MA")*100/M39)</f>
        <v>10</v>
      </c>
      <c r="J39">
        <f>IF(M39=0,0,COUNTIF(T4_imgsummary!O39:X39,"HA")*100/M39)</f>
        <v>0</v>
      </c>
      <c r="K39" s="26">
        <f>IF(M39=0,0,COUNTIF(T4_imgsummary!O39:X39,"OB")*100/M39)</f>
        <v>10</v>
      </c>
      <c r="L39">
        <f>IF(M39=0,0,COUNTIF(T4_imgsummary!O39:X39,"TWB")*100/M39)</f>
        <v>0</v>
      </c>
      <c r="M39">
        <f>10-COUNTIF(T4_imgsummary!O39:X39,"TWS")</f>
        <v>10</v>
      </c>
      <c r="P39">
        <f>IF(M39=0,0,COUNTIF(T4_imgsummary!E39:N39,"ACAN")*100/M39)</f>
        <v>0</v>
      </c>
      <c r="Q39">
        <f>IF(M39=0,0,COUNTIF(T4_imgsummary!E39:N39,"ACB")*100/M39)</f>
        <v>0</v>
      </c>
      <c r="R39">
        <f>IF(M39=0,0,COUNTIF(T4_imgsummary!E39:N39,"ACC")*100/M39)</f>
        <v>0</v>
      </c>
      <c r="S39">
        <f>IF(M39=0,0,COUNTIF(T4_imgsummary!E39:N39,"ACD")*100/M39)</f>
        <v>0</v>
      </c>
      <c r="T39">
        <f>IF(M39=0,0,COUNTIF(T4_imgsummary!E39:N39,"ACH")*100/M39)</f>
        <v>0</v>
      </c>
      <c r="U39">
        <f>IF(M39=0,0,COUNTIF(T4_imgsummary!E39:N39,"ACT")*100/M39)</f>
        <v>0</v>
      </c>
      <c r="V39">
        <f>IF(M39=0,0,COUNTIF(T4_imgsummary!E39:N39,"ACR")*100/M39)</f>
        <v>0</v>
      </c>
      <c r="W39">
        <f>IF(M39=0,0,COUNTIF(T4_imgsummary!E39:N39,"AST")*100/M39)</f>
        <v>0</v>
      </c>
      <c r="X39">
        <f>IF(M39=0,0,COUNTIF(T4_imgsummary!E39:N39,"AF")*100/M39)</f>
        <v>0</v>
      </c>
      <c r="Y39">
        <f>IF(M39=0,0,COUNTIF(T4_imgsummary!E39:N39,"BLEC")*100/M39)</f>
        <v>0</v>
      </c>
      <c r="Z39">
        <f>IF(M39=0,0,COUNTIF(T4_imgsummary!E39:N39,"CAU")*100/M39)</f>
        <v>0</v>
      </c>
      <c r="AA39">
        <f>IF(M39=0,0,COUNTIF(T4_imgsummary!E39:N39,"COE")*100/M39)</f>
        <v>0</v>
      </c>
      <c r="AB39">
        <f>IF(M39=0,0,COUNTIF(T4_imgsummary!E39:N39,"COS")*100/M39)</f>
        <v>0</v>
      </c>
      <c r="AC39">
        <f>IF(M39=0,0,COUNTIF(T4_imgsummary!E39:N39,"CYP")*100/M39)</f>
        <v>0</v>
      </c>
      <c r="AD39">
        <f>IF(M39=0,0,COUNTIF(T4_imgsummary!E39:N39,"DIP")*100/M39)</f>
        <v>0</v>
      </c>
      <c r="AE39">
        <f>IF(M39=0,0,COUNTIF(T4_imgsummary!E39:N39,"ECHY")*100/M39)</f>
        <v>0</v>
      </c>
      <c r="AF39">
        <f>IF(M39=0,0,COUNTIF(T4_imgsummary!E39:N39,"ECHI")*100/M39)</f>
        <v>0</v>
      </c>
      <c r="AG39">
        <f>IF(M39=0,0,COUNTIF(T4_imgsummary!E39:N39,"EUP")*100/M39)</f>
        <v>0</v>
      </c>
      <c r="AH39">
        <f>IF(M39=0,0,COUNTIF(T4_imgsummary!E39:N39,"FAV")*100/M39)</f>
        <v>0</v>
      </c>
      <c r="AI39">
        <f>IF(M39=0,0,COUNTIF(T4_imgsummary!E39:N39,"FVI")*100/M39)</f>
        <v>0</v>
      </c>
      <c r="AJ39">
        <f>IF(M39=0,0,COUNTIF(T4_imgsummary!E39:N39,"CMR")*100/M39)</f>
        <v>0</v>
      </c>
      <c r="AK39">
        <f>IF(M39=0,0,COUNTIF(T4_imgsummary!E39:N39,"GAL")*100/M39)</f>
        <v>0</v>
      </c>
      <c r="AL39">
        <f>IF(M39=0,0,COUNTIF(T4_imgsummary!E39:N39,"GONIA")*100/M39)</f>
        <v>0</v>
      </c>
      <c r="AM39">
        <f>IF(M39=0,0,COUNTIF(T4_imgsummary!E39:N39,"GONIO")*100/M39)</f>
        <v>0</v>
      </c>
      <c r="AN39">
        <f>IF(M39=0,0,COUNTIF(T4_imgsummary!E39:N39,"HEL")*100/M39)</f>
        <v>0</v>
      </c>
      <c r="AO39">
        <f>IF(M39=0,0,COUNTIF(T4_imgsummary!E39:N39,"HYD")*100/M39)</f>
        <v>0</v>
      </c>
      <c r="AP39">
        <f>IF(M39=0,0,COUNTIF(T4_imgsummary!E39:N39,"ISO")*100/M39)</f>
        <v>0</v>
      </c>
      <c r="AQ39">
        <f>IF(M39=0,0,COUNTIF(T4_imgsummary!E39:N39,"LEPA")*100/M39)</f>
        <v>0</v>
      </c>
      <c r="AR39">
        <f>IF(M39=0,0,COUNTIF(T4_imgsummary!E39:N39,"LEPS")*100/M39)</f>
        <v>0</v>
      </c>
      <c r="AS39">
        <f>IF(M39=0,0,COUNTIF(T4_imgsummary!E39:N39,"LOB")*100/M39)</f>
        <v>0</v>
      </c>
      <c r="AT39">
        <f>IF(M39=0,0,COUNTIF(T4_imgsummary!E39:N39,"MER")*100/M39)</f>
        <v>0</v>
      </c>
      <c r="AU39">
        <f>IF(M39=0,0,COUNTIF(T4_imgsummary!E39:N39,"MILL")*100/M39)</f>
        <v>0</v>
      </c>
      <c r="AV39">
        <f>IF(M39=0,0,COUNTIF(T4_imgsummary!E39:N39,"MON")*100/M39)</f>
        <v>0</v>
      </c>
      <c r="AW39">
        <f>IF(M39=0,0,COUNTIF(T4_imgsummary!E39:N39,"MONTB")*100/M39)</f>
        <v>0</v>
      </c>
      <c r="AX39">
        <f>IF(M39=0,0,COUNTIF(T4_imgsummary!E39:N39,"MONTE")*100/M39)</f>
        <v>0</v>
      </c>
      <c r="AY39">
        <f>IF(M39=0,0,COUNTIF(T4_imgsummary!E39:N39,"MONTF")*100/M39)</f>
        <v>0</v>
      </c>
      <c r="AZ39">
        <f>IF(M39=0,0,COUNTIF(T4_imgsummary!E39:N39,"MYC")*100/M39)</f>
        <v>0</v>
      </c>
      <c r="BA39">
        <f>IF(M39=0,0,COUNTIF(T4_imgsummary!E39:N39,"CB")*100/M39)</f>
        <v>0</v>
      </c>
      <c r="BB39">
        <f>IF(M39=0,0,COUNTIF(T4_imgsummary!E39:N39,"BUB")*100/M39)</f>
        <v>0</v>
      </c>
      <c r="BC39">
        <f>IF(M39=0,0,COUNTIF(T4_imgsummary!E39:N39,"CE")*100/M39)</f>
        <v>0</v>
      </c>
      <c r="BD39">
        <f>IF(M39=0,0,COUNTIF(T4_imgsummary!E39:N39,"CF")*100/M39)</f>
        <v>0</v>
      </c>
      <c r="BE39">
        <f>IF(M39=0,0,COUNTIF(T4_imgsummary!E39:N39,"FOT")*100/M39)</f>
        <v>0</v>
      </c>
      <c r="BF39">
        <f>IF(M39=0,0,COUNTIF(T4_imgsummary!E39:N39,"CM")*100/M39)</f>
        <v>0</v>
      </c>
      <c r="BG39">
        <f>IF(M39=0,0,COUNTIF(T4_imgsummary!E39:N39,"OULA")*100/M39)</f>
        <v>0</v>
      </c>
      <c r="BH39">
        <f>IF(M39=0,0,COUNTIF(T4_imgsummary!E39:N39,"OULO")*100/M39)</f>
        <v>0</v>
      </c>
      <c r="BI39">
        <f>IF(M39=0,0,COUNTIF(T4_imgsummary!E39:N39,"OXY")*100/M39)</f>
        <v>0</v>
      </c>
      <c r="BJ39">
        <f>IF(M39=0,0,COUNTIF(T4_imgsummary!E39:N39,"PACE")*100/M39)</f>
        <v>0</v>
      </c>
      <c r="BK39">
        <f>IF(M39=0,0,COUNTIF(T4_imgsummary!E39:N39,"PACF")*100/M39)</f>
        <v>0</v>
      </c>
      <c r="BL39">
        <f>IF(M39=0,0,COUNTIF(T4_imgsummary!E39:N39,"PAV")*100/M39)</f>
        <v>0</v>
      </c>
      <c r="BM39">
        <f>IF(M39=0,0,COUNTIF(T4_imgsummary!E39:N39,"PEC")*100/M39)</f>
        <v>0</v>
      </c>
      <c r="BN39">
        <f>IF(M39=0,0,COUNTIF(T4_imgsummary!E39:N39,"PLAT")*100/M39)</f>
        <v>0</v>
      </c>
      <c r="BO39">
        <f>IF(M39=0,0,COUNTIF(T4_imgsummary!E39:N39,"POC")*100/M39)</f>
        <v>0</v>
      </c>
      <c r="BP39">
        <f>IF(M39=0,0,COUNTIF(T4_imgsummary!E39:N39,"PORB")*100/M39)</f>
        <v>0</v>
      </c>
      <c r="BQ39">
        <f>IF(M39=0,0,COUNTIF(T4_imgsummary!E39:N39,"PORE")*100/M39)</f>
        <v>0</v>
      </c>
      <c r="BR39" s="26">
        <f>IF(M39=0,0,COUNTIF(T4_imgsummary!E39:N39,"PORM")*100/M39)</f>
        <v>10</v>
      </c>
      <c r="BS39">
        <f>IF(M39=0,0,COUNTIF(T4_imgsummary!E39:N39,"SER")*100/M39)</f>
        <v>0</v>
      </c>
      <c r="BT39">
        <f>IF(M39=0,0,COUNTIF(T4_imgsummary!E39:N39,"STY")*100/M39)</f>
        <v>0</v>
      </c>
      <c r="BU39">
        <f>IF(M39=0,0,COUNTIF(T4_imgsummary!E39:N39,"SYM")*100/M39)</f>
        <v>0</v>
      </c>
      <c r="BV39">
        <f>IF(M39=0,0,COUNTIF(T4_imgsummary!E39:N39,"TUBI")*100/M39)</f>
        <v>0</v>
      </c>
      <c r="BW39">
        <f>IF(M39=0,0,COUNTIF(T4_imgsummary!E39:N39,"TURB")*100/M39)</f>
        <v>0</v>
      </c>
      <c r="BX39">
        <f>IF(M39=0,0,COUNTIF(T4_imgsummary!E39:N39,"ZACRF")*100/M39)</f>
        <v>0</v>
      </c>
      <c r="BY39">
        <f>IF(M39=0,0,COUNTIF(T4_imgsummary!E39:N39,"ZAGARF")*100/M39)</f>
        <v>0</v>
      </c>
      <c r="BZ39">
        <f>IF(M39=0,0,COUNTIF(T4_imgsummary!E39:N39,"ZAGATF")*100/M39)</f>
        <v>0</v>
      </c>
      <c r="CA39">
        <f>IF(M39=0,0,COUNTIF(T4_imgsummary!E39:N39,"ZDENF")*100/M39)</f>
        <v>0</v>
      </c>
      <c r="CB39">
        <f>IF(M39=0,0,COUNTIF(T4_imgsummary!E39:N39,"ZEUPF")*100/M39)</f>
        <v>0</v>
      </c>
      <c r="CC39">
        <f>IF(M39=0,0,COUNTIF(T4_imgsummary!E39:N39,"ZFAVF")*100/M39)</f>
        <v>0</v>
      </c>
      <c r="CD39">
        <f>IF(M39=0,0,COUNTIF(T4_imgsummary!E39:N39,"ZCMRF")*100/M39)</f>
        <v>0</v>
      </c>
      <c r="CE39">
        <f>IF(M39=0,0,COUNTIF(T4_imgsummary!E39:N39,"ZMUSF")*100/M39)</f>
        <v>0</v>
      </c>
      <c r="CF39">
        <f>IF(M39=0,0,COUNTIF(T4_imgsummary!E39:N39,"ZNSC")*100/M39)</f>
        <v>0</v>
      </c>
      <c r="CG39">
        <f>IF(M39=0,0,COUNTIF(T4_imgsummary!E39:N39,"ZOC")*100/M39)</f>
        <v>0</v>
      </c>
      <c r="CH39">
        <f>IF(M39=0,0,COUNTIF(T4_imgsummary!E39:N39,"ZPOCF")*100/M39)</f>
        <v>0</v>
      </c>
      <c r="CI39">
        <f>IF(M39=0,0,COUNTIF(T4_imgsummary!E39:N39,"ZPORF")*100/M39)</f>
        <v>0</v>
      </c>
      <c r="CK39" s="26">
        <f>IF(M39=0,0,COUNTIF(T4_imgsummary!E39:N39,"AA")*100/M39)</f>
        <v>70</v>
      </c>
      <c r="CL39">
        <f>IF(M39=0,0,COUNTIF(T4_imgsummary!E39:N39,"CA")*100/M39)</f>
        <v>0</v>
      </c>
      <c r="CM39">
        <f>IF(M39=0,0,COUNTIF(T4_imgsummary!E39:N39,"DC")*100/M39)</f>
        <v>0</v>
      </c>
      <c r="CN39">
        <f>IF(M39=0,0,COUNTIF(T4_imgsummary!E39:N39,"DCA")*100/M39)</f>
        <v>0</v>
      </c>
      <c r="CO39">
        <f>IF(M39=0,0,COUNTIF(T4_imgsummary!E39:N39,"DIS")*100/M39)</f>
        <v>0</v>
      </c>
      <c r="CQ39">
        <f>IF(M39=0,0,COUNTIF(T4_imgsummary!E39:N39,"GRV")*100/M39)</f>
        <v>0</v>
      </c>
      <c r="CR39">
        <f>IF(M39=0,0,COUNTIF(T4_imgsummary!E39:N39,"R")*100/M39)</f>
        <v>0</v>
      </c>
      <c r="CS39">
        <f>IF(M39=0,0,COUNTIF(T4_imgsummary!E39:N39,"S")*100/M39)</f>
        <v>0</v>
      </c>
      <c r="CT39">
        <f>IF(M39=0,0,COUNTIF(T4_imgsummary!E39:N39,"RCK")*100/M39)</f>
        <v>0</v>
      </c>
      <c r="CU39">
        <f>IF(M39=0,0,COUNTIF(T4_imgsummary!E39:N39,"SI")*100/M39)</f>
        <v>0</v>
      </c>
      <c r="CW39">
        <f>IF(M39=0,0,COUNTIF(T4_imgsummary!E39:N39,"COD")*100/M39)</f>
        <v>0</v>
      </c>
      <c r="CX39">
        <f>IF(M39=0,0,COUNTIF(T4_imgsummary!E39:N39,"KAPP")*100/M39)</f>
        <v>0</v>
      </c>
      <c r="CY39" s="26">
        <f>IF(M39=0,0,COUNTIF(T4_imgsummary!E39:N39,"MA")*100/M39)</f>
        <v>10</v>
      </c>
      <c r="CZ39">
        <f>IF(M39=0,0,COUNTIF(T4_imgsummary!E39:N39,"SARG")*100/M39)</f>
        <v>0</v>
      </c>
      <c r="DB39">
        <f>IF(M39=0,0,COUNTIF(T4_imgsummary!E39:N39,"HA")*100/M39)</f>
        <v>0</v>
      </c>
      <c r="DD39">
        <f>IF(M39=0,0,COUNTIF(T4_imgsummary!E39:N39,"COTS")*100/M39)</f>
        <v>0</v>
      </c>
      <c r="DE39">
        <f>IF(M39=0,0,COUNTIF(T4_imgsummary!E39:N39,"COR")*100/M39)</f>
        <v>0</v>
      </c>
      <c r="DF39">
        <f>IF(M39=0,0,COUNTIF(T4_imgsummary!E39:N39,"DIA")*100/M39)</f>
        <v>0</v>
      </c>
      <c r="DG39">
        <f>IF(M39=0,0,COUNTIF(T4_imgsummary!E39:N39,"GORG")*100/M39)</f>
        <v>0</v>
      </c>
      <c r="DH39">
        <f>IF(M39=0,0,COUNTIF(T4_imgsummary!E39:N39,"ISIS")*100/M39)</f>
        <v>0</v>
      </c>
      <c r="DI39">
        <f>IF(M39=0,0,COUNTIF(T4_imgsummary!E39:N39,"OT")*100/M39)</f>
        <v>0</v>
      </c>
      <c r="DJ39">
        <f>IF(M39=0,0,COUNTIF(T4_imgsummary!E39:N39,"SG")*100/M39)</f>
        <v>0</v>
      </c>
      <c r="DK39">
        <f>IF(M39=0,0,COUNTIF(T4_imgsummary!E39:N39,"SC")*100/M39)</f>
        <v>0</v>
      </c>
      <c r="DL39" s="26">
        <f>IF(M39=0,0,COUNTIF(T4_imgsummary!E39:N39,"SP")*100/M39)</f>
        <v>10</v>
      </c>
      <c r="DM39">
        <f>IF(M39=0,0,COUNTIF(T4_imgsummary!E39:N39,"ZO")*100/M39)</f>
        <v>0</v>
      </c>
      <c r="DO39">
        <f>IF(M39=0,0,COUNTIF(T4_imgsummary!E39:N39,"TWB")*100/M39)</f>
        <v>0</v>
      </c>
      <c r="DQ39">
        <f>IF(M39=0,0,COUNTIF(T4_imgsummary!Y39:AH39,"COR")*100/M39)</f>
        <v>0</v>
      </c>
      <c r="DR39">
        <f>IF(M39=0,0,COUNTIF(T4_imgsummary!Y39:AH39,"COTS")*100/M39)</f>
        <v>0</v>
      </c>
      <c r="DS39">
        <f>IF(M39=0,0,COUNTIF(T4_imgsummary!Y39:AH39,"DIA")*100/M39)</f>
        <v>0</v>
      </c>
      <c r="DT39">
        <f>IF(M39=0,0,COUNTIF(T4_imgsummary!Y39:AH39,"GORG")*100/M39)</f>
        <v>0</v>
      </c>
      <c r="DU39">
        <f>IF(M39=0,0,COUNTIF(T4_imgsummary!Y39:AH39,"ISIS")*100/M39)</f>
        <v>0</v>
      </c>
      <c r="DV39">
        <f>IF(M39=0,0,COUNTIF(T4_imgsummary!Y39:AH39,"DIS")*100/M39)</f>
        <v>0</v>
      </c>
      <c r="DW39">
        <f>IF(M39=0,0,COUNTIF(T4_imgsummary!Y39:AH39,"BLEC")*100/M39)</f>
        <v>0</v>
      </c>
      <c r="DX39">
        <f>IF(M39=0,0,COUNTIF(T4_imgsummary!Y39:AH39,"COD")*100/M39)</f>
        <v>0</v>
      </c>
      <c r="DY39">
        <f>IF(M39=0,0,COUNTIF(T4_imgsummary!Y39:AH39,"KAPP")*100/M39)</f>
        <v>0</v>
      </c>
      <c r="DZ39">
        <f>IF(M39=0,0,COUNTIF(T4_imgsummary!Y39:AH39,"SARG")*100/M39)</f>
        <v>0</v>
      </c>
      <c r="EA39">
        <f>IF(M39=0,0,COUNTIF(T4_imgsummary!Y39:AH39,"ZACRF")*100/M39)</f>
        <v>0</v>
      </c>
      <c r="EB39">
        <f>IF(M39=0,0,COUNTIF(T4_imgsummary!Y39:AH39,"ZAGARF")*100/M39)</f>
        <v>0</v>
      </c>
      <c r="EC39">
        <f>IF(M39=0,0,COUNTIF(T4_imgsummary!Y39:AH39,"ZAGATF")*100/M39)</f>
        <v>0</v>
      </c>
      <c r="ED39">
        <f>IF(M39=0,0,COUNTIF(T4_imgsummary!Y39:AH39,"ZCMRF")*100/M39)</f>
        <v>0</v>
      </c>
      <c r="EE39">
        <f>IF(M39=0,0,COUNTIF(T4_imgsummary!Y39:AH39,"ZDENF")*100/M39)</f>
        <v>0</v>
      </c>
      <c r="EF39">
        <f>IF(M39=0,0,COUNTIF(T4_imgsummary!Y39:AH39,"ZEUPF")*100/M39)</f>
        <v>0</v>
      </c>
      <c r="EG39">
        <f>IF(M39=0,0,COUNTIF(T4_imgsummary!Y39:AH39,"ZFAVF")*100/M39)</f>
        <v>0</v>
      </c>
      <c r="EH39">
        <f>IF(M39=0,0,COUNTIF(T4_imgsummary!Y39:AH39,"ZMUSF")*100/M39)</f>
        <v>0</v>
      </c>
      <c r="EI39">
        <f>IF(M39=0,0,COUNTIF(T4_imgsummary!Y39:AH39,"ZNSC")*100/M39)</f>
        <v>0</v>
      </c>
      <c r="EJ39">
        <f>IF(M39=0,0,COUNTIF(T4_imgsummary!Y39:AH39,"ZOC")*100/M39)</f>
        <v>0</v>
      </c>
      <c r="EK39">
        <f>IF(M39=0,0,COUNTIF(T4_imgsummary!Y39:AH39,"ZPOCF")*100/M39)</f>
        <v>0</v>
      </c>
      <c r="EL39">
        <f>IF(M39=0,0,COUNTIF(T4_imgsummary!Y39:AH39,"ZPORF")*100/M39)</f>
        <v>0</v>
      </c>
    </row>
    <row r="40" spans="1:142" x14ac:dyDescent="0.25">
      <c r="A40">
        <v>38</v>
      </c>
      <c r="B40" t="s">
        <v>911</v>
      </c>
      <c r="F40">
        <f>IF(M40=0,0,COUNTIF(T4_imgsummary!O40:X40,"HC")*100/M40)</f>
        <v>0</v>
      </c>
      <c r="G40" s="26">
        <f>IF(M40=0,0,COUNTIF(T4_imgsummary!O40:X40,"AA")*100/M40)</f>
        <v>80</v>
      </c>
      <c r="H40">
        <f>IF(M40=0,0,COUNTIF(T4_imgsummary!O40:X40,"AB")*100/M40)</f>
        <v>0</v>
      </c>
      <c r="I40" s="26">
        <f>IF(M40=0,0,COUNTIF(T4_imgsummary!O40:X40,"MA")*100/M40)</f>
        <v>10</v>
      </c>
      <c r="J40">
        <f>IF(M40=0,0,COUNTIF(T4_imgsummary!O40:X40,"HA")*100/M40)</f>
        <v>0</v>
      </c>
      <c r="K40" s="26">
        <f>IF(M40=0,0,COUNTIF(T4_imgsummary!O40:X40,"OB")*100/M40)</f>
        <v>10</v>
      </c>
      <c r="L40">
        <f>IF(M40=0,0,COUNTIF(T4_imgsummary!O40:X40,"TWB")*100/M40)</f>
        <v>0</v>
      </c>
      <c r="M40">
        <f>10-COUNTIF(T4_imgsummary!O40:X40,"TWS")</f>
        <v>10</v>
      </c>
      <c r="P40">
        <f>IF(M40=0,0,COUNTIF(T4_imgsummary!E40:N40,"ACAN")*100/M40)</f>
        <v>0</v>
      </c>
      <c r="Q40">
        <f>IF(M40=0,0,COUNTIF(T4_imgsummary!E40:N40,"ACB")*100/M40)</f>
        <v>0</v>
      </c>
      <c r="R40">
        <f>IF(M40=0,0,COUNTIF(T4_imgsummary!E40:N40,"ACC")*100/M40)</f>
        <v>0</v>
      </c>
      <c r="S40">
        <f>IF(M40=0,0,COUNTIF(T4_imgsummary!E40:N40,"ACD")*100/M40)</f>
        <v>0</v>
      </c>
      <c r="T40">
        <f>IF(M40=0,0,COUNTIF(T4_imgsummary!E40:N40,"ACH")*100/M40)</f>
        <v>0</v>
      </c>
      <c r="U40">
        <f>IF(M40=0,0,COUNTIF(T4_imgsummary!E40:N40,"ACT")*100/M40)</f>
        <v>0</v>
      </c>
      <c r="V40">
        <f>IF(M40=0,0,COUNTIF(T4_imgsummary!E40:N40,"ACR")*100/M40)</f>
        <v>0</v>
      </c>
      <c r="W40">
        <f>IF(M40=0,0,COUNTIF(T4_imgsummary!E40:N40,"AST")*100/M40)</f>
        <v>0</v>
      </c>
      <c r="X40">
        <f>IF(M40=0,0,COUNTIF(T4_imgsummary!E40:N40,"AF")*100/M40)</f>
        <v>0</v>
      </c>
      <c r="Y40">
        <f>IF(M40=0,0,COUNTIF(T4_imgsummary!E40:N40,"BLEC")*100/M40)</f>
        <v>0</v>
      </c>
      <c r="Z40">
        <f>IF(M40=0,0,COUNTIF(T4_imgsummary!E40:N40,"CAU")*100/M40)</f>
        <v>0</v>
      </c>
      <c r="AA40">
        <f>IF(M40=0,0,COUNTIF(T4_imgsummary!E40:N40,"COE")*100/M40)</f>
        <v>0</v>
      </c>
      <c r="AB40">
        <f>IF(M40=0,0,COUNTIF(T4_imgsummary!E40:N40,"COS")*100/M40)</f>
        <v>0</v>
      </c>
      <c r="AC40">
        <f>IF(M40=0,0,COUNTIF(T4_imgsummary!E40:N40,"CYP")*100/M40)</f>
        <v>0</v>
      </c>
      <c r="AD40">
        <f>IF(M40=0,0,COUNTIF(T4_imgsummary!E40:N40,"DIP")*100/M40)</f>
        <v>0</v>
      </c>
      <c r="AE40">
        <f>IF(M40=0,0,COUNTIF(T4_imgsummary!E40:N40,"ECHY")*100/M40)</f>
        <v>0</v>
      </c>
      <c r="AF40">
        <f>IF(M40=0,0,COUNTIF(T4_imgsummary!E40:N40,"ECHI")*100/M40)</f>
        <v>0</v>
      </c>
      <c r="AG40">
        <f>IF(M40=0,0,COUNTIF(T4_imgsummary!E40:N40,"EUP")*100/M40)</f>
        <v>0</v>
      </c>
      <c r="AH40">
        <f>IF(M40=0,0,COUNTIF(T4_imgsummary!E40:N40,"FAV")*100/M40)</f>
        <v>0</v>
      </c>
      <c r="AI40">
        <f>IF(M40=0,0,COUNTIF(T4_imgsummary!E40:N40,"FVI")*100/M40)</f>
        <v>0</v>
      </c>
      <c r="AJ40">
        <f>IF(M40=0,0,COUNTIF(T4_imgsummary!E40:N40,"CMR")*100/M40)</f>
        <v>0</v>
      </c>
      <c r="AK40">
        <f>IF(M40=0,0,COUNTIF(T4_imgsummary!E40:N40,"GAL")*100/M40)</f>
        <v>0</v>
      </c>
      <c r="AL40">
        <f>IF(M40=0,0,COUNTIF(T4_imgsummary!E40:N40,"GONIA")*100/M40)</f>
        <v>0</v>
      </c>
      <c r="AM40">
        <f>IF(M40=0,0,COUNTIF(T4_imgsummary!E40:N40,"GONIO")*100/M40)</f>
        <v>0</v>
      </c>
      <c r="AN40">
        <f>IF(M40=0,0,COUNTIF(T4_imgsummary!E40:N40,"HEL")*100/M40)</f>
        <v>0</v>
      </c>
      <c r="AO40">
        <f>IF(M40=0,0,COUNTIF(T4_imgsummary!E40:N40,"HYD")*100/M40)</f>
        <v>0</v>
      </c>
      <c r="AP40">
        <f>IF(M40=0,0,COUNTIF(T4_imgsummary!E40:N40,"ISO")*100/M40)</f>
        <v>0</v>
      </c>
      <c r="AQ40">
        <f>IF(M40=0,0,COUNTIF(T4_imgsummary!E40:N40,"LEPA")*100/M40)</f>
        <v>0</v>
      </c>
      <c r="AR40">
        <f>IF(M40=0,0,COUNTIF(T4_imgsummary!E40:N40,"LEPS")*100/M40)</f>
        <v>0</v>
      </c>
      <c r="AS40">
        <f>IF(M40=0,0,COUNTIF(T4_imgsummary!E40:N40,"LOB")*100/M40)</f>
        <v>0</v>
      </c>
      <c r="AT40">
        <f>IF(M40=0,0,COUNTIF(T4_imgsummary!E40:N40,"MER")*100/M40)</f>
        <v>0</v>
      </c>
      <c r="AU40">
        <f>IF(M40=0,0,COUNTIF(T4_imgsummary!E40:N40,"MILL")*100/M40)</f>
        <v>0</v>
      </c>
      <c r="AV40">
        <f>IF(M40=0,0,COUNTIF(T4_imgsummary!E40:N40,"MON")*100/M40)</f>
        <v>0</v>
      </c>
      <c r="AW40">
        <f>IF(M40=0,0,COUNTIF(T4_imgsummary!E40:N40,"MONTB")*100/M40)</f>
        <v>0</v>
      </c>
      <c r="AX40">
        <f>IF(M40=0,0,COUNTIF(T4_imgsummary!E40:N40,"MONTE")*100/M40)</f>
        <v>0</v>
      </c>
      <c r="AY40">
        <f>IF(M40=0,0,COUNTIF(T4_imgsummary!E40:N40,"MONTF")*100/M40)</f>
        <v>0</v>
      </c>
      <c r="AZ40">
        <f>IF(M40=0,0,COUNTIF(T4_imgsummary!E40:N40,"MYC")*100/M40)</f>
        <v>0</v>
      </c>
      <c r="BA40">
        <f>IF(M40=0,0,COUNTIF(T4_imgsummary!E40:N40,"CB")*100/M40)</f>
        <v>0</v>
      </c>
      <c r="BB40">
        <f>IF(M40=0,0,COUNTIF(T4_imgsummary!E40:N40,"BUB")*100/M40)</f>
        <v>0</v>
      </c>
      <c r="BC40">
        <f>IF(M40=0,0,COUNTIF(T4_imgsummary!E40:N40,"CE")*100/M40)</f>
        <v>0</v>
      </c>
      <c r="BD40">
        <f>IF(M40=0,0,COUNTIF(T4_imgsummary!E40:N40,"CF")*100/M40)</f>
        <v>0</v>
      </c>
      <c r="BE40">
        <f>IF(M40=0,0,COUNTIF(T4_imgsummary!E40:N40,"FOT")*100/M40)</f>
        <v>0</v>
      </c>
      <c r="BF40">
        <f>IF(M40=0,0,COUNTIF(T4_imgsummary!E40:N40,"CM")*100/M40)</f>
        <v>0</v>
      </c>
      <c r="BG40">
        <f>IF(M40=0,0,COUNTIF(T4_imgsummary!E40:N40,"OULA")*100/M40)</f>
        <v>0</v>
      </c>
      <c r="BH40">
        <f>IF(M40=0,0,COUNTIF(T4_imgsummary!E40:N40,"OULO")*100/M40)</f>
        <v>0</v>
      </c>
      <c r="BI40">
        <f>IF(M40=0,0,COUNTIF(T4_imgsummary!E40:N40,"OXY")*100/M40)</f>
        <v>0</v>
      </c>
      <c r="BJ40">
        <f>IF(M40=0,0,COUNTIF(T4_imgsummary!E40:N40,"PACE")*100/M40)</f>
        <v>0</v>
      </c>
      <c r="BK40">
        <f>IF(M40=0,0,COUNTIF(T4_imgsummary!E40:N40,"PACF")*100/M40)</f>
        <v>0</v>
      </c>
      <c r="BL40">
        <f>IF(M40=0,0,COUNTIF(T4_imgsummary!E40:N40,"PAV")*100/M40)</f>
        <v>0</v>
      </c>
      <c r="BM40">
        <f>IF(M40=0,0,COUNTIF(T4_imgsummary!E40:N40,"PEC")*100/M40)</f>
        <v>0</v>
      </c>
      <c r="BN40">
        <f>IF(M40=0,0,COUNTIF(T4_imgsummary!E40:N40,"PLAT")*100/M40)</f>
        <v>0</v>
      </c>
      <c r="BO40">
        <f>IF(M40=0,0,COUNTIF(T4_imgsummary!E40:N40,"POC")*100/M40)</f>
        <v>0</v>
      </c>
      <c r="BP40">
        <f>IF(M40=0,0,COUNTIF(T4_imgsummary!E40:N40,"PORB")*100/M40)</f>
        <v>0</v>
      </c>
      <c r="BQ40">
        <f>IF(M40=0,0,COUNTIF(T4_imgsummary!E40:N40,"PORE")*100/M40)</f>
        <v>0</v>
      </c>
      <c r="BR40">
        <f>IF(M40=0,0,COUNTIF(T4_imgsummary!E40:N40,"PORM")*100/M40)</f>
        <v>0</v>
      </c>
      <c r="BS40">
        <f>IF(M40=0,0,COUNTIF(T4_imgsummary!E40:N40,"SER")*100/M40)</f>
        <v>0</v>
      </c>
      <c r="BT40">
        <f>IF(M40=0,0,COUNTIF(T4_imgsummary!E40:N40,"STY")*100/M40)</f>
        <v>0</v>
      </c>
      <c r="BU40">
        <f>IF(M40=0,0,COUNTIF(T4_imgsummary!E40:N40,"SYM")*100/M40)</f>
        <v>0</v>
      </c>
      <c r="BV40">
        <f>IF(M40=0,0,COUNTIF(T4_imgsummary!E40:N40,"TUBI")*100/M40)</f>
        <v>0</v>
      </c>
      <c r="BW40">
        <f>IF(M40=0,0,COUNTIF(T4_imgsummary!E40:N40,"TURB")*100/M40)</f>
        <v>0</v>
      </c>
      <c r="BX40">
        <f>IF(M40=0,0,COUNTIF(T4_imgsummary!E40:N40,"ZACRF")*100/M40)</f>
        <v>0</v>
      </c>
      <c r="BY40">
        <f>IF(M40=0,0,COUNTIF(T4_imgsummary!E40:N40,"ZAGARF")*100/M40)</f>
        <v>0</v>
      </c>
      <c r="BZ40">
        <f>IF(M40=0,0,COUNTIF(T4_imgsummary!E40:N40,"ZAGATF")*100/M40)</f>
        <v>0</v>
      </c>
      <c r="CA40">
        <f>IF(M40=0,0,COUNTIF(T4_imgsummary!E40:N40,"ZDENF")*100/M40)</f>
        <v>0</v>
      </c>
      <c r="CB40">
        <f>IF(M40=0,0,COUNTIF(T4_imgsummary!E40:N40,"ZEUPF")*100/M40)</f>
        <v>0</v>
      </c>
      <c r="CC40">
        <f>IF(M40=0,0,COUNTIF(T4_imgsummary!E40:N40,"ZFAVF")*100/M40)</f>
        <v>0</v>
      </c>
      <c r="CD40">
        <f>IF(M40=0,0,COUNTIF(T4_imgsummary!E40:N40,"ZCMRF")*100/M40)</f>
        <v>0</v>
      </c>
      <c r="CE40">
        <f>IF(M40=0,0,COUNTIF(T4_imgsummary!E40:N40,"ZMUSF")*100/M40)</f>
        <v>0</v>
      </c>
      <c r="CF40">
        <f>IF(M40=0,0,COUNTIF(T4_imgsummary!E40:N40,"ZNSC")*100/M40)</f>
        <v>0</v>
      </c>
      <c r="CG40">
        <f>IF(M40=0,0,COUNTIF(T4_imgsummary!E40:N40,"ZOC")*100/M40)</f>
        <v>0</v>
      </c>
      <c r="CH40">
        <f>IF(M40=0,0,COUNTIF(T4_imgsummary!E40:N40,"ZPOCF")*100/M40)</f>
        <v>0</v>
      </c>
      <c r="CI40">
        <f>IF(M40=0,0,COUNTIF(T4_imgsummary!E40:N40,"ZPORF")*100/M40)</f>
        <v>0</v>
      </c>
      <c r="CK40" s="26">
        <f>IF(M40=0,0,COUNTIF(T4_imgsummary!E40:N40,"AA")*100/M40)</f>
        <v>60</v>
      </c>
      <c r="CL40" s="26">
        <f>IF(M40=0,0,COUNTIF(T4_imgsummary!E40:N40,"CA")*100/M40)</f>
        <v>20</v>
      </c>
      <c r="CM40">
        <f>IF(M40=0,0,COUNTIF(T4_imgsummary!E40:N40,"DC")*100/M40)</f>
        <v>0</v>
      </c>
      <c r="CN40">
        <f>IF(M40=0,0,COUNTIF(T4_imgsummary!E40:N40,"DCA")*100/M40)</f>
        <v>0</v>
      </c>
      <c r="CO40">
        <f>IF(M40=0,0,COUNTIF(T4_imgsummary!E40:N40,"DIS")*100/M40)</f>
        <v>0</v>
      </c>
      <c r="CQ40">
        <f>IF(M40=0,0,COUNTIF(T4_imgsummary!E40:N40,"GRV")*100/M40)</f>
        <v>0</v>
      </c>
      <c r="CR40">
        <f>IF(M40=0,0,COUNTIF(T4_imgsummary!E40:N40,"R")*100/M40)</f>
        <v>0</v>
      </c>
      <c r="CS40">
        <f>IF(M40=0,0,COUNTIF(T4_imgsummary!E40:N40,"S")*100/M40)</f>
        <v>0</v>
      </c>
      <c r="CT40">
        <f>IF(M40=0,0,COUNTIF(T4_imgsummary!E40:N40,"RCK")*100/M40)</f>
        <v>0</v>
      </c>
      <c r="CU40">
        <f>IF(M40=0,0,COUNTIF(T4_imgsummary!E40:N40,"SI")*100/M40)</f>
        <v>0</v>
      </c>
      <c r="CW40">
        <f>IF(M40=0,0,COUNTIF(T4_imgsummary!E40:N40,"COD")*100/M40)</f>
        <v>0</v>
      </c>
      <c r="CX40">
        <f>IF(M40=0,0,COUNTIF(T4_imgsummary!E40:N40,"KAPP")*100/M40)</f>
        <v>0</v>
      </c>
      <c r="CY40" s="26">
        <f>IF(M40=0,0,COUNTIF(T4_imgsummary!E40:N40,"MA")*100/M40)</f>
        <v>10</v>
      </c>
      <c r="CZ40">
        <f>IF(M40=0,0,COUNTIF(T4_imgsummary!E40:N40,"SARG")*100/M40)</f>
        <v>0</v>
      </c>
      <c r="DB40">
        <f>IF(M40=0,0,COUNTIF(T4_imgsummary!E40:N40,"HA")*100/M40)</f>
        <v>0</v>
      </c>
      <c r="DD40">
        <f>IF(M40=0,0,COUNTIF(T4_imgsummary!E40:N40,"COTS")*100/M40)</f>
        <v>0</v>
      </c>
      <c r="DE40">
        <f>IF(M40=0,0,COUNTIF(T4_imgsummary!E40:N40,"COR")*100/M40)</f>
        <v>0</v>
      </c>
      <c r="DF40">
        <f>IF(M40=0,0,COUNTIF(T4_imgsummary!E40:N40,"DIA")*100/M40)</f>
        <v>0</v>
      </c>
      <c r="DG40">
        <f>IF(M40=0,0,COUNTIF(T4_imgsummary!E40:N40,"GORG")*100/M40)</f>
        <v>0</v>
      </c>
      <c r="DH40">
        <f>IF(M40=0,0,COUNTIF(T4_imgsummary!E40:N40,"ISIS")*100/M40)</f>
        <v>0</v>
      </c>
      <c r="DI40">
        <f>IF(M40=0,0,COUNTIF(T4_imgsummary!E40:N40,"OT")*100/M40)</f>
        <v>0</v>
      </c>
      <c r="DJ40">
        <f>IF(M40=0,0,COUNTIF(T4_imgsummary!E40:N40,"SG")*100/M40)</f>
        <v>0</v>
      </c>
      <c r="DK40">
        <f>IF(M40=0,0,COUNTIF(T4_imgsummary!E40:N40,"SC")*100/M40)</f>
        <v>0</v>
      </c>
      <c r="DL40" s="26">
        <f>IF(M40=0,0,COUNTIF(T4_imgsummary!E40:N40,"SP")*100/M40)</f>
        <v>10</v>
      </c>
      <c r="DM40">
        <f>IF(M40=0,0,COUNTIF(T4_imgsummary!E40:N40,"ZO")*100/M40)</f>
        <v>0</v>
      </c>
      <c r="DO40">
        <f>IF(M40=0,0,COUNTIF(T4_imgsummary!E40:N40,"TWB")*100/M40)</f>
        <v>0</v>
      </c>
      <c r="DQ40">
        <f>IF(M40=0,0,COUNTIF(T4_imgsummary!Y40:AH40,"COR")*100/M40)</f>
        <v>0</v>
      </c>
      <c r="DR40">
        <f>IF(M40=0,0,COUNTIF(T4_imgsummary!Y40:AH40,"COTS")*100/M40)</f>
        <v>0</v>
      </c>
      <c r="DS40">
        <f>IF(M40=0,0,COUNTIF(T4_imgsummary!Y40:AH40,"DIA")*100/M40)</f>
        <v>0</v>
      </c>
      <c r="DT40">
        <f>IF(M40=0,0,COUNTIF(T4_imgsummary!Y40:AH40,"GORG")*100/M40)</f>
        <v>0</v>
      </c>
      <c r="DU40">
        <f>IF(M40=0,0,COUNTIF(T4_imgsummary!Y40:AH40,"ISIS")*100/M40)</f>
        <v>0</v>
      </c>
      <c r="DV40">
        <f>IF(M40=0,0,COUNTIF(T4_imgsummary!Y40:AH40,"DIS")*100/M40)</f>
        <v>0</v>
      </c>
      <c r="DW40">
        <f>IF(M40=0,0,COUNTIF(T4_imgsummary!Y40:AH40,"BLEC")*100/M40)</f>
        <v>0</v>
      </c>
      <c r="DX40">
        <f>IF(M40=0,0,COUNTIF(T4_imgsummary!Y40:AH40,"COD")*100/M40)</f>
        <v>0</v>
      </c>
      <c r="DY40">
        <f>IF(M40=0,0,COUNTIF(T4_imgsummary!Y40:AH40,"KAPP")*100/M40)</f>
        <v>0</v>
      </c>
      <c r="DZ40">
        <f>IF(M40=0,0,COUNTIF(T4_imgsummary!Y40:AH40,"SARG")*100/M40)</f>
        <v>0</v>
      </c>
      <c r="EA40">
        <f>IF(M40=0,0,COUNTIF(T4_imgsummary!Y40:AH40,"ZACRF")*100/M40)</f>
        <v>0</v>
      </c>
      <c r="EB40">
        <f>IF(M40=0,0,COUNTIF(T4_imgsummary!Y40:AH40,"ZAGARF")*100/M40)</f>
        <v>0</v>
      </c>
      <c r="EC40">
        <f>IF(M40=0,0,COUNTIF(T4_imgsummary!Y40:AH40,"ZAGATF")*100/M40)</f>
        <v>0</v>
      </c>
      <c r="ED40">
        <f>IF(M40=0,0,COUNTIF(T4_imgsummary!Y40:AH40,"ZCMRF")*100/M40)</f>
        <v>0</v>
      </c>
      <c r="EE40">
        <f>IF(M40=0,0,COUNTIF(T4_imgsummary!Y40:AH40,"ZDENF")*100/M40)</f>
        <v>0</v>
      </c>
      <c r="EF40">
        <f>IF(M40=0,0,COUNTIF(T4_imgsummary!Y40:AH40,"ZEUPF")*100/M40)</f>
        <v>0</v>
      </c>
      <c r="EG40">
        <f>IF(M40=0,0,COUNTIF(T4_imgsummary!Y40:AH40,"ZFAVF")*100/M40)</f>
        <v>0</v>
      </c>
      <c r="EH40">
        <f>IF(M40=0,0,COUNTIF(T4_imgsummary!Y40:AH40,"ZMUSF")*100/M40)</f>
        <v>0</v>
      </c>
      <c r="EI40">
        <f>IF(M40=0,0,COUNTIF(T4_imgsummary!Y40:AH40,"ZNSC")*100/M40)</f>
        <v>0</v>
      </c>
      <c r="EJ40">
        <f>IF(M40=0,0,COUNTIF(T4_imgsummary!Y40:AH40,"ZOC")*100/M40)</f>
        <v>0</v>
      </c>
      <c r="EK40">
        <f>IF(M40=0,0,COUNTIF(T4_imgsummary!Y40:AH40,"ZPOCF")*100/M40)</f>
        <v>0</v>
      </c>
      <c r="EL40">
        <f>IF(M40=0,0,COUNTIF(T4_imgsummary!Y40:AH40,"ZPORF")*100/M40)</f>
        <v>0</v>
      </c>
    </row>
    <row r="41" spans="1:142" x14ac:dyDescent="0.25">
      <c r="A41">
        <v>39</v>
      </c>
      <c r="B41" t="s">
        <v>912</v>
      </c>
      <c r="F41" s="26">
        <f>IF(M41=0,0,COUNTIF(T4_imgsummary!O41:X41,"HC")*100/M41)</f>
        <v>10</v>
      </c>
      <c r="G41" s="26">
        <f>IF(M41=0,0,COUNTIF(T4_imgsummary!O41:X41,"AA")*100/M41)</f>
        <v>50</v>
      </c>
      <c r="H41">
        <f>IF(M41=0,0,COUNTIF(T4_imgsummary!O41:X41,"AB")*100/M41)</f>
        <v>0</v>
      </c>
      <c r="I41" s="26">
        <f>IF(M41=0,0,COUNTIF(T4_imgsummary!O41:X41,"MA")*100/M41)</f>
        <v>30</v>
      </c>
      <c r="J41">
        <f>IF(M41=0,0,COUNTIF(T4_imgsummary!O41:X41,"HA")*100/M41)</f>
        <v>0</v>
      </c>
      <c r="K41" s="26">
        <f>IF(M41=0,0,COUNTIF(T4_imgsummary!O41:X41,"OB")*100/M41)</f>
        <v>10</v>
      </c>
      <c r="L41">
        <f>IF(M41=0,0,COUNTIF(T4_imgsummary!O41:X41,"TWB")*100/M41)</f>
        <v>0</v>
      </c>
      <c r="M41">
        <f>10-COUNTIF(T4_imgsummary!O41:X41,"TWS")</f>
        <v>10</v>
      </c>
      <c r="P41">
        <f>IF(M41=0,0,COUNTIF(T4_imgsummary!E41:N41,"ACAN")*100/M41)</f>
        <v>0</v>
      </c>
      <c r="Q41">
        <f>IF(M41=0,0,COUNTIF(T4_imgsummary!E41:N41,"ACB")*100/M41)</f>
        <v>0</v>
      </c>
      <c r="R41">
        <f>IF(M41=0,0,COUNTIF(T4_imgsummary!E41:N41,"ACC")*100/M41)</f>
        <v>0</v>
      </c>
      <c r="S41">
        <f>IF(M41=0,0,COUNTIF(T4_imgsummary!E41:N41,"ACD")*100/M41)</f>
        <v>0</v>
      </c>
      <c r="T41">
        <f>IF(M41=0,0,COUNTIF(T4_imgsummary!E41:N41,"ACH")*100/M41)</f>
        <v>0</v>
      </c>
      <c r="U41">
        <f>IF(M41=0,0,COUNTIF(T4_imgsummary!E41:N41,"ACT")*100/M41)</f>
        <v>0</v>
      </c>
      <c r="V41">
        <f>IF(M41=0,0,COUNTIF(T4_imgsummary!E41:N41,"ACR")*100/M41)</f>
        <v>0</v>
      </c>
      <c r="W41" s="26">
        <f>IF(M41=0,0,COUNTIF(T4_imgsummary!E41:N41,"AST")*100/M41)</f>
        <v>10</v>
      </c>
      <c r="X41">
        <f>IF(M41=0,0,COUNTIF(T4_imgsummary!E41:N41,"AF")*100/M41)</f>
        <v>0</v>
      </c>
      <c r="Y41">
        <f>IF(M41=0,0,COUNTIF(T4_imgsummary!E41:N41,"BLEC")*100/M41)</f>
        <v>0</v>
      </c>
      <c r="Z41">
        <f>IF(M41=0,0,COUNTIF(T4_imgsummary!E41:N41,"CAU")*100/M41)</f>
        <v>0</v>
      </c>
      <c r="AA41">
        <f>IF(M41=0,0,COUNTIF(T4_imgsummary!E41:N41,"COE")*100/M41)</f>
        <v>0</v>
      </c>
      <c r="AB41">
        <f>IF(M41=0,0,COUNTIF(T4_imgsummary!E41:N41,"COS")*100/M41)</f>
        <v>0</v>
      </c>
      <c r="AC41">
        <f>IF(M41=0,0,COUNTIF(T4_imgsummary!E41:N41,"CYP")*100/M41)</f>
        <v>0</v>
      </c>
      <c r="AD41">
        <f>IF(M41=0,0,COUNTIF(T4_imgsummary!E41:N41,"DIP")*100/M41)</f>
        <v>0</v>
      </c>
      <c r="AE41">
        <f>IF(M41=0,0,COUNTIF(T4_imgsummary!E41:N41,"ECHY")*100/M41)</f>
        <v>0</v>
      </c>
      <c r="AF41">
        <f>IF(M41=0,0,COUNTIF(T4_imgsummary!E41:N41,"ECHI")*100/M41)</f>
        <v>0</v>
      </c>
      <c r="AG41">
        <f>IF(M41=0,0,COUNTIF(T4_imgsummary!E41:N41,"EUP")*100/M41)</f>
        <v>0</v>
      </c>
      <c r="AH41">
        <f>IF(M41=0,0,COUNTIF(T4_imgsummary!E41:N41,"FAV")*100/M41)</f>
        <v>0</v>
      </c>
      <c r="AI41">
        <f>IF(M41=0,0,COUNTIF(T4_imgsummary!E41:N41,"FVI")*100/M41)</f>
        <v>0</v>
      </c>
      <c r="AJ41">
        <f>IF(M41=0,0,COUNTIF(T4_imgsummary!E41:N41,"CMR")*100/M41)</f>
        <v>0</v>
      </c>
      <c r="AK41">
        <f>IF(M41=0,0,COUNTIF(T4_imgsummary!E41:N41,"GAL")*100/M41)</f>
        <v>0</v>
      </c>
      <c r="AL41">
        <f>IF(M41=0,0,COUNTIF(T4_imgsummary!E41:N41,"GONIA")*100/M41)</f>
        <v>0</v>
      </c>
      <c r="AM41">
        <f>IF(M41=0,0,COUNTIF(T4_imgsummary!E41:N41,"GONIO")*100/M41)</f>
        <v>0</v>
      </c>
      <c r="AN41">
        <f>IF(M41=0,0,COUNTIF(T4_imgsummary!E41:N41,"HEL")*100/M41)</f>
        <v>0</v>
      </c>
      <c r="AO41">
        <f>IF(M41=0,0,COUNTIF(T4_imgsummary!E41:N41,"HYD")*100/M41)</f>
        <v>0</v>
      </c>
      <c r="AP41">
        <f>IF(M41=0,0,COUNTIF(T4_imgsummary!E41:N41,"ISO")*100/M41)</f>
        <v>0</v>
      </c>
      <c r="AQ41">
        <f>IF(M41=0,0,COUNTIF(T4_imgsummary!E41:N41,"LEPA")*100/M41)</f>
        <v>0</v>
      </c>
      <c r="AR41">
        <f>IF(M41=0,0,COUNTIF(T4_imgsummary!E41:N41,"LEPS")*100/M41)</f>
        <v>0</v>
      </c>
      <c r="AS41">
        <f>IF(M41=0,0,COUNTIF(T4_imgsummary!E41:N41,"LOB")*100/M41)</f>
        <v>0</v>
      </c>
      <c r="AT41">
        <f>IF(M41=0,0,COUNTIF(T4_imgsummary!E41:N41,"MER")*100/M41)</f>
        <v>0</v>
      </c>
      <c r="AU41">
        <f>IF(M41=0,0,COUNTIF(T4_imgsummary!E41:N41,"MILL")*100/M41)</f>
        <v>0</v>
      </c>
      <c r="AV41">
        <f>IF(M41=0,0,COUNTIF(T4_imgsummary!E41:N41,"MON")*100/M41)</f>
        <v>0</v>
      </c>
      <c r="AW41">
        <f>IF(M41=0,0,COUNTIF(T4_imgsummary!E41:N41,"MONTB")*100/M41)</f>
        <v>0</v>
      </c>
      <c r="AX41">
        <f>IF(M41=0,0,COUNTIF(T4_imgsummary!E41:N41,"MONTE")*100/M41)</f>
        <v>0</v>
      </c>
      <c r="AY41">
        <f>IF(M41=0,0,COUNTIF(T4_imgsummary!E41:N41,"MONTF")*100/M41)</f>
        <v>0</v>
      </c>
      <c r="AZ41">
        <f>IF(M41=0,0,COUNTIF(T4_imgsummary!E41:N41,"MYC")*100/M41)</f>
        <v>0</v>
      </c>
      <c r="BA41">
        <f>IF(M41=0,0,COUNTIF(T4_imgsummary!E41:N41,"CB")*100/M41)</f>
        <v>0</v>
      </c>
      <c r="BB41">
        <f>IF(M41=0,0,COUNTIF(T4_imgsummary!E41:N41,"BUB")*100/M41)</f>
        <v>0</v>
      </c>
      <c r="BC41">
        <f>IF(M41=0,0,COUNTIF(T4_imgsummary!E41:N41,"CE")*100/M41)</f>
        <v>0</v>
      </c>
      <c r="BD41">
        <f>IF(M41=0,0,COUNTIF(T4_imgsummary!E41:N41,"CF")*100/M41)</f>
        <v>0</v>
      </c>
      <c r="BE41">
        <f>IF(M41=0,0,COUNTIF(T4_imgsummary!E41:N41,"FOT")*100/M41)</f>
        <v>0</v>
      </c>
      <c r="BF41">
        <f>IF(M41=0,0,COUNTIF(T4_imgsummary!E41:N41,"CM")*100/M41)</f>
        <v>0</v>
      </c>
      <c r="BG41">
        <f>IF(M41=0,0,COUNTIF(T4_imgsummary!E41:N41,"OULA")*100/M41)</f>
        <v>0</v>
      </c>
      <c r="BH41">
        <f>IF(M41=0,0,COUNTIF(T4_imgsummary!E41:N41,"OULO")*100/M41)</f>
        <v>0</v>
      </c>
      <c r="BI41">
        <f>IF(M41=0,0,COUNTIF(T4_imgsummary!E41:N41,"OXY")*100/M41)</f>
        <v>0</v>
      </c>
      <c r="BJ41">
        <f>IF(M41=0,0,COUNTIF(T4_imgsummary!E41:N41,"PACE")*100/M41)</f>
        <v>0</v>
      </c>
      <c r="BK41">
        <f>IF(M41=0,0,COUNTIF(T4_imgsummary!E41:N41,"PACF")*100/M41)</f>
        <v>0</v>
      </c>
      <c r="BL41">
        <f>IF(M41=0,0,COUNTIF(T4_imgsummary!E41:N41,"PAV")*100/M41)</f>
        <v>0</v>
      </c>
      <c r="BM41">
        <f>IF(M41=0,0,COUNTIF(T4_imgsummary!E41:N41,"PEC")*100/M41)</f>
        <v>0</v>
      </c>
      <c r="BN41">
        <f>IF(M41=0,0,COUNTIF(T4_imgsummary!E41:N41,"PLAT")*100/M41)</f>
        <v>0</v>
      </c>
      <c r="BO41">
        <f>IF(M41=0,0,COUNTIF(T4_imgsummary!E41:N41,"POC")*100/M41)</f>
        <v>0</v>
      </c>
      <c r="BP41">
        <f>IF(M41=0,0,COUNTIF(T4_imgsummary!E41:N41,"PORB")*100/M41)</f>
        <v>0</v>
      </c>
      <c r="BQ41">
        <f>IF(M41=0,0,COUNTIF(T4_imgsummary!E41:N41,"PORE")*100/M41)</f>
        <v>0</v>
      </c>
      <c r="BR41">
        <f>IF(M41=0,0,COUNTIF(T4_imgsummary!E41:N41,"PORM")*100/M41)</f>
        <v>0</v>
      </c>
      <c r="BS41">
        <f>IF(M41=0,0,COUNTIF(T4_imgsummary!E41:N41,"SER")*100/M41)</f>
        <v>0</v>
      </c>
      <c r="BT41">
        <f>IF(M41=0,0,COUNTIF(T4_imgsummary!E41:N41,"STY")*100/M41)</f>
        <v>0</v>
      </c>
      <c r="BU41">
        <f>IF(M41=0,0,COUNTIF(T4_imgsummary!E41:N41,"SYM")*100/M41)</f>
        <v>0</v>
      </c>
      <c r="BV41">
        <f>IF(M41=0,0,COUNTIF(T4_imgsummary!E41:N41,"TUBI")*100/M41)</f>
        <v>0</v>
      </c>
      <c r="BW41">
        <f>IF(M41=0,0,COUNTIF(T4_imgsummary!E41:N41,"TURB")*100/M41)</f>
        <v>0</v>
      </c>
      <c r="BX41">
        <f>IF(M41=0,0,COUNTIF(T4_imgsummary!E41:N41,"ZACRF")*100/M41)</f>
        <v>0</v>
      </c>
      <c r="BY41">
        <f>IF(M41=0,0,COUNTIF(T4_imgsummary!E41:N41,"ZAGARF")*100/M41)</f>
        <v>0</v>
      </c>
      <c r="BZ41">
        <f>IF(M41=0,0,COUNTIF(T4_imgsummary!E41:N41,"ZAGATF")*100/M41)</f>
        <v>0</v>
      </c>
      <c r="CA41">
        <f>IF(M41=0,0,COUNTIF(T4_imgsummary!E41:N41,"ZDENF")*100/M41)</f>
        <v>0</v>
      </c>
      <c r="CB41">
        <f>IF(M41=0,0,COUNTIF(T4_imgsummary!E41:N41,"ZEUPF")*100/M41)</f>
        <v>0</v>
      </c>
      <c r="CC41">
        <f>IF(M41=0,0,COUNTIF(T4_imgsummary!E41:N41,"ZFAVF")*100/M41)</f>
        <v>0</v>
      </c>
      <c r="CD41">
        <f>IF(M41=0,0,COUNTIF(T4_imgsummary!E41:N41,"ZCMRF")*100/M41)</f>
        <v>0</v>
      </c>
      <c r="CE41">
        <f>IF(M41=0,0,COUNTIF(T4_imgsummary!E41:N41,"ZMUSF")*100/M41)</f>
        <v>0</v>
      </c>
      <c r="CF41">
        <f>IF(M41=0,0,COUNTIF(T4_imgsummary!E41:N41,"ZNSC")*100/M41)</f>
        <v>0</v>
      </c>
      <c r="CG41">
        <f>IF(M41=0,0,COUNTIF(T4_imgsummary!E41:N41,"ZOC")*100/M41)</f>
        <v>0</v>
      </c>
      <c r="CH41">
        <f>IF(M41=0,0,COUNTIF(T4_imgsummary!E41:N41,"ZPOCF")*100/M41)</f>
        <v>0</v>
      </c>
      <c r="CI41">
        <f>IF(M41=0,0,COUNTIF(T4_imgsummary!E41:N41,"ZPORF")*100/M41)</f>
        <v>0</v>
      </c>
      <c r="CK41" s="26">
        <f>IF(M41=0,0,COUNTIF(T4_imgsummary!E41:N41,"AA")*100/M41)</f>
        <v>50</v>
      </c>
      <c r="CL41">
        <f>IF(M41=0,0,COUNTIF(T4_imgsummary!E41:N41,"CA")*100/M41)</f>
        <v>0</v>
      </c>
      <c r="CM41">
        <f>IF(M41=0,0,COUNTIF(T4_imgsummary!E41:N41,"DC")*100/M41)</f>
        <v>0</v>
      </c>
      <c r="CN41">
        <f>IF(M41=0,0,COUNTIF(T4_imgsummary!E41:N41,"DCA")*100/M41)</f>
        <v>0</v>
      </c>
      <c r="CO41">
        <f>IF(M41=0,0,COUNTIF(T4_imgsummary!E41:N41,"DIS")*100/M41)</f>
        <v>0</v>
      </c>
      <c r="CQ41">
        <f>IF(M41=0,0,COUNTIF(T4_imgsummary!E41:N41,"GRV")*100/M41)</f>
        <v>0</v>
      </c>
      <c r="CR41">
        <f>IF(M41=0,0,COUNTIF(T4_imgsummary!E41:N41,"R")*100/M41)</f>
        <v>0</v>
      </c>
      <c r="CS41">
        <f>IF(M41=0,0,COUNTIF(T4_imgsummary!E41:N41,"S")*100/M41)</f>
        <v>0</v>
      </c>
      <c r="CT41">
        <f>IF(M41=0,0,COUNTIF(T4_imgsummary!E41:N41,"RCK")*100/M41)</f>
        <v>0</v>
      </c>
      <c r="CU41">
        <f>IF(M41=0,0,COUNTIF(T4_imgsummary!E41:N41,"SI")*100/M41)</f>
        <v>0</v>
      </c>
      <c r="CW41">
        <f>IF(M41=0,0,COUNTIF(T4_imgsummary!E41:N41,"COD")*100/M41)</f>
        <v>0</v>
      </c>
      <c r="CX41">
        <f>IF(M41=0,0,COUNTIF(T4_imgsummary!E41:N41,"KAPP")*100/M41)</f>
        <v>0</v>
      </c>
      <c r="CY41" s="26">
        <f>IF(M41=0,0,COUNTIF(T4_imgsummary!E41:N41,"MA")*100/M41)</f>
        <v>30</v>
      </c>
      <c r="CZ41">
        <f>IF(M41=0,0,COUNTIF(T4_imgsummary!E41:N41,"SARG")*100/M41)</f>
        <v>0</v>
      </c>
      <c r="DB41">
        <f>IF(M41=0,0,COUNTIF(T4_imgsummary!E41:N41,"HA")*100/M41)</f>
        <v>0</v>
      </c>
      <c r="DD41">
        <f>IF(M41=0,0,COUNTIF(T4_imgsummary!E41:N41,"COTS")*100/M41)</f>
        <v>0</v>
      </c>
      <c r="DE41">
        <f>IF(M41=0,0,COUNTIF(T4_imgsummary!E41:N41,"COR")*100/M41)</f>
        <v>0</v>
      </c>
      <c r="DF41">
        <f>IF(M41=0,0,COUNTIF(T4_imgsummary!E41:N41,"DIA")*100/M41)</f>
        <v>0</v>
      </c>
      <c r="DG41">
        <f>IF(M41=0,0,COUNTIF(T4_imgsummary!E41:N41,"GORG")*100/M41)</f>
        <v>0</v>
      </c>
      <c r="DH41">
        <f>IF(M41=0,0,COUNTIF(T4_imgsummary!E41:N41,"ISIS")*100/M41)</f>
        <v>0</v>
      </c>
      <c r="DI41">
        <f>IF(M41=0,0,COUNTIF(T4_imgsummary!E41:N41,"OT")*100/M41)</f>
        <v>0</v>
      </c>
      <c r="DJ41">
        <f>IF(M41=0,0,COUNTIF(T4_imgsummary!E41:N41,"SG")*100/M41)</f>
        <v>0</v>
      </c>
      <c r="DK41">
        <f>IF(M41=0,0,COUNTIF(T4_imgsummary!E41:N41,"SC")*100/M41)</f>
        <v>0</v>
      </c>
      <c r="DL41" s="26">
        <f>IF(M41=0,0,COUNTIF(T4_imgsummary!E41:N41,"SP")*100/M41)</f>
        <v>10</v>
      </c>
      <c r="DM41">
        <f>IF(M41=0,0,COUNTIF(T4_imgsummary!E41:N41,"ZO")*100/M41)</f>
        <v>0</v>
      </c>
      <c r="DO41">
        <f>IF(M41=0,0,COUNTIF(T4_imgsummary!E41:N41,"TWB")*100/M41)</f>
        <v>0</v>
      </c>
      <c r="DQ41">
        <f>IF(M41=0,0,COUNTIF(T4_imgsummary!Y41:AH41,"COR")*100/M41)</f>
        <v>0</v>
      </c>
      <c r="DR41">
        <f>IF(M41=0,0,COUNTIF(T4_imgsummary!Y41:AH41,"COTS")*100/M41)</f>
        <v>0</v>
      </c>
      <c r="DS41">
        <f>IF(M41=0,0,COUNTIF(T4_imgsummary!Y41:AH41,"DIA")*100/M41)</f>
        <v>0</v>
      </c>
      <c r="DT41">
        <f>IF(M41=0,0,COUNTIF(T4_imgsummary!Y41:AH41,"GORG")*100/M41)</f>
        <v>0</v>
      </c>
      <c r="DU41">
        <f>IF(M41=0,0,COUNTIF(T4_imgsummary!Y41:AH41,"ISIS")*100/M41)</f>
        <v>0</v>
      </c>
      <c r="DV41">
        <f>IF(M41=0,0,COUNTIF(T4_imgsummary!Y41:AH41,"DIS")*100/M41)</f>
        <v>0</v>
      </c>
      <c r="DW41">
        <f>IF(M41=0,0,COUNTIF(T4_imgsummary!Y41:AH41,"BLEC")*100/M41)</f>
        <v>0</v>
      </c>
      <c r="DX41">
        <f>IF(M41=0,0,COUNTIF(T4_imgsummary!Y41:AH41,"COD")*100/M41)</f>
        <v>0</v>
      </c>
      <c r="DY41">
        <f>IF(M41=0,0,COUNTIF(T4_imgsummary!Y41:AH41,"KAPP")*100/M41)</f>
        <v>0</v>
      </c>
      <c r="DZ41">
        <f>IF(M41=0,0,COUNTIF(T4_imgsummary!Y41:AH41,"SARG")*100/M41)</f>
        <v>0</v>
      </c>
      <c r="EA41">
        <f>IF(M41=0,0,COUNTIF(T4_imgsummary!Y41:AH41,"ZACRF")*100/M41)</f>
        <v>0</v>
      </c>
      <c r="EB41">
        <f>IF(M41=0,0,COUNTIF(T4_imgsummary!Y41:AH41,"ZAGARF")*100/M41)</f>
        <v>0</v>
      </c>
      <c r="EC41">
        <f>IF(M41=0,0,COUNTIF(T4_imgsummary!Y41:AH41,"ZAGATF")*100/M41)</f>
        <v>0</v>
      </c>
      <c r="ED41">
        <f>IF(M41=0,0,COUNTIF(T4_imgsummary!Y41:AH41,"ZCMRF")*100/M41)</f>
        <v>0</v>
      </c>
      <c r="EE41">
        <f>IF(M41=0,0,COUNTIF(T4_imgsummary!Y41:AH41,"ZDENF")*100/M41)</f>
        <v>0</v>
      </c>
      <c r="EF41">
        <f>IF(M41=0,0,COUNTIF(T4_imgsummary!Y41:AH41,"ZEUPF")*100/M41)</f>
        <v>0</v>
      </c>
      <c r="EG41">
        <f>IF(M41=0,0,COUNTIF(T4_imgsummary!Y41:AH41,"ZFAVF")*100/M41)</f>
        <v>0</v>
      </c>
      <c r="EH41">
        <f>IF(M41=0,0,COUNTIF(T4_imgsummary!Y41:AH41,"ZMUSF")*100/M41)</f>
        <v>0</v>
      </c>
      <c r="EI41">
        <f>IF(M41=0,0,COUNTIF(T4_imgsummary!Y41:AH41,"ZNSC")*100/M41)</f>
        <v>0</v>
      </c>
      <c r="EJ41">
        <f>IF(M41=0,0,COUNTIF(T4_imgsummary!Y41:AH41,"ZOC")*100/M41)</f>
        <v>0</v>
      </c>
      <c r="EK41">
        <f>IF(M41=0,0,COUNTIF(T4_imgsummary!Y41:AH41,"ZPOCF")*100/M41)</f>
        <v>0</v>
      </c>
      <c r="EL41">
        <f>IF(M41=0,0,COUNTIF(T4_imgsummary!Y41:AH41,"ZPORF")*100/M41)</f>
        <v>0</v>
      </c>
    </row>
    <row r="42" spans="1:142" x14ac:dyDescent="0.25">
      <c r="A42">
        <v>40</v>
      </c>
      <c r="B42" t="s">
        <v>913</v>
      </c>
      <c r="F42" s="26">
        <f>IF(M42=0,0,COUNTIF(T4_imgsummary!O42:X42,"HC")*100/M42)</f>
        <v>10</v>
      </c>
      <c r="G42" s="26">
        <f>IF(M42=0,0,COUNTIF(T4_imgsummary!O42:X42,"AA")*100/M42)</f>
        <v>30</v>
      </c>
      <c r="H42">
        <f>IF(M42=0,0,COUNTIF(T4_imgsummary!O42:X42,"AB")*100/M42)</f>
        <v>0</v>
      </c>
      <c r="I42" s="26">
        <f>IF(M42=0,0,COUNTIF(T4_imgsummary!O42:X42,"MA")*100/M42)</f>
        <v>30</v>
      </c>
      <c r="J42" s="26">
        <f>IF(M42=0,0,COUNTIF(T4_imgsummary!O42:X42,"HA")*100/M42)</f>
        <v>10</v>
      </c>
      <c r="K42" s="26">
        <f>IF(M42=0,0,COUNTIF(T4_imgsummary!O42:X42,"OB")*100/M42)</f>
        <v>20</v>
      </c>
      <c r="L42">
        <f>IF(M42=0,0,COUNTIF(T4_imgsummary!O42:X42,"TWB")*100/M42)</f>
        <v>0</v>
      </c>
      <c r="M42">
        <f>10-COUNTIF(T4_imgsummary!O42:X42,"TWS")</f>
        <v>10</v>
      </c>
      <c r="P42">
        <f>IF(M42=0,0,COUNTIF(T4_imgsummary!E42:N42,"ACAN")*100/M42)</f>
        <v>0</v>
      </c>
      <c r="Q42">
        <f>IF(M42=0,0,COUNTIF(T4_imgsummary!E42:N42,"ACB")*100/M42)</f>
        <v>0</v>
      </c>
      <c r="R42">
        <f>IF(M42=0,0,COUNTIF(T4_imgsummary!E42:N42,"ACC")*100/M42)</f>
        <v>0</v>
      </c>
      <c r="S42">
        <f>IF(M42=0,0,COUNTIF(T4_imgsummary!E42:N42,"ACD")*100/M42)</f>
        <v>0</v>
      </c>
      <c r="T42">
        <f>IF(M42=0,0,COUNTIF(T4_imgsummary!E42:N42,"ACH")*100/M42)</f>
        <v>0</v>
      </c>
      <c r="U42">
        <f>IF(M42=0,0,COUNTIF(T4_imgsummary!E42:N42,"ACT")*100/M42)</f>
        <v>0</v>
      </c>
      <c r="V42">
        <f>IF(M42=0,0,COUNTIF(T4_imgsummary!E42:N42,"ACR")*100/M42)</f>
        <v>0</v>
      </c>
      <c r="W42">
        <f>IF(M42=0,0,COUNTIF(T4_imgsummary!E42:N42,"AST")*100/M42)</f>
        <v>0</v>
      </c>
      <c r="X42">
        <f>IF(M42=0,0,COUNTIF(T4_imgsummary!E42:N42,"AF")*100/M42)</f>
        <v>0</v>
      </c>
      <c r="Y42">
        <f>IF(M42=0,0,COUNTIF(T4_imgsummary!E42:N42,"BLEC")*100/M42)</f>
        <v>0</v>
      </c>
      <c r="Z42">
        <f>IF(M42=0,0,COUNTIF(T4_imgsummary!E42:N42,"CAU")*100/M42)</f>
        <v>0</v>
      </c>
      <c r="AA42">
        <f>IF(M42=0,0,COUNTIF(T4_imgsummary!E42:N42,"COE")*100/M42)</f>
        <v>0</v>
      </c>
      <c r="AB42">
        <f>IF(M42=0,0,COUNTIF(T4_imgsummary!E42:N42,"COS")*100/M42)</f>
        <v>0</v>
      </c>
      <c r="AC42">
        <f>IF(M42=0,0,COUNTIF(T4_imgsummary!E42:N42,"CYP")*100/M42)</f>
        <v>0</v>
      </c>
      <c r="AD42">
        <f>IF(M42=0,0,COUNTIF(T4_imgsummary!E42:N42,"DIP")*100/M42)</f>
        <v>0</v>
      </c>
      <c r="AE42">
        <f>IF(M42=0,0,COUNTIF(T4_imgsummary!E42:N42,"ECHY")*100/M42)</f>
        <v>0</v>
      </c>
      <c r="AF42">
        <f>IF(M42=0,0,COUNTIF(T4_imgsummary!E42:N42,"ECHI")*100/M42)</f>
        <v>0</v>
      </c>
      <c r="AG42">
        <f>IF(M42=0,0,COUNTIF(T4_imgsummary!E42:N42,"EUP")*100/M42)</f>
        <v>0</v>
      </c>
      <c r="AH42">
        <f>IF(M42=0,0,COUNTIF(T4_imgsummary!E42:N42,"FAV")*100/M42)</f>
        <v>0</v>
      </c>
      <c r="AI42">
        <f>IF(M42=0,0,COUNTIF(T4_imgsummary!E42:N42,"FVI")*100/M42)</f>
        <v>0</v>
      </c>
      <c r="AJ42">
        <f>IF(M42=0,0,COUNTIF(T4_imgsummary!E42:N42,"CMR")*100/M42)</f>
        <v>0</v>
      </c>
      <c r="AK42">
        <f>IF(M42=0,0,COUNTIF(T4_imgsummary!E42:N42,"GAL")*100/M42)</f>
        <v>0</v>
      </c>
      <c r="AL42">
        <f>IF(M42=0,0,COUNTIF(T4_imgsummary!E42:N42,"GONIA")*100/M42)</f>
        <v>0</v>
      </c>
      <c r="AM42">
        <f>IF(M42=0,0,COUNTIF(T4_imgsummary!E42:N42,"GONIO")*100/M42)</f>
        <v>0</v>
      </c>
      <c r="AN42">
        <f>IF(M42=0,0,COUNTIF(T4_imgsummary!E42:N42,"HEL")*100/M42)</f>
        <v>0</v>
      </c>
      <c r="AO42">
        <f>IF(M42=0,0,COUNTIF(T4_imgsummary!E42:N42,"HYD")*100/M42)</f>
        <v>0</v>
      </c>
      <c r="AP42">
        <f>IF(M42=0,0,COUNTIF(T4_imgsummary!E42:N42,"ISO")*100/M42)</f>
        <v>0</v>
      </c>
      <c r="AQ42">
        <f>IF(M42=0,0,COUNTIF(T4_imgsummary!E42:N42,"LEPA")*100/M42)</f>
        <v>0</v>
      </c>
      <c r="AR42">
        <f>IF(M42=0,0,COUNTIF(T4_imgsummary!E42:N42,"LEPS")*100/M42)</f>
        <v>0</v>
      </c>
      <c r="AS42">
        <f>IF(M42=0,0,COUNTIF(T4_imgsummary!E42:N42,"LOB")*100/M42)</f>
        <v>0</v>
      </c>
      <c r="AT42">
        <f>IF(M42=0,0,COUNTIF(T4_imgsummary!E42:N42,"MER")*100/M42)</f>
        <v>0</v>
      </c>
      <c r="AU42">
        <f>IF(M42=0,0,COUNTIF(T4_imgsummary!E42:N42,"MILL")*100/M42)</f>
        <v>0</v>
      </c>
      <c r="AV42">
        <f>IF(M42=0,0,COUNTIF(T4_imgsummary!E42:N42,"MON")*100/M42)</f>
        <v>0</v>
      </c>
      <c r="AW42">
        <f>IF(M42=0,0,COUNTIF(T4_imgsummary!E42:N42,"MONTB")*100/M42)</f>
        <v>0</v>
      </c>
      <c r="AX42">
        <f>IF(M42=0,0,COUNTIF(T4_imgsummary!E42:N42,"MONTE")*100/M42)</f>
        <v>0</v>
      </c>
      <c r="AY42">
        <f>IF(M42=0,0,COUNTIF(T4_imgsummary!E42:N42,"MONTF")*100/M42)</f>
        <v>0</v>
      </c>
      <c r="AZ42">
        <f>IF(M42=0,0,COUNTIF(T4_imgsummary!E42:N42,"MYC")*100/M42)</f>
        <v>0</v>
      </c>
      <c r="BA42">
        <f>IF(M42=0,0,COUNTIF(T4_imgsummary!E42:N42,"CB")*100/M42)</f>
        <v>0</v>
      </c>
      <c r="BB42">
        <f>IF(M42=0,0,COUNTIF(T4_imgsummary!E42:N42,"BUB")*100/M42)</f>
        <v>0</v>
      </c>
      <c r="BC42">
        <f>IF(M42=0,0,COUNTIF(T4_imgsummary!E42:N42,"CE")*100/M42)</f>
        <v>0</v>
      </c>
      <c r="BD42">
        <f>IF(M42=0,0,COUNTIF(T4_imgsummary!E42:N42,"CF")*100/M42)</f>
        <v>0</v>
      </c>
      <c r="BE42">
        <f>IF(M42=0,0,COUNTIF(T4_imgsummary!E42:N42,"FOT")*100/M42)</f>
        <v>0</v>
      </c>
      <c r="BF42">
        <f>IF(M42=0,0,COUNTIF(T4_imgsummary!E42:N42,"CM")*100/M42)</f>
        <v>0</v>
      </c>
      <c r="BG42">
        <f>IF(M42=0,0,COUNTIF(T4_imgsummary!E42:N42,"OULA")*100/M42)</f>
        <v>0</v>
      </c>
      <c r="BH42">
        <f>IF(M42=0,0,COUNTIF(T4_imgsummary!E42:N42,"OULO")*100/M42)</f>
        <v>0</v>
      </c>
      <c r="BI42">
        <f>IF(M42=0,0,COUNTIF(T4_imgsummary!E42:N42,"OXY")*100/M42)</f>
        <v>0</v>
      </c>
      <c r="BJ42">
        <f>IF(M42=0,0,COUNTIF(T4_imgsummary!E42:N42,"PACE")*100/M42)</f>
        <v>0</v>
      </c>
      <c r="BK42">
        <f>IF(M42=0,0,COUNTIF(T4_imgsummary!E42:N42,"PACF")*100/M42)</f>
        <v>0</v>
      </c>
      <c r="BL42">
        <f>IF(M42=0,0,COUNTIF(T4_imgsummary!E42:N42,"PAV")*100/M42)</f>
        <v>0</v>
      </c>
      <c r="BM42">
        <f>IF(M42=0,0,COUNTIF(T4_imgsummary!E42:N42,"PEC")*100/M42)</f>
        <v>0</v>
      </c>
      <c r="BN42">
        <f>IF(M42=0,0,COUNTIF(T4_imgsummary!E42:N42,"PLAT")*100/M42)</f>
        <v>0</v>
      </c>
      <c r="BO42">
        <f>IF(M42=0,0,COUNTIF(T4_imgsummary!E42:N42,"POC")*100/M42)</f>
        <v>0</v>
      </c>
      <c r="BP42">
        <f>IF(M42=0,0,COUNTIF(T4_imgsummary!E42:N42,"PORB")*100/M42)</f>
        <v>0</v>
      </c>
      <c r="BQ42">
        <f>IF(M42=0,0,COUNTIF(T4_imgsummary!E42:N42,"PORE")*100/M42)</f>
        <v>0</v>
      </c>
      <c r="BR42">
        <f>IF(M42=0,0,COUNTIF(T4_imgsummary!E42:N42,"PORM")*100/M42)</f>
        <v>0</v>
      </c>
      <c r="BS42">
        <f>IF(M42=0,0,COUNTIF(T4_imgsummary!E42:N42,"SER")*100/M42)</f>
        <v>0</v>
      </c>
      <c r="BT42" s="26">
        <f>IF(M42=0,0,COUNTIF(T4_imgsummary!E42:N42,"STY")*100/M42)</f>
        <v>10</v>
      </c>
      <c r="BU42">
        <f>IF(M42=0,0,COUNTIF(T4_imgsummary!E42:N42,"SYM")*100/M42)</f>
        <v>0</v>
      </c>
      <c r="BV42">
        <f>IF(M42=0,0,COUNTIF(T4_imgsummary!E42:N42,"TUBI")*100/M42)</f>
        <v>0</v>
      </c>
      <c r="BW42">
        <f>IF(M42=0,0,COUNTIF(T4_imgsummary!E42:N42,"TURB")*100/M42)</f>
        <v>0</v>
      </c>
      <c r="BX42">
        <f>IF(M42=0,0,COUNTIF(T4_imgsummary!E42:N42,"ZACRF")*100/M42)</f>
        <v>0</v>
      </c>
      <c r="BY42">
        <f>IF(M42=0,0,COUNTIF(T4_imgsummary!E42:N42,"ZAGARF")*100/M42)</f>
        <v>0</v>
      </c>
      <c r="BZ42">
        <f>IF(M42=0,0,COUNTIF(T4_imgsummary!E42:N42,"ZAGATF")*100/M42)</f>
        <v>0</v>
      </c>
      <c r="CA42">
        <f>IF(M42=0,0,COUNTIF(T4_imgsummary!E42:N42,"ZDENF")*100/M42)</f>
        <v>0</v>
      </c>
      <c r="CB42">
        <f>IF(M42=0,0,COUNTIF(T4_imgsummary!E42:N42,"ZEUPF")*100/M42)</f>
        <v>0</v>
      </c>
      <c r="CC42">
        <f>IF(M42=0,0,COUNTIF(T4_imgsummary!E42:N42,"ZFAVF")*100/M42)</f>
        <v>0</v>
      </c>
      <c r="CD42">
        <f>IF(M42=0,0,COUNTIF(T4_imgsummary!E42:N42,"ZCMRF")*100/M42)</f>
        <v>0</v>
      </c>
      <c r="CE42">
        <f>IF(M42=0,0,COUNTIF(T4_imgsummary!E42:N42,"ZMUSF")*100/M42)</f>
        <v>0</v>
      </c>
      <c r="CF42">
        <f>IF(M42=0,0,COUNTIF(T4_imgsummary!E42:N42,"ZNSC")*100/M42)</f>
        <v>0</v>
      </c>
      <c r="CG42">
        <f>IF(M42=0,0,COUNTIF(T4_imgsummary!E42:N42,"ZOC")*100/M42)</f>
        <v>0</v>
      </c>
      <c r="CH42">
        <f>IF(M42=0,0,COUNTIF(T4_imgsummary!E42:N42,"ZPOCF")*100/M42)</f>
        <v>0</v>
      </c>
      <c r="CI42">
        <f>IF(M42=0,0,COUNTIF(T4_imgsummary!E42:N42,"ZPORF")*100/M42)</f>
        <v>0</v>
      </c>
      <c r="CK42" s="26">
        <f>IF(M42=0,0,COUNTIF(T4_imgsummary!E42:N42,"AA")*100/M42)</f>
        <v>30</v>
      </c>
      <c r="CL42">
        <f>IF(M42=0,0,COUNTIF(T4_imgsummary!E42:N42,"CA")*100/M42)</f>
        <v>0</v>
      </c>
      <c r="CM42">
        <f>IF(M42=0,0,COUNTIF(T4_imgsummary!E42:N42,"DC")*100/M42)</f>
        <v>0</v>
      </c>
      <c r="CN42">
        <f>IF(M42=0,0,COUNTIF(T4_imgsummary!E42:N42,"DCA")*100/M42)</f>
        <v>0</v>
      </c>
      <c r="CO42">
        <f>IF(M42=0,0,COUNTIF(T4_imgsummary!E42:N42,"DIS")*100/M42)</f>
        <v>0</v>
      </c>
      <c r="CQ42">
        <f>IF(M42=0,0,COUNTIF(T4_imgsummary!E42:N42,"GRV")*100/M42)</f>
        <v>0</v>
      </c>
      <c r="CR42">
        <f>IF(M42=0,0,COUNTIF(T4_imgsummary!E42:N42,"R")*100/M42)</f>
        <v>0</v>
      </c>
      <c r="CS42">
        <f>IF(M42=0,0,COUNTIF(T4_imgsummary!E42:N42,"S")*100/M42)</f>
        <v>0</v>
      </c>
      <c r="CT42">
        <f>IF(M42=0,0,COUNTIF(T4_imgsummary!E42:N42,"RCK")*100/M42)</f>
        <v>0</v>
      </c>
      <c r="CU42">
        <f>IF(M42=0,0,COUNTIF(T4_imgsummary!E42:N42,"SI")*100/M42)</f>
        <v>0</v>
      </c>
      <c r="CW42">
        <f>IF(M42=0,0,COUNTIF(T4_imgsummary!E42:N42,"COD")*100/M42)</f>
        <v>0</v>
      </c>
      <c r="CX42">
        <f>IF(M42=0,0,COUNTIF(T4_imgsummary!E42:N42,"KAPP")*100/M42)</f>
        <v>0</v>
      </c>
      <c r="CY42" s="26">
        <f>IF(M42=0,0,COUNTIF(T4_imgsummary!E42:N42,"MA")*100/M42)</f>
        <v>30</v>
      </c>
      <c r="CZ42">
        <f>IF(M42=0,0,COUNTIF(T4_imgsummary!E42:N42,"SARG")*100/M42)</f>
        <v>0</v>
      </c>
      <c r="DB42" s="26">
        <f>IF(M42=0,0,COUNTIF(T4_imgsummary!E42:N42,"HA")*100/M42)</f>
        <v>10</v>
      </c>
      <c r="DD42">
        <f>IF(M42=0,0,COUNTIF(T4_imgsummary!E42:N42,"COTS")*100/M42)</f>
        <v>0</v>
      </c>
      <c r="DE42">
        <f>IF(M42=0,0,COUNTIF(T4_imgsummary!E42:N42,"COR")*100/M42)</f>
        <v>0</v>
      </c>
      <c r="DF42">
        <f>IF(M42=0,0,COUNTIF(T4_imgsummary!E42:N42,"DIA")*100/M42)</f>
        <v>0</v>
      </c>
      <c r="DG42">
        <f>IF(M42=0,0,COUNTIF(T4_imgsummary!E42:N42,"GORG")*100/M42)</f>
        <v>0</v>
      </c>
      <c r="DH42">
        <f>IF(M42=0,0,COUNTIF(T4_imgsummary!E42:N42,"ISIS")*100/M42)</f>
        <v>0</v>
      </c>
      <c r="DI42">
        <f>IF(M42=0,0,COUNTIF(T4_imgsummary!E42:N42,"OT")*100/M42)</f>
        <v>0</v>
      </c>
      <c r="DJ42">
        <f>IF(M42=0,0,COUNTIF(T4_imgsummary!E42:N42,"SG")*100/M42)</f>
        <v>0</v>
      </c>
      <c r="DK42" s="26">
        <f>IF(M42=0,0,COUNTIF(T4_imgsummary!E42:N42,"SC")*100/M42)</f>
        <v>10</v>
      </c>
      <c r="DL42" s="26">
        <f>IF(M42=0,0,COUNTIF(T4_imgsummary!E42:N42,"SP")*100/M42)</f>
        <v>10</v>
      </c>
      <c r="DM42">
        <f>IF(M42=0,0,COUNTIF(T4_imgsummary!E42:N42,"ZO")*100/M42)</f>
        <v>0</v>
      </c>
      <c r="DO42">
        <f>IF(M42=0,0,COUNTIF(T4_imgsummary!E42:N42,"TWB")*100/M42)</f>
        <v>0</v>
      </c>
      <c r="DQ42">
        <f>IF(M42=0,0,COUNTIF(T4_imgsummary!Y42:AH42,"COR")*100/M42)</f>
        <v>0</v>
      </c>
      <c r="DR42">
        <f>IF(M42=0,0,COUNTIF(T4_imgsummary!Y42:AH42,"COTS")*100/M42)</f>
        <v>0</v>
      </c>
      <c r="DS42">
        <f>IF(M42=0,0,COUNTIF(T4_imgsummary!Y42:AH42,"DIA")*100/M42)</f>
        <v>0</v>
      </c>
      <c r="DT42">
        <f>IF(M42=0,0,COUNTIF(T4_imgsummary!Y42:AH42,"GORG")*100/M42)</f>
        <v>0</v>
      </c>
      <c r="DU42">
        <f>IF(M42=0,0,COUNTIF(T4_imgsummary!Y42:AH42,"ISIS")*100/M42)</f>
        <v>0</v>
      </c>
      <c r="DV42">
        <f>IF(M42=0,0,COUNTIF(T4_imgsummary!Y42:AH42,"DIS")*100/M42)</f>
        <v>0</v>
      </c>
      <c r="DW42">
        <f>IF(M42=0,0,COUNTIF(T4_imgsummary!Y42:AH42,"BLEC")*100/M42)</f>
        <v>0</v>
      </c>
      <c r="DX42">
        <f>IF(M42=0,0,COUNTIF(T4_imgsummary!Y42:AH42,"COD")*100/M42)</f>
        <v>0</v>
      </c>
      <c r="DY42">
        <f>IF(M42=0,0,COUNTIF(T4_imgsummary!Y42:AH42,"KAPP")*100/M42)</f>
        <v>0</v>
      </c>
      <c r="DZ42">
        <f>IF(M42=0,0,COUNTIF(T4_imgsummary!Y42:AH42,"SARG")*100/M42)</f>
        <v>0</v>
      </c>
      <c r="EA42">
        <f>IF(M42=0,0,COUNTIF(T4_imgsummary!Y42:AH42,"ZACRF")*100/M42)</f>
        <v>0</v>
      </c>
      <c r="EB42">
        <f>IF(M42=0,0,COUNTIF(T4_imgsummary!Y42:AH42,"ZAGARF")*100/M42)</f>
        <v>0</v>
      </c>
      <c r="EC42">
        <f>IF(M42=0,0,COUNTIF(T4_imgsummary!Y42:AH42,"ZAGATF")*100/M42)</f>
        <v>0</v>
      </c>
      <c r="ED42">
        <f>IF(M42=0,0,COUNTIF(T4_imgsummary!Y42:AH42,"ZCMRF")*100/M42)</f>
        <v>0</v>
      </c>
      <c r="EE42">
        <f>IF(M42=0,0,COUNTIF(T4_imgsummary!Y42:AH42,"ZDENF")*100/M42)</f>
        <v>0</v>
      </c>
      <c r="EF42">
        <f>IF(M42=0,0,COUNTIF(T4_imgsummary!Y42:AH42,"ZEUPF")*100/M42)</f>
        <v>0</v>
      </c>
      <c r="EG42">
        <f>IF(M42=0,0,COUNTIF(T4_imgsummary!Y42:AH42,"ZFAVF")*100/M42)</f>
        <v>0</v>
      </c>
      <c r="EH42">
        <f>IF(M42=0,0,COUNTIF(T4_imgsummary!Y42:AH42,"ZMUSF")*100/M42)</f>
        <v>0</v>
      </c>
      <c r="EI42">
        <f>IF(M42=0,0,COUNTIF(T4_imgsummary!Y42:AH42,"ZNSC")*100/M42)</f>
        <v>0</v>
      </c>
      <c r="EJ42">
        <f>IF(M42=0,0,COUNTIF(T4_imgsummary!Y42:AH42,"ZOC")*100/M42)</f>
        <v>0</v>
      </c>
      <c r="EK42">
        <f>IF(M42=0,0,COUNTIF(T4_imgsummary!Y42:AH42,"ZPOCF")*100/M42)</f>
        <v>0</v>
      </c>
      <c r="EL42">
        <f>IF(M42=0,0,COUNTIF(T4_imgsummary!Y42:AH42,"ZPORF")*100/M42)</f>
        <v>0</v>
      </c>
    </row>
    <row r="43" spans="1:142" x14ac:dyDescent="0.25">
      <c r="A43">
        <v>41</v>
      </c>
      <c r="B43" t="s">
        <v>914</v>
      </c>
      <c r="F43" s="26">
        <f>IF(M43=0,0,COUNTIF(T4_imgsummary!O43:X43,"HC")*100/M43)</f>
        <v>10</v>
      </c>
      <c r="G43" s="26">
        <f>IF(M43=0,0,COUNTIF(T4_imgsummary!O43:X43,"AA")*100/M43)</f>
        <v>80</v>
      </c>
      <c r="H43">
        <f>IF(M43=0,0,COUNTIF(T4_imgsummary!O43:X43,"AB")*100/M43)</f>
        <v>0</v>
      </c>
      <c r="I43" s="26">
        <f>IF(M43=0,0,COUNTIF(T4_imgsummary!O43:X43,"MA")*100/M43)</f>
        <v>10</v>
      </c>
      <c r="J43">
        <f>IF(M43=0,0,COUNTIF(T4_imgsummary!O43:X43,"HA")*100/M43)</f>
        <v>0</v>
      </c>
      <c r="K43">
        <f>IF(M43=0,0,COUNTIF(T4_imgsummary!O43:X43,"OB")*100/M43)</f>
        <v>0</v>
      </c>
      <c r="L43">
        <f>IF(M43=0,0,COUNTIF(T4_imgsummary!O43:X43,"TWB")*100/M43)</f>
        <v>0</v>
      </c>
      <c r="M43">
        <f>10-COUNTIF(T4_imgsummary!O43:X43,"TWS")</f>
        <v>10</v>
      </c>
      <c r="P43">
        <f>IF(M43=0,0,COUNTIF(T4_imgsummary!E43:N43,"ACAN")*100/M43)</f>
        <v>0</v>
      </c>
      <c r="Q43">
        <f>IF(M43=0,0,COUNTIF(T4_imgsummary!E43:N43,"ACB")*100/M43)</f>
        <v>0</v>
      </c>
      <c r="R43">
        <f>IF(M43=0,0,COUNTIF(T4_imgsummary!E43:N43,"ACC")*100/M43)</f>
        <v>0</v>
      </c>
      <c r="S43">
        <f>IF(M43=0,0,COUNTIF(T4_imgsummary!E43:N43,"ACD")*100/M43)</f>
        <v>0</v>
      </c>
      <c r="T43">
        <f>IF(M43=0,0,COUNTIF(T4_imgsummary!E43:N43,"ACH")*100/M43)</f>
        <v>0</v>
      </c>
      <c r="U43">
        <f>IF(M43=0,0,COUNTIF(T4_imgsummary!E43:N43,"ACT")*100/M43)</f>
        <v>0</v>
      </c>
      <c r="V43">
        <f>IF(M43=0,0,COUNTIF(T4_imgsummary!E43:N43,"ACR")*100/M43)</f>
        <v>0</v>
      </c>
      <c r="W43">
        <f>IF(M43=0,0,COUNTIF(T4_imgsummary!E43:N43,"AST")*100/M43)</f>
        <v>0</v>
      </c>
      <c r="X43">
        <f>IF(M43=0,0,COUNTIF(T4_imgsummary!E43:N43,"AF")*100/M43)</f>
        <v>0</v>
      </c>
      <c r="Y43">
        <f>IF(M43=0,0,COUNTIF(T4_imgsummary!E43:N43,"BLEC")*100/M43)</f>
        <v>0</v>
      </c>
      <c r="Z43">
        <f>IF(M43=0,0,COUNTIF(T4_imgsummary!E43:N43,"CAU")*100/M43)</f>
        <v>0</v>
      </c>
      <c r="AA43">
        <f>IF(M43=0,0,COUNTIF(T4_imgsummary!E43:N43,"COE")*100/M43)</f>
        <v>0</v>
      </c>
      <c r="AB43">
        <f>IF(M43=0,0,COUNTIF(T4_imgsummary!E43:N43,"COS")*100/M43)</f>
        <v>0</v>
      </c>
      <c r="AC43">
        <f>IF(M43=0,0,COUNTIF(T4_imgsummary!E43:N43,"CYP")*100/M43)</f>
        <v>0</v>
      </c>
      <c r="AD43">
        <f>IF(M43=0,0,COUNTIF(T4_imgsummary!E43:N43,"DIP")*100/M43)</f>
        <v>0</v>
      </c>
      <c r="AE43">
        <f>IF(M43=0,0,COUNTIF(T4_imgsummary!E43:N43,"ECHY")*100/M43)</f>
        <v>0</v>
      </c>
      <c r="AF43">
        <f>IF(M43=0,0,COUNTIF(T4_imgsummary!E43:N43,"ECHI")*100/M43)</f>
        <v>0</v>
      </c>
      <c r="AG43">
        <f>IF(M43=0,0,COUNTIF(T4_imgsummary!E43:N43,"EUP")*100/M43)</f>
        <v>0</v>
      </c>
      <c r="AH43">
        <f>IF(M43=0,0,COUNTIF(T4_imgsummary!E43:N43,"FAV")*100/M43)</f>
        <v>0</v>
      </c>
      <c r="AI43">
        <f>IF(M43=0,0,COUNTIF(T4_imgsummary!E43:N43,"FVI")*100/M43)</f>
        <v>0</v>
      </c>
      <c r="AJ43">
        <f>IF(M43=0,0,COUNTIF(T4_imgsummary!E43:N43,"CMR")*100/M43)</f>
        <v>0</v>
      </c>
      <c r="AK43">
        <f>IF(M43=0,0,COUNTIF(T4_imgsummary!E43:N43,"GAL")*100/M43)</f>
        <v>0</v>
      </c>
      <c r="AL43">
        <f>IF(M43=0,0,COUNTIF(T4_imgsummary!E43:N43,"GONIA")*100/M43)</f>
        <v>0</v>
      </c>
      <c r="AM43">
        <f>IF(M43=0,0,COUNTIF(T4_imgsummary!E43:N43,"GONIO")*100/M43)</f>
        <v>0</v>
      </c>
      <c r="AN43">
        <f>IF(M43=0,0,COUNTIF(T4_imgsummary!E43:N43,"HEL")*100/M43)</f>
        <v>0</v>
      </c>
      <c r="AO43">
        <f>IF(M43=0,0,COUNTIF(T4_imgsummary!E43:N43,"HYD")*100/M43)</f>
        <v>0</v>
      </c>
      <c r="AP43">
        <f>IF(M43=0,0,COUNTIF(T4_imgsummary!E43:N43,"ISO")*100/M43)</f>
        <v>0</v>
      </c>
      <c r="AQ43">
        <f>IF(M43=0,0,COUNTIF(T4_imgsummary!E43:N43,"LEPA")*100/M43)</f>
        <v>0</v>
      </c>
      <c r="AR43">
        <f>IF(M43=0,0,COUNTIF(T4_imgsummary!E43:N43,"LEPS")*100/M43)</f>
        <v>0</v>
      </c>
      <c r="AS43">
        <f>IF(M43=0,0,COUNTIF(T4_imgsummary!E43:N43,"LOB")*100/M43)</f>
        <v>0</v>
      </c>
      <c r="AT43">
        <f>IF(M43=0,0,COUNTIF(T4_imgsummary!E43:N43,"MER")*100/M43)</f>
        <v>0</v>
      </c>
      <c r="AU43">
        <f>IF(M43=0,0,COUNTIF(T4_imgsummary!E43:N43,"MILL")*100/M43)</f>
        <v>0</v>
      </c>
      <c r="AV43">
        <f>IF(M43=0,0,COUNTIF(T4_imgsummary!E43:N43,"MON")*100/M43)</f>
        <v>0</v>
      </c>
      <c r="AW43">
        <f>IF(M43=0,0,COUNTIF(T4_imgsummary!E43:N43,"MONTB")*100/M43)</f>
        <v>0</v>
      </c>
      <c r="AX43">
        <f>IF(M43=0,0,COUNTIF(T4_imgsummary!E43:N43,"MONTE")*100/M43)</f>
        <v>0</v>
      </c>
      <c r="AY43">
        <f>IF(M43=0,0,COUNTIF(T4_imgsummary!E43:N43,"MONTF")*100/M43)</f>
        <v>0</v>
      </c>
      <c r="AZ43">
        <f>IF(M43=0,0,COUNTIF(T4_imgsummary!E43:N43,"MYC")*100/M43)</f>
        <v>0</v>
      </c>
      <c r="BA43">
        <f>IF(M43=0,0,COUNTIF(T4_imgsummary!E43:N43,"CB")*100/M43)</f>
        <v>0</v>
      </c>
      <c r="BB43">
        <f>IF(M43=0,0,COUNTIF(T4_imgsummary!E43:N43,"BUB")*100/M43)</f>
        <v>0</v>
      </c>
      <c r="BC43">
        <f>IF(M43=0,0,COUNTIF(T4_imgsummary!E43:N43,"CE")*100/M43)</f>
        <v>0</v>
      </c>
      <c r="BD43">
        <f>IF(M43=0,0,COUNTIF(T4_imgsummary!E43:N43,"CF")*100/M43)</f>
        <v>0</v>
      </c>
      <c r="BE43">
        <f>IF(M43=0,0,COUNTIF(T4_imgsummary!E43:N43,"FOT")*100/M43)</f>
        <v>0</v>
      </c>
      <c r="BF43">
        <f>IF(M43=0,0,COUNTIF(T4_imgsummary!E43:N43,"CM")*100/M43)</f>
        <v>0</v>
      </c>
      <c r="BG43">
        <f>IF(M43=0,0,COUNTIF(T4_imgsummary!E43:N43,"OULA")*100/M43)</f>
        <v>0</v>
      </c>
      <c r="BH43">
        <f>IF(M43=0,0,COUNTIF(T4_imgsummary!E43:N43,"OULO")*100/M43)</f>
        <v>0</v>
      </c>
      <c r="BI43">
        <f>IF(M43=0,0,COUNTIF(T4_imgsummary!E43:N43,"OXY")*100/M43)</f>
        <v>0</v>
      </c>
      <c r="BJ43">
        <f>IF(M43=0,0,COUNTIF(T4_imgsummary!E43:N43,"PACE")*100/M43)</f>
        <v>0</v>
      </c>
      <c r="BK43">
        <f>IF(M43=0,0,COUNTIF(T4_imgsummary!E43:N43,"PACF")*100/M43)</f>
        <v>0</v>
      </c>
      <c r="BL43">
        <f>IF(M43=0,0,COUNTIF(T4_imgsummary!E43:N43,"PAV")*100/M43)</f>
        <v>0</v>
      </c>
      <c r="BM43">
        <f>IF(M43=0,0,COUNTIF(T4_imgsummary!E43:N43,"PEC")*100/M43)</f>
        <v>0</v>
      </c>
      <c r="BN43">
        <f>IF(M43=0,0,COUNTIF(T4_imgsummary!E43:N43,"PLAT")*100/M43)</f>
        <v>0</v>
      </c>
      <c r="BO43" s="26">
        <f>IF(M43=0,0,COUNTIF(T4_imgsummary!E43:N43,"POC")*100/M43)</f>
        <v>10</v>
      </c>
      <c r="BP43">
        <f>IF(M43=0,0,COUNTIF(T4_imgsummary!E43:N43,"PORB")*100/M43)</f>
        <v>0</v>
      </c>
      <c r="BQ43">
        <f>IF(M43=0,0,COUNTIF(T4_imgsummary!E43:N43,"PORE")*100/M43)</f>
        <v>0</v>
      </c>
      <c r="BR43">
        <f>IF(M43=0,0,COUNTIF(T4_imgsummary!E43:N43,"PORM")*100/M43)</f>
        <v>0</v>
      </c>
      <c r="BS43">
        <f>IF(M43=0,0,COUNTIF(T4_imgsummary!E43:N43,"SER")*100/M43)</f>
        <v>0</v>
      </c>
      <c r="BT43">
        <f>IF(M43=0,0,COUNTIF(T4_imgsummary!E43:N43,"STY")*100/M43)</f>
        <v>0</v>
      </c>
      <c r="BU43">
        <f>IF(M43=0,0,COUNTIF(T4_imgsummary!E43:N43,"SYM")*100/M43)</f>
        <v>0</v>
      </c>
      <c r="BV43">
        <f>IF(M43=0,0,COUNTIF(T4_imgsummary!E43:N43,"TUBI")*100/M43)</f>
        <v>0</v>
      </c>
      <c r="BW43">
        <f>IF(M43=0,0,COUNTIF(T4_imgsummary!E43:N43,"TURB")*100/M43)</f>
        <v>0</v>
      </c>
      <c r="BX43">
        <f>IF(M43=0,0,COUNTIF(T4_imgsummary!E43:N43,"ZACRF")*100/M43)</f>
        <v>0</v>
      </c>
      <c r="BY43">
        <f>IF(M43=0,0,COUNTIF(T4_imgsummary!E43:N43,"ZAGARF")*100/M43)</f>
        <v>0</v>
      </c>
      <c r="BZ43">
        <f>IF(M43=0,0,COUNTIF(T4_imgsummary!E43:N43,"ZAGATF")*100/M43)</f>
        <v>0</v>
      </c>
      <c r="CA43">
        <f>IF(M43=0,0,COUNTIF(T4_imgsummary!E43:N43,"ZDENF")*100/M43)</f>
        <v>0</v>
      </c>
      <c r="CB43">
        <f>IF(M43=0,0,COUNTIF(T4_imgsummary!E43:N43,"ZEUPF")*100/M43)</f>
        <v>0</v>
      </c>
      <c r="CC43">
        <f>IF(M43=0,0,COUNTIF(T4_imgsummary!E43:N43,"ZFAVF")*100/M43)</f>
        <v>0</v>
      </c>
      <c r="CD43">
        <f>IF(M43=0,0,COUNTIF(T4_imgsummary!E43:N43,"ZCMRF")*100/M43)</f>
        <v>0</v>
      </c>
      <c r="CE43">
        <f>IF(M43=0,0,COUNTIF(T4_imgsummary!E43:N43,"ZMUSF")*100/M43)</f>
        <v>0</v>
      </c>
      <c r="CF43">
        <f>IF(M43=0,0,COUNTIF(T4_imgsummary!E43:N43,"ZNSC")*100/M43)</f>
        <v>0</v>
      </c>
      <c r="CG43">
        <f>IF(M43=0,0,COUNTIF(T4_imgsummary!E43:N43,"ZOC")*100/M43)</f>
        <v>0</v>
      </c>
      <c r="CH43">
        <f>IF(M43=0,0,COUNTIF(T4_imgsummary!E43:N43,"ZPOCF")*100/M43)</f>
        <v>0</v>
      </c>
      <c r="CI43">
        <f>IF(M43=0,0,COUNTIF(T4_imgsummary!E43:N43,"ZPORF")*100/M43)</f>
        <v>0</v>
      </c>
      <c r="CK43" s="26">
        <f>IF(M43=0,0,COUNTIF(T4_imgsummary!E43:N43,"AA")*100/M43)</f>
        <v>80</v>
      </c>
      <c r="CL43">
        <f>IF(M43=0,0,COUNTIF(T4_imgsummary!E43:N43,"CA")*100/M43)</f>
        <v>0</v>
      </c>
      <c r="CM43">
        <f>IF(M43=0,0,COUNTIF(T4_imgsummary!E43:N43,"DC")*100/M43)</f>
        <v>0</v>
      </c>
      <c r="CN43">
        <f>IF(M43=0,0,COUNTIF(T4_imgsummary!E43:N43,"DCA")*100/M43)</f>
        <v>0</v>
      </c>
      <c r="CO43">
        <f>IF(M43=0,0,COUNTIF(T4_imgsummary!E43:N43,"DIS")*100/M43)</f>
        <v>0</v>
      </c>
      <c r="CQ43">
        <f>IF(M43=0,0,COUNTIF(T4_imgsummary!E43:N43,"GRV")*100/M43)</f>
        <v>0</v>
      </c>
      <c r="CR43">
        <f>IF(M43=0,0,COUNTIF(T4_imgsummary!E43:N43,"R")*100/M43)</f>
        <v>0</v>
      </c>
      <c r="CS43">
        <f>IF(M43=0,0,COUNTIF(T4_imgsummary!E43:N43,"S")*100/M43)</f>
        <v>0</v>
      </c>
      <c r="CT43">
        <f>IF(M43=0,0,COUNTIF(T4_imgsummary!E43:N43,"RCK")*100/M43)</f>
        <v>0</v>
      </c>
      <c r="CU43">
        <f>IF(M43=0,0,COUNTIF(T4_imgsummary!E43:N43,"SI")*100/M43)</f>
        <v>0</v>
      </c>
      <c r="CW43">
        <f>IF(M43=0,0,COUNTIF(T4_imgsummary!E43:N43,"COD")*100/M43)</f>
        <v>0</v>
      </c>
      <c r="CX43">
        <f>IF(M43=0,0,COUNTIF(T4_imgsummary!E43:N43,"KAPP")*100/M43)</f>
        <v>0</v>
      </c>
      <c r="CY43" s="26">
        <f>IF(M43=0,0,COUNTIF(T4_imgsummary!E43:N43,"MA")*100/M43)</f>
        <v>10</v>
      </c>
      <c r="CZ43">
        <f>IF(M43=0,0,COUNTIF(T4_imgsummary!E43:N43,"SARG")*100/M43)</f>
        <v>0</v>
      </c>
      <c r="DB43">
        <f>IF(M43=0,0,COUNTIF(T4_imgsummary!E43:N43,"HA")*100/M43)</f>
        <v>0</v>
      </c>
      <c r="DD43">
        <f>IF(M43=0,0,COUNTIF(T4_imgsummary!E43:N43,"COTS")*100/M43)</f>
        <v>0</v>
      </c>
      <c r="DE43">
        <f>IF(M43=0,0,COUNTIF(T4_imgsummary!E43:N43,"COR")*100/M43)</f>
        <v>0</v>
      </c>
      <c r="DF43">
        <f>IF(M43=0,0,COUNTIF(T4_imgsummary!E43:N43,"DIA")*100/M43)</f>
        <v>0</v>
      </c>
      <c r="DG43">
        <f>IF(M43=0,0,COUNTIF(T4_imgsummary!E43:N43,"GORG")*100/M43)</f>
        <v>0</v>
      </c>
      <c r="DH43">
        <f>IF(M43=0,0,COUNTIF(T4_imgsummary!E43:N43,"ISIS")*100/M43)</f>
        <v>0</v>
      </c>
      <c r="DI43">
        <f>IF(M43=0,0,COUNTIF(T4_imgsummary!E43:N43,"OT")*100/M43)</f>
        <v>0</v>
      </c>
      <c r="DJ43">
        <f>IF(M43=0,0,COUNTIF(T4_imgsummary!E43:N43,"SG")*100/M43)</f>
        <v>0</v>
      </c>
      <c r="DK43">
        <f>IF(M43=0,0,COUNTIF(T4_imgsummary!E43:N43,"SC")*100/M43)</f>
        <v>0</v>
      </c>
      <c r="DL43">
        <f>IF(M43=0,0,COUNTIF(T4_imgsummary!E43:N43,"SP")*100/M43)</f>
        <v>0</v>
      </c>
      <c r="DM43">
        <f>IF(M43=0,0,COUNTIF(T4_imgsummary!E43:N43,"ZO")*100/M43)</f>
        <v>0</v>
      </c>
      <c r="DO43">
        <f>IF(M43=0,0,COUNTIF(T4_imgsummary!E43:N43,"TWB")*100/M43)</f>
        <v>0</v>
      </c>
      <c r="DQ43">
        <f>IF(M43=0,0,COUNTIF(T4_imgsummary!Y43:AH43,"COR")*100/M43)</f>
        <v>0</v>
      </c>
      <c r="DR43">
        <f>IF(M43=0,0,COUNTIF(T4_imgsummary!Y43:AH43,"COTS")*100/M43)</f>
        <v>0</v>
      </c>
      <c r="DS43">
        <f>IF(M43=0,0,COUNTIF(T4_imgsummary!Y43:AH43,"DIA")*100/M43)</f>
        <v>0</v>
      </c>
      <c r="DT43">
        <f>IF(M43=0,0,COUNTIF(T4_imgsummary!Y43:AH43,"GORG")*100/M43)</f>
        <v>0</v>
      </c>
      <c r="DU43">
        <f>IF(M43=0,0,COUNTIF(T4_imgsummary!Y43:AH43,"ISIS")*100/M43)</f>
        <v>0</v>
      </c>
      <c r="DV43">
        <f>IF(M43=0,0,COUNTIF(T4_imgsummary!Y43:AH43,"DIS")*100/M43)</f>
        <v>0</v>
      </c>
      <c r="DW43">
        <f>IF(M43=0,0,COUNTIF(T4_imgsummary!Y43:AH43,"BLEC")*100/M43)</f>
        <v>0</v>
      </c>
      <c r="DX43">
        <f>IF(M43=0,0,COUNTIF(T4_imgsummary!Y43:AH43,"COD")*100/M43)</f>
        <v>0</v>
      </c>
      <c r="DY43">
        <f>IF(M43=0,0,COUNTIF(T4_imgsummary!Y43:AH43,"KAPP")*100/M43)</f>
        <v>0</v>
      </c>
      <c r="DZ43">
        <f>IF(M43=0,0,COUNTIF(T4_imgsummary!Y43:AH43,"SARG")*100/M43)</f>
        <v>0</v>
      </c>
      <c r="EA43">
        <f>IF(M43=0,0,COUNTIF(T4_imgsummary!Y43:AH43,"ZACRF")*100/M43)</f>
        <v>0</v>
      </c>
      <c r="EB43">
        <f>IF(M43=0,0,COUNTIF(T4_imgsummary!Y43:AH43,"ZAGARF")*100/M43)</f>
        <v>0</v>
      </c>
      <c r="EC43">
        <f>IF(M43=0,0,COUNTIF(T4_imgsummary!Y43:AH43,"ZAGATF")*100/M43)</f>
        <v>0</v>
      </c>
      <c r="ED43">
        <f>IF(M43=0,0,COUNTIF(T4_imgsummary!Y43:AH43,"ZCMRF")*100/M43)</f>
        <v>0</v>
      </c>
      <c r="EE43">
        <f>IF(M43=0,0,COUNTIF(T4_imgsummary!Y43:AH43,"ZDENF")*100/M43)</f>
        <v>0</v>
      </c>
      <c r="EF43">
        <f>IF(M43=0,0,COUNTIF(T4_imgsummary!Y43:AH43,"ZEUPF")*100/M43)</f>
        <v>0</v>
      </c>
      <c r="EG43">
        <f>IF(M43=0,0,COUNTIF(T4_imgsummary!Y43:AH43,"ZFAVF")*100/M43)</f>
        <v>0</v>
      </c>
      <c r="EH43">
        <f>IF(M43=0,0,COUNTIF(T4_imgsummary!Y43:AH43,"ZMUSF")*100/M43)</f>
        <v>0</v>
      </c>
      <c r="EI43">
        <f>IF(M43=0,0,COUNTIF(T4_imgsummary!Y43:AH43,"ZNSC")*100/M43)</f>
        <v>0</v>
      </c>
      <c r="EJ43">
        <f>IF(M43=0,0,COUNTIF(T4_imgsummary!Y43:AH43,"ZOC")*100/M43)</f>
        <v>0</v>
      </c>
      <c r="EK43">
        <f>IF(M43=0,0,COUNTIF(T4_imgsummary!Y43:AH43,"ZPOCF")*100/M43)</f>
        <v>0</v>
      </c>
      <c r="EL43">
        <f>IF(M43=0,0,COUNTIF(T4_imgsummary!Y43:AH43,"ZPORF")*100/M43)</f>
        <v>0</v>
      </c>
    </row>
    <row r="44" spans="1:142" x14ac:dyDescent="0.25">
      <c r="A44">
        <v>42</v>
      </c>
      <c r="B44" t="s">
        <v>915</v>
      </c>
      <c r="F44">
        <f>IF(M44=0,0,COUNTIF(T4_imgsummary!O44:X44,"HC")*100/M44)</f>
        <v>0</v>
      </c>
      <c r="G44" s="26">
        <f>IF(M44=0,0,COUNTIF(T4_imgsummary!O44:X44,"AA")*100/M44)</f>
        <v>50</v>
      </c>
      <c r="H44">
        <f>IF(M44=0,0,COUNTIF(T4_imgsummary!O44:X44,"AB")*100/M44)</f>
        <v>0</v>
      </c>
      <c r="I44" s="26">
        <f>IF(M44=0,0,COUNTIF(T4_imgsummary!O44:X44,"MA")*100/M44)</f>
        <v>30</v>
      </c>
      <c r="J44" s="26">
        <f>IF(M44=0,0,COUNTIF(T4_imgsummary!O44:X44,"HA")*100/M44)</f>
        <v>20</v>
      </c>
      <c r="K44">
        <f>IF(M44=0,0,COUNTIF(T4_imgsummary!O44:X44,"OB")*100/M44)</f>
        <v>0</v>
      </c>
      <c r="L44">
        <f>IF(M44=0,0,COUNTIF(T4_imgsummary!O44:X44,"TWB")*100/M44)</f>
        <v>0</v>
      </c>
      <c r="M44">
        <f>10-COUNTIF(T4_imgsummary!O44:X44,"TWS")</f>
        <v>10</v>
      </c>
      <c r="P44">
        <f>IF(M44=0,0,COUNTIF(T4_imgsummary!E44:N44,"ACAN")*100/M44)</f>
        <v>0</v>
      </c>
      <c r="Q44">
        <f>IF(M44=0,0,COUNTIF(T4_imgsummary!E44:N44,"ACB")*100/M44)</f>
        <v>0</v>
      </c>
      <c r="R44">
        <f>IF(M44=0,0,COUNTIF(T4_imgsummary!E44:N44,"ACC")*100/M44)</f>
        <v>0</v>
      </c>
      <c r="S44">
        <f>IF(M44=0,0,COUNTIF(T4_imgsummary!E44:N44,"ACD")*100/M44)</f>
        <v>0</v>
      </c>
      <c r="T44">
        <f>IF(M44=0,0,COUNTIF(T4_imgsummary!E44:N44,"ACH")*100/M44)</f>
        <v>0</v>
      </c>
      <c r="U44">
        <f>IF(M44=0,0,COUNTIF(T4_imgsummary!E44:N44,"ACT")*100/M44)</f>
        <v>0</v>
      </c>
      <c r="V44">
        <f>IF(M44=0,0,COUNTIF(T4_imgsummary!E44:N44,"ACR")*100/M44)</f>
        <v>0</v>
      </c>
      <c r="W44">
        <f>IF(M44=0,0,COUNTIF(T4_imgsummary!E44:N44,"AST")*100/M44)</f>
        <v>0</v>
      </c>
      <c r="X44">
        <f>IF(M44=0,0,COUNTIF(T4_imgsummary!E44:N44,"AF")*100/M44)</f>
        <v>0</v>
      </c>
      <c r="Y44">
        <f>IF(M44=0,0,COUNTIF(T4_imgsummary!E44:N44,"BLEC")*100/M44)</f>
        <v>0</v>
      </c>
      <c r="Z44">
        <f>IF(M44=0,0,COUNTIF(T4_imgsummary!E44:N44,"CAU")*100/M44)</f>
        <v>0</v>
      </c>
      <c r="AA44">
        <f>IF(M44=0,0,COUNTIF(T4_imgsummary!E44:N44,"COE")*100/M44)</f>
        <v>0</v>
      </c>
      <c r="AB44">
        <f>IF(M44=0,0,COUNTIF(T4_imgsummary!E44:N44,"COS")*100/M44)</f>
        <v>0</v>
      </c>
      <c r="AC44">
        <f>IF(M44=0,0,COUNTIF(T4_imgsummary!E44:N44,"CYP")*100/M44)</f>
        <v>0</v>
      </c>
      <c r="AD44">
        <f>IF(M44=0,0,COUNTIF(T4_imgsummary!E44:N44,"DIP")*100/M44)</f>
        <v>0</v>
      </c>
      <c r="AE44">
        <f>IF(M44=0,0,COUNTIF(T4_imgsummary!E44:N44,"ECHY")*100/M44)</f>
        <v>0</v>
      </c>
      <c r="AF44">
        <f>IF(M44=0,0,COUNTIF(T4_imgsummary!E44:N44,"ECHI")*100/M44)</f>
        <v>0</v>
      </c>
      <c r="AG44">
        <f>IF(M44=0,0,COUNTIF(T4_imgsummary!E44:N44,"EUP")*100/M44)</f>
        <v>0</v>
      </c>
      <c r="AH44">
        <f>IF(M44=0,0,COUNTIF(T4_imgsummary!E44:N44,"FAV")*100/M44)</f>
        <v>0</v>
      </c>
      <c r="AI44">
        <f>IF(M44=0,0,COUNTIF(T4_imgsummary!E44:N44,"FVI")*100/M44)</f>
        <v>0</v>
      </c>
      <c r="AJ44">
        <f>IF(M44=0,0,COUNTIF(T4_imgsummary!E44:N44,"CMR")*100/M44)</f>
        <v>0</v>
      </c>
      <c r="AK44">
        <f>IF(M44=0,0,COUNTIF(T4_imgsummary!E44:N44,"GAL")*100/M44)</f>
        <v>0</v>
      </c>
      <c r="AL44">
        <f>IF(M44=0,0,COUNTIF(T4_imgsummary!E44:N44,"GONIA")*100/M44)</f>
        <v>0</v>
      </c>
      <c r="AM44">
        <f>IF(M44=0,0,COUNTIF(T4_imgsummary!E44:N44,"GONIO")*100/M44)</f>
        <v>0</v>
      </c>
      <c r="AN44">
        <f>IF(M44=0,0,COUNTIF(T4_imgsummary!E44:N44,"HEL")*100/M44)</f>
        <v>0</v>
      </c>
      <c r="AO44">
        <f>IF(M44=0,0,COUNTIF(T4_imgsummary!E44:N44,"HYD")*100/M44)</f>
        <v>0</v>
      </c>
      <c r="AP44">
        <f>IF(M44=0,0,COUNTIF(T4_imgsummary!E44:N44,"ISO")*100/M44)</f>
        <v>0</v>
      </c>
      <c r="AQ44">
        <f>IF(M44=0,0,COUNTIF(T4_imgsummary!E44:N44,"LEPA")*100/M44)</f>
        <v>0</v>
      </c>
      <c r="AR44">
        <f>IF(M44=0,0,COUNTIF(T4_imgsummary!E44:N44,"LEPS")*100/M44)</f>
        <v>0</v>
      </c>
      <c r="AS44">
        <f>IF(M44=0,0,COUNTIF(T4_imgsummary!E44:N44,"LOB")*100/M44)</f>
        <v>0</v>
      </c>
      <c r="AT44">
        <f>IF(M44=0,0,COUNTIF(T4_imgsummary!E44:N44,"MER")*100/M44)</f>
        <v>0</v>
      </c>
      <c r="AU44">
        <f>IF(M44=0,0,COUNTIF(T4_imgsummary!E44:N44,"MILL")*100/M44)</f>
        <v>0</v>
      </c>
      <c r="AV44">
        <f>IF(M44=0,0,COUNTIF(T4_imgsummary!E44:N44,"MON")*100/M44)</f>
        <v>0</v>
      </c>
      <c r="AW44">
        <f>IF(M44=0,0,COUNTIF(T4_imgsummary!E44:N44,"MONTB")*100/M44)</f>
        <v>0</v>
      </c>
      <c r="AX44">
        <f>IF(M44=0,0,COUNTIF(T4_imgsummary!E44:N44,"MONTE")*100/M44)</f>
        <v>0</v>
      </c>
      <c r="AY44">
        <f>IF(M44=0,0,COUNTIF(T4_imgsummary!E44:N44,"MONTF")*100/M44)</f>
        <v>0</v>
      </c>
      <c r="AZ44">
        <f>IF(M44=0,0,COUNTIF(T4_imgsummary!E44:N44,"MYC")*100/M44)</f>
        <v>0</v>
      </c>
      <c r="BA44">
        <f>IF(M44=0,0,COUNTIF(T4_imgsummary!E44:N44,"CB")*100/M44)</f>
        <v>0</v>
      </c>
      <c r="BB44">
        <f>IF(M44=0,0,COUNTIF(T4_imgsummary!E44:N44,"BUB")*100/M44)</f>
        <v>0</v>
      </c>
      <c r="BC44">
        <f>IF(M44=0,0,COUNTIF(T4_imgsummary!E44:N44,"CE")*100/M44)</f>
        <v>0</v>
      </c>
      <c r="BD44">
        <f>IF(M44=0,0,COUNTIF(T4_imgsummary!E44:N44,"CF")*100/M44)</f>
        <v>0</v>
      </c>
      <c r="BE44">
        <f>IF(M44=0,0,COUNTIF(T4_imgsummary!E44:N44,"FOT")*100/M44)</f>
        <v>0</v>
      </c>
      <c r="BF44">
        <f>IF(M44=0,0,COUNTIF(T4_imgsummary!E44:N44,"CM")*100/M44)</f>
        <v>0</v>
      </c>
      <c r="BG44">
        <f>IF(M44=0,0,COUNTIF(T4_imgsummary!E44:N44,"OULA")*100/M44)</f>
        <v>0</v>
      </c>
      <c r="BH44">
        <f>IF(M44=0,0,COUNTIF(T4_imgsummary!E44:N44,"OULO")*100/M44)</f>
        <v>0</v>
      </c>
      <c r="BI44">
        <f>IF(M44=0,0,COUNTIF(T4_imgsummary!E44:N44,"OXY")*100/M44)</f>
        <v>0</v>
      </c>
      <c r="BJ44">
        <f>IF(M44=0,0,COUNTIF(T4_imgsummary!E44:N44,"PACE")*100/M44)</f>
        <v>0</v>
      </c>
      <c r="BK44">
        <f>IF(M44=0,0,COUNTIF(T4_imgsummary!E44:N44,"PACF")*100/M44)</f>
        <v>0</v>
      </c>
      <c r="BL44">
        <f>IF(M44=0,0,COUNTIF(T4_imgsummary!E44:N44,"PAV")*100/M44)</f>
        <v>0</v>
      </c>
      <c r="BM44">
        <f>IF(M44=0,0,COUNTIF(T4_imgsummary!E44:N44,"PEC")*100/M44)</f>
        <v>0</v>
      </c>
      <c r="BN44">
        <f>IF(M44=0,0,COUNTIF(T4_imgsummary!E44:N44,"PLAT")*100/M44)</f>
        <v>0</v>
      </c>
      <c r="BO44">
        <f>IF(M44=0,0,COUNTIF(T4_imgsummary!E44:N44,"POC")*100/M44)</f>
        <v>0</v>
      </c>
      <c r="BP44">
        <f>IF(M44=0,0,COUNTIF(T4_imgsummary!E44:N44,"PORB")*100/M44)</f>
        <v>0</v>
      </c>
      <c r="BQ44">
        <f>IF(M44=0,0,COUNTIF(T4_imgsummary!E44:N44,"PORE")*100/M44)</f>
        <v>0</v>
      </c>
      <c r="BR44">
        <f>IF(M44=0,0,COUNTIF(T4_imgsummary!E44:N44,"PORM")*100/M44)</f>
        <v>0</v>
      </c>
      <c r="BS44">
        <f>IF(M44=0,0,COUNTIF(T4_imgsummary!E44:N44,"SER")*100/M44)</f>
        <v>0</v>
      </c>
      <c r="BT44">
        <f>IF(M44=0,0,COUNTIF(T4_imgsummary!E44:N44,"STY")*100/M44)</f>
        <v>0</v>
      </c>
      <c r="BU44">
        <f>IF(M44=0,0,COUNTIF(T4_imgsummary!E44:N44,"SYM")*100/M44)</f>
        <v>0</v>
      </c>
      <c r="BV44">
        <f>IF(M44=0,0,COUNTIF(T4_imgsummary!E44:N44,"TUBI")*100/M44)</f>
        <v>0</v>
      </c>
      <c r="BW44">
        <f>IF(M44=0,0,COUNTIF(T4_imgsummary!E44:N44,"TURB")*100/M44)</f>
        <v>0</v>
      </c>
      <c r="BX44">
        <f>IF(M44=0,0,COUNTIF(T4_imgsummary!E44:N44,"ZACRF")*100/M44)</f>
        <v>0</v>
      </c>
      <c r="BY44">
        <f>IF(M44=0,0,COUNTIF(T4_imgsummary!E44:N44,"ZAGARF")*100/M44)</f>
        <v>0</v>
      </c>
      <c r="BZ44">
        <f>IF(M44=0,0,COUNTIF(T4_imgsummary!E44:N44,"ZAGATF")*100/M44)</f>
        <v>0</v>
      </c>
      <c r="CA44">
        <f>IF(M44=0,0,COUNTIF(T4_imgsummary!E44:N44,"ZDENF")*100/M44)</f>
        <v>0</v>
      </c>
      <c r="CB44">
        <f>IF(M44=0,0,COUNTIF(T4_imgsummary!E44:N44,"ZEUPF")*100/M44)</f>
        <v>0</v>
      </c>
      <c r="CC44">
        <f>IF(M44=0,0,COUNTIF(T4_imgsummary!E44:N44,"ZFAVF")*100/M44)</f>
        <v>0</v>
      </c>
      <c r="CD44">
        <f>IF(M44=0,0,COUNTIF(T4_imgsummary!E44:N44,"ZCMRF")*100/M44)</f>
        <v>0</v>
      </c>
      <c r="CE44">
        <f>IF(M44=0,0,COUNTIF(T4_imgsummary!E44:N44,"ZMUSF")*100/M44)</f>
        <v>0</v>
      </c>
      <c r="CF44">
        <f>IF(M44=0,0,COUNTIF(T4_imgsummary!E44:N44,"ZNSC")*100/M44)</f>
        <v>0</v>
      </c>
      <c r="CG44">
        <f>IF(M44=0,0,COUNTIF(T4_imgsummary!E44:N44,"ZOC")*100/M44)</f>
        <v>0</v>
      </c>
      <c r="CH44">
        <f>IF(M44=0,0,COUNTIF(T4_imgsummary!E44:N44,"ZPOCF")*100/M44)</f>
        <v>0</v>
      </c>
      <c r="CI44">
        <f>IF(M44=0,0,COUNTIF(T4_imgsummary!E44:N44,"ZPORF")*100/M44)</f>
        <v>0</v>
      </c>
      <c r="CK44" s="26">
        <f>IF(M44=0,0,COUNTIF(T4_imgsummary!E44:N44,"AA")*100/M44)</f>
        <v>50</v>
      </c>
      <c r="CL44">
        <f>IF(M44=0,0,COUNTIF(T4_imgsummary!E44:N44,"CA")*100/M44)</f>
        <v>0</v>
      </c>
      <c r="CM44">
        <f>IF(M44=0,0,COUNTIF(T4_imgsummary!E44:N44,"DC")*100/M44)</f>
        <v>0</v>
      </c>
      <c r="CN44">
        <f>IF(M44=0,0,COUNTIF(T4_imgsummary!E44:N44,"DCA")*100/M44)</f>
        <v>0</v>
      </c>
      <c r="CO44">
        <f>IF(M44=0,0,COUNTIF(T4_imgsummary!E44:N44,"DIS")*100/M44)</f>
        <v>0</v>
      </c>
      <c r="CQ44">
        <f>IF(M44=0,0,COUNTIF(T4_imgsummary!E44:N44,"GRV")*100/M44)</f>
        <v>0</v>
      </c>
      <c r="CR44">
        <f>IF(M44=0,0,COUNTIF(T4_imgsummary!E44:N44,"R")*100/M44)</f>
        <v>0</v>
      </c>
      <c r="CS44">
        <f>IF(M44=0,0,COUNTIF(T4_imgsummary!E44:N44,"S")*100/M44)</f>
        <v>0</v>
      </c>
      <c r="CT44">
        <f>IF(M44=0,0,COUNTIF(T4_imgsummary!E44:N44,"RCK")*100/M44)</f>
        <v>0</v>
      </c>
      <c r="CU44">
        <f>IF(M44=0,0,COUNTIF(T4_imgsummary!E44:N44,"SI")*100/M44)</f>
        <v>0</v>
      </c>
      <c r="CW44">
        <f>IF(M44=0,0,COUNTIF(T4_imgsummary!E44:N44,"COD")*100/M44)</f>
        <v>0</v>
      </c>
      <c r="CX44">
        <f>IF(M44=0,0,COUNTIF(T4_imgsummary!E44:N44,"KAPP")*100/M44)</f>
        <v>0</v>
      </c>
      <c r="CY44" s="26">
        <f>IF(M44=0,0,COUNTIF(T4_imgsummary!E44:N44,"MA")*100/M44)</f>
        <v>30</v>
      </c>
      <c r="CZ44">
        <f>IF(M44=0,0,COUNTIF(T4_imgsummary!E44:N44,"SARG")*100/M44)</f>
        <v>0</v>
      </c>
      <c r="DB44" s="26">
        <f>IF(M44=0,0,COUNTIF(T4_imgsummary!E44:N44,"HA")*100/M44)</f>
        <v>20</v>
      </c>
      <c r="DD44">
        <f>IF(M44=0,0,COUNTIF(T4_imgsummary!E44:N44,"COTS")*100/M44)</f>
        <v>0</v>
      </c>
      <c r="DE44">
        <f>IF(M44=0,0,COUNTIF(T4_imgsummary!E44:N44,"COR")*100/M44)</f>
        <v>0</v>
      </c>
      <c r="DF44">
        <f>IF(M44=0,0,COUNTIF(T4_imgsummary!E44:N44,"DIA")*100/M44)</f>
        <v>0</v>
      </c>
      <c r="DG44">
        <f>IF(M44=0,0,COUNTIF(T4_imgsummary!E44:N44,"GORG")*100/M44)</f>
        <v>0</v>
      </c>
      <c r="DH44">
        <f>IF(M44=0,0,COUNTIF(T4_imgsummary!E44:N44,"ISIS")*100/M44)</f>
        <v>0</v>
      </c>
      <c r="DI44">
        <f>IF(M44=0,0,COUNTIF(T4_imgsummary!E44:N44,"OT")*100/M44)</f>
        <v>0</v>
      </c>
      <c r="DJ44">
        <f>IF(M44=0,0,COUNTIF(T4_imgsummary!E44:N44,"SG")*100/M44)</f>
        <v>0</v>
      </c>
      <c r="DK44">
        <f>IF(M44=0,0,COUNTIF(T4_imgsummary!E44:N44,"SC")*100/M44)</f>
        <v>0</v>
      </c>
      <c r="DL44">
        <f>IF(M44=0,0,COUNTIF(T4_imgsummary!E44:N44,"SP")*100/M44)</f>
        <v>0</v>
      </c>
      <c r="DM44">
        <f>IF(M44=0,0,COUNTIF(T4_imgsummary!E44:N44,"ZO")*100/M44)</f>
        <v>0</v>
      </c>
      <c r="DO44">
        <f>IF(M44=0,0,COUNTIF(T4_imgsummary!E44:N44,"TWB")*100/M44)</f>
        <v>0</v>
      </c>
      <c r="DQ44">
        <f>IF(M44=0,0,COUNTIF(T4_imgsummary!Y44:AH44,"COR")*100/M44)</f>
        <v>0</v>
      </c>
      <c r="DR44">
        <f>IF(M44=0,0,COUNTIF(T4_imgsummary!Y44:AH44,"COTS")*100/M44)</f>
        <v>0</v>
      </c>
      <c r="DS44">
        <f>IF(M44=0,0,COUNTIF(T4_imgsummary!Y44:AH44,"DIA")*100/M44)</f>
        <v>0</v>
      </c>
      <c r="DT44">
        <f>IF(M44=0,0,COUNTIF(T4_imgsummary!Y44:AH44,"GORG")*100/M44)</f>
        <v>0</v>
      </c>
      <c r="DU44">
        <f>IF(M44=0,0,COUNTIF(T4_imgsummary!Y44:AH44,"ISIS")*100/M44)</f>
        <v>0</v>
      </c>
      <c r="DV44">
        <f>IF(M44=0,0,COUNTIF(T4_imgsummary!Y44:AH44,"DIS")*100/M44)</f>
        <v>0</v>
      </c>
      <c r="DW44">
        <f>IF(M44=0,0,COUNTIF(T4_imgsummary!Y44:AH44,"BLEC")*100/M44)</f>
        <v>0</v>
      </c>
      <c r="DX44">
        <f>IF(M44=0,0,COUNTIF(T4_imgsummary!Y44:AH44,"COD")*100/M44)</f>
        <v>0</v>
      </c>
      <c r="DY44">
        <f>IF(M44=0,0,COUNTIF(T4_imgsummary!Y44:AH44,"KAPP")*100/M44)</f>
        <v>0</v>
      </c>
      <c r="DZ44">
        <f>IF(M44=0,0,COUNTIF(T4_imgsummary!Y44:AH44,"SARG")*100/M44)</f>
        <v>0</v>
      </c>
      <c r="EA44">
        <f>IF(M44=0,0,COUNTIF(T4_imgsummary!Y44:AH44,"ZACRF")*100/M44)</f>
        <v>0</v>
      </c>
      <c r="EB44">
        <f>IF(M44=0,0,COUNTIF(T4_imgsummary!Y44:AH44,"ZAGARF")*100/M44)</f>
        <v>0</v>
      </c>
      <c r="EC44">
        <f>IF(M44=0,0,COUNTIF(T4_imgsummary!Y44:AH44,"ZAGATF")*100/M44)</f>
        <v>0</v>
      </c>
      <c r="ED44">
        <f>IF(M44=0,0,COUNTIF(T4_imgsummary!Y44:AH44,"ZCMRF")*100/M44)</f>
        <v>0</v>
      </c>
      <c r="EE44">
        <f>IF(M44=0,0,COUNTIF(T4_imgsummary!Y44:AH44,"ZDENF")*100/M44)</f>
        <v>0</v>
      </c>
      <c r="EF44">
        <f>IF(M44=0,0,COUNTIF(T4_imgsummary!Y44:AH44,"ZEUPF")*100/M44)</f>
        <v>0</v>
      </c>
      <c r="EG44">
        <f>IF(M44=0,0,COUNTIF(T4_imgsummary!Y44:AH44,"ZFAVF")*100/M44)</f>
        <v>0</v>
      </c>
      <c r="EH44">
        <f>IF(M44=0,0,COUNTIF(T4_imgsummary!Y44:AH44,"ZMUSF")*100/M44)</f>
        <v>0</v>
      </c>
      <c r="EI44">
        <f>IF(M44=0,0,COUNTIF(T4_imgsummary!Y44:AH44,"ZNSC")*100/M44)</f>
        <v>0</v>
      </c>
      <c r="EJ44">
        <f>IF(M44=0,0,COUNTIF(T4_imgsummary!Y44:AH44,"ZOC")*100/M44)</f>
        <v>0</v>
      </c>
      <c r="EK44">
        <f>IF(M44=0,0,COUNTIF(T4_imgsummary!Y44:AH44,"ZPOCF")*100/M44)</f>
        <v>0</v>
      </c>
      <c r="EL44">
        <f>IF(M44=0,0,COUNTIF(T4_imgsummary!Y44:AH44,"ZPORF")*100/M44)</f>
        <v>0</v>
      </c>
    </row>
    <row r="45" spans="1:142" x14ac:dyDescent="0.25">
      <c r="A45">
        <v>43</v>
      </c>
      <c r="B45" t="s">
        <v>916</v>
      </c>
      <c r="F45" s="26">
        <f>IF(M45=0,0,COUNTIF(T4_imgsummary!O45:X45,"HC")*100/M45)</f>
        <v>10</v>
      </c>
      <c r="G45" s="26">
        <f>IF(M45=0,0,COUNTIF(T4_imgsummary!O45:X45,"AA")*100/M45)</f>
        <v>70</v>
      </c>
      <c r="H45">
        <f>IF(M45=0,0,COUNTIF(T4_imgsummary!O45:X45,"AB")*100/M45)</f>
        <v>0</v>
      </c>
      <c r="I45" s="26">
        <f>IF(M45=0,0,COUNTIF(T4_imgsummary!O45:X45,"MA")*100/M45)</f>
        <v>10</v>
      </c>
      <c r="J45" s="26">
        <f>IF(M45=0,0,COUNTIF(T4_imgsummary!O45:X45,"HA")*100/M45)</f>
        <v>10</v>
      </c>
      <c r="K45">
        <f>IF(M45=0,0,COUNTIF(T4_imgsummary!O45:X45,"OB")*100/M45)</f>
        <v>0</v>
      </c>
      <c r="L45">
        <f>IF(M45=0,0,COUNTIF(T4_imgsummary!O45:X45,"TWB")*100/M45)</f>
        <v>0</v>
      </c>
      <c r="M45">
        <f>10-COUNTIF(T4_imgsummary!O45:X45,"TWS")</f>
        <v>10</v>
      </c>
      <c r="P45">
        <f>IF(M45=0,0,COUNTIF(T4_imgsummary!E45:N45,"ACAN")*100/M45)</f>
        <v>0</v>
      </c>
      <c r="Q45">
        <f>IF(M45=0,0,COUNTIF(T4_imgsummary!E45:N45,"ACB")*100/M45)</f>
        <v>0</v>
      </c>
      <c r="R45">
        <f>IF(M45=0,0,COUNTIF(T4_imgsummary!E45:N45,"ACC")*100/M45)</f>
        <v>0</v>
      </c>
      <c r="S45">
        <f>IF(M45=0,0,COUNTIF(T4_imgsummary!E45:N45,"ACD")*100/M45)</f>
        <v>0</v>
      </c>
      <c r="T45">
        <f>IF(M45=0,0,COUNTIF(T4_imgsummary!E45:N45,"ACH")*100/M45)</f>
        <v>0</v>
      </c>
      <c r="U45">
        <f>IF(M45=0,0,COUNTIF(T4_imgsummary!E45:N45,"ACT")*100/M45)</f>
        <v>0</v>
      </c>
      <c r="V45">
        <f>IF(M45=0,0,COUNTIF(T4_imgsummary!E45:N45,"ACR")*100/M45)</f>
        <v>0</v>
      </c>
      <c r="W45">
        <f>IF(M45=0,0,COUNTIF(T4_imgsummary!E45:N45,"AST")*100/M45)</f>
        <v>0</v>
      </c>
      <c r="X45">
        <f>IF(M45=0,0,COUNTIF(T4_imgsummary!E45:N45,"AF")*100/M45)</f>
        <v>0</v>
      </c>
      <c r="Y45">
        <f>IF(M45=0,0,COUNTIF(T4_imgsummary!E45:N45,"BLEC")*100/M45)</f>
        <v>0</v>
      </c>
      <c r="Z45">
        <f>IF(M45=0,0,COUNTIF(T4_imgsummary!E45:N45,"CAU")*100/M45)</f>
        <v>0</v>
      </c>
      <c r="AA45">
        <f>IF(M45=0,0,COUNTIF(T4_imgsummary!E45:N45,"COE")*100/M45)</f>
        <v>0</v>
      </c>
      <c r="AB45">
        <f>IF(M45=0,0,COUNTIF(T4_imgsummary!E45:N45,"COS")*100/M45)</f>
        <v>0</v>
      </c>
      <c r="AC45">
        <f>IF(M45=0,0,COUNTIF(T4_imgsummary!E45:N45,"CYP")*100/M45)</f>
        <v>0</v>
      </c>
      <c r="AD45">
        <f>IF(M45=0,0,COUNTIF(T4_imgsummary!E45:N45,"DIP")*100/M45)</f>
        <v>0</v>
      </c>
      <c r="AE45">
        <f>IF(M45=0,0,COUNTIF(T4_imgsummary!E45:N45,"ECHY")*100/M45)</f>
        <v>0</v>
      </c>
      <c r="AF45">
        <f>IF(M45=0,0,COUNTIF(T4_imgsummary!E45:N45,"ECHI")*100/M45)</f>
        <v>0</v>
      </c>
      <c r="AG45">
        <f>IF(M45=0,0,COUNTIF(T4_imgsummary!E45:N45,"EUP")*100/M45)</f>
        <v>0</v>
      </c>
      <c r="AH45">
        <f>IF(M45=0,0,COUNTIF(T4_imgsummary!E45:N45,"FAV")*100/M45)</f>
        <v>0</v>
      </c>
      <c r="AI45">
        <f>IF(M45=0,0,COUNTIF(T4_imgsummary!E45:N45,"FVI")*100/M45)</f>
        <v>0</v>
      </c>
      <c r="AJ45">
        <f>IF(M45=0,0,COUNTIF(T4_imgsummary!E45:N45,"CMR")*100/M45)</f>
        <v>0</v>
      </c>
      <c r="AK45">
        <f>IF(M45=0,0,COUNTIF(T4_imgsummary!E45:N45,"GAL")*100/M45)</f>
        <v>0</v>
      </c>
      <c r="AL45">
        <f>IF(M45=0,0,COUNTIF(T4_imgsummary!E45:N45,"GONIA")*100/M45)</f>
        <v>0</v>
      </c>
      <c r="AM45">
        <f>IF(M45=0,0,COUNTIF(T4_imgsummary!E45:N45,"GONIO")*100/M45)</f>
        <v>0</v>
      </c>
      <c r="AN45">
        <f>IF(M45=0,0,COUNTIF(T4_imgsummary!E45:N45,"HEL")*100/M45)</f>
        <v>0</v>
      </c>
      <c r="AO45">
        <f>IF(M45=0,0,COUNTIF(T4_imgsummary!E45:N45,"HYD")*100/M45)</f>
        <v>0</v>
      </c>
      <c r="AP45" s="26">
        <f>IF(M45=0,0,COUNTIF(T4_imgsummary!E45:N45,"ISO")*100/M45)</f>
        <v>10</v>
      </c>
      <c r="AQ45">
        <f>IF(M45=0,0,COUNTIF(T4_imgsummary!E45:N45,"LEPA")*100/M45)</f>
        <v>0</v>
      </c>
      <c r="AR45">
        <f>IF(M45=0,0,COUNTIF(T4_imgsummary!E45:N45,"LEPS")*100/M45)</f>
        <v>0</v>
      </c>
      <c r="AS45">
        <f>IF(M45=0,0,COUNTIF(T4_imgsummary!E45:N45,"LOB")*100/M45)</f>
        <v>0</v>
      </c>
      <c r="AT45">
        <f>IF(M45=0,0,COUNTIF(T4_imgsummary!E45:N45,"MER")*100/M45)</f>
        <v>0</v>
      </c>
      <c r="AU45">
        <f>IF(M45=0,0,COUNTIF(T4_imgsummary!E45:N45,"MILL")*100/M45)</f>
        <v>0</v>
      </c>
      <c r="AV45">
        <f>IF(M45=0,0,COUNTIF(T4_imgsummary!E45:N45,"MON")*100/M45)</f>
        <v>0</v>
      </c>
      <c r="AW45">
        <f>IF(M45=0,0,COUNTIF(T4_imgsummary!E45:N45,"MONTB")*100/M45)</f>
        <v>0</v>
      </c>
      <c r="AX45">
        <f>IF(M45=0,0,COUNTIF(T4_imgsummary!E45:N45,"MONTE")*100/M45)</f>
        <v>0</v>
      </c>
      <c r="AY45">
        <f>IF(M45=0,0,COUNTIF(T4_imgsummary!E45:N45,"MONTF")*100/M45)</f>
        <v>0</v>
      </c>
      <c r="AZ45">
        <f>IF(M45=0,0,COUNTIF(T4_imgsummary!E45:N45,"MYC")*100/M45)</f>
        <v>0</v>
      </c>
      <c r="BA45">
        <f>IF(M45=0,0,COUNTIF(T4_imgsummary!E45:N45,"CB")*100/M45)</f>
        <v>0</v>
      </c>
      <c r="BB45">
        <f>IF(M45=0,0,COUNTIF(T4_imgsummary!E45:N45,"BUB")*100/M45)</f>
        <v>0</v>
      </c>
      <c r="BC45">
        <f>IF(M45=0,0,COUNTIF(T4_imgsummary!E45:N45,"CE")*100/M45)</f>
        <v>0</v>
      </c>
      <c r="BD45">
        <f>IF(M45=0,0,COUNTIF(T4_imgsummary!E45:N45,"CF")*100/M45)</f>
        <v>0</v>
      </c>
      <c r="BE45">
        <f>IF(M45=0,0,COUNTIF(T4_imgsummary!E45:N45,"FOT")*100/M45)</f>
        <v>0</v>
      </c>
      <c r="BF45">
        <f>IF(M45=0,0,COUNTIF(T4_imgsummary!E45:N45,"CM")*100/M45)</f>
        <v>0</v>
      </c>
      <c r="BG45">
        <f>IF(M45=0,0,COUNTIF(T4_imgsummary!E45:N45,"OULA")*100/M45)</f>
        <v>0</v>
      </c>
      <c r="BH45">
        <f>IF(M45=0,0,COUNTIF(T4_imgsummary!E45:N45,"OULO")*100/M45)</f>
        <v>0</v>
      </c>
      <c r="BI45">
        <f>IF(M45=0,0,COUNTIF(T4_imgsummary!E45:N45,"OXY")*100/M45)</f>
        <v>0</v>
      </c>
      <c r="BJ45">
        <f>IF(M45=0,0,COUNTIF(T4_imgsummary!E45:N45,"PACE")*100/M45)</f>
        <v>0</v>
      </c>
      <c r="BK45">
        <f>IF(M45=0,0,COUNTIF(T4_imgsummary!E45:N45,"PACF")*100/M45)</f>
        <v>0</v>
      </c>
      <c r="BL45">
        <f>IF(M45=0,0,COUNTIF(T4_imgsummary!E45:N45,"PAV")*100/M45)</f>
        <v>0</v>
      </c>
      <c r="BM45">
        <f>IF(M45=0,0,COUNTIF(T4_imgsummary!E45:N45,"PEC")*100/M45)</f>
        <v>0</v>
      </c>
      <c r="BN45">
        <f>IF(M45=0,0,COUNTIF(T4_imgsummary!E45:N45,"PLAT")*100/M45)</f>
        <v>0</v>
      </c>
      <c r="BO45">
        <f>IF(M45=0,0,COUNTIF(T4_imgsummary!E45:N45,"POC")*100/M45)</f>
        <v>0</v>
      </c>
      <c r="BP45">
        <f>IF(M45=0,0,COUNTIF(T4_imgsummary!E45:N45,"PORB")*100/M45)</f>
        <v>0</v>
      </c>
      <c r="BQ45">
        <f>IF(M45=0,0,COUNTIF(T4_imgsummary!E45:N45,"PORE")*100/M45)</f>
        <v>0</v>
      </c>
      <c r="BR45">
        <f>IF(M45=0,0,COUNTIF(T4_imgsummary!E45:N45,"PORM")*100/M45)</f>
        <v>0</v>
      </c>
      <c r="BS45">
        <f>IF(M45=0,0,COUNTIF(T4_imgsummary!E45:N45,"SER")*100/M45)</f>
        <v>0</v>
      </c>
      <c r="BT45">
        <f>IF(M45=0,0,COUNTIF(T4_imgsummary!E45:N45,"STY")*100/M45)</f>
        <v>0</v>
      </c>
      <c r="BU45">
        <f>IF(M45=0,0,COUNTIF(T4_imgsummary!E45:N45,"SYM")*100/M45)</f>
        <v>0</v>
      </c>
      <c r="BV45">
        <f>IF(M45=0,0,COUNTIF(T4_imgsummary!E45:N45,"TUBI")*100/M45)</f>
        <v>0</v>
      </c>
      <c r="BW45">
        <f>IF(M45=0,0,COUNTIF(T4_imgsummary!E45:N45,"TURB")*100/M45)</f>
        <v>0</v>
      </c>
      <c r="BX45">
        <f>IF(M45=0,0,COUNTIF(T4_imgsummary!E45:N45,"ZACRF")*100/M45)</f>
        <v>0</v>
      </c>
      <c r="BY45">
        <f>IF(M45=0,0,COUNTIF(T4_imgsummary!E45:N45,"ZAGARF")*100/M45)</f>
        <v>0</v>
      </c>
      <c r="BZ45">
        <f>IF(M45=0,0,COUNTIF(T4_imgsummary!E45:N45,"ZAGATF")*100/M45)</f>
        <v>0</v>
      </c>
      <c r="CA45">
        <f>IF(M45=0,0,COUNTIF(T4_imgsummary!E45:N45,"ZDENF")*100/M45)</f>
        <v>0</v>
      </c>
      <c r="CB45">
        <f>IF(M45=0,0,COUNTIF(T4_imgsummary!E45:N45,"ZEUPF")*100/M45)</f>
        <v>0</v>
      </c>
      <c r="CC45">
        <f>IF(M45=0,0,COUNTIF(T4_imgsummary!E45:N45,"ZFAVF")*100/M45)</f>
        <v>0</v>
      </c>
      <c r="CD45">
        <f>IF(M45=0,0,COUNTIF(T4_imgsummary!E45:N45,"ZCMRF")*100/M45)</f>
        <v>0</v>
      </c>
      <c r="CE45">
        <f>IF(M45=0,0,COUNTIF(T4_imgsummary!E45:N45,"ZMUSF")*100/M45)</f>
        <v>0</v>
      </c>
      <c r="CF45">
        <f>IF(M45=0,0,COUNTIF(T4_imgsummary!E45:N45,"ZNSC")*100/M45)</f>
        <v>0</v>
      </c>
      <c r="CG45">
        <f>IF(M45=0,0,COUNTIF(T4_imgsummary!E45:N45,"ZOC")*100/M45)</f>
        <v>0</v>
      </c>
      <c r="CH45">
        <f>IF(M45=0,0,COUNTIF(T4_imgsummary!E45:N45,"ZPOCF")*100/M45)</f>
        <v>0</v>
      </c>
      <c r="CI45">
        <f>IF(M45=0,0,COUNTIF(T4_imgsummary!E45:N45,"ZPORF")*100/M45)</f>
        <v>0</v>
      </c>
      <c r="CK45" s="26">
        <f>IF(M45=0,0,COUNTIF(T4_imgsummary!E45:N45,"AA")*100/M45)</f>
        <v>70</v>
      </c>
      <c r="CL45">
        <f>IF(M45=0,0,COUNTIF(T4_imgsummary!E45:N45,"CA")*100/M45)</f>
        <v>0</v>
      </c>
      <c r="CM45">
        <f>IF(M45=0,0,COUNTIF(T4_imgsummary!E45:N45,"DC")*100/M45)</f>
        <v>0</v>
      </c>
      <c r="CN45">
        <f>IF(M45=0,0,COUNTIF(T4_imgsummary!E45:N45,"DCA")*100/M45)</f>
        <v>0</v>
      </c>
      <c r="CO45">
        <f>IF(M45=0,0,COUNTIF(T4_imgsummary!E45:N45,"DIS")*100/M45)</f>
        <v>0</v>
      </c>
      <c r="CQ45">
        <f>IF(M45=0,0,COUNTIF(T4_imgsummary!E45:N45,"GRV")*100/M45)</f>
        <v>0</v>
      </c>
      <c r="CR45">
        <f>IF(M45=0,0,COUNTIF(T4_imgsummary!E45:N45,"R")*100/M45)</f>
        <v>0</v>
      </c>
      <c r="CS45">
        <f>IF(M45=0,0,COUNTIF(T4_imgsummary!E45:N45,"S")*100/M45)</f>
        <v>0</v>
      </c>
      <c r="CT45">
        <f>IF(M45=0,0,COUNTIF(T4_imgsummary!E45:N45,"RCK")*100/M45)</f>
        <v>0</v>
      </c>
      <c r="CU45">
        <f>IF(M45=0,0,COUNTIF(T4_imgsummary!E45:N45,"SI")*100/M45)</f>
        <v>0</v>
      </c>
      <c r="CW45">
        <f>IF(M45=0,0,COUNTIF(T4_imgsummary!E45:N45,"COD")*100/M45)</f>
        <v>0</v>
      </c>
      <c r="CX45">
        <f>IF(M45=0,0,COUNTIF(T4_imgsummary!E45:N45,"KAPP")*100/M45)</f>
        <v>0</v>
      </c>
      <c r="CY45" s="26">
        <f>IF(M45=0,0,COUNTIF(T4_imgsummary!E45:N45,"MA")*100/M45)</f>
        <v>10</v>
      </c>
      <c r="CZ45">
        <f>IF(M45=0,0,COUNTIF(T4_imgsummary!E45:N45,"SARG")*100/M45)</f>
        <v>0</v>
      </c>
      <c r="DB45" s="26">
        <f>IF(M45=0,0,COUNTIF(T4_imgsummary!E45:N45,"HA")*100/M45)</f>
        <v>10</v>
      </c>
      <c r="DD45">
        <f>IF(M45=0,0,COUNTIF(T4_imgsummary!E45:N45,"COTS")*100/M45)</f>
        <v>0</v>
      </c>
      <c r="DE45">
        <f>IF(M45=0,0,COUNTIF(T4_imgsummary!E45:N45,"COR")*100/M45)</f>
        <v>0</v>
      </c>
      <c r="DF45">
        <f>IF(M45=0,0,COUNTIF(T4_imgsummary!E45:N45,"DIA")*100/M45)</f>
        <v>0</v>
      </c>
      <c r="DG45">
        <f>IF(M45=0,0,COUNTIF(T4_imgsummary!E45:N45,"GORG")*100/M45)</f>
        <v>0</v>
      </c>
      <c r="DH45">
        <f>IF(M45=0,0,COUNTIF(T4_imgsummary!E45:N45,"ISIS")*100/M45)</f>
        <v>0</v>
      </c>
      <c r="DI45">
        <f>IF(M45=0,0,COUNTIF(T4_imgsummary!E45:N45,"OT")*100/M45)</f>
        <v>0</v>
      </c>
      <c r="DJ45">
        <f>IF(M45=0,0,COUNTIF(T4_imgsummary!E45:N45,"SG")*100/M45)</f>
        <v>0</v>
      </c>
      <c r="DK45">
        <f>IF(M45=0,0,COUNTIF(T4_imgsummary!E45:N45,"SC")*100/M45)</f>
        <v>0</v>
      </c>
      <c r="DL45">
        <f>IF(M45=0,0,COUNTIF(T4_imgsummary!E45:N45,"SP")*100/M45)</f>
        <v>0</v>
      </c>
      <c r="DM45">
        <f>IF(M45=0,0,COUNTIF(T4_imgsummary!E45:N45,"ZO")*100/M45)</f>
        <v>0</v>
      </c>
      <c r="DO45">
        <f>IF(M45=0,0,COUNTIF(T4_imgsummary!E45:N45,"TWB")*100/M45)</f>
        <v>0</v>
      </c>
      <c r="DQ45">
        <f>IF(M45=0,0,COUNTIF(T4_imgsummary!Y45:AH45,"COR")*100/M45)</f>
        <v>0</v>
      </c>
      <c r="DR45">
        <f>IF(M45=0,0,COUNTIF(T4_imgsummary!Y45:AH45,"COTS")*100/M45)</f>
        <v>0</v>
      </c>
      <c r="DS45">
        <f>IF(M45=0,0,COUNTIF(T4_imgsummary!Y45:AH45,"DIA")*100/M45)</f>
        <v>0</v>
      </c>
      <c r="DT45">
        <f>IF(M45=0,0,COUNTIF(T4_imgsummary!Y45:AH45,"GORG")*100/M45)</f>
        <v>0</v>
      </c>
      <c r="DU45">
        <f>IF(M45=0,0,COUNTIF(T4_imgsummary!Y45:AH45,"ISIS")*100/M45)</f>
        <v>0</v>
      </c>
      <c r="DV45">
        <f>IF(M45=0,0,COUNTIF(T4_imgsummary!Y45:AH45,"DIS")*100/M45)</f>
        <v>0</v>
      </c>
      <c r="DW45">
        <f>IF(M45=0,0,COUNTIF(T4_imgsummary!Y45:AH45,"BLEC")*100/M45)</f>
        <v>0</v>
      </c>
      <c r="DX45">
        <f>IF(M45=0,0,COUNTIF(T4_imgsummary!Y45:AH45,"COD")*100/M45)</f>
        <v>0</v>
      </c>
      <c r="DY45">
        <f>IF(M45=0,0,COUNTIF(T4_imgsummary!Y45:AH45,"KAPP")*100/M45)</f>
        <v>0</v>
      </c>
      <c r="DZ45">
        <f>IF(M45=0,0,COUNTIF(T4_imgsummary!Y45:AH45,"SARG")*100/M45)</f>
        <v>0</v>
      </c>
      <c r="EA45">
        <f>IF(M45=0,0,COUNTIF(T4_imgsummary!Y45:AH45,"ZACRF")*100/M45)</f>
        <v>0</v>
      </c>
      <c r="EB45">
        <f>IF(M45=0,0,COUNTIF(T4_imgsummary!Y45:AH45,"ZAGARF")*100/M45)</f>
        <v>0</v>
      </c>
      <c r="EC45">
        <f>IF(M45=0,0,COUNTIF(T4_imgsummary!Y45:AH45,"ZAGATF")*100/M45)</f>
        <v>0</v>
      </c>
      <c r="ED45">
        <f>IF(M45=0,0,COUNTIF(T4_imgsummary!Y45:AH45,"ZCMRF")*100/M45)</f>
        <v>0</v>
      </c>
      <c r="EE45">
        <f>IF(M45=0,0,COUNTIF(T4_imgsummary!Y45:AH45,"ZDENF")*100/M45)</f>
        <v>0</v>
      </c>
      <c r="EF45">
        <f>IF(M45=0,0,COUNTIF(T4_imgsummary!Y45:AH45,"ZEUPF")*100/M45)</f>
        <v>0</v>
      </c>
      <c r="EG45">
        <f>IF(M45=0,0,COUNTIF(T4_imgsummary!Y45:AH45,"ZFAVF")*100/M45)</f>
        <v>0</v>
      </c>
      <c r="EH45">
        <f>IF(M45=0,0,COUNTIF(T4_imgsummary!Y45:AH45,"ZMUSF")*100/M45)</f>
        <v>0</v>
      </c>
      <c r="EI45">
        <f>IF(M45=0,0,COUNTIF(T4_imgsummary!Y45:AH45,"ZNSC")*100/M45)</f>
        <v>0</v>
      </c>
      <c r="EJ45">
        <f>IF(M45=0,0,COUNTIF(T4_imgsummary!Y45:AH45,"ZOC")*100/M45)</f>
        <v>0</v>
      </c>
      <c r="EK45">
        <f>IF(M45=0,0,COUNTIF(T4_imgsummary!Y45:AH45,"ZPOCF")*100/M45)</f>
        <v>0</v>
      </c>
      <c r="EL45">
        <f>IF(M45=0,0,COUNTIF(T4_imgsummary!Y45:AH45,"ZPORF")*100/M45)</f>
        <v>0</v>
      </c>
    </row>
    <row r="46" spans="1:142" x14ac:dyDescent="0.25">
      <c r="A46">
        <v>44</v>
      </c>
      <c r="B46" t="s">
        <v>917</v>
      </c>
      <c r="F46" s="26">
        <f>IF(M46=0,0,COUNTIF(T4_imgsummary!O46:X46,"HC")*100/M46)</f>
        <v>10</v>
      </c>
      <c r="G46" s="26">
        <f>IF(M46=0,0,COUNTIF(T4_imgsummary!O46:X46,"AA")*100/M46)</f>
        <v>70</v>
      </c>
      <c r="H46">
        <f>IF(M46=0,0,COUNTIF(T4_imgsummary!O46:X46,"AB")*100/M46)</f>
        <v>0</v>
      </c>
      <c r="I46" s="26">
        <f>IF(M46=0,0,COUNTIF(T4_imgsummary!O46:X46,"MA")*100/M46)</f>
        <v>20</v>
      </c>
      <c r="J46">
        <f>IF(M46=0,0,COUNTIF(T4_imgsummary!O46:X46,"HA")*100/M46)</f>
        <v>0</v>
      </c>
      <c r="K46">
        <f>IF(M46=0,0,COUNTIF(T4_imgsummary!O46:X46,"OB")*100/M46)</f>
        <v>0</v>
      </c>
      <c r="L46">
        <f>IF(M46=0,0,COUNTIF(T4_imgsummary!O46:X46,"TWB")*100/M46)</f>
        <v>0</v>
      </c>
      <c r="M46">
        <f>10-COUNTIF(T4_imgsummary!O46:X46,"TWS")</f>
        <v>10</v>
      </c>
      <c r="P46">
        <f>IF(M46=0,0,COUNTIF(T4_imgsummary!E46:N46,"ACAN")*100/M46)</f>
        <v>0</v>
      </c>
      <c r="Q46">
        <f>IF(M46=0,0,COUNTIF(T4_imgsummary!E46:N46,"ACB")*100/M46)</f>
        <v>0</v>
      </c>
      <c r="R46">
        <f>IF(M46=0,0,COUNTIF(T4_imgsummary!E46:N46,"ACC")*100/M46)</f>
        <v>0</v>
      </c>
      <c r="S46">
        <f>IF(M46=0,0,COUNTIF(T4_imgsummary!E46:N46,"ACD")*100/M46)</f>
        <v>0</v>
      </c>
      <c r="T46">
        <f>IF(M46=0,0,COUNTIF(T4_imgsummary!E46:N46,"ACH")*100/M46)</f>
        <v>0</v>
      </c>
      <c r="U46">
        <f>IF(M46=0,0,COUNTIF(T4_imgsummary!E46:N46,"ACT")*100/M46)</f>
        <v>0</v>
      </c>
      <c r="V46">
        <f>IF(M46=0,0,COUNTIF(T4_imgsummary!E46:N46,"ACR")*100/M46)</f>
        <v>0</v>
      </c>
      <c r="W46">
        <f>IF(M46=0,0,COUNTIF(T4_imgsummary!E46:N46,"AST")*100/M46)</f>
        <v>0</v>
      </c>
      <c r="X46">
        <f>IF(M46=0,0,COUNTIF(T4_imgsummary!E46:N46,"AF")*100/M46)</f>
        <v>0</v>
      </c>
      <c r="Y46">
        <f>IF(M46=0,0,COUNTIF(T4_imgsummary!E46:N46,"BLEC")*100/M46)</f>
        <v>0</v>
      </c>
      <c r="Z46">
        <f>IF(M46=0,0,COUNTIF(T4_imgsummary!E46:N46,"CAU")*100/M46)</f>
        <v>0</v>
      </c>
      <c r="AA46">
        <f>IF(M46=0,0,COUNTIF(T4_imgsummary!E46:N46,"COE")*100/M46)</f>
        <v>0</v>
      </c>
      <c r="AB46">
        <f>IF(M46=0,0,COUNTIF(T4_imgsummary!E46:N46,"COS")*100/M46)</f>
        <v>0</v>
      </c>
      <c r="AC46">
        <f>IF(M46=0,0,COUNTIF(T4_imgsummary!E46:N46,"CYP")*100/M46)</f>
        <v>0</v>
      </c>
      <c r="AD46">
        <f>IF(M46=0,0,COUNTIF(T4_imgsummary!E46:N46,"DIP")*100/M46)</f>
        <v>0</v>
      </c>
      <c r="AE46">
        <f>IF(M46=0,0,COUNTIF(T4_imgsummary!E46:N46,"ECHY")*100/M46)</f>
        <v>0</v>
      </c>
      <c r="AF46">
        <f>IF(M46=0,0,COUNTIF(T4_imgsummary!E46:N46,"ECHI")*100/M46)</f>
        <v>0</v>
      </c>
      <c r="AG46">
        <f>IF(M46=0,0,COUNTIF(T4_imgsummary!E46:N46,"EUP")*100/M46)</f>
        <v>0</v>
      </c>
      <c r="AH46">
        <f>IF(M46=0,0,COUNTIF(T4_imgsummary!E46:N46,"FAV")*100/M46)</f>
        <v>0</v>
      </c>
      <c r="AI46" s="26">
        <f>IF(M46=0,0,COUNTIF(T4_imgsummary!E46:N46,"FVI")*100/M46)</f>
        <v>10</v>
      </c>
      <c r="AJ46">
        <f>IF(M46=0,0,COUNTIF(T4_imgsummary!E46:N46,"CMR")*100/M46)</f>
        <v>0</v>
      </c>
      <c r="AK46">
        <f>IF(M46=0,0,COUNTIF(T4_imgsummary!E46:N46,"GAL")*100/M46)</f>
        <v>0</v>
      </c>
      <c r="AL46">
        <f>IF(M46=0,0,COUNTIF(T4_imgsummary!E46:N46,"GONIA")*100/M46)</f>
        <v>0</v>
      </c>
      <c r="AM46">
        <f>IF(M46=0,0,COUNTIF(T4_imgsummary!E46:N46,"GONIO")*100/M46)</f>
        <v>0</v>
      </c>
      <c r="AN46">
        <f>IF(M46=0,0,COUNTIF(T4_imgsummary!E46:N46,"HEL")*100/M46)</f>
        <v>0</v>
      </c>
      <c r="AO46">
        <f>IF(M46=0,0,COUNTIF(T4_imgsummary!E46:N46,"HYD")*100/M46)</f>
        <v>0</v>
      </c>
      <c r="AP46">
        <f>IF(M46=0,0,COUNTIF(T4_imgsummary!E46:N46,"ISO")*100/M46)</f>
        <v>0</v>
      </c>
      <c r="AQ46">
        <f>IF(M46=0,0,COUNTIF(T4_imgsummary!E46:N46,"LEPA")*100/M46)</f>
        <v>0</v>
      </c>
      <c r="AR46">
        <f>IF(M46=0,0,COUNTIF(T4_imgsummary!E46:N46,"LEPS")*100/M46)</f>
        <v>0</v>
      </c>
      <c r="AS46">
        <f>IF(M46=0,0,COUNTIF(T4_imgsummary!E46:N46,"LOB")*100/M46)</f>
        <v>0</v>
      </c>
      <c r="AT46">
        <f>IF(M46=0,0,COUNTIF(T4_imgsummary!E46:N46,"MER")*100/M46)</f>
        <v>0</v>
      </c>
      <c r="AU46">
        <f>IF(M46=0,0,COUNTIF(T4_imgsummary!E46:N46,"MILL")*100/M46)</f>
        <v>0</v>
      </c>
      <c r="AV46">
        <f>IF(M46=0,0,COUNTIF(T4_imgsummary!E46:N46,"MON")*100/M46)</f>
        <v>0</v>
      </c>
      <c r="AW46">
        <f>IF(M46=0,0,COUNTIF(T4_imgsummary!E46:N46,"MONTB")*100/M46)</f>
        <v>0</v>
      </c>
      <c r="AX46">
        <f>IF(M46=0,0,COUNTIF(T4_imgsummary!E46:N46,"MONTE")*100/M46)</f>
        <v>0</v>
      </c>
      <c r="AY46">
        <f>IF(M46=0,0,COUNTIF(T4_imgsummary!E46:N46,"MONTF")*100/M46)</f>
        <v>0</v>
      </c>
      <c r="AZ46">
        <f>IF(M46=0,0,COUNTIF(T4_imgsummary!E46:N46,"MYC")*100/M46)</f>
        <v>0</v>
      </c>
      <c r="BA46">
        <f>IF(M46=0,0,COUNTIF(T4_imgsummary!E46:N46,"CB")*100/M46)</f>
        <v>0</v>
      </c>
      <c r="BB46">
        <f>IF(M46=0,0,COUNTIF(T4_imgsummary!E46:N46,"BUB")*100/M46)</f>
        <v>0</v>
      </c>
      <c r="BC46">
        <f>IF(M46=0,0,COUNTIF(T4_imgsummary!E46:N46,"CE")*100/M46)</f>
        <v>0</v>
      </c>
      <c r="BD46">
        <f>IF(M46=0,0,COUNTIF(T4_imgsummary!E46:N46,"CF")*100/M46)</f>
        <v>0</v>
      </c>
      <c r="BE46">
        <f>IF(M46=0,0,COUNTIF(T4_imgsummary!E46:N46,"FOT")*100/M46)</f>
        <v>0</v>
      </c>
      <c r="BF46">
        <f>IF(M46=0,0,COUNTIF(T4_imgsummary!E46:N46,"CM")*100/M46)</f>
        <v>0</v>
      </c>
      <c r="BG46">
        <f>IF(M46=0,0,COUNTIF(T4_imgsummary!E46:N46,"OULA")*100/M46)</f>
        <v>0</v>
      </c>
      <c r="BH46">
        <f>IF(M46=0,0,COUNTIF(T4_imgsummary!E46:N46,"OULO")*100/M46)</f>
        <v>0</v>
      </c>
      <c r="BI46">
        <f>IF(M46=0,0,COUNTIF(T4_imgsummary!E46:N46,"OXY")*100/M46)</f>
        <v>0</v>
      </c>
      <c r="BJ46">
        <f>IF(M46=0,0,COUNTIF(T4_imgsummary!E46:N46,"PACE")*100/M46)</f>
        <v>0</v>
      </c>
      <c r="BK46">
        <f>IF(M46=0,0,COUNTIF(T4_imgsummary!E46:N46,"PACF")*100/M46)</f>
        <v>0</v>
      </c>
      <c r="BL46">
        <f>IF(M46=0,0,COUNTIF(T4_imgsummary!E46:N46,"PAV")*100/M46)</f>
        <v>0</v>
      </c>
      <c r="BM46">
        <f>IF(M46=0,0,COUNTIF(T4_imgsummary!E46:N46,"PEC")*100/M46)</f>
        <v>0</v>
      </c>
      <c r="BN46">
        <f>IF(M46=0,0,COUNTIF(T4_imgsummary!E46:N46,"PLAT")*100/M46)</f>
        <v>0</v>
      </c>
      <c r="BO46">
        <f>IF(M46=0,0,COUNTIF(T4_imgsummary!E46:N46,"POC")*100/M46)</f>
        <v>0</v>
      </c>
      <c r="BP46">
        <f>IF(M46=0,0,COUNTIF(T4_imgsummary!E46:N46,"PORB")*100/M46)</f>
        <v>0</v>
      </c>
      <c r="BQ46">
        <f>IF(M46=0,0,COUNTIF(T4_imgsummary!E46:N46,"PORE")*100/M46)</f>
        <v>0</v>
      </c>
      <c r="BR46">
        <f>IF(M46=0,0,COUNTIF(T4_imgsummary!E46:N46,"PORM")*100/M46)</f>
        <v>0</v>
      </c>
      <c r="BS46">
        <f>IF(M46=0,0,COUNTIF(T4_imgsummary!E46:N46,"SER")*100/M46)</f>
        <v>0</v>
      </c>
      <c r="BT46">
        <f>IF(M46=0,0,COUNTIF(T4_imgsummary!E46:N46,"STY")*100/M46)</f>
        <v>0</v>
      </c>
      <c r="BU46">
        <f>IF(M46=0,0,COUNTIF(T4_imgsummary!E46:N46,"SYM")*100/M46)</f>
        <v>0</v>
      </c>
      <c r="BV46">
        <f>IF(M46=0,0,COUNTIF(T4_imgsummary!E46:N46,"TUBI")*100/M46)</f>
        <v>0</v>
      </c>
      <c r="BW46">
        <f>IF(M46=0,0,COUNTIF(T4_imgsummary!E46:N46,"TURB")*100/M46)</f>
        <v>0</v>
      </c>
      <c r="BX46">
        <f>IF(M46=0,0,COUNTIF(T4_imgsummary!E46:N46,"ZACRF")*100/M46)</f>
        <v>0</v>
      </c>
      <c r="BY46">
        <f>IF(M46=0,0,COUNTIF(T4_imgsummary!E46:N46,"ZAGARF")*100/M46)</f>
        <v>0</v>
      </c>
      <c r="BZ46">
        <f>IF(M46=0,0,COUNTIF(T4_imgsummary!E46:N46,"ZAGATF")*100/M46)</f>
        <v>0</v>
      </c>
      <c r="CA46">
        <f>IF(M46=0,0,COUNTIF(T4_imgsummary!E46:N46,"ZDENF")*100/M46)</f>
        <v>0</v>
      </c>
      <c r="CB46">
        <f>IF(M46=0,0,COUNTIF(T4_imgsummary!E46:N46,"ZEUPF")*100/M46)</f>
        <v>0</v>
      </c>
      <c r="CC46">
        <f>IF(M46=0,0,COUNTIF(T4_imgsummary!E46:N46,"ZFAVF")*100/M46)</f>
        <v>0</v>
      </c>
      <c r="CD46">
        <f>IF(M46=0,0,COUNTIF(T4_imgsummary!E46:N46,"ZCMRF")*100/M46)</f>
        <v>0</v>
      </c>
      <c r="CE46">
        <f>IF(M46=0,0,COUNTIF(T4_imgsummary!E46:N46,"ZMUSF")*100/M46)</f>
        <v>0</v>
      </c>
      <c r="CF46">
        <f>IF(M46=0,0,COUNTIF(T4_imgsummary!E46:N46,"ZNSC")*100/M46)</f>
        <v>0</v>
      </c>
      <c r="CG46">
        <f>IF(M46=0,0,COUNTIF(T4_imgsummary!E46:N46,"ZOC")*100/M46)</f>
        <v>0</v>
      </c>
      <c r="CH46">
        <f>IF(M46=0,0,COUNTIF(T4_imgsummary!E46:N46,"ZPOCF")*100/M46)</f>
        <v>0</v>
      </c>
      <c r="CI46">
        <f>IF(M46=0,0,COUNTIF(T4_imgsummary!E46:N46,"ZPORF")*100/M46)</f>
        <v>0</v>
      </c>
      <c r="CK46" s="26">
        <f>IF(M46=0,0,COUNTIF(T4_imgsummary!E46:N46,"AA")*100/M46)</f>
        <v>70</v>
      </c>
      <c r="CL46">
        <f>IF(M46=0,0,COUNTIF(T4_imgsummary!E46:N46,"CA")*100/M46)</f>
        <v>0</v>
      </c>
      <c r="CM46">
        <f>IF(M46=0,0,COUNTIF(T4_imgsummary!E46:N46,"DC")*100/M46)</f>
        <v>0</v>
      </c>
      <c r="CN46">
        <f>IF(M46=0,0,COUNTIF(T4_imgsummary!E46:N46,"DCA")*100/M46)</f>
        <v>0</v>
      </c>
      <c r="CO46">
        <f>IF(M46=0,0,COUNTIF(T4_imgsummary!E46:N46,"DIS")*100/M46)</f>
        <v>0</v>
      </c>
      <c r="CQ46">
        <f>IF(M46=0,0,COUNTIF(T4_imgsummary!E46:N46,"GRV")*100/M46)</f>
        <v>0</v>
      </c>
      <c r="CR46">
        <f>IF(M46=0,0,COUNTIF(T4_imgsummary!E46:N46,"R")*100/M46)</f>
        <v>0</v>
      </c>
      <c r="CS46">
        <f>IF(M46=0,0,COUNTIF(T4_imgsummary!E46:N46,"S")*100/M46)</f>
        <v>0</v>
      </c>
      <c r="CT46">
        <f>IF(M46=0,0,COUNTIF(T4_imgsummary!E46:N46,"RCK")*100/M46)</f>
        <v>0</v>
      </c>
      <c r="CU46">
        <f>IF(M46=0,0,COUNTIF(T4_imgsummary!E46:N46,"SI")*100/M46)</f>
        <v>0</v>
      </c>
      <c r="CW46">
        <f>IF(M46=0,0,COUNTIF(T4_imgsummary!E46:N46,"COD")*100/M46)</f>
        <v>0</v>
      </c>
      <c r="CX46">
        <f>IF(M46=0,0,COUNTIF(T4_imgsummary!E46:N46,"KAPP")*100/M46)</f>
        <v>0</v>
      </c>
      <c r="CY46" s="26">
        <f>IF(M46=0,0,COUNTIF(T4_imgsummary!E46:N46,"MA")*100/M46)</f>
        <v>20</v>
      </c>
      <c r="CZ46">
        <f>IF(M46=0,0,COUNTIF(T4_imgsummary!E46:N46,"SARG")*100/M46)</f>
        <v>0</v>
      </c>
      <c r="DB46">
        <f>IF(M46=0,0,COUNTIF(T4_imgsummary!E46:N46,"HA")*100/M46)</f>
        <v>0</v>
      </c>
      <c r="DD46">
        <f>IF(M46=0,0,COUNTIF(T4_imgsummary!E46:N46,"COTS")*100/M46)</f>
        <v>0</v>
      </c>
      <c r="DE46">
        <f>IF(M46=0,0,COUNTIF(T4_imgsummary!E46:N46,"COR")*100/M46)</f>
        <v>0</v>
      </c>
      <c r="DF46">
        <f>IF(M46=0,0,COUNTIF(T4_imgsummary!E46:N46,"DIA")*100/M46)</f>
        <v>0</v>
      </c>
      <c r="DG46">
        <f>IF(M46=0,0,COUNTIF(T4_imgsummary!E46:N46,"GORG")*100/M46)</f>
        <v>0</v>
      </c>
      <c r="DH46">
        <f>IF(M46=0,0,COUNTIF(T4_imgsummary!E46:N46,"ISIS")*100/M46)</f>
        <v>0</v>
      </c>
      <c r="DI46">
        <f>IF(M46=0,0,COUNTIF(T4_imgsummary!E46:N46,"OT")*100/M46)</f>
        <v>0</v>
      </c>
      <c r="DJ46">
        <f>IF(M46=0,0,COUNTIF(T4_imgsummary!E46:N46,"SG")*100/M46)</f>
        <v>0</v>
      </c>
      <c r="DK46">
        <f>IF(M46=0,0,COUNTIF(T4_imgsummary!E46:N46,"SC")*100/M46)</f>
        <v>0</v>
      </c>
      <c r="DL46">
        <f>IF(M46=0,0,COUNTIF(T4_imgsummary!E46:N46,"SP")*100/M46)</f>
        <v>0</v>
      </c>
      <c r="DM46">
        <f>IF(M46=0,0,COUNTIF(T4_imgsummary!E46:N46,"ZO")*100/M46)</f>
        <v>0</v>
      </c>
      <c r="DO46">
        <f>IF(M46=0,0,COUNTIF(T4_imgsummary!E46:N46,"TWB")*100/M46)</f>
        <v>0</v>
      </c>
      <c r="DQ46">
        <f>IF(M46=0,0,COUNTIF(T4_imgsummary!Y46:AH46,"COR")*100/M46)</f>
        <v>0</v>
      </c>
      <c r="DR46">
        <f>IF(M46=0,0,COUNTIF(T4_imgsummary!Y46:AH46,"COTS")*100/M46)</f>
        <v>0</v>
      </c>
      <c r="DS46">
        <f>IF(M46=0,0,COUNTIF(T4_imgsummary!Y46:AH46,"DIA")*100/M46)</f>
        <v>0</v>
      </c>
      <c r="DT46">
        <f>IF(M46=0,0,COUNTIF(T4_imgsummary!Y46:AH46,"GORG")*100/M46)</f>
        <v>0</v>
      </c>
      <c r="DU46">
        <f>IF(M46=0,0,COUNTIF(T4_imgsummary!Y46:AH46,"ISIS")*100/M46)</f>
        <v>0</v>
      </c>
      <c r="DV46">
        <f>IF(M46=0,0,COUNTIF(T4_imgsummary!Y46:AH46,"DIS")*100/M46)</f>
        <v>0</v>
      </c>
      <c r="DW46">
        <f>IF(M46=0,0,COUNTIF(T4_imgsummary!Y46:AH46,"BLEC")*100/M46)</f>
        <v>0</v>
      </c>
      <c r="DX46">
        <f>IF(M46=0,0,COUNTIF(T4_imgsummary!Y46:AH46,"COD")*100/M46)</f>
        <v>0</v>
      </c>
      <c r="DY46">
        <f>IF(M46=0,0,COUNTIF(T4_imgsummary!Y46:AH46,"KAPP")*100/M46)</f>
        <v>0</v>
      </c>
      <c r="DZ46">
        <f>IF(M46=0,0,COUNTIF(T4_imgsummary!Y46:AH46,"SARG")*100/M46)</f>
        <v>0</v>
      </c>
      <c r="EA46">
        <f>IF(M46=0,0,COUNTIF(T4_imgsummary!Y46:AH46,"ZACRF")*100/M46)</f>
        <v>0</v>
      </c>
      <c r="EB46">
        <f>IF(M46=0,0,COUNTIF(T4_imgsummary!Y46:AH46,"ZAGARF")*100/M46)</f>
        <v>0</v>
      </c>
      <c r="EC46">
        <f>IF(M46=0,0,COUNTIF(T4_imgsummary!Y46:AH46,"ZAGATF")*100/M46)</f>
        <v>0</v>
      </c>
      <c r="ED46">
        <f>IF(M46=0,0,COUNTIF(T4_imgsummary!Y46:AH46,"ZCMRF")*100/M46)</f>
        <v>0</v>
      </c>
      <c r="EE46">
        <f>IF(M46=0,0,COUNTIF(T4_imgsummary!Y46:AH46,"ZDENF")*100/M46)</f>
        <v>0</v>
      </c>
      <c r="EF46">
        <f>IF(M46=0,0,COUNTIF(T4_imgsummary!Y46:AH46,"ZEUPF")*100/M46)</f>
        <v>0</v>
      </c>
      <c r="EG46">
        <f>IF(M46=0,0,COUNTIF(T4_imgsummary!Y46:AH46,"ZFAVF")*100/M46)</f>
        <v>0</v>
      </c>
      <c r="EH46">
        <f>IF(M46=0,0,COUNTIF(T4_imgsummary!Y46:AH46,"ZMUSF")*100/M46)</f>
        <v>0</v>
      </c>
      <c r="EI46">
        <f>IF(M46=0,0,COUNTIF(T4_imgsummary!Y46:AH46,"ZNSC")*100/M46)</f>
        <v>0</v>
      </c>
      <c r="EJ46">
        <f>IF(M46=0,0,COUNTIF(T4_imgsummary!Y46:AH46,"ZOC")*100/M46)</f>
        <v>0</v>
      </c>
      <c r="EK46">
        <f>IF(M46=0,0,COUNTIF(T4_imgsummary!Y46:AH46,"ZPOCF")*100/M46)</f>
        <v>0</v>
      </c>
      <c r="EL46">
        <f>IF(M46=0,0,COUNTIF(T4_imgsummary!Y46:AH46,"ZPORF")*100/M46)</f>
        <v>0</v>
      </c>
    </row>
    <row r="47" spans="1:142" x14ac:dyDescent="0.25">
      <c r="A47">
        <v>45</v>
      </c>
      <c r="B47" t="s">
        <v>918</v>
      </c>
      <c r="F47" s="26">
        <f>IF(M47=0,0,COUNTIF(T4_imgsummary!O47:X47,"HC")*100/M47)</f>
        <v>20</v>
      </c>
      <c r="G47" s="26">
        <f>IF(M47=0,0,COUNTIF(T4_imgsummary!O47:X47,"AA")*100/M47)</f>
        <v>60</v>
      </c>
      <c r="H47">
        <f>IF(M47=0,0,COUNTIF(T4_imgsummary!O47:X47,"AB")*100/M47)</f>
        <v>0</v>
      </c>
      <c r="I47">
        <f>IF(M47=0,0,COUNTIF(T4_imgsummary!O47:X47,"MA")*100/M47)</f>
        <v>0</v>
      </c>
      <c r="J47" s="26">
        <f>IF(M47=0,0,COUNTIF(T4_imgsummary!O47:X47,"HA")*100/M47)</f>
        <v>10</v>
      </c>
      <c r="K47" s="26">
        <f>IF(M47=0,0,COUNTIF(T4_imgsummary!O47:X47,"OB")*100/M47)</f>
        <v>10</v>
      </c>
      <c r="L47">
        <f>IF(M47=0,0,COUNTIF(T4_imgsummary!O47:X47,"TWB")*100/M47)</f>
        <v>0</v>
      </c>
      <c r="M47">
        <f>10-COUNTIF(T4_imgsummary!O47:X47,"TWS")</f>
        <v>10</v>
      </c>
      <c r="P47">
        <f>IF(M47=0,0,COUNTIF(T4_imgsummary!E47:N47,"ACAN")*100/M47)</f>
        <v>0</v>
      </c>
      <c r="Q47">
        <f>IF(M47=0,0,COUNTIF(T4_imgsummary!E47:N47,"ACB")*100/M47)</f>
        <v>0</v>
      </c>
      <c r="R47">
        <f>IF(M47=0,0,COUNTIF(T4_imgsummary!E47:N47,"ACC")*100/M47)</f>
        <v>0</v>
      </c>
      <c r="S47">
        <f>IF(M47=0,0,COUNTIF(T4_imgsummary!E47:N47,"ACD")*100/M47)</f>
        <v>0</v>
      </c>
      <c r="T47">
        <f>IF(M47=0,0,COUNTIF(T4_imgsummary!E47:N47,"ACH")*100/M47)</f>
        <v>0</v>
      </c>
      <c r="U47">
        <f>IF(M47=0,0,COUNTIF(T4_imgsummary!E47:N47,"ACT")*100/M47)</f>
        <v>0</v>
      </c>
      <c r="V47">
        <f>IF(M47=0,0,COUNTIF(T4_imgsummary!E47:N47,"ACR")*100/M47)</f>
        <v>0</v>
      </c>
      <c r="W47">
        <f>IF(M47=0,0,COUNTIF(T4_imgsummary!E47:N47,"AST")*100/M47)</f>
        <v>0</v>
      </c>
      <c r="X47">
        <f>IF(M47=0,0,COUNTIF(T4_imgsummary!E47:N47,"AF")*100/M47)</f>
        <v>0</v>
      </c>
      <c r="Y47">
        <f>IF(M47=0,0,COUNTIF(T4_imgsummary!E47:N47,"BLEC")*100/M47)</f>
        <v>0</v>
      </c>
      <c r="Z47">
        <f>IF(M47=0,0,COUNTIF(T4_imgsummary!E47:N47,"CAU")*100/M47)</f>
        <v>0</v>
      </c>
      <c r="AA47">
        <f>IF(M47=0,0,COUNTIF(T4_imgsummary!E47:N47,"COE")*100/M47)</f>
        <v>0</v>
      </c>
      <c r="AB47">
        <f>IF(M47=0,0,COUNTIF(T4_imgsummary!E47:N47,"COS")*100/M47)</f>
        <v>0</v>
      </c>
      <c r="AC47">
        <f>IF(M47=0,0,COUNTIF(T4_imgsummary!E47:N47,"CYP")*100/M47)</f>
        <v>0</v>
      </c>
      <c r="AD47" s="26">
        <f>IF(M47=0,0,COUNTIF(T4_imgsummary!E47:N47,"DIP")*100/M47)</f>
        <v>10</v>
      </c>
      <c r="AE47">
        <f>IF(M47=0,0,COUNTIF(T4_imgsummary!E47:N47,"ECHY")*100/M47)</f>
        <v>0</v>
      </c>
      <c r="AF47">
        <f>IF(M47=0,0,COUNTIF(T4_imgsummary!E47:N47,"ECHI")*100/M47)</f>
        <v>0</v>
      </c>
      <c r="AG47">
        <f>IF(M47=0,0,COUNTIF(T4_imgsummary!E47:N47,"EUP")*100/M47)</f>
        <v>0</v>
      </c>
      <c r="AH47">
        <f>IF(M47=0,0,COUNTIF(T4_imgsummary!E47:N47,"FAV")*100/M47)</f>
        <v>0</v>
      </c>
      <c r="AI47">
        <f>IF(M47=0,0,COUNTIF(T4_imgsummary!E47:N47,"FVI")*100/M47)</f>
        <v>0</v>
      </c>
      <c r="AJ47">
        <f>IF(M47=0,0,COUNTIF(T4_imgsummary!E47:N47,"CMR")*100/M47)</f>
        <v>0</v>
      </c>
      <c r="AK47">
        <f>IF(M47=0,0,COUNTIF(T4_imgsummary!E47:N47,"GAL")*100/M47)</f>
        <v>0</v>
      </c>
      <c r="AL47">
        <f>IF(M47=0,0,COUNTIF(T4_imgsummary!E47:N47,"GONIA")*100/M47)</f>
        <v>0</v>
      </c>
      <c r="AM47">
        <f>IF(M47=0,0,COUNTIF(T4_imgsummary!E47:N47,"GONIO")*100/M47)</f>
        <v>0</v>
      </c>
      <c r="AN47">
        <f>IF(M47=0,0,COUNTIF(T4_imgsummary!E47:N47,"HEL")*100/M47)</f>
        <v>0</v>
      </c>
      <c r="AO47">
        <f>IF(M47=0,0,COUNTIF(T4_imgsummary!E47:N47,"HYD")*100/M47)</f>
        <v>0</v>
      </c>
      <c r="AP47">
        <f>IF(M47=0,0,COUNTIF(T4_imgsummary!E47:N47,"ISO")*100/M47)</f>
        <v>0</v>
      </c>
      <c r="AQ47">
        <f>IF(M47=0,0,COUNTIF(T4_imgsummary!E47:N47,"LEPA")*100/M47)</f>
        <v>0</v>
      </c>
      <c r="AR47">
        <f>IF(M47=0,0,COUNTIF(T4_imgsummary!E47:N47,"LEPS")*100/M47)</f>
        <v>0</v>
      </c>
      <c r="AS47">
        <f>IF(M47=0,0,COUNTIF(T4_imgsummary!E47:N47,"LOB")*100/M47)</f>
        <v>0</v>
      </c>
      <c r="AT47">
        <f>IF(M47=0,0,COUNTIF(T4_imgsummary!E47:N47,"MER")*100/M47)</f>
        <v>0</v>
      </c>
      <c r="AU47">
        <f>IF(M47=0,0,COUNTIF(T4_imgsummary!E47:N47,"MILL")*100/M47)</f>
        <v>0</v>
      </c>
      <c r="AV47">
        <f>IF(M47=0,0,COUNTIF(T4_imgsummary!E47:N47,"MON")*100/M47)</f>
        <v>0</v>
      </c>
      <c r="AW47">
        <f>IF(M47=0,0,COUNTIF(T4_imgsummary!E47:N47,"MONTB")*100/M47)</f>
        <v>0</v>
      </c>
      <c r="AX47">
        <f>IF(M47=0,0,COUNTIF(T4_imgsummary!E47:N47,"MONTE")*100/M47)</f>
        <v>0</v>
      </c>
      <c r="AY47">
        <f>IF(M47=0,0,COUNTIF(T4_imgsummary!E47:N47,"MONTF")*100/M47)</f>
        <v>0</v>
      </c>
      <c r="AZ47">
        <f>IF(M47=0,0,COUNTIF(T4_imgsummary!E47:N47,"MYC")*100/M47)</f>
        <v>0</v>
      </c>
      <c r="BA47">
        <f>IF(M47=0,0,COUNTIF(T4_imgsummary!E47:N47,"CB")*100/M47)</f>
        <v>0</v>
      </c>
      <c r="BB47">
        <f>IF(M47=0,0,COUNTIF(T4_imgsummary!E47:N47,"BUB")*100/M47)</f>
        <v>0</v>
      </c>
      <c r="BC47" s="26">
        <f>IF(M47=0,0,COUNTIF(T4_imgsummary!E47:N47,"CE")*100/M47)</f>
        <v>10</v>
      </c>
      <c r="BD47">
        <f>IF(M47=0,0,COUNTIF(T4_imgsummary!E47:N47,"CF")*100/M47)</f>
        <v>0</v>
      </c>
      <c r="BE47">
        <f>IF(M47=0,0,COUNTIF(T4_imgsummary!E47:N47,"FOT")*100/M47)</f>
        <v>0</v>
      </c>
      <c r="BF47">
        <f>IF(M47=0,0,COUNTIF(T4_imgsummary!E47:N47,"CM")*100/M47)</f>
        <v>0</v>
      </c>
      <c r="BG47">
        <f>IF(M47=0,0,COUNTIF(T4_imgsummary!E47:N47,"OULA")*100/M47)</f>
        <v>0</v>
      </c>
      <c r="BH47">
        <f>IF(M47=0,0,COUNTIF(T4_imgsummary!E47:N47,"OULO")*100/M47)</f>
        <v>0</v>
      </c>
      <c r="BI47">
        <f>IF(M47=0,0,COUNTIF(T4_imgsummary!E47:N47,"OXY")*100/M47)</f>
        <v>0</v>
      </c>
      <c r="BJ47">
        <f>IF(M47=0,0,COUNTIF(T4_imgsummary!E47:N47,"PACE")*100/M47)</f>
        <v>0</v>
      </c>
      <c r="BK47">
        <f>IF(M47=0,0,COUNTIF(T4_imgsummary!E47:N47,"PACF")*100/M47)</f>
        <v>0</v>
      </c>
      <c r="BL47">
        <f>IF(M47=0,0,COUNTIF(T4_imgsummary!E47:N47,"PAV")*100/M47)</f>
        <v>0</v>
      </c>
      <c r="BM47">
        <f>IF(M47=0,0,COUNTIF(T4_imgsummary!E47:N47,"PEC")*100/M47)</f>
        <v>0</v>
      </c>
      <c r="BN47">
        <f>IF(M47=0,0,COUNTIF(T4_imgsummary!E47:N47,"PLAT")*100/M47)</f>
        <v>0</v>
      </c>
      <c r="BO47">
        <f>IF(M47=0,0,COUNTIF(T4_imgsummary!E47:N47,"POC")*100/M47)</f>
        <v>0</v>
      </c>
      <c r="BP47">
        <f>IF(M47=0,0,COUNTIF(T4_imgsummary!E47:N47,"PORB")*100/M47)</f>
        <v>0</v>
      </c>
      <c r="BQ47">
        <f>IF(M47=0,0,COUNTIF(T4_imgsummary!E47:N47,"PORE")*100/M47)</f>
        <v>0</v>
      </c>
      <c r="BR47">
        <f>IF(M47=0,0,COUNTIF(T4_imgsummary!E47:N47,"PORM")*100/M47)</f>
        <v>0</v>
      </c>
      <c r="BS47">
        <f>IF(M47=0,0,COUNTIF(T4_imgsummary!E47:N47,"SER")*100/M47)</f>
        <v>0</v>
      </c>
      <c r="BT47">
        <f>IF(M47=0,0,COUNTIF(T4_imgsummary!E47:N47,"STY")*100/M47)</f>
        <v>0</v>
      </c>
      <c r="BU47">
        <f>IF(M47=0,0,COUNTIF(T4_imgsummary!E47:N47,"SYM")*100/M47)</f>
        <v>0</v>
      </c>
      <c r="BV47">
        <f>IF(M47=0,0,COUNTIF(T4_imgsummary!E47:N47,"TUBI")*100/M47)</f>
        <v>0</v>
      </c>
      <c r="BW47">
        <f>IF(M47=0,0,COUNTIF(T4_imgsummary!E47:N47,"TURB")*100/M47)</f>
        <v>0</v>
      </c>
      <c r="BX47">
        <f>IF(M47=0,0,COUNTIF(T4_imgsummary!E47:N47,"ZACRF")*100/M47)</f>
        <v>0</v>
      </c>
      <c r="BY47">
        <f>IF(M47=0,0,COUNTIF(T4_imgsummary!E47:N47,"ZAGARF")*100/M47)</f>
        <v>0</v>
      </c>
      <c r="BZ47">
        <f>IF(M47=0,0,COUNTIF(T4_imgsummary!E47:N47,"ZAGATF")*100/M47)</f>
        <v>0</v>
      </c>
      <c r="CA47">
        <f>IF(M47=0,0,COUNTIF(T4_imgsummary!E47:N47,"ZDENF")*100/M47)</f>
        <v>0</v>
      </c>
      <c r="CB47">
        <f>IF(M47=0,0,COUNTIF(T4_imgsummary!E47:N47,"ZEUPF")*100/M47)</f>
        <v>0</v>
      </c>
      <c r="CC47">
        <f>IF(M47=0,0,COUNTIF(T4_imgsummary!E47:N47,"ZFAVF")*100/M47)</f>
        <v>0</v>
      </c>
      <c r="CD47">
        <f>IF(M47=0,0,COUNTIF(T4_imgsummary!E47:N47,"ZCMRF")*100/M47)</f>
        <v>0</v>
      </c>
      <c r="CE47">
        <f>IF(M47=0,0,COUNTIF(T4_imgsummary!E47:N47,"ZMUSF")*100/M47)</f>
        <v>0</v>
      </c>
      <c r="CF47">
        <f>IF(M47=0,0,COUNTIF(T4_imgsummary!E47:N47,"ZNSC")*100/M47)</f>
        <v>0</v>
      </c>
      <c r="CG47">
        <f>IF(M47=0,0,COUNTIF(T4_imgsummary!E47:N47,"ZOC")*100/M47)</f>
        <v>0</v>
      </c>
      <c r="CH47">
        <f>IF(M47=0,0,COUNTIF(T4_imgsummary!E47:N47,"ZPOCF")*100/M47)</f>
        <v>0</v>
      </c>
      <c r="CI47">
        <f>IF(M47=0,0,COUNTIF(T4_imgsummary!E47:N47,"ZPORF")*100/M47)</f>
        <v>0</v>
      </c>
      <c r="CK47" s="26">
        <f>IF(M47=0,0,COUNTIF(T4_imgsummary!E47:N47,"AA")*100/M47)</f>
        <v>60</v>
      </c>
      <c r="CL47">
        <f>IF(M47=0,0,COUNTIF(T4_imgsummary!E47:N47,"CA")*100/M47)</f>
        <v>0</v>
      </c>
      <c r="CM47">
        <f>IF(M47=0,0,COUNTIF(T4_imgsummary!E47:N47,"DC")*100/M47)</f>
        <v>0</v>
      </c>
      <c r="CN47">
        <f>IF(M47=0,0,COUNTIF(T4_imgsummary!E47:N47,"DCA")*100/M47)</f>
        <v>0</v>
      </c>
      <c r="CO47">
        <f>IF(M47=0,0,COUNTIF(T4_imgsummary!E47:N47,"DIS")*100/M47)</f>
        <v>0</v>
      </c>
      <c r="CQ47">
        <f>IF(M47=0,0,COUNTIF(T4_imgsummary!E47:N47,"GRV")*100/M47)</f>
        <v>0</v>
      </c>
      <c r="CR47">
        <f>IF(M47=0,0,COUNTIF(T4_imgsummary!E47:N47,"R")*100/M47)</f>
        <v>0</v>
      </c>
      <c r="CS47">
        <f>IF(M47=0,0,COUNTIF(T4_imgsummary!E47:N47,"S")*100/M47)</f>
        <v>0</v>
      </c>
      <c r="CT47">
        <f>IF(M47=0,0,COUNTIF(T4_imgsummary!E47:N47,"RCK")*100/M47)</f>
        <v>0</v>
      </c>
      <c r="CU47">
        <f>IF(M47=0,0,COUNTIF(T4_imgsummary!E47:N47,"SI")*100/M47)</f>
        <v>0</v>
      </c>
      <c r="CW47">
        <f>IF(M47=0,0,COUNTIF(T4_imgsummary!E47:N47,"COD")*100/M47)</f>
        <v>0</v>
      </c>
      <c r="CX47">
        <f>IF(M47=0,0,COUNTIF(T4_imgsummary!E47:N47,"KAPP")*100/M47)</f>
        <v>0</v>
      </c>
      <c r="CY47">
        <f>IF(M47=0,0,COUNTIF(T4_imgsummary!E47:N47,"MA")*100/M47)</f>
        <v>0</v>
      </c>
      <c r="CZ47">
        <f>IF(M47=0,0,COUNTIF(T4_imgsummary!E47:N47,"SARG")*100/M47)</f>
        <v>0</v>
      </c>
      <c r="DB47" s="26">
        <f>IF(M47=0,0,COUNTIF(T4_imgsummary!E47:N47,"HA")*100/M47)</f>
        <v>10</v>
      </c>
      <c r="DD47">
        <f>IF(M47=0,0,COUNTIF(T4_imgsummary!E47:N47,"COTS")*100/M47)</f>
        <v>0</v>
      </c>
      <c r="DE47">
        <f>IF(M47=0,0,COUNTIF(T4_imgsummary!E47:N47,"COR")*100/M47)</f>
        <v>0</v>
      </c>
      <c r="DF47">
        <f>IF(M47=0,0,COUNTIF(T4_imgsummary!E47:N47,"DIA")*100/M47)</f>
        <v>0</v>
      </c>
      <c r="DG47">
        <f>IF(M47=0,0,COUNTIF(T4_imgsummary!E47:N47,"GORG")*100/M47)</f>
        <v>0</v>
      </c>
      <c r="DH47">
        <f>IF(M47=0,0,COUNTIF(T4_imgsummary!E47:N47,"ISIS")*100/M47)</f>
        <v>0</v>
      </c>
      <c r="DI47">
        <f>IF(M47=0,0,COUNTIF(T4_imgsummary!E47:N47,"OT")*100/M47)</f>
        <v>0</v>
      </c>
      <c r="DJ47">
        <f>IF(M47=0,0,COUNTIF(T4_imgsummary!E47:N47,"SG")*100/M47)</f>
        <v>0</v>
      </c>
      <c r="DK47">
        <f>IF(M47=0,0,COUNTIF(T4_imgsummary!E47:N47,"SC")*100/M47)</f>
        <v>0</v>
      </c>
      <c r="DL47" s="26">
        <f>IF(M47=0,0,COUNTIF(T4_imgsummary!E47:N47,"SP")*100/M47)</f>
        <v>10</v>
      </c>
      <c r="DM47">
        <f>IF(M47=0,0,COUNTIF(T4_imgsummary!E47:N47,"ZO")*100/M47)</f>
        <v>0</v>
      </c>
      <c r="DO47">
        <f>IF(M47=0,0,COUNTIF(T4_imgsummary!E47:N47,"TWB")*100/M47)</f>
        <v>0</v>
      </c>
      <c r="DQ47">
        <f>IF(M47=0,0,COUNTIF(T4_imgsummary!Y47:AH47,"COR")*100/M47)</f>
        <v>0</v>
      </c>
      <c r="DR47">
        <f>IF(M47=0,0,COUNTIF(T4_imgsummary!Y47:AH47,"COTS")*100/M47)</f>
        <v>0</v>
      </c>
      <c r="DS47">
        <f>IF(M47=0,0,COUNTIF(T4_imgsummary!Y47:AH47,"DIA")*100/M47)</f>
        <v>0</v>
      </c>
      <c r="DT47">
        <f>IF(M47=0,0,COUNTIF(T4_imgsummary!Y47:AH47,"GORG")*100/M47)</f>
        <v>0</v>
      </c>
      <c r="DU47">
        <f>IF(M47=0,0,COUNTIF(T4_imgsummary!Y47:AH47,"ISIS")*100/M47)</f>
        <v>0</v>
      </c>
      <c r="DV47">
        <f>IF(M47=0,0,COUNTIF(T4_imgsummary!Y47:AH47,"DIS")*100/M47)</f>
        <v>0</v>
      </c>
      <c r="DW47">
        <f>IF(M47=0,0,COUNTIF(T4_imgsummary!Y47:AH47,"BLEC")*100/M47)</f>
        <v>0</v>
      </c>
      <c r="DX47">
        <f>IF(M47=0,0,COUNTIF(T4_imgsummary!Y47:AH47,"COD")*100/M47)</f>
        <v>0</v>
      </c>
      <c r="DY47">
        <f>IF(M47=0,0,COUNTIF(T4_imgsummary!Y47:AH47,"KAPP")*100/M47)</f>
        <v>0</v>
      </c>
      <c r="DZ47">
        <f>IF(M47=0,0,COUNTIF(T4_imgsummary!Y47:AH47,"SARG")*100/M47)</f>
        <v>0</v>
      </c>
      <c r="EA47">
        <f>IF(M47=0,0,COUNTIF(T4_imgsummary!Y47:AH47,"ZACRF")*100/M47)</f>
        <v>0</v>
      </c>
      <c r="EB47">
        <f>IF(M47=0,0,COUNTIF(T4_imgsummary!Y47:AH47,"ZAGARF")*100/M47)</f>
        <v>0</v>
      </c>
      <c r="EC47">
        <f>IF(M47=0,0,COUNTIF(T4_imgsummary!Y47:AH47,"ZAGATF")*100/M47)</f>
        <v>0</v>
      </c>
      <c r="ED47">
        <f>IF(M47=0,0,COUNTIF(T4_imgsummary!Y47:AH47,"ZCMRF")*100/M47)</f>
        <v>0</v>
      </c>
      <c r="EE47">
        <f>IF(M47=0,0,COUNTIF(T4_imgsummary!Y47:AH47,"ZDENF")*100/M47)</f>
        <v>0</v>
      </c>
      <c r="EF47">
        <f>IF(M47=0,0,COUNTIF(T4_imgsummary!Y47:AH47,"ZEUPF")*100/M47)</f>
        <v>0</v>
      </c>
      <c r="EG47">
        <f>IF(M47=0,0,COUNTIF(T4_imgsummary!Y47:AH47,"ZFAVF")*100/M47)</f>
        <v>0</v>
      </c>
      <c r="EH47">
        <f>IF(M47=0,0,COUNTIF(T4_imgsummary!Y47:AH47,"ZMUSF")*100/M47)</f>
        <v>0</v>
      </c>
      <c r="EI47">
        <f>IF(M47=0,0,COUNTIF(T4_imgsummary!Y47:AH47,"ZNSC")*100/M47)</f>
        <v>0</v>
      </c>
      <c r="EJ47">
        <f>IF(M47=0,0,COUNTIF(T4_imgsummary!Y47:AH47,"ZOC")*100/M47)</f>
        <v>0</v>
      </c>
      <c r="EK47">
        <f>IF(M47=0,0,COUNTIF(T4_imgsummary!Y47:AH47,"ZPOCF")*100/M47)</f>
        <v>0</v>
      </c>
      <c r="EL47">
        <f>IF(M47=0,0,COUNTIF(T4_imgsummary!Y47:AH47,"ZPORF")*100/M47)</f>
        <v>0</v>
      </c>
    </row>
    <row r="48" spans="1:142" x14ac:dyDescent="0.25">
      <c r="A48">
        <v>46</v>
      </c>
      <c r="B48" t="s">
        <v>919</v>
      </c>
      <c r="F48">
        <f>IF(M48=0,0,COUNTIF(T4_imgsummary!O48:X48,"HC")*100/M48)</f>
        <v>0</v>
      </c>
      <c r="G48" s="26">
        <f>IF(M48=0,0,COUNTIF(T4_imgsummary!O48:X48,"AA")*100/M48)</f>
        <v>70</v>
      </c>
      <c r="H48">
        <f>IF(M48=0,0,COUNTIF(T4_imgsummary!O48:X48,"AB")*100/M48)</f>
        <v>0</v>
      </c>
      <c r="I48" s="26">
        <f>IF(M48=0,0,COUNTIF(T4_imgsummary!O48:X48,"MA")*100/M48)</f>
        <v>30</v>
      </c>
      <c r="J48">
        <f>IF(M48=0,0,COUNTIF(T4_imgsummary!O48:X48,"HA")*100/M48)</f>
        <v>0</v>
      </c>
      <c r="K48">
        <f>IF(M48=0,0,COUNTIF(T4_imgsummary!O48:X48,"OB")*100/M48)</f>
        <v>0</v>
      </c>
      <c r="L48">
        <f>IF(M48=0,0,COUNTIF(T4_imgsummary!O48:X48,"TWB")*100/M48)</f>
        <v>0</v>
      </c>
      <c r="M48">
        <f>10-COUNTIF(T4_imgsummary!O48:X48,"TWS")</f>
        <v>10</v>
      </c>
      <c r="P48">
        <f>IF(M48=0,0,COUNTIF(T4_imgsummary!E48:N48,"ACAN")*100/M48)</f>
        <v>0</v>
      </c>
      <c r="Q48">
        <f>IF(M48=0,0,COUNTIF(T4_imgsummary!E48:N48,"ACB")*100/M48)</f>
        <v>0</v>
      </c>
      <c r="R48">
        <f>IF(M48=0,0,COUNTIF(T4_imgsummary!E48:N48,"ACC")*100/M48)</f>
        <v>0</v>
      </c>
      <c r="S48">
        <f>IF(M48=0,0,COUNTIF(T4_imgsummary!E48:N48,"ACD")*100/M48)</f>
        <v>0</v>
      </c>
      <c r="T48">
        <f>IF(M48=0,0,COUNTIF(T4_imgsummary!E48:N48,"ACH")*100/M48)</f>
        <v>0</v>
      </c>
      <c r="U48">
        <f>IF(M48=0,0,COUNTIF(T4_imgsummary!E48:N48,"ACT")*100/M48)</f>
        <v>0</v>
      </c>
      <c r="V48">
        <f>IF(M48=0,0,COUNTIF(T4_imgsummary!E48:N48,"ACR")*100/M48)</f>
        <v>0</v>
      </c>
      <c r="W48">
        <f>IF(M48=0,0,COUNTIF(T4_imgsummary!E48:N48,"AST")*100/M48)</f>
        <v>0</v>
      </c>
      <c r="X48">
        <f>IF(M48=0,0,COUNTIF(T4_imgsummary!E48:N48,"AF")*100/M48)</f>
        <v>0</v>
      </c>
      <c r="Y48">
        <f>IF(M48=0,0,COUNTIF(T4_imgsummary!E48:N48,"BLEC")*100/M48)</f>
        <v>0</v>
      </c>
      <c r="Z48">
        <f>IF(M48=0,0,COUNTIF(T4_imgsummary!E48:N48,"CAU")*100/M48)</f>
        <v>0</v>
      </c>
      <c r="AA48">
        <f>IF(M48=0,0,COUNTIF(T4_imgsummary!E48:N48,"COE")*100/M48)</f>
        <v>0</v>
      </c>
      <c r="AB48">
        <f>IF(M48=0,0,COUNTIF(T4_imgsummary!E48:N48,"COS")*100/M48)</f>
        <v>0</v>
      </c>
      <c r="AC48">
        <f>IF(M48=0,0,COUNTIF(T4_imgsummary!E48:N48,"CYP")*100/M48)</f>
        <v>0</v>
      </c>
      <c r="AD48">
        <f>IF(M48=0,0,COUNTIF(T4_imgsummary!E48:N48,"DIP")*100/M48)</f>
        <v>0</v>
      </c>
      <c r="AE48">
        <f>IF(M48=0,0,COUNTIF(T4_imgsummary!E48:N48,"ECHY")*100/M48)</f>
        <v>0</v>
      </c>
      <c r="AF48">
        <f>IF(M48=0,0,COUNTIF(T4_imgsummary!E48:N48,"ECHI")*100/M48)</f>
        <v>0</v>
      </c>
      <c r="AG48">
        <f>IF(M48=0,0,COUNTIF(T4_imgsummary!E48:N48,"EUP")*100/M48)</f>
        <v>0</v>
      </c>
      <c r="AH48">
        <f>IF(M48=0,0,COUNTIF(T4_imgsummary!E48:N48,"FAV")*100/M48)</f>
        <v>0</v>
      </c>
      <c r="AI48">
        <f>IF(M48=0,0,COUNTIF(T4_imgsummary!E48:N48,"FVI")*100/M48)</f>
        <v>0</v>
      </c>
      <c r="AJ48">
        <f>IF(M48=0,0,COUNTIF(T4_imgsummary!E48:N48,"CMR")*100/M48)</f>
        <v>0</v>
      </c>
      <c r="AK48">
        <f>IF(M48=0,0,COUNTIF(T4_imgsummary!E48:N48,"GAL")*100/M48)</f>
        <v>0</v>
      </c>
      <c r="AL48">
        <f>IF(M48=0,0,COUNTIF(T4_imgsummary!E48:N48,"GONIA")*100/M48)</f>
        <v>0</v>
      </c>
      <c r="AM48">
        <f>IF(M48=0,0,COUNTIF(T4_imgsummary!E48:N48,"GONIO")*100/M48)</f>
        <v>0</v>
      </c>
      <c r="AN48">
        <f>IF(M48=0,0,COUNTIF(T4_imgsummary!E48:N48,"HEL")*100/M48)</f>
        <v>0</v>
      </c>
      <c r="AO48">
        <f>IF(M48=0,0,COUNTIF(T4_imgsummary!E48:N48,"HYD")*100/M48)</f>
        <v>0</v>
      </c>
      <c r="AP48">
        <f>IF(M48=0,0,COUNTIF(T4_imgsummary!E48:N48,"ISO")*100/M48)</f>
        <v>0</v>
      </c>
      <c r="AQ48">
        <f>IF(M48=0,0,COUNTIF(T4_imgsummary!E48:N48,"LEPA")*100/M48)</f>
        <v>0</v>
      </c>
      <c r="AR48">
        <f>IF(M48=0,0,COUNTIF(T4_imgsummary!E48:N48,"LEPS")*100/M48)</f>
        <v>0</v>
      </c>
      <c r="AS48">
        <f>IF(M48=0,0,COUNTIF(T4_imgsummary!E48:N48,"LOB")*100/M48)</f>
        <v>0</v>
      </c>
      <c r="AT48">
        <f>IF(M48=0,0,COUNTIF(T4_imgsummary!E48:N48,"MER")*100/M48)</f>
        <v>0</v>
      </c>
      <c r="AU48">
        <f>IF(M48=0,0,COUNTIF(T4_imgsummary!E48:N48,"MILL")*100/M48)</f>
        <v>0</v>
      </c>
      <c r="AV48">
        <f>IF(M48=0,0,COUNTIF(T4_imgsummary!E48:N48,"MON")*100/M48)</f>
        <v>0</v>
      </c>
      <c r="AW48">
        <f>IF(M48=0,0,COUNTIF(T4_imgsummary!E48:N48,"MONTB")*100/M48)</f>
        <v>0</v>
      </c>
      <c r="AX48">
        <f>IF(M48=0,0,COUNTIF(T4_imgsummary!E48:N48,"MONTE")*100/M48)</f>
        <v>0</v>
      </c>
      <c r="AY48">
        <f>IF(M48=0,0,COUNTIF(T4_imgsummary!E48:N48,"MONTF")*100/M48)</f>
        <v>0</v>
      </c>
      <c r="AZ48">
        <f>IF(M48=0,0,COUNTIF(T4_imgsummary!E48:N48,"MYC")*100/M48)</f>
        <v>0</v>
      </c>
      <c r="BA48">
        <f>IF(M48=0,0,COUNTIF(T4_imgsummary!E48:N48,"CB")*100/M48)</f>
        <v>0</v>
      </c>
      <c r="BB48">
        <f>IF(M48=0,0,COUNTIF(T4_imgsummary!E48:N48,"BUB")*100/M48)</f>
        <v>0</v>
      </c>
      <c r="BC48">
        <f>IF(M48=0,0,COUNTIF(T4_imgsummary!E48:N48,"CE")*100/M48)</f>
        <v>0</v>
      </c>
      <c r="BD48">
        <f>IF(M48=0,0,COUNTIF(T4_imgsummary!E48:N48,"CF")*100/M48)</f>
        <v>0</v>
      </c>
      <c r="BE48">
        <f>IF(M48=0,0,COUNTIF(T4_imgsummary!E48:N48,"FOT")*100/M48)</f>
        <v>0</v>
      </c>
      <c r="BF48">
        <f>IF(M48=0,0,COUNTIF(T4_imgsummary!E48:N48,"CM")*100/M48)</f>
        <v>0</v>
      </c>
      <c r="BG48">
        <f>IF(M48=0,0,COUNTIF(T4_imgsummary!E48:N48,"OULA")*100/M48)</f>
        <v>0</v>
      </c>
      <c r="BH48">
        <f>IF(M48=0,0,COUNTIF(T4_imgsummary!E48:N48,"OULO")*100/M48)</f>
        <v>0</v>
      </c>
      <c r="BI48">
        <f>IF(M48=0,0,COUNTIF(T4_imgsummary!E48:N48,"OXY")*100/M48)</f>
        <v>0</v>
      </c>
      <c r="BJ48">
        <f>IF(M48=0,0,COUNTIF(T4_imgsummary!E48:N48,"PACE")*100/M48)</f>
        <v>0</v>
      </c>
      <c r="BK48">
        <f>IF(M48=0,0,COUNTIF(T4_imgsummary!E48:N48,"PACF")*100/M48)</f>
        <v>0</v>
      </c>
      <c r="BL48">
        <f>IF(M48=0,0,COUNTIF(T4_imgsummary!E48:N48,"PAV")*100/M48)</f>
        <v>0</v>
      </c>
      <c r="BM48">
        <f>IF(M48=0,0,COUNTIF(T4_imgsummary!E48:N48,"PEC")*100/M48)</f>
        <v>0</v>
      </c>
      <c r="BN48">
        <f>IF(M48=0,0,COUNTIF(T4_imgsummary!E48:N48,"PLAT")*100/M48)</f>
        <v>0</v>
      </c>
      <c r="BO48">
        <f>IF(M48=0,0,COUNTIF(T4_imgsummary!E48:N48,"POC")*100/M48)</f>
        <v>0</v>
      </c>
      <c r="BP48">
        <f>IF(M48=0,0,COUNTIF(T4_imgsummary!E48:N48,"PORB")*100/M48)</f>
        <v>0</v>
      </c>
      <c r="BQ48">
        <f>IF(M48=0,0,COUNTIF(T4_imgsummary!E48:N48,"PORE")*100/M48)</f>
        <v>0</v>
      </c>
      <c r="BR48">
        <f>IF(M48=0,0,COUNTIF(T4_imgsummary!E48:N48,"PORM")*100/M48)</f>
        <v>0</v>
      </c>
      <c r="BS48">
        <f>IF(M48=0,0,COUNTIF(T4_imgsummary!E48:N48,"SER")*100/M48)</f>
        <v>0</v>
      </c>
      <c r="BT48">
        <f>IF(M48=0,0,COUNTIF(T4_imgsummary!E48:N48,"STY")*100/M48)</f>
        <v>0</v>
      </c>
      <c r="BU48">
        <f>IF(M48=0,0,COUNTIF(T4_imgsummary!E48:N48,"SYM")*100/M48)</f>
        <v>0</v>
      </c>
      <c r="BV48">
        <f>IF(M48=0,0,COUNTIF(T4_imgsummary!E48:N48,"TUBI")*100/M48)</f>
        <v>0</v>
      </c>
      <c r="BW48">
        <f>IF(M48=0,0,COUNTIF(T4_imgsummary!E48:N48,"TURB")*100/M48)</f>
        <v>0</v>
      </c>
      <c r="BX48">
        <f>IF(M48=0,0,COUNTIF(T4_imgsummary!E48:N48,"ZACRF")*100/M48)</f>
        <v>0</v>
      </c>
      <c r="BY48">
        <f>IF(M48=0,0,COUNTIF(T4_imgsummary!E48:N48,"ZAGARF")*100/M48)</f>
        <v>0</v>
      </c>
      <c r="BZ48">
        <f>IF(M48=0,0,COUNTIF(T4_imgsummary!E48:N48,"ZAGATF")*100/M48)</f>
        <v>0</v>
      </c>
      <c r="CA48">
        <f>IF(M48=0,0,COUNTIF(T4_imgsummary!E48:N48,"ZDENF")*100/M48)</f>
        <v>0</v>
      </c>
      <c r="CB48">
        <f>IF(M48=0,0,COUNTIF(T4_imgsummary!E48:N48,"ZEUPF")*100/M48)</f>
        <v>0</v>
      </c>
      <c r="CC48">
        <f>IF(M48=0,0,COUNTIF(T4_imgsummary!E48:N48,"ZFAVF")*100/M48)</f>
        <v>0</v>
      </c>
      <c r="CD48">
        <f>IF(M48=0,0,COUNTIF(T4_imgsummary!E48:N48,"ZCMRF")*100/M48)</f>
        <v>0</v>
      </c>
      <c r="CE48">
        <f>IF(M48=0,0,COUNTIF(T4_imgsummary!E48:N48,"ZMUSF")*100/M48)</f>
        <v>0</v>
      </c>
      <c r="CF48">
        <f>IF(M48=0,0,COUNTIF(T4_imgsummary!E48:N48,"ZNSC")*100/M48)</f>
        <v>0</v>
      </c>
      <c r="CG48">
        <f>IF(M48=0,0,COUNTIF(T4_imgsummary!E48:N48,"ZOC")*100/M48)</f>
        <v>0</v>
      </c>
      <c r="CH48">
        <f>IF(M48=0,0,COUNTIF(T4_imgsummary!E48:N48,"ZPOCF")*100/M48)</f>
        <v>0</v>
      </c>
      <c r="CI48">
        <f>IF(M48=0,0,COUNTIF(T4_imgsummary!E48:N48,"ZPORF")*100/M48)</f>
        <v>0</v>
      </c>
      <c r="CK48" s="26">
        <f>IF(M48=0,0,COUNTIF(T4_imgsummary!E48:N48,"AA")*100/M48)</f>
        <v>70</v>
      </c>
      <c r="CL48">
        <f>IF(M48=0,0,COUNTIF(T4_imgsummary!E48:N48,"CA")*100/M48)</f>
        <v>0</v>
      </c>
      <c r="CM48">
        <f>IF(M48=0,0,COUNTIF(T4_imgsummary!E48:N48,"DC")*100/M48)</f>
        <v>0</v>
      </c>
      <c r="CN48">
        <f>IF(M48=0,0,COUNTIF(T4_imgsummary!E48:N48,"DCA")*100/M48)</f>
        <v>0</v>
      </c>
      <c r="CO48">
        <f>IF(M48=0,0,COUNTIF(T4_imgsummary!E48:N48,"DIS")*100/M48)</f>
        <v>0</v>
      </c>
      <c r="CQ48">
        <f>IF(M48=0,0,COUNTIF(T4_imgsummary!E48:N48,"GRV")*100/M48)</f>
        <v>0</v>
      </c>
      <c r="CR48">
        <f>IF(M48=0,0,COUNTIF(T4_imgsummary!E48:N48,"R")*100/M48)</f>
        <v>0</v>
      </c>
      <c r="CS48">
        <f>IF(M48=0,0,COUNTIF(T4_imgsummary!E48:N48,"S")*100/M48)</f>
        <v>0</v>
      </c>
      <c r="CT48">
        <f>IF(M48=0,0,COUNTIF(T4_imgsummary!E48:N48,"RCK")*100/M48)</f>
        <v>0</v>
      </c>
      <c r="CU48">
        <f>IF(M48=0,0,COUNTIF(T4_imgsummary!E48:N48,"SI")*100/M48)</f>
        <v>0</v>
      </c>
      <c r="CW48">
        <f>IF(M48=0,0,COUNTIF(T4_imgsummary!E48:N48,"COD")*100/M48)</f>
        <v>0</v>
      </c>
      <c r="CX48">
        <f>IF(M48=0,0,COUNTIF(T4_imgsummary!E48:N48,"KAPP")*100/M48)</f>
        <v>0</v>
      </c>
      <c r="CY48" s="26">
        <f>IF(M48=0,0,COUNTIF(T4_imgsummary!E48:N48,"MA")*100/M48)</f>
        <v>30</v>
      </c>
      <c r="CZ48">
        <f>IF(M48=0,0,COUNTIF(T4_imgsummary!E48:N48,"SARG")*100/M48)</f>
        <v>0</v>
      </c>
      <c r="DB48">
        <f>IF(M48=0,0,COUNTIF(T4_imgsummary!E48:N48,"HA")*100/M48)</f>
        <v>0</v>
      </c>
      <c r="DD48">
        <f>IF(M48=0,0,COUNTIF(T4_imgsummary!E48:N48,"COTS")*100/M48)</f>
        <v>0</v>
      </c>
      <c r="DE48">
        <f>IF(M48=0,0,COUNTIF(T4_imgsummary!E48:N48,"COR")*100/M48)</f>
        <v>0</v>
      </c>
      <c r="DF48">
        <f>IF(M48=0,0,COUNTIF(T4_imgsummary!E48:N48,"DIA")*100/M48)</f>
        <v>0</v>
      </c>
      <c r="DG48">
        <f>IF(M48=0,0,COUNTIF(T4_imgsummary!E48:N48,"GORG")*100/M48)</f>
        <v>0</v>
      </c>
      <c r="DH48">
        <f>IF(M48=0,0,COUNTIF(T4_imgsummary!E48:N48,"ISIS")*100/M48)</f>
        <v>0</v>
      </c>
      <c r="DI48">
        <f>IF(M48=0,0,COUNTIF(T4_imgsummary!E48:N48,"OT")*100/M48)</f>
        <v>0</v>
      </c>
      <c r="DJ48">
        <f>IF(M48=0,0,COUNTIF(T4_imgsummary!E48:N48,"SG")*100/M48)</f>
        <v>0</v>
      </c>
      <c r="DK48">
        <f>IF(M48=0,0,COUNTIF(T4_imgsummary!E48:N48,"SC")*100/M48)</f>
        <v>0</v>
      </c>
      <c r="DL48">
        <f>IF(M48=0,0,COUNTIF(T4_imgsummary!E48:N48,"SP")*100/M48)</f>
        <v>0</v>
      </c>
      <c r="DM48">
        <f>IF(M48=0,0,COUNTIF(T4_imgsummary!E48:N48,"ZO")*100/M48)</f>
        <v>0</v>
      </c>
      <c r="DO48">
        <f>IF(M48=0,0,COUNTIF(T4_imgsummary!E48:N48,"TWB")*100/M48)</f>
        <v>0</v>
      </c>
      <c r="DQ48">
        <f>IF(M48=0,0,COUNTIF(T4_imgsummary!Y48:AH48,"COR")*100/M48)</f>
        <v>0</v>
      </c>
      <c r="DR48">
        <f>IF(M48=0,0,COUNTIF(T4_imgsummary!Y48:AH48,"COTS")*100/M48)</f>
        <v>0</v>
      </c>
      <c r="DS48">
        <f>IF(M48=0,0,COUNTIF(T4_imgsummary!Y48:AH48,"DIA")*100/M48)</f>
        <v>0</v>
      </c>
      <c r="DT48">
        <f>IF(M48=0,0,COUNTIF(T4_imgsummary!Y48:AH48,"GORG")*100/M48)</f>
        <v>0</v>
      </c>
      <c r="DU48">
        <f>IF(M48=0,0,COUNTIF(T4_imgsummary!Y48:AH48,"ISIS")*100/M48)</f>
        <v>0</v>
      </c>
      <c r="DV48">
        <f>IF(M48=0,0,COUNTIF(T4_imgsummary!Y48:AH48,"DIS")*100/M48)</f>
        <v>0</v>
      </c>
      <c r="DW48">
        <f>IF(M48=0,0,COUNTIF(T4_imgsummary!Y48:AH48,"BLEC")*100/M48)</f>
        <v>0</v>
      </c>
      <c r="DX48">
        <f>IF(M48=0,0,COUNTIF(T4_imgsummary!Y48:AH48,"COD")*100/M48)</f>
        <v>0</v>
      </c>
      <c r="DY48">
        <f>IF(M48=0,0,COUNTIF(T4_imgsummary!Y48:AH48,"KAPP")*100/M48)</f>
        <v>0</v>
      </c>
      <c r="DZ48">
        <f>IF(M48=0,0,COUNTIF(T4_imgsummary!Y48:AH48,"SARG")*100/M48)</f>
        <v>0</v>
      </c>
      <c r="EA48">
        <f>IF(M48=0,0,COUNTIF(T4_imgsummary!Y48:AH48,"ZACRF")*100/M48)</f>
        <v>0</v>
      </c>
      <c r="EB48">
        <f>IF(M48=0,0,COUNTIF(T4_imgsummary!Y48:AH48,"ZAGARF")*100/M48)</f>
        <v>0</v>
      </c>
      <c r="EC48">
        <f>IF(M48=0,0,COUNTIF(T4_imgsummary!Y48:AH48,"ZAGATF")*100/M48)</f>
        <v>0</v>
      </c>
      <c r="ED48">
        <f>IF(M48=0,0,COUNTIF(T4_imgsummary!Y48:AH48,"ZCMRF")*100/M48)</f>
        <v>0</v>
      </c>
      <c r="EE48">
        <f>IF(M48=0,0,COUNTIF(T4_imgsummary!Y48:AH48,"ZDENF")*100/M48)</f>
        <v>0</v>
      </c>
      <c r="EF48">
        <f>IF(M48=0,0,COUNTIF(T4_imgsummary!Y48:AH48,"ZEUPF")*100/M48)</f>
        <v>0</v>
      </c>
      <c r="EG48">
        <f>IF(M48=0,0,COUNTIF(T4_imgsummary!Y48:AH48,"ZFAVF")*100/M48)</f>
        <v>0</v>
      </c>
      <c r="EH48">
        <f>IF(M48=0,0,COUNTIF(T4_imgsummary!Y48:AH48,"ZMUSF")*100/M48)</f>
        <v>0</v>
      </c>
      <c r="EI48">
        <f>IF(M48=0,0,COUNTIF(T4_imgsummary!Y48:AH48,"ZNSC")*100/M48)</f>
        <v>0</v>
      </c>
      <c r="EJ48">
        <f>IF(M48=0,0,COUNTIF(T4_imgsummary!Y48:AH48,"ZOC")*100/M48)</f>
        <v>0</v>
      </c>
      <c r="EK48">
        <f>IF(M48=0,0,COUNTIF(T4_imgsummary!Y48:AH48,"ZPOCF")*100/M48)</f>
        <v>0</v>
      </c>
      <c r="EL48">
        <f>IF(M48=0,0,COUNTIF(T4_imgsummary!Y48:AH48,"ZPORF")*100/M48)</f>
        <v>0</v>
      </c>
    </row>
    <row r="49" spans="1:142" x14ac:dyDescent="0.25">
      <c r="A49">
        <v>47</v>
      </c>
      <c r="B49" t="s">
        <v>920</v>
      </c>
      <c r="F49" s="26">
        <f>IF(M49=0,0,COUNTIF(T4_imgsummary!O49:X49,"HC")*100/M49)</f>
        <v>10</v>
      </c>
      <c r="G49" s="26">
        <f>IF(M49=0,0,COUNTIF(T4_imgsummary!O49:X49,"AA")*100/M49)</f>
        <v>70</v>
      </c>
      <c r="H49">
        <f>IF(M49=0,0,COUNTIF(T4_imgsummary!O49:X49,"AB")*100/M49)</f>
        <v>0</v>
      </c>
      <c r="I49">
        <f>IF(M49=0,0,COUNTIF(T4_imgsummary!O49:X49,"MA")*100/M49)</f>
        <v>0</v>
      </c>
      <c r="J49" s="26">
        <f>IF(M49=0,0,COUNTIF(T4_imgsummary!O49:X49,"HA")*100/M49)</f>
        <v>20</v>
      </c>
      <c r="K49">
        <f>IF(M49=0,0,COUNTIF(T4_imgsummary!O49:X49,"OB")*100/M49)</f>
        <v>0</v>
      </c>
      <c r="L49">
        <f>IF(M49=0,0,COUNTIF(T4_imgsummary!O49:X49,"TWB")*100/M49)</f>
        <v>0</v>
      </c>
      <c r="M49">
        <f>10-COUNTIF(T4_imgsummary!O49:X49,"TWS")</f>
        <v>10</v>
      </c>
      <c r="P49">
        <f>IF(M49=0,0,COUNTIF(T4_imgsummary!E49:N49,"ACAN")*100/M49)</f>
        <v>0</v>
      </c>
      <c r="Q49">
        <f>IF(M49=0,0,COUNTIF(T4_imgsummary!E49:N49,"ACB")*100/M49)</f>
        <v>0</v>
      </c>
      <c r="R49">
        <f>IF(M49=0,0,COUNTIF(T4_imgsummary!E49:N49,"ACC")*100/M49)</f>
        <v>0</v>
      </c>
      <c r="S49">
        <f>IF(M49=0,0,COUNTIF(T4_imgsummary!E49:N49,"ACD")*100/M49)</f>
        <v>0</v>
      </c>
      <c r="T49">
        <f>IF(M49=0,0,COUNTIF(T4_imgsummary!E49:N49,"ACH")*100/M49)</f>
        <v>0</v>
      </c>
      <c r="U49">
        <f>IF(M49=0,0,COUNTIF(T4_imgsummary!E49:N49,"ACT")*100/M49)</f>
        <v>0</v>
      </c>
      <c r="V49">
        <f>IF(M49=0,0,COUNTIF(T4_imgsummary!E49:N49,"ACR")*100/M49)</f>
        <v>0</v>
      </c>
      <c r="W49">
        <f>IF(M49=0,0,COUNTIF(T4_imgsummary!E49:N49,"AST")*100/M49)</f>
        <v>0</v>
      </c>
      <c r="X49">
        <f>IF(M49=0,0,COUNTIF(T4_imgsummary!E49:N49,"AF")*100/M49)</f>
        <v>0</v>
      </c>
      <c r="Y49">
        <f>IF(M49=0,0,COUNTIF(T4_imgsummary!E49:N49,"BLEC")*100/M49)</f>
        <v>0</v>
      </c>
      <c r="Z49">
        <f>IF(M49=0,0,COUNTIF(T4_imgsummary!E49:N49,"CAU")*100/M49)</f>
        <v>0</v>
      </c>
      <c r="AA49">
        <f>IF(M49=0,0,COUNTIF(T4_imgsummary!E49:N49,"COE")*100/M49)</f>
        <v>0</v>
      </c>
      <c r="AB49">
        <f>IF(M49=0,0,COUNTIF(T4_imgsummary!E49:N49,"COS")*100/M49)</f>
        <v>0</v>
      </c>
      <c r="AC49">
        <f>IF(M49=0,0,COUNTIF(T4_imgsummary!E49:N49,"CYP")*100/M49)</f>
        <v>0</v>
      </c>
      <c r="AD49">
        <f>IF(M49=0,0,COUNTIF(T4_imgsummary!E49:N49,"DIP")*100/M49)</f>
        <v>0</v>
      </c>
      <c r="AE49">
        <f>IF(M49=0,0,COUNTIF(T4_imgsummary!E49:N49,"ECHY")*100/M49)</f>
        <v>0</v>
      </c>
      <c r="AF49">
        <f>IF(M49=0,0,COUNTIF(T4_imgsummary!E49:N49,"ECHI")*100/M49)</f>
        <v>0</v>
      </c>
      <c r="AG49">
        <f>IF(M49=0,0,COUNTIF(T4_imgsummary!E49:N49,"EUP")*100/M49)</f>
        <v>0</v>
      </c>
      <c r="AH49">
        <f>IF(M49=0,0,COUNTIF(T4_imgsummary!E49:N49,"FAV")*100/M49)</f>
        <v>0</v>
      </c>
      <c r="AI49">
        <f>IF(M49=0,0,COUNTIF(T4_imgsummary!E49:N49,"FVI")*100/M49)</f>
        <v>0</v>
      </c>
      <c r="AJ49">
        <f>IF(M49=0,0,COUNTIF(T4_imgsummary!E49:N49,"CMR")*100/M49)</f>
        <v>0</v>
      </c>
      <c r="AK49">
        <f>IF(M49=0,0,COUNTIF(T4_imgsummary!E49:N49,"GAL")*100/M49)</f>
        <v>0</v>
      </c>
      <c r="AL49">
        <f>IF(M49=0,0,COUNTIF(T4_imgsummary!E49:N49,"GONIA")*100/M49)</f>
        <v>0</v>
      </c>
      <c r="AM49">
        <f>IF(M49=0,0,COUNTIF(T4_imgsummary!E49:N49,"GONIO")*100/M49)</f>
        <v>0</v>
      </c>
      <c r="AN49">
        <f>IF(M49=0,0,COUNTIF(T4_imgsummary!E49:N49,"HEL")*100/M49)</f>
        <v>0</v>
      </c>
      <c r="AO49">
        <f>IF(M49=0,0,COUNTIF(T4_imgsummary!E49:N49,"HYD")*100/M49)</f>
        <v>0</v>
      </c>
      <c r="AP49" s="26">
        <f>IF(M49=0,0,COUNTIF(T4_imgsummary!E49:N49,"ISO")*100/M49)</f>
        <v>10</v>
      </c>
      <c r="AQ49">
        <f>IF(M49=0,0,COUNTIF(T4_imgsummary!E49:N49,"LEPA")*100/M49)</f>
        <v>0</v>
      </c>
      <c r="AR49">
        <f>IF(M49=0,0,COUNTIF(T4_imgsummary!E49:N49,"LEPS")*100/M49)</f>
        <v>0</v>
      </c>
      <c r="AS49">
        <f>IF(M49=0,0,COUNTIF(T4_imgsummary!E49:N49,"LOB")*100/M49)</f>
        <v>0</v>
      </c>
      <c r="AT49">
        <f>IF(M49=0,0,COUNTIF(T4_imgsummary!E49:N49,"MER")*100/M49)</f>
        <v>0</v>
      </c>
      <c r="AU49">
        <f>IF(M49=0,0,COUNTIF(T4_imgsummary!E49:N49,"MILL")*100/M49)</f>
        <v>0</v>
      </c>
      <c r="AV49">
        <f>IF(M49=0,0,COUNTIF(T4_imgsummary!E49:N49,"MON")*100/M49)</f>
        <v>0</v>
      </c>
      <c r="AW49">
        <f>IF(M49=0,0,COUNTIF(T4_imgsummary!E49:N49,"MONTB")*100/M49)</f>
        <v>0</v>
      </c>
      <c r="AX49">
        <f>IF(M49=0,0,COUNTIF(T4_imgsummary!E49:N49,"MONTE")*100/M49)</f>
        <v>0</v>
      </c>
      <c r="AY49">
        <f>IF(M49=0,0,COUNTIF(T4_imgsummary!E49:N49,"MONTF")*100/M49)</f>
        <v>0</v>
      </c>
      <c r="AZ49">
        <f>IF(M49=0,0,COUNTIF(T4_imgsummary!E49:N49,"MYC")*100/M49)</f>
        <v>0</v>
      </c>
      <c r="BA49">
        <f>IF(M49=0,0,COUNTIF(T4_imgsummary!E49:N49,"CB")*100/M49)</f>
        <v>0</v>
      </c>
      <c r="BB49">
        <f>IF(M49=0,0,COUNTIF(T4_imgsummary!E49:N49,"BUB")*100/M49)</f>
        <v>0</v>
      </c>
      <c r="BC49">
        <f>IF(M49=0,0,COUNTIF(T4_imgsummary!E49:N49,"CE")*100/M49)</f>
        <v>0</v>
      </c>
      <c r="BD49">
        <f>IF(M49=0,0,COUNTIF(T4_imgsummary!E49:N49,"CF")*100/M49)</f>
        <v>0</v>
      </c>
      <c r="BE49">
        <f>IF(M49=0,0,COUNTIF(T4_imgsummary!E49:N49,"FOT")*100/M49)</f>
        <v>0</v>
      </c>
      <c r="BF49">
        <f>IF(M49=0,0,COUNTIF(T4_imgsummary!E49:N49,"CM")*100/M49)</f>
        <v>0</v>
      </c>
      <c r="BG49">
        <f>IF(M49=0,0,COUNTIF(T4_imgsummary!E49:N49,"OULA")*100/M49)</f>
        <v>0</v>
      </c>
      <c r="BH49">
        <f>IF(M49=0,0,COUNTIF(T4_imgsummary!E49:N49,"OULO")*100/M49)</f>
        <v>0</v>
      </c>
      <c r="BI49">
        <f>IF(M49=0,0,COUNTIF(T4_imgsummary!E49:N49,"OXY")*100/M49)</f>
        <v>0</v>
      </c>
      <c r="BJ49">
        <f>IF(M49=0,0,COUNTIF(T4_imgsummary!E49:N49,"PACE")*100/M49)</f>
        <v>0</v>
      </c>
      <c r="BK49">
        <f>IF(M49=0,0,COUNTIF(T4_imgsummary!E49:N49,"PACF")*100/M49)</f>
        <v>0</v>
      </c>
      <c r="BL49">
        <f>IF(M49=0,0,COUNTIF(T4_imgsummary!E49:N49,"PAV")*100/M49)</f>
        <v>0</v>
      </c>
      <c r="BM49">
        <f>IF(M49=0,0,COUNTIF(T4_imgsummary!E49:N49,"PEC")*100/M49)</f>
        <v>0</v>
      </c>
      <c r="BN49">
        <f>IF(M49=0,0,COUNTIF(T4_imgsummary!E49:N49,"PLAT")*100/M49)</f>
        <v>0</v>
      </c>
      <c r="BO49">
        <f>IF(M49=0,0,COUNTIF(T4_imgsummary!E49:N49,"POC")*100/M49)</f>
        <v>0</v>
      </c>
      <c r="BP49">
        <f>IF(M49=0,0,COUNTIF(T4_imgsummary!E49:N49,"PORB")*100/M49)</f>
        <v>0</v>
      </c>
      <c r="BQ49">
        <f>IF(M49=0,0,COUNTIF(T4_imgsummary!E49:N49,"PORE")*100/M49)</f>
        <v>0</v>
      </c>
      <c r="BR49">
        <f>IF(M49=0,0,COUNTIF(T4_imgsummary!E49:N49,"PORM")*100/M49)</f>
        <v>0</v>
      </c>
      <c r="BS49">
        <f>IF(M49=0,0,COUNTIF(T4_imgsummary!E49:N49,"SER")*100/M49)</f>
        <v>0</v>
      </c>
      <c r="BT49">
        <f>IF(M49=0,0,COUNTIF(T4_imgsummary!E49:N49,"STY")*100/M49)</f>
        <v>0</v>
      </c>
      <c r="BU49">
        <f>IF(M49=0,0,COUNTIF(T4_imgsummary!E49:N49,"SYM")*100/M49)</f>
        <v>0</v>
      </c>
      <c r="BV49">
        <f>IF(M49=0,0,COUNTIF(T4_imgsummary!E49:N49,"TUBI")*100/M49)</f>
        <v>0</v>
      </c>
      <c r="BW49">
        <f>IF(M49=0,0,COUNTIF(T4_imgsummary!E49:N49,"TURB")*100/M49)</f>
        <v>0</v>
      </c>
      <c r="BX49">
        <f>IF(M49=0,0,COUNTIF(T4_imgsummary!E49:N49,"ZACRF")*100/M49)</f>
        <v>0</v>
      </c>
      <c r="BY49">
        <f>IF(M49=0,0,COUNTIF(T4_imgsummary!E49:N49,"ZAGARF")*100/M49)</f>
        <v>0</v>
      </c>
      <c r="BZ49">
        <f>IF(M49=0,0,COUNTIF(T4_imgsummary!E49:N49,"ZAGATF")*100/M49)</f>
        <v>0</v>
      </c>
      <c r="CA49">
        <f>IF(M49=0,0,COUNTIF(T4_imgsummary!E49:N49,"ZDENF")*100/M49)</f>
        <v>0</v>
      </c>
      <c r="CB49">
        <f>IF(M49=0,0,COUNTIF(T4_imgsummary!E49:N49,"ZEUPF")*100/M49)</f>
        <v>0</v>
      </c>
      <c r="CC49">
        <f>IF(M49=0,0,COUNTIF(T4_imgsummary!E49:N49,"ZFAVF")*100/M49)</f>
        <v>0</v>
      </c>
      <c r="CD49">
        <f>IF(M49=0,0,COUNTIF(T4_imgsummary!E49:N49,"ZCMRF")*100/M49)</f>
        <v>0</v>
      </c>
      <c r="CE49">
        <f>IF(M49=0,0,COUNTIF(T4_imgsummary!E49:N49,"ZMUSF")*100/M49)</f>
        <v>0</v>
      </c>
      <c r="CF49">
        <f>IF(M49=0,0,COUNTIF(T4_imgsummary!E49:N49,"ZNSC")*100/M49)</f>
        <v>0</v>
      </c>
      <c r="CG49">
        <f>IF(M49=0,0,COUNTIF(T4_imgsummary!E49:N49,"ZOC")*100/M49)</f>
        <v>0</v>
      </c>
      <c r="CH49">
        <f>IF(M49=0,0,COUNTIF(T4_imgsummary!E49:N49,"ZPOCF")*100/M49)</f>
        <v>0</v>
      </c>
      <c r="CI49">
        <f>IF(M49=0,0,COUNTIF(T4_imgsummary!E49:N49,"ZPORF")*100/M49)</f>
        <v>0</v>
      </c>
      <c r="CK49" s="26">
        <f>IF(M49=0,0,COUNTIF(T4_imgsummary!E49:N49,"AA")*100/M49)</f>
        <v>50</v>
      </c>
      <c r="CL49" s="26">
        <f>IF(M49=0,0,COUNTIF(T4_imgsummary!E49:N49,"CA")*100/M49)</f>
        <v>20</v>
      </c>
      <c r="CM49">
        <f>IF(M49=0,0,COUNTIF(T4_imgsummary!E49:N49,"DC")*100/M49)</f>
        <v>0</v>
      </c>
      <c r="CN49">
        <f>IF(M49=0,0,COUNTIF(T4_imgsummary!E49:N49,"DCA")*100/M49)</f>
        <v>0</v>
      </c>
      <c r="CO49">
        <f>IF(M49=0,0,COUNTIF(T4_imgsummary!E49:N49,"DIS")*100/M49)</f>
        <v>0</v>
      </c>
      <c r="CQ49">
        <f>IF(M49=0,0,COUNTIF(T4_imgsummary!E49:N49,"GRV")*100/M49)</f>
        <v>0</v>
      </c>
      <c r="CR49">
        <f>IF(M49=0,0,COUNTIF(T4_imgsummary!E49:N49,"R")*100/M49)</f>
        <v>0</v>
      </c>
      <c r="CS49">
        <f>IF(M49=0,0,COUNTIF(T4_imgsummary!E49:N49,"S")*100/M49)</f>
        <v>0</v>
      </c>
      <c r="CT49">
        <f>IF(M49=0,0,COUNTIF(T4_imgsummary!E49:N49,"RCK")*100/M49)</f>
        <v>0</v>
      </c>
      <c r="CU49">
        <f>IF(M49=0,0,COUNTIF(T4_imgsummary!E49:N49,"SI")*100/M49)</f>
        <v>0</v>
      </c>
      <c r="CW49">
        <f>IF(M49=0,0,COUNTIF(T4_imgsummary!E49:N49,"COD")*100/M49)</f>
        <v>0</v>
      </c>
      <c r="CX49">
        <f>IF(M49=0,0,COUNTIF(T4_imgsummary!E49:N49,"KAPP")*100/M49)</f>
        <v>0</v>
      </c>
      <c r="CY49">
        <f>IF(M49=0,0,COUNTIF(T4_imgsummary!E49:N49,"MA")*100/M49)</f>
        <v>0</v>
      </c>
      <c r="CZ49">
        <f>IF(M49=0,0,COUNTIF(T4_imgsummary!E49:N49,"SARG")*100/M49)</f>
        <v>0</v>
      </c>
      <c r="DB49" s="26">
        <f>IF(M49=0,0,COUNTIF(T4_imgsummary!E49:N49,"HA")*100/M49)</f>
        <v>20</v>
      </c>
      <c r="DD49">
        <f>IF(M49=0,0,COUNTIF(T4_imgsummary!E49:N49,"COTS")*100/M49)</f>
        <v>0</v>
      </c>
      <c r="DE49">
        <f>IF(M49=0,0,COUNTIF(T4_imgsummary!E49:N49,"COR")*100/M49)</f>
        <v>0</v>
      </c>
      <c r="DF49">
        <f>IF(M49=0,0,COUNTIF(T4_imgsummary!E49:N49,"DIA")*100/M49)</f>
        <v>0</v>
      </c>
      <c r="DG49">
        <f>IF(M49=0,0,COUNTIF(T4_imgsummary!E49:N49,"GORG")*100/M49)</f>
        <v>0</v>
      </c>
      <c r="DH49">
        <f>IF(M49=0,0,COUNTIF(T4_imgsummary!E49:N49,"ISIS")*100/M49)</f>
        <v>0</v>
      </c>
      <c r="DI49">
        <f>IF(M49=0,0,COUNTIF(T4_imgsummary!E49:N49,"OT")*100/M49)</f>
        <v>0</v>
      </c>
      <c r="DJ49">
        <f>IF(M49=0,0,COUNTIF(T4_imgsummary!E49:N49,"SG")*100/M49)</f>
        <v>0</v>
      </c>
      <c r="DK49">
        <f>IF(M49=0,0,COUNTIF(T4_imgsummary!E49:N49,"SC")*100/M49)</f>
        <v>0</v>
      </c>
      <c r="DL49">
        <f>IF(M49=0,0,COUNTIF(T4_imgsummary!E49:N49,"SP")*100/M49)</f>
        <v>0</v>
      </c>
      <c r="DM49">
        <f>IF(M49=0,0,COUNTIF(T4_imgsummary!E49:N49,"ZO")*100/M49)</f>
        <v>0</v>
      </c>
      <c r="DO49">
        <f>IF(M49=0,0,COUNTIF(T4_imgsummary!E49:N49,"TWB")*100/M49)</f>
        <v>0</v>
      </c>
      <c r="DQ49">
        <f>IF(M49=0,0,COUNTIF(T4_imgsummary!Y49:AH49,"COR")*100/M49)</f>
        <v>0</v>
      </c>
      <c r="DR49">
        <f>IF(M49=0,0,COUNTIF(T4_imgsummary!Y49:AH49,"COTS")*100/M49)</f>
        <v>0</v>
      </c>
      <c r="DS49">
        <f>IF(M49=0,0,COUNTIF(T4_imgsummary!Y49:AH49,"DIA")*100/M49)</f>
        <v>0</v>
      </c>
      <c r="DT49">
        <f>IF(M49=0,0,COUNTIF(T4_imgsummary!Y49:AH49,"GORG")*100/M49)</f>
        <v>0</v>
      </c>
      <c r="DU49">
        <f>IF(M49=0,0,COUNTIF(T4_imgsummary!Y49:AH49,"ISIS")*100/M49)</f>
        <v>0</v>
      </c>
      <c r="DV49">
        <f>IF(M49=0,0,COUNTIF(T4_imgsummary!Y49:AH49,"DIS")*100/M49)</f>
        <v>0</v>
      </c>
      <c r="DW49">
        <f>IF(M49=0,0,COUNTIF(T4_imgsummary!Y49:AH49,"BLEC")*100/M49)</f>
        <v>0</v>
      </c>
      <c r="DX49">
        <f>IF(M49=0,0,COUNTIF(T4_imgsummary!Y49:AH49,"COD")*100/M49)</f>
        <v>0</v>
      </c>
      <c r="DY49">
        <f>IF(M49=0,0,COUNTIF(T4_imgsummary!Y49:AH49,"KAPP")*100/M49)</f>
        <v>0</v>
      </c>
      <c r="DZ49">
        <f>IF(M49=0,0,COUNTIF(T4_imgsummary!Y49:AH49,"SARG")*100/M49)</f>
        <v>0</v>
      </c>
      <c r="EA49">
        <f>IF(M49=0,0,COUNTIF(T4_imgsummary!Y49:AH49,"ZACRF")*100/M49)</f>
        <v>0</v>
      </c>
      <c r="EB49">
        <f>IF(M49=0,0,COUNTIF(T4_imgsummary!Y49:AH49,"ZAGARF")*100/M49)</f>
        <v>0</v>
      </c>
      <c r="EC49">
        <f>IF(M49=0,0,COUNTIF(T4_imgsummary!Y49:AH49,"ZAGATF")*100/M49)</f>
        <v>0</v>
      </c>
      <c r="ED49">
        <f>IF(M49=0,0,COUNTIF(T4_imgsummary!Y49:AH49,"ZCMRF")*100/M49)</f>
        <v>0</v>
      </c>
      <c r="EE49">
        <f>IF(M49=0,0,COUNTIF(T4_imgsummary!Y49:AH49,"ZDENF")*100/M49)</f>
        <v>0</v>
      </c>
      <c r="EF49">
        <f>IF(M49=0,0,COUNTIF(T4_imgsummary!Y49:AH49,"ZEUPF")*100/M49)</f>
        <v>0</v>
      </c>
      <c r="EG49">
        <f>IF(M49=0,0,COUNTIF(T4_imgsummary!Y49:AH49,"ZFAVF")*100/M49)</f>
        <v>0</v>
      </c>
      <c r="EH49">
        <f>IF(M49=0,0,COUNTIF(T4_imgsummary!Y49:AH49,"ZMUSF")*100/M49)</f>
        <v>0</v>
      </c>
      <c r="EI49">
        <f>IF(M49=0,0,COUNTIF(T4_imgsummary!Y49:AH49,"ZNSC")*100/M49)</f>
        <v>0</v>
      </c>
      <c r="EJ49">
        <f>IF(M49=0,0,COUNTIF(T4_imgsummary!Y49:AH49,"ZOC")*100/M49)</f>
        <v>0</v>
      </c>
      <c r="EK49">
        <f>IF(M49=0,0,COUNTIF(T4_imgsummary!Y49:AH49,"ZPOCF")*100/M49)</f>
        <v>0</v>
      </c>
      <c r="EL49">
        <f>IF(M49=0,0,COUNTIF(T4_imgsummary!Y49:AH49,"ZPORF")*100/M49)</f>
        <v>0</v>
      </c>
    </row>
    <row r="50" spans="1:142" x14ac:dyDescent="0.25">
      <c r="A50">
        <v>48</v>
      </c>
      <c r="B50" t="s">
        <v>921</v>
      </c>
      <c r="F50">
        <f>IF(M50=0,0,COUNTIF(T4_imgsummary!O50:X50,"HC")*100/M50)</f>
        <v>0</v>
      </c>
      <c r="G50" s="26">
        <f>IF(M50=0,0,COUNTIF(T4_imgsummary!O50:X50,"AA")*100/M50)</f>
        <v>70</v>
      </c>
      <c r="H50">
        <f>IF(M50=0,0,COUNTIF(T4_imgsummary!O50:X50,"AB")*100/M50)</f>
        <v>0</v>
      </c>
      <c r="I50">
        <f>IF(M50=0,0,COUNTIF(T4_imgsummary!O50:X50,"MA")*100/M50)</f>
        <v>0</v>
      </c>
      <c r="J50" s="26">
        <f>IF(M50=0,0,COUNTIF(T4_imgsummary!O50:X50,"HA")*100/M50)</f>
        <v>10</v>
      </c>
      <c r="K50" s="26">
        <f>IF(M50=0,0,COUNTIF(T4_imgsummary!O50:X50,"OB")*100/M50)</f>
        <v>20</v>
      </c>
      <c r="L50">
        <f>IF(M50=0,0,COUNTIF(T4_imgsummary!O50:X50,"TWB")*100/M50)</f>
        <v>0</v>
      </c>
      <c r="M50">
        <f>10-COUNTIF(T4_imgsummary!O50:X50,"TWS")</f>
        <v>10</v>
      </c>
      <c r="P50">
        <f>IF(M50=0,0,COUNTIF(T4_imgsummary!E50:N50,"ACAN")*100/M50)</f>
        <v>0</v>
      </c>
      <c r="Q50">
        <f>IF(M50=0,0,COUNTIF(T4_imgsummary!E50:N50,"ACB")*100/M50)</f>
        <v>0</v>
      </c>
      <c r="R50">
        <f>IF(M50=0,0,COUNTIF(T4_imgsummary!E50:N50,"ACC")*100/M50)</f>
        <v>0</v>
      </c>
      <c r="S50">
        <f>IF(M50=0,0,COUNTIF(T4_imgsummary!E50:N50,"ACD")*100/M50)</f>
        <v>0</v>
      </c>
      <c r="T50">
        <f>IF(M50=0,0,COUNTIF(T4_imgsummary!E50:N50,"ACH")*100/M50)</f>
        <v>0</v>
      </c>
      <c r="U50">
        <f>IF(M50=0,0,COUNTIF(T4_imgsummary!E50:N50,"ACT")*100/M50)</f>
        <v>0</v>
      </c>
      <c r="V50">
        <f>IF(M50=0,0,COUNTIF(T4_imgsummary!E50:N50,"ACR")*100/M50)</f>
        <v>0</v>
      </c>
      <c r="W50">
        <f>IF(M50=0,0,COUNTIF(T4_imgsummary!E50:N50,"AST")*100/M50)</f>
        <v>0</v>
      </c>
      <c r="X50">
        <f>IF(M50=0,0,COUNTIF(T4_imgsummary!E50:N50,"AF")*100/M50)</f>
        <v>0</v>
      </c>
      <c r="Y50">
        <f>IF(M50=0,0,COUNTIF(T4_imgsummary!E50:N50,"BLEC")*100/M50)</f>
        <v>0</v>
      </c>
      <c r="Z50">
        <f>IF(M50=0,0,COUNTIF(T4_imgsummary!E50:N50,"CAU")*100/M50)</f>
        <v>0</v>
      </c>
      <c r="AA50">
        <f>IF(M50=0,0,COUNTIF(T4_imgsummary!E50:N50,"COE")*100/M50)</f>
        <v>0</v>
      </c>
      <c r="AB50">
        <f>IF(M50=0,0,COUNTIF(T4_imgsummary!E50:N50,"COS")*100/M50)</f>
        <v>0</v>
      </c>
      <c r="AC50">
        <f>IF(M50=0,0,COUNTIF(T4_imgsummary!E50:N50,"CYP")*100/M50)</f>
        <v>0</v>
      </c>
      <c r="AD50">
        <f>IF(M50=0,0,COUNTIF(T4_imgsummary!E50:N50,"DIP")*100/M50)</f>
        <v>0</v>
      </c>
      <c r="AE50">
        <f>IF(M50=0,0,COUNTIF(T4_imgsummary!E50:N50,"ECHY")*100/M50)</f>
        <v>0</v>
      </c>
      <c r="AF50">
        <f>IF(M50=0,0,COUNTIF(T4_imgsummary!E50:N50,"ECHI")*100/M50)</f>
        <v>0</v>
      </c>
      <c r="AG50">
        <f>IF(M50=0,0,COUNTIF(T4_imgsummary!E50:N50,"EUP")*100/M50)</f>
        <v>0</v>
      </c>
      <c r="AH50">
        <f>IF(M50=0,0,COUNTIF(T4_imgsummary!E50:N50,"FAV")*100/M50)</f>
        <v>0</v>
      </c>
      <c r="AI50">
        <f>IF(M50=0,0,COUNTIF(T4_imgsummary!E50:N50,"FVI")*100/M50)</f>
        <v>0</v>
      </c>
      <c r="AJ50">
        <f>IF(M50=0,0,COUNTIF(T4_imgsummary!E50:N50,"CMR")*100/M50)</f>
        <v>0</v>
      </c>
      <c r="AK50">
        <f>IF(M50=0,0,COUNTIF(T4_imgsummary!E50:N50,"GAL")*100/M50)</f>
        <v>0</v>
      </c>
      <c r="AL50">
        <f>IF(M50=0,0,COUNTIF(T4_imgsummary!E50:N50,"GONIA")*100/M50)</f>
        <v>0</v>
      </c>
      <c r="AM50">
        <f>IF(M50=0,0,COUNTIF(T4_imgsummary!E50:N50,"GONIO")*100/M50)</f>
        <v>0</v>
      </c>
      <c r="AN50">
        <f>IF(M50=0,0,COUNTIF(T4_imgsummary!E50:N50,"HEL")*100/M50)</f>
        <v>0</v>
      </c>
      <c r="AO50">
        <f>IF(M50=0,0,COUNTIF(T4_imgsummary!E50:N50,"HYD")*100/M50)</f>
        <v>0</v>
      </c>
      <c r="AP50">
        <f>IF(M50=0,0,COUNTIF(T4_imgsummary!E50:N50,"ISO")*100/M50)</f>
        <v>0</v>
      </c>
      <c r="AQ50">
        <f>IF(M50=0,0,COUNTIF(T4_imgsummary!E50:N50,"LEPA")*100/M50)</f>
        <v>0</v>
      </c>
      <c r="AR50">
        <f>IF(M50=0,0,COUNTIF(T4_imgsummary!E50:N50,"LEPS")*100/M50)</f>
        <v>0</v>
      </c>
      <c r="AS50">
        <f>IF(M50=0,0,COUNTIF(T4_imgsummary!E50:N50,"LOB")*100/M50)</f>
        <v>0</v>
      </c>
      <c r="AT50">
        <f>IF(M50=0,0,COUNTIF(T4_imgsummary!E50:N50,"MER")*100/M50)</f>
        <v>0</v>
      </c>
      <c r="AU50">
        <f>IF(M50=0,0,COUNTIF(T4_imgsummary!E50:N50,"MILL")*100/M50)</f>
        <v>0</v>
      </c>
      <c r="AV50">
        <f>IF(M50=0,0,COUNTIF(T4_imgsummary!E50:N50,"MON")*100/M50)</f>
        <v>0</v>
      </c>
      <c r="AW50">
        <f>IF(M50=0,0,COUNTIF(T4_imgsummary!E50:N50,"MONTB")*100/M50)</f>
        <v>0</v>
      </c>
      <c r="AX50">
        <f>IF(M50=0,0,COUNTIF(T4_imgsummary!E50:N50,"MONTE")*100/M50)</f>
        <v>0</v>
      </c>
      <c r="AY50">
        <f>IF(M50=0,0,COUNTIF(T4_imgsummary!E50:N50,"MONTF")*100/M50)</f>
        <v>0</v>
      </c>
      <c r="AZ50">
        <f>IF(M50=0,0,COUNTIF(T4_imgsummary!E50:N50,"MYC")*100/M50)</f>
        <v>0</v>
      </c>
      <c r="BA50">
        <f>IF(M50=0,0,COUNTIF(T4_imgsummary!E50:N50,"CB")*100/M50)</f>
        <v>0</v>
      </c>
      <c r="BB50">
        <f>IF(M50=0,0,COUNTIF(T4_imgsummary!E50:N50,"BUB")*100/M50)</f>
        <v>0</v>
      </c>
      <c r="BC50">
        <f>IF(M50=0,0,COUNTIF(T4_imgsummary!E50:N50,"CE")*100/M50)</f>
        <v>0</v>
      </c>
      <c r="BD50">
        <f>IF(M50=0,0,COUNTIF(T4_imgsummary!E50:N50,"CF")*100/M50)</f>
        <v>0</v>
      </c>
      <c r="BE50">
        <f>IF(M50=0,0,COUNTIF(T4_imgsummary!E50:N50,"FOT")*100/M50)</f>
        <v>0</v>
      </c>
      <c r="BF50">
        <f>IF(M50=0,0,COUNTIF(T4_imgsummary!E50:N50,"CM")*100/M50)</f>
        <v>0</v>
      </c>
      <c r="BG50">
        <f>IF(M50=0,0,COUNTIF(T4_imgsummary!E50:N50,"OULA")*100/M50)</f>
        <v>0</v>
      </c>
      <c r="BH50">
        <f>IF(M50=0,0,COUNTIF(T4_imgsummary!E50:N50,"OULO")*100/M50)</f>
        <v>0</v>
      </c>
      <c r="BI50">
        <f>IF(M50=0,0,COUNTIF(T4_imgsummary!E50:N50,"OXY")*100/M50)</f>
        <v>0</v>
      </c>
      <c r="BJ50">
        <f>IF(M50=0,0,COUNTIF(T4_imgsummary!E50:N50,"PACE")*100/M50)</f>
        <v>0</v>
      </c>
      <c r="BK50">
        <f>IF(M50=0,0,COUNTIF(T4_imgsummary!E50:N50,"PACF")*100/M50)</f>
        <v>0</v>
      </c>
      <c r="BL50">
        <f>IF(M50=0,0,COUNTIF(T4_imgsummary!E50:N50,"PAV")*100/M50)</f>
        <v>0</v>
      </c>
      <c r="BM50">
        <f>IF(M50=0,0,COUNTIF(T4_imgsummary!E50:N50,"PEC")*100/M50)</f>
        <v>0</v>
      </c>
      <c r="BN50">
        <f>IF(M50=0,0,COUNTIF(T4_imgsummary!E50:N50,"PLAT")*100/M50)</f>
        <v>0</v>
      </c>
      <c r="BO50">
        <f>IF(M50=0,0,COUNTIF(T4_imgsummary!E50:N50,"POC")*100/M50)</f>
        <v>0</v>
      </c>
      <c r="BP50">
        <f>IF(M50=0,0,COUNTIF(T4_imgsummary!E50:N50,"PORB")*100/M50)</f>
        <v>0</v>
      </c>
      <c r="BQ50">
        <f>IF(M50=0,0,COUNTIF(T4_imgsummary!E50:N50,"PORE")*100/M50)</f>
        <v>0</v>
      </c>
      <c r="BR50">
        <f>IF(M50=0,0,COUNTIF(T4_imgsummary!E50:N50,"PORM")*100/M50)</f>
        <v>0</v>
      </c>
      <c r="BS50">
        <f>IF(M50=0,0,COUNTIF(T4_imgsummary!E50:N50,"SER")*100/M50)</f>
        <v>0</v>
      </c>
      <c r="BT50">
        <f>IF(M50=0,0,COUNTIF(T4_imgsummary!E50:N50,"STY")*100/M50)</f>
        <v>0</v>
      </c>
      <c r="BU50">
        <f>IF(M50=0,0,COUNTIF(T4_imgsummary!E50:N50,"SYM")*100/M50)</f>
        <v>0</v>
      </c>
      <c r="BV50">
        <f>IF(M50=0,0,COUNTIF(T4_imgsummary!E50:N50,"TUBI")*100/M50)</f>
        <v>0</v>
      </c>
      <c r="BW50">
        <f>IF(M50=0,0,COUNTIF(T4_imgsummary!E50:N50,"TURB")*100/M50)</f>
        <v>0</v>
      </c>
      <c r="BX50">
        <f>IF(M50=0,0,COUNTIF(T4_imgsummary!E50:N50,"ZACRF")*100/M50)</f>
        <v>0</v>
      </c>
      <c r="BY50">
        <f>IF(M50=0,0,COUNTIF(T4_imgsummary!E50:N50,"ZAGARF")*100/M50)</f>
        <v>0</v>
      </c>
      <c r="BZ50">
        <f>IF(M50=0,0,COUNTIF(T4_imgsummary!E50:N50,"ZAGATF")*100/M50)</f>
        <v>0</v>
      </c>
      <c r="CA50">
        <f>IF(M50=0,0,COUNTIF(T4_imgsummary!E50:N50,"ZDENF")*100/M50)</f>
        <v>0</v>
      </c>
      <c r="CB50">
        <f>IF(M50=0,0,COUNTIF(T4_imgsummary!E50:N50,"ZEUPF")*100/M50)</f>
        <v>0</v>
      </c>
      <c r="CC50">
        <f>IF(M50=0,0,COUNTIF(T4_imgsummary!E50:N50,"ZFAVF")*100/M50)</f>
        <v>0</v>
      </c>
      <c r="CD50">
        <f>IF(M50=0,0,COUNTIF(T4_imgsummary!E50:N50,"ZCMRF")*100/M50)</f>
        <v>0</v>
      </c>
      <c r="CE50">
        <f>IF(M50=0,0,COUNTIF(T4_imgsummary!E50:N50,"ZMUSF")*100/M50)</f>
        <v>0</v>
      </c>
      <c r="CF50">
        <f>IF(M50=0,0,COUNTIF(T4_imgsummary!E50:N50,"ZNSC")*100/M50)</f>
        <v>0</v>
      </c>
      <c r="CG50">
        <f>IF(M50=0,0,COUNTIF(T4_imgsummary!E50:N50,"ZOC")*100/M50)</f>
        <v>0</v>
      </c>
      <c r="CH50">
        <f>IF(M50=0,0,COUNTIF(T4_imgsummary!E50:N50,"ZPOCF")*100/M50)</f>
        <v>0</v>
      </c>
      <c r="CI50">
        <f>IF(M50=0,0,COUNTIF(T4_imgsummary!E50:N50,"ZPORF")*100/M50)</f>
        <v>0</v>
      </c>
      <c r="CK50" s="26">
        <f>IF(M50=0,0,COUNTIF(T4_imgsummary!E50:N50,"AA")*100/M50)</f>
        <v>70</v>
      </c>
      <c r="CL50">
        <f>IF(M50=0,0,COUNTIF(T4_imgsummary!E50:N50,"CA")*100/M50)</f>
        <v>0</v>
      </c>
      <c r="CM50">
        <f>IF(M50=0,0,COUNTIF(T4_imgsummary!E50:N50,"DC")*100/M50)</f>
        <v>0</v>
      </c>
      <c r="CN50">
        <f>IF(M50=0,0,COUNTIF(T4_imgsummary!E50:N50,"DCA")*100/M50)</f>
        <v>0</v>
      </c>
      <c r="CO50">
        <f>IF(M50=0,0,COUNTIF(T4_imgsummary!E50:N50,"DIS")*100/M50)</f>
        <v>0</v>
      </c>
      <c r="CQ50">
        <f>IF(M50=0,0,COUNTIF(T4_imgsummary!E50:N50,"GRV")*100/M50)</f>
        <v>0</v>
      </c>
      <c r="CR50">
        <f>IF(M50=0,0,COUNTIF(T4_imgsummary!E50:N50,"R")*100/M50)</f>
        <v>0</v>
      </c>
      <c r="CS50">
        <f>IF(M50=0,0,COUNTIF(T4_imgsummary!E50:N50,"S")*100/M50)</f>
        <v>0</v>
      </c>
      <c r="CT50">
        <f>IF(M50=0,0,COUNTIF(T4_imgsummary!E50:N50,"RCK")*100/M50)</f>
        <v>0</v>
      </c>
      <c r="CU50">
        <f>IF(M50=0,0,COUNTIF(T4_imgsummary!E50:N50,"SI")*100/M50)</f>
        <v>0</v>
      </c>
      <c r="CW50">
        <f>IF(M50=0,0,COUNTIF(T4_imgsummary!E50:N50,"COD")*100/M50)</f>
        <v>0</v>
      </c>
      <c r="CX50">
        <f>IF(M50=0,0,COUNTIF(T4_imgsummary!E50:N50,"KAPP")*100/M50)</f>
        <v>0</v>
      </c>
      <c r="CY50">
        <f>IF(M50=0,0,COUNTIF(T4_imgsummary!E50:N50,"MA")*100/M50)</f>
        <v>0</v>
      </c>
      <c r="CZ50">
        <f>IF(M50=0,0,COUNTIF(T4_imgsummary!E50:N50,"SARG")*100/M50)</f>
        <v>0</v>
      </c>
      <c r="DB50" s="26">
        <f>IF(M50=0,0,COUNTIF(T4_imgsummary!E50:N50,"HA")*100/M50)</f>
        <v>10</v>
      </c>
      <c r="DD50">
        <f>IF(M50=0,0,COUNTIF(T4_imgsummary!E50:N50,"COTS")*100/M50)</f>
        <v>0</v>
      </c>
      <c r="DE50">
        <f>IF(M50=0,0,COUNTIF(T4_imgsummary!E50:N50,"COR")*100/M50)</f>
        <v>0</v>
      </c>
      <c r="DF50">
        <f>IF(M50=0,0,COUNTIF(T4_imgsummary!E50:N50,"DIA")*100/M50)</f>
        <v>0</v>
      </c>
      <c r="DG50">
        <f>IF(M50=0,0,COUNTIF(T4_imgsummary!E50:N50,"GORG")*100/M50)</f>
        <v>0</v>
      </c>
      <c r="DH50">
        <f>IF(M50=0,0,COUNTIF(T4_imgsummary!E50:N50,"ISIS")*100/M50)</f>
        <v>0</v>
      </c>
      <c r="DI50">
        <f>IF(M50=0,0,COUNTIF(T4_imgsummary!E50:N50,"OT")*100/M50)</f>
        <v>0</v>
      </c>
      <c r="DJ50">
        <f>IF(M50=0,0,COUNTIF(T4_imgsummary!E50:N50,"SG")*100/M50)</f>
        <v>0</v>
      </c>
      <c r="DK50">
        <f>IF(M50=0,0,COUNTIF(T4_imgsummary!E50:N50,"SC")*100/M50)</f>
        <v>0</v>
      </c>
      <c r="DL50" s="26">
        <f>IF(M50=0,0,COUNTIF(T4_imgsummary!E50:N50,"SP")*100/M50)</f>
        <v>20</v>
      </c>
      <c r="DM50">
        <f>IF(M50=0,0,COUNTIF(T4_imgsummary!E50:N50,"ZO")*100/M50)</f>
        <v>0</v>
      </c>
      <c r="DO50">
        <f>IF(M50=0,0,COUNTIF(T4_imgsummary!E50:N50,"TWB")*100/M50)</f>
        <v>0</v>
      </c>
      <c r="DQ50">
        <f>IF(M50=0,0,COUNTIF(T4_imgsummary!Y50:AH50,"COR")*100/M50)</f>
        <v>0</v>
      </c>
      <c r="DR50">
        <f>IF(M50=0,0,COUNTIF(T4_imgsummary!Y50:AH50,"COTS")*100/M50)</f>
        <v>0</v>
      </c>
      <c r="DS50">
        <f>IF(M50=0,0,COUNTIF(T4_imgsummary!Y50:AH50,"DIA")*100/M50)</f>
        <v>0</v>
      </c>
      <c r="DT50">
        <f>IF(M50=0,0,COUNTIF(T4_imgsummary!Y50:AH50,"GORG")*100/M50)</f>
        <v>0</v>
      </c>
      <c r="DU50">
        <f>IF(M50=0,0,COUNTIF(T4_imgsummary!Y50:AH50,"ISIS")*100/M50)</f>
        <v>0</v>
      </c>
      <c r="DV50">
        <f>IF(M50=0,0,COUNTIF(T4_imgsummary!Y50:AH50,"DIS")*100/M50)</f>
        <v>0</v>
      </c>
      <c r="DW50">
        <f>IF(M50=0,0,COUNTIF(T4_imgsummary!Y50:AH50,"BLEC")*100/M50)</f>
        <v>0</v>
      </c>
      <c r="DX50">
        <f>IF(M50=0,0,COUNTIF(T4_imgsummary!Y50:AH50,"COD")*100/M50)</f>
        <v>0</v>
      </c>
      <c r="DY50">
        <f>IF(M50=0,0,COUNTIF(T4_imgsummary!Y50:AH50,"KAPP")*100/M50)</f>
        <v>0</v>
      </c>
      <c r="DZ50">
        <f>IF(M50=0,0,COUNTIF(T4_imgsummary!Y50:AH50,"SARG")*100/M50)</f>
        <v>0</v>
      </c>
      <c r="EA50">
        <f>IF(M50=0,0,COUNTIF(T4_imgsummary!Y50:AH50,"ZACRF")*100/M50)</f>
        <v>0</v>
      </c>
      <c r="EB50">
        <f>IF(M50=0,0,COUNTIF(T4_imgsummary!Y50:AH50,"ZAGARF")*100/M50)</f>
        <v>0</v>
      </c>
      <c r="EC50">
        <f>IF(M50=0,0,COUNTIF(T4_imgsummary!Y50:AH50,"ZAGATF")*100/M50)</f>
        <v>0</v>
      </c>
      <c r="ED50">
        <f>IF(M50=0,0,COUNTIF(T4_imgsummary!Y50:AH50,"ZCMRF")*100/M50)</f>
        <v>0</v>
      </c>
      <c r="EE50">
        <f>IF(M50=0,0,COUNTIF(T4_imgsummary!Y50:AH50,"ZDENF")*100/M50)</f>
        <v>0</v>
      </c>
      <c r="EF50">
        <f>IF(M50=0,0,COUNTIF(T4_imgsummary!Y50:AH50,"ZEUPF")*100/M50)</f>
        <v>0</v>
      </c>
      <c r="EG50">
        <f>IF(M50=0,0,COUNTIF(T4_imgsummary!Y50:AH50,"ZFAVF")*100/M50)</f>
        <v>0</v>
      </c>
      <c r="EH50">
        <f>IF(M50=0,0,COUNTIF(T4_imgsummary!Y50:AH50,"ZMUSF")*100/M50)</f>
        <v>0</v>
      </c>
      <c r="EI50">
        <f>IF(M50=0,0,COUNTIF(T4_imgsummary!Y50:AH50,"ZNSC")*100/M50)</f>
        <v>0</v>
      </c>
      <c r="EJ50">
        <f>IF(M50=0,0,COUNTIF(T4_imgsummary!Y50:AH50,"ZOC")*100/M50)</f>
        <v>0</v>
      </c>
      <c r="EK50">
        <f>IF(M50=0,0,COUNTIF(T4_imgsummary!Y50:AH50,"ZPOCF")*100/M50)</f>
        <v>0</v>
      </c>
      <c r="EL50">
        <f>IF(M50=0,0,COUNTIF(T4_imgsummary!Y50:AH50,"ZPORF")*100/M50)</f>
        <v>0</v>
      </c>
    </row>
    <row r="51" spans="1:142" x14ac:dyDescent="0.25">
      <c r="A51">
        <v>49</v>
      </c>
      <c r="B51" t="s">
        <v>922</v>
      </c>
      <c r="F51" s="26">
        <f>IF(M51=0,0,COUNTIF(T4_imgsummary!O51:X51,"HC")*100/M51)</f>
        <v>20</v>
      </c>
      <c r="G51" s="26">
        <f>IF(M51=0,0,COUNTIF(T4_imgsummary!O51:X51,"AA")*100/M51)</f>
        <v>50</v>
      </c>
      <c r="H51">
        <f>IF(M51=0,0,COUNTIF(T4_imgsummary!O51:X51,"AB")*100/M51)</f>
        <v>0</v>
      </c>
      <c r="I51" s="26">
        <f>IF(M51=0,0,COUNTIF(T4_imgsummary!O51:X51,"MA")*100/M51)</f>
        <v>30</v>
      </c>
      <c r="J51">
        <f>IF(M51=0,0,COUNTIF(T4_imgsummary!O51:X51,"HA")*100/M51)</f>
        <v>0</v>
      </c>
      <c r="K51">
        <f>IF(M51=0,0,COUNTIF(T4_imgsummary!O51:X51,"OB")*100/M51)</f>
        <v>0</v>
      </c>
      <c r="L51">
        <f>IF(M51=0,0,COUNTIF(T4_imgsummary!O51:X51,"TWB")*100/M51)</f>
        <v>0</v>
      </c>
      <c r="M51">
        <f>10-COUNTIF(T4_imgsummary!O51:X51,"TWS")</f>
        <v>10</v>
      </c>
      <c r="P51">
        <f>IF(M51=0,0,COUNTIF(T4_imgsummary!E51:N51,"ACAN")*100/M51)</f>
        <v>0</v>
      </c>
      <c r="Q51">
        <f>IF(M51=0,0,COUNTIF(T4_imgsummary!E51:N51,"ACB")*100/M51)</f>
        <v>0</v>
      </c>
      <c r="R51">
        <f>IF(M51=0,0,COUNTIF(T4_imgsummary!E51:N51,"ACC")*100/M51)</f>
        <v>0</v>
      </c>
      <c r="S51">
        <f>IF(M51=0,0,COUNTIF(T4_imgsummary!E51:N51,"ACD")*100/M51)</f>
        <v>0</v>
      </c>
      <c r="T51">
        <f>IF(M51=0,0,COUNTIF(T4_imgsummary!E51:N51,"ACH")*100/M51)</f>
        <v>0</v>
      </c>
      <c r="U51" s="26">
        <f>IF(M51=0,0,COUNTIF(T4_imgsummary!E51:N51,"ACT")*100/M51)</f>
        <v>20</v>
      </c>
      <c r="V51">
        <f>IF(M51=0,0,COUNTIF(T4_imgsummary!E51:N51,"ACR")*100/M51)</f>
        <v>0</v>
      </c>
      <c r="W51">
        <f>IF(M51=0,0,COUNTIF(T4_imgsummary!E51:N51,"AST")*100/M51)</f>
        <v>0</v>
      </c>
      <c r="X51">
        <f>IF(M51=0,0,COUNTIF(T4_imgsummary!E51:N51,"AF")*100/M51)</f>
        <v>0</v>
      </c>
      <c r="Y51">
        <f>IF(M51=0,0,COUNTIF(T4_imgsummary!E51:N51,"BLEC")*100/M51)</f>
        <v>0</v>
      </c>
      <c r="Z51">
        <f>IF(M51=0,0,COUNTIF(T4_imgsummary!E51:N51,"CAU")*100/M51)</f>
        <v>0</v>
      </c>
      <c r="AA51">
        <f>IF(M51=0,0,COUNTIF(T4_imgsummary!E51:N51,"COE")*100/M51)</f>
        <v>0</v>
      </c>
      <c r="AB51">
        <f>IF(M51=0,0,COUNTIF(T4_imgsummary!E51:N51,"COS")*100/M51)</f>
        <v>0</v>
      </c>
      <c r="AC51">
        <f>IF(M51=0,0,COUNTIF(T4_imgsummary!E51:N51,"CYP")*100/M51)</f>
        <v>0</v>
      </c>
      <c r="AD51">
        <f>IF(M51=0,0,COUNTIF(T4_imgsummary!E51:N51,"DIP")*100/M51)</f>
        <v>0</v>
      </c>
      <c r="AE51">
        <f>IF(M51=0,0,COUNTIF(T4_imgsummary!E51:N51,"ECHY")*100/M51)</f>
        <v>0</v>
      </c>
      <c r="AF51">
        <f>IF(M51=0,0,COUNTIF(T4_imgsummary!E51:N51,"ECHI")*100/M51)</f>
        <v>0</v>
      </c>
      <c r="AG51">
        <f>IF(M51=0,0,COUNTIF(T4_imgsummary!E51:N51,"EUP")*100/M51)</f>
        <v>0</v>
      </c>
      <c r="AH51">
        <f>IF(M51=0,0,COUNTIF(T4_imgsummary!E51:N51,"FAV")*100/M51)</f>
        <v>0</v>
      </c>
      <c r="AI51">
        <f>IF(M51=0,0,COUNTIF(T4_imgsummary!E51:N51,"FVI")*100/M51)</f>
        <v>0</v>
      </c>
      <c r="AJ51">
        <f>IF(M51=0,0,COUNTIF(T4_imgsummary!E51:N51,"CMR")*100/M51)</f>
        <v>0</v>
      </c>
      <c r="AK51">
        <f>IF(M51=0,0,COUNTIF(T4_imgsummary!E51:N51,"GAL")*100/M51)</f>
        <v>0</v>
      </c>
      <c r="AL51">
        <f>IF(M51=0,0,COUNTIF(T4_imgsummary!E51:N51,"GONIA")*100/M51)</f>
        <v>0</v>
      </c>
      <c r="AM51">
        <f>IF(M51=0,0,COUNTIF(T4_imgsummary!E51:N51,"GONIO")*100/M51)</f>
        <v>0</v>
      </c>
      <c r="AN51">
        <f>IF(M51=0,0,COUNTIF(T4_imgsummary!E51:N51,"HEL")*100/M51)</f>
        <v>0</v>
      </c>
      <c r="AO51">
        <f>IF(M51=0,0,COUNTIF(T4_imgsummary!E51:N51,"HYD")*100/M51)</f>
        <v>0</v>
      </c>
      <c r="AP51">
        <f>IF(M51=0,0,COUNTIF(T4_imgsummary!E51:N51,"ISO")*100/M51)</f>
        <v>0</v>
      </c>
      <c r="AQ51">
        <f>IF(M51=0,0,COUNTIF(T4_imgsummary!E51:N51,"LEPA")*100/M51)</f>
        <v>0</v>
      </c>
      <c r="AR51">
        <f>IF(M51=0,0,COUNTIF(T4_imgsummary!E51:N51,"LEPS")*100/M51)</f>
        <v>0</v>
      </c>
      <c r="AS51">
        <f>IF(M51=0,0,COUNTIF(T4_imgsummary!E51:N51,"LOB")*100/M51)</f>
        <v>0</v>
      </c>
      <c r="AT51">
        <f>IF(M51=0,0,COUNTIF(T4_imgsummary!E51:N51,"MER")*100/M51)</f>
        <v>0</v>
      </c>
      <c r="AU51">
        <f>IF(M51=0,0,COUNTIF(T4_imgsummary!E51:N51,"MILL")*100/M51)</f>
        <v>0</v>
      </c>
      <c r="AV51">
        <f>IF(M51=0,0,COUNTIF(T4_imgsummary!E51:N51,"MON")*100/M51)</f>
        <v>0</v>
      </c>
      <c r="AW51">
        <f>IF(M51=0,0,COUNTIF(T4_imgsummary!E51:N51,"MONTB")*100/M51)</f>
        <v>0</v>
      </c>
      <c r="AX51">
        <f>IF(M51=0,0,COUNTIF(T4_imgsummary!E51:N51,"MONTE")*100/M51)</f>
        <v>0</v>
      </c>
      <c r="AY51">
        <f>IF(M51=0,0,COUNTIF(T4_imgsummary!E51:N51,"MONTF")*100/M51)</f>
        <v>0</v>
      </c>
      <c r="AZ51">
        <f>IF(M51=0,0,COUNTIF(T4_imgsummary!E51:N51,"MYC")*100/M51)</f>
        <v>0</v>
      </c>
      <c r="BA51">
        <f>IF(M51=0,0,COUNTIF(T4_imgsummary!E51:N51,"CB")*100/M51)</f>
        <v>0</v>
      </c>
      <c r="BB51">
        <f>IF(M51=0,0,COUNTIF(T4_imgsummary!E51:N51,"BUB")*100/M51)</f>
        <v>0</v>
      </c>
      <c r="BC51">
        <f>IF(M51=0,0,COUNTIF(T4_imgsummary!E51:N51,"CE")*100/M51)</f>
        <v>0</v>
      </c>
      <c r="BD51">
        <f>IF(M51=0,0,COUNTIF(T4_imgsummary!E51:N51,"CF")*100/M51)</f>
        <v>0</v>
      </c>
      <c r="BE51">
        <f>IF(M51=0,0,COUNTIF(T4_imgsummary!E51:N51,"FOT")*100/M51)</f>
        <v>0</v>
      </c>
      <c r="BF51">
        <f>IF(M51=0,0,COUNTIF(T4_imgsummary!E51:N51,"CM")*100/M51)</f>
        <v>0</v>
      </c>
      <c r="BG51">
        <f>IF(M51=0,0,COUNTIF(T4_imgsummary!E51:N51,"OULA")*100/M51)</f>
        <v>0</v>
      </c>
      <c r="BH51">
        <f>IF(M51=0,0,COUNTIF(T4_imgsummary!E51:N51,"OULO")*100/M51)</f>
        <v>0</v>
      </c>
      <c r="BI51">
        <f>IF(M51=0,0,COUNTIF(T4_imgsummary!E51:N51,"OXY")*100/M51)</f>
        <v>0</v>
      </c>
      <c r="BJ51">
        <f>IF(M51=0,0,COUNTIF(T4_imgsummary!E51:N51,"PACE")*100/M51)</f>
        <v>0</v>
      </c>
      <c r="BK51">
        <f>IF(M51=0,0,COUNTIF(T4_imgsummary!E51:N51,"PACF")*100/M51)</f>
        <v>0</v>
      </c>
      <c r="BL51">
        <f>IF(M51=0,0,COUNTIF(T4_imgsummary!E51:N51,"PAV")*100/M51)</f>
        <v>0</v>
      </c>
      <c r="BM51">
        <f>IF(M51=0,0,COUNTIF(T4_imgsummary!E51:N51,"PEC")*100/M51)</f>
        <v>0</v>
      </c>
      <c r="BN51">
        <f>IF(M51=0,0,COUNTIF(T4_imgsummary!E51:N51,"PLAT")*100/M51)</f>
        <v>0</v>
      </c>
      <c r="BO51">
        <f>IF(M51=0,0,COUNTIF(T4_imgsummary!E51:N51,"POC")*100/M51)</f>
        <v>0</v>
      </c>
      <c r="BP51">
        <f>IF(M51=0,0,COUNTIF(T4_imgsummary!E51:N51,"PORB")*100/M51)</f>
        <v>0</v>
      </c>
      <c r="BQ51">
        <f>IF(M51=0,0,COUNTIF(T4_imgsummary!E51:N51,"PORE")*100/M51)</f>
        <v>0</v>
      </c>
      <c r="BR51">
        <f>IF(M51=0,0,COUNTIF(T4_imgsummary!E51:N51,"PORM")*100/M51)</f>
        <v>0</v>
      </c>
      <c r="BS51">
        <f>IF(M51=0,0,COUNTIF(T4_imgsummary!E51:N51,"SER")*100/M51)</f>
        <v>0</v>
      </c>
      <c r="BT51">
        <f>IF(M51=0,0,COUNTIF(T4_imgsummary!E51:N51,"STY")*100/M51)</f>
        <v>0</v>
      </c>
      <c r="BU51">
        <f>IF(M51=0,0,COUNTIF(T4_imgsummary!E51:N51,"SYM")*100/M51)</f>
        <v>0</v>
      </c>
      <c r="BV51">
        <f>IF(M51=0,0,COUNTIF(T4_imgsummary!E51:N51,"TUBI")*100/M51)</f>
        <v>0</v>
      </c>
      <c r="BW51">
        <f>IF(M51=0,0,COUNTIF(T4_imgsummary!E51:N51,"TURB")*100/M51)</f>
        <v>0</v>
      </c>
      <c r="BX51">
        <f>IF(M51=0,0,COUNTIF(T4_imgsummary!E51:N51,"ZACRF")*100/M51)</f>
        <v>0</v>
      </c>
      <c r="BY51">
        <f>IF(M51=0,0,COUNTIF(T4_imgsummary!E51:N51,"ZAGARF")*100/M51)</f>
        <v>0</v>
      </c>
      <c r="BZ51">
        <f>IF(M51=0,0,COUNTIF(T4_imgsummary!E51:N51,"ZAGATF")*100/M51)</f>
        <v>0</v>
      </c>
      <c r="CA51">
        <f>IF(M51=0,0,COUNTIF(T4_imgsummary!E51:N51,"ZDENF")*100/M51)</f>
        <v>0</v>
      </c>
      <c r="CB51">
        <f>IF(M51=0,0,COUNTIF(T4_imgsummary!E51:N51,"ZEUPF")*100/M51)</f>
        <v>0</v>
      </c>
      <c r="CC51">
        <f>IF(M51=0,0,COUNTIF(T4_imgsummary!E51:N51,"ZFAVF")*100/M51)</f>
        <v>0</v>
      </c>
      <c r="CD51">
        <f>IF(M51=0,0,COUNTIF(T4_imgsummary!E51:N51,"ZCMRF")*100/M51)</f>
        <v>0</v>
      </c>
      <c r="CE51">
        <f>IF(M51=0,0,COUNTIF(T4_imgsummary!E51:N51,"ZMUSF")*100/M51)</f>
        <v>0</v>
      </c>
      <c r="CF51">
        <f>IF(M51=0,0,COUNTIF(T4_imgsummary!E51:N51,"ZNSC")*100/M51)</f>
        <v>0</v>
      </c>
      <c r="CG51">
        <f>IF(M51=0,0,COUNTIF(T4_imgsummary!E51:N51,"ZOC")*100/M51)</f>
        <v>0</v>
      </c>
      <c r="CH51">
        <f>IF(M51=0,0,COUNTIF(T4_imgsummary!E51:N51,"ZPOCF")*100/M51)</f>
        <v>0</v>
      </c>
      <c r="CI51">
        <f>IF(M51=0,0,COUNTIF(T4_imgsummary!E51:N51,"ZPORF")*100/M51)</f>
        <v>0</v>
      </c>
      <c r="CK51" s="26">
        <f>IF(M51=0,0,COUNTIF(T4_imgsummary!E51:N51,"AA")*100/M51)</f>
        <v>40</v>
      </c>
      <c r="CL51" s="26">
        <f>IF(M51=0,0,COUNTIF(T4_imgsummary!E51:N51,"CA")*100/M51)</f>
        <v>10</v>
      </c>
      <c r="CM51">
        <f>IF(M51=0,0,COUNTIF(T4_imgsummary!E51:N51,"DC")*100/M51)</f>
        <v>0</v>
      </c>
      <c r="CN51">
        <f>IF(M51=0,0,COUNTIF(T4_imgsummary!E51:N51,"DCA")*100/M51)</f>
        <v>0</v>
      </c>
      <c r="CO51">
        <f>IF(M51=0,0,COUNTIF(T4_imgsummary!E51:N51,"DIS")*100/M51)</f>
        <v>0</v>
      </c>
      <c r="CQ51">
        <f>IF(M51=0,0,COUNTIF(T4_imgsummary!E51:N51,"GRV")*100/M51)</f>
        <v>0</v>
      </c>
      <c r="CR51">
        <f>IF(M51=0,0,COUNTIF(T4_imgsummary!E51:N51,"R")*100/M51)</f>
        <v>0</v>
      </c>
      <c r="CS51">
        <f>IF(M51=0,0,COUNTIF(T4_imgsummary!E51:N51,"S")*100/M51)</f>
        <v>0</v>
      </c>
      <c r="CT51">
        <f>IF(M51=0,0,COUNTIF(T4_imgsummary!E51:N51,"RCK")*100/M51)</f>
        <v>0</v>
      </c>
      <c r="CU51">
        <f>IF(M51=0,0,COUNTIF(T4_imgsummary!E51:N51,"SI")*100/M51)</f>
        <v>0</v>
      </c>
      <c r="CW51">
        <f>IF(M51=0,0,COUNTIF(T4_imgsummary!E51:N51,"COD")*100/M51)</f>
        <v>0</v>
      </c>
      <c r="CX51">
        <f>IF(M51=0,0,COUNTIF(T4_imgsummary!E51:N51,"KAPP")*100/M51)</f>
        <v>0</v>
      </c>
      <c r="CY51" s="26">
        <f>IF(M51=0,0,COUNTIF(T4_imgsummary!E51:N51,"MA")*100/M51)</f>
        <v>30</v>
      </c>
      <c r="CZ51">
        <f>IF(M51=0,0,COUNTIF(T4_imgsummary!E51:N51,"SARG")*100/M51)</f>
        <v>0</v>
      </c>
      <c r="DB51">
        <f>IF(M51=0,0,COUNTIF(T4_imgsummary!E51:N51,"HA")*100/M51)</f>
        <v>0</v>
      </c>
      <c r="DD51">
        <f>IF(M51=0,0,COUNTIF(T4_imgsummary!E51:N51,"COTS")*100/M51)</f>
        <v>0</v>
      </c>
      <c r="DE51">
        <f>IF(M51=0,0,COUNTIF(T4_imgsummary!E51:N51,"COR")*100/M51)</f>
        <v>0</v>
      </c>
      <c r="DF51">
        <f>IF(M51=0,0,COUNTIF(T4_imgsummary!E51:N51,"DIA")*100/M51)</f>
        <v>0</v>
      </c>
      <c r="DG51">
        <f>IF(M51=0,0,COUNTIF(T4_imgsummary!E51:N51,"GORG")*100/M51)</f>
        <v>0</v>
      </c>
      <c r="DH51">
        <f>IF(M51=0,0,COUNTIF(T4_imgsummary!E51:N51,"ISIS")*100/M51)</f>
        <v>0</v>
      </c>
      <c r="DI51">
        <f>IF(M51=0,0,COUNTIF(T4_imgsummary!E51:N51,"OT")*100/M51)</f>
        <v>0</v>
      </c>
      <c r="DJ51">
        <f>IF(M51=0,0,COUNTIF(T4_imgsummary!E51:N51,"SG")*100/M51)</f>
        <v>0</v>
      </c>
      <c r="DK51">
        <f>IF(M51=0,0,COUNTIF(T4_imgsummary!E51:N51,"SC")*100/M51)</f>
        <v>0</v>
      </c>
      <c r="DL51">
        <f>IF(M51=0,0,COUNTIF(T4_imgsummary!E51:N51,"SP")*100/M51)</f>
        <v>0</v>
      </c>
      <c r="DM51">
        <f>IF(M51=0,0,COUNTIF(T4_imgsummary!E51:N51,"ZO")*100/M51)</f>
        <v>0</v>
      </c>
      <c r="DO51">
        <f>IF(M51=0,0,COUNTIF(T4_imgsummary!E51:N51,"TWB")*100/M51)</f>
        <v>0</v>
      </c>
      <c r="DQ51">
        <f>IF(M51=0,0,COUNTIF(T4_imgsummary!Y51:AH51,"COR")*100/M51)</f>
        <v>0</v>
      </c>
      <c r="DR51">
        <f>IF(M51=0,0,COUNTIF(T4_imgsummary!Y51:AH51,"COTS")*100/M51)</f>
        <v>0</v>
      </c>
      <c r="DS51">
        <f>IF(M51=0,0,COUNTIF(T4_imgsummary!Y51:AH51,"DIA")*100/M51)</f>
        <v>0</v>
      </c>
      <c r="DT51">
        <f>IF(M51=0,0,COUNTIF(T4_imgsummary!Y51:AH51,"GORG")*100/M51)</f>
        <v>0</v>
      </c>
      <c r="DU51">
        <f>IF(M51=0,0,COUNTIF(T4_imgsummary!Y51:AH51,"ISIS")*100/M51)</f>
        <v>0</v>
      </c>
      <c r="DV51">
        <f>IF(M51=0,0,COUNTIF(T4_imgsummary!Y51:AH51,"DIS")*100/M51)</f>
        <v>0</v>
      </c>
      <c r="DW51">
        <f>IF(M51=0,0,COUNTIF(T4_imgsummary!Y51:AH51,"BLEC")*100/M51)</f>
        <v>0</v>
      </c>
      <c r="DX51">
        <f>IF(M51=0,0,COUNTIF(T4_imgsummary!Y51:AH51,"COD")*100/M51)</f>
        <v>0</v>
      </c>
      <c r="DY51">
        <f>IF(M51=0,0,COUNTIF(T4_imgsummary!Y51:AH51,"KAPP")*100/M51)</f>
        <v>0</v>
      </c>
      <c r="DZ51">
        <f>IF(M51=0,0,COUNTIF(T4_imgsummary!Y51:AH51,"SARG")*100/M51)</f>
        <v>0</v>
      </c>
      <c r="EA51">
        <f>IF(M51=0,0,COUNTIF(T4_imgsummary!Y51:AH51,"ZACRF")*100/M51)</f>
        <v>0</v>
      </c>
      <c r="EB51">
        <f>IF(M51=0,0,COUNTIF(T4_imgsummary!Y51:AH51,"ZAGARF")*100/M51)</f>
        <v>0</v>
      </c>
      <c r="EC51">
        <f>IF(M51=0,0,COUNTIF(T4_imgsummary!Y51:AH51,"ZAGATF")*100/M51)</f>
        <v>0</v>
      </c>
      <c r="ED51">
        <f>IF(M51=0,0,COUNTIF(T4_imgsummary!Y51:AH51,"ZCMRF")*100/M51)</f>
        <v>0</v>
      </c>
      <c r="EE51">
        <f>IF(M51=0,0,COUNTIF(T4_imgsummary!Y51:AH51,"ZDENF")*100/M51)</f>
        <v>0</v>
      </c>
      <c r="EF51">
        <f>IF(M51=0,0,COUNTIF(T4_imgsummary!Y51:AH51,"ZEUPF")*100/M51)</f>
        <v>0</v>
      </c>
      <c r="EG51">
        <f>IF(M51=0,0,COUNTIF(T4_imgsummary!Y51:AH51,"ZFAVF")*100/M51)</f>
        <v>0</v>
      </c>
      <c r="EH51">
        <f>IF(M51=0,0,COUNTIF(T4_imgsummary!Y51:AH51,"ZMUSF")*100/M51)</f>
        <v>0</v>
      </c>
      <c r="EI51">
        <f>IF(M51=0,0,COUNTIF(T4_imgsummary!Y51:AH51,"ZNSC")*100/M51)</f>
        <v>0</v>
      </c>
      <c r="EJ51">
        <f>IF(M51=0,0,COUNTIF(T4_imgsummary!Y51:AH51,"ZOC")*100/M51)</f>
        <v>0</v>
      </c>
      <c r="EK51">
        <f>IF(M51=0,0,COUNTIF(T4_imgsummary!Y51:AH51,"ZPOCF")*100/M51)</f>
        <v>0</v>
      </c>
      <c r="EL51">
        <f>IF(M51=0,0,COUNTIF(T4_imgsummary!Y51:AH51,"ZPORF")*100/M51)</f>
        <v>0</v>
      </c>
    </row>
    <row r="52" spans="1:142" x14ac:dyDescent="0.25">
      <c r="A52">
        <v>50</v>
      </c>
      <c r="B52" t="s">
        <v>923</v>
      </c>
      <c r="F52" s="26">
        <f>IF(M52=0,0,COUNTIF(T4_imgsummary!O52:X52,"HC")*100/M52)</f>
        <v>20</v>
      </c>
      <c r="G52" s="26">
        <f>IF(M52=0,0,COUNTIF(T4_imgsummary!O52:X52,"AA")*100/M52)</f>
        <v>50</v>
      </c>
      <c r="H52">
        <f>IF(M52=0,0,COUNTIF(T4_imgsummary!O52:X52,"AB")*100/M52)</f>
        <v>0</v>
      </c>
      <c r="I52" s="26">
        <f>IF(M52=0,0,COUNTIF(T4_imgsummary!O52:X52,"MA")*100/M52)</f>
        <v>20</v>
      </c>
      <c r="J52" s="26">
        <f>IF(M52=0,0,COUNTIF(T4_imgsummary!O52:X52,"HA")*100/M52)</f>
        <v>10</v>
      </c>
      <c r="K52">
        <f>IF(M52=0,0,COUNTIF(T4_imgsummary!O52:X52,"OB")*100/M52)</f>
        <v>0</v>
      </c>
      <c r="L52">
        <f>IF(M52=0,0,COUNTIF(T4_imgsummary!O52:X52,"TWB")*100/M52)</f>
        <v>0</v>
      </c>
      <c r="M52">
        <f>10-COUNTIF(T4_imgsummary!O52:X52,"TWS")</f>
        <v>10</v>
      </c>
      <c r="P52">
        <f>IF(M52=0,0,COUNTIF(T4_imgsummary!E52:N52,"ACAN")*100/M52)</f>
        <v>0</v>
      </c>
      <c r="Q52">
        <f>IF(M52=0,0,COUNTIF(T4_imgsummary!E52:N52,"ACB")*100/M52)</f>
        <v>0</v>
      </c>
      <c r="R52">
        <f>IF(M52=0,0,COUNTIF(T4_imgsummary!E52:N52,"ACC")*100/M52)</f>
        <v>0</v>
      </c>
      <c r="S52">
        <f>IF(M52=0,0,COUNTIF(T4_imgsummary!E52:N52,"ACD")*100/M52)</f>
        <v>0</v>
      </c>
      <c r="T52">
        <f>IF(M52=0,0,COUNTIF(T4_imgsummary!E52:N52,"ACH")*100/M52)</f>
        <v>0</v>
      </c>
      <c r="U52">
        <f>IF(M52=0,0,COUNTIF(T4_imgsummary!E52:N52,"ACT")*100/M52)</f>
        <v>0</v>
      </c>
      <c r="V52">
        <f>IF(M52=0,0,COUNTIF(T4_imgsummary!E52:N52,"ACR")*100/M52)</f>
        <v>0</v>
      </c>
      <c r="W52">
        <f>IF(M52=0,0,COUNTIF(T4_imgsummary!E52:N52,"AST")*100/M52)</f>
        <v>0</v>
      </c>
      <c r="X52">
        <f>IF(M52=0,0,COUNTIF(T4_imgsummary!E52:N52,"AF")*100/M52)</f>
        <v>0</v>
      </c>
      <c r="Y52">
        <f>IF(M52=0,0,COUNTIF(T4_imgsummary!E52:N52,"BLEC")*100/M52)</f>
        <v>0</v>
      </c>
      <c r="Z52">
        <f>IF(M52=0,0,COUNTIF(T4_imgsummary!E52:N52,"CAU")*100/M52)</f>
        <v>0</v>
      </c>
      <c r="AA52">
        <f>IF(M52=0,0,COUNTIF(T4_imgsummary!E52:N52,"COE")*100/M52)</f>
        <v>0</v>
      </c>
      <c r="AB52">
        <f>IF(M52=0,0,COUNTIF(T4_imgsummary!E52:N52,"COS")*100/M52)</f>
        <v>0</v>
      </c>
      <c r="AC52">
        <f>IF(M52=0,0,COUNTIF(T4_imgsummary!E52:N52,"CYP")*100/M52)</f>
        <v>0</v>
      </c>
      <c r="AD52">
        <f>IF(M52=0,0,COUNTIF(T4_imgsummary!E52:N52,"DIP")*100/M52)</f>
        <v>0</v>
      </c>
      <c r="AE52">
        <f>IF(M52=0,0,COUNTIF(T4_imgsummary!E52:N52,"ECHY")*100/M52)</f>
        <v>0</v>
      </c>
      <c r="AF52">
        <f>IF(M52=0,0,COUNTIF(T4_imgsummary!E52:N52,"ECHI")*100/M52)</f>
        <v>0</v>
      </c>
      <c r="AG52">
        <f>IF(M52=0,0,COUNTIF(T4_imgsummary!E52:N52,"EUP")*100/M52)</f>
        <v>0</v>
      </c>
      <c r="AH52">
        <f>IF(M52=0,0,COUNTIF(T4_imgsummary!E52:N52,"FAV")*100/M52)</f>
        <v>0</v>
      </c>
      <c r="AI52">
        <f>IF(M52=0,0,COUNTIF(T4_imgsummary!E52:N52,"FVI")*100/M52)</f>
        <v>0</v>
      </c>
      <c r="AJ52">
        <f>IF(M52=0,0,COUNTIF(T4_imgsummary!E52:N52,"CMR")*100/M52)</f>
        <v>0</v>
      </c>
      <c r="AK52">
        <f>IF(M52=0,0,COUNTIF(T4_imgsummary!E52:N52,"GAL")*100/M52)</f>
        <v>0</v>
      </c>
      <c r="AL52">
        <f>IF(M52=0,0,COUNTIF(T4_imgsummary!E52:N52,"GONIA")*100/M52)</f>
        <v>0</v>
      </c>
      <c r="AM52">
        <f>IF(M52=0,0,COUNTIF(T4_imgsummary!E52:N52,"GONIO")*100/M52)</f>
        <v>0</v>
      </c>
      <c r="AN52">
        <f>IF(M52=0,0,COUNTIF(T4_imgsummary!E52:N52,"HEL")*100/M52)</f>
        <v>0</v>
      </c>
      <c r="AO52">
        <f>IF(M52=0,0,COUNTIF(T4_imgsummary!E52:N52,"HYD")*100/M52)</f>
        <v>0</v>
      </c>
      <c r="AP52">
        <f>IF(M52=0,0,COUNTIF(T4_imgsummary!E52:N52,"ISO")*100/M52)</f>
        <v>0</v>
      </c>
      <c r="AQ52">
        <f>IF(M52=0,0,COUNTIF(T4_imgsummary!E52:N52,"LEPA")*100/M52)</f>
        <v>0</v>
      </c>
      <c r="AR52">
        <f>IF(M52=0,0,COUNTIF(T4_imgsummary!E52:N52,"LEPS")*100/M52)</f>
        <v>0</v>
      </c>
      <c r="AS52">
        <f>IF(M52=0,0,COUNTIF(T4_imgsummary!E52:N52,"LOB")*100/M52)</f>
        <v>0</v>
      </c>
      <c r="AT52">
        <f>IF(M52=0,0,COUNTIF(T4_imgsummary!E52:N52,"MER")*100/M52)</f>
        <v>0</v>
      </c>
      <c r="AU52">
        <f>IF(M52=0,0,COUNTIF(T4_imgsummary!E52:N52,"MILL")*100/M52)</f>
        <v>0</v>
      </c>
      <c r="AV52">
        <f>IF(M52=0,0,COUNTIF(T4_imgsummary!E52:N52,"MON")*100/M52)</f>
        <v>0</v>
      </c>
      <c r="AW52">
        <f>IF(M52=0,0,COUNTIF(T4_imgsummary!E52:N52,"MONTB")*100/M52)</f>
        <v>0</v>
      </c>
      <c r="AX52">
        <f>IF(M52=0,0,COUNTIF(T4_imgsummary!E52:N52,"MONTE")*100/M52)</f>
        <v>0</v>
      </c>
      <c r="AY52">
        <f>IF(M52=0,0,COUNTIF(T4_imgsummary!E52:N52,"MONTF")*100/M52)</f>
        <v>0</v>
      </c>
      <c r="AZ52">
        <f>IF(M52=0,0,COUNTIF(T4_imgsummary!E52:N52,"MYC")*100/M52)</f>
        <v>0</v>
      </c>
      <c r="BA52">
        <f>IF(M52=0,0,COUNTIF(T4_imgsummary!E52:N52,"CB")*100/M52)</f>
        <v>0</v>
      </c>
      <c r="BB52">
        <f>IF(M52=0,0,COUNTIF(T4_imgsummary!E52:N52,"BUB")*100/M52)</f>
        <v>0</v>
      </c>
      <c r="BC52">
        <f>IF(M52=0,0,COUNTIF(T4_imgsummary!E52:N52,"CE")*100/M52)</f>
        <v>0</v>
      </c>
      <c r="BD52">
        <f>IF(M52=0,0,COUNTIF(T4_imgsummary!E52:N52,"CF")*100/M52)</f>
        <v>0</v>
      </c>
      <c r="BE52">
        <f>IF(M52=0,0,COUNTIF(T4_imgsummary!E52:N52,"FOT")*100/M52)</f>
        <v>0</v>
      </c>
      <c r="BF52">
        <f>IF(M52=0,0,COUNTIF(T4_imgsummary!E52:N52,"CM")*100/M52)</f>
        <v>0</v>
      </c>
      <c r="BG52">
        <f>IF(M52=0,0,COUNTIF(T4_imgsummary!E52:N52,"OULA")*100/M52)</f>
        <v>0</v>
      </c>
      <c r="BH52">
        <f>IF(M52=0,0,COUNTIF(T4_imgsummary!E52:N52,"OULO")*100/M52)</f>
        <v>0</v>
      </c>
      <c r="BI52">
        <f>IF(M52=0,0,COUNTIF(T4_imgsummary!E52:N52,"OXY")*100/M52)</f>
        <v>0</v>
      </c>
      <c r="BJ52">
        <f>IF(M52=0,0,COUNTIF(T4_imgsummary!E52:N52,"PACE")*100/M52)</f>
        <v>0</v>
      </c>
      <c r="BK52">
        <f>IF(M52=0,0,COUNTIF(T4_imgsummary!E52:N52,"PACF")*100/M52)</f>
        <v>0</v>
      </c>
      <c r="BL52">
        <f>IF(M52=0,0,COUNTIF(T4_imgsummary!E52:N52,"PAV")*100/M52)</f>
        <v>0</v>
      </c>
      <c r="BM52">
        <f>IF(M52=0,0,COUNTIF(T4_imgsummary!E52:N52,"PEC")*100/M52)</f>
        <v>0</v>
      </c>
      <c r="BN52">
        <f>IF(M52=0,0,COUNTIF(T4_imgsummary!E52:N52,"PLAT")*100/M52)</f>
        <v>0</v>
      </c>
      <c r="BO52" s="26">
        <f>IF(M52=0,0,COUNTIF(T4_imgsummary!E52:N52,"POC")*100/M52)</f>
        <v>20</v>
      </c>
      <c r="BP52">
        <f>IF(M52=0,0,COUNTIF(T4_imgsummary!E52:N52,"PORB")*100/M52)</f>
        <v>0</v>
      </c>
      <c r="BQ52">
        <f>IF(M52=0,0,COUNTIF(T4_imgsummary!E52:N52,"PORE")*100/M52)</f>
        <v>0</v>
      </c>
      <c r="BR52">
        <f>IF(M52=0,0,COUNTIF(T4_imgsummary!E52:N52,"PORM")*100/M52)</f>
        <v>0</v>
      </c>
      <c r="BS52">
        <f>IF(M52=0,0,COUNTIF(T4_imgsummary!E52:N52,"SER")*100/M52)</f>
        <v>0</v>
      </c>
      <c r="BT52">
        <f>IF(M52=0,0,COUNTIF(T4_imgsummary!E52:N52,"STY")*100/M52)</f>
        <v>0</v>
      </c>
      <c r="BU52">
        <f>IF(M52=0,0,COUNTIF(T4_imgsummary!E52:N52,"SYM")*100/M52)</f>
        <v>0</v>
      </c>
      <c r="BV52">
        <f>IF(M52=0,0,COUNTIF(T4_imgsummary!E52:N52,"TUBI")*100/M52)</f>
        <v>0</v>
      </c>
      <c r="BW52">
        <f>IF(M52=0,0,COUNTIF(T4_imgsummary!E52:N52,"TURB")*100/M52)</f>
        <v>0</v>
      </c>
      <c r="BX52">
        <f>IF(M52=0,0,COUNTIF(T4_imgsummary!E52:N52,"ZACRF")*100/M52)</f>
        <v>0</v>
      </c>
      <c r="BY52">
        <f>IF(M52=0,0,COUNTIF(T4_imgsummary!E52:N52,"ZAGARF")*100/M52)</f>
        <v>0</v>
      </c>
      <c r="BZ52">
        <f>IF(M52=0,0,COUNTIF(T4_imgsummary!E52:N52,"ZAGATF")*100/M52)</f>
        <v>0</v>
      </c>
      <c r="CA52">
        <f>IF(M52=0,0,COUNTIF(T4_imgsummary!E52:N52,"ZDENF")*100/M52)</f>
        <v>0</v>
      </c>
      <c r="CB52">
        <f>IF(M52=0,0,COUNTIF(T4_imgsummary!E52:N52,"ZEUPF")*100/M52)</f>
        <v>0</v>
      </c>
      <c r="CC52">
        <f>IF(M52=0,0,COUNTIF(T4_imgsummary!E52:N52,"ZFAVF")*100/M52)</f>
        <v>0</v>
      </c>
      <c r="CD52">
        <f>IF(M52=0,0,COUNTIF(T4_imgsummary!E52:N52,"ZCMRF")*100/M52)</f>
        <v>0</v>
      </c>
      <c r="CE52">
        <f>IF(M52=0,0,COUNTIF(T4_imgsummary!E52:N52,"ZMUSF")*100/M52)</f>
        <v>0</v>
      </c>
      <c r="CF52">
        <f>IF(M52=0,0,COUNTIF(T4_imgsummary!E52:N52,"ZNSC")*100/M52)</f>
        <v>0</v>
      </c>
      <c r="CG52">
        <f>IF(M52=0,0,COUNTIF(T4_imgsummary!E52:N52,"ZOC")*100/M52)</f>
        <v>0</v>
      </c>
      <c r="CH52">
        <f>IF(M52=0,0,COUNTIF(T4_imgsummary!E52:N52,"ZPOCF")*100/M52)</f>
        <v>0</v>
      </c>
      <c r="CI52">
        <f>IF(M52=0,0,COUNTIF(T4_imgsummary!E52:N52,"ZPORF")*100/M52)</f>
        <v>0</v>
      </c>
      <c r="CK52" s="26">
        <f>IF(M52=0,0,COUNTIF(T4_imgsummary!E52:N52,"AA")*100/M52)</f>
        <v>40</v>
      </c>
      <c r="CL52" s="26">
        <f>IF(M52=0,0,COUNTIF(T4_imgsummary!E52:N52,"CA")*100/M52)</f>
        <v>10</v>
      </c>
      <c r="CM52">
        <f>IF(M52=0,0,COUNTIF(T4_imgsummary!E52:N52,"DC")*100/M52)</f>
        <v>0</v>
      </c>
      <c r="CN52">
        <f>IF(M52=0,0,COUNTIF(T4_imgsummary!E52:N52,"DCA")*100/M52)</f>
        <v>0</v>
      </c>
      <c r="CO52">
        <f>IF(M52=0,0,COUNTIF(T4_imgsummary!E52:N52,"DIS")*100/M52)</f>
        <v>0</v>
      </c>
      <c r="CQ52">
        <f>IF(M52=0,0,COUNTIF(T4_imgsummary!E52:N52,"GRV")*100/M52)</f>
        <v>0</v>
      </c>
      <c r="CR52">
        <f>IF(M52=0,0,COUNTIF(T4_imgsummary!E52:N52,"R")*100/M52)</f>
        <v>0</v>
      </c>
      <c r="CS52">
        <f>IF(M52=0,0,COUNTIF(T4_imgsummary!E52:N52,"S")*100/M52)</f>
        <v>0</v>
      </c>
      <c r="CT52">
        <f>IF(M52=0,0,COUNTIF(T4_imgsummary!E52:N52,"RCK")*100/M52)</f>
        <v>0</v>
      </c>
      <c r="CU52">
        <f>IF(M52=0,0,COUNTIF(T4_imgsummary!E52:N52,"SI")*100/M52)</f>
        <v>0</v>
      </c>
      <c r="CW52">
        <f>IF(M52=0,0,COUNTIF(T4_imgsummary!E52:N52,"COD")*100/M52)</f>
        <v>0</v>
      </c>
      <c r="CX52">
        <f>IF(M52=0,0,COUNTIF(T4_imgsummary!E52:N52,"KAPP")*100/M52)</f>
        <v>0</v>
      </c>
      <c r="CY52" s="26">
        <f>IF(M52=0,0,COUNTIF(T4_imgsummary!E52:N52,"MA")*100/M52)</f>
        <v>20</v>
      </c>
      <c r="CZ52">
        <f>IF(M52=0,0,COUNTIF(T4_imgsummary!E52:N52,"SARG")*100/M52)</f>
        <v>0</v>
      </c>
      <c r="DB52" s="26">
        <f>IF(M52=0,0,COUNTIF(T4_imgsummary!E52:N52,"HA")*100/M52)</f>
        <v>10</v>
      </c>
      <c r="DD52">
        <f>IF(M52=0,0,COUNTIF(T4_imgsummary!E52:N52,"COTS")*100/M52)</f>
        <v>0</v>
      </c>
      <c r="DE52">
        <f>IF(M52=0,0,COUNTIF(T4_imgsummary!E52:N52,"COR")*100/M52)</f>
        <v>0</v>
      </c>
      <c r="DF52">
        <f>IF(M52=0,0,COUNTIF(T4_imgsummary!E52:N52,"DIA")*100/M52)</f>
        <v>0</v>
      </c>
      <c r="DG52">
        <f>IF(M52=0,0,COUNTIF(T4_imgsummary!E52:N52,"GORG")*100/M52)</f>
        <v>0</v>
      </c>
      <c r="DH52">
        <f>IF(M52=0,0,COUNTIF(T4_imgsummary!E52:N52,"ISIS")*100/M52)</f>
        <v>0</v>
      </c>
      <c r="DI52">
        <f>IF(M52=0,0,COUNTIF(T4_imgsummary!E52:N52,"OT")*100/M52)</f>
        <v>0</v>
      </c>
      <c r="DJ52">
        <f>IF(M52=0,0,COUNTIF(T4_imgsummary!E52:N52,"SG")*100/M52)</f>
        <v>0</v>
      </c>
      <c r="DK52">
        <f>IF(M52=0,0,COUNTIF(T4_imgsummary!E52:N52,"SC")*100/M52)</f>
        <v>0</v>
      </c>
      <c r="DL52">
        <f>IF(M52=0,0,COUNTIF(T4_imgsummary!E52:N52,"SP")*100/M52)</f>
        <v>0</v>
      </c>
      <c r="DM52">
        <f>IF(M52=0,0,COUNTIF(T4_imgsummary!E52:N52,"ZO")*100/M52)</f>
        <v>0</v>
      </c>
      <c r="DO52">
        <f>IF(M52=0,0,COUNTIF(T4_imgsummary!E52:N52,"TWB")*100/M52)</f>
        <v>0</v>
      </c>
      <c r="DQ52">
        <f>IF(M52=0,0,COUNTIF(T4_imgsummary!Y52:AH52,"COR")*100/M52)</f>
        <v>0</v>
      </c>
      <c r="DR52">
        <f>IF(M52=0,0,COUNTIF(T4_imgsummary!Y52:AH52,"COTS")*100/M52)</f>
        <v>0</v>
      </c>
      <c r="DS52">
        <f>IF(M52=0,0,COUNTIF(T4_imgsummary!Y52:AH52,"DIA")*100/M52)</f>
        <v>0</v>
      </c>
      <c r="DT52">
        <f>IF(M52=0,0,COUNTIF(T4_imgsummary!Y52:AH52,"GORG")*100/M52)</f>
        <v>0</v>
      </c>
      <c r="DU52">
        <f>IF(M52=0,0,COUNTIF(T4_imgsummary!Y52:AH52,"ISIS")*100/M52)</f>
        <v>0</v>
      </c>
      <c r="DV52">
        <f>IF(M52=0,0,COUNTIF(T4_imgsummary!Y52:AH52,"DIS")*100/M52)</f>
        <v>0</v>
      </c>
      <c r="DW52">
        <f>IF(M52=0,0,COUNTIF(T4_imgsummary!Y52:AH52,"BLEC")*100/M52)</f>
        <v>0</v>
      </c>
      <c r="DX52">
        <f>IF(M52=0,0,COUNTIF(T4_imgsummary!Y52:AH52,"COD")*100/M52)</f>
        <v>0</v>
      </c>
      <c r="DY52">
        <f>IF(M52=0,0,COUNTIF(T4_imgsummary!Y52:AH52,"KAPP")*100/M52)</f>
        <v>0</v>
      </c>
      <c r="DZ52">
        <f>IF(M52=0,0,COUNTIF(T4_imgsummary!Y52:AH52,"SARG")*100/M52)</f>
        <v>0</v>
      </c>
      <c r="EA52">
        <f>IF(M52=0,0,COUNTIF(T4_imgsummary!Y52:AH52,"ZACRF")*100/M52)</f>
        <v>0</v>
      </c>
      <c r="EB52">
        <f>IF(M52=0,0,COUNTIF(T4_imgsummary!Y52:AH52,"ZAGARF")*100/M52)</f>
        <v>0</v>
      </c>
      <c r="EC52">
        <f>IF(M52=0,0,COUNTIF(T4_imgsummary!Y52:AH52,"ZAGATF")*100/M52)</f>
        <v>0</v>
      </c>
      <c r="ED52">
        <f>IF(M52=0,0,COUNTIF(T4_imgsummary!Y52:AH52,"ZCMRF")*100/M52)</f>
        <v>0</v>
      </c>
      <c r="EE52">
        <f>IF(M52=0,0,COUNTIF(T4_imgsummary!Y52:AH52,"ZDENF")*100/M52)</f>
        <v>0</v>
      </c>
      <c r="EF52">
        <f>IF(M52=0,0,COUNTIF(T4_imgsummary!Y52:AH52,"ZEUPF")*100/M52)</f>
        <v>0</v>
      </c>
      <c r="EG52">
        <f>IF(M52=0,0,COUNTIF(T4_imgsummary!Y52:AH52,"ZFAVF")*100/M52)</f>
        <v>0</v>
      </c>
      <c r="EH52">
        <f>IF(M52=0,0,COUNTIF(T4_imgsummary!Y52:AH52,"ZMUSF")*100/M52)</f>
        <v>0</v>
      </c>
      <c r="EI52">
        <f>IF(M52=0,0,COUNTIF(T4_imgsummary!Y52:AH52,"ZNSC")*100/M52)</f>
        <v>0</v>
      </c>
      <c r="EJ52">
        <f>IF(M52=0,0,COUNTIF(T4_imgsummary!Y52:AH52,"ZOC")*100/M52)</f>
        <v>0</v>
      </c>
      <c r="EK52">
        <f>IF(M52=0,0,COUNTIF(T4_imgsummary!Y52:AH52,"ZPOCF")*100/M52)</f>
        <v>0</v>
      </c>
      <c r="EL52">
        <f>IF(M52=0,0,COUNTIF(T4_imgsummary!Y52:AH52,"ZPORF")*100/M52)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2"/>
  <sheetViews>
    <sheetView workbookViewId="0"/>
  </sheetViews>
  <sheetFormatPr defaultRowHeight="15" x14ac:dyDescent="0.25"/>
  <cols>
    <col min="1" max="1" width="3" bestFit="1" customWidth="1"/>
    <col min="2" max="2" width="13.28515625" bestFit="1" customWidth="1"/>
    <col min="3" max="4" width="2.140625" bestFit="1" customWidth="1"/>
    <col min="5" max="5" width="3.7109375" style="17" bestFit="1" customWidth="1"/>
    <col min="6" max="11" width="4.5703125" bestFit="1" customWidth="1"/>
    <col min="12" max="13" width="3.7109375" bestFit="1" customWidth="1"/>
    <col min="14" max="14" width="3.7109375" style="17" bestFit="1" customWidth="1"/>
    <col min="15" max="15" width="3.7109375" style="10" bestFit="1" customWidth="1"/>
    <col min="16" max="16" width="3.7109375" bestFit="1" customWidth="1"/>
    <col min="17" max="17" width="4.5703125" bestFit="1" customWidth="1"/>
    <col min="18" max="18" width="3.7109375" bestFit="1" customWidth="1"/>
    <col min="19" max="19" width="4.5703125" bestFit="1" customWidth="1"/>
    <col min="20" max="20" width="3.7109375" bestFit="1" customWidth="1"/>
    <col min="21" max="21" width="4.5703125" bestFit="1" customWidth="1"/>
    <col min="22" max="22" width="3.7109375" bestFit="1" customWidth="1"/>
    <col min="23" max="23" width="4.5703125" bestFit="1" customWidth="1"/>
    <col min="24" max="28" width="3.7109375" bestFit="1" customWidth="1"/>
    <col min="29" max="29" width="4.5703125" bestFit="1" customWidth="1"/>
    <col min="30" max="31" width="3.7109375" bestFit="1" customWidth="1"/>
    <col min="32" max="32" width="4.5703125" bestFit="1" customWidth="1"/>
    <col min="33" max="33" width="3.7109375" bestFit="1" customWidth="1"/>
    <col min="34" max="35" width="4.5703125" bestFit="1" customWidth="1"/>
    <col min="36" max="37" width="3.7109375" bestFit="1" customWidth="1"/>
    <col min="38" max="38" width="4.5703125" bestFit="1" customWidth="1"/>
    <col min="39" max="41" width="3.7109375" bestFit="1" customWidth="1"/>
    <col min="42" max="42" width="4.5703125" bestFit="1" customWidth="1"/>
    <col min="43" max="45" width="3.7109375" bestFit="1" customWidth="1"/>
    <col min="46" max="46" width="4.5703125" bestFit="1" customWidth="1"/>
    <col min="47" max="47" width="3.7109375" bestFit="1" customWidth="1"/>
    <col min="48" max="48" width="4.5703125" bestFit="1" customWidth="1"/>
    <col min="49" max="66" width="3.7109375" bestFit="1" customWidth="1"/>
    <col min="67" max="67" width="4.5703125" bestFit="1" customWidth="1"/>
    <col min="68" max="68" width="3.7109375" bestFit="1" customWidth="1"/>
    <col min="69" max="70" width="4.5703125" bestFit="1" customWidth="1"/>
    <col min="71" max="71" width="3.7109375" bestFit="1" customWidth="1"/>
    <col min="72" max="73" width="4.5703125" bestFit="1" customWidth="1"/>
    <col min="74" max="87" width="3.7109375" bestFit="1" customWidth="1"/>
    <col min="88" max="88" width="3.7109375" style="10" bestFit="1" customWidth="1"/>
    <col min="89" max="90" width="4.5703125" bestFit="1" customWidth="1"/>
    <col min="91" max="91" width="3.7109375" bestFit="1" customWidth="1"/>
    <col min="92" max="92" width="4.5703125" bestFit="1" customWidth="1"/>
    <col min="93" max="93" width="3.7109375" bestFit="1" customWidth="1"/>
    <col min="94" max="94" width="3.7109375" style="10" bestFit="1" customWidth="1"/>
    <col min="95" max="95" width="3.7109375" bestFit="1" customWidth="1"/>
    <col min="96" max="96" width="4.5703125" bestFit="1" customWidth="1"/>
    <col min="97" max="99" width="3.7109375" bestFit="1" customWidth="1"/>
    <col min="100" max="100" width="3.7109375" style="10" bestFit="1" customWidth="1"/>
    <col min="101" max="102" width="3.7109375" bestFit="1" customWidth="1"/>
    <col min="103" max="103" width="4.5703125" bestFit="1" customWidth="1"/>
    <col min="104" max="104" width="3.7109375" bestFit="1" customWidth="1"/>
    <col min="105" max="105" width="3.7109375" style="10" bestFit="1" customWidth="1"/>
    <col min="106" max="106" width="4.5703125" bestFit="1" customWidth="1"/>
    <col min="107" max="107" width="3.7109375" style="10" bestFit="1" customWidth="1"/>
    <col min="108" max="114" width="3.7109375" bestFit="1" customWidth="1"/>
    <col min="115" max="116" width="4.5703125" bestFit="1" customWidth="1"/>
    <col min="117" max="117" width="3.7109375" bestFit="1" customWidth="1"/>
    <col min="118" max="118" width="3.7109375" style="10" bestFit="1" customWidth="1"/>
    <col min="119" max="119" width="3.7109375" bestFit="1" customWidth="1"/>
    <col min="120" max="120" width="3.7109375" style="17" bestFit="1" customWidth="1"/>
    <col min="121" max="142" width="3.7109375" bestFit="1" customWidth="1"/>
  </cols>
  <sheetData>
    <row r="1" spans="1:142" ht="42.75" x14ac:dyDescent="0.25">
      <c r="F1" s="15" t="s">
        <v>39</v>
      </c>
      <c r="G1" s="15" t="s">
        <v>37</v>
      </c>
      <c r="H1" s="15" t="s">
        <v>117</v>
      </c>
      <c r="I1" s="15" t="s">
        <v>40</v>
      </c>
      <c r="J1" s="15" t="s">
        <v>41</v>
      </c>
      <c r="K1" s="15" t="s">
        <v>45</v>
      </c>
      <c r="L1" s="15" t="s">
        <v>122</v>
      </c>
      <c r="P1" s="15" t="s">
        <v>126</v>
      </c>
      <c r="Q1" s="15" t="s">
        <v>128</v>
      </c>
      <c r="R1" s="15" t="s">
        <v>130</v>
      </c>
      <c r="S1" s="15" t="s">
        <v>132</v>
      </c>
      <c r="T1" s="15" t="s">
        <v>134</v>
      </c>
      <c r="U1" s="15" t="s">
        <v>86</v>
      </c>
      <c r="V1" s="15" t="s">
        <v>137</v>
      </c>
      <c r="W1" s="15" t="s">
        <v>57</v>
      </c>
      <c r="X1" s="15" t="s">
        <v>140</v>
      </c>
      <c r="Y1" s="15" t="s">
        <v>142</v>
      </c>
      <c r="Z1" s="15" t="s">
        <v>144</v>
      </c>
      <c r="AA1" s="15" t="s">
        <v>146</v>
      </c>
      <c r="AB1" s="15" t="s">
        <v>148</v>
      </c>
      <c r="AC1" s="15" t="s">
        <v>56</v>
      </c>
      <c r="AD1" s="15" t="s">
        <v>60</v>
      </c>
      <c r="AE1" s="15" t="s">
        <v>59</v>
      </c>
      <c r="AF1" s="15" t="s">
        <v>153</v>
      </c>
      <c r="AG1" s="15" t="s">
        <v>155</v>
      </c>
      <c r="AH1" s="15" t="s">
        <v>157</v>
      </c>
      <c r="AI1" s="15" t="s">
        <v>69</v>
      </c>
      <c r="AJ1" s="15" t="s">
        <v>160</v>
      </c>
      <c r="AK1" s="15" t="s">
        <v>162</v>
      </c>
      <c r="AL1" s="15" t="s">
        <v>76</v>
      </c>
      <c r="AM1" s="15" t="s">
        <v>165</v>
      </c>
      <c r="AN1" s="15" t="s">
        <v>167</v>
      </c>
      <c r="AO1" s="15" t="s">
        <v>169</v>
      </c>
      <c r="AP1" s="15" t="s">
        <v>42</v>
      </c>
      <c r="AQ1" s="15" t="s">
        <v>172</v>
      </c>
      <c r="AR1" s="15" t="s">
        <v>174</v>
      </c>
      <c r="AS1" s="15" t="s">
        <v>176</v>
      </c>
      <c r="AT1" s="15" t="s">
        <v>178</v>
      </c>
      <c r="AU1" s="15" t="s">
        <v>180</v>
      </c>
      <c r="AV1" s="15" t="s">
        <v>74</v>
      </c>
      <c r="AW1" s="15" t="s">
        <v>183</v>
      </c>
      <c r="AX1" s="15" t="s">
        <v>185</v>
      </c>
      <c r="AY1" s="15" t="s">
        <v>187</v>
      </c>
      <c r="AZ1" s="15" t="s">
        <v>189</v>
      </c>
      <c r="BA1" s="15" t="s">
        <v>191</v>
      </c>
      <c r="BB1" s="15" t="s">
        <v>193</v>
      </c>
      <c r="BC1" s="15" t="s">
        <v>38</v>
      </c>
      <c r="BD1" s="15" t="s">
        <v>196</v>
      </c>
      <c r="BE1" s="15" t="s">
        <v>198</v>
      </c>
      <c r="BF1" s="15" t="s">
        <v>200</v>
      </c>
      <c r="BG1" s="15" t="s">
        <v>202</v>
      </c>
      <c r="BH1" s="15" t="s">
        <v>204</v>
      </c>
      <c r="BI1" s="15" t="s">
        <v>206</v>
      </c>
      <c r="BJ1" s="15" t="s">
        <v>63</v>
      </c>
      <c r="BK1" s="15" t="s">
        <v>209</v>
      </c>
      <c r="BL1" s="15" t="s">
        <v>211</v>
      </c>
      <c r="BM1" s="15" t="s">
        <v>213</v>
      </c>
      <c r="BN1" s="15" t="s">
        <v>79</v>
      </c>
      <c r="BO1" s="15" t="s">
        <v>65</v>
      </c>
      <c r="BP1" s="15" t="s">
        <v>217</v>
      </c>
      <c r="BQ1" s="15" t="s">
        <v>101</v>
      </c>
      <c r="BR1" s="15" t="s">
        <v>67</v>
      </c>
      <c r="BS1" s="15" t="s">
        <v>221</v>
      </c>
      <c r="BT1" s="15" t="s">
        <v>91</v>
      </c>
      <c r="BU1" s="15" t="s">
        <v>224</v>
      </c>
      <c r="BV1" s="15" t="s">
        <v>226</v>
      </c>
      <c r="BW1" s="15" t="s">
        <v>228</v>
      </c>
      <c r="BX1" s="15" t="s">
        <v>230</v>
      </c>
      <c r="BY1" s="15" t="s">
        <v>232</v>
      </c>
      <c r="BZ1" s="15" t="s">
        <v>234</v>
      </c>
      <c r="CA1" s="15" t="s">
        <v>236</v>
      </c>
      <c r="CB1" s="15" t="s">
        <v>238</v>
      </c>
      <c r="CC1" s="15" t="s">
        <v>240</v>
      </c>
      <c r="CD1" s="15" t="s">
        <v>242</v>
      </c>
      <c r="CE1" s="15" t="s">
        <v>244</v>
      </c>
      <c r="CF1" s="15" t="s">
        <v>246</v>
      </c>
      <c r="CG1" s="15" t="s">
        <v>248</v>
      </c>
      <c r="CH1" s="15" t="s">
        <v>250</v>
      </c>
      <c r="CI1" s="15" t="s">
        <v>252</v>
      </c>
      <c r="CK1" s="15" t="s">
        <v>37</v>
      </c>
      <c r="CL1" s="15" t="s">
        <v>46</v>
      </c>
      <c r="CM1" s="15" t="s">
        <v>51</v>
      </c>
      <c r="CN1" s="15" t="s">
        <v>71</v>
      </c>
      <c r="CO1" s="15" t="s">
        <v>258</v>
      </c>
      <c r="CQ1" s="15" t="s">
        <v>260</v>
      </c>
      <c r="CR1" s="15" t="s">
        <v>262</v>
      </c>
      <c r="CS1" s="15" t="s">
        <v>264</v>
      </c>
      <c r="CT1" s="15" t="s">
        <v>266</v>
      </c>
      <c r="CU1" s="15" t="s">
        <v>268</v>
      </c>
      <c r="CW1" s="15" t="s">
        <v>270</v>
      </c>
      <c r="CX1" s="15" t="s">
        <v>272</v>
      </c>
      <c r="CY1" s="15" t="s">
        <v>40</v>
      </c>
      <c r="CZ1" s="15" t="s">
        <v>275</v>
      </c>
      <c r="DB1" s="15" t="s">
        <v>41</v>
      </c>
      <c r="DD1" s="15" t="s">
        <v>278</v>
      </c>
      <c r="DE1" s="15" t="s">
        <v>280</v>
      </c>
      <c r="DF1" s="15" t="s">
        <v>282</v>
      </c>
      <c r="DG1" s="15" t="s">
        <v>284</v>
      </c>
      <c r="DH1" s="15" t="s">
        <v>286</v>
      </c>
      <c r="DI1" s="15" t="s">
        <v>81</v>
      </c>
      <c r="DJ1" s="15" t="s">
        <v>289</v>
      </c>
      <c r="DK1" s="15" t="s">
        <v>93</v>
      </c>
      <c r="DL1" s="15" t="s">
        <v>44</v>
      </c>
      <c r="DM1" s="15" t="s">
        <v>293</v>
      </c>
      <c r="DO1" s="15" t="s">
        <v>122</v>
      </c>
      <c r="DQ1" s="15" t="s">
        <v>280</v>
      </c>
      <c r="DR1" s="15" t="s">
        <v>278</v>
      </c>
      <c r="DS1" s="15" t="s">
        <v>282</v>
      </c>
      <c r="DT1" s="15" t="s">
        <v>284</v>
      </c>
      <c r="DU1" s="15" t="s">
        <v>286</v>
      </c>
      <c r="DV1" s="15" t="s">
        <v>258</v>
      </c>
      <c r="DW1" s="15" t="s">
        <v>142</v>
      </c>
      <c r="DX1" s="15" t="s">
        <v>270</v>
      </c>
      <c r="DY1" s="15" t="s">
        <v>272</v>
      </c>
      <c r="DZ1" s="15" t="s">
        <v>275</v>
      </c>
      <c r="EA1" s="15" t="s">
        <v>230</v>
      </c>
      <c r="EB1" s="15" t="s">
        <v>232</v>
      </c>
      <c r="EC1" s="15" t="s">
        <v>234</v>
      </c>
      <c r="ED1" s="15" t="s">
        <v>242</v>
      </c>
      <c r="EE1" s="15" t="s">
        <v>236</v>
      </c>
      <c r="EF1" s="15" t="s">
        <v>238</v>
      </c>
      <c r="EG1" s="15" t="s">
        <v>240</v>
      </c>
      <c r="EH1" s="15" t="s">
        <v>244</v>
      </c>
      <c r="EI1" s="15" t="s">
        <v>246</v>
      </c>
      <c r="EJ1" s="15" t="s">
        <v>248</v>
      </c>
      <c r="EK1" s="15" t="s">
        <v>250</v>
      </c>
      <c r="EL1" s="15" t="s">
        <v>252</v>
      </c>
    </row>
    <row r="2" spans="1:142" ht="221.25" x14ac:dyDescent="0.25">
      <c r="B2" s="1" t="s">
        <v>0</v>
      </c>
      <c r="C2" s="1" t="s">
        <v>1</v>
      </c>
      <c r="D2" s="1" t="s">
        <v>2</v>
      </c>
      <c r="E2" s="16" t="s">
        <v>113</v>
      </c>
      <c r="F2" s="18" t="s">
        <v>114</v>
      </c>
      <c r="G2" s="19" t="s">
        <v>115</v>
      </c>
      <c r="H2" s="20" t="s">
        <v>116</v>
      </c>
      <c r="I2" s="21" t="s">
        <v>118</v>
      </c>
      <c r="J2" s="22" t="s">
        <v>119</v>
      </c>
      <c r="K2" s="23" t="s">
        <v>120</v>
      </c>
      <c r="L2" s="24" t="s">
        <v>121</v>
      </c>
      <c r="M2" s="15" t="s">
        <v>123</v>
      </c>
      <c r="N2" s="16" t="s">
        <v>124</v>
      </c>
      <c r="O2" s="25" t="s">
        <v>114</v>
      </c>
      <c r="P2" s="15" t="s">
        <v>125</v>
      </c>
      <c r="Q2" s="15" t="s">
        <v>127</v>
      </c>
      <c r="R2" s="15" t="s">
        <v>129</v>
      </c>
      <c r="S2" s="15" t="s">
        <v>131</v>
      </c>
      <c r="T2" s="15" t="s">
        <v>133</v>
      </c>
      <c r="U2" s="15" t="s">
        <v>135</v>
      </c>
      <c r="V2" s="15" t="s">
        <v>136</v>
      </c>
      <c r="W2" s="15" t="s">
        <v>138</v>
      </c>
      <c r="X2" s="15" t="s">
        <v>139</v>
      </c>
      <c r="Y2" s="15" t="s">
        <v>141</v>
      </c>
      <c r="Z2" s="15" t="s">
        <v>143</v>
      </c>
      <c r="AA2" s="15" t="s">
        <v>145</v>
      </c>
      <c r="AB2" s="15" t="s">
        <v>147</v>
      </c>
      <c r="AC2" s="15" t="s">
        <v>149</v>
      </c>
      <c r="AD2" s="15" t="s">
        <v>150</v>
      </c>
      <c r="AE2" s="15" t="s">
        <v>151</v>
      </c>
      <c r="AF2" s="15" t="s">
        <v>152</v>
      </c>
      <c r="AG2" s="15" t="s">
        <v>154</v>
      </c>
      <c r="AH2" s="15" t="s">
        <v>156</v>
      </c>
      <c r="AI2" s="15" t="s">
        <v>158</v>
      </c>
      <c r="AJ2" s="15" t="s">
        <v>159</v>
      </c>
      <c r="AK2" s="15" t="s">
        <v>161</v>
      </c>
      <c r="AL2" s="15" t="s">
        <v>163</v>
      </c>
      <c r="AM2" s="15" t="s">
        <v>164</v>
      </c>
      <c r="AN2" s="15" t="s">
        <v>166</v>
      </c>
      <c r="AO2" s="15" t="s">
        <v>168</v>
      </c>
      <c r="AP2" s="15" t="s">
        <v>170</v>
      </c>
      <c r="AQ2" s="15" t="s">
        <v>171</v>
      </c>
      <c r="AR2" s="15" t="s">
        <v>173</v>
      </c>
      <c r="AS2" s="15" t="s">
        <v>175</v>
      </c>
      <c r="AT2" s="15" t="s">
        <v>177</v>
      </c>
      <c r="AU2" s="15" t="s">
        <v>179</v>
      </c>
      <c r="AV2" s="15" t="s">
        <v>181</v>
      </c>
      <c r="AW2" s="15" t="s">
        <v>182</v>
      </c>
      <c r="AX2" s="15" t="s">
        <v>184</v>
      </c>
      <c r="AY2" s="15" t="s">
        <v>186</v>
      </c>
      <c r="AZ2" s="15" t="s">
        <v>188</v>
      </c>
      <c r="BA2" s="15" t="s">
        <v>190</v>
      </c>
      <c r="BB2" s="15" t="s">
        <v>192</v>
      </c>
      <c r="BC2" s="15" t="s">
        <v>194</v>
      </c>
      <c r="BD2" s="15" t="s">
        <v>195</v>
      </c>
      <c r="BE2" s="15" t="s">
        <v>197</v>
      </c>
      <c r="BF2" s="15" t="s">
        <v>199</v>
      </c>
      <c r="BG2" s="15" t="s">
        <v>201</v>
      </c>
      <c r="BH2" s="15" t="s">
        <v>203</v>
      </c>
      <c r="BI2" s="15" t="s">
        <v>205</v>
      </c>
      <c r="BJ2" s="15" t="s">
        <v>207</v>
      </c>
      <c r="BK2" s="15" t="s">
        <v>208</v>
      </c>
      <c r="BL2" s="15" t="s">
        <v>210</v>
      </c>
      <c r="BM2" s="15" t="s">
        <v>212</v>
      </c>
      <c r="BN2" s="15" t="s">
        <v>214</v>
      </c>
      <c r="BO2" s="15" t="s">
        <v>215</v>
      </c>
      <c r="BP2" s="15" t="s">
        <v>216</v>
      </c>
      <c r="BQ2" s="15" t="s">
        <v>218</v>
      </c>
      <c r="BR2" s="15" t="s">
        <v>219</v>
      </c>
      <c r="BS2" s="15" t="s">
        <v>220</v>
      </c>
      <c r="BT2" s="15" t="s">
        <v>222</v>
      </c>
      <c r="BU2" s="15" t="s">
        <v>223</v>
      </c>
      <c r="BV2" s="15" t="s">
        <v>225</v>
      </c>
      <c r="BW2" s="15" t="s">
        <v>227</v>
      </c>
      <c r="BX2" s="15" t="s">
        <v>229</v>
      </c>
      <c r="BY2" s="15" t="s">
        <v>231</v>
      </c>
      <c r="BZ2" s="15" t="s">
        <v>233</v>
      </c>
      <c r="CA2" s="15" t="s">
        <v>235</v>
      </c>
      <c r="CB2" s="15" t="s">
        <v>237</v>
      </c>
      <c r="CC2" s="15" t="s">
        <v>239</v>
      </c>
      <c r="CD2" s="15" t="s">
        <v>241</v>
      </c>
      <c r="CE2" s="15" t="s">
        <v>243</v>
      </c>
      <c r="CF2" s="15" t="s">
        <v>245</v>
      </c>
      <c r="CG2" s="15" t="s">
        <v>247</v>
      </c>
      <c r="CH2" s="15" t="s">
        <v>249</v>
      </c>
      <c r="CI2" s="15" t="s">
        <v>251</v>
      </c>
      <c r="CJ2" s="25" t="s">
        <v>115</v>
      </c>
      <c r="CK2" s="15" t="s">
        <v>253</v>
      </c>
      <c r="CL2" s="15" t="s">
        <v>254</v>
      </c>
      <c r="CM2" s="15" t="s">
        <v>255</v>
      </c>
      <c r="CN2" s="15" t="s">
        <v>256</v>
      </c>
      <c r="CO2" s="15" t="s">
        <v>257</v>
      </c>
      <c r="CP2" s="25" t="s">
        <v>116</v>
      </c>
      <c r="CQ2" s="15" t="s">
        <v>259</v>
      </c>
      <c r="CR2" s="15" t="s">
        <v>261</v>
      </c>
      <c r="CS2" s="15" t="s">
        <v>263</v>
      </c>
      <c r="CT2" s="15" t="s">
        <v>265</v>
      </c>
      <c r="CU2" s="15" t="s">
        <v>267</v>
      </c>
      <c r="CV2" s="25" t="s">
        <v>118</v>
      </c>
      <c r="CW2" s="15" t="s">
        <v>269</v>
      </c>
      <c r="CX2" s="15" t="s">
        <v>271</v>
      </c>
      <c r="CY2" s="15" t="s">
        <v>273</v>
      </c>
      <c r="CZ2" s="15" t="s">
        <v>274</v>
      </c>
      <c r="DA2" s="25" t="s">
        <v>119</v>
      </c>
      <c r="DB2" s="15" t="s">
        <v>276</v>
      </c>
      <c r="DC2" s="25" t="s">
        <v>120</v>
      </c>
      <c r="DD2" s="15" t="s">
        <v>277</v>
      </c>
      <c r="DE2" s="15" t="s">
        <v>279</v>
      </c>
      <c r="DF2" s="15" t="s">
        <v>281</v>
      </c>
      <c r="DG2" s="15" t="s">
        <v>283</v>
      </c>
      <c r="DH2" s="15" t="s">
        <v>285</v>
      </c>
      <c r="DI2" s="15" t="s">
        <v>287</v>
      </c>
      <c r="DJ2" s="15" t="s">
        <v>288</v>
      </c>
      <c r="DK2" s="15" t="s">
        <v>290</v>
      </c>
      <c r="DL2" s="15" t="s">
        <v>291</v>
      </c>
      <c r="DM2" s="15" t="s">
        <v>292</v>
      </c>
      <c r="DN2" s="25" t="s">
        <v>121</v>
      </c>
      <c r="DO2" s="15" t="s">
        <v>294</v>
      </c>
      <c r="DP2" s="16" t="s">
        <v>295</v>
      </c>
      <c r="DQ2" s="15" t="s">
        <v>296</v>
      </c>
      <c r="DR2" s="15" t="s">
        <v>297</v>
      </c>
      <c r="DS2" s="15" t="s">
        <v>298</v>
      </c>
      <c r="DT2" s="15" t="s">
        <v>299</v>
      </c>
      <c r="DU2" s="15" t="s">
        <v>300</v>
      </c>
      <c r="DV2" s="15" t="s">
        <v>301</v>
      </c>
      <c r="DW2" s="15" t="s">
        <v>302</v>
      </c>
      <c r="DX2" s="15" t="s">
        <v>303</v>
      </c>
      <c r="DY2" s="15" t="s">
        <v>304</v>
      </c>
      <c r="DZ2" s="15" t="s">
        <v>305</v>
      </c>
      <c r="EA2" s="15" t="s">
        <v>306</v>
      </c>
      <c r="EB2" s="15" t="s">
        <v>307</v>
      </c>
      <c r="EC2" s="15" t="s">
        <v>308</v>
      </c>
      <c r="ED2" s="15" t="s">
        <v>309</v>
      </c>
      <c r="EE2" s="15" t="s">
        <v>310</v>
      </c>
      <c r="EF2" s="15" t="s">
        <v>311</v>
      </c>
      <c r="EG2" s="15" t="s">
        <v>312</v>
      </c>
      <c r="EH2" s="15" t="s">
        <v>313</v>
      </c>
      <c r="EI2" s="15" t="s">
        <v>314</v>
      </c>
      <c r="EJ2" s="15" t="s">
        <v>315</v>
      </c>
      <c r="EK2" s="15" t="s">
        <v>316</v>
      </c>
      <c r="EL2" s="15" t="s">
        <v>317</v>
      </c>
    </row>
    <row r="3" spans="1:142" x14ac:dyDescent="0.25">
      <c r="A3">
        <v>1</v>
      </c>
      <c r="B3" t="s">
        <v>1029</v>
      </c>
      <c r="F3" s="26">
        <f>IF(M3=0,0,COUNTIF(T5_imgsummary!O3:X3,"HC")*100/M3)</f>
        <v>10</v>
      </c>
      <c r="G3" s="26">
        <f>IF(M3=0,0,COUNTIF(T5_imgsummary!O3:X3,"AA")*100/M3)</f>
        <v>50</v>
      </c>
      <c r="H3">
        <f>IF(M3=0,0,COUNTIF(T5_imgsummary!O3:X3,"AB")*100/M3)</f>
        <v>0</v>
      </c>
      <c r="I3" s="26">
        <f>IF(M3=0,0,COUNTIF(T5_imgsummary!O3:X3,"MA")*100/M3)</f>
        <v>20</v>
      </c>
      <c r="J3" s="26">
        <f>IF(M3=0,0,COUNTIF(T5_imgsummary!O3:X3,"HA")*100/M3)</f>
        <v>20</v>
      </c>
      <c r="K3">
        <f>IF(M3=0,0,COUNTIF(T5_imgsummary!O3:X3,"OB")*100/M3)</f>
        <v>0</v>
      </c>
      <c r="L3">
        <f>IF(M3=0,0,COUNTIF(T5_imgsummary!O3:X3,"TWB")*100/M3)</f>
        <v>0</v>
      </c>
      <c r="M3">
        <f>10-COUNTIF(T5_imgsummary!O3:X3,"TWS")</f>
        <v>10</v>
      </c>
      <c r="P3">
        <f>IF(M3=0,0,COUNTIF(T5_imgsummary!E3:N3,"ACAN")*100/M3)</f>
        <v>0</v>
      </c>
      <c r="Q3">
        <f>IF(M3=0,0,COUNTIF(T5_imgsummary!E3:N3,"ACB")*100/M3)</f>
        <v>0</v>
      </c>
      <c r="R3">
        <f>IF(M3=0,0,COUNTIF(T5_imgsummary!E3:N3,"ACC")*100/M3)</f>
        <v>0</v>
      </c>
      <c r="S3">
        <f>IF(M3=0,0,COUNTIF(T5_imgsummary!E3:N3,"ACD")*100/M3)</f>
        <v>0</v>
      </c>
      <c r="T3">
        <f>IF(M3=0,0,COUNTIF(T5_imgsummary!E3:N3,"ACH")*100/M3)</f>
        <v>0</v>
      </c>
      <c r="U3">
        <f>IF(M3=0,0,COUNTIF(T5_imgsummary!E3:N3,"ACT")*100/M3)</f>
        <v>0</v>
      </c>
      <c r="V3">
        <f>IF(M3=0,0,COUNTIF(T5_imgsummary!E3:N3,"ACR")*100/M3)</f>
        <v>0</v>
      </c>
      <c r="W3">
        <f>IF(M3=0,0,COUNTIF(T5_imgsummary!E3:N3,"AST")*100/M3)</f>
        <v>0</v>
      </c>
      <c r="X3">
        <f>IF(M3=0,0,COUNTIF(T5_imgsummary!E3:N3,"AF")*100/M3)</f>
        <v>0</v>
      </c>
      <c r="Y3">
        <f>IF(M3=0,0,COUNTIF(T5_imgsummary!E3:N3,"BLEC")*100/M3)</f>
        <v>0</v>
      </c>
      <c r="Z3">
        <f>IF(M3=0,0,COUNTIF(T5_imgsummary!E3:N3,"CAU")*100/M3)</f>
        <v>0</v>
      </c>
      <c r="AA3">
        <f>IF(M3=0,0,COUNTIF(T5_imgsummary!E3:N3,"COE")*100/M3)</f>
        <v>0</v>
      </c>
      <c r="AB3">
        <f>IF(M3=0,0,COUNTIF(T5_imgsummary!E3:N3,"COS")*100/M3)</f>
        <v>0</v>
      </c>
      <c r="AC3">
        <f>IF(M3=0,0,COUNTIF(T5_imgsummary!E3:N3,"CYP")*100/M3)</f>
        <v>0</v>
      </c>
      <c r="AD3">
        <f>IF(M3=0,0,COUNTIF(T5_imgsummary!E3:N3,"DIP")*100/M3)</f>
        <v>0</v>
      </c>
      <c r="AE3">
        <f>IF(M3=0,0,COUNTIF(T5_imgsummary!E3:N3,"ECHY")*100/M3)</f>
        <v>0</v>
      </c>
      <c r="AF3">
        <f>IF(M3=0,0,COUNTIF(T5_imgsummary!E3:N3,"ECHI")*100/M3)</f>
        <v>0</v>
      </c>
      <c r="AG3">
        <f>IF(M3=0,0,COUNTIF(T5_imgsummary!E3:N3,"EUP")*100/M3)</f>
        <v>0</v>
      </c>
      <c r="AH3">
        <f>IF(M3=0,0,COUNTIF(T5_imgsummary!E3:N3,"FAV")*100/M3)</f>
        <v>0</v>
      </c>
      <c r="AI3">
        <f>IF(M3=0,0,COUNTIF(T5_imgsummary!E3:N3,"FVI")*100/M3)</f>
        <v>0</v>
      </c>
      <c r="AJ3">
        <f>IF(M3=0,0,COUNTIF(T5_imgsummary!E3:N3,"CMR")*100/M3)</f>
        <v>0</v>
      </c>
      <c r="AK3">
        <f>IF(M3=0,0,COUNTIF(T5_imgsummary!E3:N3,"GAL")*100/M3)</f>
        <v>0</v>
      </c>
      <c r="AL3">
        <f>IF(M3=0,0,COUNTIF(T5_imgsummary!E3:N3,"GONIA")*100/M3)</f>
        <v>0</v>
      </c>
      <c r="AM3">
        <f>IF(M3=0,0,COUNTIF(T5_imgsummary!E3:N3,"GONIO")*100/M3)</f>
        <v>0</v>
      </c>
      <c r="AN3">
        <f>IF(M3=0,0,COUNTIF(T5_imgsummary!E3:N3,"HEL")*100/M3)</f>
        <v>0</v>
      </c>
      <c r="AO3">
        <f>IF(M3=0,0,COUNTIF(T5_imgsummary!E3:N3,"HYD")*100/M3)</f>
        <v>0</v>
      </c>
      <c r="AP3">
        <f>IF(M3=0,0,COUNTIF(T5_imgsummary!E3:N3,"ISO")*100/M3)</f>
        <v>0</v>
      </c>
      <c r="AQ3">
        <f>IF(M3=0,0,COUNTIF(T5_imgsummary!E3:N3,"LEPA")*100/M3)</f>
        <v>0</v>
      </c>
      <c r="AR3">
        <f>IF(M3=0,0,COUNTIF(T5_imgsummary!E3:N3,"LEPS")*100/M3)</f>
        <v>0</v>
      </c>
      <c r="AS3">
        <f>IF(M3=0,0,COUNTIF(T5_imgsummary!E3:N3,"LOB")*100/M3)</f>
        <v>0</v>
      </c>
      <c r="AT3">
        <f>IF(M3=0,0,COUNTIF(T5_imgsummary!E3:N3,"MER")*100/M3)</f>
        <v>0</v>
      </c>
      <c r="AU3">
        <f>IF(M3=0,0,COUNTIF(T5_imgsummary!E3:N3,"MILL")*100/M3)</f>
        <v>0</v>
      </c>
      <c r="AV3">
        <f>IF(M3=0,0,COUNTIF(T5_imgsummary!E3:N3,"MON")*100/M3)</f>
        <v>0</v>
      </c>
      <c r="AW3">
        <f>IF(M3=0,0,COUNTIF(T5_imgsummary!E3:N3,"MONTB")*100/M3)</f>
        <v>0</v>
      </c>
      <c r="AX3">
        <f>IF(M3=0,0,COUNTIF(T5_imgsummary!E3:N3,"MONTE")*100/M3)</f>
        <v>0</v>
      </c>
      <c r="AY3">
        <f>IF(M3=0,0,COUNTIF(T5_imgsummary!E3:N3,"MONTF")*100/M3)</f>
        <v>0</v>
      </c>
      <c r="AZ3">
        <f>IF(M3=0,0,COUNTIF(T5_imgsummary!E3:N3,"MYC")*100/M3)</f>
        <v>0</v>
      </c>
      <c r="BA3">
        <f>IF(M3=0,0,COUNTIF(T5_imgsummary!E3:N3,"CB")*100/M3)</f>
        <v>0</v>
      </c>
      <c r="BB3">
        <f>IF(M3=0,0,COUNTIF(T5_imgsummary!E3:N3,"BUB")*100/M3)</f>
        <v>0</v>
      </c>
      <c r="BC3">
        <f>IF(M3=0,0,COUNTIF(T5_imgsummary!E3:N3,"CE")*100/M3)</f>
        <v>0</v>
      </c>
      <c r="BD3">
        <f>IF(M3=0,0,COUNTIF(T5_imgsummary!E3:N3,"CF")*100/M3)</f>
        <v>0</v>
      </c>
      <c r="BE3">
        <f>IF(M3=0,0,COUNTIF(T5_imgsummary!E3:N3,"FOT")*100/M3)</f>
        <v>0</v>
      </c>
      <c r="BF3">
        <f>IF(M3=0,0,COUNTIF(T5_imgsummary!E3:N3,"CM")*100/M3)</f>
        <v>0</v>
      </c>
      <c r="BG3">
        <f>IF(M3=0,0,COUNTIF(T5_imgsummary!E3:N3,"OULA")*100/M3)</f>
        <v>0</v>
      </c>
      <c r="BH3">
        <f>IF(M3=0,0,COUNTIF(T5_imgsummary!E3:N3,"OULO")*100/M3)</f>
        <v>0</v>
      </c>
      <c r="BI3">
        <f>IF(M3=0,0,COUNTIF(T5_imgsummary!E3:N3,"OXY")*100/M3)</f>
        <v>0</v>
      </c>
      <c r="BJ3">
        <f>IF(M3=0,0,COUNTIF(T5_imgsummary!E3:N3,"PACE")*100/M3)</f>
        <v>0</v>
      </c>
      <c r="BK3">
        <f>IF(M3=0,0,COUNTIF(T5_imgsummary!E3:N3,"PACF")*100/M3)</f>
        <v>0</v>
      </c>
      <c r="BL3">
        <f>IF(M3=0,0,COUNTIF(T5_imgsummary!E3:N3,"PAV")*100/M3)</f>
        <v>0</v>
      </c>
      <c r="BM3">
        <f>IF(M3=0,0,COUNTIF(T5_imgsummary!E3:N3,"PEC")*100/M3)</f>
        <v>0</v>
      </c>
      <c r="BN3">
        <f>IF(M3=0,0,COUNTIF(T5_imgsummary!E3:N3,"PLAT")*100/M3)</f>
        <v>0</v>
      </c>
      <c r="BO3">
        <f>IF(M3=0,0,COUNTIF(T5_imgsummary!E3:N3,"POC")*100/M3)</f>
        <v>0</v>
      </c>
      <c r="BP3">
        <f>IF(M3=0,0,COUNTIF(T5_imgsummary!E3:N3,"PORB")*100/M3)</f>
        <v>0</v>
      </c>
      <c r="BQ3">
        <f>IF(M3=0,0,COUNTIF(T5_imgsummary!E3:N3,"PORE")*100/M3)</f>
        <v>0</v>
      </c>
      <c r="BR3" s="26">
        <f>IF(M3=0,0,COUNTIF(T5_imgsummary!E3:N3,"PORM")*100/M3)</f>
        <v>10</v>
      </c>
      <c r="BS3">
        <f>IF(M3=0,0,COUNTIF(T5_imgsummary!E3:N3,"SER")*100/M3)</f>
        <v>0</v>
      </c>
      <c r="BT3">
        <f>IF(M3=0,0,COUNTIF(T5_imgsummary!E3:N3,"STY")*100/M3)</f>
        <v>0</v>
      </c>
      <c r="BU3">
        <f>IF(M3=0,0,COUNTIF(T5_imgsummary!E3:N3,"SYM")*100/M3)</f>
        <v>0</v>
      </c>
      <c r="BV3">
        <f>IF(M3=0,0,COUNTIF(T5_imgsummary!E3:N3,"TUBI")*100/M3)</f>
        <v>0</v>
      </c>
      <c r="BW3">
        <f>IF(M3=0,0,COUNTIF(T5_imgsummary!E3:N3,"TURB")*100/M3)</f>
        <v>0</v>
      </c>
      <c r="BX3">
        <f>IF(M3=0,0,COUNTIF(T5_imgsummary!E3:N3,"ZACRF")*100/M3)</f>
        <v>0</v>
      </c>
      <c r="BY3">
        <f>IF(M3=0,0,COUNTIF(T5_imgsummary!E3:N3,"ZAGARF")*100/M3)</f>
        <v>0</v>
      </c>
      <c r="BZ3">
        <f>IF(M3=0,0,COUNTIF(T5_imgsummary!E3:N3,"ZAGATF")*100/M3)</f>
        <v>0</v>
      </c>
      <c r="CA3">
        <f>IF(M3=0,0,COUNTIF(T5_imgsummary!E3:N3,"ZDENF")*100/M3)</f>
        <v>0</v>
      </c>
      <c r="CB3">
        <f>IF(M3=0,0,COUNTIF(T5_imgsummary!E3:N3,"ZEUPF")*100/M3)</f>
        <v>0</v>
      </c>
      <c r="CC3">
        <f>IF(M3=0,0,COUNTIF(T5_imgsummary!E3:N3,"ZFAVF")*100/M3)</f>
        <v>0</v>
      </c>
      <c r="CD3">
        <f>IF(M3=0,0,COUNTIF(T5_imgsummary!E3:N3,"ZCMRF")*100/M3)</f>
        <v>0</v>
      </c>
      <c r="CE3">
        <f>IF(M3=0,0,COUNTIF(T5_imgsummary!E3:N3,"ZMUSF")*100/M3)</f>
        <v>0</v>
      </c>
      <c r="CF3">
        <f>IF(M3=0,0,COUNTIF(T5_imgsummary!E3:N3,"ZNSC")*100/M3)</f>
        <v>0</v>
      </c>
      <c r="CG3">
        <f>IF(M3=0,0,COUNTIF(T5_imgsummary!E3:N3,"ZOC")*100/M3)</f>
        <v>0</v>
      </c>
      <c r="CH3">
        <f>IF(M3=0,0,COUNTIF(T5_imgsummary!E3:N3,"ZPOCF")*100/M3)</f>
        <v>0</v>
      </c>
      <c r="CI3">
        <f>IF(M3=0,0,COUNTIF(T5_imgsummary!E3:N3,"ZPORF")*100/M3)</f>
        <v>0</v>
      </c>
      <c r="CK3" s="26">
        <f>IF(M3=0,0,COUNTIF(T5_imgsummary!E3:N3,"AA")*100/M3)</f>
        <v>50</v>
      </c>
      <c r="CL3">
        <f>IF(M3=0,0,COUNTIF(T5_imgsummary!E3:N3,"CA")*100/M3)</f>
        <v>0</v>
      </c>
      <c r="CM3">
        <f>IF(M3=0,0,COUNTIF(T5_imgsummary!E3:N3,"DC")*100/M3)</f>
        <v>0</v>
      </c>
      <c r="CN3">
        <f>IF(M3=0,0,COUNTIF(T5_imgsummary!E3:N3,"DCA")*100/M3)</f>
        <v>0</v>
      </c>
      <c r="CO3">
        <f>IF(M3=0,0,COUNTIF(T5_imgsummary!E3:N3,"DIS")*100/M3)</f>
        <v>0</v>
      </c>
      <c r="CQ3">
        <f>IF(M3=0,0,COUNTIF(T5_imgsummary!E3:N3,"GRV")*100/M3)</f>
        <v>0</v>
      </c>
      <c r="CR3">
        <f>IF(M3=0,0,COUNTIF(T5_imgsummary!E3:N3,"R")*100/M3)</f>
        <v>0</v>
      </c>
      <c r="CS3">
        <f>IF(M3=0,0,COUNTIF(T5_imgsummary!E3:N3,"S")*100/M3)</f>
        <v>0</v>
      </c>
      <c r="CT3">
        <f>IF(M3=0,0,COUNTIF(T5_imgsummary!E3:N3,"RCK")*100/M3)</f>
        <v>0</v>
      </c>
      <c r="CU3">
        <f>IF(M3=0,0,COUNTIF(T5_imgsummary!E3:N3,"SI")*100/M3)</f>
        <v>0</v>
      </c>
      <c r="CW3">
        <f>IF(M3=0,0,COUNTIF(T5_imgsummary!E3:N3,"COD")*100/M3)</f>
        <v>0</v>
      </c>
      <c r="CX3">
        <f>IF(M3=0,0,COUNTIF(T5_imgsummary!E3:N3,"KAPP")*100/M3)</f>
        <v>0</v>
      </c>
      <c r="CY3" s="26">
        <f>IF(M3=0,0,COUNTIF(T5_imgsummary!E3:N3,"MA")*100/M3)</f>
        <v>20</v>
      </c>
      <c r="CZ3">
        <f>IF(M3=0,0,COUNTIF(T5_imgsummary!E3:N3,"SARG")*100/M3)</f>
        <v>0</v>
      </c>
      <c r="DB3" s="26">
        <f>IF(M3=0,0,COUNTIF(T5_imgsummary!E3:N3,"HA")*100/M3)</f>
        <v>20</v>
      </c>
      <c r="DD3">
        <f>IF(M3=0,0,COUNTIF(T5_imgsummary!E3:N3,"COTS")*100/M3)</f>
        <v>0</v>
      </c>
      <c r="DE3">
        <f>IF(M3=0,0,COUNTIF(T5_imgsummary!E3:N3,"COR")*100/M3)</f>
        <v>0</v>
      </c>
      <c r="DF3">
        <f>IF(M3=0,0,COUNTIF(T5_imgsummary!E3:N3,"DIA")*100/M3)</f>
        <v>0</v>
      </c>
      <c r="DG3">
        <f>IF(M3=0,0,COUNTIF(T5_imgsummary!E3:N3,"GORG")*100/M3)</f>
        <v>0</v>
      </c>
      <c r="DH3">
        <f>IF(M3=0,0,COUNTIF(T5_imgsummary!E3:N3,"ISIS")*100/M3)</f>
        <v>0</v>
      </c>
      <c r="DI3">
        <f>IF(M3=0,0,COUNTIF(T5_imgsummary!E3:N3,"OT")*100/M3)</f>
        <v>0</v>
      </c>
      <c r="DJ3">
        <f>IF(M3=0,0,COUNTIF(T5_imgsummary!E3:N3,"SG")*100/M3)</f>
        <v>0</v>
      </c>
      <c r="DK3">
        <f>IF(M3=0,0,COUNTIF(T5_imgsummary!E3:N3,"SC")*100/M3)</f>
        <v>0</v>
      </c>
      <c r="DL3">
        <f>IF(M3=0,0,COUNTIF(T5_imgsummary!E3:N3,"SP")*100/M3)</f>
        <v>0</v>
      </c>
      <c r="DM3">
        <f>IF(M3=0,0,COUNTIF(T5_imgsummary!E3:N3,"ZO")*100/M3)</f>
        <v>0</v>
      </c>
      <c r="DO3">
        <f>IF(M3=0,0,COUNTIF(T5_imgsummary!E3:N3,"TWB")*100/M3)</f>
        <v>0</v>
      </c>
      <c r="DQ3">
        <f>IF(M3=0,0,COUNTIF(T5_imgsummary!Y3:AH3,"COR")*100/M3)</f>
        <v>0</v>
      </c>
      <c r="DR3">
        <f>IF(M3=0,0,COUNTIF(T5_imgsummary!Y3:AH3,"COTS")*100/M3)</f>
        <v>0</v>
      </c>
      <c r="DS3">
        <f>IF(M3=0,0,COUNTIF(T5_imgsummary!Y3:AH3,"DIA")*100/M3)</f>
        <v>0</v>
      </c>
      <c r="DT3">
        <f>IF(M3=0,0,COUNTIF(T5_imgsummary!Y3:AH3,"GORG")*100/M3)</f>
        <v>0</v>
      </c>
      <c r="DU3">
        <f>IF(M3=0,0,COUNTIF(T5_imgsummary!Y3:AH3,"ISIS")*100/M3)</f>
        <v>0</v>
      </c>
      <c r="DV3">
        <f>IF(M3=0,0,COUNTIF(T5_imgsummary!Y3:AH3,"DIS")*100/M3)</f>
        <v>0</v>
      </c>
      <c r="DW3">
        <f>IF(M3=0,0,COUNTIF(T5_imgsummary!Y3:AH3,"BLEC")*100/M3)</f>
        <v>0</v>
      </c>
      <c r="DX3">
        <f>IF(M3=0,0,COUNTIF(T5_imgsummary!Y3:AH3,"COD")*100/M3)</f>
        <v>0</v>
      </c>
      <c r="DY3">
        <f>IF(M3=0,0,COUNTIF(T5_imgsummary!Y3:AH3,"KAPP")*100/M3)</f>
        <v>0</v>
      </c>
      <c r="DZ3">
        <f>IF(M3=0,0,COUNTIF(T5_imgsummary!Y3:AH3,"SARG")*100/M3)</f>
        <v>0</v>
      </c>
      <c r="EA3">
        <f>IF(M3=0,0,COUNTIF(T5_imgsummary!Y3:AH3,"ZACRF")*100/M3)</f>
        <v>0</v>
      </c>
      <c r="EB3">
        <f>IF(M3=0,0,COUNTIF(T5_imgsummary!Y3:AH3,"ZAGARF")*100/M3)</f>
        <v>0</v>
      </c>
      <c r="EC3">
        <f>IF(M3=0,0,COUNTIF(T5_imgsummary!Y3:AH3,"ZAGATF")*100/M3)</f>
        <v>0</v>
      </c>
      <c r="ED3">
        <f>IF(M3=0,0,COUNTIF(T5_imgsummary!Y3:AH3,"ZCMRF")*100/M3)</f>
        <v>0</v>
      </c>
      <c r="EE3">
        <f>IF(M3=0,0,COUNTIF(T5_imgsummary!Y3:AH3,"ZDENF")*100/M3)</f>
        <v>0</v>
      </c>
      <c r="EF3">
        <f>IF(M3=0,0,COUNTIF(T5_imgsummary!Y3:AH3,"ZEUPF")*100/M3)</f>
        <v>0</v>
      </c>
      <c r="EG3">
        <f>IF(M3=0,0,COUNTIF(T5_imgsummary!Y3:AH3,"ZFAVF")*100/M3)</f>
        <v>0</v>
      </c>
      <c r="EH3">
        <f>IF(M3=0,0,COUNTIF(T5_imgsummary!Y3:AH3,"ZMUSF")*100/M3)</f>
        <v>0</v>
      </c>
      <c r="EI3">
        <f>IF(M3=0,0,COUNTIF(T5_imgsummary!Y3:AH3,"ZNSC")*100/M3)</f>
        <v>0</v>
      </c>
      <c r="EJ3">
        <f>IF(M3=0,0,COUNTIF(T5_imgsummary!Y3:AH3,"ZOC")*100/M3)</f>
        <v>0</v>
      </c>
      <c r="EK3">
        <f>IF(M3=0,0,COUNTIF(T5_imgsummary!Y3:AH3,"ZPOCF")*100/M3)</f>
        <v>0</v>
      </c>
      <c r="EL3">
        <f>IF(M3=0,0,COUNTIF(T5_imgsummary!Y3:AH3,"ZPORF")*100/M3)</f>
        <v>0</v>
      </c>
    </row>
    <row r="4" spans="1:142" x14ac:dyDescent="0.25">
      <c r="A4">
        <v>2</v>
      </c>
      <c r="B4" t="s">
        <v>1030</v>
      </c>
      <c r="F4">
        <f>IF(M4=0,0,COUNTIF(T5_imgsummary!O4:X4,"HC")*100/M4)</f>
        <v>0</v>
      </c>
      <c r="G4" s="26">
        <f>IF(M4=0,0,COUNTIF(T5_imgsummary!O4:X4,"AA")*100/M4)</f>
        <v>60</v>
      </c>
      <c r="H4">
        <f>IF(M4=0,0,COUNTIF(T5_imgsummary!O4:X4,"AB")*100/M4)</f>
        <v>0</v>
      </c>
      <c r="I4" s="26">
        <f>IF(M4=0,0,COUNTIF(T5_imgsummary!O4:X4,"MA")*100/M4)</f>
        <v>20</v>
      </c>
      <c r="J4">
        <f>IF(M4=0,0,COUNTIF(T5_imgsummary!O4:X4,"HA")*100/M4)</f>
        <v>0</v>
      </c>
      <c r="K4" s="26">
        <f>IF(M4=0,0,COUNTIF(T5_imgsummary!O4:X4,"OB")*100/M4)</f>
        <v>20</v>
      </c>
      <c r="L4">
        <f>IF(M4=0,0,COUNTIF(T5_imgsummary!O4:X4,"TWB")*100/M4)</f>
        <v>0</v>
      </c>
      <c r="M4">
        <f>10-COUNTIF(T5_imgsummary!O4:X4,"TWS")</f>
        <v>10</v>
      </c>
      <c r="P4">
        <f>IF(M4=0,0,COUNTIF(T5_imgsummary!E4:N4,"ACAN")*100/M4)</f>
        <v>0</v>
      </c>
      <c r="Q4">
        <f>IF(M4=0,0,COUNTIF(T5_imgsummary!E4:N4,"ACB")*100/M4)</f>
        <v>0</v>
      </c>
      <c r="R4">
        <f>IF(M4=0,0,COUNTIF(T5_imgsummary!E4:N4,"ACC")*100/M4)</f>
        <v>0</v>
      </c>
      <c r="S4">
        <f>IF(M4=0,0,COUNTIF(T5_imgsummary!E4:N4,"ACD")*100/M4)</f>
        <v>0</v>
      </c>
      <c r="T4">
        <f>IF(M4=0,0,COUNTIF(T5_imgsummary!E4:N4,"ACH")*100/M4)</f>
        <v>0</v>
      </c>
      <c r="U4">
        <f>IF(M4=0,0,COUNTIF(T5_imgsummary!E4:N4,"ACT")*100/M4)</f>
        <v>0</v>
      </c>
      <c r="V4">
        <f>IF(M4=0,0,COUNTIF(T5_imgsummary!E4:N4,"ACR")*100/M4)</f>
        <v>0</v>
      </c>
      <c r="W4">
        <f>IF(M4=0,0,COUNTIF(T5_imgsummary!E4:N4,"AST")*100/M4)</f>
        <v>0</v>
      </c>
      <c r="X4">
        <f>IF(M4=0,0,COUNTIF(T5_imgsummary!E4:N4,"AF")*100/M4)</f>
        <v>0</v>
      </c>
      <c r="Y4">
        <f>IF(M4=0,0,COUNTIF(T5_imgsummary!E4:N4,"BLEC")*100/M4)</f>
        <v>0</v>
      </c>
      <c r="Z4">
        <f>IF(M4=0,0,COUNTIF(T5_imgsummary!E4:N4,"CAU")*100/M4)</f>
        <v>0</v>
      </c>
      <c r="AA4">
        <f>IF(M4=0,0,COUNTIF(T5_imgsummary!E4:N4,"COE")*100/M4)</f>
        <v>0</v>
      </c>
      <c r="AB4">
        <f>IF(M4=0,0,COUNTIF(T5_imgsummary!E4:N4,"COS")*100/M4)</f>
        <v>0</v>
      </c>
      <c r="AC4">
        <f>IF(M4=0,0,COUNTIF(T5_imgsummary!E4:N4,"CYP")*100/M4)</f>
        <v>0</v>
      </c>
      <c r="AD4">
        <f>IF(M4=0,0,COUNTIF(T5_imgsummary!E4:N4,"DIP")*100/M4)</f>
        <v>0</v>
      </c>
      <c r="AE4">
        <f>IF(M4=0,0,COUNTIF(T5_imgsummary!E4:N4,"ECHY")*100/M4)</f>
        <v>0</v>
      </c>
      <c r="AF4">
        <f>IF(M4=0,0,COUNTIF(T5_imgsummary!E4:N4,"ECHI")*100/M4)</f>
        <v>0</v>
      </c>
      <c r="AG4">
        <f>IF(M4=0,0,COUNTIF(T5_imgsummary!E4:N4,"EUP")*100/M4)</f>
        <v>0</v>
      </c>
      <c r="AH4">
        <f>IF(M4=0,0,COUNTIF(T5_imgsummary!E4:N4,"FAV")*100/M4)</f>
        <v>0</v>
      </c>
      <c r="AI4">
        <f>IF(M4=0,0,COUNTIF(T5_imgsummary!E4:N4,"FVI")*100/M4)</f>
        <v>0</v>
      </c>
      <c r="AJ4">
        <f>IF(M4=0,0,COUNTIF(T5_imgsummary!E4:N4,"CMR")*100/M4)</f>
        <v>0</v>
      </c>
      <c r="AK4">
        <f>IF(M4=0,0,COUNTIF(T5_imgsummary!E4:N4,"GAL")*100/M4)</f>
        <v>0</v>
      </c>
      <c r="AL4">
        <f>IF(M4=0,0,COUNTIF(T5_imgsummary!E4:N4,"GONIA")*100/M4)</f>
        <v>0</v>
      </c>
      <c r="AM4">
        <f>IF(M4=0,0,COUNTIF(T5_imgsummary!E4:N4,"GONIO")*100/M4)</f>
        <v>0</v>
      </c>
      <c r="AN4">
        <f>IF(M4=0,0,COUNTIF(T5_imgsummary!E4:N4,"HEL")*100/M4)</f>
        <v>0</v>
      </c>
      <c r="AO4">
        <f>IF(M4=0,0,COUNTIF(T5_imgsummary!E4:N4,"HYD")*100/M4)</f>
        <v>0</v>
      </c>
      <c r="AP4">
        <f>IF(M4=0,0,COUNTIF(T5_imgsummary!E4:N4,"ISO")*100/M4)</f>
        <v>0</v>
      </c>
      <c r="AQ4">
        <f>IF(M4=0,0,COUNTIF(T5_imgsummary!E4:N4,"LEPA")*100/M4)</f>
        <v>0</v>
      </c>
      <c r="AR4">
        <f>IF(M4=0,0,COUNTIF(T5_imgsummary!E4:N4,"LEPS")*100/M4)</f>
        <v>0</v>
      </c>
      <c r="AS4">
        <f>IF(M4=0,0,COUNTIF(T5_imgsummary!E4:N4,"LOB")*100/M4)</f>
        <v>0</v>
      </c>
      <c r="AT4">
        <f>IF(M4=0,0,COUNTIF(T5_imgsummary!E4:N4,"MER")*100/M4)</f>
        <v>0</v>
      </c>
      <c r="AU4">
        <f>IF(M4=0,0,COUNTIF(T5_imgsummary!E4:N4,"MILL")*100/M4)</f>
        <v>0</v>
      </c>
      <c r="AV4">
        <f>IF(M4=0,0,COUNTIF(T5_imgsummary!E4:N4,"MON")*100/M4)</f>
        <v>0</v>
      </c>
      <c r="AW4">
        <f>IF(M4=0,0,COUNTIF(T5_imgsummary!E4:N4,"MONTB")*100/M4)</f>
        <v>0</v>
      </c>
      <c r="AX4">
        <f>IF(M4=0,0,COUNTIF(T5_imgsummary!E4:N4,"MONTE")*100/M4)</f>
        <v>0</v>
      </c>
      <c r="AY4">
        <f>IF(M4=0,0,COUNTIF(T5_imgsummary!E4:N4,"MONTF")*100/M4)</f>
        <v>0</v>
      </c>
      <c r="AZ4">
        <f>IF(M4=0,0,COUNTIF(T5_imgsummary!E4:N4,"MYC")*100/M4)</f>
        <v>0</v>
      </c>
      <c r="BA4">
        <f>IF(M4=0,0,COUNTIF(T5_imgsummary!E4:N4,"CB")*100/M4)</f>
        <v>0</v>
      </c>
      <c r="BB4">
        <f>IF(M4=0,0,COUNTIF(T5_imgsummary!E4:N4,"BUB")*100/M4)</f>
        <v>0</v>
      </c>
      <c r="BC4">
        <f>IF(M4=0,0,COUNTIF(T5_imgsummary!E4:N4,"CE")*100/M4)</f>
        <v>0</v>
      </c>
      <c r="BD4">
        <f>IF(M4=0,0,COUNTIF(T5_imgsummary!E4:N4,"CF")*100/M4)</f>
        <v>0</v>
      </c>
      <c r="BE4">
        <f>IF(M4=0,0,COUNTIF(T5_imgsummary!E4:N4,"FOT")*100/M4)</f>
        <v>0</v>
      </c>
      <c r="BF4">
        <f>IF(M4=0,0,COUNTIF(T5_imgsummary!E4:N4,"CM")*100/M4)</f>
        <v>0</v>
      </c>
      <c r="BG4">
        <f>IF(M4=0,0,COUNTIF(T5_imgsummary!E4:N4,"OULA")*100/M4)</f>
        <v>0</v>
      </c>
      <c r="BH4">
        <f>IF(M4=0,0,COUNTIF(T5_imgsummary!E4:N4,"OULO")*100/M4)</f>
        <v>0</v>
      </c>
      <c r="BI4">
        <f>IF(M4=0,0,COUNTIF(T5_imgsummary!E4:N4,"OXY")*100/M4)</f>
        <v>0</v>
      </c>
      <c r="BJ4">
        <f>IF(M4=0,0,COUNTIF(T5_imgsummary!E4:N4,"PACE")*100/M4)</f>
        <v>0</v>
      </c>
      <c r="BK4">
        <f>IF(M4=0,0,COUNTIF(T5_imgsummary!E4:N4,"PACF")*100/M4)</f>
        <v>0</v>
      </c>
      <c r="BL4">
        <f>IF(M4=0,0,COUNTIF(T5_imgsummary!E4:N4,"PAV")*100/M4)</f>
        <v>0</v>
      </c>
      <c r="BM4">
        <f>IF(M4=0,0,COUNTIF(T5_imgsummary!E4:N4,"PEC")*100/M4)</f>
        <v>0</v>
      </c>
      <c r="BN4">
        <f>IF(M4=0,0,COUNTIF(T5_imgsummary!E4:N4,"PLAT")*100/M4)</f>
        <v>0</v>
      </c>
      <c r="BO4">
        <f>IF(M4=0,0,COUNTIF(T5_imgsummary!E4:N4,"POC")*100/M4)</f>
        <v>0</v>
      </c>
      <c r="BP4">
        <f>IF(M4=0,0,COUNTIF(T5_imgsummary!E4:N4,"PORB")*100/M4)</f>
        <v>0</v>
      </c>
      <c r="BQ4">
        <f>IF(M4=0,0,COUNTIF(T5_imgsummary!E4:N4,"PORE")*100/M4)</f>
        <v>0</v>
      </c>
      <c r="BR4">
        <f>IF(M4=0,0,COUNTIF(T5_imgsummary!E4:N4,"PORM")*100/M4)</f>
        <v>0</v>
      </c>
      <c r="BS4">
        <f>IF(M4=0,0,COUNTIF(T5_imgsummary!E4:N4,"SER")*100/M4)</f>
        <v>0</v>
      </c>
      <c r="BT4">
        <f>IF(M4=0,0,COUNTIF(T5_imgsummary!E4:N4,"STY")*100/M4)</f>
        <v>0</v>
      </c>
      <c r="BU4">
        <f>IF(M4=0,0,COUNTIF(T5_imgsummary!E4:N4,"SYM")*100/M4)</f>
        <v>0</v>
      </c>
      <c r="BV4">
        <f>IF(M4=0,0,COUNTIF(T5_imgsummary!E4:N4,"TUBI")*100/M4)</f>
        <v>0</v>
      </c>
      <c r="BW4">
        <f>IF(M4=0,0,COUNTIF(T5_imgsummary!E4:N4,"TURB")*100/M4)</f>
        <v>0</v>
      </c>
      <c r="BX4">
        <f>IF(M4=0,0,COUNTIF(T5_imgsummary!E4:N4,"ZACRF")*100/M4)</f>
        <v>0</v>
      </c>
      <c r="BY4">
        <f>IF(M4=0,0,COUNTIF(T5_imgsummary!E4:N4,"ZAGARF")*100/M4)</f>
        <v>0</v>
      </c>
      <c r="BZ4">
        <f>IF(M4=0,0,COUNTIF(T5_imgsummary!E4:N4,"ZAGATF")*100/M4)</f>
        <v>0</v>
      </c>
      <c r="CA4">
        <f>IF(M4=0,0,COUNTIF(T5_imgsummary!E4:N4,"ZDENF")*100/M4)</f>
        <v>0</v>
      </c>
      <c r="CB4">
        <f>IF(M4=0,0,COUNTIF(T5_imgsummary!E4:N4,"ZEUPF")*100/M4)</f>
        <v>0</v>
      </c>
      <c r="CC4">
        <f>IF(M4=0,0,COUNTIF(T5_imgsummary!E4:N4,"ZFAVF")*100/M4)</f>
        <v>0</v>
      </c>
      <c r="CD4">
        <f>IF(M4=0,0,COUNTIF(T5_imgsummary!E4:N4,"ZCMRF")*100/M4)</f>
        <v>0</v>
      </c>
      <c r="CE4">
        <f>IF(M4=0,0,COUNTIF(T5_imgsummary!E4:N4,"ZMUSF")*100/M4)</f>
        <v>0</v>
      </c>
      <c r="CF4">
        <f>IF(M4=0,0,COUNTIF(T5_imgsummary!E4:N4,"ZNSC")*100/M4)</f>
        <v>0</v>
      </c>
      <c r="CG4">
        <f>IF(M4=0,0,COUNTIF(T5_imgsummary!E4:N4,"ZOC")*100/M4)</f>
        <v>0</v>
      </c>
      <c r="CH4">
        <f>IF(M4=0,0,COUNTIF(T5_imgsummary!E4:N4,"ZPOCF")*100/M4)</f>
        <v>0</v>
      </c>
      <c r="CI4">
        <f>IF(M4=0,0,COUNTIF(T5_imgsummary!E4:N4,"ZPORF")*100/M4)</f>
        <v>0</v>
      </c>
      <c r="CK4" s="26">
        <f>IF(M4=0,0,COUNTIF(T5_imgsummary!E4:N4,"AA")*100/M4)</f>
        <v>60</v>
      </c>
      <c r="CL4">
        <f>IF(M4=0,0,COUNTIF(T5_imgsummary!E4:N4,"CA")*100/M4)</f>
        <v>0</v>
      </c>
      <c r="CM4">
        <f>IF(M4=0,0,COUNTIF(T5_imgsummary!E4:N4,"DC")*100/M4)</f>
        <v>0</v>
      </c>
      <c r="CN4">
        <f>IF(M4=0,0,COUNTIF(T5_imgsummary!E4:N4,"DCA")*100/M4)</f>
        <v>0</v>
      </c>
      <c r="CO4">
        <f>IF(M4=0,0,COUNTIF(T5_imgsummary!E4:N4,"DIS")*100/M4)</f>
        <v>0</v>
      </c>
      <c r="CQ4">
        <f>IF(M4=0,0,COUNTIF(T5_imgsummary!E4:N4,"GRV")*100/M4)</f>
        <v>0</v>
      </c>
      <c r="CR4">
        <f>IF(M4=0,0,COUNTIF(T5_imgsummary!E4:N4,"R")*100/M4)</f>
        <v>0</v>
      </c>
      <c r="CS4">
        <f>IF(M4=0,0,COUNTIF(T5_imgsummary!E4:N4,"S")*100/M4)</f>
        <v>0</v>
      </c>
      <c r="CT4">
        <f>IF(M4=0,0,COUNTIF(T5_imgsummary!E4:N4,"RCK")*100/M4)</f>
        <v>0</v>
      </c>
      <c r="CU4">
        <f>IF(M4=0,0,COUNTIF(T5_imgsummary!E4:N4,"SI")*100/M4)</f>
        <v>0</v>
      </c>
      <c r="CW4">
        <f>IF(M4=0,0,COUNTIF(T5_imgsummary!E4:N4,"COD")*100/M4)</f>
        <v>0</v>
      </c>
      <c r="CX4">
        <f>IF(M4=0,0,COUNTIF(T5_imgsummary!E4:N4,"KAPP")*100/M4)</f>
        <v>0</v>
      </c>
      <c r="CY4" s="26">
        <f>IF(M4=0,0,COUNTIF(T5_imgsummary!E4:N4,"MA")*100/M4)</f>
        <v>20</v>
      </c>
      <c r="CZ4">
        <f>IF(M4=0,0,COUNTIF(T5_imgsummary!E4:N4,"SARG")*100/M4)</f>
        <v>0</v>
      </c>
      <c r="DB4">
        <f>IF(M4=0,0,COUNTIF(T5_imgsummary!E4:N4,"HA")*100/M4)</f>
        <v>0</v>
      </c>
      <c r="DD4">
        <f>IF(M4=0,0,COUNTIF(T5_imgsummary!E4:N4,"COTS")*100/M4)</f>
        <v>0</v>
      </c>
      <c r="DE4">
        <f>IF(M4=0,0,COUNTIF(T5_imgsummary!E4:N4,"COR")*100/M4)</f>
        <v>0</v>
      </c>
      <c r="DF4">
        <f>IF(M4=0,0,COUNTIF(T5_imgsummary!E4:N4,"DIA")*100/M4)</f>
        <v>0</v>
      </c>
      <c r="DG4">
        <f>IF(M4=0,0,COUNTIF(T5_imgsummary!E4:N4,"GORG")*100/M4)</f>
        <v>0</v>
      </c>
      <c r="DH4">
        <f>IF(M4=0,0,COUNTIF(T5_imgsummary!E4:N4,"ISIS")*100/M4)</f>
        <v>0</v>
      </c>
      <c r="DI4">
        <f>IF(M4=0,0,COUNTIF(T5_imgsummary!E4:N4,"OT")*100/M4)</f>
        <v>0</v>
      </c>
      <c r="DJ4">
        <f>IF(M4=0,0,COUNTIF(T5_imgsummary!E4:N4,"SG")*100/M4)</f>
        <v>0</v>
      </c>
      <c r="DK4">
        <f>IF(M4=0,0,COUNTIF(T5_imgsummary!E4:N4,"SC")*100/M4)</f>
        <v>0</v>
      </c>
      <c r="DL4" s="26">
        <f>IF(M4=0,0,COUNTIF(T5_imgsummary!E4:N4,"SP")*100/M4)</f>
        <v>20</v>
      </c>
      <c r="DM4">
        <f>IF(M4=0,0,COUNTIF(T5_imgsummary!E4:N4,"ZO")*100/M4)</f>
        <v>0</v>
      </c>
      <c r="DO4">
        <f>IF(M4=0,0,COUNTIF(T5_imgsummary!E4:N4,"TWB")*100/M4)</f>
        <v>0</v>
      </c>
      <c r="DQ4">
        <f>IF(M4=0,0,COUNTIF(T5_imgsummary!Y4:AH4,"COR")*100/M4)</f>
        <v>0</v>
      </c>
      <c r="DR4">
        <f>IF(M4=0,0,COUNTIF(T5_imgsummary!Y4:AH4,"COTS")*100/M4)</f>
        <v>0</v>
      </c>
      <c r="DS4">
        <f>IF(M4=0,0,COUNTIF(T5_imgsummary!Y4:AH4,"DIA")*100/M4)</f>
        <v>0</v>
      </c>
      <c r="DT4">
        <f>IF(M4=0,0,COUNTIF(T5_imgsummary!Y4:AH4,"GORG")*100/M4)</f>
        <v>0</v>
      </c>
      <c r="DU4">
        <f>IF(M4=0,0,COUNTIF(T5_imgsummary!Y4:AH4,"ISIS")*100/M4)</f>
        <v>0</v>
      </c>
      <c r="DV4">
        <f>IF(M4=0,0,COUNTIF(T5_imgsummary!Y4:AH4,"DIS")*100/M4)</f>
        <v>0</v>
      </c>
      <c r="DW4">
        <f>IF(M4=0,0,COUNTIF(T5_imgsummary!Y4:AH4,"BLEC")*100/M4)</f>
        <v>0</v>
      </c>
      <c r="DX4">
        <f>IF(M4=0,0,COUNTIF(T5_imgsummary!Y4:AH4,"COD")*100/M4)</f>
        <v>0</v>
      </c>
      <c r="DY4">
        <f>IF(M4=0,0,COUNTIF(T5_imgsummary!Y4:AH4,"KAPP")*100/M4)</f>
        <v>0</v>
      </c>
      <c r="DZ4">
        <f>IF(M4=0,0,COUNTIF(T5_imgsummary!Y4:AH4,"SARG")*100/M4)</f>
        <v>0</v>
      </c>
      <c r="EA4">
        <f>IF(M4=0,0,COUNTIF(T5_imgsummary!Y4:AH4,"ZACRF")*100/M4)</f>
        <v>0</v>
      </c>
      <c r="EB4">
        <f>IF(M4=0,0,COUNTIF(T5_imgsummary!Y4:AH4,"ZAGARF")*100/M4)</f>
        <v>0</v>
      </c>
      <c r="EC4">
        <f>IF(M4=0,0,COUNTIF(T5_imgsummary!Y4:AH4,"ZAGATF")*100/M4)</f>
        <v>0</v>
      </c>
      <c r="ED4">
        <f>IF(M4=0,0,COUNTIF(T5_imgsummary!Y4:AH4,"ZCMRF")*100/M4)</f>
        <v>0</v>
      </c>
      <c r="EE4">
        <f>IF(M4=0,0,COUNTIF(T5_imgsummary!Y4:AH4,"ZDENF")*100/M4)</f>
        <v>0</v>
      </c>
      <c r="EF4">
        <f>IF(M4=0,0,COUNTIF(T5_imgsummary!Y4:AH4,"ZEUPF")*100/M4)</f>
        <v>0</v>
      </c>
      <c r="EG4">
        <f>IF(M4=0,0,COUNTIF(T5_imgsummary!Y4:AH4,"ZFAVF")*100/M4)</f>
        <v>0</v>
      </c>
      <c r="EH4">
        <f>IF(M4=0,0,COUNTIF(T5_imgsummary!Y4:AH4,"ZMUSF")*100/M4)</f>
        <v>0</v>
      </c>
      <c r="EI4">
        <f>IF(M4=0,0,COUNTIF(T5_imgsummary!Y4:AH4,"ZNSC")*100/M4)</f>
        <v>0</v>
      </c>
      <c r="EJ4">
        <f>IF(M4=0,0,COUNTIF(T5_imgsummary!Y4:AH4,"ZOC")*100/M4)</f>
        <v>0</v>
      </c>
      <c r="EK4">
        <f>IF(M4=0,0,COUNTIF(T5_imgsummary!Y4:AH4,"ZPOCF")*100/M4)</f>
        <v>0</v>
      </c>
      <c r="EL4">
        <f>IF(M4=0,0,COUNTIF(T5_imgsummary!Y4:AH4,"ZPORF")*100/M4)</f>
        <v>0</v>
      </c>
    </row>
    <row r="5" spans="1:142" x14ac:dyDescent="0.25">
      <c r="A5">
        <v>3</v>
      </c>
      <c r="B5" t="s">
        <v>1031</v>
      </c>
      <c r="F5" s="26">
        <f>IF(M5=0,0,COUNTIF(T5_imgsummary!O5:X5,"HC")*100/M5)</f>
        <v>30</v>
      </c>
      <c r="G5" s="26">
        <f>IF(M5=0,0,COUNTIF(T5_imgsummary!O5:X5,"AA")*100/M5)</f>
        <v>50</v>
      </c>
      <c r="H5">
        <f>IF(M5=0,0,COUNTIF(T5_imgsummary!O5:X5,"AB")*100/M5)</f>
        <v>0</v>
      </c>
      <c r="I5">
        <f>IF(M5=0,0,COUNTIF(T5_imgsummary!O5:X5,"MA")*100/M5)</f>
        <v>0</v>
      </c>
      <c r="J5" s="26">
        <f>IF(M5=0,0,COUNTIF(T5_imgsummary!O5:X5,"HA")*100/M5)</f>
        <v>10</v>
      </c>
      <c r="K5" s="26">
        <f>IF(M5=0,0,COUNTIF(T5_imgsummary!O5:X5,"OB")*100/M5)</f>
        <v>10</v>
      </c>
      <c r="L5">
        <f>IF(M5=0,0,COUNTIF(T5_imgsummary!O5:X5,"TWB")*100/M5)</f>
        <v>0</v>
      </c>
      <c r="M5">
        <f>10-COUNTIF(T5_imgsummary!O5:X5,"TWS")</f>
        <v>10</v>
      </c>
      <c r="P5">
        <f>IF(M5=0,0,COUNTIF(T5_imgsummary!E5:N5,"ACAN")*100/M5)</f>
        <v>0</v>
      </c>
      <c r="Q5">
        <f>IF(M5=0,0,COUNTIF(T5_imgsummary!E5:N5,"ACB")*100/M5)</f>
        <v>0</v>
      </c>
      <c r="R5">
        <f>IF(M5=0,0,COUNTIF(T5_imgsummary!E5:N5,"ACC")*100/M5)</f>
        <v>0</v>
      </c>
      <c r="S5" s="26">
        <f>IF(M5=0,0,COUNTIF(T5_imgsummary!E5:N5,"ACD")*100/M5)</f>
        <v>10</v>
      </c>
      <c r="T5">
        <f>IF(M5=0,0,COUNTIF(T5_imgsummary!E5:N5,"ACH")*100/M5)</f>
        <v>0</v>
      </c>
      <c r="U5">
        <f>IF(M5=0,0,COUNTIF(T5_imgsummary!E5:N5,"ACT")*100/M5)</f>
        <v>0</v>
      </c>
      <c r="V5">
        <f>IF(M5=0,0,COUNTIF(T5_imgsummary!E5:N5,"ACR")*100/M5)</f>
        <v>0</v>
      </c>
      <c r="W5">
        <f>IF(M5=0,0,COUNTIF(T5_imgsummary!E5:N5,"AST")*100/M5)</f>
        <v>0</v>
      </c>
      <c r="X5">
        <f>IF(M5=0,0,COUNTIF(T5_imgsummary!E5:N5,"AF")*100/M5)</f>
        <v>0</v>
      </c>
      <c r="Y5">
        <f>IF(M5=0,0,COUNTIF(T5_imgsummary!E5:N5,"BLEC")*100/M5)</f>
        <v>0</v>
      </c>
      <c r="Z5">
        <f>IF(M5=0,0,COUNTIF(T5_imgsummary!E5:N5,"CAU")*100/M5)</f>
        <v>0</v>
      </c>
      <c r="AA5">
        <f>IF(M5=0,0,COUNTIF(T5_imgsummary!E5:N5,"COE")*100/M5)</f>
        <v>0</v>
      </c>
      <c r="AB5">
        <f>IF(M5=0,0,COUNTIF(T5_imgsummary!E5:N5,"COS")*100/M5)</f>
        <v>0</v>
      </c>
      <c r="AC5">
        <f>IF(M5=0,0,COUNTIF(T5_imgsummary!E5:N5,"CYP")*100/M5)</f>
        <v>0</v>
      </c>
      <c r="AD5">
        <f>IF(M5=0,0,COUNTIF(T5_imgsummary!E5:N5,"DIP")*100/M5)</f>
        <v>0</v>
      </c>
      <c r="AE5">
        <f>IF(M5=0,0,COUNTIF(T5_imgsummary!E5:N5,"ECHY")*100/M5)</f>
        <v>0</v>
      </c>
      <c r="AF5">
        <f>IF(M5=0,0,COUNTIF(T5_imgsummary!E5:N5,"ECHI")*100/M5)</f>
        <v>0</v>
      </c>
      <c r="AG5">
        <f>IF(M5=0,0,COUNTIF(T5_imgsummary!E5:N5,"EUP")*100/M5)</f>
        <v>0</v>
      </c>
      <c r="AH5" s="26">
        <f>IF(M5=0,0,COUNTIF(T5_imgsummary!E5:N5,"FAV")*100/M5)</f>
        <v>10</v>
      </c>
      <c r="AI5">
        <f>IF(M5=0,0,COUNTIF(T5_imgsummary!E5:N5,"FVI")*100/M5)</f>
        <v>0</v>
      </c>
      <c r="AJ5">
        <f>IF(M5=0,0,COUNTIF(T5_imgsummary!E5:N5,"CMR")*100/M5)</f>
        <v>0</v>
      </c>
      <c r="AK5">
        <f>IF(M5=0,0,COUNTIF(T5_imgsummary!E5:N5,"GAL")*100/M5)</f>
        <v>0</v>
      </c>
      <c r="AL5">
        <f>IF(M5=0,0,COUNTIF(T5_imgsummary!E5:N5,"GONIA")*100/M5)</f>
        <v>0</v>
      </c>
      <c r="AM5">
        <f>IF(M5=0,0,COUNTIF(T5_imgsummary!E5:N5,"GONIO")*100/M5)</f>
        <v>0</v>
      </c>
      <c r="AN5">
        <f>IF(M5=0,0,COUNTIF(T5_imgsummary!E5:N5,"HEL")*100/M5)</f>
        <v>0</v>
      </c>
      <c r="AO5">
        <f>IF(M5=0,0,COUNTIF(T5_imgsummary!E5:N5,"HYD")*100/M5)</f>
        <v>0</v>
      </c>
      <c r="AP5" s="26">
        <f>IF(M5=0,0,COUNTIF(T5_imgsummary!E5:N5,"ISO")*100/M5)</f>
        <v>10</v>
      </c>
      <c r="AQ5">
        <f>IF(M5=0,0,COUNTIF(T5_imgsummary!E5:N5,"LEPA")*100/M5)</f>
        <v>0</v>
      </c>
      <c r="AR5">
        <f>IF(M5=0,0,COUNTIF(T5_imgsummary!E5:N5,"LEPS")*100/M5)</f>
        <v>0</v>
      </c>
      <c r="AS5">
        <f>IF(M5=0,0,COUNTIF(T5_imgsummary!E5:N5,"LOB")*100/M5)</f>
        <v>0</v>
      </c>
      <c r="AT5">
        <f>IF(M5=0,0,COUNTIF(T5_imgsummary!E5:N5,"MER")*100/M5)</f>
        <v>0</v>
      </c>
      <c r="AU5">
        <f>IF(M5=0,0,COUNTIF(T5_imgsummary!E5:N5,"MILL")*100/M5)</f>
        <v>0</v>
      </c>
      <c r="AV5">
        <f>IF(M5=0,0,COUNTIF(T5_imgsummary!E5:N5,"MON")*100/M5)</f>
        <v>0</v>
      </c>
      <c r="AW5">
        <f>IF(M5=0,0,COUNTIF(T5_imgsummary!E5:N5,"MONTB")*100/M5)</f>
        <v>0</v>
      </c>
      <c r="AX5">
        <f>IF(M5=0,0,COUNTIF(T5_imgsummary!E5:N5,"MONTE")*100/M5)</f>
        <v>0</v>
      </c>
      <c r="AY5">
        <f>IF(M5=0,0,COUNTIF(T5_imgsummary!E5:N5,"MONTF")*100/M5)</f>
        <v>0</v>
      </c>
      <c r="AZ5">
        <f>IF(M5=0,0,COUNTIF(T5_imgsummary!E5:N5,"MYC")*100/M5)</f>
        <v>0</v>
      </c>
      <c r="BA5">
        <f>IF(M5=0,0,COUNTIF(T5_imgsummary!E5:N5,"CB")*100/M5)</f>
        <v>0</v>
      </c>
      <c r="BB5">
        <f>IF(M5=0,0,COUNTIF(T5_imgsummary!E5:N5,"BUB")*100/M5)</f>
        <v>0</v>
      </c>
      <c r="BC5">
        <f>IF(M5=0,0,COUNTIF(T5_imgsummary!E5:N5,"CE")*100/M5)</f>
        <v>0</v>
      </c>
      <c r="BD5">
        <f>IF(M5=0,0,COUNTIF(T5_imgsummary!E5:N5,"CF")*100/M5)</f>
        <v>0</v>
      </c>
      <c r="BE5">
        <f>IF(M5=0,0,COUNTIF(T5_imgsummary!E5:N5,"FOT")*100/M5)</f>
        <v>0</v>
      </c>
      <c r="BF5">
        <f>IF(M5=0,0,COUNTIF(T5_imgsummary!E5:N5,"CM")*100/M5)</f>
        <v>0</v>
      </c>
      <c r="BG5">
        <f>IF(M5=0,0,COUNTIF(T5_imgsummary!E5:N5,"OULA")*100/M5)</f>
        <v>0</v>
      </c>
      <c r="BH5">
        <f>IF(M5=0,0,COUNTIF(T5_imgsummary!E5:N5,"OULO")*100/M5)</f>
        <v>0</v>
      </c>
      <c r="BI5">
        <f>IF(M5=0,0,COUNTIF(T5_imgsummary!E5:N5,"OXY")*100/M5)</f>
        <v>0</v>
      </c>
      <c r="BJ5">
        <f>IF(M5=0,0,COUNTIF(T5_imgsummary!E5:N5,"PACE")*100/M5)</f>
        <v>0</v>
      </c>
      <c r="BK5">
        <f>IF(M5=0,0,COUNTIF(T5_imgsummary!E5:N5,"PACF")*100/M5)</f>
        <v>0</v>
      </c>
      <c r="BL5">
        <f>IF(M5=0,0,COUNTIF(T5_imgsummary!E5:N5,"PAV")*100/M5)</f>
        <v>0</v>
      </c>
      <c r="BM5">
        <f>IF(M5=0,0,COUNTIF(T5_imgsummary!E5:N5,"PEC")*100/M5)</f>
        <v>0</v>
      </c>
      <c r="BN5">
        <f>IF(M5=0,0,COUNTIF(T5_imgsummary!E5:N5,"PLAT")*100/M5)</f>
        <v>0</v>
      </c>
      <c r="BO5">
        <f>IF(M5=0,0,COUNTIF(T5_imgsummary!E5:N5,"POC")*100/M5)</f>
        <v>0</v>
      </c>
      <c r="BP5">
        <f>IF(M5=0,0,COUNTIF(T5_imgsummary!E5:N5,"PORB")*100/M5)</f>
        <v>0</v>
      </c>
      <c r="BQ5">
        <f>IF(M5=0,0,COUNTIF(T5_imgsummary!E5:N5,"PORE")*100/M5)</f>
        <v>0</v>
      </c>
      <c r="BR5">
        <f>IF(M5=0,0,COUNTIF(T5_imgsummary!E5:N5,"PORM")*100/M5)</f>
        <v>0</v>
      </c>
      <c r="BS5">
        <f>IF(M5=0,0,COUNTIF(T5_imgsummary!E5:N5,"SER")*100/M5)</f>
        <v>0</v>
      </c>
      <c r="BT5">
        <f>IF(M5=0,0,COUNTIF(T5_imgsummary!E5:N5,"STY")*100/M5)</f>
        <v>0</v>
      </c>
      <c r="BU5">
        <f>IF(M5=0,0,COUNTIF(T5_imgsummary!E5:N5,"SYM")*100/M5)</f>
        <v>0</v>
      </c>
      <c r="BV5">
        <f>IF(M5=0,0,COUNTIF(T5_imgsummary!E5:N5,"TUBI")*100/M5)</f>
        <v>0</v>
      </c>
      <c r="BW5">
        <f>IF(M5=0,0,COUNTIF(T5_imgsummary!E5:N5,"TURB")*100/M5)</f>
        <v>0</v>
      </c>
      <c r="BX5">
        <f>IF(M5=0,0,COUNTIF(T5_imgsummary!E5:N5,"ZACRF")*100/M5)</f>
        <v>0</v>
      </c>
      <c r="BY5">
        <f>IF(M5=0,0,COUNTIF(T5_imgsummary!E5:N5,"ZAGARF")*100/M5)</f>
        <v>0</v>
      </c>
      <c r="BZ5">
        <f>IF(M5=0,0,COUNTIF(T5_imgsummary!E5:N5,"ZAGATF")*100/M5)</f>
        <v>0</v>
      </c>
      <c r="CA5">
        <f>IF(M5=0,0,COUNTIF(T5_imgsummary!E5:N5,"ZDENF")*100/M5)</f>
        <v>0</v>
      </c>
      <c r="CB5">
        <f>IF(M5=0,0,COUNTIF(T5_imgsummary!E5:N5,"ZEUPF")*100/M5)</f>
        <v>0</v>
      </c>
      <c r="CC5">
        <f>IF(M5=0,0,COUNTIF(T5_imgsummary!E5:N5,"ZFAVF")*100/M5)</f>
        <v>0</v>
      </c>
      <c r="CD5">
        <f>IF(M5=0,0,COUNTIF(T5_imgsummary!E5:N5,"ZCMRF")*100/M5)</f>
        <v>0</v>
      </c>
      <c r="CE5">
        <f>IF(M5=0,0,COUNTIF(T5_imgsummary!E5:N5,"ZMUSF")*100/M5)</f>
        <v>0</v>
      </c>
      <c r="CF5">
        <f>IF(M5=0,0,COUNTIF(T5_imgsummary!E5:N5,"ZNSC")*100/M5)</f>
        <v>0</v>
      </c>
      <c r="CG5">
        <f>IF(M5=0,0,COUNTIF(T5_imgsummary!E5:N5,"ZOC")*100/M5)</f>
        <v>0</v>
      </c>
      <c r="CH5">
        <f>IF(M5=0,0,COUNTIF(T5_imgsummary!E5:N5,"ZPOCF")*100/M5)</f>
        <v>0</v>
      </c>
      <c r="CI5">
        <f>IF(M5=0,0,COUNTIF(T5_imgsummary!E5:N5,"ZPORF")*100/M5)</f>
        <v>0</v>
      </c>
      <c r="CK5" s="26">
        <f>IF(M5=0,0,COUNTIF(T5_imgsummary!E5:N5,"AA")*100/M5)</f>
        <v>50</v>
      </c>
      <c r="CL5">
        <f>IF(M5=0,0,COUNTIF(T5_imgsummary!E5:N5,"CA")*100/M5)</f>
        <v>0</v>
      </c>
      <c r="CM5">
        <f>IF(M5=0,0,COUNTIF(T5_imgsummary!E5:N5,"DC")*100/M5)</f>
        <v>0</v>
      </c>
      <c r="CN5">
        <f>IF(M5=0,0,COUNTIF(T5_imgsummary!E5:N5,"DCA")*100/M5)</f>
        <v>0</v>
      </c>
      <c r="CO5">
        <f>IF(M5=0,0,COUNTIF(T5_imgsummary!E5:N5,"DIS")*100/M5)</f>
        <v>0</v>
      </c>
      <c r="CQ5">
        <f>IF(M5=0,0,COUNTIF(T5_imgsummary!E5:N5,"GRV")*100/M5)</f>
        <v>0</v>
      </c>
      <c r="CR5">
        <f>IF(M5=0,0,COUNTIF(T5_imgsummary!E5:N5,"R")*100/M5)</f>
        <v>0</v>
      </c>
      <c r="CS5">
        <f>IF(M5=0,0,COUNTIF(T5_imgsummary!E5:N5,"S")*100/M5)</f>
        <v>0</v>
      </c>
      <c r="CT5">
        <f>IF(M5=0,0,COUNTIF(T5_imgsummary!E5:N5,"RCK")*100/M5)</f>
        <v>0</v>
      </c>
      <c r="CU5">
        <f>IF(M5=0,0,COUNTIF(T5_imgsummary!E5:N5,"SI")*100/M5)</f>
        <v>0</v>
      </c>
      <c r="CW5">
        <f>IF(M5=0,0,COUNTIF(T5_imgsummary!E5:N5,"COD")*100/M5)</f>
        <v>0</v>
      </c>
      <c r="CX5">
        <f>IF(M5=0,0,COUNTIF(T5_imgsummary!E5:N5,"KAPP")*100/M5)</f>
        <v>0</v>
      </c>
      <c r="CY5">
        <f>IF(M5=0,0,COUNTIF(T5_imgsummary!E5:N5,"MA")*100/M5)</f>
        <v>0</v>
      </c>
      <c r="CZ5">
        <f>IF(M5=0,0,COUNTIF(T5_imgsummary!E5:N5,"SARG")*100/M5)</f>
        <v>0</v>
      </c>
      <c r="DB5" s="26">
        <f>IF(M5=0,0,COUNTIF(T5_imgsummary!E5:N5,"HA")*100/M5)</f>
        <v>10</v>
      </c>
      <c r="DD5">
        <f>IF(M5=0,0,COUNTIF(T5_imgsummary!E5:N5,"COTS")*100/M5)</f>
        <v>0</v>
      </c>
      <c r="DE5">
        <f>IF(M5=0,0,COUNTIF(T5_imgsummary!E5:N5,"COR")*100/M5)</f>
        <v>0</v>
      </c>
      <c r="DF5">
        <f>IF(M5=0,0,COUNTIF(T5_imgsummary!E5:N5,"DIA")*100/M5)</f>
        <v>0</v>
      </c>
      <c r="DG5">
        <f>IF(M5=0,0,COUNTIF(T5_imgsummary!E5:N5,"GORG")*100/M5)</f>
        <v>0</v>
      </c>
      <c r="DH5">
        <f>IF(M5=0,0,COUNTIF(T5_imgsummary!E5:N5,"ISIS")*100/M5)</f>
        <v>0</v>
      </c>
      <c r="DI5">
        <f>IF(M5=0,0,COUNTIF(T5_imgsummary!E5:N5,"OT")*100/M5)</f>
        <v>0</v>
      </c>
      <c r="DJ5">
        <f>IF(M5=0,0,COUNTIF(T5_imgsummary!E5:N5,"SG")*100/M5)</f>
        <v>0</v>
      </c>
      <c r="DK5">
        <f>IF(M5=0,0,COUNTIF(T5_imgsummary!E5:N5,"SC")*100/M5)</f>
        <v>0</v>
      </c>
      <c r="DL5" s="26">
        <f>IF(M5=0,0,COUNTIF(T5_imgsummary!E5:N5,"SP")*100/M5)</f>
        <v>10</v>
      </c>
      <c r="DM5">
        <f>IF(M5=0,0,COUNTIF(T5_imgsummary!E5:N5,"ZO")*100/M5)</f>
        <v>0</v>
      </c>
      <c r="DO5">
        <f>IF(M5=0,0,COUNTIF(T5_imgsummary!E5:N5,"TWB")*100/M5)</f>
        <v>0</v>
      </c>
      <c r="DQ5">
        <f>IF(M5=0,0,COUNTIF(T5_imgsummary!Y5:AH5,"COR")*100/M5)</f>
        <v>0</v>
      </c>
      <c r="DR5">
        <f>IF(M5=0,0,COUNTIF(T5_imgsummary!Y5:AH5,"COTS")*100/M5)</f>
        <v>0</v>
      </c>
      <c r="DS5">
        <f>IF(M5=0,0,COUNTIF(T5_imgsummary!Y5:AH5,"DIA")*100/M5)</f>
        <v>0</v>
      </c>
      <c r="DT5">
        <f>IF(M5=0,0,COUNTIF(T5_imgsummary!Y5:AH5,"GORG")*100/M5)</f>
        <v>0</v>
      </c>
      <c r="DU5">
        <f>IF(M5=0,0,COUNTIF(T5_imgsummary!Y5:AH5,"ISIS")*100/M5)</f>
        <v>0</v>
      </c>
      <c r="DV5">
        <f>IF(M5=0,0,COUNTIF(T5_imgsummary!Y5:AH5,"DIS")*100/M5)</f>
        <v>0</v>
      </c>
      <c r="DW5">
        <f>IF(M5=0,0,COUNTIF(T5_imgsummary!Y5:AH5,"BLEC")*100/M5)</f>
        <v>0</v>
      </c>
      <c r="DX5">
        <f>IF(M5=0,0,COUNTIF(T5_imgsummary!Y5:AH5,"COD")*100/M5)</f>
        <v>0</v>
      </c>
      <c r="DY5">
        <f>IF(M5=0,0,COUNTIF(T5_imgsummary!Y5:AH5,"KAPP")*100/M5)</f>
        <v>0</v>
      </c>
      <c r="DZ5">
        <f>IF(M5=0,0,COUNTIF(T5_imgsummary!Y5:AH5,"SARG")*100/M5)</f>
        <v>0</v>
      </c>
      <c r="EA5">
        <f>IF(M5=0,0,COUNTIF(T5_imgsummary!Y5:AH5,"ZACRF")*100/M5)</f>
        <v>0</v>
      </c>
      <c r="EB5">
        <f>IF(M5=0,0,COUNTIF(T5_imgsummary!Y5:AH5,"ZAGARF")*100/M5)</f>
        <v>0</v>
      </c>
      <c r="EC5">
        <f>IF(M5=0,0,COUNTIF(T5_imgsummary!Y5:AH5,"ZAGATF")*100/M5)</f>
        <v>0</v>
      </c>
      <c r="ED5">
        <f>IF(M5=0,0,COUNTIF(T5_imgsummary!Y5:AH5,"ZCMRF")*100/M5)</f>
        <v>0</v>
      </c>
      <c r="EE5">
        <f>IF(M5=0,0,COUNTIF(T5_imgsummary!Y5:AH5,"ZDENF")*100/M5)</f>
        <v>0</v>
      </c>
      <c r="EF5">
        <f>IF(M5=0,0,COUNTIF(T5_imgsummary!Y5:AH5,"ZEUPF")*100/M5)</f>
        <v>0</v>
      </c>
      <c r="EG5">
        <f>IF(M5=0,0,COUNTIF(T5_imgsummary!Y5:AH5,"ZFAVF")*100/M5)</f>
        <v>0</v>
      </c>
      <c r="EH5">
        <f>IF(M5=0,0,COUNTIF(T5_imgsummary!Y5:AH5,"ZMUSF")*100/M5)</f>
        <v>0</v>
      </c>
      <c r="EI5">
        <f>IF(M5=0,0,COUNTIF(T5_imgsummary!Y5:AH5,"ZNSC")*100/M5)</f>
        <v>0</v>
      </c>
      <c r="EJ5">
        <f>IF(M5=0,0,COUNTIF(T5_imgsummary!Y5:AH5,"ZOC")*100/M5)</f>
        <v>0</v>
      </c>
      <c r="EK5">
        <f>IF(M5=0,0,COUNTIF(T5_imgsummary!Y5:AH5,"ZPOCF")*100/M5)</f>
        <v>0</v>
      </c>
      <c r="EL5">
        <f>IF(M5=0,0,COUNTIF(T5_imgsummary!Y5:AH5,"ZPORF")*100/M5)</f>
        <v>0</v>
      </c>
    </row>
    <row r="6" spans="1:142" x14ac:dyDescent="0.25">
      <c r="A6">
        <v>4</v>
      </c>
      <c r="B6" t="s">
        <v>1032</v>
      </c>
      <c r="F6">
        <f>IF(M6=0,0,COUNTIF(T5_imgsummary!O6:X6,"HC")*100/M6)</f>
        <v>0</v>
      </c>
      <c r="G6" s="26">
        <f>IF(M6=0,0,COUNTIF(T5_imgsummary!O6:X6,"AA")*100/M6)</f>
        <v>70</v>
      </c>
      <c r="H6">
        <f>IF(M6=0,0,COUNTIF(T5_imgsummary!O6:X6,"AB")*100/M6)</f>
        <v>0</v>
      </c>
      <c r="I6" s="26">
        <f>IF(M6=0,0,COUNTIF(T5_imgsummary!O6:X6,"MA")*100/M6)</f>
        <v>20</v>
      </c>
      <c r="J6" s="26">
        <f>IF(M6=0,0,COUNTIF(T5_imgsummary!O6:X6,"HA")*100/M6)</f>
        <v>10</v>
      </c>
      <c r="K6">
        <f>IF(M6=0,0,COUNTIF(T5_imgsummary!O6:X6,"OB")*100/M6)</f>
        <v>0</v>
      </c>
      <c r="L6">
        <f>IF(M6=0,0,COUNTIF(T5_imgsummary!O6:X6,"TWB")*100/M6)</f>
        <v>0</v>
      </c>
      <c r="M6">
        <f>10-COUNTIF(T5_imgsummary!O6:X6,"TWS")</f>
        <v>10</v>
      </c>
      <c r="P6">
        <f>IF(M6=0,0,COUNTIF(T5_imgsummary!E6:N6,"ACAN")*100/M6)</f>
        <v>0</v>
      </c>
      <c r="Q6">
        <f>IF(M6=0,0,COUNTIF(T5_imgsummary!E6:N6,"ACB")*100/M6)</f>
        <v>0</v>
      </c>
      <c r="R6">
        <f>IF(M6=0,0,COUNTIF(T5_imgsummary!E6:N6,"ACC")*100/M6)</f>
        <v>0</v>
      </c>
      <c r="S6">
        <f>IF(M6=0,0,COUNTIF(T5_imgsummary!E6:N6,"ACD")*100/M6)</f>
        <v>0</v>
      </c>
      <c r="T6">
        <f>IF(M6=0,0,COUNTIF(T5_imgsummary!E6:N6,"ACH")*100/M6)</f>
        <v>0</v>
      </c>
      <c r="U6">
        <f>IF(M6=0,0,COUNTIF(T5_imgsummary!E6:N6,"ACT")*100/M6)</f>
        <v>0</v>
      </c>
      <c r="V6">
        <f>IF(M6=0,0,COUNTIF(T5_imgsummary!E6:N6,"ACR")*100/M6)</f>
        <v>0</v>
      </c>
      <c r="W6">
        <f>IF(M6=0,0,COUNTIF(T5_imgsummary!E6:N6,"AST")*100/M6)</f>
        <v>0</v>
      </c>
      <c r="X6">
        <f>IF(M6=0,0,COUNTIF(T5_imgsummary!E6:N6,"AF")*100/M6)</f>
        <v>0</v>
      </c>
      <c r="Y6">
        <f>IF(M6=0,0,COUNTIF(T5_imgsummary!E6:N6,"BLEC")*100/M6)</f>
        <v>0</v>
      </c>
      <c r="Z6">
        <f>IF(M6=0,0,COUNTIF(T5_imgsummary!E6:N6,"CAU")*100/M6)</f>
        <v>0</v>
      </c>
      <c r="AA6">
        <f>IF(M6=0,0,COUNTIF(T5_imgsummary!E6:N6,"COE")*100/M6)</f>
        <v>0</v>
      </c>
      <c r="AB6">
        <f>IF(M6=0,0,COUNTIF(T5_imgsummary!E6:N6,"COS")*100/M6)</f>
        <v>0</v>
      </c>
      <c r="AC6">
        <f>IF(M6=0,0,COUNTIF(T5_imgsummary!E6:N6,"CYP")*100/M6)</f>
        <v>0</v>
      </c>
      <c r="AD6">
        <f>IF(M6=0,0,COUNTIF(T5_imgsummary!E6:N6,"DIP")*100/M6)</f>
        <v>0</v>
      </c>
      <c r="AE6">
        <f>IF(M6=0,0,COUNTIF(T5_imgsummary!E6:N6,"ECHY")*100/M6)</f>
        <v>0</v>
      </c>
      <c r="AF6">
        <f>IF(M6=0,0,COUNTIF(T5_imgsummary!E6:N6,"ECHI")*100/M6)</f>
        <v>0</v>
      </c>
      <c r="AG6">
        <f>IF(M6=0,0,COUNTIF(T5_imgsummary!E6:N6,"EUP")*100/M6)</f>
        <v>0</v>
      </c>
      <c r="AH6">
        <f>IF(M6=0,0,COUNTIF(T5_imgsummary!E6:N6,"FAV")*100/M6)</f>
        <v>0</v>
      </c>
      <c r="AI6">
        <f>IF(M6=0,0,COUNTIF(T5_imgsummary!E6:N6,"FVI")*100/M6)</f>
        <v>0</v>
      </c>
      <c r="AJ6">
        <f>IF(M6=0,0,COUNTIF(T5_imgsummary!E6:N6,"CMR")*100/M6)</f>
        <v>0</v>
      </c>
      <c r="AK6">
        <f>IF(M6=0,0,COUNTIF(T5_imgsummary!E6:N6,"GAL")*100/M6)</f>
        <v>0</v>
      </c>
      <c r="AL6">
        <f>IF(M6=0,0,COUNTIF(T5_imgsummary!E6:N6,"GONIA")*100/M6)</f>
        <v>0</v>
      </c>
      <c r="AM6">
        <f>IF(M6=0,0,COUNTIF(T5_imgsummary!E6:N6,"GONIO")*100/M6)</f>
        <v>0</v>
      </c>
      <c r="AN6">
        <f>IF(M6=0,0,COUNTIF(T5_imgsummary!E6:N6,"HEL")*100/M6)</f>
        <v>0</v>
      </c>
      <c r="AO6">
        <f>IF(M6=0,0,COUNTIF(T5_imgsummary!E6:N6,"HYD")*100/M6)</f>
        <v>0</v>
      </c>
      <c r="AP6">
        <f>IF(M6=0,0,COUNTIF(T5_imgsummary!E6:N6,"ISO")*100/M6)</f>
        <v>0</v>
      </c>
      <c r="AQ6">
        <f>IF(M6=0,0,COUNTIF(T5_imgsummary!E6:N6,"LEPA")*100/M6)</f>
        <v>0</v>
      </c>
      <c r="AR6">
        <f>IF(M6=0,0,COUNTIF(T5_imgsummary!E6:N6,"LEPS")*100/M6)</f>
        <v>0</v>
      </c>
      <c r="AS6">
        <f>IF(M6=0,0,COUNTIF(T5_imgsummary!E6:N6,"LOB")*100/M6)</f>
        <v>0</v>
      </c>
      <c r="AT6">
        <f>IF(M6=0,0,COUNTIF(T5_imgsummary!E6:N6,"MER")*100/M6)</f>
        <v>0</v>
      </c>
      <c r="AU6">
        <f>IF(M6=0,0,COUNTIF(T5_imgsummary!E6:N6,"MILL")*100/M6)</f>
        <v>0</v>
      </c>
      <c r="AV6">
        <f>IF(M6=0,0,COUNTIF(T5_imgsummary!E6:N6,"MON")*100/M6)</f>
        <v>0</v>
      </c>
      <c r="AW6">
        <f>IF(M6=0,0,COUNTIF(T5_imgsummary!E6:N6,"MONTB")*100/M6)</f>
        <v>0</v>
      </c>
      <c r="AX6">
        <f>IF(M6=0,0,COUNTIF(T5_imgsummary!E6:N6,"MONTE")*100/M6)</f>
        <v>0</v>
      </c>
      <c r="AY6">
        <f>IF(M6=0,0,COUNTIF(T5_imgsummary!E6:N6,"MONTF")*100/M6)</f>
        <v>0</v>
      </c>
      <c r="AZ6">
        <f>IF(M6=0,0,COUNTIF(T5_imgsummary!E6:N6,"MYC")*100/M6)</f>
        <v>0</v>
      </c>
      <c r="BA6">
        <f>IF(M6=0,0,COUNTIF(T5_imgsummary!E6:N6,"CB")*100/M6)</f>
        <v>0</v>
      </c>
      <c r="BB6">
        <f>IF(M6=0,0,COUNTIF(T5_imgsummary!E6:N6,"BUB")*100/M6)</f>
        <v>0</v>
      </c>
      <c r="BC6">
        <f>IF(M6=0,0,COUNTIF(T5_imgsummary!E6:N6,"CE")*100/M6)</f>
        <v>0</v>
      </c>
      <c r="BD6">
        <f>IF(M6=0,0,COUNTIF(T5_imgsummary!E6:N6,"CF")*100/M6)</f>
        <v>0</v>
      </c>
      <c r="BE6">
        <f>IF(M6=0,0,COUNTIF(T5_imgsummary!E6:N6,"FOT")*100/M6)</f>
        <v>0</v>
      </c>
      <c r="BF6">
        <f>IF(M6=0,0,COUNTIF(T5_imgsummary!E6:N6,"CM")*100/M6)</f>
        <v>0</v>
      </c>
      <c r="BG6">
        <f>IF(M6=0,0,COUNTIF(T5_imgsummary!E6:N6,"OULA")*100/M6)</f>
        <v>0</v>
      </c>
      <c r="BH6">
        <f>IF(M6=0,0,COUNTIF(T5_imgsummary!E6:N6,"OULO")*100/M6)</f>
        <v>0</v>
      </c>
      <c r="BI6">
        <f>IF(M6=0,0,COUNTIF(T5_imgsummary!E6:N6,"OXY")*100/M6)</f>
        <v>0</v>
      </c>
      <c r="BJ6">
        <f>IF(M6=0,0,COUNTIF(T5_imgsummary!E6:N6,"PACE")*100/M6)</f>
        <v>0</v>
      </c>
      <c r="BK6">
        <f>IF(M6=0,0,COUNTIF(T5_imgsummary!E6:N6,"PACF")*100/M6)</f>
        <v>0</v>
      </c>
      <c r="BL6">
        <f>IF(M6=0,0,COUNTIF(T5_imgsummary!E6:N6,"PAV")*100/M6)</f>
        <v>0</v>
      </c>
      <c r="BM6">
        <f>IF(M6=0,0,COUNTIF(T5_imgsummary!E6:N6,"PEC")*100/M6)</f>
        <v>0</v>
      </c>
      <c r="BN6">
        <f>IF(M6=0,0,COUNTIF(T5_imgsummary!E6:N6,"PLAT")*100/M6)</f>
        <v>0</v>
      </c>
      <c r="BO6">
        <f>IF(M6=0,0,COUNTIF(T5_imgsummary!E6:N6,"POC")*100/M6)</f>
        <v>0</v>
      </c>
      <c r="BP6">
        <f>IF(M6=0,0,COUNTIF(T5_imgsummary!E6:N6,"PORB")*100/M6)</f>
        <v>0</v>
      </c>
      <c r="BQ6">
        <f>IF(M6=0,0,COUNTIF(T5_imgsummary!E6:N6,"PORE")*100/M6)</f>
        <v>0</v>
      </c>
      <c r="BR6">
        <f>IF(M6=0,0,COUNTIF(T5_imgsummary!E6:N6,"PORM")*100/M6)</f>
        <v>0</v>
      </c>
      <c r="BS6">
        <f>IF(M6=0,0,COUNTIF(T5_imgsummary!E6:N6,"SER")*100/M6)</f>
        <v>0</v>
      </c>
      <c r="BT6">
        <f>IF(M6=0,0,COUNTIF(T5_imgsummary!E6:N6,"STY")*100/M6)</f>
        <v>0</v>
      </c>
      <c r="BU6">
        <f>IF(M6=0,0,COUNTIF(T5_imgsummary!E6:N6,"SYM")*100/M6)</f>
        <v>0</v>
      </c>
      <c r="BV6">
        <f>IF(M6=0,0,COUNTIF(T5_imgsummary!E6:N6,"TUBI")*100/M6)</f>
        <v>0</v>
      </c>
      <c r="BW6">
        <f>IF(M6=0,0,COUNTIF(T5_imgsummary!E6:N6,"TURB")*100/M6)</f>
        <v>0</v>
      </c>
      <c r="BX6">
        <f>IF(M6=0,0,COUNTIF(T5_imgsummary!E6:N6,"ZACRF")*100/M6)</f>
        <v>0</v>
      </c>
      <c r="BY6">
        <f>IF(M6=0,0,COUNTIF(T5_imgsummary!E6:N6,"ZAGARF")*100/M6)</f>
        <v>0</v>
      </c>
      <c r="BZ6">
        <f>IF(M6=0,0,COUNTIF(T5_imgsummary!E6:N6,"ZAGATF")*100/M6)</f>
        <v>0</v>
      </c>
      <c r="CA6">
        <f>IF(M6=0,0,COUNTIF(T5_imgsummary!E6:N6,"ZDENF")*100/M6)</f>
        <v>0</v>
      </c>
      <c r="CB6">
        <f>IF(M6=0,0,COUNTIF(T5_imgsummary!E6:N6,"ZEUPF")*100/M6)</f>
        <v>0</v>
      </c>
      <c r="CC6">
        <f>IF(M6=0,0,COUNTIF(T5_imgsummary!E6:N6,"ZFAVF")*100/M6)</f>
        <v>0</v>
      </c>
      <c r="CD6">
        <f>IF(M6=0,0,COUNTIF(T5_imgsummary!E6:N6,"ZCMRF")*100/M6)</f>
        <v>0</v>
      </c>
      <c r="CE6">
        <f>IF(M6=0,0,COUNTIF(T5_imgsummary!E6:N6,"ZMUSF")*100/M6)</f>
        <v>0</v>
      </c>
      <c r="CF6">
        <f>IF(M6=0,0,COUNTIF(T5_imgsummary!E6:N6,"ZNSC")*100/M6)</f>
        <v>0</v>
      </c>
      <c r="CG6">
        <f>IF(M6=0,0,COUNTIF(T5_imgsummary!E6:N6,"ZOC")*100/M6)</f>
        <v>0</v>
      </c>
      <c r="CH6">
        <f>IF(M6=0,0,COUNTIF(T5_imgsummary!E6:N6,"ZPOCF")*100/M6)</f>
        <v>0</v>
      </c>
      <c r="CI6">
        <f>IF(M6=0,0,COUNTIF(T5_imgsummary!E6:N6,"ZPORF")*100/M6)</f>
        <v>0</v>
      </c>
      <c r="CK6" s="26">
        <f>IF(M6=0,0,COUNTIF(T5_imgsummary!E6:N6,"AA")*100/M6)</f>
        <v>70</v>
      </c>
      <c r="CL6">
        <f>IF(M6=0,0,COUNTIF(T5_imgsummary!E6:N6,"CA")*100/M6)</f>
        <v>0</v>
      </c>
      <c r="CM6">
        <f>IF(M6=0,0,COUNTIF(T5_imgsummary!E6:N6,"DC")*100/M6)</f>
        <v>0</v>
      </c>
      <c r="CN6">
        <f>IF(M6=0,0,COUNTIF(T5_imgsummary!E6:N6,"DCA")*100/M6)</f>
        <v>0</v>
      </c>
      <c r="CO6">
        <f>IF(M6=0,0,COUNTIF(T5_imgsummary!E6:N6,"DIS")*100/M6)</f>
        <v>0</v>
      </c>
      <c r="CQ6">
        <f>IF(M6=0,0,COUNTIF(T5_imgsummary!E6:N6,"GRV")*100/M6)</f>
        <v>0</v>
      </c>
      <c r="CR6">
        <f>IF(M6=0,0,COUNTIF(T5_imgsummary!E6:N6,"R")*100/M6)</f>
        <v>0</v>
      </c>
      <c r="CS6">
        <f>IF(M6=0,0,COUNTIF(T5_imgsummary!E6:N6,"S")*100/M6)</f>
        <v>0</v>
      </c>
      <c r="CT6">
        <f>IF(M6=0,0,COUNTIF(T5_imgsummary!E6:N6,"RCK")*100/M6)</f>
        <v>0</v>
      </c>
      <c r="CU6">
        <f>IF(M6=0,0,COUNTIF(T5_imgsummary!E6:N6,"SI")*100/M6)</f>
        <v>0</v>
      </c>
      <c r="CW6">
        <f>IF(M6=0,0,COUNTIF(T5_imgsummary!E6:N6,"COD")*100/M6)</f>
        <v>0</v>
      </c>
      <c r="CX6">
        <f>IF(M6=0,0,COUNTIF(T5_imgsummary!E6:N6,"KAPP")*100/M6)</f>
        <v>0</v>
      </c>
      <c r="CY6" s="26">
        <f>IF(M6=0,0,COUNTIF(T5_imgsummary!E6:N6,"MA")*100/M6)</f>
        <v>20</v>
      </c>
      <c r="CZ6">
        <f>IF(M6=0,0,COUNTIF(T5_imgsummary!E6:N6,"SARG")*100/M6)</f>
        <v>0</v>
      </c>
      <c r="DB6" s="26">
        <f>IF(M6=0,0,COUNTIF(T5_imgsummary!E6:N6,"HA")*100/M6)</f>
        <v>10</v>
      </c>
      <c r="DD6">
        <f>IF(M6=0,0,COUNTIF(T5_imgsummary!E6:N6,"COTS")*100/M6)</f>
        <v>0</v>
      </c>
      <c r="DE6">
        <f>IF(M6=0,0,COUNTIF(T5_imgsummary!E6:N6,"COR")*100/M6)</f>
        <v>0</v>
      </c>
      <c r="DF6">
        <f>IF(M6=0,0,COUNTIF(T5_imgsummary!E6:N6,"DIA")*100/M6)</f>
        <v>0</v>
      </c>
      <c r="DG6">
        <f>IF(M6=0,0,COUNTIF(T5_imgsummary!E6:N6,"GORG")*100/M6)</f>
        <v>0</v>
      </c>
      <c r="DH6">
        <f>IF(M6=0,0,COUNTIF(T5_imgsummary!E6:N6,"ISIS")*100/M6)</f>
        <v>0</v>
      </c>
      <c r="DI6">
        <f>IF(M6=0,0,COUNTIF(T5_imgsummary!E6:N6,"OT")*100/M6)</f>
        <v>0</v>
      </c>
      <c r="DJ6">
        <f>IF(M6=0,0,COUNTIF(T5_imgsummary!E6:N6,"SG")*100/M6)</f>
        <v>0</v>
      </c>
      <c r="DK6">
        <f>IF(M6=0,0,COUNTIF(T5_imgsummary!E6:N6,"SC")*100/M6)</f>
        <v>0</v>
      </c>
      <c r="DL6">
        <f>IF(M6=0,0,COUNTIF(T5_imgsummary!E6:N6,"SP")*100/M6)</f>
        <v>0</v>
      </c>
      <c r="DM6">
        <f>IF(M6=0,0,COUNTIF(T5_imgsummary!E6:N6,"ZO")*100/M6)</f>
        <v>0</v>
      </c>
      <c r="DO6">
        <f>IF(M6=0,0,COUNTIF(T5_imgsummary!E6:N6,"TWB")*100/M6)</f>
        <v>0</v>
      </c>
      <c r="DQ6">
        <f>IF(M6=0,0,COUNTIF(T5_imgsummary!Y6:AH6,"COR")*100/M6)</f>
        <v>0</v>
      </c>
      <c r="DR6">
        <f>IF(M6=0,0,COUNTIF(T5_imgsummary!Y6:AH6,"COTS")*100/M6)</f>
        <v>0</v>
      </c>
      <c r="DS6">
        <f>IF(M6=0,0,COUNTIF(T5_imgsummary!Y6:AH6,"DIA")*100/M6)</f>
        <v>0</v>
      </c>
      <c r="DT6">
        <f>IF(M6=0,0,COUNTIF(T5_imgsummary!Y6:AH6,"GORG")*100/M6)</f>
        <v>0</v>
      </c>
      <c r="DU6">
        <f>IF(M6=0,0,COUNTIF(T5_imgsummary!Y6:AH6,"ISIS")*100/M6)</f>
        <v>0</v>
      </c>
      <c r="DV6">
        <f>IF(M6=0,0,COUNTIF(T5_imgsummary!Y6:AH6,"DIS")*100/M6)</f>
        <v>0</v>
      </c>
      <c r="DW6">
        <f>IF(M6=0,0,COUNTIF(T5_imgsummary!Y6:AH6,"BLEC")*100/M6)</f>
        <v>0</v>
      </c>
      <c r="DX6">
        <f>IF(M6=0,0,COUNTIF(T5_imgsummary!Y6:AH6,"COD")*100/M6)</f>
        <v>0</v>
      </c>
      <c r="DY6">
        <f>IF(M6=0,0,COUNTIF(T5_imgsummary!Y6:AH6,"KAPP")*100/M6)</f>
        <v>0</v>
      </c>
      <c r="DZ6">
        <f>IF(M6=0,0,COUNTIF(T5_imgsummary!Y6:AH6,"SARG")*100/M6)</f>
        <v>0</v>
      </c>
      <c r="EA6">
        <f>IF(M6=0,0,COUNTIF(T5_imgsummary!Y6:AH6,"ZACRF")*100/M6)</f>
        <v>0</v>
      </c>
      <c r="EB6">
        <f>IF(M6=0,0,COUNTIF(T5_imgsummary!Y6:AH6,"ZAGARF")*100/M6)</f>
        <v>0</v>
      </c>
      <c r="EC6">
        <f>IF(M6=0,0,COUNTIF(T5_imgsummary!Y6:AH6,"ZAGATF")*100/M6)</f>
        <v>0</v>
      </c>
      <c r="ED6">
        <f>IF(M6=0,0,COUNTIF(T5_imgsummary!Y6:AH6,"ZCMRF")*100/M6)</f>
        <v>0</v>
      </c>
      <c r="EE6">
        <f>IF(M6=0,0,COUNTIF(T5_imgsummary!Y6:AH6,"ZDENF")*100/M6)</f>
        <v>0</v>
      </c>
      <c r="EF6">
        <f>IF(M6=0,0,COUNTIF(T5_imgsummary!Y6:AH6,"ZEUPF")*100/M6)</f>
        <v>0</v>
      </c>
      <c r="EG6">
        <f>IF(M6=0,0,COUNTIF(T5_imgsummary!Y6:AH6,"ZFAVF")*100/M6)</f>
        <v>0</v>
      </c>
      <c r="EH6">
        <f>IF(M6=0,0,COUNTIF(T5_imgsummary!Y6:AH6,"ZMUSF")*100/M6)</f>
        <v>0</v>
      </c>
      <c r="EI6">
        <f>IF(M6=0,0,COUNTIF(T5_imgsummary!Y6:AH6,"ZNSC")*100/M6)</f>
        <v>0</v>
      </c>
      <c r="EJ6">
        <f>IF(M6=0,0,COUNTIF(T5_imgsummary!Y6:AH6,"ZOC")*100/M6)</f>
        <v>0</v>
      </c>
      <c r="EK6">
        <f>IF(M6=0,0,COUNTIF(T5_imgsummary!Y6:AH6,"ZPOCF")*100/M6)</f>
        <v>0</v>
      </c>
      <c r="EL6">
        <f>IF(M6=0,0,COUNTIF(T5_imgsummary!Y6:AH6,"ZPORF")*100/M6)</f>
        <v>0</v>
      </c>
    </row>
    <row r="7" spans="1:142" x14ac:dyDescent="0.25">
      <c r="A7">
        <v>5</v>
      </c>
      <c r="B7" t="s">
        <v>1033</v>
      </c>
      <c r="F7" s="26">
        <f>IF(M7=0,0,COUNTIF(T5_imgsummary!O7:X7,"HC")*100/M7)</f>
        <v>20</v>
      </c>
      <c r="G7" s="26">
        <f>IF(M7=0,0,COUNTIF(T5_imgsummary!O7:X7,"AA")*100/M7)</f>
        <v>40</v>
      </c>
      <c r="H7">
        <f>IF(M7=0,0,COUNTIF(T5_imgsummary!O7:X7,"AB")*100/M7)</f>
        <v>0</v>
      </c>
      <c r="I7" s="26">
        <f>IF(M7=0,0,COUNTIF(T5_imgsummary!O7:X7,"MA")*100/M7)</f>
        <v>40</v>
      </c>
      <c r="J7">
        <f>IF(M7=0,0,COUNTIF(T5_imgsummary!O7:X7,"HA")*100/M7)</f>
        <v>0</v>
      </c>
      <c r="K7">
        <f>IF(M7=0,0,COUNTIF(T5_imgsummary!O7:X7,"OB")*100/M7)</f>
        <v>0</v>
      </c>
      <c r="L7">
        <f>IF(M7=0,0,COUNTIF(T5_imgsummary!O7:X7,"TWB")*100/M7)</f>
        <v>0</v>
      </c>
      <c r="M7">
        <f>10-COUNTIF(T5_imgsummary!O7:X7,"TWS")</f>
        <v>10</v>
      </c>
      <c r="P7">
        <f>IF(M7=0,0,COUNTIF(T5_imgsummary!E7:N7,"ACAN")*100/M7)</f>
        <v>0</v>
      </c>
      <c r="Q7">
        <f>IF(M7=0,0,COUNTIF(T5_imgsummary!E7:N7,"ACB")*100/M7)</f>
        <v>0</v>
      </c>
      <c r="R7">
        <f>IF(M7=0,0,COUNTIF(T5_imgsummary!E7:N7,"ACC")*100/M7)</f>
        <v>0</v>
      </c>
      <c r="S7">
        <f>IF(M7=0,0,COUNTIF(T5_imgsummary!E7:N7,"ACD")*100/M7)</f>
        <v>0</v>
      </c>
      <c r="T7">
        <f>IF(M7=0,0,COUNTIF(T5_imgsummary!E7:N7,"ACH")*100/M7)</f>
        <v>0</v>
      </c>
      <c r="U7">
        <f>IF(M7=0,0,COUNTIF(T5_imgsummary!E7:N7,"ACT")*100/M7)</f>
        <v>0</v>
      </c>
      <c r="V7">
        <f>IF(M7=0,0,COUNTIF(T5_imgsummary!E7:N7,"ACR")*100/M7)</f>
        <v>0</v>
      </c>
      <c r="W7" s="26">
        <f>IF(M7=0,0,COUNTIF(T5_imgsummary!E7:N7,"AST")*100/M7)</f>
        <v>10</v>
      </c>
      <c r="X7">
        <f>IF(M7=0,0,COUNTIF(T5_imgsummary!E7:N7,"AF")*100/M7)</f>
        <v>0</v>
      </c>
      <c r="Y7">
        <f>IF(M7=0,0,COUNTIF(T5_imgsummary!E7:N7,"BLEC")*100/M7)</f>
        <v>0</v>
      </c>
      <c r="Z7">
        <f>IF(M7=0,0,COUNTIF(T5_imgsummary!E7:N7,"CAU")*100/M7)</f>
        <v>0</v>
      </c>
      <c r="AA7">
        <f>IF(M7=0,0,COUNTIF(T5_imgsummary!E7:N7,"COE")*100/M7)</f>
        <v>0</v>
      </c>
      <c r="AB7">
        <f>IF(M7=0,0,COUNTIF(T5_imgsummary!E7:N7,"COS")*100/M7)</f>
        <v>0</v>
      </c>
      <c r="AC7">
        <f>IF(M7=0,0,COUNTIF(T5_imgsummary!E7:N7,"CYP")*100/M7)</f>
        <v>0</v>
      </c>
      <c r="AD7">
        <f>IF(M7=0,0,COUNTIF(T5_imgsummary!E7:N7,"DIP")*100/M7)</f>
        <v>0</v>
      </c>
      <c r="AE7">
        <f>IF(M7=0,0,COUNTIF(T5_imgsummary!E7:N7,"ECHY")*100/M7)</f>
        <v>0</v>
      </c>
      <c r="AF7">
        <f>IF(M7=0,0,COUNTIF(T5_imgsummary!E7:N7,"ECHI")*100/M7)</f>
        <v>0</v>
      </c>
      <c r="AG7">
        <f>IF(M7=0,0,COUNTIF(T5_imgsummary!E7:N7,"EUP")*100/M7)</f>
        <v>0</v>
      </c>
      <c r="AH7" s="26">
        <f>IF(M7=0,0,COUNTIF(T5_imgsummary!E7:N7,"FAV")*100/M7)</f>
        <v>10</v>
      </c>
      <c r="AI7">
        <f>IF(M7=0,0,COUNTIF(T5_imgsummary!E7:N7,"FVI")*100/M7)</f>
        <v>0</v>
      </c>
      <c r="AJ7">
        <f>IF(M7=0,0,COUNTIF(T5_imgsummary!E7:N7,"CMR")*100/M7)</f>
        <v>0</v>
      </c>
      <c r="AK7">
        <f>IF(M7=0,0,COUNTIF(T5_imgsummary!E7:N7,"GAL")*100/M7)</f>
        <v>0</v>
      </c>
      <c r="AL7">
        <f>IF(M7=0,0,COUNTIF(T5_imgsummary!E7:N7,"GONIA")*100/M7)</f>
        <v>0</v>
      </c>
      <c r="AM7">
        <f>IF(M7=0,0,COUNTIF(T5_imgsummary!E7:N7,"GONIO")*100/M7)</f>
        <v>0</v>
      </c>
      <c r="AN7">
        <f>IF(M7=0,0,COUNTIF(T5_imgsummary!E7:N7,"HEL")*100/M7)</f>
        <v>0</v>
      </c>
      <c r="AO7">
        <f>IF(M7=0,0,COUNTIF(T5_imgsummary!E7:N7,"HYD")*100/M7)</f>
        <v>0</v>
      </c>
      <c r="AP7">
        <f>IF(M7=0,0,COUNTIF(T5_imgsummary!E7:N7,"ISO")*100/M7)</f>
        <v>0</v>
      </c>
      <c r="AQ7">
        <f>IF(M7=0,0,COUNTIF(T5_imgsummary!E7:N7,"LEPA")*100/M7)</f>
        <v>0</v>
      </c>
      <c r="AR7">
        <f>IF(M7=0,0,COUNTIF(T5_imgsummary!E7:N7,"LEPS")*100/M7)</f>
        <v>0</v>
      </c>
      <c r="AS7">
        <f>IF(M7=0,0,COUNTIF(T5_imgsummary!E7:N7,"LOB")*100/M7)</f>
        <v>0</v>
      </c>
      <c r="AT7">
        <f>IF(M7=0,0,COUNTIF(T5_imgsummary!E7:N7,"MER")*100/M7)</f>
        <v>0</v>
      </c>
      <c r="AU7">
        <f>IF(M7=0,0,COUNTIF(T5_imgsummary!E7:N7,"MILL")*100/M7)</f>
        <v>0</v>
      </c>
      <c r="AV7">
        <f>IF(M7=0,0,COUNTIF(T5_imgsummary!E7:N7,"MON")*100/M7)</f>
        <v>0</v>
      </c>
      <c r="AW7">
        <f>IF(M7=0,0,COUNTIF(T5_imgsummary!E7:N7,"MONTB")*100/M7)</f>
        <v>0</v>
      </c>
      <c r="AX7">
        <f>IF(M7=0,0,COUNTIF(T5_imgsummary!E7:N7,"MONTE")*100/M7)</f>
        <v>0</v>
      </c>
      <c r="AY7">
        <f>IF(M7=0,0,COUNTIF(T5_imgsummary!E7:N7,"MONTF")*100/M7)</f>
        <v>0</v>
      </c>
      <c r="AZ7">
        <f>IF(M7=0,0,COUNTIF(T5_imgsummary!E7:N7,"MYC")*100/M7)</f>
        <v>0</v>
      </c>
      <c r="BA7">
        <f>IF(M7=0,0,COUNTIF(T5_imgsummary!E7:N7,"CB")*100/M7)</f>
        <v>0</v>
      </c>
      <c r="BB7">
        <f>IF(M7=0,0,COUNTIF(T5_imgsummary!E7:N7,"BUB")*100/M7)</f>
        <v>0</v>
      </c>
      <c r="BC7">
        <f>IF(M7=0,0,COUNTIF(T5_imgsummary!E7:N7,"CE")*100/M7)</f>
        <v>0</v>
      </c>
      <c r="BD7">
        <f>IF(M7=0,0,COUNTIF(T5_imgsummary!E7:N7,"CF")*100/M7)</f>
        <v>0</v>
      </c>
      <c r="BE7">
        <f>IF(M7=0,0,COUNTIF(T5_imgsummary!E7:N7,"FOT")*100/M7)</f>
        <v>0</v>
      </c>
      <c r="BF7">
        <f>IF(M7=0,0,COUNTIF(T5_imgsummary!E7:N7,"CM")*100/M7)</f>
        <v>0</v>
      </c>
      <c r="BG7">
        <f>IF(M7=0,0,COUNTIF(T5_imgsummary!E7:N7,"OULA")*100/M7)</f>
        <v>0</v>
      </c>
      <c r="BH7">
        <f>IF(M7=0,0,COUNTIF(T5_imgsummary!E7:N7,"OULO")*100/M7)</f>
        <v>0</v>
      </c>
      <c r="BI7">
        <f>IF(M7=0,0,COUNTIF(T5_imgsummary!E7:N7,"OXY")*100/M7)</f>
        <v>0</v>
      </c>
      <c r="BJ7">
        <f>IF(M7=0,0,COUNTIF(T5_imgsummary!E7:N7,"PACE")*100/M7)</f>
        <v>0</v>
      </c>
      <c r="BK7">
        <f>IF(M7=0,0,COUNTIF(T5_imgsummary!E7:N7,"PACF")*100/M7)</f>
        <v>0</v>
      </c>
      <c r="BL7">
        <f>IF(M7=0,0,COUNTIF(T5_imgsummary!E7:N7,"PAV")*100/M7)</f>
        <v>0</v>
      </c>
      <c r="BM7">
        <f>IF(M7=0,0,COUNTIF(T5_imgsummary!E7:N7,"PEC")*100/M7)</f>
        <v>0</v>
      </c>
      <c r="BN7">
        <f>IF(M7=0,0,COUNTIF(T5_imgsummary!E7:N7,"PLAT")*100/M7)</f>
        <v>0</v>
      </c>
      <c r="BO7">
        <f>IF(M7=0,0,COUNTIF(T5_imgsummary!E7:N7,"POC")*100/M7)</f>
        <v>0</v>
      </c>
      <c r="BP7">
        <f>IF(M7=0,0,COUNTIF(T5_imgsummary!E7:N7,"PORB")*100/M7)</f>
        <v>0</v>
      </c>
      <c r="BQ7">
        <f>IF(M7=0,0,COUNTIF(T5_imgsummary!E7:N7,"PORE")*100/M7)</f>
        <v>0</v>
      </c>
      <c r="BR7">
        <f>IF(M7=0,0,COUNTIF(T5_imgsummary!E7:N7,"PORM")*100/M7)</f>
        <v>0</v>
      </c>
      <c r="BS7">
        <f>IF(M7=0,0,COUNTIF(T5_imgsummary!E7:N7,"SER")*100/M7)</f>
        <v>0</v>
      </c>
      <c r="BT7">
        <f>IF(M7=0,0,COUNTIF(T5_imgsummary!E7:N7,"STY")*100/M7)</f>
        <v>0</v>
      </c>
      <c r="BU7">
        <f>IF(M7=0,0,COUNTIF(T5_imgsummary!E7:N7,"SYM")*100/M7)</f>
        <v>0</v>
      </c>
      <c r="BV7">
        <f>IF(M7=0,0,COUNTIF(T5_imgsummary!E7:N7,"TUBI")*100/M7)</f>
        <v>0</v>
      </c>
      <c r="BW7">
        <f>IF(M7=0,0,COUNTIF(T5_imgsummary!E7:N7,"TURB")*100/M7)</f>
        <v>0</v>
      </c>
      <c r="BX7">
        <f>IF(M7=0,0,COUNTIF(T5_imgsummary!E7:N7,"ZACRF")*100/M7)</f>
        <v>0</v>
      </c>
      <c r="BY7">
        <f>IF(M7=0,0,COUNTIF(T5_imgsummary!E7:N7,"ZAGARF")*100/M7)</f>
        <v>0</v>
      </c>
      <c r="BZ7">
        <f>IF(M7=0,0,COUNTIF(T5_imgsummary!E7:N7,"ZAGATF")*100/M7)</f>
        <v>0</v>
      </c>
      <c r="CA7">
        <f>IF(M7=0,0,COUNTIF(T5_imgsummary!E7:N7,"ZDENF")*100/M7)</f>
        <v>0</v>
      </c>
      <c r="CB7">
        <f>IF(M7=0,0,COUNTIF(T5_imgsummary!E7:N7,"ZEUPF")*100/M7)</f>
        <v>0</v>
      </c>
      <c r="CC7">
        <f>IF(M7=0,0,COUNTIF(T5_imgsummary!E7:N7,"ZFAVF")*100/M7)</f>
        <v>0</v>
      </c>
      <c r="CD7">
        <f>IF(M7=0,0,COUNTIF(T5_imgsummary!E7:N7,"ZCMRF")*100/M7)</f>
        <v>0</v>
      </c>
      <c r="CE7">
        <f>IF(M7=0,0,COUNTIF(T5_imgsummary!E7:N7,"ZMUSF")*100/M7)</f>
        <v>0</v>
      </c>
      <c r="CF7">
        <f>IF(M7=0,0,COUNTIF(T5_imgsummary!E7:N7,"ZNSC")*100/M7)</f>
        <v>0</v>
      </c>
      <c r="CG7">
        <f>IF(M7=0,0,COUNTIF(T5_imgsummary!E7:N7,"ZOC")*100/M7)</f>
        <v>0</v>
      </c>
      <c r="CH7">
        <f>IF(M7=0,0,COUNTIF(T5_imgsummary!E7:N7,"ZPOCF")*100/M7)</f>
        <v>0</v>
      </c>
      <c r="CI7">
        <f>IF(M7=0,0,COUNTIF(T5_imgsummary!E7:N7,"ZPORF")*100/M7)</f>
        <v>0</v>
      </c>
      <c r="CK7" s="26">
        <f>IF(M7=0,0,COUNTIF(T5_imgsummary!E7:N7,"AA")*100/M7)</f>
        <v>40</v>
      </c>
      <c r="CL7">
        <f>IF(M7=0,0,COUNTIF(T5_imgsummary!E7:N7,"CA")*100/M7)</f>
        <v>0</v>
      </c>
      <c r="CM7">
        <f>IF(M7=0,0,COUNTIF(T5_imgsummary!E7:N7,"DC")*100/M7)</f>
        <v>0</v>
      </c>
      <c r="CN7">
        <f>IF(M7=0,0,COUNTIF(T5_imgsummary!E7:N7,"DCA")*100/M7)</f>
        <v>0</v>
      </c>
      <c r="CO7">
        <f>IF(M7=0,0,COUNTIF(T5_imgsummary!E7:N7,"DIS")*100/M7)</f>
        <v>0</v>
      </c>
      <c r="CQ7">
        <f>IF(M7=0,0,COUNTIF(T5_imgsummary!E7:N7,"GRV")*100/M7)</f>
        <v>0</v>
      </c>
      <c r="CR7">
        <f>IF(M7=0,0,COUNTIF(T5_imgsummary!E7:N7,"R")*100/M7)</f>
        <v>0</v>
      </c>
      <c r="CS7">
        <f>IF(M7=0,0,COUNTIF(T5_imgsummary!E7:N7,"S")*100/M7)</f>
        <v>0</v>
      </c>
      <c r="CT7">
        <f>IF(M7=0,0,COUNTIF(T5_imgsummary!E7:N7,"RCK")*100/M7)</f>
        <v>0</v>
      </c>
      <c r="CU7">
        <f>IF(M7=0,0,COUNTIF(T5_imgsummary!E7:N7,"SI")*100/M7)</f>
        <v>0</v>
      </c>
      <c r="CW7">
        <f>IF(M7=0,0,COUNTIF(T5_imgsummary!E7:N7,"COD")*100/M7)</f>
        <v>0</v>
      </c>
      <c r="CX7">
        <f>IF(M7=0,0,COUNTIF(T5_imgsummary!E7:N7,"KAPP")*100/M7)</f>
        <v>0</v>
      </c>
      <c r="CY7" s="26">
        <f>IF(M7=0,0,COUNTIF(T5_imgsummary!E7:N7,"MA")*100/M7)</f>
        <v>40</v>
      </c>
      <c r="CZ7">
        <f>IF(M7=0,0,COUNTIF(T5_imgsummary!E7:N7,"SARG")*100/M7)</f>
        <v>0</v>
      </c>
      <c r="DB7">
        <f>IF(M7=0,0,COUNTIF(T5_imgsummary!E7:N7,"HA")*100/M7)</f>
        <v>0</v>
      </c>
      <c r="DD7">
        <f>IF(M7=0,0,COUNTIF(T5_imgsummary!E7:N7,"COTS")*100/M7)</f>
        <v>0</v>
      </c>
      <c r="DE7">
        <f>IF(M7=0,0,COUNTIF(T5_imgsummary!E7:N7,"COR")*100/M7)</f>
        <v>0</v>
      </c>
      <c r="DF7">
        <f>IF(M7=0,0,COUNTIF(T5_imgsummary!E7:N7,"DIA")*100/M7)</f>
        <v>0</v>
      </c>
      <c r="DG7">
        <f>IF(M7=0,0,COUNTIF(T5_imgsummary!E7:N7,"GORG")*100/M7)</f>
        <v>0</v>
      </c>
      <c r="DH7">
        <f>IF(M7=0,0,COUNTIF(T5_imgsummary!E7:N7,"ISIS")*100/M7)</f>
        <v>0</v>
      </c>
      <c r="DI7">
        <f>IF(M7=0,0,COUNTIF(T5_imgsummary!E7:N7,"OT")*100/M7)</f>
        <v>0</v>
      </c>
      <c r="DJ7">
        <f>IF(M7=0,0,COUNTIF(T5_imgsummary!E7:N7,"SG")*100/M7)</f>
        <v>0</v>
      </c>
      <c r="DK7">
        <f>IF(M7=0,0,COUNTIF(T5_imgsummary!E7:N7,"SC")*100/M7)</f>
        <v>0</v>
      </c>
      <c r="DL7">
        <f>IF(M7=0,0,COUNTIF(T5_imgsummary!E7:N7,"SP")*100/M7)</f>
        <v>0</v>
      </c>
      <c r="DM7">
        <f>IF(M7=0,0,COUNTIF(T5_imgsummary!E7:N7,"ZO")*100/M7)</f>
        <v>0</v>
      </c>
      <c r="DO7">
        <f>IF(M7=0,0,COUNTIF(T5_imgsummary!E7:N7,"TWB")*100/M7)</f>
        <v>0</v>
      </c>
      <c r="DQ7">
        <f>IF(M7=0,0,COUNTIF(T5_imgsummary!Y7:AH7,"COR")*100/M7)</f>
        <v>0</v>
      </c>
      <c r="DR7">
        <f>IF(M7=0,0,COUNTIF(T5_imgsummary!Y7:AH7,"COTS")*100/M7)</f>
        <v>0</v>
      </c>
      <c r="DS7">
        <f>IF(M7=0,0,COUNTIF(T5_imgsummary!Y7:AH7,"DIA")*100/M7)</f>
        <v>0</v>
      </c>
      <c r="DT7">
        <f>IF(M7=0,0,COUNTIF(T5_imgsummary!Y7:AH7,"GORG")*100/M7)</f>
        <v>0</v>
      </c>
      <c r="DU7">
        <f>IF(M7=0,0,COUNTIF(T5_imgsummary!Y7:AH7,"ISIS")*100/M7)</f>
        <v>0</v>
      </c>
      <c r="DV7">
        <f>IF(M7=0,0,COUNTIF(T5_imgsummary!Y7:AH7,"DIS")*100/M7)</f>
        <v>0</v>
      </c>
      <c r="DW7">
        <f>IF(M7=0,0,COUNTIF(T5_imgsummary!Y7:AH7,"BLEC")*100/M7)</f>
        <v>0</v>
      </c>
      <c r="DX7">
        <f>IF(M7=0,0,COUNTIF(T5_imgsummary!Y7:AH7,"COD")*100/M7)</f>
        <v>0</v>
      </c>
      <c r="DY7">
        <f>IF(M7=0,0,COUNTIF(T5_imgsummary!Y7:AH7,"KAPP")*100/M7)</f>
        <v>0</v>
      </c>
      <c r="DZ7">
        <f>IF(M7=0,0,COUNTIF(T5_imgsummary!Y7:AH7,"SARG")*100/M7)</f>
        <v>0</v>
      </c>
      <c r="EA7">
        <f>IF(M7=0,0,COUNTIF(T5_imgsummary!Y7:AH7,"ZACRF")*100/M7)</f>
        <v>0</v>
      </c>
      <c r="EB7">
        <f>IF(M7=0,0,COUNTIF(T5_imgsummary!Y7:AH7,"ZAGARF")*100/M7)</f>
        <v>0</v>
      </c>
      <c r="EC7">
        <f>IF(M7=0,0,COUNTIF(T5_imgsummary!Y7:AH7,"ZAGATF")*100/M7)</f>
        <v>0</v>
      </c>
      <c r="ED7">
        <f>IF(M7=0,0,COUNTIF(T5_imgsummary!Y7:AH7,"ZCMRF")*100/M7)</f>
        <v>0</v>
      </c>
      <c r="EE7">
        <f>IF(M7=0,0,COUNTIF(T5_imgsummary!Y7:AH7,"ZDENF")*100/M7)</f>
        <v>0</v>
      </c>
      <c r="EF7">
        <f>IF(M7=0,0,COUNTIF(T5_imgsummary!Y7:AH7,"ZEUPF")*100/M7)</f>
        <v>0</v>
      </c>
      <c r="EG7">
        <f>IF(M7=0,0,COUNTIF(T5_imgsummary!Y7:AH7,"ZFAVF")*100/M7)</f>
        <v>0</v>
      </c>
      <c r="EH7">
        <f>IF(M7=0,0,COUNTIF(T5_imgsummary!Y7:AH7,"ZMUSF")*100/M7)</f>
        <v>0</v>
      </c>
      <c r="EI7">
        <f>IF(M7=0,0,COUNTIF(T5_imgsummary!Y7:AH7,"ZNSC")*100/M7)</f>
        <v>0</v>
      </c>
      <c r="EJ7">
        <f>IF(M7=0,0,COUNTIF(T5_imgsummary!Y7:AH7,"ZOC")*100/M7)</f>
        <v>0</v>
      </c>
      <c r="EK7">
        <f>IF(M7=0,0,COUNTIF(T5_imgsummary!Y7:AH7,"ZPOCF")*100/M7)</f>
        <v>0</v>
      </c>
      <c r="EL7">
        <f>IF(M7=0,0,COUNTIF(T5_imgsummary!Y7:AH7,"ZPORF")*100/M7)</f>
        <v>0</v>
      </c>
    </row>
    <row r="8" spans="1:142" x14ac:dyDescent="0.25">
      <c r="A8">
        <v>6</v>
      </c>
      <c r="B8" t="s">
        <v>1034</v>
      </c>
      <c r="F8" s="26">
        <f>IF(M8=0,0,COUNTIF(T5_imgsummary!O8:X8,"HC")*100/M8)</f>
        <v>10</v>
      </c>
      <c r="G8" s="26">
        <f>IF(M8=0,0,COUNTIF(T5_imgsummary!O8:X8,"AA")*100/M8)</f>
        <v>60</v>
      </c>
      <c r="H8">
        <f>IF(M8=0,0,COUNTIF(T5_imgsummary!O8:X8,"AB")*100/M8)</f>
        <v>0</v>
      </c>
      <c r="I8">
        <f>IF(M8=0,0,COUNTIF(T5_imgsummary!O8:X8,"MA")*100/M8)</f>
        <v>0</v>
      </c>
      <c r="J8" s="26">
        <f>IF(M8=0,0,COUNTIF(T5_imgsummary!O8:X8,"HA")*100/M8)</f>
        <v>20</v>
      </c>
      <c r="K8" s="26">
        <f>IF(M8=0,0,COUNTIF(T5_imgsummary!O8:X8,"OB")*100/M8)</f>
        <v>10</v>
      </c>
      <c r="L8">
        <f>IF(M8=0,0,COUNTIF(T5_imgsummary!O8:X8,"TWB")*100/M8)</f>
        <v>0</v>
      </c>
      <c r="M8">
        <f>10-COUNTIF(T5_imgsummary!O8:X8,"TWS")</f>
        <v>10</v>
      </c>
      <c r="P8">
        <f>IF(M8=0,0,COUNTIF(T5_imgsummary!E8:N8,"ACAN")*100/M8)</f>
        <v>0</v>
      </c>
      <c r="Q8">
        <f>IF(M8=0,0,COUNTIF(T5_imgsummary!E8:N8,"ACB")*100/M8)</f>
        <v>0</v>
      </c>
      <c r="R8">
        <f>IF(M8=0,0,COUNTIF(T5_imgsummary!E8:N8,"ACC")*100/M8)</f>
        <v>0</v>
      </c>
      <c r="S8">
        <f>IF(M8=0,0,COUNTIF(T5_imgsummary!E8:N8,"ACD")*100/M8)</f>
        <v>0</v>
      </c>
      <c r="T8">
        <f>IF(M8=0,0,COUNTIF(T5_imgsummary!E8:N8,"ACH")*100/M8)</f>
        <v>0</v>
      </c>
      <c r="U8">
        <f>IF(M8=0,0,COUNTIF(T5_imgsummary!E8:N8,"ACT")*100/M8)</f>
        <v>0</v>
      </c>
      <c r="V8">
        <f>IF(M8=0,0,COUNTIF(T5_imgsummary!E8:N8,"ACR")*100/M8)</f>
        <v>0</v>
      </c>
      <c r="W8">
        <f>IF(M8=0,0,COUNTIF(T5_imgsummary!E8:N8,"AST")*100/M8)</f>
        <v>0</v>
      </c>
      <c r="X8">
        <f>IF(M8=0,0,COUNTIF(T5_imgsummary!E8:N8,"AF")*100/M8)</f>
        <v>0</v>
      </c>
      <c r="Y8">
        <f>IF(M8=0,0,COUNTIF(T5_imgsummary!E8:N8,"BLEC")*100/M8)</f>
        <v>0</v>
      </c>
      <c r="Z8">
        <f>IF(M8=0,0,COUNTIF(T5_imgsummary!E8:N8,"CAU")*100/M8)</f>
        <v>0</v>
      </c>
      <c r="AA8">
        <f>IF(M8=0,0,COUNTIF(T5_imgsummary!E8:N8,"COE")*100/M8)</f>
        <v>0</v>
      </c>
      <c r="AB8">
        <f>IF(M8=0,0,COUNTIF(T5_imgsummary!E8:N8,"COS")*100/M8)</f>
        <v>0</v>
      </c>
      <c r="AC8">
        <f>IF(M8=0,0,COUNTIF(T5_imgsummary!E8:N8,"CYP")*100/M8)</f>
        <v>0</v>
      </c>
      <c r="AD8">
        <f>IF(M8=0,0,COUNTIF(T5_imgsummary!E8:N8,"DIP")*100/M8)</f>
        <v>0</v>
      </c>
      <c r="AE8">
        <f>IF(M8=0,0,COUNTIF(T5_imgsummary!E8:N8,"ECHY")*100/M8)</f>
        <v>0</v>
      </c>
      <c r="AF8">
        <f>IF(M8=0,0,COUNTIF(T5_imgsummary!E8:N8,"ECHI")*100/M8)</f>
        <v>0</v>
      </c>
      <c r="AG8">
        <f>IF(M8=0,0,COUNTIF(T5_imgsummary!E8:N8,"EUP")*100/M8)</f>
        <v>0</v>
      </c>
      <c r="AH8">
        <f>IF(M8=0,0,COUNTIF(T5_imgsummary!E8:N8,"FAV")*100/M8)</f>
        <v>0</v>
      </c>
      <c r="AI8">
        <f>IF(M8=0,0,COUNTIF(T5_imgsummary!E8:N8,"FVI")*100/M8)</f>
        <v>0</v>
      </c>
      <c r="AJ8">
        <f>IF(M8=0,0,COUNTIF(T5_imgsummary!E8:N8,"CMR")*100/M8)</f>
        <v>0</v>
      </c>
      <c r="AK8">
        <f>IF(M8=0,0,COUNTIF(T5_imgsummary!E8:N8,"GAL")*100/M8)</f>
        <v>0</v>
      </c>
      <c r="AL8">
        <f>IF(M8=0,0,COUNTIF(T5_imgsummary!E8:N8,"GONIA")*100/M8)</f>
        <v>0</v>
      </c>
      <c r="AM8">
        <f>IF(M8=0,0,COUNTIF(T5_imgsummary!E8:N8,"GONIO")*100/M8)</f>
        <v>0</v>
      </c>
      <c r="AN8">
        <f>IF(M8=0,0,COUNTIF(T5_imgsummary!E8:N8,"HEL")*100/M8)</f>
        <v>0</v>
      </c>
      <c r="AO8">
        <f>IF(M8=0,0,COUNTIF(T5_imgsummary!E8:N8,"HYD")*100/M8)</f>
        <v>0</v>
      </c>
      <c r="AP8" s="26">
        <f>IF(M8=0,0,COUNTIF(T5_imgsummary!E8:N8,"ISO")*100/M8)</f>
        <v>10</v>
      </c>
      <c r="AQ8">
        <f>IF(M8=0,0,COUNTIF(T5_imgsummary!E8:N8,"LEPA")*100/M8)</f>
        <v>0</v>
      </c>
      <c r="AR8">
        <f>IF(M8=0,0,COUNTIF(T5_imgsummary!E8:N8,"LEPS")*100/M8)</f>
        <v>0</v>
      </c>
      <c r="AS8">
        <f>IF(M8=0,0,COUNTIF(T5_imgsummary!E8:N8,"LOB")*100/M8)</f>
        <v>0</v>
      </c>
      <c r="AT8">
        <f>IF(M8=0,0,COUNTIF(T5_imgsummary!E8:N8,"MER")*100/M8)</f>
        <v>0</v>
      </c>
      <c r="AU8">
        <f>IF(M8=0,0,COUNTIF(T5_imgsummary!E8:N8,"MILL")*100/M8)</f>
        <v>0</v>
      </c>
      <c r="AV8">
        <f>IF(M8=0,0,COUNTIF(T5_imgsummary!E8:N8,"MON")*100/M8)</f>
        <v>0</v>
      </c>
      <c r="AW8">
        <f>IF(M8=0,0,COUNTIF(T5_imgsummary!E8:N8,"MONTB")*100/M8)</f>
        <v>0</v>
      </c>
      <c r="AX8">
        <f>IF(M8=0,0,COUNTIF(T5_imgsummary!E8:N8,"MONTE")*100/M8)</f>
        <v>0</v>
      </c>
      <c r="AY8">
        <f>IF(M8=0,0,COUNTIF(T5_imgsummary!E8:N8,"MONTF")*100/M8)</f>
        <v>0</v>
      </c>
      <c r="AZ8">
        <f>IF(M8=0,0,COUNTIF(T5_imgsummary!E8:N8,"MYC")*100/M8)</f>
        <v>0</v>
      </c>
      <c r="BA8">
        <f>IF(M8=0,0,COUNTIF(T5_imgsummary!E8:N8,"CB")*100/M8)</f>
        <v>0</v>
      </c>
      <c r="BB8">
        <f>IF(M8=0,0,COUNTIF(T5_imgsummary!E8:N8,"BUB")*100/M8)</f>
        <v>0</v>
      </c>
      <c r="BC8">
        <f>IF(M8=0,0,COUNTIF(T5_imgsummary!E8:N8,"CE")*100/M8)</f>
        <v>0</v>
      </c>
      <c r="BD8">
        <f>IF(M8=0,0,COUNTIF(T5_imgsummary!E8:N8,"CF")*100/M8)</f>
        <v>0</v>
      </c>
      <c r="BE8">
        <f>IF(M8=0,0,COUNTIF(T5_imgsummary!E8:N8,"FOT")*100/M8)</f>
        <v>0</v>
      </c>
      <c r="BF8">
        <f>IF(M8=0,0,COUNTIF(T5_imgsummary!E8:N8,"CM")*100/M8)</f>
        <v>0</v>
      </c>
      <c r="BG8">
        <f>IF(M8=0,0,COUNTIF(T5_imgsummary!E8:N8,"OULA")*100/M8)</f>
        <v>0</v>
      </c>
      <c r="BH8">
        <f>IF(M8=0,0,COUNTIF(T5_imgsummary!E8:N8,"OULO")*100/M8)</f>
        <v>0</v>
      </c>
      <c r="BI8">
        <f>IF(M8=0,0,COUNTIF(T5_imgsummary!E8:N8,"OXY")*100/M8)</f>
        <v>0</v>
      </c>
      <c r="BJ8">
        <f>IF(M8=0,0,COUNTIF(T5_imgsummary!E8:N8,"PACE")*100/M8)</f>
        <v>0</v>
      </c>
      <c r="BK8">
        <f>IF(M8=0,0,COUNTIF(T5_imgsummary!E8:N8,"PACF")*100/M8)</f>
        <v>0</v>
      </c>
      <c r="BL8">
        <f>IF(M8=0,0,COUNTIF(T5_imgsummary!E8:N8,"PAV")*100/M8)</f>
        <v>0</v>
      </c>
      <c r="BM8">
        <f>IF(M8=0,0,COUNTIF(T5_imgsummary!E8:N8,"PEC")*100/M8)</f>
        <v>0</v>
      </c>
      <c r="BN8">
        <f>IF(M8=0,0,COUNTIF(T5_imgsummary!E8:N8,"PLAT")*100/M8)</f>
        <v>0</v>
      </c>
      <c r="BO8">
        <f>IF(M8=0,0,COUNTIF(T5_imgsummary!E8:N8,"POC")*100/M8)</f>
        <v>0</v>
      </c>
      <c r="BP8">
        <f>IF(M8=0,0,COUNTIF(T5_imgsummary!E8:N8,"PORB")*100/M8)</f>
        <v>0</v>
      </c>
      <c r="BQ8">
        <f>IF(M8=0,0,COUNTIF(T5_imgsummary!E8:N8,"PORE")*100/M8)</f>
        <v>0</v>
      </c>
      <c r="BR8">
        <f>IF(M8=0,0,COUNTIF(T5_imgsummary!E8:N8,"PORM")*100/M8)</f>
        <v>0</v>
      </c>
      <c r="BS8">
        <f>IF(M8=0,0,COUNTIF(T5_imgsummary!E8:N8,"SER")*100/M8)</f>
        <v>0</v>
      </c>
      <c r="BT8">
        <f>IF(M8=0,0,COUNTIF(T5_imgsummary!E8:N8,"STY")*100/M8)</f>
        <v>0</v>
      </c>
      <c r="BU8">
        <f>IF(M8=0,0,COUNTIF(T5_imgsummary!E8:N8,"SYM")*100/M8)</f>
        <v>0</v>
      </c>
      <c r="BV8">
        <f>IF(M8=0,0,COUNTIF(T5_imgsummary!E8:N8,"TUBI")*100/M8)</f>
        <v>0</v>
      </c>
      <c r="BW8">
        <f>IF(M8=0,0,COUNTIF(T5_imgsummary!E8:N8,"TURB")*100/M8)</f>
        <v>0</v>
      </c>
      <c r="BX8">
        <f>IF(M8=0,0,COUNTIF(T5_imgsummary!E8:N8,"ZACRF")*100/M8)</f>
        <v>0</v>
      </c>
      <c r="BY8">
        <f>IF(M8=0,0,COUNTIF(T5_imgsummary!E8:N8,"ZAGARF")*100/M8)</f>
        <v>0</v>
      </c>
      <c r="BZ8">
        <f>IF(M8=0,0,COUNTIF(T5_imgsummary!E8:N8,"ZAGATF")*100/M8)</f>
        <v>0</v>
      </c>
      <c r="CA8">
        <f>IF(M8=0,0,COUNTIF(T5_imgsummary!E8:N8,"ZDENF")*100/M8)</f>
        <v>0</v>
      </c>
      <c r="CB8">
        <f>IF(M8=0,0,COUNTIF(T5_imgsummary!E8:N8,"ZEUPF")*100/M8)</f>
        <v>0</v>
      </c>
      <c r="CC8">
        <f>IF(M8=0,0,COUNTIF(T5_imgsummary!E8:N8,"ZFAVF")*100/M8)</f>
        <v>0</v>
      </c>
      <c r="CD8">
        <f>IF(M8=0,0,COUNTIF(T5_imgsummary!E8:N8,"ZCMRF")*100/M8)</f>
        <v>0</v>
      </c>
      <c r="CE8">
        <f>IF(M8=0,0,COUNTIF(T5_imgsummary!E8:N8,"ZMUSF")*100/M8)</f>
        <v>0</v>
      </c>
      <c r="CF8">
        <f>IF(M8=0,0,COUNTIF(T5_imgsummary!E8:N8,"ZNSC")*100/M8)</f>
        <v>0</v>
      </c>
      <c r="CG8">
        <f>IF(M8=0,0,COUNTIF(T5_imgsummary!E8:N8,"ZOC")*100/M8)</f>
        <v>0</v>
      </c>
      <c r="CH8">
        <f>IF(M8=0,0,COUNTIF(T5_imgsummary!E8:N8,"ZPOCF")*100/M8)</f>
        <v>0</v>
      </c>
      <c r="CI8">
        <f>IF(M8=0,0,COUNTIF(T5_imgsummary!E8:N8,"ZPORF")*100/M8)</f>
        <v>0</v>
      </c>
      <c r="CK8" s="26">
        <f>IF(M8=0,0,COUNTIF(T5_imgsummary!E8:N8,"AA")*100/M8)</f>
        <v>40</v>
      </c>
      <c r="CL8" s="26">
        <f>IF(M8=0,0,COUNTIF(T5_imgsummary!E8:N8,"CA")*100/M8)</f>
        <v>20</v>
      </c>
      <c r="CM8">
        <f>IF(M8=0,0,COUNTIF(T5_imgsummary!E8:N8,"DC")*100/M8)</f>
        <v>0</v>
      </c>
      <c r="CN8">
        <f>IF(M8=0,0,COUNTIF(T5_imgsummary!E8:N8,"DCA")*100/M8)</f>
        <v>0</v>
      </c>
      <c r="CO8">
        <f>IF(M8=0,0,COUNTIF(T5_imgsummary!E8:N8,"DIS")*100/M8)</f>
        <v>0</v>
      </c>
      <c r="CQ8">
        <f>IF(M8=0,0,COUNTIF(T5_imgsummary!E8:N8,"GRV")*100/M8)</f>
        <v>0</v>
      </c>
      <c r="CR8">
        <f>IF(M8=0,0,COUNTIF(T5_imgsummary!E8:N8,"R")*100/M8)</f>
        <v>0</v>
      </c>
      <c r="CS8">
        <f>IF(M8=0,0,COUNTIF(T5_imgsummary!E8:N8,"S")*100/M8)</f>
        <v>0</v>
      </c>
      <c r="CT8">
        <f>IF(M8=0,0,COUNTIF(T5_imgsummary!E8:N8,"RCK")*100/M8)</f>
        <v>0</v>
      </c>
      <c r="CU8">
        <f>IF(M8=0,0,COUNTIF(T5_imgsummary!E8:N8,"SI")*100/M8)</f>
        <v>0</v>
      </c>
      <c r="CW8">
        <f>IF(M8=0,0,COUNTIF(T5_imgsummary!E8:N8,"COD")*100/M8)</f>
        <v>0</v>
      </c>
      <c r="CX8">
        <f>IF(M8=0,0,COUNTIF(T5_imgsummary!E8:N8,"KAPP")*100/M8)</f>
        <v>0</v>
      </c>
      <c r="CY8">
        <f>IF(M8=0,0,COUNTIF(T5_imgsummary!E8:N8,"MA")*100/M8)</f>
        <v>0</v>
      </c>
      <c r="CZ8">
        <f>IF(M8=0,0,COUNTIF(T5_imgsummary!E8:N8,"SARG")*100/M8)</f>
        <v>0</v>
      </c>
      <c r="DB8" s="26">
        <f>IF(M8=0,0,COUNTIF(T5_imgsummary!E8:N8,"HA")*100/M8)</f>
        <v>20</v>
      </c>
      <c r="DD8">
        <f>IF(M8=0,0,COUNTIF(T5_imgsummary!E8:N8,"COTS")*100/M8)</f>
        <v>0</v>
      </c>
      <c r="DE8">
        <f>IF(M8=0,0,COUNTIF(T5_imgsummary!E8:N8,"COR")*100/M8)</f>
        <v>0</v>
      </c>
      <c r="DF8">
        <f>IF(M8=0,0,COUNTIF(T5_imgsummary!E8:N8,"DIA")*100/M8)</f>
        <v>0</v>
      </c>
      <c r="DG8">
        <f>IF(M8=0,0,COUNTIF(T5_imgsummary!E8:N8,"GORG")*100/M8)</f>
        <v>0</v>
      </c>
      <c r="DH8">
        <f>IF(M8=0,0,COUNTIF(T5_imgsummary!E8:N8,"ISIS")*100/M8)</f>
        <v>0</v>
      </c>
      <c r="DI8">
        <f>IF(M8=0,0,COUNTIF(T5_imgsummary!E8:N8,"OT")*100/M8)</f>
        <v>0</v>
      </c>
      <c r="DJ8">
        <f>IF(M8=0,0,COUNTIF(T5_imgsummary!E8:N8,"SG")*100/M8)</f>
        <v>0</v>
      </c>
      <c r="DK8">
        <f>IF(M8=0,0,COUNTIF(T5_imgsummary!E8:N8,"SC")*100/M8)</f>
        <v>0</v>
      </c>
      <c r="DL8" s="26">
        <f>IF(M8=0,0,COUNTIF(T5_imgsummary!E8:N8,"SP")*100/M8)</f>
        <v>10</v>
      </c>
      <c r="DM8">
        <f>IF(M8=0,0,COUNTIF(T5_imgsummary!E8:N8,"ZO")*100/M8)</f>
        <v>0</v>
      </c>
      <c r="DO8">
        <f>IF(M8=0,0,COUNTIF(T5_imgsummary!E8:N8,"TWB")*100/M8)</f>
        <v>0</v>
      </c>
      <c r="DQ8">
        <f>IF(M8=0,0,COUNTIF(T5_imgsummary!Y8:AH8,"COR")*100/M8)</f>
        <v>0</v>
      </c>
      <c r="DR8">
        <f>IF(M8=0,0,COUNTIF(T5_imgsummary!Y8:AH8,"COTS")*100/M8)</f>
        <v>0</v>
      </c>
      <c r="DS8">
        <f>IF(M8=0,0,COUNTIF(T5_imgsummary!Y8:AH8,"DIA")*100/M8)</f>
        <v>0</v>
      </c>
      <c r="DT8">
        <f>IF(M8=0,0,COUNTIF(T5_imgsummary!Y8:AH8,"GORG")*100/M8)</f>
        <v>0</v>
      </c>
      <c r="DU8">
        <f>IF(M8=0,0,COUNTIF(T5_imgsummary!Y8:AH8,"ISIS")*100/M8)</f>
        <v>0</v>
      </c>
      <c r="DV8">
        <f>IF(M8=0,0,COUNTIF(T5_imgsummary!Y8:AH8,"DIS")*100/M8)</f>
        <v>0</v>
      </c>
      <c r="DW8">
        <f>IF(M8=0,0,COUNTIF(T5_imgsummary!Y8:AH8,"BLEC")*100/M8)</f>
        <v>0</v>
      </c>
      <c r="DX8">
        <f>IF(M8=0,0,COUNTIF(T5_imgsummary!Y8:AH8,"COD")*100/M8)</f>
        <v>0</v>
      </c>
      <c r="DY8">
        <f>IF(M8=0,0,COUNTIF(T5_imgsummary!Y8:AH8,"KAPP")*100/M8)</f>
        <v>0</v>
      </c>
      <c r="DZ8">
        <f>IF(M8=0,0,COUNTIF(T5_imgsummary!Y8:AH8,"SARG")*100/M8)</f>
        <v>0</v>
      </c>
      <c r="EA8">
        <f>IF(M8=0,0,COUNTIF(T5_imgsummary!Y8:AH8,"ZACRF")*100/M8)</f>
        <v>0</v>
      </c>
      <c r="EB8">
        <f>IF(M8=0,0,COUNTIF(T5_imgsummary!Y8:AH8,"ZAGARF")*100/M8)</f>
        <v>0</v>
      </c>
      <c r="EC8">
        <f>IF(M8=0,0,COUNTIF(T5_imgsummary!Y8:AH8,"ZAGATF")*100/M8)</f>
        <v>0</v>
      </c>
      <c r="ED8">
        <f>IF(M8=0,0,COUNTIF(T5_imgsummary!Y8:AH8,"ZCMRF")*100/M8)</f>
        <v>0</v>
      </c>
      <c r="EE8">
        <f>IF(M8=0,0,COUNTIF(T5_imgsummary!Y8:AH8,"ZDENF")*100/M8)</f>
        <v>0</v>
      </c>
      <c r="EF8">
        <f>IF(M8=0,0,COUNTIF(T5_imgsummary!Y8:AH8,"ZEUPF")*100/M8)</f>
        <v>0</v>
      </c>
      <c r="EG8">
        <f>IF(M8=0,0,COUNTIF(T5_imgsummary!Y8:AH8,"ZFAVF")*100/M8)</f>
        <v>0</v>
      </c>
      <c r="EH8">
        <f>IF(M8=0,0,COUNTIF(T5_imgsummary!Y8:AH8,"ZMUSF")*100/M8)</f>
        <v>0</v>
      </c>
      <c r="EI8">
        <f>IF(M8=0,0,COUNTIF(T5_imgsummary!Y8:AH8,"ZNSC")*100/M8)</f>
        <v>0</v>
      </c>
      <c r="EJ8">
        <f>IF(M8=0,0,COUNTIF(T5_imgsummary!Y8:AH8,"ZOC")*100/M8)</f>
        <v>0</v>
      </c>
      <c r="EK8">
        <f>IF(M8=0,0,COUNTIF(T5_imgsummary!Y8:AH8,"ZPOCF")*100/M8)</f>
        <v>0</v>
      </c>
      <c r="EL8">
        <f>IF(M8=0,0,COUNTIF(T5_imgsummary!Y8:AH8,"ZPORF")*100/M8)</f>
        <v>0</v>
      </c>
    </row>
    <row r="9" spans="1:142" x14ac:dyDescent="0.25">
      <c r="A9">
        <v>7</v>
      </c>
      <c r="B9" t="s">
        <v>1035</v>
      </c>
      <c r="F9" s="26">
        <f>IF(M9=0,0,COUNTIF(T5_imgsummary!O9:X9,"HC")*100/M9)</f>
        <v>10</v>
      </c>
      <c r="G9" s="26">
        <f>IF(M9=0,0,COUNTIF(T5_imgsummary!O9:X9,"AA")*100/M9)</f>
        <v>50</v>
      </c>
      <c r="H9">
        <f>IF(M9=0,0,COUNTIF(T5_imgsummary!O9:X9,"AB")*100/M9)</f>
        <v>0</v>
      </c>
      <c r="I9" s="26">
        <f>IF(M9=0,0,COUNTIF(T5_imgsummary!O9:X9,"MA")*100/M9)</f>
        <v>10</v>
      </c>
      <c r="J9" s="26">
        <f>IF(M9=0,0,COUNTIF(T5_imgsummary!O9:X9,"HA")*100/M9)</f>
        <v>30</v>
      </c>
      <c r="K9">
        <f>IF(M9=0,0,COUNTIF(T5_imgsummary!O9:X9,"OB")*100/M9)</f>
        <v>0</v>
      </c>
      <c r="L9">
        <f>IF(M9=0,0,COUNTIF(T5_imgsummary!O9:X9,"TWB")*100/M9)</f>
        <v>0</v>
      </c>
      <c r="M9">
        <f>10-COUNTIF(T5_imgsummary!O9:X9,"TWS")</f>
        <v>10</v>
      </c>
      <c r="P9">
        <f>IF(M9=0,0,COUNTIF(T5_imgsummary!E9:N9,"ACAN")*100/M9)</f>
        <v>0</v>
      </c>
      <c r="Q9">
        <f>IF(M9=0,0,COUNTIF(T5_imgsummary!E9:N9,"ACB")*100/M9)</f>
        <v>0</v>
      </c>
      <c r="R9">
        <f>IF(M9=0,0,COUNTIF(T5_imgsummary!E9:N9,"ACC")*100/M9)</f>
        <v>0</v>
      </c>
      <c r="S9">
        <f>IF(M9=0,0,COUNTIF(T5_imgsummary!E9:N9,"ACD")*100/M9)</f>
        <v>0</v>
      </c>
      <c r="T9">
        <f>IF(M9=0,0,COUNTIF(T5_imgsummary!E9:N9,"ACH")*100/M9)</f>
        <v>0</v>
      </c>
      <c r="U9">
        <f>IF(M9=0,0,COUNTIF(T5_imgsummary!E9:N9,"ACT")*100/M9)</f>
        <v>0</v>
      </c>
      <c r="V9">
        <f>IF(M9=0,0,COUNTIF(T5_imgsummary!E9:N9,"ACR")*100/M9)</f>
        <v>0</v>
      </c>
      <c r="W9">
        <f>IF(M9=0,0,COUNTIF(T5_imgsummary!E9:N9,"AST")*100/M9)</f>
        <v>0</v>
      </c>
      <c r="X9">
        <f>IF(M9=0,0,COUNTIF(T5_imgsummary!E9:N9,"AF")*100/M9)</f>
        <v>0</v>
      </c>
      <c r="Y9">
        <f>IF(M9=0,0,COUNTIF(T5_imgsummary!E9:N9,"BLEC")*100/M9)</f>
        <v>0</v>
      </c>
      <c r="Z9">
        <f>IF(M9=0,0,COUNTIF(T5_imgsummary!E9:N9,"CAU")*100/M9)</f>
        <v>0</v>
      </c>
      <c r="AA9">
        <f>IF(M9=0,0,COUNTIF(T5_imgsummary!E9:N9,"COE")*100/M9)</f>
        <v>0</v>
      </c>
      <c r="AB9">
        <f>IF(M9=0,0,COUNTIF(T5_imgsummary!E9:N9,"COS")*100/M9)</f>
        <v>0</v>
      </c>
      <c r="AC9">
        <f>IF(M9=0,0,COUNTIF(T5_imgsummary!E9:N9,"CYP")*100/M9)</f>
        <v>0</v>
      </c>
      <c r="AD9">
        <f>IF(M9=0,0,COUNTIF(T5_imgsummary!E9:N9,"DIP")*100/M9)</f>
        <v>0</v>
      </c>
      <c r="AE9">
        <f>IF(M9=0,0,COUNTIF(T5_imgsummary!E9:N9,"ECHY")*100/M9)</f>
        <v>0</v>
      </c>
      <c r="AF9">
        <f>IF(M9=0,0,COUNTIF(T5_imgsummary!E9:N9,"ECHI")*100/M9)</f>
        <v>0</v>
      </c>
      <c r="AG9">
        <f>IF(M9=0,0,COUNTIF(T5_imgsummary!E9:N9,"EUP")*100/M9)</f>
        <v>0</v>
      </c>
      <c r="AH9">
        <f>IF(M9=0,0,COUNTIF(T5_imgsummary!E9:N9,"FAV")*100/M9)</f>
        <v>0</v>
      </c>
      <c r="AI9">
        <f>IF(M9=0,0,COUNTIF(T5_imgsummary!E9:N9,"FVI")*100/M9)</f>
        <v>0</v>
      </c>
      <c r="AJ9">
        <f>IF(M9=0,0,COUNTIF(T5_imgsummary!E9:N9,"CMR")*100/M9)</f>
        <v>0</v>
      </c>
      <c r="AK9">
        <f>IF(M9=0,0,COUNTIF(T5_imgsummary!E9:N9,"GAL")*100/M9)</f>
        <v>0</v>
      </c>
      <c r="AL9">
        <f>IF(M9=0,0,COUNTIF(T5_imgsummary!E9:N9,"GONIA")*100/M9)</f>
        <v>0</v>
      </c>
      <c r="AM9">
        <f>IF(M9=0,0,COUNTIF(T5_imgsummary!E9:N9,"GONIO")*100/M9)</f>
        <v>0</v>
      </c>
      <c r="AN9">
        <f>IF(M9=0,0,COUNTIF(T5_imgsummary!E9:N9,"HEL")*100/M9)</f>
        <v>0</v>
      </c>
      <c r="AO9">
        <f>IF(M9=0,0,COUNTIF(T5_imgsummary!E9:N9,"HYD")*100/M9)</f>
        <v>0</v>
      </c>
      <c r="AP9">
        <f>IF(M9=0,0,COUNTIF(T5_imgsummary!E9:N9,"ISO")*100/M9)</f>
        <v>0</v>
      </c>
      <c r="AQ9">
        <f>IF(M9=0,0,COUNTIF(T5_imgsummary!E9:N9,"LEPA")*100/M9)</f>
        <v>0</v>
      </c>
      <c r="AR9">
        <f>IF(M9=0,0,COUNTIF(T5_imgsummary!E9:N9,"LEPS")*100/M9)</f>
        <v>0</v>
      </c>
      <c r="AS9">
        <f>IF(M9=0,0,COUNTIF(T5_imgsummary!E9:N9,"LOB")*100/M9)</f>
        <v>0</v>
      </c>
      <c r="AT9">
        <f>IF(M9=0,0,COUNTIF(T5_imgsummary!E9:N9,"MER")*100/M9)</f>
        <v>0</v>
      </c>
      <c r="AU9">
        <f>IF(M9=0,0,COUNTIF(T5_imgsummary!E9:N9,"MILL")*100/M9)</f>
        <v>0</v>
      </c>
      <c r="AV9">
        <f>IF(M9=0,0,COUNTIF(T5_imgsummary!E9:N9,"MON")*100/M9)</f>
        <v>0</v>
      </c>
      <c r="AW9">
        <f>IF(M9=0,0,COUNTIF(T5_imgsummary!E9:N9,"MONTB")*100/M9)</f>
        <v>0</v>
      </c>
      <c r="AX9">
        <f>IF(M9=0,0,COUNTIF(T5_imgsummary!E9:N9,"MONTE")*100/M9)</f>
        <v>0</v>
      </c>
      <c r="AY9">
        <f>IF(M9=0,0,COUNTIF(T5_imgsummary!E9:N9,"MONTF")*100/M9)</f>
        <v>0</v>
      </c>
      <c r="AZ9">
        <f>IF(M9=0,0,COUNTIF(T5_imgsummary!E9:N9,"MYC")*100/M9)</f>
        <v>0</v>
      </c>
      <c r="BA9">
        <f>IF(M9=0,0,COUNTIF(T5_imgsummary!E9:N9,"CB")*100/M9)</f>
        <v>0</v>
      </c>
      <c r="BB9">
        <f>IF(M9=0,0,COUNTIF(T5_imgsummary!E9:N9,"BUB")*100/M9)</f>
        <v>0</v>
      </c>
      <c r="BC9">
        <f>IF(M9=0,0,COUNTIF(T5_imgsummary!E9:N9,"CE")*100/M9)</f>
        <v>0</v>
      </c>
      <c r="BD9">
        <f>IF(M9=0,0,COUNTIF(T5_imgsummary!E9:N9,"CF")*100/M9)</f>
        <v>0</v>
      </c>
      <c r="BE9">
        <f>IF(M9=0,0,COUNTIF(T5_imgsummary!E9:N9,"FOT")*100/M9)</f>
        <v>0</v>
      </c>
      <c r="BF9">
        <f>IF(M9=0,0,COUNTIF(T5_imgsummary!E9:N9,"CM")*100/M9)</f>
        <v>0</v>
      </c>
      <c r="BG9">
        <f>IF(M9=0,0,COUNTIF(T5_imgsummary!E9:N9,"OULA")*100/M9)</f>
        <v>0</v>
      </c>
      <c r="BH9">
        <f>IF(M9=0,0,COUNTIF(T5_imgsummary!E9:N9,"OULO")*100/M9)</f>
        <v>0</v>
      </c>
      <c r="BI9">
        <f>IF(M9=0,0,COUNTIF(T5_imgsummary!E9:N9,"OXY")*100/M9)</f>
        <v>0</v>
      </c>
      <c r="BJ9">
        <f>IF(M9=0,0,COUNTIF(T5_imgsummary!E9:N9,"PACE")*100/M9)</f>
        <v>0</v>
      </c>
      <c r="BK9">
        <f>IF(M9=0,0,COUNTIF(T5_imgsummary!E9:N9,"PACF")*100/M9)</f>
        <v>0</v>
      </c>
      <c r="BL9">
        <f>IF(M9=0,0,COUNTIF(T5_imgsummary!E9:N9,"PAV")*100/M9)</f>
        <v>0</v>
      </c>
      <c r="BM9">
        <f>IF(M9=0,0,COUNTIF(T5_imgsummary!E9:N9,"PEC")*100/M9)</f>
        <v>0</v>
      </c>
      <c r="BN9">
        <f>IF(M9=0,0,COUNTIF(T5_imgsummary!E9:N9,"PLAT")*100/M9)</f>
        <v>0</v>
      </c>
      <c r="BO9">
        <f>IF(M9=0,0,COUNTIF(T5_imgsummary!E9:N9,"POC")*100/M9)</f>
        <v>0</v>
      </c>
      <c r="BP9">
        <f>IF(M9=0,0,COUNTIF(T5_imgsummary!E9:N9,"PORB")*100/M9)</f>
        <v>0</v>
      </c>
      <c r="BQ9">
        <f>IF(M9=0,0,COUNTIF(T5_imgsummary!E9:N9,"PORE")*100/M9)</f>
        <v>0</v>
      </c>
      <c r="BR9" s="26">
        <f>IF(M9=0,0,COUNTIF(T5_imgsummary!E9:N9,"PORM")*100/M9)</f>
        <v>10</v>
      </c>
      <c r="BS9">
        <f>IF(M9=0,0,COUNTIF(T5_imgsummary!E9:N9,"SER")*100/M9)</f>
        <v>0</v>
      </c>
      <c r="BT9">
        <f>IF(M9=0,0,COUNTIF(T5_imgsummary!E9:N9,"STY")*100/M9)</f>
        <v>0</v>
      </c>
      <c r="BU9">
        <f>IF(M9=0,0,COUNTIF(T5_imgsummary!E9:N9,"SYM")*100/M9)</f>
        <v>0</v>
      </c>
      <c r="BV9">
        <f>IF(M9=0,0,COUNTIF(T5_imgsummary!E9:N9,"TUBI")*100/M9)</f>
        <v>0</v>
      </c>
      <c r="BW9">
        <f>IF(M9=0,0,COUNTIF(T5_imgsummary!E9:N9,"TURB")*100/M9)</f>
        <v>0</v>
      </c>
      <c r="BX9">
        <f>IF(M9=0,0,COUNTIF(T5_imgsummary!E9:N9,"ZACRF")*100/M9)</f>
        <v>0</v>
      </c>
      <c r="BY9">
        <f>IF(M9=0,0,COUNTIF(T5_imgsummary!E9:N9,"ZAGARF")*100/M9)</f>
        <v>0</v>
      </c>
      <c r="BZ9">
        <f>IF(M9=0,0,COUNTIF(T5_imgsummary!E9:N9,"ZAGATF")*100/M9)</f>
        <v>0</v>
      </c>
      <c r="CA9">
        <f>IF(M9=0,0,COUNTIF(T5_imgsummary!E9:N9,"ZDENF")*100/M9)</f>
        <v>0</v>
      </c>
      <c r="CB9">
        <f>IF(M9=0,0,COUNTIF(T5_imgsummary!E9:N9,"ZEUPF")*100/M9)</f>
        <v>0</v>
      </c>
      <c r="CC9">
        <f>IF(M9=0,0,COUNTIF(T5_imgsummary!E9:N9,"ZFAVF")*100/M9)</f>
        <v>0</v>
      </c>
      <c r="CD9">
        <f>IF(M9=0,0,COUNTIF(T5_imgsummary!E9:N9,"ZCMRF")*100/M9)</f>
        <v>0</v>
      </c>
      <c r="CE9">
        <f>IF(M9=0,0,COUNTIF(T5_imgsummary!E9:N9,"ZMUSF")*100/M9)</f>
        <v>0</v>
      </c>
      <c r="CF9">
        <f>IF(M9=0,0,COUNTIF(T5_imgsummary!E9:N9,"ZNSC")*100/M9)</f>
        <v>0</v>
      </c>
      <c r="CG9">
        <f>IF(M9=0,0,COUNTIF(T5_imgsummary!E9:N9,"ZOC")*100/M9)</f>
        <v>0</v>
      </c>
      <c r="CH9">
        <f>IF(M9=0,0,COUNTIF(T5_imgsummary!E9:N9,"ZPOCF")*100/M9)</f>
        <v>0</v>
      </c>
      <c r="CI9">
        <f>IF(M9=0,0,COUNTIF(T5_imgsummary!E9:N9,"ZPORF")*100/M9)</f>
        <v>0</v>
      </c>
      <c r="CK9" s="26">
        <f>IF(M9=0,0,COUNTIF(T5_imgsummary!E9:N9,"AA")*100/M9)</f>
        <v>50</v>
      </c>
      <c r="CL9">
        <f>IF(M9=0,0,COUNTIF(T5_imgsummary!E9:N9,"CA")*100/M9)</f>
        <v>0</v>
      </c>
      <c r="CM9">
        <f>IF(M9=0,0,COUNTIF(T5_imgsummary!E9:N9,"DC")*100/M9)</f>
        <v>0</v>
      </c>
      <c r="CN9">
        <f>IF(M9=0,0,COUNTIF(T5_imgsummary!E9:N9,"DCA")*100/M9)</f>
        <v>0</v>
      </c>
      <c r="CO9">
        <f>IF(M9=0,0,COUNTIF(T5_imgsummary!E9:N9,"DIS")*100/M9)</f>
        <v>0</v>
      </c>
      <c r="CQ9">
        <f>IF(M9=0,0,COUNTIF(T5_imgsummary!E9:N9,"GRV")*100/M9)</f>
        <v>0</v>
      </c>
      <c r="CR9">
        <f>IF(M9=0,0,COUNTIF(T5_imgsummary!E9:N9,"R")*100/M9)</f>
        <v>0</v>
      </c>
      <c r="CS9">
        <f>IF(M9=0,0,COUNTIF(T5_imgsummary!E9:N9,"S")*100/M9)</f>
        <v>0</v>
      </c>
      <c r="CT9">
        <f>IF(M9=0,0,COUNTIF(T5_imgsummary!E9:N9,"RCK")*100/M9)</f>
        <v>0</v>
      </c>
      <c r="CU9">
        <f>IF(M9=0,0,COUNTIF(T5_imgsummary!E9:N9,"SI")*100/M9)</f>
        <v>0</v>
      </c>
      <c r="CW9">
        <f>IF(M9=0,0,COUNTIF(T5_imgsummary!E9:N9,"COD")*100/M9)</f>
        <v>0</v>
      </c>
      <c r="CX9">
        <f>IF(M9=0,0,COUNTIF(T5_imgsummary!E9:N9,"KAPP")*100/M9)</f>
        <v>0</v>
      </c>
      <c r="CY9" s="26">
        <f>IF(M9=0,0,COUNTIF(T5_imgsummary!E9:N9,"MA")*100/M9)</f>
        <v>10</v>
      </c>
      <c r="CZ9">
        <f>IF(M9=0,0,COUNTIF(T5_imgsummary!E9:N9,"SARG")*100/M9)</f>
        <v>0</v>
      </c>
      <c r="DB9" s="26">
        <f>IF(M9=0,0,COUNTIF(T5_imgsummary!E9:N9,"HA")*100/M9)</f>
        <v>30</v>
      </c>
      <c r="DD9">
        <f>IF(M9=0,0,COUNTIF(T5_imgsummary!E9:N9,"COTS")*100/M9)</f>
        <v>0</v>
      </c>
      <c r="DE9">
        <f>IF(M9=0,0,COUNTIF(T5_imgsummary!E9:N9,"COR")*100/M9)</f>
        <v>0</v>
      </c>
      <c r="DF9">
        <f>IF(M9=0,0,COUNTIF(T5_imgsummary!E9:N9,"DIA")*100/M9)</f>
        <v>0</v>
      </c>
      <c r="DG9">
        <f>IF(M9=0,0,COUNTIF(T5_imgsummary!E9:N9,"GORG")*100/M9)</f>
        <v>0</v>
      </c>
      <c r="DH9">
        <f>IF(M9=0,0,COUNTIF(T5_imgsummary!E9:N9,"ISIS")*100/M9)</f>
        <v>0</v>
      </c>
      <c r="DI9">
        <f>IF(M9=0,0,COUNTIF(T5_imgsummary!E9:N9,"OT")*100/M9)</f>
        <v>0</v>
      </c>
      <c r="DJ9">
        <f>IF(M9=0,0,COUNTIF(T5_imgsummary!E9:N9,"SG")*100/M9)</f>
        <v>0</v>
      </c>
      <c r="DK9">
        <f>IF(M9=0,0,COUNTIF(T5_imgsummary!E9:N9,"SC")*100/M9)</f>
        <v>0</v>
      </c>
      <c r="DL9">
        <f>IF(M9=0,0,COUNTIF(T5_imgsummary!E9:N9,"SP")*100/M9)</f>
        <v>0</v>
      </c>
      <c r="DM9">
        <f>IF(M9=0,0,COUNTIF(T5_imgsummary!E9:N9,"ZO")*100/M9)</f>
        <v>0</v>
      </c>
      <c r="DO9">
        <f>IF(M9=0,0,COUNTIF(T5_imgsummary!E9:N9,"TWB")*100/M9)</f>
        <v>0</v>
      </c>
      <c r="DQ9">
        <f>IF(M9=0,0,COUNTIF(T5_imgsummary!Y9:AH9,"COR")*100/M9)</f>
        <v>0</v>
      </c>
      <c r="DR9">
        <f>IF(M9=0,0,COUNTIF(T5_imgsummary!Y9:AH9,"COTS")*100/M9)</f>
        <v>0</v>
      </c>
      <c r="DS9">
        <f>IF(M9=0,0,COUNTIF(T5_imgsummary!Y9:AH9,"DIA")*100/M9)</f>
        <v>0</v>
      </c>
      <c r="DT9">
        <f>IF(M9=0,0,COUNTIF(T5_imgsummary!Y9:AH9,"GORG")*100/M9)</f>
        <v>0</v>
      </c>
      <c r="DU9">
        <f>IF(M9=0,0,COUNTIF(T5_imgsummary!Y9:AH9,"ISIS")*100/M9)</f>
        <v>0</v>
      </c>
      <c r="DV9">
        <f>IF(M9=0,0,COUNTIF(T5_imgsummary!Y9:AH9,"DIS")*100/M9)</f>
        <v>0</v>
      </c>
      <c r="DW9">
        <f>IF(M9=0,0,COUNTIF(T5_imgsummary!Y9:AH9,"BLEC")*100/M9)</f>
        <v>0</v>
      </c>
      <c r="DX9">
        <f>IF(M9=0,0,COUNTIF(T5_imgsummary!Y9:AH9,"COD")*100/M9)</f>
        <v>0</v>
      </c>
      <c r="DY9">
        <f>IF(M9=0,0,COUNTIF(T5_imgsummary!Y9:AH9,"KAPP")*100/M9)</f>
        <v>0</v>
      </c>
      <c r="DZ9">
        <f>IF(M9=0,0,COUNTIF(T5_imgsummary!Y9:AH9,"SARG")*100/M9)</f>
        <v>0</v>
      </c>
      <c r="EA9">
        <f>IF(M9=0,0,COUNTIF(T5_imgsummary!Y9:AH9,"ZACRF")*100/M9)</f>
        <v>0</v>
      </c>
      <c r="EB9">
        <f>IF(M9=0,0,COUNTIF(T5_imgsummary!Y9:AH9,"ZAGARF")*100/M9)</f>
        <v>0</v>
      </c>
      <c r="EC9">
        <f>IF(M9=0,0,COUNTIF(T5_imgsummary!Y9:AH9,"ZAGATF")*100/M9)</f>
        <v>0</v>
      </c>
      <c r="ED9">
        <f>IF(M9=0,0,COUNTIF(T5_imgsummary!Y9:AH9,"ZCMRF")*100/M9)</f>
        <v>0</v>
      </c>
      <c r="EE9">
        <f>IF(M9=0,0,COUNTIF(T5_imgsummary!Y9:AH9,"ZDENF")*100/M9)</f>
        <v>0</v>
      </c>
      <c r="EF9">
        <f>IF(M9=0,0,COUNTIF(T5_imgsummary!Y9:AH9,"ZEUPF")*100/M9)</f>
        <v>0</v>
      </c>
      <c r="EG9">
        <f>IF(M9=0,0,COUNTIF(T5_imgsummary!Y9:AH9,"ZFAVF")*100/M9)</f>
        <v>0</v>
      </c>
      <c r="EH9">
        <f>IF(M9=0,0,COUNTIF(T5_imgsummary!Y9:AH9,"ZMUSF")*100/M9)</f>
        <v>0</v>
      </c>
      <c r="EI9">
        <f>IF(M9=0,0,COUNTIF(T5_imgsummary!Y9:AH9,"ZNSC")*100/M9)</f>
        <v>0</v>
      </c>
      <c r="EJ9">
        <f>IF(M9=0,0,COUNTIF(T5_imgsummary!Y9:AH9,"ZOC")*100/M9)</f>
        <v>0</v>
      </c>
      <c r="EK9">
        <f>IF(M9=0,0,COUNTIF(T5_imgsummary!Y9:AH9,"ZPOCF")*100/M9)</f>
        <v>0</v>
      </c>
      <c r="EL9">
        <f>IF(M9=0,0,COUNTIF(T5_imgsummary!Y9:AH9,"ZPORF")*100/M9)</f>
        <v>0</v>
      </c>
    </row>
    <row r="10" spans="1:142" x14ac:dyDescent="0.25">
      <c r="A10">
        <v>8</v>
      </c>
      <c r="B10" t="s">
        <v>1036</v>
      </c>
      <c r="F10">
        <f>IF(M10=0,0,COUNTIF(T5_imgsummary!O10:X10,"HC")*100/M10)</f>
        <v>0</v>
      </c>
      <c r="G10" s="26">
        <f>IF(M10=0,0,COUNTIF(T5_imgsummary!O10:X10,"AA")*100/M10)</f>
        <v>60</v>
      </c>
      <c r="H10">
        <f>IF(M10=0,0,COUNTIF(T5_imgsummary!O10:X10,"AB")*100/M10)</f>
        <v>0</v>
      </c>
      <c r="I10" s="26">
        <f>IF(M10=0,0,COUNTIF(T5_imgsummary!O10:X10,"MA")*100/M10)</f>
        <v>10</v>
      </c>
      <c r="J10" s="26">
        <f>IF(M10=0,0,COUNTIF(T5_imgsummary!O10:X10,"HA")*100/M10)</f>
        <v>30</v>
      </c>
      <c r="K10">
        <f>IF(M10=0,0,COUNTIF(T5_imgsummary!O10:X10,"OB")*100/M10)</f>
        <v>0</v>
      </c>
      <c r="L10">
        <f>IF(M10=0,0,COUNTIF(T5_imgsummary!O10:X10,"TWB")*100/M10)</f>
        <v>0</v>
      </c>
      <c r="M10">
        <f>10-COUNTIF(T5_imgsummary!O10:X10,"TWS")</f>
        <v>10</v>
      </c>
      <c r="P10">
        <f>IF(M10=0,0,COUNTIF(T5_imgsummary!E10:N10,"ACAN")*100/M10)</f>
        <v>0</v>
      </c>
      <c r="Q10">
        <f>IF(M10=0,0,COUNTIF(T5_imgsummary!E10:N10,"ACB")*100/M10)</f>
        <v>0</v>
      </c>
      <c r="R10">
        <f>IF(M10=0,0,COUNTIF(T5_imgsummary!E10:N10,"ACC")*100/M10)</f>
        <v>0</v>
      </c>
      <c r="S10">
        <f>IF(M10=0,0,COUNTIF(T5_imgsummary!E10:N10,"ACD")*100/M10)</f>
        <v>0</v>
      </c>
      <c r="T10">
        <f>IF(M10=0,0,COUNTIF(T5_imgsummary!E10:N10,"ACH")*100/M10)</f>
        <v>0</v>
      </c>
      <c r="U10">
        <f>IF(M10=0,0,COUNTIF(T5_imgsummary!E10:N10,"ACT")*100/M10)</f>
        <v>0</v>
      </c>
      <c r="V10">
        <f>IF(M10=0,0,COUNTIF(T5_imgsummary!E10:N10,"ACR")*100/M10)</f>
        <v>0</v>
      </c>
      <c r="W10">
        <f>IF(M10=0,0,COUNTIF(T5_imgsummary!E10:N10,"AST")*100/M10)</f>
        <v>0</v>
      </c>
      <c r="X10">
        <f>IF(M10=0,0,COUNTIF(T5_imgsummary!E10:N10,"AF")*100/M10)</f>
        <v>0</v>
      </c>
      <c r="Y10">
        <f>IF(M10=0,0,COUNTIF(T5_imgsummary!E10:N10,"BLEC")*100/M10)</f>
        <v>0</v>
      </c>
      <c r="Z10">
        <f>IF(M10=0,0,COUNTIF(T5_imgsummary!E10:N10,"CAU")*100/M10)</f>
        <v>0</v>
      </c>
      <c r="AA10">
        <f>IF(M10=0,0,COUNTIF(T5_imgsummary!E10:N10,"COE")*100/M10)</f>
        <v>0</v>
      </c>
      <c r="AB10">
        <f>IF(M10=0,0,COUNTIF(T5_imgsummary!E10:N10,"COS")*100/M10)</f>
        <v>0</v>
      </c>
      <c r="AC10">
        <f>IF(M10=0,0,COUNTIF(T5_imgsummary!E10:N10,"CYP")*100/M10)</f>
        <v>0</v>
      </c>
      <c r="AD10">
        <f>IF(M10=0,0,COUNTIF(T5_imgsummary!E10:N10,"DIP")*100/M10)</f>
        <v>0</v>
      </c>
      <c r="AE10">
        <f>IF(M10=0,0,COUNTIF(T5_imgsummary!E10:N10,"ECHY")*100/M10)</f>
        <v>0</v>
      </c>
      <c r="AF10">
        <f>IF(M10=0,0,COUNTIF(T5_imgsummary!E10:N10,"ECHI")*100/M10)</f>
        <v>0</v>
      </c>
      <c r="AG10">
        <f>IF(M10=0,0,COUNTIF(T5_imgsummary!E10:N10,"EUP")*100/M10)</f>
        <v>0</v>
      </c>
      <c r="AH10">
        <f>IF(M10=0,0,COUNTIF(T5_imgsummary!E10:N10,"FAV")*100/M10)</f>
        <v>0</v>
      </c>
      <c r="AI10">
        <f>IF(M10=0,0,COUNTIF(T5_imgsummary!E10:N10,"FVI")*100/M10)</f>
        <v>0</v>
      </c>
      <c r="AJ10">
        <f>IF(M10=0,0,COUNTIF(T5_imgsummary!E10:N10,"CMR")*100/M10)</f>
        <v>0</v>
      </c>
      <c r="AK10">
        <f>IF(M10=0,0,COUNTIF(T5_imgsummary!E10:N10,"GAL")*100/M10)</f>
        <v>0</v>
      </c>
      <c r="AL10">
        <f>IF(M10=0,0,COUNTIF(T5_imgsummary!E10:N10,"GONIA")*100/M10)</f>
        <v>0</v>
      </c>
      <c r="AM10">
        <f>IF(M10=0,0,COUNTIF(T5_imgsummary!E10:N10,"GONIO")*100/M10)</f>
        <v>0</v>
      </c>
      <c r="AN10">
        <f>IF(M10=0,0,COUNTIF(T5_imgsummary!E10:N10,"HEL")*100/M10)</f>
        <v>0</v>
      </c>
      <c r="AO10">
        <f>IF(M10=0,0,COUNTIF(T5_imgsummary!E10:N10,"HYD")*100/M10)</f>
        <v>0</v>
      </c>
      <c r="AP10">
        <f>IF(M10=0,0,COUNTIF(T5_imgsummary!E10:N10,"ISO")*100/M10)</f>
        <v>0</v>
      </c>
      <c r="AQ10">
        <f>IF(M10=0,0,COUNTIF(T5_imgsummary!E10:N10,"LEPA")*100/M10)</f>
        <v>0</v>
      </c>
      <c r="AR10">
        <f>IF(M10=0,0,COUNTIF(T5_imgsummary!E10:N10,"LEPS")*100/M10)</f>
        <v>0</v>
      </c>
      <c r="AS10">
        <f>IF(M10=0,0,COUNTIF(T5_imgsummary!E10:N10,"LOB")*100/M10)</f>
        <v>0</v>
      </c>
      <c r="AT10">
        <f>IF(M10=0,0,COUNTIF(T5_imgsummary!E10:N10,"MER")*100/M10)</f>
        <v>0</v>
      </c>
      <c r="AU10">
        <f>IF(M10=0,0,COUNTIF(T5_imgsummary!E10:N10,"MILL")*100/M10)</f>
        <v>0</v>
      </c>
      <c r="AV10">
        <f>IF(M10=0,0,COUNTIF(T5_imgsummary!E10:N10,"MON")*100/M10)</f>
        <v>0</v>
      </c>
      <c r="AW10">
        <f>IF(M10=0,0,COUNTIF(T5_imgsummary!E10:N10,"MONTB")*100/M10)</f>
        <v>0</v>
      </c>
      <c r="AX10">
        <f>IF(M10=0,0,COUNTIF(T5_imgsummary!E10:N10,"MONTE")*100/M10)</f>
        <v>0</v>
      </c>
      <c r="AY10">
        <f>IF(M10=0,0,COUNTIF(T5_imgsummary!E10:N10,"MONTF")*100/M10)</f>
        <v>0</v>
      </c>
      <c r="AZ10">
        <f>IF(M10=0,0,COUNTIF(T5_imgsummary!E10:N10,"MYC")*100/M10)</f>
        <v>0</v>
      </c>
      <c r="BA10">
        <f>IF(M10=0,0,COUNTIF(T5_imgsummary!E10:N10,"CB")*100/M10)</f>
        <v>0</v>
      </c>
      <c r="BB10">
        <f>IF(M10=0,0,COUNTIF(T5_imgsummary!E10:N10,"BUB")*100/M10)</f>
        <v>0</v>
      </c>
      <c r="BC10">
        <f>IF(M10=0,0,COUNTIF(T5_imgsummary!E10:N10,"CE")*100/M10)</f>
        <v>0</v>
      </c>
      <c r="BD10">
        <f>IF(M10=0,0,COUNTIF(T5_imgsummary!E10:N10,"CF")*100/M10)</f>
        <v>0</v>
      </c>
      <c r="BE10">
        <f>IF(M10=0,0,COUNTIF(T5_imgsummary!E10:N10,"FOT")*100/M10)</f>
        <v>0</v>
      </c>
      <c r="BF10">
        <f>IF(M10=0,0,COUNTIF(T5_imgsummary!E10:N10,"CM")*100/M10)</f>
        <v>0</v>
      </c>
      <c r="BG10">
        <f>IF(M10=0,0,COUNTIF(T5_imgsummary!E10:N10,"OULA")*100/M10)</f>
        <v>0</v>
      </c>
      <c r="BH10">
        <f>IF(M10=0,0,COUNTIF(T5_imgsummary!E10:N10,"OULO")*100/M10)</f>
        <v>0</v>
      </c>
      <c r="BI10">
        <f>IF(M10=0,0,COUNTIF(T5_imgsummary!E10:N10,"OXY")*100/M10)</f>
        <v>0</v>
      </c>
      <c r="BJ10">
        <f>IF(M10=0,0,COUNTIF(T5_imgsummary!E10:N10,"PACE")*100/M10)</f>
        <v>0</v>
      </c>
      <c r="BK10">
        <f>IF(M10=0,0,COUNTIF(T5_imgsummary!E10:N10,"PACF")*100/M10)</f>
        <v>0</v>
      </c>
      <c r="BL10">
        <f>IF(M10=0,0,COUNTIF(T5_imgsummary!E10:N10,"PAV")*100/M10)</f>
        <v>0</v>
      </c>
      <c r="BM10">
        <f>IF(M10=0,0,COUNTIF(T5_imgsummary!E10:N10,"PEC")*100/M10)</f>
        <v>0</v>
      </c>
      <c r="BN10">
        <f>IF(M10=0,0,COUNTIF(T5_imgsummary!E10:N10,"PLAT")*100/M10)</f>
        <v>0</v>
      </c>
      <c r="BO10">
        <f>IF(M10=0,0,COUNTIF(T5_imgsummary!E10:N10,"POC")*100/M10)</f>
        <v>0</v>
      </c>
      <c r="BP10">
        <f>IF(M10=0,0,COUNTIF(T5_imgsummary!E10:N10,"PORB")*100/M10)</f>
        <v>0</v>
      </c>
      <c r="BQ10">
        <f>IF(M10=0,0,COUNTIF(T5_imgsummary!E10:N10,"PORE")*100/M10)</f>
        <v>0</v>
      </c>
      <c r="BR10">
        <f>IF(M10=0,0,COUNTIF(T5_imgsummary!E10:N10,"PORM")*100/M10)</f>
        <v>0</v>
      </c>
      <c r="BS10">
        <f>IF(M10=0,0,COUNTIF(T5_imgsummary!E10:N10,"SER")*100/M10)</f>
        <v>0</v>
      </c>
      <c r="BT10">
        <f>IF(M10=0,0,COUNTIF(T5_imgsummary!E10:N10,"STY")*100/M10)</f>
        <v>0</v>
      </c>
      <c r="BU10">
        <f>IF(M10=0,0,COUNTIF(T5_imgsummary!E10:N10,"SYM")*100/M10)</f>
        <v>0</v>
      </c>
      <c r="BV10">
        <f>IF(M10=0,0,COUNTIF(T5_imgsummary!E10:N10,"TUBI")*100/M10)</f>
        <v>0</v>
      </c>
      <c r="BW10">
        <f>IF(M10=0,0,COUNTIF(T5_imgsummary!E10:N10,"TURB")*100/M10)</f>
        <v>0</v>
      </c>
      <c r="BX10">
        <f>IF(M10=0,0,COUNTIF(T5_imgsummary!E10:N10,"ZACRF")*100/M10)</f>
        <v>0</v>
      </c>
      <c r="BY10">
        <f>IF(M10=0,0,COUNTIF(T5_imgsummary!E10:N10,"ZAGARF")*100/M10)</f>
        <v>0</v>
      </c>
      <c r="BZ10">
        <f>IF(M10=0,0,COUNTIF(T5_imgsummary!E10:N10,"ZAGATF")*100/M10)</f>
        <v>0</v>
      </c>
      <c r="CA10">
        <f>IF(M10=0,0,COUNTIF(T5_imgsummary!E10:N10,"ZDENF")*100/M10)</f>
        <v>0</v>
      </c>
      <c r="CB10">
        <f>IF(M10=0,0,COUNTIF(T5_imgsummary!E10:N10,"ZEUPF")*100/M10)</f>
        <v>0</v>
      </c>
      <c r="CC10">
        <f>IF(M10=0,0,COUNTIF(T5_imgsummary!E10:N10,"ZFAVF")*100/M10)</f>
        <v>0</v>
      </c>
      <c r="CD10">
        <f>IF(M10=0,0,COUNTIF(T5_imgsummary!E10:N10,"ZCMRF")*100/M10)</f>
        <v>0</v>
      </c>
      <c r="CE10">
        <f>IF(M10=0,0,COUNTIF(T5_imgsummary!E10:N10,"ZMUSF")*100/M10)</f>
        <v>0</v>
      </c>
      <c r="CF10">
        <f>IF(M10=0,0,COUNTIF(T5_imgsummary!E10:N10,"ZNSC")*100/M10)</f>
        <v>0</v>
      </c>
      <c r="CG10">
        <f>IF(M10=0,0,COUNTIF(T5_imgsummary!E10:N10,"ZOC")*100/M10)</f>
        <v>0</v>
      </c>
      <c r="CH10">
        <f>IF(M10=0,0,COUNTIF(T5_imgsummary!E10:N10,"ZPOCF")*100/M10)</f>
        <v>0</v>
      </c>
      <c r="CI10">
        <f>IF(M10=0,0,COUNTIF(T5_imgsummary!E10:N10,"ZPORF")*100/M10)</f>
        <v>0</v>
      </c>
      <c r="CK10" s="26">
        <f>IF(M10=0,0,COUNTIF(T5_imgsummary!E10:N10,"AA")*100/M10)</f>
        <v>50</v>
      </c>
      <c r="CL10" s="26">
        <f>IF(M10=0,0,COUNTIF(T5_imgsummary!E10:N10,"CA")*100/M10)</f>
        <v>10</v>
      </c>
      <c r="CM10">
        <f>IF(M10=0,0,COUNTIF(T5_imgsummary!E10:N10,"DC")*100/M10)</f>
        <v>0</v>
      </c>
      <c r="CN10">
        <f>IF(M10=0,0,COUNTIF(T5_imgsummary!E10:N10,"DCA")*100/M10)</f>
        <v>0</v>
      </c>
      <c r="CO10">
        <f>IF(M10=0,0,COUNTIF(T5_imgsummary!E10:N10,"DIS")*100/M10)</f>
        <v>0</v>
      </c>
      <c r="CQ10">
        <f>IF(M10=0,0,COUNTIF(T5_imgsummary!E10:N10,"GRV")*100/M10)</f>
        <v>0</v>
      </c>
      <c r="CR10">
        <f>IF(M10=0,0,COUNTIF(T5_imgsummary!E10:N10,"R")*100/M10)</f>
        <v>0</v>
      </c>
      <c r="CS10">
        <f>IF(M10=0,0,COUNTIF(T5_imgsummary!E10:N10,"S")*100/M10)</f>
        <v>0</v>
      </c>
      <c r="CT10">
        <f>IF(M10=0,0,COUNTIF(T5_imgsummary!E10:N10,"RCK")*100/M10)</f>
        <v>0</v>
      </c>
      <c r="CU10">
        <f>IF(M10=0,0,COUNTIF(T5_imgsummary!E10:N10,"SI")*100/M10)</f>
        <v>0</v>
      </c>
      <c r="CW10">
        <f>IF(M10=0,0,COUNTIF(T5_imgsummary!E10:N10,"COD")*100/M10)</f>
        <v>0</v>
      </c>
      <c r="CX10">
        <f>IF(M10=0,0,COUNTIF(T5_imgsummary!E10:N10,"KAPP")*100/M10)</f>
        <v>0</v>
      </c>
      <c r="CY10" s="26">
        <f>IF(M10=0,0,COUNTIF(T5_imgsummary!E10:N10,"MA")*100/M10)</f>
        <v>10</v>
      </c>
      <c r="CZ10">
        <f>IF(M10=0,0,COUNTIF(T5_imgsummary!E10:N10,"SARG")*100/M10)</f>
        <v>0</v>
      </c>
      <c r="DB10" s="26">
        <f>IF(M10=0,0,COUNTIF(T5_imgsummary!E10:N10,"HA")*100/M10)</f>
        <v>30</v>
      </c>
      <c r="DD10">
        <f>IF(M10=0,0,COUNTIF(T5_imgsummary!E10:N10,"COTS")*100/M10)</f>
        <v>0</v>
      </c>
      <c r="DE10">
        <f>IF(M10=0,0,COUNTIF(T5_imgsummary!E10:N10,"COR")*100/M10)</f>
        <v>0</v>
      </c>
      <c r="DF10">
        <f>IF(M10=0,0,COUNTIF(T5_imgsummary!E10:N10,"DIA")*100/M10)</f>
        <v>0</v>
      </c>
      <c r="DG10">
        <f>IF(M10=0,0,COUNTIF(T5_imgsummary!E10:N10,"GORG")*100/M10)</f>
        <v>0</v>
      </c>
      <c r="DH10">
        <f>IF(M10=0,0,COUNTIF(T5_imgsummary!E10:N10,"ISIS")*100/M10)</f>
        <v>0</v>
      </c>
      <c r="DI10">
        <f>IF(M10=0,0,COUNTIF(T5_imgsummary!E10:N10,"OT")*100/M10)</f>
        <v>0</v>
      </c>
      <c r="DJ10">
        <f>IF(M10=0,0,COUNTIF(T5_imgsummary!E10:N10,"SG")*100/M10)</f>
        <v>0</v>
      </c>
      <c r="DK10">
        <f>IF(M10=0,0,COUNTIF(T5_imgsummary!E10:N10,"SC")*100/M10)</f>
        <v>0</v>
      </c>
      <c r="DL10">
        <f>IF(M10=0,0,COUNTIF(T5_imgsummary!E10:N10,"SP")*100/M10)</f>
        <v>0</v>
      </c>
      <c r="DM10">
        <f>IF(M10=0,0,COUNTIF(T5_imgsummary!E10:N10,"ZO")*100/M10)</f>
        <v>0</v>
      </c>
      <c r="DO10">
        <f>IF(M10=0,0,COUNTIF(T5_imgsummary!E10:N10,"TWB")*100/M10)</f>
        <v>0</v>
      </c>
      <c r="DQ10">
        <f>IF(M10=0,0,COUNTIF(T5_imgsummary!Y10:AH10,"COR")*100/M10)</f>
        <v>0</v>
      </c>
      <c r="DR10">
        <f>IF(M10=0,0,COUNTIF(T5_imgsummary!Y10:AH10,"COTS")*100/M10)</f>
        <v>0</v>
      </c>
      <c r="DS10">
        <f>IF(M10=0,0,COUNTIF(T5_imgsummary!Y10:AH10,"DIA")*100/M10)</f>
        <v>0</v>
      </c>
      <c r="DT10">
        <f>IF(M10=0,0,COUNTIF(T5_imgsummary!Y10:AH10,"GORG")*100/M10)</f>
        <v>0</v>
      </c>
      <c r="DU10">
        <f>IF(M10=0,0,COUNTIF(T5_imgsummary!Y10:AH10,"ISIS")*100/M10)</f>
        <v>0</v>
      </c>
      <c r="DV10">
        <f>IF(M10=0,0,COUNTIF(T5_imgsummary!Y10:AH10,"DIS")*100/M10)</f>
        <v>0</v>
      </c>
      <c r="DW10">
        <f>IF(M10=0,0,COUNTIF(T5_imgsummary!Y10:AH10,"BLEC")*100/M10)</f>
        <v>0</v>
      </c>
      <c r="DX10">
        <f>IF(M10=0,0,COUNTIF(T5_imgsummary!Y10:AH10,"COD")*100/M10)</f>
        <v>0</v>
      </c>
      <c r="DY10">
        <f>IF(M10=0,0,COUNTIF(T5_imgsummary!Y10:AH10,"KAPP")*100/M10)</f>
        <v>0</v>
      </c>
      <c r="DZ10">
        <f>IF(M10=0,0,COUNTIF(T5_imgsummary!Y10:AH10,"SARG")*100/M10)</f>
        <v>0</v>
      </c>
      <c r="EA10">
        <f>IF(M10=0,0,COUNTIF(T5_imgsummary!Y10:AH10,"ZACRF")*100/M10)</f>
        <v>0</v>
      </c>
      <c r="EB10">
        <f>IF(M10=0,0,COUNTIF(T5_imgsummary!Y10:AH10,"ZAGARF")*100/M10)</f>
        <v>0</v>
      </c>
      <c r="EC10">
        <f>IF(M10=0,0,COUNTIF(T5_imgsummary!Y10:AH10,"ZAGATF")*100/M10)</f>
        <v>0</v>
      </c>
      <c r="ED10">
        <f>IF(M10=0,0,COUNTIF(T5_imgsummary!Y10:AH10,"ZCMRF")*100/M10)</f>
        <v>0</v>
      </c>
      <c r="EE10">
        <f>IF(M10=0,0,COUNTIF(T5_imgsummary!Y10:AH10,"ZDENF")*100/M10)</f>
        <v>0</v>
      </c>
      <c r="EF10">
        <f>IF(M10=0,0,COUNTIF(T5_imgsummary!Y10:AH10,"ZEUPF")*100/M10)</f>
        <v>0</v>
      </c>
      <c r="EG10">
        <f>IF(M10=0,0,COUNTIF(T5_imgsummary!Y10:AH10,"ZFAVF")*100/M10)</f>
        <v>0</v>
      </c>
      <c r="EH10">
        <f>IF(M10=0,0,COUNTIF(T5_imgsummary!Y10:AH10,"ZMUSF")*100/M10)</f>
        <v>0</v>
      </c>
      <c r="EI10">
        <f>IF(M10=0,0,COUNTIF(T5_imgsummary!Y10:AH10,"ZNSC")*100/M10)</f>
        <v>0</v>
      </c>
      <c r="EJ10">
        <f>IF(M10=0,0,COUNTIF(T5_imgsummary!Y10:AH10,"ZOC")*100/M10)</f>
        <v>0</v>
      </c>
      <c r="EK10">
        <f>IF(M10=0,0,COUNTIF(T5_imgsummary!Y10:AH10,"ZPOCF")*100/M10)</f>
        <v>0</v>
      </c>
      <c r="EL10">
        <f>IF(M10=0,0,COUNTIF(T5_imgsummary!Y10:AH10,"ZPORF")*100/M10)</f>
        <v>0</v>
      </c>
    </row>
    <row r="11" spans="1:142" x14ac:dyDescent="0.25">
      <c r="A11">
        <v>9</v>
      </c>
      <c r="B11" t="s">
        <v>1037</v>
      </c>
      <c r="F11" s="26">
        <f>IF(M11=0,0,COUNTIF(T5_imgsummary!O11:X11,"HC")*100/M11)</f>
        <v>40</v>
      </c>
      <c r="G11" s="26">
        <f>IF(M11=0,0,COUNTIF(T5_imgsummary!O11:X11,"AA")*100/M11)</f>
        <v>40</v>
      </c>
      <c r="H11">
        <f>IF(M11=0,0,COUNTIF(T5_imgsummary!O11:X11,"AB")*100/M11)</f>
        <v>0</v>
      </c>
      <c r="I11" s="26">
        <f>IF(M11=0,0,COUNTIF(T5_imgsummary!O11:X11,"MA")*100/M11)</f>
        <v>10</v>
      </c>
      <c r="J11" s="26">
        <f>IF(M11=0,0,COUNTIF(T5_imgsummary!O11:X11,"HA")*100/M11)</f>
        <v>10</v>
      </c>
      <c r="K11">
        <f>IF(M11=0,0,COUNTIF(T5_imgsummary!O11:X11,"OB")*100/M11)</f>
        <v>0</v>
      </c>
      <c r="L11">
        <f>IF(M11=0,0,COUNTIF(T5_imgsummary!O11:X11,"TWB")*100/M11)</f>
        <v>0</v>
      </c>
      <c r="M11">
        <f>10-COUNTIF(T5_imgsummary!O11:X11,"TWS")</f>
        <v>10</v>
      </c>
      <c r="P11">
        <f>IF(M11=0,0,COUNTIF(T5_imgsummary!E11:N11,"ACAN")*100/M11)</f>
        <v>0</v>
      </c>
      <c r="Q11">
        <f>IF(M11=0,0,COUNTIF(T5_imgsummary!E11:N11,"ACB")*100/M11)</f>
        <v>0</v>
      </c>
      <c r="R11">
        <f>IF(M11=0,0,COUNTIF(T5_imgsummary!E11:N11,"ACC")*100/M11)</f>
        <v>0</v>
      </c>
      <c r="S11">
        <f>IF(M11=0,0,COUNTIF(T5_imgsummary!E11:N11,"ACD")*100/M11)</f>
        <v>0</v>
      </c>
      <c r="T11">
        <f>IF(M11=0,0,COUNTIF(T5_imgsummary!E11:N11,"ACH")*100/M11)</f>
        <v>0</v>
      </c>
      <c r="U11">
        <f>IF(M11=0,0,COUNTIF(T5_imgsummary!E11:N11,"ACT")*100/M11)</f>
        <v>0</v>
      </c>
      <c r="V11">
        <f>IF(M11=0,0,COUNTIF(T5_imgsummary!E11:N11,"ACR")*100/M11)</f>
        <v>0</v>
      </c>
      <c r="W11">
        <f>IF(M11=0,0,COUNTIF(T5_imgsummary!E11:N11,"AST")*100/M11)</f>
        <v>0</v>
      </c>
      <c r="X11">
        <f>IF(M11=0,0,COUNTIF(T5_imgsummary!E11:N11,"AF")*100/M11)</f>
        <v>0</v>
      </c>
      <c r="Y11">
        <f>IF(M11=0,0,COUNTIF(T5_imgsummary!E11:N11,"BLEC")*100/M11)</f>
        <v>0</v>
      </c>
      <c r="Z11">
        <f>IF(M11=0,0,COUNTIF(T5_imgsummary!E11:N11,"CAU")*100/M11)</f>
        <v>0</v>
      </c>
      <c r="AA11">
        <f>IF(M11=0,0,COUNTIF(T5_imgsummary!E11:N11,"COE")*100/M11)</f>
        <v>0</v>
      </c>
      <c r="AB11">
        <f>IF(M11=0,0,COUNTIF(T5_imgsummary!E11:N11,"COS")*100/M11)</f>
        <v>0</v>
      </c>
      <c r="AC11">
        <f>IF(M11=0,0,COUNTIF(T5_imgsummary!E11:N11,"CYP")*100/M11)</f>
        <v>0</v>
      </c>
      <c r="AD11">
        <f>IF(M11=0,0,COUNTIF(T5_imgsummary!E11:N11,"DIP")*100/M11)</f>
        <v>0</v>
      </c>
      <c r="AE11">
        <f>IF(M11=0,0,COUNTIF(T5_imgsummary!E11:N11,"ECHY")*100/M11)</f>
        <v>0</v>
      </c>
      <c r="AF11">
        <f>IF(M11=0,0,COUNTIF(T5_imgsummary!E11:N11,"ECHI")*100/M11)</f>
        <v>0</v>
      </c>
      <c r="AG11">
        <f>IF(M11=0,0,COUNTIF(T5_imgsummary!E11:N11,"EUP")*100/M11)</f>
        <v>0</v>
      </c>
      <c r="AH11">
        <f>IF(M11=0,0,COUNTIF(T5_imgsummary!E11:N11,"FAV")*100/M11)</f>
        <v>0</v>
      </c>
      <c r="AI11">
        <f>IF(M11=0,0,COUNTIF(T5_imgsummary!E11:N11,"FVI")*100/M11)</f>
        <v>0</v>
      </c>
      <c r="AJ11">
        <f>IF(M11=0,0,COUNTIF(T5_imgsummary!E11:N11,"CMR")*100/M11)</f>
        <v>0</v>
      </c>
      <c r="AK11">
        <f>IF(M11=0,0,COUNTIF(T5_imgsummary!E11:N11,"GAL")*100/M11)</f>
        <v>0</v>
      </c>
      <c r="AL11">
        <f>IF(M11=0,0,COUNTIF(T5_imgsummary!E11:N11,"GONIA")*100/M11)</f>
        <v>0</v>
      </c>
      <c r="AM11">
        <f>IF(M11=0,0,COUNTIF(T5_imgsummary!E11:N11,"GONIO")*100/M11)</f>
        <v>0</v>
      </c>
      <c r="AN11">
        <f>IF(M11=0,0,COUNTIF(T5_imgsummary!E11:N11,"HEL")*100/M11)</f>
        <v>0</v>
      </c>
      <c r="AO11">
        <f>IF(M11=0,0,COUNTIF(T5_imgsummary!E11:N11,"HYD")*100/M11)</f>
        <v>0</v>
      </c>
      <c r="AP11" s="26">
        <f>IF(M11=0,0,COUNTIF(T5_imgsummary!E11:N11,"ISO")*100/M11)</f>
        <v>10</v>
      </c>
      <c r="AQ11">
        <f>IF(M11=0,0,COUNTIF(T5_imgsummary!E11:N11,"LEPA")*100/M11)</f>
        <v>0</v>
      </c>
      <c r="AR11">
        <f>IF(M11=0,0,COUNTIF(T5_imgsummary!E11:N11,"LEPS")*100/M11)</f>
        <v>0</v>
      </c>
      <c r="AS11">
        <f>IF(M11=0,0,COUNTIF(T5_imgsummary!E11:N11,"LOB")*100/M11)</f>
        <v>0</v>
      </c>
      <c r="AT11">
        <f>IF(M11=0,0,COUNTIF(T5_imgsummary!E11:N11,"MER")*100/M11)</f>
        <v>0</v>
      </c>
      <c r="AU11">
        <f>IF(M11=0,0,COUNTIF(T5_imgsummary!E11:N11,"MILL")*100/M11)</f>
        <v>0</v>
      </c>
      <c r="AV11">
        <f>IF(M11=0,0,COUNTIF(T5_imgsummary!E11:N11,"MON")*100/M11)</f>
        <v>0</v>
      </c>
      <c r="AW11">
        <f>IF(M11=0,0,COUNTIF(T5_imgsummary!E11:N11,"MONTB")*100/M11)</f>
        <v>0</v>
      </c>
      <c r="AX11">
        <f>IF(M11=0,0,COUNTIF(T5_imgsummary!E11:N11,"MONTE")*100/M11)</f>
        <v>0</v>
      </c>
      <c r="AY11">
        <f>IF(M11=0,0,COUNTIF(T5_imgsummary!E11:N11,"MONTF")*100/M11)</f>
        <v>0</v>
      </c>
      <c r="AZ11">
        <f>IF(M11=0,0,COUNTIF(T5_imgsummary!E11:N11,"MYC")*100/M11)</f>
        <v>0</v>
      </c>
      <c r="BA11">
        <f>IF(M11=0,0,COUNTIF(T5_imgsummary!E11:N11,"CB")*100/M11)</f>
        <v>0</v>
      </c>
      <c r="BB11">
        <f>IF(M11=0,0,COUNTIF(T5_imgsummary!E11:N11,"BUB")*100/M11)</f>
        <v>0</v>
      </c>
      <c r="BC11">
        <f>IF(M11=0,0,COUNTIF(T5_imgsummary!E11:N11,"CE")*100/M11)</f>
        <v>0</v>
      </c>
      <c r="BD11">
        <f>IF(M11=0,0,COUNTIF(T5_imgsummary!E11:N11,"CF")*100/M11)</f>
        <v>0</v>
      </c>
      <c r="BE11">
        <f>IF(M11=0,0,COUNTIF(T5_imgsummary!E11:N11,"FOT")*100/M11)</f>
        <v>0</v>
      </c>
      <c r="BF11">
        <f>IF(M11=0,0,COUNTIF(T5_imgsummary!E11:N11,"CM")*100/M11)</f>
        <v>0</v>
      </c>
      <c r="BG11">
        <f>IF(M11=0,0,COUNTIF(T5_imgsummary!E11:N11,"OULA")*100/M11)</f>
        <v>0</v>
      </c>
      <c r="BH11">
        <f>IF(M11=0,0,COUNTIF(T5_imgsummary!E11:N11,"OULO")*100/M11)</f>
        <v>0</v>
      </c>
      <c r="BI11">
        <f>IF(M11=0,0,COUNTIF(T5_imgsummary!E11:N11,"OXY")*100/M11)</f>
        <v>0</v>
      </c>
      <c r="BJ11">
        <f>IF(M11=0,0,COUNTIF(T5_imgsummary!E11:N11,"PACE")*100/M11)</f>
        <v>0</v>
      </c>
      <c r="BK11">
        <f>IF(M11=0,0,COUNTIF(T5_imgsummary!E11:N11,"PACF")*100/M11)</f>
        <v>0</v>
      </c>
      <c r="BL11">
        <f>IF(M11=0,0,COUNTIF(T5_imgsummary!E11:N11,"PAV")*100/M11)</f>
        <v>0</v>
      </c>
      <c r="BM11">
        <f>IF(M11=0,0,COUNTIF(T5_imgsummary!E11:N11,"PEC")*100/M11)</f>
        <v>0</v>
      </c>
      <c r="BN11">
        <f>IF(M11=0,0,COUNTIF(T5_imgsummary!E11:N11,"PLAT")*100/M11)</f>
        <v>0</v>
      </c>
      <c r="BO11">
        <f>IF(M11=0,0,COUNTIF(T5_imgsummary!E11:N11,"POC")*100/M11)</f>
        <v>0</v>
      </c>
      <c r="BP11">
        <f>IF(M11=0,0,COUNTIF(T5_imgsummary!E11:N11,"PORB")*100/M11)</f>
        <v>0</v>
      </c>
      <c r="BQ11">
        <f>IF(M11=0,0,COUNTIF(T5_imgsummary!E11:N11,"PORE")*100/M11)</f>
        <v>0</v>
      </c>
      <c r="BR11" s="26">
        <f>IF(M11=0,0,COUNTIF(T5_imgsummary!E11:N11,"PORM")*100/M11)</f>
        <v>30</v>
      </c>
      <c r="BS11">
        <f>IF(M11=0,0,COUNTIF(T5_imgsummary!E11:N11,"SER")*100/M11)</f>
        <v>0</v>
      </c>
      <c r="BT11">
        <f>IF(M11=0,0,COUNTIF(T5_imgsummary!E11:N11,"STY")*100/M11)</f>
        <v>0</v>
      </c>
      <c r="BU11">
        <f>IF(M11=0,0,COUNTIF(T5_imgsummary!E11:N11,"SYM")*100/M11)</f>
        <v>0</v>
      </c>
      <c r="BV11">
        <f>IF(M11=0,0,COUNTIF(T5_imgsummary!E11:N11,"TUBI")*100/M11)</f>
        <v>0</v>
      </c>
      <c r="BW11">
        <f>IF(M11=0,0,COUNTIF(T5_imgsummary!E11:N11,"TURB")*100/M11)</f>
        <v>0</v>
      </c>
      <c r="BX11">
        <f>IF(M11=0,0,COUNTIF(T5_imgsummary!E11:N11,"ZACRF")*100/M11)</f>
        <v>0</v>
      </c>
      <c r="BY11">
        <f>IF(M11=0,0,COUNTIF(T5_imgsummary!E11:N11,"ZAGARF")*100/M11)</f>
        <v>0</v>
      </c>
      <c r="BZ11">
        <f>IF(M11=0,0,COUNTIF(T5_imgsummary!E11:N11,"ZAGATF")*100/M11)</f>
        <v>0</v>
      </c>
      <c r="CA11">
        <f>IF(M11=0,0,COUNTIF(T5_imgsummary!E11:N11,"ZDENF")*100/M11)</f>
        <v>0</v>
      </c>
      <c r="CB11">
        <f>IF(M11=0,0,COUNTIF(T5_imgsummary!E11:N11,"ZEUPF")*100/M11)</f>
        <v>0</v>
      </c>
      <c r="CC11">
        <f>IF(M11=0,0,COUNTIF(T5_imgsummary!E11:N11,"ZFAVF")*100/M11)</f>
        <v>0</v>
      </c>
      <c r="CD11">
        <f>IF(M11=0,0,COUNTIF(T5_imgsummary!E11:N11,"ZCMRF")*100/M11)</f>
        <v>0</v>
      </c>
      <c r="CE11">
        <f>IF(M11=0,0,COUNTIF(T5_imgsummary!E11:N11,"ZMUSF")*100/M11)</f>
        <v>0</v>
      </c>
      <c r="CF11">
        <f>IF(M11=0,0,COUNTIF(T5_imgsummary!E11:N11,"ZNSC")*100/M11)</f>
        <v>0</v>
      </c>
      <c r="CG11">
        <f>IF(M11=0,0,COUNTIF(T5_imgsummary!E11:N11,"ZOC")*100/M11)</f>
        <v>0</v>
      </c>
      <c r="CH11">
        <f>IF(M11=0,0,COUNTIF(T5_imgsummary!E11:N11,"ZPOCF")*100/M11)</f>
        <v>0</v>
      </c>
      <c r="CI11">
        <f>IF(M11=0,0,COUNTIF(T5_imgsummary!E11:N11,"ZPORF")*100/M11)</f>
        <v>0</v>
      </c>
      <c r="CK11" s="26">
        <f>IF(M11=0,0,COUNTIF(T5_imgsummary!E11:N11,"AA")*100/M11)</f>
        <v>40</v>
      </c>
      <c r="CL11">
        <f>IF(M11=0,0,COUNTIF(T5_imgsummary!E11:N11,"CA")*100/M11)</f>
        <v>0</v>
      </c>
      <c r="CM11">
        <f>IF(M11=0,0,COUNTIF(T5_imgsummary!E11:N11,"DC")*100/M11)</f>
        <v>0</v>
      </c>
      <c r="CN11">
        <f>IF(M11=0,0,COUNTIF(T5_imgsummary!E11:N11,"DCA")*100/M11)</f>
        <v>0</v>
      </c>
      <c r="CO11">
        <f>IF(M11=0,0,COUNTIF(T5_imgsummary!E11:N11,"DIS")*100/M11)</f>
        <v>0</v>
      </c>
      <c r="CQ11">
        <f>IF(M11=0,0,COUNTIF(T5_imgsummary!E11:N11,"GRV")*100/M11)</f>
        <v>0</v>
      </c>
      <c r="CR11">
        <f>IF(M11=0,0,COUNTIF(T5_imgsummary!E11:N11,"R")*100/M11)</f>
        <v>0</v>
      </c>
      <c r="CS11">
        <f>IF(M11=0,0,COUNTIF(T5_imgsummary!E11:N11,"S")*100/M11)</f>
        <v>0</v>
      </c>
      <c r="CT11">
        <f>IF(M11=0,0,COUNTIF(T5_imgsummary!E11:N11,"RCK")*100/M11)</f>
        <v>0</v>
      </c>
      <c r="CU11">
        <f>IF(M11=0,0,COUNTIF(T5_imgsummary!E11:N11,"SI")*100/M11)</f>
        <v>0</v>
      </c>
      <c r="CW11">
        <f>IF(M11=0,0,COUNTIF(T5_imgsummary!E11:N11,"COD")*100/M11)</f>
        <v>0</v>
      </c>
      <c r="CX11">
        <f>IF(M11=0,0,COUNTIF(T5_imgsummary!E11:N11,"KAPP")*100/M11)</f>
        <v>0</v>
      </c>
      <c r="CY11" s="26">
        <f>IF(M11=0,0,COUNTIF(T5_imgsummary!E11:N11,"MA")*100/M11)</f>
        <v>10</v>
      </c>
      <c r="CZ11">
        <f>IF(M11=0,0,COUNTIF(T5_imgsummary!E11:N11,"SARG")*100/M11)</f>
        <v>0</v>
      </c>
      <c r="DB11" s="26">
        <f>IF(M11=0,0,COUNTIF(T5_imgsummary!E11:N11,"HA")*100/M11)</f>
        <v>10</v>
      </c>
      <c r="DD11">
        <f>IF(M11=0,0,COUNTIF(T5_imgsummary!E11:N11,"COTS")*100/M11)</f>
        <v>0</v>
      </c>
      <c r="DE11">
        <f>IF(M11=0,0,COUNTIF(T5_imgsummary!E11:N11,"COR")*100/M11)</f>
        <v>0</v>
      </c>
      <c r="DF11">
        <f>IF(M11=0,0,COUNTIF(T5_imgsummary!E11:N11,"DIA")*100/M11)</f>
        <v>0</v>
      </c>
      <c r="DG11">
        <f>IF(M11=0,0,COUNTIF(T5_imgsummary!E11:N11,"GORG")*100/M11)</f>
        <v>0</v>
      </c>
      <c r="DH11">
        <f>IF(M11=0,0,COUNTIF(T5_imgsummary!E11:N11,"ISIS")*100/M11)</f>
        <v>0</v>
      </c>
      <c r="DI11">
        <f>IF(M11=0,0,COUNTIF(T5_imgsummary!E11:N11,"OT")*100/M11)</f>
        <v>0</v>
      </c>
      <c r="DJ11">
        <f>IF(M11=0,0,COUNTIF(T5_imgsummary!E11:N11,"SG")*100/M11)</f>
        <v>0</v>
      </c>
      <c r="DK11">
        <f>IF(M11=0,0,COUNTIF(T5_imgsummary!E11:N11,"SC")*100/M11)</f>
        <v>0</v>
      </c>
      <c r="DL11">
        <f>IF(M11=0,0,COUNTIF(T5_imgsummary!E11:N11,"SP")*100/M11)</f>
        <v>0</v>
      </c>
      <c r="DM11">
        <f>IF(M11=0,0,COUNTIF(T5_imgsummary!E11:N11,"ZO")*100/M11)</f>
        <v>0</v>
      </c>
      <c r="DO11">
        <f>IF(M11=0,0,COUNTIF(T5_imgsummary!E11:N11,"TWB")*100/M11)</f>
        <v>0</v>
      </c>
      <c r="DQ11">
        <f>IF(M11=0,0,COUNTIF(T5_imgsummary!Y11:AH11,"COR")*100/M11)</f>
        <v>0</v>
      </c>
      <c r="DR11">
        <f>IF(M11=0,0,COUNTIF(T5_imgsummary!Y11:AH11,"COTS")*100/M11)</f>
        <v>0</v>
      </c>
      <c r="DS11">
        <f>IF(M11=0,0,COUNTIF(T5_imgsummary!Y11:AH11,"DIA")*100/M11)</f>
        <v>0</v>
      </c>
      <c r="DT11">
        <f>IF(M11=0,0,COUNTIF(T5_imgsummary!Y11:AH11,"GORG")*100/M11)</f>
        <v>0</v>
      </c>
      <c r="DU11">
        <f>IF(M11=0,0,COUNTIF(T5_imgsummary!Y11:AH11,"ISIS")*100/M11)</f>
        <v>0</v>
      </c>
      <c r="DV11">
        <f>IF(M11=0,0,COUNTIF(T5_imgsummary!Y11:AH11,"DIS")*100/M11)</f>
        <v>0</v>
      </c>
      <c r="DW11">
        <f>IF(M11=0,0,COUNTIF(T5_imgsummary!Y11:AH11,"BLEC")*100/M11)</f>
        <v>0</v>
      </c>
      <c r="DX11">
        <f>IF(M11=0,0,COUNTIF(T5_imgsummary!Y11:AH11,"COD")*100/M11)</f>
        <v>0</v>
      </c>
      <c r="DY11">
        <f>IF(M11=0,0,COUNTIF(T5_imgsummary!Y11:AH11,"KAPP")*100/M11)</f>
        <v>0</v>
      </c>
      <c r="DZ11">
        <f>IF(M11=0,0,COUNTIF(T5_imgsummary!Y11:AH11,"SARG")*100/M11)</f>
        <v>0</v>
      </c>
      <c r="EA11">
        <f>IF(M11=0,0,COUNTIF(T5_imgsummary!Y11:AH11,"ZACRF")*100/M11)</f>
        <v>0</v>
      </c>
      <c r="EB11">
        <f>IF(M11=0,0,COUNTIF(T5_imgsummary!Y11:AH11,"ZAGARF")*100/M11)</f>
        <v>0</v>
      </c>
      <c r="EC11">
        <f>IF(M11=0,0,COUNTIF(T5_imgsummary!Y11:AH11,"ZAGATF")*100/M11)</f>
        <v>0</v>
      </c>
      <c r="ED11">
        <f>IF(M11=0,0,COUNTIF(T5_imgsummary!Y11:AH11,"ZCMRF")*100/M11)</f>
        <v>0</v>
      </c>
      <c r="EE11">
        <f>IF(M11=0,0,COUNTIF(T5_imgsummary!Y11:AH11,"ZDENF")*100/M11)</f>
        <v>0</v>
      </c>
      <c r="EF11">
        <f>IF(M11=0,0,COUNTIF(T5_imgsummary!Y11:AH11,"ZEUPF")*100/M11)</f>
        <v>0</v>
      </c>
      <c r="EG11">
        <f>IF(M11=0,0,COUNTIF(T5_imgsummary!Y11:AH11,"ZFAVF")*100/M11)</f>
        <v>0</v>
      </c>
      <c r="EH11">
        <f>IF(M11=0,0,COUNTIF(T5_imgsummary!Y11:AH11,"ZMUSF")*100/M11)</f>
        <v>0</v>
      </c>
      <c r="EI11">
        <f>IF(M11=0,0,COUNTIF(T5_imgsummary!Y11:AH11,"ZNSC")*100/M11)</f>
        <v>0</v>
      </c>
      <c r="EJ11">
        <f>IF(M11=0,0,COUNTIF(T5_imgsummary!Y11:AH11,"ZOC")*100/M11)</f>
        <v>0</v>
      </c>
      <c r="EK11">
        <f>IF(M11=0,0,COUNTIF(T5_imgsummary!Y11:AH11,"ZPOCF")*100/M11)</f>
        <v>0</v>
      </c>
      <c r="EL11">
        <f>IF(M11=0,0,COUNTIF(T5_imgsummary!Y11:AH11,"ZPORF")*100/M11)</f>
        <v>0</v>
      </c>
    </row>
    <row r="12" spans="1:142" x14ac:dyDescent="0.25">
      <c r="A12">
        <v>10</v>
      </c>
      <c r="B12" t="s">
        <v>1038</v>
      </c>
      <c r="F12" s="26">
        <f>IF(M12=0,0,COUNTIF(T5_imgsummary!O12:X12,"HC")*100/M12)</f>
        <v>10</v>
      </c>
      <c r="G12" s="26">
        <f>IF(M12=0,0,COUNTIF(T5_imgsummary!O12:X12,"AA")*100/M12)</f>
        <v>50</v>
      </c>
      <c r="H12">
        <f>IF(M12=0,0,COUNTIF(T5_imgsummary!O12:X12,"AB")*100/M12)</f>
        <v>0</v>
      </c>
      <c r="I12">
        <f>IF(M12=0,0,COUNTIF(T5_imgsummary!O12:X12,"MA")*100/M12)</f>
        <v>0</v>
      </c>
      <c r="J12" s="26">
        <f>IF(M12=0,0,COUNTIF(T5_imgsummary!O12:X12,"HA")*100/M12)</f>
        <v>10</v>
      </c>
      <c r="K12" s="26">
        <f>IF(M12=0,0,COUNTIF(T5_imgsummary!O12:X12,"OB")*100/M12)</f>
        <v>30</v>
      </c>
      <c r="L12">
        <f>IF(M12=0,0,COUNTIF(T5_imgsummary!O12:X12,"TWB")*100/M12)</f>
        <v>0</v>
      </c>
      <c r="M12">
        <f>10-COUNTIF(T5_imgsummary!O12:X12,"TWS")</f>
        <v>10</v>
      </c>
      <c r="P12">
        <f>IF(M12=0,0,COUNTIF(T5_imgsummary!E12:N12,"ACAN")*100/M12)</f>
        <v>0</v>
      </c>
      <c r="Q12">
        <f>IF(M12=0,0,COUNTIF(T5_imgsummary!E12:N12,"ACB")*100/M12)</f>
        <v>0</v>
      </c>
      <c r="R12">
        <f>IF(M12=0,0,COUNTIF(T5_imgsummary!E12:N12,"ACC")*100/M12)</f>
        <v>0</v>
      </c>
      <c r="S12">
        <f>IF(M12=0,0,COUNTIF(T5_imgsummary!E12:N12,"ACD")*100/M12)</f>
        <v>0</v>
      </c>
      <c r="T12">
        <f>IF(M12=0,0,COUNTIF(T5_imgsummary!E12:N12,"ACH")*100/M12)</f>
        <v>0</v>
      </c>
      <c r="U12">
        <f>IF(M12=0,0,COUNTIF(T5_imgsummary!E12:N12,"ACT")*100/M12)</f>
        <v>0</v>
      </c>
      <c r="V12">
        <f>IF(M12=0,0,COUNTIF(T5_imgsummary!E12:N12,"ACR")*100/M12)</f>
        <v>0</v>
      </c>
      <c r="W12">
        <f>IF(M12=0,0,COUNTIF(T5_imgsummary!E12:N12,"AST")*100/M12)</f>
        <v>0</v>
      </c>
      <c r="X12">
        <f>IF(M12=0,0,COUNTIF(T5_imgsummary!E12:N12,"AF")*100/M12)</f>
        <v>0</v>
      </c>
      <c r="Y12">
        <f>IF(M12=0,0,COUNTIF(T5_imgsummary!E12:N12,"BLEC")*100/M12)</f>
        <v>0</v>
      </c>
      <c r="Z12">
        <f>IF(M12=0,0,COUNTIF(T5_imgsummary!E12:N12,"CAU")*100/M12)</f>
        <v>0</v>
      </c>
      <c r="AA12">
        <f>IF(M12=0,0,COUNTIF(T5_imgsummary!E12:N12,"COE")*100/M12)</f>
        <v>0</v>
      </c>
      <c r="AB12">
        <f>IF(M12=0,0,COUNTIF(T5_imgsummary!E12:N12,"COS")*100/M12)</f>
        <v>0</v>
      </c>
      <c r="AC12">
        <f>IF(M12=0,0,COUNTIF(T5_imgsummary!E12:N12,"CYP")*100/M12)</f>
        <v>0</v>
      </c>
      <c r="AD12">
        <f>IF(M12=0,0,COUNTIF(T5_imgsummary!E12:N12,"DIP")*100/M12)</f>
        <v>0</v>
      </c>
      <c r="AE12">
        <f>IF(M12=0,0,COUNTIF(T5_imgsummary!E12:N12,"ECHY")*100/M12)</f>
        <v>0</v>
      </c>
      <c r="AF12">
        <f>IF(M12=0,0,COUNTIF(T5_imgsummary!E12:N12,"ECHI")*100/M12)</f>
        <v>0</v>
      </c>
      <c r="AG12">
        <f>IF(M12=0,0,COUNTIF(T5_imgsummary!E12:N12,"EUP")*100/M12)</f>
        <v>0</v>
      </c>
      <c r="AH12">
        <f>IF(M12=0,0,COUNTIF(T5_imgsummary!E12:N12,"FAV")*100/M12)</f>
        <v>0</v>
      </c>
      <c r="AI12">
        <f>IF(M12=0,0,COUNTIF(T5_imgsummary!E12:N12,"FVI")*100/M12)</f>
        <v>0</v>
      </c>
      <c r="AJ12">
        <f>IF(M12=0,0,COUNTIF(T5_imgsummary!E12:N12,"CMR")*100/M12)</f>
        <v>0</v>
      </c>
      <c r="AK12">
        <f>IF(M12=0,0,COUNTIF(T5_imgsummary!E12:N12,"GAL")*100/M12)</f>
        <v>0</v>
      </c>
      <c r="AL12">
        <f>IF(M12=0,0,COUNTIF(T5_imgsummary!E12:N12,"GONIA")*100/M12)</f>
        <v>0</v>
      </c>
      <c r="AM12">
        <f>IF(M12=0,0,COUNTIF(T5_imgsummary!E12:N12,"GONIO")*100/M12)</f>
        <v>0</v>
      </c>
      <c r="AN12">
        <f>IF(M12=0,0,COUNTIF(T5_imgsummary!E12:N12,"HEL")*100/M12)</f>
        <v>0</v>
      </c>
      <c r="AO12">
        <f>IF(M12=0,0,COUNTIF(T5_imgsummary!E12:N12,"HYD")*100/M12)</f>
        <v>0</v>
      </c>
      <c r="AP12">
        <f>IF(M12=0,0,COUNTIF(T5_imgsummary!E12:N12,"ISO")*100/M12)</f>
        <v>0</v>
      </c>
      <c r="AQ12">
        <f>IF(M12=0,0,COUNTIF(T5_imgsummary!E12:N12,"LEPA")*100/M12)</f>
        <v>0</v>
      </c>
      <c r="AR12">
        <f>IF(M12=0,0,COUNTIF(T5_imgsummary!E12:N12,"LEPS")*100/M12)</f>
        <v>0</v>
      </c>
      <c r="AS12">
        <f>IF(M12=0,0,COUNTIF(T5_imgsummary!E12:N12,"LOB")*100/M12)</f>
        <v>0</v>
      </c>
      <c r="AT12">
        <f>IF(M12=0,0,COUNTIF(T5_imgsummary!E12:N12,"MER")*100/M12)</f>
        <v>0</v>
      </c>
      <c r="AU12">
        <f>IF(M12=0,0,COUNTIF(T5_imgsummary!E12:N12,"MILL")*100/M12)</f>
        <v>0</v>
      </c>
      <c r="AV12">
        <f>IF(M12=0,0,COUNTIF(T5_imgsummary!E12:N12,"MON")*100/M12)</f>
        <v>0</v>
      </c>
      <c r="AW12">
        <f>IF(M12=0,0,COUNTIF(T5_imgsummary!E12:N12,"MONTB")*100/M12)</f>
        <v>0</v>
      </c>
      <c r="AX12">
        <f>IF(M12=0,0,COUNTIF(T5_imgsummary!E12:N12,"MONTE")*100/M12)</f>
        <v>0</v>
      </c>
      <c r="AY12">
        <f>IF(M12=0,0,COUNTIF(T5_imgsummary!E12:N12,"MONTF")*100/M12)</f>
        <v>0</v>
      </c>
      <c r="AZ12">
        <f>IF(M12=0,0,COUNTIF(T5_imgsummary!E12:N12,"MYC")*100/M12)</f>
        <v>0</v>
      </c>
      <c r="BA12">
        <f>IF(M12=0,0,COUNTIF(T5_imgsummary!E12:N12,"CB")*100/M12)</f>
        <v>0</v>
      </c>
      <c r="BB12">
        <f>IF(M12=0,0,COUNTIF(T5_imgsummary!E12:N12,"BUB")*100/M12)</f>
        <v>0</v>
      </c>
      <c r="BC12">
        <f>IF(M12=0,0,COUNTIF(T5_imgsummary!E12:N12,"CE")*100/M12)</f>
        <v>0</v>
      </c>
      <c r="BD12">
        <f>IF(M12=0,0,COUNTIF(T5_imgsummary!E12:N12,"CF")*100/M12)</f>
        <v>0</v>
      </c>
      <c r="BE12">
        <f>IF(M12=0,0,COUNTIF(T5_imgsummary!E12:N12,"FOT")*100/M12)</f>
        <v>0</v>
      </c>
      <c r="BF12">
        <f>IF(M12=0,0,COUNTIF(T5_imgsummary!E12:N12,"CM")*100/M12)</f>
        <v>0</v>
      </c>
      <c r="BG12">
        <f>IF(M12=0,0,COUNTIF(T5_imgsummary!E12:N12,"OULA")*100/M12)</f>
        <v>0</v>
      </c>
      <c r="BH12">
        <f>IF(M12=0,0,COUNTIF(T5_imgsummary!E12:N12,"OULO")*100/M12)</f>
        <v>0</v>
      </c>
      <c r="BI12">
        <f>IF(M12=0,0,COUNTIF(T5_imgsummary!E12:N12,"OXY")*100/M12)</f>
        <v>0</v>
      </c>
      <c r="BJ12">
        <f>IF(M12=0,0,COUNTIF(T5_imgsummary!E12:N12,"PACE")*100/M12)</f>
        <v>0</v>
      </c>
      <c r="BK12">
        <f>IF(M12=0,0,COUNTIF(T5_imgsummary!E12:N12,"PACF")*100/M12)</f>
        <v>0</v>
      </c>
      <c r="BL12">
        <f>IF(M12=0,0,COUNTIF(T5_imgsummary!E12:N12,"PAV")*100/M12)</f>
        <v>0</v>
      </c>
      <c r="BM12">
        <f>IF(M12=0,0,COUNTIF(T5_imgsummary!E12:N12,"PEC")*100/M12)</f>
        <v>0</v>
      </c>
      <c r="BN12">
        <f>IF(M12=0,0,COUNTIF(T5_imgsummary!E12:N12,"PLAT")*100/M12)</f>
        <v>0</v>
      </c>
      <c r="BO12">
        <f>IF(M12=0,0,COUNTIF(T5_imgsummary!E12:N12,"POC")*100/M12)</f>
        <v>0</v>
      </c>
      <c r="BP12">
        <f>IF(M12=0,0,COUNTIF(T5_imgsummary!E12:N12,"PORB")*100/M12)</f>
        <v>0</v>
      </c>
      <c r="BQ12">
        <f>IF(M12=0,0,COUNTIF(T5_imgsummary!E12:N12,"PORE")*100/M12)</f>
        <v>0</v>
      </c>
      <c r="BR12" s="26">
        <f>IF(M12=0,0,COUNTIF(T5_imgsummary!E12:N12,"PORM")*100/M12)</f>
        <v>10</v>
      </c>
      <c r="BS12">
        <f>IF(M12=0,0,COUNTIF(T5_imgsummary!E12:N12,"SER")*100/M12)</f>
        <v>0</v>
      </c>
      <c r="BT12">
        <f>IF(M12=0,0,COUNTIF(T5_imgsummary!E12:N12,"STY")*100/M12)</f>
        <v>0</v>
      </c>
      <c r="BU12">
        <f>IF(M12=0,0,COUNTIF(T5_imgsummary!E12:N12,"SYM")*100/M12)</f>
        <v>0</v>
      </c>
      <c r="BV12">
        <f>IF(M12=0,0,COUNTIF(T5_imgsummary!E12:N12,"TUBI")*100/M12)</f>
        <v>0</v>
      </c>
      <c r="BW12">
        <f>IF(M12=0,0,COUNTIF(T5_imgsummary!E12:N12,"TURB")*100/M12)</f>
        <v>0</v>
      </c>
      <c r="BX12">
        <f>IF(M12=0,0,COUNTIF(T5_imgsummary!E12:N12,"ZACRF")*100/M12)</f>
        <v>0</v>
      </c>
      <c r="BY12">
        <f>IF(M12=0,0,COUNTIF(T5_imgsummary!E12:N12,"ZAGARF")*100/M12)</f>
        <v>0</v>
      </c>
      <c r="BZ12">
        <f>IF(M12=0,0,COUNTIF(T5_imgsummary!E12:N12,"ZAGATF")*100/M12)</f>
        <v>0</v>
      </c>
      <c r="CA12">
        <f>IF(M12=0,0,COUNTIF(T5_imgsummary!E12:N12,"ZDENF")*100/M12)</f>
        <v>0</v>
      </c>
      <c r="CB12">
        <f>IF(M12=0,0,COUNTIF(T5_imgsummary!E12:N12,"ZEUPF")*100/M12)</f>
        <v>0</v>
      </c>
      <c r="CC12">
        <f>IF(M12=0,0,COUNTIF(T5_imgsummary!E12:N12,"ZFAVF")*100/M12)</f>
        <v>0</v>
      </c>
      <c r="CD12">
        <f>IF(M12=0,0,COUNTIF(T5_imgsummary!E12:N12,"ZCMRF")*100/M12)</f>
        <v>0</v>
      </c>
      <c r="CE12">
        <f>IF(M12=0,0,COUNTIF(T5_imgsummary!E12:N12,"ZMUSF")*100/M12)</f>
        <v>0</v>
      </c>
      <c r="CF12">
        <f>IF(M12=0,0,COUNTIF(T5_imgsummary!E12:N12,"ZNSC")*100/M12)</f>
        <v>0</v>
      </c>
      <c r="CG12">
        <f>IF(M12=0,0,COUNTIF(T5_imgsummary!E12:N12,"ZOC")*100/M12)</f>
        <v>0</v>
      </c>
      <c r="CH12">
        <f>IF(M12=0,0,COUNTIF(T5_imgsummary!E12:N12,"ZPOCF")*100/M12)</f>
        <v>0</v>
      </c>
      <c r="CI12">
        <f>IF(M12=0,0,COUNTIF(T5_imgsummary!E12:N12,"ZPORF")*100/M12)</f>
        <v>0</v>
      </c>
      <c r="CK12" s="26">
        <f>IF(M12=0,0,COUNTIF(T5_imgsummary!E12:N12,"AA")*100/M12)</f>
        <v>40</v>
      </c>
      <c r="CL12" s="26">
        <f>IF(M12=0,0,COUNTIF(T5_imgsummary!E12:N12,"CA")*100/M12)</f>
        <v>10</v>
      </c>
      <c r="CM12">
        <f>IF(M12=0,0,COUNTIF(T5_imgsummary!E12:N12,"DC")*100/M12)</f>
        <v>0</v>
      </c>
      <c r="CN12">
        <f>IF(M12=0,0,COUNTIF(T5_imgsummary!E12:N12,"DCA")*100/M12)</f>
        <v>0</v>
      </c>
      <c r="CO12">
        <f>IF(M12=0,0,COUNTIF(T5_imgsummary!E12:N12,"DIS")*100/M12)</f>
        <v>0</v>
      </c>
      <c r="CQ12">
        <f>IF(M12=0,0,COUNTIF(T5_imgsummary!E12:N12,"GRV")*100/M12)</f>
        <v>0</v>
      </c>
      <c r="CR12">
        <f>IF(M12=0,0,COUNTIF(T5_imgsummary!E12:N12,"R")*100/M12)</f>
        <v>0</v>
      </c>
      <c r="CS12">
        <f>IF(M12=0,0,COUNTIF(T5_imgsummary!E12:N12,"S")*100/M12)</f>
        <v>0</v>
      </c>
      <c r="CT12">
        <f>IF(M12=0,0,COUNTIF(T5_imgsummary!E12:N12,"RCK")*100/M12)</f>
        <v>0</v>
      </c>
      <c r="CU12">
        <f>IF(M12=0,0,COUNTIF(T5_imgsummary!E12:N12,"SI")*100/M12)</f>
        <v>0</v>
      </c>
      <c r="CW12">
        <f>IF(M12=0,0,COUNTIF(T5_imgsummary!E12:N12,"COD")*100/M12)</f>
        <v>0</v>
      </c>
      <c r="CX12">
        <f>IF(M12=0,0,COUNTIF(T5_imgsummary!E12:N12,"KAPP")*100/M12)</f>
        <v>0</v>
      </c>
      <c r="CY12">
        <f>IF(M12=0,0,COUNTIF(T5_imgsummary!E12:N12,"MA")*100/M12)</f>
        <v>0</v>
      </c>
      <c r="CZ12">
        <f>IF(M12=0,0,COUNTIF(T5_imgsummary!E12:N12,"SARG")*100/M12)</f>
        <v>0</v>
      </c>
      <c r="DB12" s="26">
        <f>IF(M12=0,0,COUNTIF(T5_imgsummary!E12:N12,"HA")*100/M12)</f>
        <v>10</v>
      </c>
      <c r="DD12">
        <f>IF(M12=0,0,COUNTIF(T5_imgsummary!E12:N12,"COTS")*100/M12)</f>
        <v>0</v>
      </c>
      <c r="DE12">
        <f>IF(M12=0,0,COUNTIF(T5_imgsummary!E12:N12,"COR")*100/M12)</f>
        <v>0</v>
      </c>
      <c r="DF12">
        <f>IF(M12=0,0,COUNTIF(T5_imgsummary!E12:N12,"DIA")*100/M12)</f>
        <v>0</v>
      </c>
      <c r="DG12">
        <f>IF(M12=0,0,COUNTIF(T5_imgsummary!E12:N12,"GORG")*100/M12)</f>
        <v>0</v>
      </c>
      <c r="DH12">
        <f>IF(M12=0,0,COUNTIF(T5_imgsummary!E12:N12,"ISIS")*100/M12)</f>
        <v>0</v>
      </c>
      <c r="DI12">
        <f>IF(M12=0,0,COUNTIF(T5_imgsummary!E12:N12,"OT")*100/M12)</f>
        <v>0</v>
      </c>
      <c r="DJ12">
        <f>IF(M12=0,0,COUNTIF(T5_imgsummary!E12:N12,"SG")*100/M12)</f>
        <v>0</v>
      </c>
      <c r="DK12" s="26">
        <f>IF(M12=0,0,COUNTIF(T5_imgsummary!E12:N12,"SC")*100/M12)</f>
        <v>10</v>
      </c>
      <c r="DL12" s="26">
        <f>IF(M12=0,0,COUNTIF(T5_imgsummary!E12:N12,"SP")*100/M12)</f>
        <v>20</v>
      </c>
      <c r="DM12">
        <f>IF(M12=0,0,COUNTIF(T5_imgsummary!E12:N12,"ZO")*100/M12)</f>
        <v>0</v>
      </c>
      <c r="DO12">
        <f>IF(M12=0,0,COUNTIF(T5_imgsummary!E12:N12,"TWB")*100/M12)</f>
        <v>0</v>
      </c>
      <c r="DQ12">
        <f>IF(M12=0,0,COUNTIF(T5_imgsummary!Y12:AH12,"COR")*100/M12)</f>
        <v>0</v>
      </c>
      <c r="DR12">
        <f>IF(M12=0,0,COUNTIF(T5_imgsummary!Y12:AH12,"COTS")*100/M12)</f>
        <v>0</v>
      </c>
      <c r="DS12">
        <f>IF(M12=0,0,COUNTIF(T5_imgsummary!Y12:AH12,"DIA")*100/M12)</f>
        <v>0</v>
      </c>
      <c r="DT12">
        <f>IF(M12=0,0,COUNTIF(T5_imgsummary!Y12:AH12,"GORG")*100/M12)</f>
        <v>0</v>
      </c>
      <c r="DU12">
        <f>IF(M12=0,0,COUNTIF(T5_imgsummary!Y12:AH12,"ISIS")*100/M12)</f>
        <v>0</v>
      </c>
      <c r="DV12">
        <f>IF(M12=0,0,COUNTIF(T5_imgsummary!Y12:AH12,"DIS")*100/M12)</f>
        <v>0</v>
      </c>
      <c r="DW12">
        <f>IF(M12=0,0,COUNTIF(T5_imgsummary!Y12:AH12,"BLEC")*100/M12)</f>
        <v>0</v>
      </c>
      <c r="DX12">
        <f>IF(M12=0,0,COUNTIF(T5_imgsummary!Y12:AH12,"COD")*100/M12)</f>
        <v>0</v>
      </c>
      <c r="DY12">
        <f>IF(M12=0,0,COUNTIF(T5_imgsummary!Y12:AH12,"KAPP")*100/M12)</f>
        <v>0</v>
      </c>
      <c r="DZ12">
        <f>IF(M12=0,0,COUNTIF(T5_imgsummary!Y12:AH12,"SARG")*100/M12)</f>
        <v>0</v>
      </c>
      <c r="EA12">
        <f>IF(M12=0,0,COUNTIF(T5_imgsummary!Y12:AH12,"ZACRF")*100/M12)</f>
        <v>0</v>
      </c>
      <c r="EB12">
        <f>IF(M12=0,0,COUNTIF(T5_imgsummary!Y12:AH12,"ZAGARF")*100/M12)</f>
        <v>0</v>
      </c>
      <c r="EC12">
        <f>IF(M12=0,0,COUNTIF(T5_imgsummary!Y12:AH12,"ZAGATF")*100/M12)</f>
        <v>0</v>
      </c>
      <c r="ED12">
        <f>IF(M12=0,0,COUNTIF(T5_imgsummary!Y12:AH12,"ZCMRF")*100/M12)</f>
        <v>0</v>
      </c>
      <c r="EE12">
        <f>IF(M12=0,0,COUNTIF(T5_imgsummary!Y12:AH12,"ZDENF")*100/M12)</f>
        <v>0</v>
      </c>
      <c r="EF12">
        <f>IF(M12=0,0,COUNTIF(T5_imgsummary!Y12:AH12,"ZEUPF")*100/M12)</f>
        <v>0</v>
      </c>
      <c r="EG12">
        <f>IF(M12=0,0,COUNTIF(T5_imgsummary!Y12:AH12,"ZFAVF")*100/M12)</f>
        <v>0</v>
      </c>
      <c r="EH12">
        <f>IF(M12=0,0,COUNTIF(T5_imgsummary!Y12:AH12,"ZMUSF")*100/M12)</f>
        <v>0</v>
      </c>
      <c r="EI12">
        <f>IF(M12=0,0,COUNTIF(T5_imgsummary!Y12:AH12,"ZNSC")*100/M12)</f>
        <v>0</v>
      </c>
      <c r="EJ12">
        <f>IF(M12=0,0,COUNTIF(T5_imgsummary!Y12:AH12,"ZOC")*100/M12)</f>
        <v>0</v>
      </c>
      <c r="EK12">
        <f>IF(M12=0,0,COUNTIF(T5_imgsummary!Y12:AH12,"ZPOCF")*100/M12)</f>
        <v>0</v>
      </c>
      <c r="EL12">
        <f>IF(M12=0,0,COUNTIF(T5_imgsummary!Y12:AH12,"ZPORF")*100/M12)</f>
        <v>0</v>
      </c>
    </row>
    <row r="13" spans="1:142" x14ac:dyDescent="0.25">
      <c r="A13">
        <v>11</v>
      </c>
      <c r="B13" t="s">
        <v>1039</v>
      </c>
      <c r="F13">
        <f>IF(M13=0,0,COUNTIF(T5_imgsummary!O13:X13,"HC")*100/M13)</f>
        <v>0</v>
      </c>
      <c r="G13" s="26">
        <f>IF(M13=0,0,COUNTIF(T5_imgsummary!O13:X13,"AA")*100/M13)</f>
        <v>90</v>
      </c>
      <c r="H13">
        <f>IF(M13=0,0,COUNTIF(T5_imgsummary!O13:X13,"AB")*100/M13)</f>
        <v>0</v>
      </c>
      <c r="I13">
        <f>IF(M13=0,0,COUNTIF(T5_imgsummary!O13:X13,"MA")*100/M13)</f>
        <v>0</v>
      </c>
      <c r="J13" s="26">
        <f>IF(M13=0,0,COUNTIF(T5_imgsummary!O13:X13,"HA")*100/M13)</f>
        <v>10</v>
      </c>
      <c r="K13">
        <f>IF(M13=0,0,COUNTIF(T5_imgsummary!O13:X13,"OB")*100/M13)</f>
        <v>0</v>
      </c>
      <c r="L13">
        <f>IF(M13=0,0,COUNTIF(T5_imgsummary!O13:X13,"TWB")*100/M13)</f>
        <v>0</v>
      </c>
      <c r="M13">
        <f>10-COUNTIF(T5_imgsummary!O13:X13,"TWS")</f>
        <v>10</v>
      </c>
      <c r="P13">
        <f>IF(M13=0,0,COUNTIF(T5_imgsummary!E13:N13,"ACAN")*100/M13)</f>
        <v>0</v>
      </c>
      <c r="Q13">
        <f>IF(M13=0,0,COUNTIF(T5_imgsummary!E13:N13,"ACB")*100/M13)</f>
        <v>0</v>
      </c>
      <c r="R13">
        <f>IF(M13=0,0,COUNTIF(T5_imgsummary!E13:N13,"ACC")*100/M13)</f>
        <v>0</v>
      </c>
      <c r="S13">
        <f>IF(M13=0,0,COUNTIF(T5_imgsummary!E13:N13,"ACD")*100/M13)</f>
        <v>0</v>
      </c>
      <c r="T13">
        <f>IF(M13=0,0,COUNTIF(T5_imgsummary!E13:N13,"ACH")*100/M13)</f>
        <v>0</v>
      </c>
      <c r="U13">
        <f>IF(M13=0,0,COUNTIF(T5_imgsummary!E13:N13,"ACT")*100/M13)</f>
        <v>0</v>
      </c>
      <c r="V13">
        <f>IF(M13=0,0,COUNTIF(T5_imgsummary!E13:N13,"ACR")*100/M13)</f>
        <v>0</v>
      </c>
      <c r="W13">
        <f>IF(M13=0,0,COUNTIF(T5_imgsummary!E13:N13,"AST")*100/M13)</f>
        <v>0</v>
      </c>
      <c r="X13">
        <f>IF(M13=0,0,COUNTIF(T5_imgsummary!E13:N13,"AF")*100/M13)</f>
        <v>0</v>
      </c>
      <c r="Y13">
        <f>IF(M13=0,0,COUNTIF(T5_imgsummary!E13:N13,"BLEC")*100/M13)</f>
        <v>0</v>
      </c>
      <c r="Z13">
        <f>IF(M13=0,0,COUNTIF(T5_imgsummary!E13:N13,"CAU")*100/M13)</f>
        <v>0</v>
      </c>
      <c r="AA13">
        <f>IF(M13=0,0,COUNTIF(T5_imgsummary!E13:N13,"COE")*100/M13)</f>
        <v>0</v>
      </c>
      <c r="AB13">
        <f>IF(M13=0,0,COUNTIF(T5_imgsummary!E13:N13,"COS")*100/M13)</f>
        <v>0</v>
      </c>
      <c r="AC13">
        <f>IF(M13=0,0,COUNTIF(T5_imgsummary!E13:N13,"CYP")*100/M13)</f>
        <v>0</v>
      </c>
      <c r="AD13">
        <f>IF(M13=0,0,COUNTIF(T5_imgsummary!E13:N13,"DIP")*100/M13)</f>
        <v>0</v>
      </c>
      <c r="AE13">
        <f>IF(M13=0,0,COUNTIF(T5_imgsummary!E13:N13,"ECHY")*100/M13)</f>
        <v>0</v>
      </c>
      <c r="AF13">
        <f>IF(M13=0,0,COUNTIF(T5_imgsummary!E13:N13,"ECHI")*100/M13)</f>
        <v>0</v>
      </c>
      <c r="AG13">
        <f>IF(M13=0,0,COUNTIF(T5_imgsummary!E13:N13,"EUP")*100/M13)</f>
        <v>0</v>
      </c>
      <c r="AH13">
        <f>IF(M13=0,0,COUNTIF(T5_imgsummary!E13:N13,"FAV")*100/M13)</f>
        <v>0</v>
      </c>
      <c r="AI13">
        <f>IF(M13=0,0,COUNTIF(T5_imgsummary!E13:N13,"FVI")*100/M13)</f>
        <v>0</v>
      </c>
      <c r="AJ13">
        <f>IF(M13=0,0,COUNTIF(T5_imgsummary!E13:N13,"CMR")*100/M13)</f>
        <v>0</v>
      </c>
      <c r="AK13">
        <f>IF(M13=0,0,COUNTIF(T5_imgsummary!E13:N13,"GAL")*100/M13)</f>
        <v>0</v>
      </c>
      <c r="AL13">
        <f>IF(M13=0,0,COUNTIF(T5_imgsummary!E13:N13,"GONIA")*100/M13)</f>
        <v>0</v>
      </c>
      <c r="AM13">
        <f>IF(M13=0,0,COUNTIF(T5_imgsummary!E13:N13,"GONIO")*100/M13)</f>
        <v>0</v>
      </c>
      <c r="AN13">
        <f>IF(M13=0,0,COUNTIF(T5_imgsummary!E13:N13,"HEL")*100/M13)</f>
        <v>0</v>
      </c>
      <c r="AO13">
        <f>IF(M13=0,0,COUNTIF(T5_imgsummary!E13:N13,"HYD")*100/M13)</f>
        <v>0</v>
      </c>
      <c r="AP13">
        <f>IF(M13=0,0,COUNTIF(T5_imgsummary!E13:N13,"ISO")*100/M13)</f>
        <v>0</v>
      </c>
      <c r="AQ13">
        <f>IF(M13=0,0,COUNTIF(T5_imgsummary!E13:N13,"LEPA")*100/M13)</f>
        <v>0</v>
      </c>
      <c r="AR13">
        <f>IF(M13=0,0,COUNTIF(T5_imgsummary!E13:N13,"LEPS")*100/M13)</f>
        <v>0</v>
      </c>
      <c r="AS13">
        <f>IF(M13=0,0,COUNTIF(T5_imgsummary!E13:N13,"LOB")*100/M13)</f>
        <v>0</v>
      </c>
      <c r="AT13">
        <f>IF(M13=0,0,COUNTIF(T5_imgsummary!E13:N13,"MER")*100/M13)</f>
        <v>0</v>
      </c>
      <c r="AU13">
        <f>IF(M13=0,0,COUNTIF(T5_imgsummary!E13:N13,"MILL")*100/M13)</f>
        <v>0</v>
      </c>
      <c r="AV13">
        <f>IF(M13=0,0,COUNTIF(T5_imgsummary!E13:N13,"MON")*100/M13)</f>
        <v>0</v>
      </c>
      <c r="AW13">
        <f>IF(M13=0,0,COUNTIF(T5_imgsummary!E13:N13,"MONTB")*100/M13)</f>
        <v>0</v>
      </c>
      <c r="AX13">
        <f>IF(M13=0,0,COUNTIF(T5_imgsummary!E13:N13,"MONTE")*100/M13)</f>
        <v>0</v>
      </c>
      <c r="AY13">
        <f>IF(M13=0,0,COUNTIF(T5_imgsummary!E13:N13,"MONTF")*100/M13)</f>
        <v>0</v>
      </c>
      <c r="AZ13">
        <f>IF(M13=0,0,COUNTIF(T5_imgsummary!E13:N13,"MYC")*100/M13)</f>
        <v>0</v>
      </c>
      <c r="BA13">
        <f>IF(M13=0,0,COUNTIF(T5_imgsummary!E13:N13,"CB")*100/M13)</f>
        <v>0</v>
      </c>
      <c r="BB13">
        <f>IF(M13=0,0,COUNTIF(T5_imgsummary!E13:N13,"BUB")*100/M13)</f>
        <v>0</v>
      </c>
      <c r="BC13">
        <f>IF(M13=0,0,COUNTIF(T5_imgsummary!E13:N13,"CE")*100/M13)</f>
        <v>0</v>
      </c>
      <c r="BD13">
        <f>IF(M13=0,0,COUNTIF(T5_imgsummary!E13:N13,"CF")*100/M13)</f>
        <v>0</v>
      </c>
      <c r="BE13">
        <f>IF(M13=0,0,COUNTIF(T5_imgsummary!E13:N13,"FOT")*100/M13)</f>
        <v>0</v>
      </c>
      <c r="BF13">
        <f>IF(M13=0,0,COUNTIF(T5_imgsummary!E13:N13,"CM")*100/M13)</f>
        <v>0</v>
      </c>
      <c r="BG13">
        <f>IF(M13=0,0,COUNTIF(T5_imgsummary!E13:N13,"OULA")*100/M13)</f>
        <v>0</v>
      </c>
      <c r="BH13">
        <f>IF(M13=0,0,COUNTIF(T5_imgsummary!E13:N13,"OULO")*100/M13)</f>
        <v>0</v>
      </c>
      <c r="BI13">
        <f>IF(M13=0,0,COUNTIF(T5_imgsummary!E13:N13,"OXY")*100/M13)</f>
        <v>0</v>
      </c>
      <c r="BJ13">
        <f>IF(M13=0,0,COUNTIF(T5_imgsummary!E13:N13,"PACE")*100/M13)</f>
        <v>0</v>
      </c>
      <c r="BK13">
        <f>IF(M13=0,0,COUNTIF(T5_imgsummary!E13:N13,"PACF")*100/M13)</f>
        <v>0</v>
      </c>
      <c r="BL13">
        <f>IF(M13=0,0,COUNTIF(T5_imgsummary!E13:N13,"PAV")*100/M13)</f>
        <v>0</v>
      </c>
      <c r="BM13">
        <f>IF(M13=0,0,COUNTIF(T5_imgsummary!E13:N13,"PEC")*100/M13)</f>
        <v>0</v>
      </c>
      <c r="BN13">
        <f>IF(M13=0,0,COUNTIF(T5_imgsummary!E13:N13,"PLAT")*100/M13)</f>
        <v>0</v>
      </c>
      <c r="BO13">
        <f>IF(M13=0,0,COUNTIF(T5_imgsummary!E13:N13,"POC")*100/M13)</f>
        <v>0</v>
      </c>
      <c r="BP13">
        <f>IF(M13=0,0,COUNTIF(T5_imgsummary!E13:N13,"PORB")*100/M13)</f>
        <v>0</v>
      </c>
      <c r="BQ13">
        <f>IF(M13=0,0,COUNTIF(T5_imgsummary!E13:N13,"PORE")*100/M13)</f>
        <v>0</v>
      </c>
      <c r="BR13">
        <f>IF(M13=0,0,COUNTIF(T5_imgsummary!E13:N13,"PORM")*100/M13)</f>
        <v>0</v>
      </c>
      <c r="BS13">
        <f>IF(M13=0,0,COUNTIF(T5_imgsummary!E13:N13,"SER")*100/M13)</f>
        <v>0</v>
      </c>
      <c r="BT13">
        <f>IF(M13=0,0,COUNTIF(T5_imgsummary!E13:N13,"STY")*100/M13)</f>
        <v>0</v>
      </c>
      <c r="BU13">
        <f>IF(M13=0,0,COUNTIF(T5_imgsummary!E13:N13,"SYM")*100/M13)</f>
        <v>0</v>
      </c>
      <c r="BV13">
        <f>IF(M13=0,0,COUNTIF(T5_imgsummary!E13:N13,"TUBI")*100/M13)</f>
        <v>0</v>
      </c>
      <c r="BW13">
        <f>IF(M13=0,0,COUNTIF(T5_imgsummary!E13:N13,"TURB")*100/M13)</f>
        <v>0</v>
      </c>
      <c r="BX13">
        <f>IF(M13=0,0,COUNTIF(T5_imgsummary!E13:N13,"ZACRF")*100/M13)</f>
        <v>0</v>
      </c>
      <c r="BY13">
        <f>IF(M13=0,0,COUNTIF(T5_imgsummary!E13:N13,"ZAGARF")*100/M13)</f>
        <v>0</v>
      </c>
      <c r="BZ13">
        <f>IF(M13=0,0,COUNTIF(T5_imgsummary!E13:N13,"ZAGATF")*100/M13)</f>
        <v>0</v>
      </c>
      <c r="CA13">
        <f>IF(M13=0,0,COUNTIF(T5_imgsummary!E13:N13,"ZDENF")*100/M13)</f>
        <v>0</v>
      </c>
      <c r="CB13">
        <f>IF(M13=0,0,COUNTIF(T5_imgsummary!E13:N13,"ZEUPF")*100/M13)</f>
        <v>0</v>
      </c>
      <c r="CC13">
        <f>IF(M13=0,0,COUNTIF(T5_imgsummary!E13:N13,"ZFAVF")*100/M13)</f>
        <v>0</v>
      </c>
      <c r="CD13">
        <f>IF(M13=0,0,COUNTIF(T5_imgsummary!E13:N13,"ZCMRF")*100/M13)</f>
        <v>0</v>
      </c>
      <c r="CE13">
        <f>IF(M13=0,0,COUNTIF(T5_imgsummary!E13:N13,"ZMUSF")*100/M13)</f>
        <v>0</v>
      </c>
      <c r="CF13">
        <f>IF(M13=0,0,COUNTIF(T5_imgsummary!E13:N13,"ZNSC")*100/M13)</f>
        <v>0</v>
      </c>
      <c r="CG13">
        <f>IF(M13=0,0,COUNTIF(T5_imgsummary!E13:N13,"ZOC")*100/M13)</f>
        <v>0</v>
      </c>
      <c r="CH13">
        <f>IF(M13=0,0,COUNTIF(T5_imgsummary!E13:N13,"ZPOCF")*100/M13)</f>
        <v>0</v>
      </c>
      <c r="CI13">
        <f>IF(M13=0,0,COUNTIF(T5_imgsummary!E13:N13,"ZPORF")*100/M13)</f>
        <v>0</v>
      </c>
      <c r="CK13" s="26">
        <f>IF(M13=0,0,COUNTIF(T5_imgsummary!E13:N13,"AA")*100/M13)</f>
        <v>80</v>
      </c>
      <c r="CL13">
        <f>IF(M13=0,0,COUNTIF(T5_imgsummary!E13:N13,"CA")*100/M13)</f>
        <v>0</v>
      </c>
      <c r="CM13">
        <f>IF(M13=0,0,COUNTIF(T5_imgsummary!E13:N13,"DC")*100/M13)</f>
        <v>0</v>
      </c>
      <c r="CN13" s="26">
        <f>IF(M13=0,0,COUNTIF(T5_imgsummary!E13:N13,"DCA")*100/M13)</f>
        <v>10</v>
      </c>
      <c r="CO13">
        <f>IF(M13=0,0,COUNTIF(T5_imgsummary!E13:N13,"DIS")*100/M13)</f>
        <v>0</v>
      </c>
      <c r="CQ13">
        <f>IF(M13=0,0,COUNTIF(T5_imgsummary!E13:N13,"GRV")*100/M13)</f>
        <v>0</v>
      </c>
      <c r="CR13">
        <f>IF(M13=0,0,COUNTIF(T5_imgsummary!E13:N13,"R")*100/M13)</f>
        <v>0</v>
      </c>
      <c r="CS13">
        <f>IF(M13=0,0,COUNTIF(T5_imgsummary!E13:N13,"S")*100/M13)</f>
        <v>0</v>
      </c>
      <c r="CT13">
        <f>IF(M13=0,0,COUNTIF(T5_imgsummary!E13:N13,"RCK")*100/M13)</f>
        <v>0</v>
      </c>
      <c r="CU13">
        <f>IF(M13=0,0,COUNTIF(T5_imgsummary!E13:N13,"SI")*100/M13)</f>
        <v>0</v>
      </c>
      <c r="CW13">
        <f>IF(M13=0,0,COUNTIF(T5_imgsummary!E13:N13,"COD")*100/M13)</f>
        <v>0</v>
      </c>
      <c r="CX13">
        <f>IF(M13=0,0,COUNTIF(T5_imgsummary!E13:N13,"KAPP")*100/M13)</f>
        <v>0</v>
      </c>
      <c r="CY13">
        <f>IF(M13=0,0,COUNTIF(T5_imgsummary!E13:N13,"MA")*100/M13)</f>
        <v>0</v>
      </c>
      <c r="CZ13">
        <f>IF(M13=0,0,COUNTIF(T5_imgsummary!E13:N13,"SARG")*100/M13)</f>
        <v>0</v>
      </c>
      <c r="DB13" s="26">
        <f>IF(M13=0,0,COUNTIF(T5_imgsummary!E13:N13,"HA")*100/M13)</f>
        <v>10</v>
      </c>
      <c r="DD13">
        <f>IF(M13=0,0,COUNTIF(T5_imgsummary!E13:N13,"COTS")*100/M13)</f>
        <v>0</v>
      </c>
      <c r="DE13">
        <f>IF(M13=0,0,COUNTIF(T5_imgsummary!E13:N13,"COR")*100/M13)</f>
        <v>0</v>
      </c>
      <c r="DF13">
        <f>IF(M13=0,0,COUNTIF(T5_imgsummary!E13:N13,"DIA")*100/M13)</f>
        <v>0</v>
      </c>
      <c r="DG13">
        <f>IF(M13=0,0,COUNTIF(T5_imgsummary!E13:N13,"GORG")*100/M13)</f>
        <v>0</v>
      </c>
      <c r="DH13">
        <f>IF(M13=0,0,COUNTIF(T5_imgsummary!E13:N13,"ISIS")*100/M13)</f>
        <v>0</v>
      </c>
      <c r="DI13">
        <f>IF(M13=0,0,COUNTIF(T5_imgsummary!E13:N13,"OT")*100/M13)</f>
        <v>0</v>
      </c>
      <c r="DJ13">
        <f>IF(M13=0,0,COUNTIF(T5_imgsummary!E13:N13,"SG")*100/M13)</f>
        <v>0</v>
      </c>
      <c r="DK13">
        <f>IF(M13=0,0,COUNTIF(T5_imgsummary!E13:N13,"SC")*100/M13)</f>
        <v>0</v>
      </c>
      <c r="DL13">
        <f>IF(M13=0,0,COUNTIF(T5_imgsummary!E13:N13,"SP")*100/M13)</f>
        <v>0</v>
      </c>
      <c r="DM13">
        <f>IF(M13=0,0,COUNTIF(T5_imgsummary!E13:N13,"ZO")*100/M13)</f>
        <v>0</v>
      </c>
      <c r="DO13">
        <f>IF(M13=0,0,COUNTIF(T5_imgsummary!E13:N13,"TWB")*100/M13)</f>
        <v>0</v>
      </c>
      <c r="DQ13">
        <f>IF(M13=0,0,COUNTIF(T5_imgsummary!Y13:AH13,"COR")*100/M13)</f>
        <v>0</v>
      </c>
      <c r="DR13">
        <f>IF(M13=0,0,COUNTIF(T5_imgsummary!Y13:AH13,"COTS")*100/M13)</f>
        <v>0</v>
      </c>
      <c r="DS13">
        <f>IF(M13=0,0,COUNTIF(T5_imgsummary!Y13:AH13,"DIA")*100/M13)</f>
        <v>0</v>
      </c>
      <c r="DT13">
        <f>IF(M13=0,0,COUNTIF(T5_imgsummary!Y13:AH13,"GORG")*100/M13)</f>
        <v>0</v>
      </c>
      <c r="DU13">
        <f>IF(M13=0,0,COUNTIF(T5_imgsummary!Y13:AH13,"ISIS")*100/M13)</f>
        <v>0</v>
      </c>
      <c r="DV13">
        <f>IF(M13=0,0,COUNTIF(T5_imgsummary!Y13:AH13,"DIS")*100/M13)</f>
        <v>0</v>
      </c>
      <c r="DW13">
        <f>IF(M13=0,0,COUNTIF(T5_imgsummary!Y13:AH13,"BLEC")*100/M13)</f>
        <v>0</v>
      </c>
      <c r="DX13">
        <f>IF(M13=0,0,COUNTIF(T5_imgsummary!Y13:AH13,"COD")*100/M13)</f>
        <v>0</v>
      </c>
      <c r="DY13">
        <f>IF(M13=0,0,COUNTIF(T5_imgsummary!Y13:AH13,"KAPP")*100/M13)</f>
        <v>0</v>
      </c>
      <c r="DZ13">
        <f>IF(M13=0,0,COUNTIF(T5_imgsummary!Y13:AH13,"SARG")*100/M13)</f>
        <v>0</v>
      </c>
      <c r="EA13">
        <f>IF(M13=0,0,COUNTIF(T5_imgsummary!Y13:AH13,"ZACRF")*100/M13)</f>
        <v>0</v>
      </c>
      <c r="EB13">
        <f>IF(M13=0,0,COUNTIF(T5_imgsummary!Y13:AH13,"ZAGARF")*100/M13)</f>
        <v>0</v>
      </c>
      <c r="EC13">
        <f>IF(M13=0,0,COUNTIF(T5_imgsummary!Y13:AH13,"ZAGATF")*100/M13)</f>
        <v>0</v>
      </c>
      <c r="ED13">
        <f>IF(M13=0,0,COUNTIF(T5_imgsummary!Y13:AH13,"ZCMRF")*100/M13)</f>
        <v>0</v>
      </c>
      <c r="EE13">
        <f>IF(M13=0,0,COUNTIF(T5_imgsummary!Y13:AH13,"ZDENF")*100/M13)</f>
        <v>0</v>
      </c>
      <c r="EF13">
        <f>IF(M13=0,0,COUNTIF(T5_imgsummary!Y13:AH13,"ZEUPF")*100/M13)</f>
        <v>0</v>
      </c>
      <c r="EG13">
        <f>IF(M13=0,0,COUNTIF(T5_imgsummary!Y13:AH13,"ZFAVF")*100/M13)</f>
        <v>0</v>
      </c>
      <c r="EH13">
        <f>IF(M13=0,0,COUNTIF(T5_imgsummary!Y13:AH13,"ZMUSF")*100/M13)</f>
        <v>0</v>
      </c>
      <c r="EI13">
        <f>IF(M13=0,0,COUNTIF(T5_imgsummary!Y13:AH13,"ZNSC")*100/M13)</f>
        <v>0</v>
      </c>
      <c r="EJ13">
        <f>IF(M13=0,0,COUNTIF(T5_imgsummary!Y13:AH13,"ZOC")*100/M13)</f>
        <v>0</v>
      </c>
      <c r="EK13">
        <f>IF(M13=0,0,COUNTIF(T5_imgsummary!Y13:AH13,"ZPOCF")*100/M13)</f>
        <v>0</v>
      </c>
      <c r="EL13">
        <f>IF(M13=0,0,COUNTIF(T5_imgsummary!Y13:AH13,"ZPORF")*100/M13)</f>
        <v>0</v>
      </c>
    </row>
    <row r="14" spans="1:142" x14ac:dyDescent="0.25">
      <c r="A14">
        <v>12</v>
      </c>
      <c r="B14" t="s">
        <v>1040</v>
      </c>
      <c r="F14">
        <f>IF(M14=0,0,COUNTIF(T5_imgsummary!O14:X14,"HC")*100/M14)</f>
        <v>0</v>
      </c>
      <c r="G14" s="26">
        <f>IF(M14=0,0,COUNTIF(T5_imgsummary!O14:X14,"AA")*100/M14)</f>
        <v>60</v>
      </c>
      <c r="H14">
        <f>IF(M14=0,0,COUNTIF(T5_imgsummary!O14:X14,"AB")*100/M14)</f>
        <v>0</v>
      </c>
      <c r="I14" s="26">
        <f>IF(M14=0,0,COUNTIF(T5_imgsummary!O14:X14,"MA")*100/M14)</f>
        <v>20</v>
      </c>
      <c r="J14" s="26">
        <f>IF(M14=0,0,COUNTIF(T5_imgsummary!O14:X14,"HA")*100/M14)</f>
        <v>20</v>
      </c>
      <c r="K14">
        <f>IF(M14=0,0,COUNTIF(T5_imgsummary!O14:X14,"OB")*100/M14)</f>
        <v>0</v>
      </c>
      <c r="L14">
        <f>IF(M14=0,0,COUNTIF(T5_imgsummary!O14:X14,"TWB")*100/M14)</f>
        <v>0</v>
      </c>
      <c r="M14">
        <f>10-COUNTIF(T5_imgsummary!O14:X14,"TWS")</f>
        <v>10</v>
      </c>
      <c r="P14">
        <f>IF(M14=0,0,COUNTIF(T5_imgsummary!E14:N14,"ACAN")*100/M14)</f>
        <v>0</v>
      </c>
      <c r="Q14">
        <f>IF(M14=0,0,COUNTIF(T5_imgsummary!E14:N14,"ACB")*100/M14)</f>
        <v>0</v>
      </c>
      <c r="R14">
        <f>IF(M14=0,0,COUNTIF(T5_imgsummary!E14:N14,"ACC")*100/M14)</f>
        <v>0</v>
      </c>
      <c r="S14">
        <f>IF(M14=0,0,COUNTIF(T5_imgsummary!E14:N14,"ACD")*100/M14)</f>
        <v>0</v>
      </c>
      <c r="T14">
        <f>IF(M14=0,0,COUNTIF(T5_imgsummary!E14:N14,"ACH")*100/M14)</f>
        <v>0</v>
      </c>
      <c r="U14">
        <f>IF(M14=0,0,COUNTIF(T5_imgsummary!E14:N14,"ACT")*100/M14)</f>
        <v>0</v>
      </c>
      <c r="V14">
        <f>IF(M14=0,0,COUNTIF(T5_imgsummary!E14:N14,"ACR")*100/M14)</f>
        <v>0</v>
      </c>
      <c r="W14">
        <f>IF(M14=0,0,COUNTIF(T5_imgsummary!E14:N14,"AST")*100/M14)</f>
        <v>0</v>
      </c>
      <c r="X14">
        <f>IF(M14=0,0,COUNTIF(T5_imgsummary!E14:N14,"AF")*100/M14)</f>
        <v>0</v>
      </c>
      <c r="Y14">
        <f>IF(M14=0,0,COUNTIF(T5_imgsummary!E14:N14,"BLEC")*100/M14)</f>
        <v>0</v>
      </c>
      <c r="Z14">
        <f>IF(M14=0,0,COUNTIF(T5_imgsummary!E14:N14,"CAU")*100/M14)</f>
        <v>0</v>
      </c>
      <c r="AA14">
        <f>IF(M14=0,0,COUNTIF(T5_imgsummary!E14:N14,"COE")*100/M14)</f>
        <v>0</v>
      </c>
      <c r="AB14">
        <f>IF(M14=0,0,COUNTIF(T5_imgsummary!E14:N14,"COS")*100/M14)</f>
        <v>0</v>
      </c>
      <c r="AC14">
        <f>IF(M14=0,0,COUNTIF(T5_imgsummary!E14:N14,"CYP")*100/M14)</f>
        <v>0</v>
      </c>
      <c r="AD14">
        <f>IF(M14=0,0,COUNTIF(T5_imgsummary!E14:N14,"DIP")*100/M14)</f>
        <v>0</v>
      </c>
      <c r="AE14">
        <f>IF(M14=0,0,COUNTIF(T5_imgsummary!E14:N14,"ECHY")*100/M14)</f>
        <v>0</v>
      </c>
      <c r="AF14">
        <f>IF(M14=0,0,COUNTIF(T5_imgsummary!E14:N14,"ECHI")*100/M14)</f>
        <v>0</v>
      </c>
      <c r="AG14">
        <f>IF(M14=0,0,COUNTIF(T5_imgsummary!E14:N14,"EUP")*100/M14)</f>
        <v>0</v>
      </c>
      <c r="AH14">
        <f>IF(M14=0,0,COUNTIF(T5_imgsummary!E14:N14,"FAV")*100/M14)</f>
        <v>0</v>
      </c>
      <c r="AI14">
        <f>IF(M14=0,0,COUNTIF(T5_imgsummary!E14:N14,"FVI")*100/M14)</f>
        <v>0</v>
      </c>
      <c r="AJ14">
        <f>IF(M14=0,0,COUNTIF(T5_imgsummary!E14:N14,"CMR")*100/M14)</f>
        <v>0</v>
      </c>
      <c r="AK14">
        <f>IF(M14=0,0,COUNTIF(T5_imgsummary!E14:N14,"GAL")*100/M14)</f>
        <v>0</v>
      </c>
      <c r="AL14">
        <f>IF(M14=0,0,COUNTIF(T5_imgsummary!E14:N14,"GONIA")*100/M14)</f>
        <v>0</v>
      </c>
      <c r="AM14">
        <f>IF(M14=0,0,COUNTIF(T5_imgsummary!E14:N14,"GONIO")*100/M14)</f>
        <v>0</v>
      </c>
      <c r="AN14">
        <f>IF(M14=0,0,COUNTIF(T5_imgsummary!E14:N14,"HEL")*100/M14)</f>
        <v>0</v>
      </c>
      <c r="AO14">
        <f>IF(M14=0,0,COUNTIF(T5_imgsummary!E14:N14,"HYD")*100/M14)</f>
        <v>0</v>
      </c>
      <c r="AP14">
        <f>IF(M14=0,0,COUNTIF(T5_imgsummary!E14:N14,"ISO")*100/M14)</f>
        <v>0</v>
      </c>
      <c r="AQ14">
        <f>IF(M14=0,0,COUNTIF(T5_imgsummary!E14:N14,"LEPA")*100/M14)</f>
        <v>0</v>
      </c>
      <c r="AR14">
        <f>IF(M14=0,0,COUNTIF(T5_imgsummary!E14:N14,"LEPS")*100/M14)</f>
        <v>0</v>
      </c>
      <c r="AS14">
        <f>IF(M14=0,0,COUNTIF(T5_imgsummary!E14:N14,"LOB")*100/M14)</f>
        <v>0</v>
      </c>
      <c r="AT14">
        <f>IF(M14=0,0,COUNTIF(T5_imgsummary!E14:N14,"MER")*100/M14)</f>
        <v>0</v>
      </c>
      <c r="AU14">
        <f>IF(M14=0,0,COUNTIF(T5_imgsummary!E14:N14,"MILL")*100/M14)</f>
        <v>0</v>
      </c>
      <c r="AV14">
        <f>IF(M14=0,0,COUNTIF(T5_imgsummary!E14:N14,"MON")*100/M14)</f>
        <v>0</v>
      </c>
      <c r="AW14">
        <f>IF(M14=0,0,COUNTIF(T5_imgsummary!E14:N14,"MONTB")*100/M14)</f>
        <v>0</v>
      </c>
      <c r="AX14">
        <f>IF(M14=0,0,COUNTIF(T5_imgsummary!E14:N14,"MONTE")*100/M14)</f>
        <v>0</v>
      </c>
      <c r="AY14">
        <f>IF(M14=0,0,COUNTIF(T5_imgsummary!E14:N14,"MONTF")*100/M14)</f>
        <v>0</v>
      </c>
      <c r="AZ14">
        <f>IF(M14=0,0,COUNTIF(T5_imgsummary!E14:N14,"MYC")*100/M14)</f>
        <v>0</v>
      </c>
      <c r="BA14">
        <f>IF(M14=0,0,COUNTIF(T5_imgsummary!E14:N14,"CB")*100/M14)</f>
        <v>0</v>
      </c>
      <c r="BB14">
        <f>IF(M14=0,0,COUNTIF(T5_imgsummary!E14:N14,"BUB")*100/M14)</f>
        <v>0</v>
      </c>
      <c r="BC14">
        <f>IF(M14=0,0,COUNTIF(T5_imgsummary!E14:N14,"CE")*100/M14)</f>
        <v>0</v>
      </c>
      <c r="BD14">
        <f>IF(M14=0,0,COUNTIF(T5_imgsummary!E14:N14,"CF")*100/M14)</f>
        <v>0</v>
      </c>
      <c r="BE14">
        <f>IF(M14=0,0,COUNTIF(T5_imgsummary!E14:N14,"FOT")*100/M14)</f>
        <v>0</v>
      </c>
      <c r="BF14">
        <f>IF(M14=0,0,COUNTIF(T5_imgsummary!E14:N14,"CM")*100/M14)</f>
        <v>0</v>
      </c>
      <c r="BG14">
        <f>IF(M14=0,0,COUNTIF(T5_imgsummary!E14:N14,"OULA")*100/M14)</f>
        <v>0</v>
      </c>
      <c r="BH14">
        <f>IF(M14=0,0,COUNTIF(T5_imgsummary!E14:N14,"OULO")*100/M14)</f>
        <v>0</v>
      </c>
      <c r="BI14">
        <f>IF(M14=0,0,COUNTIF(T5_imgsummary!E14:N14,"OXY")*100/M14)</f>
        <v>0</v>
      </c>
      <c r="BJ14">
        <f>IF(M14=0,0,COUNTIF(T5_imgsummary!E14:N14,"PACE")*100/M14)</f>
        <v>0</v>
      </c>
      <c r="BK14">
        <f>IF(M14=0,0,COUNTIF(T5_imgsummary!E14:N14,"PACF")*100/M14)</f>
        <v>0</v>
      </c>
      <c r="BL14">
        <f>IF(M14=0,0,COUNTIF(T5_imgsummary!E14:N14,"PAV")*100/M14)</f>
        <v>0</v>
      </c>
      <c r="BM14">
        <f>IF(M14=0,0,COUNTIF(T5_imgsummary!E14:N14,"PEC")*100/M14)</f>
        <v>0</v>
      </c>
      <c r="BN14">
        <f>IF(M14=0,0,COUNTIF(T5_imgsummary!E14:N14,"PLAT")*100/M14)</f>
        <v>0</v>
      </c>
      <c r="BO14">
        <f>IF(M14=0,0,COUNTIF(T5_imgsummary!E14:N14,"POC")*100/M14)</f>
        <v>0</v>
      </c>
      <c r="BP14">
        <f>IF(M14=0,0,COUNTIF(T5_imgsummary!E14:N14,"PORB")*100/M14)</f>
        <v>0</v>
      </c>
      <c r="BQ14">
        <f>IF(M14=0,0,COUNTIF(T5_imgsummary!E14:N14,"PORE")*100/M14)</f>
        <v>0</v>
      </c>
      <c r="BR14">
        <f>IF(M14=0,0,COUNTIF(T5_imgsummary!E14:N14,"PORM")*100/M14)</f>
        <v>0</v>
      </c>
      <c r="BS14">
        <f>IF(M14=0,0,COUNTIF(T5_imgsummary!E14:N14,"SER")*100/M14)</f>
        <v>0</v>
      </c>
      <c r="BT14">
        <f>IF(M14=0,0,COUNTIF(T5_imgsummary!E14:N14,"STY")*100/M14)</f>
        <v>0</v>
      </c>
      <c r="BU14">
        <f>IF(M14=0,0,COUNTIF(T5_imgsummary!E14:N14,"SYM")*100/M14)</f>
        <v>0</v>
      </c>
      <c r="BV14">
        <f>IF(M14=0,0,COUNTIF(T5_imgsummary!E14:N14,"TUBI")*100/M14)</f>
        <v>0</v>
      </c>
      <c r="BW14">
        <f>IF(M14=0,0,COUNTIF(T5_imgsummary!E14:N14,"TURB")*100/M14)</f>
        <v>0</v>
      </c>
      <c r="BX14">
        <f>IF(M14=0,0,COUNTIF(T5_imgsummary!E14:N14,"ZACRF")*100/M14)</f>
        <v>0</v>
      </c>
      <c r="BY14">
        <f>IF(M14=0,0,COUNTIF(T5_imgsummary!E14:N14,"ZAGARF")*100/M14)</f>
        <v>0</v>
      </c>
      <c r="BZ14">
        <f>IF(M14=0,0,COUNTIF(T5_imgsummary!E14:N14,"ZAGATF")*100/M14)</f>
        <v>0</v>
      </c>
      <c r="CA14">
        <f>IF(M14=0,0,COUNTIF(T5_imgsummary!E14:N14,"ZDENF")*100/M14)</f>
        <v>0</v>
      </c>
      <c r="CB14">
        <f>IF(M14=0,0,COUNTIF(T5_imgsummary!E14:N14,"ZEUPF")*100/M14)</f>
        <v>0</v>
      </c>
      <c r="CC14">
        <f>IF(M14=0,0,COUNTIF(T5_imgsummary!E14:N14,"ZFAVF")*100/M14)</f>
        <v>0</v>
      </c>
      <c r="CD14">
        <f>IF(M14=0,0,COUNTIF(T5_imgsummary!E14:N14,"ZCMRF")*100/M14)</f>
        <v>0</v>
      </c>
      <c r="CE14">
        <f>IF(M14=0,0,COUNTIF(T5_imgsummary!E14:N14,"ZMUSF")*100/M14)</f>
        <v>0</v>
      </c>
      <c r="CF14">
        <f>IF(M14=0,0,COUNTIF(T5_imgsummary!E14:N14,"ZNSC")*100/M14)</f>
        <v>0</v>
      </c>
      <c r="CG14">
        <f>IF(M14=0,0,COUNTIF(T5_imgsummary!E14:N14,"ZOC")*100/M14)</f>
        <v>0</v>
      </c>
      <c r="CH14">
        <f>IF(M14=0,0,COUNTIF(T5_imgsummary!E14:N14,"ZPOCF")*100/M14)</f>
        <v>0</v>
      </c>
      <c r="CI14">
        <f>IF(M14=0,0,COUNTIF(T5_imgsummary!E14:N14,"ZPORF")*100/M14)</f>
        <v>0</v>
      </c>
      <c r="CK14" s="26">
        <f>IF(M14=0,0,COUNTIF(T5_imgsummary!E14:N14,"AA")*100/M14)</f>
        <v>50</v>
      </c>
      <c r="CL14" s="26">
        <f>IF(M14=0,0,COUNTIF(T5_imgsummary!E14:N14,"CA")*100/M14)</f>
        <v>10</v>
      </c>
      <c r="CM14">
        <f>IF(M14=0,0,COUNTIF(T5_imgsummary!E14:N14,"DC")*100/M14)</f>
        <v>0</v>
      </c>
      <c r="CN14">
        <f>IF(M14=0,0,COUNTIF(T5_imgsummary!E14:N14,"DCA")*100/M14)</f>
        <v>0</v>
      </c>
      <c r="CO14">
        <f>IF(M14=0,0,COUNTIF(T5_imgsummary!E14:N14,"DIS")*100/M14)</f>
        <v>0</v>
      </c>
      <c r="CQ14">
        <f>IF(M14=0,0,COUNTIF(T5_imgsummary!E14:N14,"GRV")*100/M14)</f>
        <v>0</v>
      </c>
      <c r="CR14">
        <f>IF(M14=0,0,COUNTIF(T5_imgsummary!E14:N14,"R")*100/M14)</f>
        <v>0</v>
      </c>
      <c r="CS14">
        <f>IF(M14=0,0,COUNTIF(T5_imgsummary!E14:N14,"S")*100/M14)</f>
        <v>0</v>
      </c>
      <c r="CT14">
        <f>IF(M14=0,0,COUNTIF(T5_imgsummary!E14:N14,"RCK")*100/M14)</f>
        <v>0</v>
      </c>
      <c r="CU14">
        <f>IF(M14=0,0,COUNTIF(T5_imgsummary!E14:N14,"SI")*100/M14)</f>
        <v>0</v>
      </c>
      <c r="CW14">
        <f>IF(M14=0,0,COUNTIF(T5_imgsummary!E14:N14,"COD")*100/M14)</f>
        <v>0</v>
      </c>
      <c r="CX14">
        <f>IF(M14=0,0,COUNTIF(T5_imgsummary!E14:N14,"KAPP")*100/M14)</f>
        <v>0</v>
      </c>
      <c r="CY14" s="26">
        <f>IF(M14=0,0,COUNTIF(T5_imgsummary!E14:N14,"MA")*100/M14)</f>
        <v>20</v>
      </c>
      <c r="CZ14">
        <f>IF(M14=0,0,COUNTIF(T5_imgsummary!E14:N14,"SARG")*100/M14)</f>
        <v>0</v>
      </c>
      <c r="DB14" s="26">
        <f>IF(M14=0,0,COUNTIF(T5_imgsummary!E14:N14,"HA")*100/M14)</f>
        <v>20</v>
      </c>
      <c r="DD14">
        <f>IF(M14=0,0,COUNTIF(T5_imgsummary!E14:N14,"COTS")*100/M14)</f>
        <v>0</v>
      </c>
      <c r="DE14">
        <f>IF(M14=0,0,COUNTIF(T5_imgsummary!E14:N14,"COR")*100/M14)</f>
        <v>0</v>
      </c>
      <c r="DF14">
        <f>IF(M14=0,0,COUNTIF(T5_imgsummary!E14:N14,"DIA")*100/M14)</f>
        <v>0</v>
      </c>
      <c r="DG14">
        <f>IF(M14=0,0,COUNTIF(T5_imgsummary!E14:N14,"GORG")*100/M14)</f>
        <v>0</v>
      </c>
      <c r="DH14">
        <f>IF(M14=0,0,COUNTIF(T5_imgsummary!E14:N14,"ISIS")*100/M14)</f>
        <v>0</v>
      </c>
      <c r="DI14">
        <f>IF(M14=0,0,COUNTIF(T5_imgsummary!E14:N14,"OT")*100/M14)</f>
        <v>0</v>
      </c>
      <c r="DJ14">
        <f>IF(M14=0,0,COUNTIF(T5_imgsummary!E14:N14,"SG")*100/M14)</f>
        <v>0</v>
      </c>
      <c r="DK14">
        <f>IF(M14=0,0,COUNTIF(T5_imgsummary!E14:N14,"SC")*100/M14)</f>
        <v>0</v>
      </c>
      <c r="DL14">
        <f>IF(M14=0,0,COUNTIF(T5_imgsummary!E14:N14,"SP")*100/M14)</f>
        <v>0</v>
      </c>
      <c r="DM14">
        <f>IF(M14=0,0,COUNTIF(T5_imgsummary!E14:N14,"ZO")*100/M14)</f>
        <v>0</v>
      </c>
      <c r="DO14">
        <f>IF(M14=0,0,COUNTIF(T5_imgsummary!E14:N14,"TWB")*100/M14)</f>
        <v>0</v>
      </c>
      <c r="DQ14">
        <f>IF(M14=0,0,COUNTIF(T5_imgsummary!Y14:AH14,"COR")*100/M14)</f>
        <v>0</v>
      </c>
      <c r="DR14">
        <f>IF(M14=0,0,COUNTIF(T5_imgsummary!Y14:AH14,"COTS")*100/M14)</f>
        <v>0</v>
      </c>
      <c r="DS14">
        <f>IF(M14=0,0,COUNTIF(T5_imgsummary!Y14:AH14,"DIA")*100/M14)</f>
        <v>0</v>
      </c>
      <c r="DT14">
        <f>IF(M14=0,0,COUNTIF(T5_imgsummary!Y14:AH14,"GORG")*100/M14)</f>
        <v>0</v>
      </c>
      <c r="DU14">
        <f>IF(M14=0,0,COUNTIF(T5_imgsummary!Y14:AH14,"ISIS")*100/M14)</f>
        <v>0</v>
      </c>
      <c r="DV14">
        <f>IF(M14=0,0,COUNTIF(T5_imgsummary!Y14:AH14,"DIS")*100/M14)</f>
        <v>0</v>
      </c>
      <c r="DW14">
        <f>IF(M14=0,0,COUNTIF(T5_imgsummary!Y14:AH14,"BLEC")*100/M14)</f>
        <v>0</v>
      </c>
      <c r="DX14">
        <f>IF(M14=0,0,COUNTIF(T5_imgsummary!Y14:AH14,"COD")*100/M14)</f>
        <v>0</v>
      </c>
      <c r="DY14">
        <f>IF(M14=0,0,COUNTIF(T5_imgsummary!Y14:AH14,"KAPP")*100/M14)</f>
        <v>0</v>
      </c>
      <c r="DZ14">
        <f>IF(M14=0,0,COUNTIF(T5_imgsummary!Y14:AH14,"SARG")*100/M14)</f>
        <v>0</v>
      </c>
      <c r="EA14">
        <f>IF(M14=0,0,COUNTIF(T5_imgsummary!Y14:AH14,"ZACRF")*100/M14)</f>
        <v>0</v>
      </c>
      <c r="EB14">
        <f>IF(M14=0,0,COUNTIF(T5_imgsummary!Y14:AH14,"ZAGARF")*100/M14)</f>
        <v>0</v>
      </c>
      <c r="EC14">
        <f>IF(M14=0,0,COUNTIF(T5_imgsummary!Y14:AH14,"ZAGATF")*100/M14)</f>
        <v>0</v>
      </c>
      <c r="ED14">
        <f>IF(M14=0,0,COUNTIF(T5_imgsummary!Y14:AH14,"ZCMRF")*100/M14)</f>
        <v>0</v>
      </c>
      <c r="EE14">
        <f>IF(M14=0,0,COUNTIF(T5_imgsummary!Y14:AH14,"ZDENF")*100/M14)</f>
        <v>0</v>
      </c>
      <c r="EF14">
        <f>IF(M14=0,0,COUNTIF(T5_imgsummary!Y14:AH14,"ZEUPF")*100/M14)</f>
        <v>0</v>
      </c>
      <c r="EG14">
        <f>IF(M14=0,0,COUNTIF(T5_imgsummary!Y14:AH14,"ZFAVF")*100/M14)</f>
        <v>0</v>
      </c>
      <c r="EH14">
        <f>IF(M14=0,0,COUNTIF(T5_imgsummary!Y14:AH14,"ZMUSF")*100/M14)</f>
        <v>0</v>
      </c>
      <c r="EI14">
        <f>IF(M14=0,0,COUNTIF(T5_imgsummary!Y14:AH14,"ZNSC")*100/M14)</f>
        <v>0</v>
      </c>
      <c r="EJ14">
        <f>IF(M14=0,0,COUNTIF(T5_imgsummary!Y14:AH14,"ZOC")*100/M14)</f>
        <v>0</v>
      </c>
      <c r="EK14">
        <f>IF(M14=0,0,COUNTIF(T5_imgsummary!Y14:AH14,"ZPOCF")*100/M14)</f>
        <v>0</v>
      </c>
      <c r="EL14">
        <f>IF(M14=0,0,COUNTIF(T5_imgsummary!Y14:AH14,"ZPORF")*100/M14)</f>
        <v>0</v>
      </c>
    </row>
    <row r="15" spans="1:142" x14ac:dyDescent="0.25">
      <c r="A15">
        <v>13</v>
      </c>
      <c r="B15" t="s">
        <v>1041</v>
      </c>
      <c r="F15">
        <f>IF(M15=0,0,COUNTIF(T5_imgsummary!O15:X15,"HC")*100/M15)</f>
        <v>0</v>
      </c>
      <c r="G15" s="26">
        <f>IF(M15=0,0,COUNTIF(T5_imgsummary!O15:X15,"AA")*100/M15)</f>
        <v>80</v>
      </c>
      <c r="H15">
        <f>IF(M15=0,0,COUNTIF(T5_imgsummary!O15:X15,"AB")*100/M15)</f>
        <v>0</v>
      </c>
      <c r="I15" s="26">
        <f>IF(M15=0,0,COUNTIF(T5_imgsummary!O15:X15,"MA")*100/M15)</f>
        <v>20</v>
      </c>
      <c r="J15">
        <f>IF(M15=0,0,COUNTIF(T5_imgsummary!O15:X15,"HA")*100/M15)</f>
        <v>0</v>
      </c>
      <c r="K15">
        <f>IF(M15=0,0,COUNTIF(T5_imgsummary!O15:X15,"OB")*100/M15)</f>
        <v>0</v>
      </c>
      <c r="L15">
        <f>IF(M15=0,0,COUNTIF(T5_imgsummary!O15:X15,"TWB")*100/M15)</f>
        <v>0</v>
      </c>
      <c r="M15">
        <f>10-COUNTIF(T5_imgsummary!O15:X15,"TWS")</f>
        <v>10</v>
      </c>
      <c r="P15">
        <f>IF(M15=0,0,COUNTIF(T5_imgsummary!E15:N15,"ACAN")*100/M15)</f>
        <v>0</v>
      </c>
      <c r="Q15">
        <f>IF(M15=0,0,COUNTIF(T5_imgsummary!E15:N15,"ACB")*100/M15)</f>
        <v>0</v>
      </c>
      <c r="R15">
        <f>IF(M15=0,0,COUNTIF(T5_imgsummary!E15:N15,"ACC")*100/M15)</f>
        <v>0</v>
      </c>
      <c r="S15">
        <f>IF(M15=0,0,COUNTIF(T5_imgsummary!E15:N15,"ACD")*100/M15)</f>
        <v>0</v>
      </c>
      <c r="T15">
        <f>IF(M15=0,0,COUNTIF(T5_imgsummary!E15:N15,"ACH")*100/M15)</f>
        <v>0</v>
      </c>
      <c r="U15">
        <f>IF(M15=0,0,COUNTIF(T5_imgsummary!E15:N15,"ACT")*100/M15)</f>
        <v>0</v>
      </c>
      <c r="V15">
        <f>IF(M15=0,0,COUNTIF(T5_imgsummary!E15:N15,"ACR")*100/M15)</f>
        <v>0</v>
      </c>
      <c r="W15">
        <f>IF(M15=0,0,COUNTIF(T5_imgsummary!E15:N15,"AST")*100/M15)</f>
        <v>0</v>
      </c>
      <c r="X15">
        <f>IF(M15=0,0,COUNTIF(T5_imgsummary!E15:N15,"AF")*100/M15)</f>
        <v>0</v>
      </c>
      <c r="Y15">
        <f>IF(M15=0,0,COUNTIF(T5_imgsummary!E15:N15,"BLEC")*100/M15)</f>
        <v>0</v>
      </c>
      <c r="Z15">
        <f>IF(M15=0,0,COUNTIF(T5_imgsummary!E15:N15,"CAU")*100/M15)</f>
        <v>0</v>
      </c>
      <c r="AA15">
        <f>IF(M15=0,0,COUNTIF(T5_imgsummary!E15:N15,"COE")*100/M15)</f>
        <v>0</v>
      </c>
      <c r="AB15">
        <f>IF(M15=0,0,COUNTIF(T5_imgsummary!E15:N15,"COS")*100/M15)</f>
        <v>0</v>
      </c>
      <c r="AC15">
        <f>IF(M15=0,0,COUNTIF(T5_imgsummary!E15:N15,"CYP")*100/M15)</f>
        <v>0</v>
      </c>
      <c r="AD15">
        <f>IF(M15=0,0,COUNTIF(T5_imgsummary!E15:N15,"DIP")*100/M15)</f>
        <v>0</v>
      </c>
      <c r="AE15">
        <f>IF(M15=0,0,COUNTIF(T5_imgsummary!E15:N15,"ECHY")*100/M15)</f>
        <v>0</v>
      </c>
      <c r="AF15">
        <f>IF(M15=0,0,COUNTIF(T5_imgsummary!E15:N15,"ECHI")*100/M15)</f>
        <v>0</v>
      </c>
      <c r="AG15">
        <f>IF(M15=0,0,COUNTIF(T5_imgsummary!E15:N15,"EUP")*100/M15)</f>
        <v>0</v>
      </c>
      <c r="AH15">
        <f>IF(M15=0,0,COUNTIF(T5_imgsummary!E15:N15,"FAV")*100/M15)</f>
        <v>0</v>
      </c>
      <c r="AI15">
        <f>IF(M15=0,0,COUNTIF(T5_imgsummary!E15:N15,"FVI")*100/M15)</f>
        <v>0</v>
      </c>
      <c r="AJ15">
        <f>IF(M15=0,0,COUNTIF(T5_imgsummary!E15:N15,"CMR")*100/M15)</f>
        <v>0</v>
      </c>
      <c r="AK15">
        <f>IF(M15=0,0,COUNTIF(T5_imgsummary!E15:N15,"GAL")*100/M15)</f>
        <v>0</v>
      </c>
      <c r="AL15">
        <f>IF(M15=0,0,COUNTIF(T5_imgsummary!E15:N15,"GONIA")*100/M15)</f>
        <v>0</v>
      </c>
      <c r="AM15">
        <f>IF(M15=0,0,COUNTIF(T5_imgsummary!E15:N15,"GONIO")*100/M15)</f>
        <v>0</v>
      </c>
      <c r="AN15">
        <f>IF(M15=0,0,COUNTIF(T5_imgsummary!E15:N15,"HEL")*100/M15)</f>
        <v>0</v>
      </c>
      <c r="AO15">
        <f>IF(M15=0,0,COUNTIF(T5_imgsummary!E15:N15,"HYD")*100/M15)</f>
        <v>0</v>
      </c>
      <c r="AP15">
        <f>IF(M15=0,0,COUNTIF(T5_imgsummary!E15:N15,"ISO")*100/M15)</f>
        <v>0</v>
      </c>
      <c r="AQ15">
        <f>IF(M15=0,0,COUNTIF(T5_imgsummary!E15:N15,"LEPA")*100/M15)</f>
        <v>0</v>
      </c>
      <c r="AR15">
        <f>IF(M15=0,0,COUNTIF(T5_imgsummary!E15:N15,"LEPS")*100/M15)</f>
        <v>0</v>
      </c>
      <c r="AS15">
        <f>IF(M15=0,0,COUNTIF(T5_imgsummary!E15:N15,"LOB")*100/M15)</f>
        <v>0</v>
      </c>
      <c r="AT15">
        <f>IF(M15=0,0,COUNTIF(T5_imgsummary!E15:N15,"MER")*100/M15)</f>
        <v>0</v>
      </c>
      <c r="AU15">
        <f>IF(M15=0,0,COUNTIF(T5_imgsummary!E15:N15,"MILL")*100/M15)</f>
        <v>0</v>
      </c>
      <c r="AV15">
        <f>IF(M15=0,0,COUNTIF(T5_imgsummary!E15:N15,"MON")*100/M15)</f>
        <v>0</v>
      </c>
      <c r="AW15">
        <f>IF(M15=0,0,COUNTIF(T5_imgsummary!E15:N15,"MONTB")*100/M15)</f>
        <v>0</v>
      </c>
      <c r="AX15">
        <f>IF(M15=0,0,COUNTIF(T5_imgsummary!E15:N15,"MONTE")*100/M15)</f>
        <v>0</v>
      </c>
      <c r="AY15">
        <f>IF(M15=0,0,COUNTIF(T5_imgsummary!E15:N15,"MONTF")*100/M15)</f>
        <v>0</v>
      </c>
      <c r="AZ15">
        <f>IF(M15=0,0,COUNTIF(T5_imgsummary!E15:N15,"MYC")*100/M15)</f>
        <v>0</v>
      </c>
      <c r="BA15">
        <f>IF(M15=0,0,COUNTIF(T5_imgsummary!E15:N15,"CB")*100/M15)</f>
        <v>0</v>
      </c>
      <c r="BB15">
        <f>IF(M15=0,0,COUNTIF(T5_imgsummary!E15:N15,"BUB")*100/M15)</f>
        <v>0</v>
      </c>
      <c r="BC15">
        <f>IF(M15=0,0,COUNTIF(T5_imgsummary!E15:N15,"CE")*100/M15)</f>
        <v>0</v>
      </c>
      <c r="BD15">
        <f>IF(M15=0,0,COUNTIF(T5_imgsummary!E15:N15,"CF")*100/M15)</f>
        <v>0</v>
      </c>
      <c r="BE15">
        <f>IF(M15=0,0,COUNTIF(T5_imgsummary!E15:N15,"FOT")*100/M15)</f>
        <v>0</v>
      </c>
      <c r="BF15">
        <f>IF(M15=0,0,COUNTIF(T5_imgsummary!E15:N15,"CM")*100/M15)</f>
        <v>0</v>
      </c>
      <c r="BG15">
        <f>IF(M15=0,0,COUNTIF(T5_imgsummary!E15:N15,"OULA")*100/M15)</f>
        <v>0</v>
      </c>
      <c r="BH15">
        <f>IF(M15=0,0,COUNTIF(T5_imgsummary!E15:N15,"OULO")*100/M15)</f>
        <v>0</v>
      </c>
      <c r="BI15">
        <f>IF(M15=0,0,COUNTIF(T5_imgsummary!E15:N15,"OXY")*100/M15)</f>
        <v>0</v>
      </c>
      <c r="BJ15">
        <f>IF(M15=0,0,COUNTIF(T5_imgsummary!E15:N15,"PACE")*100/M15)</f>
        <v>0</v>
      </c>
      <c r="BK15">
        <f>IF(M15=0,0,COUNTIF(T5_imgsummary!E15:N15,"PACF")*100/M15)</f>
        <v>0</v>
      </c>
      <c r="BL15">
        <f>IF(M15=0,0,COUNTIF(T5_imgsummary!E15:N15,"PAV")*100/M15)</f>
        <v>0</v>
      </c>
      <c r="BM15">
        <f>IF(M15=0,0,COUNTIF(T5_imgsummary!E15:N15,"PEC")*100/M15)</f>
        <v>0</v>
      </c>
      <c r="BN15">
        <f>IF(M15=0,0,COUNTIF(T5_imgsummary!E15:N15,"PLAT")*100/M15)</f>
        <v>0</v>
      </c>
      <c r="BO15">
        <f>IF(M15=0,0,COUNTIF(T5_imgsummary!E15:N15,"POC")*100/M15)</f>
        <v>0</v>
      </c>
      <c r="BP15">
        <f>IF(M15=0,0,COUNTIF(T5_imgsummary!E15:N15,"PORB")*100/M15)</f>
        <v>0</v>
      </c>
      <c r="BQ15">
        <f>IF(M15=0,0,COUNTIF(T5_imgsummary!E15:N15,"PORE")*100/M15)</f>
        <v>0</v>
      </c>
      <c r="BR15">
        <f>IF(M15=0,0,COUNTIF(T5_imgsummary!E15:N15,"PORM")*100/M15)</f>
        <v>0</v>
      </c>
      <c r="BS15">
        <f>IF(M15=0,0,COUNTIF(T5_imgsummary!E15:N15,"SER")*100/M15)</f>
        <v>0</v>
      </c>
      <c r="BT15">
        <f>IF(M15=0,0,COUNTIF(T5_imgsummary!E15:N15,"STY")*100/M15)</f>
        <v>0</v>
      </c>
      <c r="BU15">
        <f>IF(M15=0,0,COUNTIF(T5_imgsummary!E15:N15,"SYM")*100/M15)</f>
        <v>0</v>
      </c>
      <c r="BV15">
        <f>IF(M15=0,0,COUNTIF(T5_imgsummary!E15:N15,"TUBI")*100/M15)</f>
        <v>0</v>
      </c>
      <c r="BW15">
        <f>IF(M15=0,0,COUNTIF(T5_imgsummary!E15:N15,"TURB")*100/M15)</f>
        <v>0</v>
      </c>
      <c r="BX15">
        <f>IF(M15=0,0,COUNTIF(T5_imgsummary!E15:N15,"ZACRF")*100/M15)</f>
        <v>0</v>
      </c>
      <c r="BY15">
        <f>IF(M15=0,0,COUNTIF(T5_imgsummary!E15:N15,"ZAGARF")*100/M15)</f>
        <v>0</v>
      </c>
      <c r="BZ15">
        <f>IF(M15=0,0,COUNTIF(T5_imgsummary!E15:N15,"ZAGATF")*100/M15)</f>
        <v>0</v>
      </c>
      <c r="CA15">
        <f>IF(M15=0,0,COUNTIF(T5_imgsummary!E15:N15,"ZDENF")*100/M15)</f>
        <v>0</v>
      </c>
      <c r="CB15">
        <f>IF(M15=0,0,COUNTIF(T5_imgsummary!E15:N15,"ZEUPF")*100/M15)</f>
        <v>0</v>
      </c>
      <c r="CC15">
        <f>IF(M15=0,0,COUNTIF(T5_imgsummary!E15:N15,"ZFAVF")*100/M15)</f>
        <v>0</v>
      </c>
      <c r="CD15">
        <f>IF(M15=0,0,COUNTIF(T5_imgsummary!E15:N15,"ZCMRF")*100/M15)</f>
        <v>0</v>
      </c>
      <c r="CE15">
        <f>IF(M15=0,0,COUNTIF(T5_imgsummary!E15:N15,"ZMUSF")*100/M15)</f>
        <v>0</v>
      </c>
      <c r="CF15">
        <f>IF(M15=0,0,COUNTIF(T5_imgsummary!E15:N15,"ZNSC")*100/M15)</f>
        <v>0</v>
      </c>
      <c r="CG15">
        <f>IF(M15=0,0,COUNTIF(T5_imgsummary!E15:N15,"ZOC")*100/M15)</f>
        <v>0</v>
      </c>
      <c r="CH15">
        <f>IF(M15=0,0,COUNTIF(T5_imgsummary!E15:N15,"ZPOCF")*100/M15)</f>
        <v>0</v>
      </c>
      <c r="CI15">
        <f>IF(M15=0,0,COUNTIF(T5_imgsummary!E15:N15,"ZPORF")*100/M15)</f>
        <v>0</v>
      </c>
      <c r="CK15" s="26">
        <f>IF(M15=0,0,COUNTIF(T5_imgsummary!E15:N15,"AA")*100/M15)</f>
        <v>80</v>
      </c>
      <c r="CL15">
        <f>IF(M15=0,0,COUNTIF(T5_imgsummary!E15:N15,"CA")*100/M15)</f>
        <v>0</v>
      </c>
      <c r="CM15">
        <f>IF(M15=0,0,COUNTIF(T5_imgsummary!E15:N15,"DC")*100/M15)</f>
        <v>0</v>
      </c>
      <c r="CN15">
        <f>IF(M15=0,0,COUNTIF(T5_imgsummary!E15:N15,"DCA")*100/M15)</f>
        <v>0</v>
      </c>
      <c r="CO15">
        <f>IF(M15=0,0,COUNTIF(T5_imgsummary!E15:N15,"DIS")*100/M15)</f>
        <v>0</v>
      </c>
      <c r="CQ15">
        <f>IF(M15=0,0,COUNTIF(T5_imgsummary!E15:N15,"GRV")*100/M15)</f>
        <v>0</v>
      </c>
      <c r="CR15">
        <f>IF(M15=0,0,COUNTIF(T5_imgsummary!E15:N15,"R")*100/M15)</f>
        <v>0</v>
      </c>
      <c r="CS15">
        <f>IF(M15=0,0,COUNTIF(T5_imgsummary!E15:N15,"S")*100/M15)</f>
        <v>0</v>
      </c>
      <c r="CT15">
        <f>IF(M15=0,0,COUNTIF(T5_imgsummary!E15:N15,"RCK")*100/M15)</f>
        <v>0</v>
      </c>
      <c r="CU15">
        <f>IF(M15=0,0,COUNTIF(T5_imgsummary!E15:N15,"SI")*100/M15)</f>
        <v>0</v>
      </c>
      <c r="CW15">
        <f>IF(M15=0,0,COUNTIF(T5_imgsummary!E15:N15,"COD")*100/M15)</f>
        <v>0</v>
      </c>
      <c r="CX15">
        <f>IF(M15=0,0,COUNTIF(T5_imgsummary!E15:N15,"KAPP")*100/M15)</f>
        <v>0</v>
      </c>
      <c r="CY15" s="26">
        <f>IF(M15=0,0,COUNTIF(T5_imgsummary!E15:N15,"MA")*100/M15)</f>
        <v>20</v>
      </c>
      <c r="CZ15">
        <f>IF(M15=0,0,COUNTIF(T5_imgsummary!E15:N15,"SARG")*100/M15)</f>
        <v>0</v>
      </c>
      <c r="DB15">
        <f>IF(M15=0,0,COUNTIF(T5_imgsummary!E15:N15,"HA")*100/M15)</f>
        <v>0</v>
      </c>
      <c r="DD15">
        <f>IF(M15=0,0,COUNTIF(T5_imgsummary!E15:N15,"COTS")*100/M15)</f>
        <v>0</v>
      </c>
      <c r="DE15">
        <f>IF(M15=0,0,COUNTIF(T5_imgsummary!E15:N15,"COR")*100/M15)</f>
        <v>0</v>
      </c>
      <c r="DF15">
        <f>IF(M15=0,0,COUNTIF(T5_imgsummary!E15:N15,"DIA")*100/M15)</f>
        <v>0</v>
      </c>
      <c r="DG15">
        <f>IF(M15=0,0,COUNTIF(T5_imgsummary!E15:N15,"GORG")*100/M15)</f>
        <v>0</v>
      </c>
      <c r="DH15">
        <f>IF(M15=0,0,COUNTIF(T5_imgsummary!E15:N15,"ISIS")*100/M15)</f>
        <v>0</v>
      </c>
      <c r="DI15">
        <f>IF(M15=0,0,COUNTIF(T5_imgsummary!E15:N15,"OT")*100/M15)</f>
        <v>0</v>
      </c>
      <c r="DJ15">
        <f>IF(M15=0,0,COUNTIF(T5_imgsummary!E15:N15,"SG")*100/M15)</f>
        <v>0</v>
      </c>
      <c r="DK15">
        <f>IF(M15=0,0,COUNTIF(T5_imgsummary!E15:N15,"SC")*100/M15)</f>
        <v>0</v>
      </c>
      <c r="DL15">
        <f>IF(M15=0,0,COUNTIF(T5_imgsummary!E15:N15,"SP")*100/M15)</f>
        <v>0</v>
      </c>
      <c r="DM15">
        <f>IF(M15=0,0,COUNTIF(T5_imgsummary!E15:N15,"ZO")*100/M15)</f>
        <v>0</v>
      </c>
      <c r="DO15">
        <f>IF(M15=0,0,COUNTIF(T5_imgsummary!E15:N15,"TWB")*100/M15)</f>
        <v>0</v>
      </c>
      <c r="DQ15">
        <f>IF(M15=0,0,COUNTIF(T5_imgsummary!Y15:AH15,"COR")*100/M15)</f>
        <v>0</v>
      </c>
      <c r="DR15">
        <f>IF(M15=0,0,COUNTIF(T5_imgsummary!Y15:AH15,"COTS")*100/M15)</f>
        <v>0</v>
      </c>
      <c r="DS15">
        <f>IF(M15=0,0,COUNTIF(T5_imgsummary!Y15:AH15,"DIA")*100/M15)</f>
        <v>0</v>
      </c>
      <c r="DT15">
        <f>IF(M15=0,0,COUNTIF(T5_imgsummary!Y15:AH15,"GORG")*100/M15)</f>
        <v>0</v>
      </c>
      <c r="DU15">
        <f>IF(M15=0,0,COUNTIF(T5_imgsummary!Y15:AH15,"ISIS")*100/M15)</f>
        <v>0</v>
      </c>
      <c r="DV15">
        <f>IF(M15=0,0,COUNTIF(T5_imgsummary!Y15:AH15,"DIS")*100/M15)</f>
        <v>0</v>
      </c>
      <c r="DW15">
        <f>IF(M15=0,0,COUNTIF(T5_imgsummary!Y15:AH15,"BLEC")*100/M15)</f>
        <v>0</v>
      </c>
      <c r="DX15">
        <f>IF(M15=0,0,COUNTIF(T5_imgsummary!Y15:AH15,"COD")*100/M15)</f>
        <v>0</v>
      </c>
      <c r="DY15">
        <f>IF(M15=0,0,COUNTIF(T5_imgsummary!Y15:AH15,"KAPP")*100/M15)</f>
        <v>0</v>
      </c>
      <c r="DZ15">
        <f>IF(M15=0,0,COUNTIF(T5_imgsummary!Y15:AH15,"SARG")*100/M15)</f>
        <v>0</v>
      </c>
      <c r="EA15">
        <f>IF(M15=0,0,COUNTIF(T5_imgsummary!Y15:AH15,"ZACRF")*100/M15)</f>
        <v>0</v>
      </c>
      <c r="EB15">
        <f>IF(M15=0,0,COUNTIF(T5_imgsummary!Y15:AH15,"ZAGARF")*100/M15)</f>
        <v>0</v>
      </c>
      <c r="EC15">
        <f>IF(M15=0,0,COUNTIF(T5_imgsummary!Y15:AH15,"ZAGATF")*100/M15)</f>
        <v>0</v>
      </c>
      <c r="ED15">
        <f>IF(M15=0,0,COUNTIF(T5_imgsummary!Y15:AH15,"ZCMRF")*100/M15)</f>
        <v>0</v>
      </c>
      <c r="EE15">
        <f>IF(M15=0,0,COUNTIF(T5_imgsummary!Y15:AH15,"ZDENF")*100/M15)</f>
        <v>0</v>
      </c>
      <c r="EF15">
        <f>IF(M15=0,0,COUNTIF(T5_imgsummary!Y15:AH15,"ZEUPF")*100/M15)</f>
        <v>0</v>
      </c>
      <c r="EG15">
        <f>IF(M15=0,0,COUNTIF(T5_imgsummary!Y15:AH15,"ZFAVF")*100/M15)</f>
        <v>0</v>
      </c>
      <c r="EH15">
        <f>IF(M15=0,0,COUNTIF(T5_imgsummary!Y15:AH15,"ZMUSF")*100/M15)</f>
        <v>0</v>
      </c>
      <c r="EI15">
        <f>IF(M15=0,0,COUNTIF(T5_imgsummary!Y15:AH15,"ZNSC")*100/M15)</f>
        <v>0</v>
      </c>
      <c r="EJ15">
        <f>IF(M15=0,0,COUNTIF(T5_imgsummary!Y15:AH15,"ZOC")*100/M15)</f>
        <v>0</v>
      </c>
      <c r="EK15">
        <f>IF(M15=0,0,COUNTIF(T5_imgsummary!Y15:AH15,"ZPOCF")*100/M15)</f>
        <v>0</v>
      </c>
      <c r="EL15">
        <f>IF(M15=0,0,COUNTIF(T5_imgsummary!Y15:AH15,"ZPORF")*100/M15)</f>
        <v>0</v>
      </c>
    </row>
    <row r="16" spans="1:142" x14ac:dyDescent="0.25">
      <c r="A16">
        <v>14</v>
      </c>
      <c r="B16" t="s">
        <v>1042</v>
      </c>
      <c r="F16">
        <f>IF(M16=0,0,COUNTIF(T5_imgsummary!O16:X16,"HC")*100/M16)</f>
        <v>0</v>
      </c>
      <c r="G16" s="26">
        <f>IF(M16=0,0,COUNTIF(T5_imgsummary!O16:X16,"AA")*100/M16)</f>
        <v>70</v>
      </c>
      <c r="H16">
        <f>IF(M16=0,0,COUNTIF(T5_imgsummary!O16:X16,"AB")*100/M16)</f>
        <v>0</v>
      </c>
      <c r="I16" s="26">
        <f>IF(M16=0,0,COUNTIF(T5_imgsummary!O16:X16,"MA")*100/M16)</f>
        <v>20</v>
      </c>
      <c r="J16">
        <f>IF(M16=0,0,COUNTIF(T5_imgsummary!O16:X16,"HA")*100/M16)</f>
        <v>0</v>
      </c>
      <c r="K16" s="26">
        <f>IF(M16=0,0,COUNTIF(T5_imgsummary!O16:X16,"OB")*100/M16)</f>
        <v>10</v>
      </c>
      <c r="L16">
        <f>IF(M16=0,0,COUNTIF(T5_imgsummary!O16:X16,"TWB")*100/M16)</f>
        <v>0</v>
      </c>
      <c r="M16">
        <f>10-COUNTIF(T5_imgsummary!O16:X16,"TWS")</f>
        <v>10</v>
      </c>
      <c r="P16">
        <f>IF(M16=0,0,COUNTIF(T5_imgsummary!E16:N16,"ACAN")*100/M16)</f>
        <v>0</v>
      </c>
      <c r="Q16">
        <f>IF(M16=0,0,COUNTIF(T5_imgsummary!E16:N16,"ACB")*100/M16)</f>
        <v>0</v>
      </c>
      <c r="R16">
        <f>IF(M16=0,0,COUNTIF(T5_imgsummary!E16:N16,"ACC")*100/M16)</f>
        <v>0</v>
      </c>
      <c r="S16">
        <f>IF(M16=0,0,COUNTIF(T5_imgsummary!E16:N16,"ACD")*100/M16)</f>
        <v>0</v>
      </c>
      <c r="T16">
        <f>IF(M16=0,0,COUNTIF(T5_imgsummary!E16:N16,"ACH")*100/M16)</f>
        <v>0</v>
      </c>
      <c r="U16">
        <f>IF(M16=0,0,COUNTIF(T5_imgsummary!E16:N16,"ACT")*100/M16)</f>
        <v>0</v>
      </c>
      <c r="V16">
        <f>IF(M16=0,0,COUNTIF(T5_imgsummary!E16:N16,"ACR")*100/M16)</f>
        <v>0</v>
      </c>
      <c r="W16">
        <f>IF(M16=0,0,COUNTIF(T5_imgsummary!E16:N16,"AST")*100/M16)</f>
        <v>0</v>
      </c>
      <c r="X16">
        <f>IF(M16=0,0,COUNTIF(T5_imgsummary!E16:N16,"AF")*100/M16)</f>
        <v>0</v>
      </c>
      <c r="Y16">
        <f>IF(M16=0,0,COUNTIF(T5_imgsummary!E16:N16,"BLEC")*100/M16)</f>
        <v>0</v>
      </c>
      <c r="Z16">
        <f>IF(M16=0,0,COUNTIF(T5_imgsummary!E16:N16,"CAU")*100/M16)</f>
        <v>0</v>
      </c>
      <c r="AA16">
        <f>IF(M16=0,0,COUNTIF(T5_imgsummary!E16:N16,"COE")*100/M16)</f>
        <v>0</v>
      </c>
      <c r="AB16">
        <f>IF(M16=0,0,COUNTIF(T5_imgsummary!E16:N16,"COS")*100/M16)</f>
        <v>0</v>
      </c>
      <c r="AC16">
        <f>IF(M16=0,0,COUNTIF(T5_imgsummary!E16:N16,"CYP")*100/M16)</f>
        <v>0</v>
      </c>
      <c r="AD16">
        <f>IF(M16=0,0,COUNTIF(T5_imgsummary!E16:N16,"DIP")*100/M16)</f>
        <v>0</v>
      </c>
      <c r="AE16">
        <f>IF(M16=0,0,COUNTIF(T5_imgsummary!E16:N16,"ECHY")*100/M16)</f>
        <v>0</v>
      </c>
      <c r="AF16">
        <f>IF(M16=0,0,COUNTIF(T5_imgsummary!E16:N16,"ECHI")*100/M16)</f>
        <v>0</v>
      </c>
      <c r="AG16">
        <f>IF(M16=0,0,COUNTIF(T5_imgsummary!E16:N16,"EUP")*100/M16)</f>
        <v>0</v>
      </c>
      <c r="AH16">
        <f>IF(M16=0,0,COUNTIF(T5_imgsummary!E16:N16,"FAV")*100/M16)</f>
        <v>0</v>
      </c>
      <c r="AI16">
        <f>IF(M16=0,0,COUNTIF(T5_imgsummary!E16:N16,"FVI")*100/M16)</f>
        <v>0</v>
      </c>
      <c r="AJ16">
        <f>IF(M16=0,0,COUNTIF(T5_imgsummary!E16:N16,"CMR")*100/M16)</f>
        <v>0</v>
      </c>
      <c r="AK16">
        <f>IF(M16=0,0,COUNTIF(T5_imgsummary!E16:N16,"GAL")*100/M16)</f>
        <v>0</v>
      </c>
      <c r="AL16">
        <f>IF(M16=0,0,COUNTIF(T5_imgsummary!E16:N16,"GONIA")*100/M16)</f>
        <v>0</v>
      </c>
      <c r="AM16">
        <f>IF(M16=0,0,COUNTIF(T5_imgsummary!E16:N16,"GONIO")*100/M16)</f>
        <v>0</v>
      </c>
      <c r="AN16">
        <f>IF(M16=0,0,COUNTIF(T5_imgsummary!E16:N16,"HEL")*100/M16)</f>
        <v>0</v>
      </c>
      <c r="AO16">
        <f>IF(M16=0,0,COUNTIF(T5_imgsummary!E16:N16,"HYD")*100/M16)</f>
        <v>0</v>
      </c>
      <c r="AP16">
        <f>IF(M16=0,0,COUNTIF(T5_imgsummary!E16:N16,"ISO")*100/M16)</f>
        <v>0</v>
      </c>
      <c r="AQ16">
        <f>IF(M16=0,0,COUNTIF(T5_imgsummary!E16:N16,"LEPA")*100/M16)</f>
        <v>0</v>
      </c>
      <c r="AR16">
        <f>IF(M16=0,0,COUNTIF(T5_imgsummary!E16:N16,"LEPS")*100/M16)</f>
        <v>0</v>
      </c>
      <c r="AS16">
        <f>IF(M16=0,0,COUNTIF(T5_imgsummary!E16:N16,"LOB")*100/M16)</f>
        <v>0</v>
      </c>
      <c r="AT16">
        <f>IF(M16=0,0,COUNTIF(T5_imgsummary!E16:N16,"MER")*100/M16)</f>
        <v>0</v>
      </c>
      <c r="AU16">
        <f>IF(M16=0,0,COUNTIF(T5_imgsummary!E16:N16,"MILL")*100/M16)</f>
        <v>0</v>
      </c>
      <c r="AV16">
        <f>IF(M16=0,0,COUNTIF(T5_imgsummary!E16:N16,"MON")*100/M16)</f>
        <v>0</v>
      </c>
      <c r="AW16">
        <f>IF(M16=0,0,COUNTIF(T5_imgsummary!E16:N16,"MONTB")*100/M16)</f>
        <v>0</v>
      </c>
      <c r="AX16">
        <f>IF(M16=0,0,COUNTIF(T5_imgsummary!E16:N16,"MONTE")*100/M16)</f>
        <v>0</v>
      </c>
      <c r="AY16">
        <f>IF(M16=0,0,COUNTIF(T5_imgsummary!E16:N16,"MONTF")*100/M16)</f>
        <v>0</v>
      </c>
      <c r="AZ16">
        <f>IF(M16=0,0,COUNTIF(T5_imgsummary!E16:N16,"MYC")*100/M16)</f>
        <v>0</v>
      </c>
      <c r="BA16">
        <f>IF(M16=0,0,COUNTIF(T5_imgsummary!E16:N16,"CB")*100/M16)</f>
        <v>0</v>
      </c>
      <c r="BB16">
        <f>IF(M16=0,0,COUNTIF(T5_imgsummary!E16:N16,"BUB")*100/M16)</f>
        <v>0</v>
      </c>
      <c r="BC16">
        <f>IF(M16=0,0,COUNTIF(T5_imgsummary!E16:N16,"CE")*100/M16)</f>
        <v>0</v>
      </c>
      <c r="BD16">
        <f>IF(M16=0,0,COUNTIF(T5_imgsummary!E16:N16,"CF")*100/M16)</f>
        <v>0</v>
      </c>
      <c r="BE16">
        <f>IF(M16=0,0,COUNTIF(T5_imgsummary!E16:N16,"FOT")*100/M16)</f>
        <v>0</v>
      </c>
      <c r="BF16">
        <f>IF(M16=0,0,COUNTIF(T5_imgsummary!E16:N16,"CM")*100/M16)</f>
        <v>0</v>
      </c>
      <c r="BG16">
        <f>IF(M16=0,0,COUNTIF(T5_imgsummary!E16:N16,"OULA")*100/M16)</f>
        <v>0</v>
      </c>
      <c r="BH16">
        <f>IF(M16=0,0,COUNTIF(T5_imgsummary!E16:N16,"OULO")*100/M16)</f>
        <v>0</v>
      </c>
      <c r="BI16">
        <f>IF(M16=0,0,COUNTIF(T5_imgsummary!E16:N16,"OXY")*100/M16)</f>
        <v>0</v>
      </c>
      <c r="BJ16">
        <f>IF(M16=0,0,COUNTIF(T5_imgsummary!E16:N16,"PACE")*100/M16)</f>
        <v>0</v>
      </c>
      <c r="BK16">
        <f>IF(M16=0,0,COUNTIF(T5_imgsummary!E16:N16,"PACF")*100/M16)</f>
        <v>0</v>
      </c>
      <c r="BL16">
        <f>IF(M16=0,0,COUNTIF(T5_imgsummary!E16:N16,"PAV")*100/M16)</f>
        <v>0</v>
      </c>
      <c r="BM16">
        <f>IF(M16=0,0,COUNTIF(T5_imgsummary!E16:N16,"PEC")*100/M16)</f>
        <v>0</v>
      </c>
      <c r="BN16">
        <f>IF(M16=0,0,COUNTIF(T5_imgsummary!E16:N16,"PLAT")*100/M16)</f>
        <v>0</v>
      </c>
      <c r="BO16">
        <f>IF(M16=0,0,COUNTIF(T5_imgsummary!E16:N16,"POC")*100/M16)</f>
        <v>0</v>
      </c>
      <c r="BP16">
        <f>IF(M16=0,0,COUNTIF(T5_imgsummary!E16:N16,"PORB")*100/M16)</f>
        <v>0</v>
      </c>
      <c r="BQ16">
        <f>IF(M16=0,0,COUNTIF(T5_imgsummary!E16:N16,"PORE")*100/M16)</f>
        <v>0</v>
      </c>
      <c r="BR16">
        <f>IF(M16=0,0,COUNTIF(T5_imgsummary!E16:N16,"PORM")*100/M16)</f>
        <v>0</v>
      </c>
      <c r="BS16">
        <f>IF(M16=0,0,COUNTIF(T5_imgsummary!E16:N16,"SER")*100/M16)</f>
        <v>0</v>
      </c>
      <c r="BT16">
        <f>IF(M16=0,0,COUNTIF(T5_imgsummary!E16:N16,"STY")*100/M16)</f>
        <v>0</v>
      </c>
      <c r="BU16">
        <f>IF(M16=0,0,COUNTIF(T5_imgsummary!E16:N16,"SYM")*100/M16)</f>
        <v>0</v>
      </c>
      <c r="BV16">
        <f>IF(M16=0,0,COUNTIF(T5_imgsummary!E16:N16,"TUBI")*100/M16)</f>
        <v>0</v>
      </c>
      <c r="BW16">
        <f>IF(M16=0,0,COUNTIF(T5_imgsummary!E16:N16,"TURB")*100/M16)</f>
        <v>0</v>
      </c>
      <c r="BX16">
        <f>IF(M16=0,0,COUNTIF(T5_imgsummary!E16:N16,"ZACRF")*100/M16)</f>
        <v>0</v>
      </c>
      <c r="BY16">
        <f>IF(M16=0,0,COUNTIF(T5_imgsummary!E16:N16,"ZAGARF")*100/M16)</f>
        <v>0</v>
      </c>
      <c r="BZ16">
        <f>IF(M16=0,0,COUNTIF(T5_imgsummary!E16:N16,"ZAGATF")*100/M16)</f>
        <v>0</v>
      </c>
      <c r="CA16">
        <f>IF(M16=0,0,COUNTIF(T5_imgsummary!E16:N16,"ZDENF")*100/M16)</f>
        <v>0</v>
      </c>
      <c r="CB16">
        <f>IF(M16=0,0,COUNTIF(T5_imgsummary!E16:N16,"ZEUPF")*100/M16)</f>
        <v>0</v>
      </c>
      <c r="CC16">
        <f>IF(M16=0,0,COUNTIF(T5_imgsummary!E16:N16,"ZFAVF")*100/M16)</f>
        <v>0</v>
      </c>
      <c r="CD16">
        <f>IF(M16=0,0,COUNTIF(T5_imgsummary!E16:N16,"ZCMRF")*100/M16)</f>
        <v>0</v>
      </c>
      <c r="CE16">
        <f>IF(M16=0,0,COUNTIF(T5_imgsummary!E16:N16,"ZMUSF")*100/M16)</f>
        <v>0</v>
      </c>
      <c r="CF16">
        <f>IF(M16=0,0,COUNTIF(T5_imgsummary!E16:N16,"ZNSC")*100/M16)</f>
        <v>0</v>
      </c>
      <c r="CG16">
        <f>IF(M16=0,0,COUNTIF(T5_imgsummary!E16:N16,"ZOC")*100/M16)</f>
        <v>0</v>
      </c>
      <c r="CH16">
        <f>IF(M16=0,0,COUNTIF(T5_imgsummary!E16:N16,"ZPOCF")*100/M16)</f>
        <v>0</v>
      </c>
      <c r="CI16">
        <f>IF(M16=0,0,COUNTIF(T5_imgsummary!E16:N16,"ZPORF")*100/M16)</f>
        <v>0</v>
      </c>
      <c r="CK16" s="26">
        <f>IF(M16=0,0,COUNTIF(T5_imgsummary!E16:N16,"AA")*100/M16)</f>
        <v>70</v>
      </c>
      <c r="CL16">
        <f>IF(M16=0,0,COUNTIF(T5_imgsummary!E16:N16,"CA")*100/M16)</f>
        <v>0</v>
      </c>
      <c r="CM16">
        <f>IF(M16=0,0,COUNTIF(T5_imgsummary!E16:N16,"DC")*100/M16)</f>
        <v>0</v>
      </c>
      <c r="CN16">
        <f>IF(M16=0,0,COUNTIF(T5_imgsummary!E16:N16,"DCA")*100/M16)</f>
        <v>0</v>
      </c>
      <c r="CO16">
        <f>IF(M16=0,0,COUNTIF(T5_imgsummary!E16:N16,"DIS")*100/M16)</f>
        <v>0</v>
      </c>
      <c r="CQ16">
        <f>IF(M16=0,0,COUNTIF(T5_imgsummary!E16:N16,"GRV")*100/M16)</f>
        <v>0</v>
      </c>
      <c r="CR16">
        <f>IF(M16=0,0,COUNTIF(T5_imgsummary!E16:N16,"R")*100/M16)</f>
        <v>0</v>
      </c>
      <c r="CS16">
        <f>IF(M16=0,0,COUNTIF(T5_imgsummary!E16:N16,"S")*100/M16)</f>
        <v>0</v>
      </c>
      <c r="CT16">
        <f>IF(M16=0,0,COUNTIF(T5_imgsummary!E16:N16,"RCK")*100/M16)</f>
        <v>0</v>
      </c>
      <c r="CU16">
        <f>IF(M16=0,0,COUNTIF(T5_imgsummary!E16:N16,"SI")*100/M16)</f>
        <v>0</v>
      </c>
      <c r="CW16">
        <f>IF(M16=0,0,COUNTIF(T5_imgsummary!E16:N16,"COD")*100/M16)</f>
        <v>0</v>
      </c>
      <c r="CX16">
        <f>IF(M16=0,0,COUNTIF(T5_imgsummary!E16:N16,"KAPP")*100/M16)</f>
        <v>0</v>
      </c>
      <c r="CY16" s="26">
        <f>IF(M16=0,0,COUNTIF(T5_imgsummary!E16:N16,"MA")*100/M16)</f>
        <v>20</v>
      </c>
      <c r="CZ16">
        <f>IF(M16=0,0,COUNTIF(T5_imgsummary!E16:N16,"SARG")*100/M16)</f>
        <v>0</v>
      </c>
      <c r="DB16">
        <f>IF(M16=0,0,COUNTIF(T5_imgsummary!E16:N16,"HA")*100/M16)</f>
        <v>0</v>
      </c>
      <c r="DD16">
        <f>IF(M16=0,0,COUNTIF(T5_imgsummary!E16:N16,"COTS")*100/M16)</f>
        <v>0</v>
      </c>
      <c r="DE16">
        <f>IF(M16=0,0,COUNTIF(T5_imgsummary!E16:N16,"COR")*100/M16)</f>
        <v>0</v>
      </c>
      <c r="DF16">
        <f>IF(M16=0,0,COUNTIF(T5_imgsummary!E16:N16,"DIA")*100/M16)</f>
        <v>0</v>
      </c>
      <c r="DG16">
        <f>IF(M16=0,0,COUNTIF(T5_imgsummary!E16:N16,"GORG")*100/M16)</f>
        <v>0</v>
      </c>
      <c r="DH16">
        <f>IF(M16=0,0,COUNTIF(T5_imgsummary!E16:N16,"ISIS")*100/M16)</f>
        <v>0</v>
      </c>
      <c r="DI16">
        <f>IF(M16=0,0,COUNTIF(T5_imgsummary!E16:N16,"OT")*100/M16)</f>
        <v>0</v>
      </c>
      <c r="DJ16">
        <f>IF(M16=0,0,COUNTIF(T5_imgsummary!E16:N16,"SG")*100/M16)</f>
        <v>0</v>
      </c>
      <c r="DK16">
        <f>IF(M16=0,0,COUNTIF(T5_imgsummary!E16:N16,"SC")*100/M16)</f>
        <v>0</v>
      </c>
      <c r="DL16" s="26">
        <f>IF(M16=0,0,COUNTIF(T5_imgsummary!E16:N16,"SP")*100/M16)</f>
        <v>10</v>
      </c>
      <c r="DM16">
        <f>IF(M16=0,0,COUNTIF(T5_imgsummary!E16:N16,"ZO")*100/M16)</f>
        <v>0</v>
      </c>
      <c r="DO16">
        <f>IF(M16=0,0,COUNTIF(T5_imgsummary!E16:N16,"TWB")*100/M16)</f>
        <v>0</v>
      </c>
      <c r="DQ16">
        <f>IF(M16=0,0,COUNTIF(T5_imgsummary!Y16:AH16,"COR")*100/M16)</f>
        <v>0</v>
      </c>
      <c r="DR16">
        <f>IF(M16=0,0,COUNTIF(T5_imgsummary!Y16:AH16,"COTS")*100/M16)</f>
        <v>0</v>
      </c>
      <c r="DS16">
        <f>IF(M16=0,0,COUNTIF(T5_imgsummary!Y16:AH16,"DIA")*100/M16)</f>
        <v>0</v>
      </c>
      <c r="DT16">
        <f>IF(M16=0,0,COUNTIF(T5_imgsummary!Y16:AH16,"GORG")*100/M16)</f>
        <v>0</v>
      </c>
      <c r="DU16">
        <f>IF(M16=0,0,COUNTIF(T5_imgsummary!Y16:AH16,"ISIS")*100/M16)</f>
        <v>0</v>
      </c>
      <c r="DV16">
        <f>IF(M16=0,0,COUNTIF(T5_imgsummary!Y16:AH16,"DIS")*100/M16)</f>
        <v>0</v>
      </c>
      <c r="DW16">
        <f>IF(M16=0,0,COUNTIF(T5_imgsummary!Y16:AH16,"BLEC")*100/M16)</f>
        <v>0</v>
      </c>
      <c r="DX16">
        <f>IF(M16=0,0,COUNTIF(T5_imgsummary!Y16:AH16,"COD")*100/M16)</f>
        <v>0</v>
      </c>
      <c r="DY16">
        <f>IF(M16=0,0,COUNTIF(T5_imgsummary!Y16:AH16,"KAPP")*100/M16)</f>
        <v>0</v>
      </c>
      <c r="DZ16">
        <f>IF(M16=0,0,COUNTIF(T5_imgsummary!Y16:AH16,"SARG")*100/M16)</f>
        <v>0</v>
      </c>
      <c r="EA16">
        <f>IF(M16=0,0,COUNTIF(T5_imgsummary!Y16:AH16,"ZACRF")*100/M16)</f>
        <v>0</v>
      </c>
      <c r="EB16">
        <f>IF(M16=0,0,COUNTIF(T5_imgsummary!Y16:AH16,"ZAGARF")*100/M16)</f>
        <v>0</v>
      </c>
      <c r="EC16">
        <f>IF(M16=0,0,COUNTIF(T5_imgsummary!Y16:AH16,"ZAGATF")*100/M16)</f>
        <v>0</v>
      </c>
      <c r="ED16">
        <f>IF(M16=0,0,COUNTIF(T5_imgsummary!Y16:AH16,"ZCMRF")*100/M16)</f>
        <v>0</v>
      </c>
      <c r="EE16">
        <f>IF(M16=0,0,COUNTIF(T5_imgsummary!Y16:AH16,"ZDENF")*100/M16)</f>
        <v>0</v>
      </c>
      <c r="EF16">
        <f>IF(M16=0,0,COUNTIF(T5_imgsummary!Y16:AH16,"ZEUPF")*100/M16)</f>
        <v>0</v>
      </c>
      <c r="EG16">
        <f>IF(M16=0,0,COUNTIF(T5_imgsummary!Y16:AH16,"ZFAVF")*100/M16)</f>
        <v>0</v>
      </c>
      <c r="EH16">
        <f>IF(M16=0,0,COUNTIF(T5_imgsummary!Y16:AH16,"ZMUSF")*100/M16)</f>
        <v>0</v>
      </c>
      <c r="EI16">
        <f>IF(M16=0,0,COUNTIF(T5_imgsummary!Y16:AH16,"ZNSC")*100/M16)</f>
        <v>0</v>
      </c>
      <c r="EJ16">
        <f>IF(M16=0,0,COUNTIF(T5_imgsummary!Y16:AH16,"ZOC")*100/M16)</f>
        <v>0</v>
      </c>
      <c r="EK16">
        <f>IF(M16=0,0,COUNTIF(T5_imgsummary!Y16:AH16,"ZPOCF")*100/M16)</f>
        <v>0</v>
      </c>
      <c r="EL16">
        <f>IF(M16=0,0,COUNTIF(T5_imgsummary!Y16:AH16,"ZPORF")*100/M16)</f>
        <v>0</v>
      </c>
    </row>
    <row r="17" spans="1:142" x14ac:dyDescent="0.25">
      <c r="A17">
        <v>15</v>
      </c>
      <c r="B17" t="s">
        <v>1043</v>
      </c>
      <c r="F17">
        <f>IF(M17=0,0,COUNTIF(T5_imgsummary!O17:X17,"HC")*100/M17)</f>
        <v>0</v>
      </c>
      <c r="G17" s="26">
        <f>IF(M17=0,0,COUNTIF(T5_imgsummary!O17:X17,"AA")*100/M17)</f>
        <v>90</v>
      </c>
      <c r="H17" s="26">
        <f>IF(M17=0,0,COUNTIF(T5_imgsummary!O17:X17,"AB")*100/M17)</f>
        <v>10</v>
      </c>
      <c r="I17">
        <f>IF(M17=0,0,COUNTIF(T5_imgsummary!O17:X17,"MA")*100/M17)</f>
        <v>0</v>
      </c>
      <c r="J17">
        <f>IF(M17=0,0,COUNTIF(T5_imgsummary!O17:X17,"HA")*100/M17)</f>
        <v>0</v>
      </c>
      <c r="K17">
        <f>IF(M17=0,0,COUNTIF(T5_imgsummary!O17:X17,"OB")*100/M17)</f>
        <v>0</v>
      </c>
      <c r="L17">
        <f>IF(M17=0,0,COUNTIF(T5_imgsummary!O17:X17,"TWB")*100/M17)</f>
        <v>0</v>
      </c>
      <c r="M17">
        <f>10-COUNTIF(T5_imgsummary!O17:X17,"TWS")</f>
        <v>10</v>
      </c>
      <c r="P17">
        <f>IF(M17=0,0,COUNTIF(T5_imgsummary!E17:N17,"ACAN")*100/M17)</f>
        <v>0</v>
      </c>
      <c r="Q17">
        <f>IF(M17=0,0,COUNTIF(T5_imgsummary!E17:N17,"ACB")*100/M17)</f>
        <v>0</v>
      </c>
      <c r="R17">
        <f>IF(M17=0,0,COUNTIF(T5_imgsummary!E17:N17,"ACC")*100/M17)</f>
        <v>0</v>
      </c>
      <c r="S17">
        <f>IF(M17=0,0,COUNTIF(T5_imgsummary!E17:N17,"ACD")*100/M17)</f>
        <v>0</v>
      </c>
      <c r="T17">
        <f>IF(M17=0,0,COUNTIF(T5_imgsummary!E17:N17,"ACH")*100/M17)</f>
        <v>0</v>
      </c>
      <c r="U17">
        <f>IF(M17=0,0,COUNTIF(T5_imgsummary!E17:N17,"ACT")*100/M17)</f>
        <v>0</v>
      </c>
      <c r="V17">
        <f>IF(M17=0,0,COUNTIF(T5_imgsummary!E17:N17,"ACR")*100/M17)</f>
        <v>0</v>
      </c>
      <c r="W17">
        <f>IF(M17=0,0,COUNTIF(T5_imgsummary!E17:N17,"AST")*100/M17)</f>
        <v>0</v>
      </c>
      <c r="X17">
        <f>IF(M17=0,0,COUNTIF(T5_imgsummary!E17:N17,"AF")*100/M17)</f>
        <v>0</v>
      </c>
      <c r="Y17">
        <f>IF(M17=0,0,COUNTIF(T5_imgsummary!E17:N17,"BLEC")*100/M17)</f>
        <v>0</v>
      </c>
      <c r="Z17">
        <f>IF(M17=0,0,COUNTIF(T5_imgsummary!E17:N17,"CAU")*100/M17)</f>
        <v>0</v>
      </c>
      <c r="AA17">
        <f>IF(M17=0,0,COUNTIF(T5_imgsummary!E17:N17,"COE")*100/M17)</f>
        <v>0</v>
      </c>
      <c r="AB17">
        <f>IF(M17=0,0,COUNTIF(T5_imgsummary!E17:N17,"COS")*100/M17)</f>
        <v>0</v>
      </c>
      <c r="AC17">
        <f>IF(M17=0,0,COUNTIF(T5_imgsummary!E17:N17,"CYP")*100/M17)</f>
        <v>0</v>
      </c>
      <c r="AD17">
        <f>IF(M17=0,0,COUNTIF(T5_imgsummary!E17:N17,"DIP")*100/M17)</f>
        <v>0</v>
      </c>
      <c r="AE17">
        <f>IF(M17=0,0,COUNTIF(T5_imgsummary!E17:N17,"ECHY")*100/M17)</f>
        <v>0</v>
      </c>
      <c r="AF17">
        <f>IF(M17=0,0,COUNTIF(T5_imgsummary!E17:N17,"ECHI")*100/M17)</f>
        <v>0</v>
      </c>
      <c r="AG17">
        <f>IF(M17=0,0,COUNTIF(T5_imgsummary!E17:N17,"EUP")*100/M17)</f>
        <v>0</v>
      </c>
      <c r="AH17">
        <f>IF(M17=0,0,COUNTIF(T5_imgsummary!E17:N17,"FAV")*100/M17)</f>
        <v>0</v>
      </c>
      <c r="AI17">
        <f>IF(M17=0,0,COUNTIF(T5_imgsummary!E17:N17,"FVI")*100/M17)</f>
        <v>0</v>
      </c>
      <c r="AJ17">
        <f>IF(M17=0,0,COUNTIF(T5_imgsummary!E17:N17,"CMR")*100/M17)</f>
        <v>0</v>
      </c>
      <c r="AK17">
        <f>IF(M17=0,0,COUNTIF(T5_imgsummary!E17:N17,"GAL")*100/M17)</f>
        <v>0</v>
      </c>
      <c r="AL17">
        <f>IF(M17=0,0,COUNTIF(T5_imgsummary!E17:N17,"GONIA")*100/M17)</f>
        <v>0</v>
      </c>
      <c r="AM17">
        <f>IF(M17=0,0,COUNTIF(T5_imgsummary!E17:N17,"GONIO")*100/M17)</f>
        <v>0</v>
      </c>
      <c r="AN17">
        <f>IF(M17=0,0,COUNTIF(T5_imgsummary!E17:N17,"HEL")*100/M17)</f>
        <v>0</v>
      </c>
      <c r="AO17">
        <f>IF(M17=0,0,COUNTIF(T5_imgsummary!E17:N17,"HYD")*100/M17)</f>
        <v>0</v>
      </c>
      <c r="AP17">
        <f>IF(M17=0,0,COUNTIF(T5_imgsummary!E17:N17,"ISO")*100/M17)</f>
        <v>0</v>
      </c>
      <c r="AQ17">
        <f>IF(M17=0,0,COUNTIF(T5_imgsummary!E17:N17,"LEPA")*100/M17)</f>
        <v>0</v>
      </c>
      <c r="AR17">
        <f>IF(M17=0,0,COUNTIF(T5_imgsummary!E17:N17,"LEPS")*100/M17)</f>
        <v>0</v>
      </c>
      <c r="AS17">
        <f>IF(M17=0,0,COUNTIF(T5_imgsummary!E17:N17,"LOB")*100/M17)</f>
        <v>0</v>
      </c>
      <c r="AT17">
        <f>IF(M17=0,0,COUNTIF(T5_imgsummary!E17:N17,"MER")*100/M17)</f>
        <v>0</v>
      </c>
      <c r="AU17">
        <f>IF(M17=0,0,COUNTIF(T5_imgsummary!E17:N17,"MILL")*100/M17)</f>
        <v>0</v>
      </c>
      <c r="AV17">
        <f>IF(M17=0,0,COUNTIF(T5_imgsummary!E17:N17,"MON")*100/M17)</f>
        <v>0</v>
      </c>
      <c r="AW17">
        <f>IF(M17=0,0,COUNTIF(T5_imgsummary!E17:N17,"MONTB")*100/M17)</f>
        <v>0</v>
      </c>
      <c r="AX17">
        <f>IF(M17=0,0,COUNTIF(T5_imgsummary!E17:N17,"MONTE")*100/M17)</f>
        <v>0</v>
      </c>
      <c r="AY17">
        <f>IF(M17=0,0,COUNTIF(T5_imgsummary!E17:N17,"MONTF")*100/M17)</f>
        <v>0</v>
      </c>
      <c r="AZ17">
        <f>IF(M17=0,0,COUNTIF(T5_imgsummary!E17:N17,"MYC")*100/M17)</f>
        <v>0</v>
      </c>
      <c r="BA17">
        <f>IF(M17=0,0,COUNTIF(T5_imgsummary!E17:N17,"CB")*100/M17)</f>
        <v>0</v>
      </c>
      <c r="BB17">
        <f>IF(M17=0,0,COUNTIF(T5_imgsummary!E17:N17,"BUB")*100/M17)</f>
        <v>0</v>
      </c>
      <c r="BC17">
        <f>IF(M17=0,0,COUNTIF(T5_imgsummary!E17:N17,"CE")*100/M17)</f>
        <v>0</v>
      </c>
      <c r="BD17">
        <f>IF(M17=0,0,COUNTIF(T5_imgsummary!E17:N17,"CF")*100/M17)</f>
        <v>0</v>
      </c>
      <c r="BE17">
        <f>IF(M17=0,0,COUNTIF(T5_imgsummary!E17:N17,"FOT")*100/M17)</f>
        <v>0</v>
      </c>
      <c r="BF17">
        <f>IF(M17=0,0,COUNTIF(T5_imgsummary!E17:N17,"CM")*100/M17)</f>
        <v>0</v>
      </c>
      <c r="BG17">
        <f>IF(M17=0,0,COUNTIF(T5_imgsummary!E17:N17,"OULA")*100/M17)</f>
        <v>0</v>
      </c>
      <c r="BH17">
        <f>IF(M17=0,0,COUNTIF(T5_imgsummary!E17:N17,"OULO")*100/M17)</f>
        <v>0</v>
      </c>
      <c r="BI17">
        <f>IF(M17=0,0,COUNTIF(T5_imgsummary!E17:N17,"OXY")*100/M17)</f>
        <v>0</v>
      </c>
      <c r="BJ17">
        <f>IF(M17=0,0,COUNTIF(T5_imgsummary!E17:N17,"PACE")*100/M17)</f>
        <v>0</v>
      </c>
      <c r="BK17">
        <f>IF(M17=0,0,COUNTIF(T5_imgsummary!E17:N17,"PACF")*100/M17)</f>
        <v>0</v>
      </c>
      <c r="BL17">
        <f>IF(M17=0,0,COUNTIF(T5_imgsummary!E17:N17,"PAV")*100/M17)</f>
        <v>0</v>
      </c>
      <c r="BM17">
        <f>IF(M17=0,0,COUNTIF(T5_imgsummary!E17:N17,"PEC")*100/M17)</f>
        <v>0</v>
      </c>
      <c r="BN17">
        <f>IF(M17=0,0,COUNTIF(T5_imgsummary!E17:N17,"PLAT")*100/M17)</f>
        <v>0</v>
      </c>
      <c r="BO17">
        <f>IF(M17=0,0,COUNTIF(T5_imgsummary!E17:N17,"POC")*100/M17)</f>
        <v>0</v>
      </c>
      <c r="BP17">
        <f>IF(M17=0,0,COUNTIF(T5_imgsummary!E17:N17,"PORB")*100/M17)</f>
        <v>0</v>
      </c>
      <c r="BQ17">
        <f>IF(M17=0,0,COUNTIF(T5_imgsummary!E17:N17,"PORE")*100/M17)</f>
        <v>0</v>
      </c>
      <c r="BR17">
        <f>IF(M17=0,0,COUNTIF(T5_imgsummary!E17:N17,"PORM")*100/M17)</f>
        <v>0</v>
      </c>
      <c r="BS17">
        <f>IF(M17=0,0,COUNTIF(T5_imgsummary!E17:N17,"SER")*100/M17)</f>
        <v>0</v>
      </c>
      <c r="BT17">
        <f>IF(M17=0,0,COUNTIF(T5_imgsummary!E17:N17,"STY")*100/M17)</f>
        <v>0</v>
      </c>
      <c r="BU17">
        <f>IF(M17=0,0,COUNTIF(T5_imgsummary!E17:N17,"SYM")*100/M17)</f>
        <v>0</v>
      </c>
      <c r="BV17">
        <f>IF(M17=0,0,COUNTIF(T5_imgsummary!E17:N17,"TUBI")*100/M17)</f>
        <v>0</v>
      </c>
      <c r="BW17">
        <f>IF(M17=0,0,COUNTIF(T5_imgsummary!E17:N17,"TURB")*100/M17)</f>
        <v>0</v>
      </c>
      <c r="BX17">
        <f>IF(M17=0,0,COUNTIF(T5_imgsummary!E17:N17,"ZACRF")*100/M17)</f>
        <v>0</v>
      </c>
      <c r="BY17">
        <f>IF(M17=0,0,COUNTIF(T5_imgsummary!E17:N17,"ZAGARF")*100/M17)</f>
        <v>0</v>
      </c>
      <c r="BZ17">
        <f>IF(M17=0,0,COUNTIF(T5_imgsummary!E17:N17,"ZAGATF")*100/M17)</f>
        <v>0</v>
      </c>
      <c r="CA17">
        <f>IF(M17=0,0,COUNTIF(T5_imgsummary!E17:N17,"ZDENF")*100/M17)</f>
        <v>0</v>
      </c>
      <c r="CB17">
        <f>IF(M17=0,0,COUNTIF(T5_imgsummary!E17:N17,"ZEUPF")*100/M17)</f>
        <v>0</v>
      </c>
      <c r="CC17">
        <f>IF(M17=0,0,COUNTIF(T5_imgsummary!E17:N17,"ZFAVF")*100/M17)</f>
        <v>0</v>
      </c>
      <c r="CD17">
        <f>IF(M17=0,0,COUNTIF(T5_imgsummary!E17:N17,"ZCMRF")*100/M17)</f>
        <v>0</v>
      </c>
      <c r="CE17">
        <f>IF(M17=0,0,COUNTIF(T5_imgsummary!E17:N17,"ZMUSF")*100/M17)</f>
        <v>0</v>
      </c>
      <c r="CF17">
        <f>IF(M17=0,0,COUNTIF(T5_imgsummary!E17:N17,"ZNSC")*100/M17)</f>
        <v>0</v>
      </c>
      <c r="CG17">
        <f>IF(M17=0,0,COUNTIF(T5_imgsummary!E17:N17,"ZOC")*100/M17)</f>
        <v>0</v>
      </c>
      <c r="CH17">
        <f>IF(M17=0,0,COUNTIF(T5_imgsummary!E17:N17,"ZPOCF")*100/M17)</f>
        <v>0</v>
      </c>
      <c r="CI17">
        <f>IF(M17=0,0,COUNTIF(T5_imgsummary!E17:N17,"ZPORF")*100/M17)</f>
        <v>0</v>
      </c>
      <c r="CK17" s="26">
        <f>IF(M17=0,0,COUNTIF(T5_imgsummary!E17:N17,"AA")*100/M17)</f>
        <v>80</v>
      </c>
      <c r="CL17" s="26">
        <f>IF(M17=0,0,COUNTIF(T5_imgsummary!E17:N17,"CA")*100/M17)</f>
        <v>10</v>
      </c>
      <c r="CM17">
        <f>IF(M17=0,0,COUNTIF(T5_imgsummary!E17:N17,"DC")*100/M17)</f>
        <v>0</v>
      </c>
      <c r="CN17">
        <f>IF(M17=0,0,COUNTIF(T5_imgsummary!E17:N17,"DCA")*100/M17)</f>
        <v>0</v>
      </c>
      <c r="CO17">
        <f>IF(M17=0,0,COUNTIF(T5_imgsummary!E17:N17,"DIS")*100/M17)</f>
        <v>0</v>
      </c>
      <c r="CQ17">
        <f>IF(M17=0,0,COUNTIF(T5_imgsummary!E17:N17,"GRV")*100/M17)</f>
        <v>0</v>
      </c>
      <c r="CR17" s="26">
        <f>IF(M17=0,0,COUNTIF(T5_imgsummary!E17:N17,"R")*100/M17)</f>
        <v>10</v>
      </c>
      <c r="CS17">
        <f>IF(M17=0,0,COUNTIF(T5_imgsummary!E17:N17,"S")*100/M17)</f>
        <v>0</v>
      </c>
      <c r="CT17">
        <f>IF(M17=0,0,COUNTIF(T5_imgsummary!E17:N17,"RCK")*100/M17)</f>
        <v>0</v>
      </c>
      <c r="CU17">
        <f>IF(M17=0,0,COUNTIF(T5_imgsummary!E17:N17,"SI")*100/M17)</f>
        <v>0</v>
      </c>
      <c r="CW17">
        <f>IF(M17=0,0,COUNTIF(T5_imgsummary!E17:N17,"COD")*100/M17)</f>
        <v>0</v>
      </c>
      <c r="CX17">
        <f>IF(M17=0,0,COUNTIF(T5_imgsummary!E17:N17,"KAPP")*100/M17)</f>
        <v>0</v>
      </c>
      <c r="CY17">
        <f>IF(M17=0,0,COUNTIF(T5_imgsummary!E17:N17,"MA")*100/M17)</f>
        <v>0</v>
      </c>
      <c r="CZ17">
        <f>IF(M17=0,0,COUNTIF(T5_imgsummary!E17:N17,"SARG")*100/M17)</f>
        <v>0</v>
      </c>
      <c r="DB17">
        <f>IF(M17=0,0,COUNTIF(T5_imgsummary!E17:N17,"HA")*100/M17)</f>
        <v>0</v>
      </c>
      <c r="DD17">
        <f>IF(M17=0,0,COUNTIF(T5_imgsummary!E17:N17,"COTS")*100/M17)</f>
        <v>0</v>
      </c>
      <c r="DE17">
        <f>IF(M17=0,0,COUNTIF(T5_imgsummary!E17:N17,"COR")*100/M17)</f>
        <v>0</v>
      </c>
      <c r="DF17">
        <f>IF(M17=0,0,COUNTIF(T5_imgsummary!E17:N17,"DIA")*100/M17)</f>
        <v>0</v>
      </c>
      <c r="DG17">
        <f>IF(M17=0,0,COUNTIF(T5_imgsummary!E17:N17,"GORG")*100/M17)</f>
        <v>0</v>
      </c>
      <c r="DH17">
        <f>IF(M17=0,0,COUNTIF(T5_imgsummary!E17:N17,"ISIS")*100/M17)</f>
        <v>0</v>
      </c>
      <c r="DI17">
        <f>IF(M17=0,0,COUNTIF(T5_imgsummary!E17:N17,"OT")*100/M17)</f>
        <v>0</v>
      </c>
      <c r="DJ17">
        <f>IF(M17=0,0,COUNTIF(T5_imgsummary!E17:N17,"SG")*100/M17)</f>
        <v>0</v>
      </c>
      <c r="DK17">
        <f>IF(M17=0,0,COUNTIF(T5_imgsummary!E17:N17,"SC")*100/M17)</f>
        <v>0</v>
      </c>
      <c r="DL17">
        <f>IF(M17=0,0,COUNTIF(T5_imgsummary!E17:N17,"SP")*100/M17)</f>
        <v>0</v>
      </c>
      <c r="DM17">
        <f>IF(M17=0,0,COUNTIF(T5_imgsummary!E17:N17,"ZO")*100/M17)</f>
        <v>0</v>
      </c>
      <c r="DO17">
        <f>IF(M17=0,0,COUNTIF(T5_imgsummary!E17:N17,"TWB")*100/M17)</f>
        <v>0</v>
      </c>
      <c r="DQ17">
        <f>IF(M17=0,0,COUNTIF(T5_imgsummary!Y17:AH17,"COR")*100/M17)</f>
        <v>0</v>
      </c>
      <c r="DR17">
        <f>IF(M17=0,0,COUNTIF(T5_imgsummary!Y17:AH17,"COTS")*100/M17)</f>
        <v>0</v>
      </c>
      <c r="DS17">
        <f>IF(M17=0,0,COUNTIF(T5_imgsummary!Y17:AH17,"DIA")*100/M17)</f>
        <v>0</v>
      </c>
      <c r="DT17">
        <f>IF(M17=0,0,COUNTIF(T5_imgsummary!Y17:AH17,"GORG")*100/M17)</f>
        <v>0</v>
      </c>
      <c r="DU17">
        <f>IF(M17=0,0,COUNTIF(T5_imgsummary!Y17:AH17,"ISIS")*100/M17)</f>
        <v>0</v>
      </c>
      <c r="DV17">
        <f>IF(M17=0,0,COUNTIF(T5_imgsummary!Y17:AH17,"DIS")*100/M17)</f>
        <v>0</v>
      </c>
      <c r="DW17">
        <f>IF(M17=0,0,COUNTIF(T5_imgsummary!Y17:AH17,"BLEC")*100/M17)</f>
        <v>0</v>
      </c>
      <c r="DX17">
        <f>IF(M17=0,0,COUNTIF(T5_imgsummary!Y17:AH17,"COD")*100/M17)</f>
        <v>0</v>
      </c>
      <c r="DY17">
        <f>IF(M17=0,0,COUNTIF(T5_imgsummary!Y17:AH17,"KAPP")*100/M17)</f>
        <v>0</v>
      </c>
      <c r="DZ17">
        <f>IF(M17=0,0,COUNTIF(T5_imgsummary!Y17:AH17,"SARG")*100/M17)</f>
        <v>0</v>
      </c>
      <c r="EA17">
        <f>IF(M17=0,0,COUNTIF(T5_imgsummary!Y17:AH17,"ZACRF")*100/M17)</f>
        <v>0</v>
      </c>
      <c r="EB17">
        <f>IF(M17=0,0,COUNTIF(T5_imgsummary!Y17:AH17,"ZAGARF")*100/M17)</f>
        <v>0</v>
      </c>
      <c r="EC17">
        <f>IF(M17=0,0,COUNTIF(T5_imgsummary!Y17:AH17,"ZAGATF")*100/M17)</f>
        <v>0</v>
      </c>
      <c r="ED17">
        <f>IF(M17=0,0,COUNTIF(T5_imgsummary!Y17:AH17,"ZCMRF")*100/M17)</f>
        <v>0</v>
      </c>
      <c r="EE17">
        <f>IF(M17=0,0,COUNTIF(T5_imgsummary!Y17:AH17,"ZDENF")*100/M17)</f>
        <v>0</v>
      </c>
      <c r="EF17">
        <f>IF(M17=0,0,COUNTIF(T5_imgsummary!Y17:AH17,"ZEUPF")*100/M17)</f>
        <v>0</v>
      </c>
      <c r="EG17">
        <f>IF(M17=0,0,COUNTIF(T5_imgsummary!Y17:AH17,"ZFAVF")*100/M17)</f>
        <v>0</v>
      </c>
      <c r="EH17">
        <f>IF(M17=0,0,COUNTIF(T5_imgsummary!Y17:AH17,"ZMUSF")*100/M17)</f>
        <v>0</v>
      </c>
      <c r="EI17">
        <f>IF(M17=0,0,COUNTIF(T5_imgsummary!Y17:AH17,"ZNSC")*100/M17)</f>
        <v>0</v>
      </c>
      <c r="EJ17">
        <f>IF(M17=0,0,COUNTIF(T5_imgsummary!Y17:AH17,"ZOC")*100/M17)</f>
        <v>0</v>
      </c>
      <c r="EK17">
        <f>IF(M17=0,0,COUNTIF(T5_imgsummary!Y17:AH17,"ZPOCF")*100/M17)</f>
        <v>0</v>
      </c>
      <c r="EL17">
        <f>IF(M17=0,0,COUNTIF(T5_imgsummary!Y17:AH17,"ZPORF")*100/M17)</f>
        <v>0</v>
      </c>
    </row>
    <row r="18" spans="1:142" x14ac:dyDescent="0.25">
      <c r="A18">
        <v>16</v>
      </c>
      <c r="B18" t="s">
        <v>1044</v>
      </c>
      <c r="F18" s="26">
        <f>IF(M18=0,0,COUNTIF(T5_imgsummary!O18:X18,"HC")*100/M18)</f>
        <v>10</v>
      </c>
      <c r="G18" s="26">
        <f>IF(M18=0,0,COUNTIF(T5_imgsummary!O18:X18,"AA")*100/M18)</f>
        <v>40</v>
      </c>
      <c r="H18">
        <f>IF(M18=0,0,COUNTIF(T5_imgsummary!O18:X18,"AB")*100/M18)</f>
        <v>0</v>
      </c>
      <c r="I18" s="26">
        <f>IF(M18=0,0,COUNTIF(T5_imgsummary!O18:X18,"MA")*100/M18)</f>
        <v>20</v>
      </c>
      <c r="J18" s="26">
        <f>IF(M18=0,0,COUNTIF(T5_imgsummary!O18:X18,"HA")*100/M18)</f>
        <v>20</v>
      </c>
      <c r="K18" s="26">
        <f>IF(M18=0,0,COUNTIF(T5_imgsummary!O18:X18,"OB")*100/M18)</f>
        <v>10</v>
      </c>
      <c r="L18">
        <f>IF(M18=0,0,COUNTIF(T5_imgsummary!O18:X18,"TWB")*100/M18)</f>
        <v>0</v>
      </c>
      <c r="M18">
        <f>10-COUNTIF(T5_imgsummary!O18:X18,"TWS")</f>
        <v>10</v>
      </c>
      <c r="P18">
        <f>IF(M18=0,0,COUNTIF(T5_imgsummary!E18:N18,"ACAN")*100/M18)</f>
        <v>0</v>
      </c>
      <c r="Q18">
        <f>IF(M18=0,0,COUNTIF(T5_imgsummary!E18:N18,"ACB")*100/M18)</f>
        <v>0</v>
      </c>
      <c r="R18">
        <f>IF(M18=0,0,COUNTIF(T5_imgsummary!E18:N18,"ACC")*100/M18)</f>
        <v>0</v>
      </c>
      <c r="S18">
        <f>IF(M18=0,0,COUNTIF(T5_imgsummary!E18:N18,"ACD")*100/M18)</f>
        <v>0</v>
      </c>
      <c r="T18">
        <f>IF(M18=0,0,COUNTIF(T5_imgsummary!E18:N18,"ACH")*100/M18)</f>
        <v>0</v>
      </c>
      <c r="U18">
        <f>IF(M18=0,0,COUNTIF(T5_imgsummary!E18:N18,"ACT")*100/M18)</f>
        <v>0</v>
      </c>
      <c r="V18">
        <f>IF(M18=0,0,COUNTIF(T5_imgsummary!E18:N18,"ACR")*100/M18)</f>
        <v>0</v>
      </c>
      <c r="W18">
        <f>IF(M18=0,0,COUNTIF(T5_imgsummary!E18:N18,"AST")*100/M18)</f>
        <v>0</v>
      </c>
      <c r="X18">
        <f>IF(M18=0,0,COUNTIF(T5_imgsummary!E18:N18,"AF")*100/M18)</f>
        <v>0</v>
      </c>
      <c r="Y18">
        <f>IF(M18=0,0,COUNTIF(T5_imgsummary!E18:N18,"BLEC")*100/M18)</f>
        <v>0</v>
      </c>
      <c r="Z18">
        <f>IF(M18=0,0,COUNTIF(T5_imgsummary!E18:N18,"CAU")*100/M18)</f>
        <v>0</v>
      </c>
      <c r="AA18">
        <f>IF(M18=0,0,COUNTIF(T5_imgsummary!E18:N18,"COE")*100/M18)</f>
        <v>0</v>
      </c>
      <c r="AB18">
        <f>IF(M18=0,0,COUNTIF(T5_imgsummary!E18:N18,"COS")*100/M18)</f>
        <v>0</v>
      </c>
      <c r="AC18">
        <f>IF(M18=0,0,COUNTIF(T5_imgsummary!E18:N18,"CYP")*100/M18)</f>
        <v>0</v>
      </c>
      <c r="AD18">
        <f>IF(M18=0,0,COUNTIF(T5_imgsummary!E18:N18,"DIP")*100/M18)</f>
        <v>0</v>
      </c>
      <c r="AE18">
        <f>IF(M18=0,0,COUNTIF(T5_imgsummary!E18:N18,"ECHY")*100/M18)</f>
        <v>0</v>
      </c>
      <c r="AF18">
        <f>IF(M18=0,0,COUNTIF(T5_imgsummary!E18:N18,"ECHI")*100/M18)</f>
        <v>0</v>
      </c>
      <c r="AG18">
        <f>IF(M18=0,0,COUNTIF(T5_imgsummary!E18:N18,"EUP")*100/M18)</f>
        <v>0</v>
      </c>
      <c r="AH18">
        <f>IF(M18=0,0,COUNTIF(T5_imgsummary!E18:N18,"FAV")*100/M18)</f>
        <v>0</v>
      </c>
      <c r="AI18">
        <f>IF(M18=0,0,COUNTIF(T5_imgsummary!E18:N18,"FVI")*100/M18)</f>
        <v>0</v>
      </c>
      <c r="AJ18">
        <f>IF(M18=0,0,COUNTIF(T5_imgsummary!E18:N18,"CMR")*100/M18)</f>
        <v>0</v>
      </c>
      <c r="AK18">
        <f>IF(M18=0,0,COUNTIF(T5_imgsummary!E18:N18,"GAL")*100/M18)</f>
        <v>0</v>
      </c>
      <c r="AL18" s="26">
        <f>IF(M18=0,0,COUNTIF(T5_imgsummary!E18:N18,"GONIA")*100/M18)</f>
        <v>10</v>
      </c>
      <c r="AM18">
        <f>IF(M18=0,0,COUNTIF(T5_imgsummary!E18:N18,"GONIO")*100/M18)</f>
        <v>0</v>
      </c>
      <c r="AN18">
        <f>IF(M18=0,0,COUNTIF(T5_imgsummary!E18:N18,"HEL")*100/M18)</f>
        <v>0</v>
      </c>
      <c r="AO18">
        <f>IF(M18=0,0,COUNTIF(T5_imgsummary!E18:N18,"HYD")*100/M18)</f>
        <v>0</v>
      </c>
      <c r="AP18">
        <f>IF(M18=0,0,COUNTIF(T5_imgsummary!E18:N18,"ISO")*100/M18)</f>
        <v>0</v>
      </c>
      <c r="AQ18">
        <f>IF(M18=0,0,COUNTIF(T5_imgsummary!E18:N18,"LEPA")*100/M18)</f>
        <v>0</v>
      </c>
      <c r="AR18">
        <f>IF(M18=0,0,COUNTIF(T5_imgsummary!E18:N18,"LEPS")*100/M18)</f>
        <v>0</v>
      </c>
      <c r="AS18">
        <f>IF(M18=0,0,COUNTIF(T5_imgsummary!E18:N18,"LOB")*100/M18)</f>
        <v>0</v>
      </c>
      <c r="AT18">
        <f>IF(M18=0,0,COUNTIF(T5_imgsummary!E18:N18,"MER")*100/M18)</f>
        <v>0</v>
      </c>
      <c r="AU18">
        <f>IF(M18=0,0,COUNTIF(T5_imgsummary!E18:N18,"MILL")*100/M18)</f>
        <v>0</v>
      </c>
      <c r="AV18">
        <f>IF(M18=0,0,COUNTIF(T5_imgsummary!E18:N18,"MON")*100/M18)</f>
        <v>0</v>
      </c>
      <c r="AW18">
        <f>IF(M18=0,0,COUNTIF(T5_imgsummary!E18:N18,"MONTB")*100/M18)</f>
        <v>0</v>
      </c>
      <c r="AX18">
        <f>IF(M18=0,0,COUNTIF(T5_imgsummary!E18:N18,"MONTE")*100/M18)</f>
        <v>0</v>
      </c>
      <c r="AY18">
        <f>IF(M18=0,0,COUNTIF(T5_imgsummary!E18:N18,"MONTF")*100/M18)</f>
        <v>0</v>
      </c>
      <c r="AZ18">
        <f>IF(M18=0,0,COUNTIF(T5_imgsummary!E18:N18,"MYC")*100/M18)</f>
        <v>0</v>
      </c>
      <c r="BA18">
        <f>IF(M18=0,0,COUNTIF(T5_imgsummary!E18:N18,"CB")*100/M18)</f>
        <v>0</v>
      </c>
      <c r="BB18">
        <f>IF(M18=0,0,COUNTIF(T5_imgsummary!E18:N18,"BUB")*100/M18)</f>
        <v>0</v>
      </c>
      <c r="BC18">
        <f>IF(M18=0,0,COUNTIF(T5_imgsummary!E18:N18,"CE")*100/M18)</f>
        <v>0</v>
      </c>
      <c r="BD18">
        <f>IF(M18=0,0,COUNTIF(T5_imgsummary!E18:N18,"CF")*100/M18)</f>
        <v>0</v>
      </c>
      <c r="BE18">
        <f>IF(M18=0,0,COUNTIF(T5_imgsummary!E18:N18,"FOT")*100/M18)</f>
        <v>0</v>
      </c>
      <c r="BF18">
        <f>IF(M18=0,0,COUNTIF(T5_imgsummary!E18:N18,"CM")*100/M18)</f>
        <v>0</v>
      </c>
      <c r="BG18">
        <f>IF(M18=0,0,COUNTIF(T5_imgsummary!E18:N18,"OULA")*100/M18)</f>
        <v>0</v>
      </c>
      <c r="BH18">
        <f>IF(M18=0,0,COUNTIF(T5_imgsummary!E18:N18,"OULO")*100/M18)</f>
        <v>0</v>
      </c>
      <c r="BI18">
        <f>IF(M18=0,0,COUNTIF(T5_imgsummary!E18:N18,"OXY")*100/M18)</f>
        <v>0</v>
      </c>
      <c r="BJ18">
        <f>IF(M18=0,0,COUNTIF(T5_imgsummary!E18:N18,"PACE")*100/M18)</f>
        <v>0</v>
      </c>
      <c r="BK18">
        <f>IF(M18=0,0,COUNTIF(T5_imgsummary!E18:N18,"PACF")*100/M18)</f>
        <v>0</v>
      </c>
      <c r="BL18">
        <f>IF(M18=0,0,COUNTIF(T5_imgsummary!E18:N18,"PAV")*100/M18)</f>
        <v>0</v>
      </c>
      <c r="BM18">
        <f>IF(M18=0,0,COUNTIF(T5_imgsummary!E18:N18,"PEC")*100/M18)</f>
        <v>0</v>
      </c>
      <c r="BN18">
        <f>IF(M18=0,0,COUNTIF(T5_imgsummary!E18:N18,"PLAT")*100/M18)</f>
        <v>0</v>
      </c>
      <c r="BO18">
        <f>IF(M18=0,0,COUNTIF(T5_imgsummary!E18:N18,"POC")*100/M18)</f>
        <v>0</v>
      </c>
      <c r="BP18">
        <f>IF(M18=0,0,COUNTIF(T5_imgsummary!E18:N18,"PORB")*100/M18)</f>
        <v>0</v>
      </c>
      <c r="BQ18">
        <f>IF(M18=0,0,COUNTIF(T5_imgsummary!E18:N18,"PORE")*100/M18)</f>
        <v>0</v>
      </c>
      <c r="BR18">
        <f>IF(M18=0,0,COUNTIF(T5_imgsummary!E18:N18,"PORM")*100/M18)</f>
        <v>0</v>
      </c>
      <c r="BS18">
        <f>IF(M18=0,0,COUNTIF(T5_imgsummary!E18:N18,"SER")*100/M18)</f>
        <v>0</v>
      </c>
      <c r="BT18">
        <f>IF(M18=0,0,COUNTIF(T5_imgsummary!E18:N18,"STY")*100/M18)</f>
        <v>0</v>
      </c>
      <c r="BU18">
        <f>IF(M18=0,0,COUNTIF(T5_imgsummary!E18:N18,"SYM")*100/M18)</f>
        <v>0</v>
      </c>
      <c r="BV18">
        <f>IF(M18=0,0,COUNTIF(T5_imgsummary!E18:N18,"TUBI")*100/M18)</f>
        <v>0</v>
      </c>
      <c r="BW18">
        <f>IF(M18=0,0,COUNTIF(T5_imgsummary!E18:N18,"TURB")*100/M18)</f>
        <v>0</v>
      </c>
      <c r="BX18">
        <f>IF(M18=0,0,COUNTIF(T5_imgsummary!E18:N18,"ZACRF")*100/M18)</f>
        <v>0</v>
      </c>
      <c r="BY18">
        <f>IF(M18=0,0,COUNTIF(T5_imgsummary!E18:N18,"ZAGARF")*100/M18)</f>
        <v>0</v>
      </c>
      <c r="BZ18">
        <f>IF(M18=0,0,COUNTIF(T5_imgsummary!E18:N18,"ZAGATF")*100/M18)</f>
        <v>0</v>
      </c>
      <c r="CA18">
        <f>IF(M18=0,0,COUNTIF(T5_imgsummary!E18:N18,"ZDENF")*100/M18)</f>
        <v>0</v>
      </c>
      <c r="CB18">
        <f>IF(M18=0,0,COUNTIF(T5_imgsummary!E18:N18,"ZEUPF")*100/M18)</f>
        <v>0</v>
      </c>
      <c r="CC18">
        <f>IF(M18=0,0,COUNTIF(T5_imgsummary!E18:N18,"ZFAVF")*100/M18)</f>
        <v>0</v>
      </c>
      <c r="CD18">
        <f>IF(M18=0,0,COUNTIF(T5_imgsummary!E18:N18,"ZCMRF")*100/M18)</f>
        <v>0</v>
      </c>
      <c r="CE18">
        <f>IF(M18=0,0,COUNTIF(T5_imgsummary!E18:N18,"ZMUSF")*100/M18)</f>
        <v>0</v>
      </c>
      <c r="CF18">
        <f>IF(M18=0,0,COUNTIF(T5_imgsummary!E18:N18,"ZNSC")*100/M18)</f>
        <v>0</v>
      </c>
      <c r="CG18">
        <f>IF(M18=0,0,COUNTIF(T5_imgsummary!E18:N18,"ZOC")*100/M18)</f>
        <v>0</v>
      </c>
      <c r="CH18">
        <f>IF(M18=0,0,COUNTIF(T5_imgsummary!E18:N18,"ZPOCF")*100/M18)</f>
        <v>0</v>
      </c>
      <c r="CI18">
        <f>IF(M18=0,0,COUNTIF(T5_imgsummary!E18:N18,"ZPORF")*100/M18)</f>
        <v>0</v>
      </c>
      <c r="CK18" s="26">
        <f>IF(M18=0,0,COUNTIF(T5_imgsummary!E18:N18,"AA")*100/M18)</f>
        <v>40</v>
      </c>
      <c r="CL18">
        <f>IF(M18=0,0,COUNTIF(T5_imgsummary!E18:N18,"CA")*100/M18)</f>
        <v>0</v>
      </c>
      <c r="CM18">
        <f>IF(M18=0,0,COUNTIF(T5_imgsummary!E18:N18,"DC")*100/M18)</f>
        <v>0</v>
      </c>
      <c r="CN18">
        <f>IF(M18=0,0,COUNTIF(T5_imgsummary!E18:N18,"DCA")*100/M18)</f>
        <v>0</v>
      </c>
      <c r="CO18">
        <f>IF(M18=0,0,COUNTIF(T5_imgsummary!E18:N18,"DIS")*100/M18)</f>
        <v>0</v>
      </c>
      <c r="CQ18">
        <f>IF(M18=0,0,COUNTIF(T5_imgsummary!E18:N18,"GRV")*100/M18)</f>
        <v>0</v>
      </c>
      <c r="CR18">
        <f>IF(M18=0,0,COUNTIF(T5_imgsummary!E18:N18,"R")*100/M18)</f>
        <v>0</v>
      </c>
      <c r="CS18">
        <f>IF(M18=0,0,COUNTIF(T5_imgsummary!E18:N18,"S")*100/M18)</f>
        <v>0</v>
      </c>
      <c r="CT18">
        <f>IF(M18=0,0,COUNTIF(T5_imgsummary!E18:N18,"RCK")*100/M18)</f>
        <v>0</v>
      </c>
      <c r="CU18">
        <f>IF(M18=0,0,COUNTIF(T5_imgsummary!E18:N18,"SI")*100/M18)</f>
        <v>0</v>
      </c>
      <c r="CW18">
        <f>IF(M18=0,0,COUNTIF(T5_imgsummary!E18:N18,"COD")*100/M18)</f>
        <v>0</v>
      </c>
      <c r="CX18">
        <f>IF(M18=0,0,COUNTIF(T5_imgsummary!E18:N18,"KAPP")*100/M18)</f>
        <v>0</v>
      </c>
      <c r="CY18" s="26">
        <f>IF(M18=0,0,COUNTIF(T5_imgsummary!E18:N18,"MA")*100/M18)</f>
        <v>20</v>
      </c>
      <c r="CZ18">
        <f>IF(M18=0,0,COUNTIF(T5_imgsummary!E18:N18,"SARG")*100/M18)</f>
        <v>0</v>
      </c>
      <c r="DB18" s="26">
        <f>IF(M18=0,0,COUNTIF(T5_imgsummary!E18:N18,"HA")*100/M18)</f>
        <v>20</v>
      </c>
      <c r="DD18">
        <f>IF(M18=0,0,COUNTIF(T5_imgsummary!E18:N18,"COTS")*100/M18)</f>
        <v>0</v>
      </c>
      <c r="DE18">
        <f>IF(M18=0,0,COUNTIF(T5_imgsummary!E18:N18,"COR")*100/M18)</f>
        <v>0</v>
      </c>
      <c r="DF18">
        <f>IF(M18=0,0,COUNTIF(T5_imgsummary!E18:N18,"DIA")*100/M18)</f>
        <v>0</v>
      </c>
      <c r="DG18">
        <f>IF(M18=0,0,COUNTIF(T5_imgsummary!E18:N18,"GORG")*100/M18)</f>
        <v>0</v>
      </c>
      <c r="DH18">
        <f>IF(M18=0,0,COUNTIF(T5_imgsummary!E18:N18,"ISIS")*100/M18)</f>
        <v>0</v>
      </c>
      <c r="DI18">
        <f>IF(M18=0,0,COUNTIF(T5_imgsummary!E18:N18,"OT")*100/M18)</f>
        <v>0</v>
      </c>
      <c r="DJ18">
        <f>IF(M18=0,0,COUNTIF(T5_imgsummary!E18:N18,"SG")*100/M18)</f>
        <v>0</v>
      </c>
      <c r="DK18">
        <f>IF(M18=0,0,COUNTIF(T5_imgsummary!E18:N18,"SC")*100/M18)</f>
        <v>0</v>
      </c>
      <c r="DL18" s="26">
        <f>IF(M18=0,0,COUNTIF(T5_imgsummary!E18:N18,"SP")*100/M18)</f>
        <v>10</v>
      </c>
      <c r="DM18">
        <f>IF(M18=0,0,COUNTIF(T5_imgsummary!E18:N18,"ZO")*100/M18)</f>
        <v>0</v>
      </c>
      <c r="DO18">
        <f>IF(M18=0,0,COUNTIF(T5_imgsummary!E18:N18,"TWB")*100/M18)</f>
        <v>0</v>
      </c>
      <c r="DQ18">
        <f>IF(M18=0,0,COUNTIF(T5_imgsummary!Y18:AH18,"COR")*100/M18)</f>
        <v>0</v>
      </c>
      <c r="DR18">
        <f>IF(M18=0,0,COUNTIF(T5_imgsummary!Y18:AH18,"COTS")*100/M18)</f>
        <v>0</v>
      </c>
      <c r="DS18">
        <f>IF(M18=0,0,COUNTIF(T5_imgsummary!Y18:AH18,"DIA")*100/M18)</f>
        <v>0</v>
      </c>
      <c r="DT18">
        <f>IF(M18=0,0,COUNTIF(T5_imgsummary!Y18:AH18,"GORG")*100/M18)</f>
        <v>0</v>
      </c>
      <c r="DU18">
        <f>IF(M18=0,0,COUNTIF(T5_imgsummary!Y18:AH18,"ISIS")*100/M18)</f>
        <v>0</v>
      </c>
      <c r="DV18">
        <f>IF(M18=0,0,COUNTIF(T5_imgsummary!Y18:AH18,"DIS")*100/M18)</f>
        <v>0</v>
      </c>
      <c r="DW18">
        <f>IF(M18=0,0,COUNTIF(T5_imgsummary!Y18:AH18,"BLEC")*100/M18)</f>
        <v>0</v>
      </c>
      <c r="DX18">
        <f>IF(M18=0,0,COUNTIF(T5_imgsummary!Y18:AH18,"COD")*100/M18)</f>
        <v>0</v>
      </c>
      <c r="DY18">
        <f>IF(M18=0,0,COUNTIF(T5_imgsummary!Y18:AH18,"KAPP")*100/M18)</f>
        <v>0</v>
      </c>
      <c r="DZ18">
        <f>IF(M18=0,0,COUNTIF(T5_imgsummary!Y18:AH18,"SARG")*100/M18)</f>
        <v>0</v>
      </c>
      <c r="EA18">
        <f>IF(M18=0,0,COUNTIF(T5_imgsummary!Y18:AH18,"ZACRF")*100/M18)</f>
        <v>0</v>
      </c>
      <c r="EB18">
        <f>IF(M18=0,0,COUNTIF(T5_imgsummary!Y18:AH18,"ZAGARF")*100/M18)</f>
        <v>0</v>
      </c>
      <c r="EC18">
        <f>IF(M18=0,0,COUNTIF(T5_imgsummary!Y18:AH18,"ZAGATF")*100/M18)</f>
        <v>0</v>
      </c>
      <c r="ED18">
        <f>IF(M18=0,0,COUNTIF(T5_imgsummary!Y18:AH18,"ZCMRF")*100/M18)</f>
        <v>0</v>
      </c>
      <c r="EE18">
        <f>IF(M18=0,0,COUNTIF(T5_imgsummary!Y18:AH18,"ZDENF")*100/M18)</f>
        <v>0</v>
      </c>
      <c r="EF18">
        <f>IF(M18=0,0,COUNTIF(T5_imgsummary!Y18:AH18,"ZEUPF")*100/M18)</f>
        <v>0</v>
      </c>
      <c r="EG18">
        <f>IF(M18=0,0,COUNTIF(T5_imgsummary!Y18:AH18,"ZFAVF")*100/M18)</f>
        <v>0</v>
      </c>
      <c r="EH18">
        <f>IF(M18=0,0,COUNTIF(T5_imgsummary!Y18:AH18,"ZMUSF")*100/M18)</f>
        <v>0</v>
      </c>
      <c r="EI18">
        <f>IF(M18=0,0,COUNTIF(T5_imgsummary!Y18:AH18,"ZNSC")*100/M18)</f>
        <v>0</v>
      </c>
      <c r="EJ18">
        <f>IF(M18=0,0,COUNTIF(T5_imgsummary!Y18:AH18,"ZOC")*100/M18)</f>
        <v>0</v>
      </c>
      <c r="EK18">
        <f>IF(M18=0,0,COUNTIF(T5_imgsummary!Y18:AH18,"ZPOCF")*100/M18)</f>
        <v>0</v>
      </c>
      <c r="EL18">
        <f>IF(M18=0,0,COUNTIF(T5_imgsummary!Y18:AH18,"ZPORF")*100/M18)</f>
        <v>0</v>
      </c>
    </row>
    <row r="19" spans="1:142" x14ac:dyDescent="0.25">
      <c r="A19">
        <v>17</v>
      </c>
      <c r="B19" t="s">
        <v>1045</v>
      </c>
      <c r="F19" s="26">
        <f>IF(M19=0,0,COUNTIF(T5_imgsummary!O19:X19,"HC")*100/M19)</f>
        <v>50</v>
      </c>
      <c r="G19" s="26">
        <f>IF(M19=0,0,COUNTIF(T5_imgsummary!O19:X19,"AA")*100/M19)</f>
        <v>20</v>
      </c>
      <c r="H19">
        <f>IF(M19=0,0,COUNTIF(T5_imgsummary!O19:X19,"AB")*100/M19)</f>
        <v>0</v>
      </c>
      <c r="I19" s="26">
        <f>IF(M19=0,0,COUNTIF(T5_imgsummary!O19:X19,"MA")*100/M19)</f>
        <v>20</v>
      </c>
      <c r="J19">
        <f>IF(M19=0,0,COUNTIF(T5_imgsummary!O19:X19,"HA")*100/M19)</f>
        <v>0</v>
      </c>
      <c r="K19" s="26">
        <f>IF(M19=0,0,COUNTIF(T5_imgsummary!O19:X19,"OB")*100/M19)</f>
        <v>10</v>
      </c>
      <c r="L19">
        <f>IF(M19=0,0,COUNTIF(T5_imgsummary!O19:X19,"TWB")*100/M19)</f>
        <v>0</v>
      </c>
      <c r="M19">
        <f>10-COUNTIF(T5_imgsummary!O19:X19,"TWS")</f>
        <v>10</v>
      </c>
      <c r="P19">
        <f>IF(M19=0,0,COUNTIF(T5_imgsummary!E19:N19,"ACAN")*100/M19)</f>
        <v>0</v>
      </c>
      <c r="Q19">
        <f>IF(M19=0,0,COUNTIF(T5_imgsummary!E19:N19,"ACB")*100/M19)</f>
        <v>0</v>
      </c>
      <c r="R19">
        <f>IF(M19=0,0,COUNTIF(T5_imgsummary!E19:N19,"ACC")*100/M19)</f>
        <v>0</v>
      </c>
      <c r="S19">
        <f>IF(M19=0,0,COUNTIF(T5_imgsummary!E19:N19,"ACD")*100/M19)</f>
        <v>0</v>
      </c>
      <c r="T19">
        <f>IF(M19=0,0,COUNTIF(T5_imgsummary!E19:N19,"ACH")*100/M19)</f>
        <v>0</v>
      </c>
      <c r="U19">
        <f>IF(M19=0,0,COUNTIF(T5_imgsummary!E19:N19,"ACT")*100/M19)</f>
        <v>0</v>
      </c>
      <c r="V19">
        <f>IF(M19=0,0,COUNTIF(T5_imgsummary!E19:N19,"ACR")*100/M19)</f>
        <v>0</v>
      </c>
      <c r="W19">
        <f>IF(M19=0,0,COUNTIF(T5_imgsummary!E19:N19,"AST")*100/M19)</f>
        <v>0</v>
      </c>
      <c r="X19">
        <f>IF(M19=0,0,COUNTIF(T5_imgsummary!E19:N19,"AF")*100/M19)</f>
        <v>0</v>
      </c>
      <c r="Y19">
        <f>IF(M19=0,0,COUNTIF(T5_imgsummary!E19:N19,"BLEC")*100/M19)</f>
        <v>0</v>
      </c>
      <c r="Z19">
        <f>IF(M19=0,0,COUNTIF(T5_imgsummary!E19:N19,"CAU")*100/M19)</f>
        <v>0</v>
      </c>
      <c r="AA19">
        <f>IF(M19=0,0,COUNTIF(T5_imgsummary!E19:N19,"COE")*100/M19)</f>
        <v>0</v>
      </c>
      <c r="AB19">
        <f>IF(M19=0,0,COUNTIF(T5_imgsummary!E19:N19,"COS")*100/M19)</f>
        <v>0</v>
      </c>
      <c r="AC19" s="26">
        <f>IF(M19=0,0,COUNTIF(T5_imgsummary!E19:N19,"CYP")*100/M19)</f>
        <v>10</v>
      </c>
      <c r="AD19">
        <f>IF(M19=0,0,COUNTIF(T5_imgsummary!E19:N19,"DIP")*100/M19)</f>
        <v>0</v>
      </c>
      <c r="AE19">
        <f>IF(M19=0,0,COUNTIF(T5_imgsummary!E19:N19,"ECHY")*100/M19)</f>
        <v>0</v>
      </c>
      <c r="AF19" s="26">
        <f>IF(M19=0,0,COUNTIF(T5_imgsummary!E19:N19,"ECHI")*100/M19)</f>
        <v>10</v>
      </c>
      <c r="AG19">
        <f>IF(M19=0,0,COUNTIF(T5_imgsummary!E19:N19,"EUP")*100/M19)</f>
        <v>0</v>
      </c>
      <c r="AH19">
        <f>IF(M19=0,0,COUNTIF(T5_imgsummary!E19:N19,"FAV")*100/M19)</f>
        <v>0</v>
      </c>
      <c r="AI19">
        <f>IF(M19=0,0,COUNTIF(T5_imgsummary!E19:N19,"FVI")*100/M19)</f>
        <v>0</v>
      </c>
      <c r="AJ19">
        <f>IF(M19=0,0,COUNTIF(T5_imgsummary!E19:N19,"CMR")*100/M19)</f>
        <v>0</v>
      </c>
      <c r="AK19">
        <f>IF(M19=0,0,COUNTIF(T5_imgsummary!E19:N19,"GAL")*100/M19)</f>
        <v>0</v>
      </c>
      <c r="AL19" s="26">
        <f>IF(M19=0,0,COUNTIF(T5_imgsummary!E19:N19,"GONIA")*100/M19)</f>
        <v>10</v>
      </c>
      <c r="AM19">
        <f>IF(M19=0,0,COUNTIF(T5_imgsummary!E19:N19,"GONIO")*100/M19)</f>
        <v>0</v>
      </c>
      <c r="AN19">
        <f>IF(M19=0,0,COUNTIF(T5_imgsummary!E19:N19,"HEL")*100/M19)</f>
        <v>0</v>
      </c>
      <c r="AO19">
        <f>IF(M19=0,0,COUNTIF(T5_imgsummary!E19:N19,"HYD")*100/M19)</f>
        <v>0</v>
      </c>
      <c r="AP19" s="26">
        <f>IF(M19=0,0,COUNTIF(T5_imgsummary!E19:N19,"ISO")*100/M19)</f>
        <v>10</v>
      </c>
      <c r="AQ19">
        <f>IF(M19=0,0,COUNTIF(T5_imgsummary!E19:N19,"LEPA")*100/M19)</f>
        <v>0</v>
      </c>
      <c r="AR19">
        <f>IF(M19=0,0,COUNTIF(T5_imgsummary!E19:N19,"LEPS")*100/M19)</f>
        <v>0</v>
      </c>
      <c r="AS19">
        <f>IF(M19=0,0,COUNTIF(T5_imgsummary!E19:N19,"LOB")*100/M19)</f>
        <v>0</v>
      </c>
      <c r="AT19">
        <f>IF(M19=0,0,COUNTIF(T5_imgsummary!E19:N19,"MER")*100/M19)</f>
        <v>0</v>
      </c>
      <c r="AU19">
        <f>IF(M19=0,0,COUNTIF(T5_imgsummary!E19:N19,"MILL")*100/M19)</f>
        <v>0</v>
      </c>
      <c r="AV19" s="26">
        <f>IF(M19=0,0,COUNTIF(T5_imgsummary!E19:N19,"MON")*100/M19)</f>
        <v>10</v>
      </c>
      <c r="AW19">
        <f>IF(M19=0,0,COUNTIF(T5_imgsummary!E19:N19,"MONTB")*100/M19)</f>
        <v>0</v>
      </c>
      <c r="AX19">
        <f>IF(M19=0,0,COUNTIF(T5_imgsummary!E19:N19,"MONTE")*100/M19)</f>
        <v>0</v>
      </c>
      <c r="AY19">
        <f>IF(M19=0,0,COUNTIF(T5_imgsummary!E19:N19,"MONTF")*100/M19)</f>
        <v>0</v>
      </c>
      <c r="AZ19">
        <f>IF(M19=0,0,COUNTIF(T5_imgsummary!E19:N19,"MYC")*100/M19)</f>
        <v>0</v>
      </c>
      <c r="BA19">
        <f>IF(M19=0,0,COUNTIF(T5_imgsummary!E19:N19,"CB")*100/M19)</f>
        <v>0</v>
      </c>
      <c r="BB19">
        <f>IF(M19=0,0,COUNTIF(T5_imgsummary!E19:N19,"BUB")*100/M19)</f>
        <v>0</v>
      </c>
      <c r="BC19">
        <f>IF(M19=0,0,COUNTIF(T5_imgsummary!E19:N19,"CE")*100/M19)</f>
        <v>0</v>
      </c>
      <c r="BD19">
        <f>IF(M19=0,0,COUNTIF(T5_imgsummary!E19:N19,"CF")*100/M19)</f>
        <v>0</v>
      </c>
      <c r="BE19">
        <f>IF(M19=0,0,COUNTIF(T5_imgsummary!E19:N19,"FOT")*100/M19)</f>
        <v>0</v>
      </c>
      <c r="BF19">
        <f>IF(M19=0,0,COUNTIF(T5_imgsummary!E19:N19,"CM")*100/M19)</f>
        <v>0</v>
      </c>
      <c r="BG19">
        <f>IF(M19=0,0,COUNTIF(T5_imgsummary!E19:N19,"OULA")*100/M19)</f>
        <v>0</v>
      </c>
      <c r="BH19">
        <f>IF(M19=0,0,COUNTIF(T5_imgsummary!E19:N19,"OULO")*100/M19)</f>
        <v>0</v>
      </c>
      <c r="BI19">
        <f>IF(M19=0,0,COUNTIF(T5_imgsummary!E19:N19,"OXY")*100/M19)</f>
        <v>0</v>
      </c>
      <c r="BJ19">
        <f>IF(M19=0,0,COUNTIF(T5_imgsummary!E19:N19,"PACE")*100/M19)</f>
        <v>0</v>
      </c>
      <c r="BK19">
        <f>IF(M19=0,0,COUNTIF(T5_imgsummary!E19:N19,"PACF")*100/M19)</f>
        <v>0</v>
      </c>
      <c r="BL19">
        <f>IF(M19=0,0,COUNTIF(T5_imgsummary!E19:N19,"PAV")*100/M19)</f>
        <v>0</v>
      </c>
      <c r="BM19">
        <f>IF(M19=0,0,COUNTIF(T5_imgsummary!E19:N19,"PEC")*100/M19)</f>
        <v>0</v>
      </c>
      <c r="BN19">
        <f>IF(M19=0,0,COUNTIF(T5_imgsummary!E19:N19,"PLAT")*100/M19)</f>
        <v>0</v>
      </c>
      <c r="BO19">
        <f>IF(M19=0,0,COUNTIF(T5_imgsummary!E19:N19,"POC")*100/M19)</f>
        <v>0</v>
      </c>
      <c r="BP19">
        <f>IF(M19=0,0,COUNTIF(T5_imgsummary!E19:N19,"PORB")*100/M19)</f>
        <v>0</v>
      </c>
      <c r="BQ19">
        <f>IF(M19=0,0,COUNTIF(T5_imgsummary!E19:N19,"PORE")*100/M19)</f>
        <v>0</v>
      </c>
      <c r="BR19">
        <f>IF(M19=0,0,COUNTIF(T5_imgsummary!E19:N19,"PORM")*100/M19)</f>
        <v>0</v>
      </c>
      <c r="BS19">
        <f>IF(M19=0,0,COUNTIF(T5_imgsummary!E19:N19,"SER")*100/M19)</f>
        <v>0</v>
      </c>
      <c r="BT19">
        <f>IF(M19=0,0,COUNTIF(T5_imgsummary!E19:N19,"STY")*100/M19)</f>
        <v>0</v>
      </c>
      <c r="BU19">
        <f>IF(M19=0,0,COUNTIF(T5_imgsummary!E19:N19,"SYM")*100/M19)</f>
        <v>0</v>
      </c>
      <c r="BV19">
        <f>IF(M19=0,0,COUNTIF(T5_imgsummary!E19:N19,"TUBI")*100/M19)</f>
        <v>0</v>
      </c>
      <c r="BW19">
        <f>IF(M19=0,0,COUNTIF(T5_imgsummary!E19:N19,"TURB")*100/M19)</f>
        <v>0</v>
      </c>
      <c r="BX19">
        <f>IF(M19=0,0,COUNTIF(T5_imgsummary!E19:N19,"ZACRF")*100/M19)</f>
        <v>0</v>
      </c>
      <c r="BY19">
        <f>IF(M19=0,0,COUNTIF(T5_imgsummary!E19:N19,"ZAGARF")*100/M19)</f>
        <v>0</v>
      </c>
      <c r="BZ19">
        <f>IF(M19=0,0,COUNTIF(T5_imgsummary!E19:N19,"ZAGATF")*100/M19)</f>
        <v>0</v>
      </c>
      <c r="CA19">
        <f>IF(M19=0,0,COUNTIF(T5_imgsummary!E19:N19,"ZDENF")*100/M19)</f>
        <v>0</v>
      </c>
      <c r="CB19">
        <f>IF(M19=0,0,COUNTIF(T5_imgsummary!E19:N19,"ZEUPF")*100/M19)</f>
        <v>0</v>
      </c>
      <c r="CC19">
        <f>IF(M19=0,0,COUNTIF(T5_imgsummary!E19:N19,"ZFAVF")*100/M19)</f>
        <v>0</v>
      </c>
      <c r="CD19">
        <f>IF(M19=0,0,COUNTIF(T5_imgsummary!E19:N19,"ZCMRF")*100/M19)</f>
        <v>0</v>
      </c>
      <c r="CE19">
        <f>IF(M19=0,0,COUNTIF(T5_imgsummary!E19:N19,"ZMUSF")*100/M19)</f>
        <v>0</v>
      </c>
      <c r="CF19">
        <f>IF(M19=0,0,COUNTIF(T5_imgsummary!E19:N19,"ZNSC")*100/M19)</f>
        <v>0</v>
      </c>
      <c r="CG19">
        <f>IF(M19=0,0,COUNTIF(T5_imgsummary!E19:N19,"ZOC")*100/M19)</f>
        <v>0</v>
      </c>
      <c r="CH19">
        <f>IF(M19=0,0,COUNTIF(T5_imgsummary!E19:N19,"ZPOCF")*100/M19)</f>
        <v>0</v>
      </c>
      <c r="CI19">
        <f>IF(M19=0,0,COUNTIF(T5_imgsummary!E19:N19,"ZPORF")*100/M19)</f>
        <v>0</v>
      </c>
      <c r="CK19" s="26">
        <f>IF(M19=0,0,COUNTIF(T5_imgsummary!E19:N19,"AA")*100/M19)</f>
        <v>20</v>
      </c>
      <c r="CL19">
        <f>IF(M19=0,0,COUNTIF(T5_imgsummary!E19:N19,"CA")*100/M19)</f>
        <v>0</v>
      </c>
      <c r="CM19">
        <f>IF(M19=0,0,COUNTIF(T5_imgsummary!E19:N19,"DC")*100/M19)</f>
        <v>0</v>
      </c>
      <c r="CN19">
        <f>IF(M19=0,0,COUNTIF(T5_imgsummary!E19:N19,"DCA")*100/M19)</f>
        <v>0</v>
      </c>
      <c r="CO19">
        <f>IF(M19=0,0,COUNTIF(T5_imgsummary!E19:N19,"DIS")*100/M19)</f>
        <v>0</v>
      </c>
      <c r="CQ19">
        <f>IF(M19=0,0,COUNTIF(T5_imgsummary!E19:N19,"GRV")*100/M19)</f>
        <v>0</v>
      </c>
      <c r="CR19">
        <f>IF(M19=0,0,COUNTIF(T5_imgsummary!E19:N19,"R")*100/M19)</f>
        <v>0</v>
      </c>
      <c r="CS19">
        <f>IF(M19=0,0,COUNTIF(T5_imgsummary!E19:N19,"S")*100/M19)</f>
        <v>0</v>
      </c>
      <c r="CT19">
        <f>IF(M19=0,0,COUNTIF(T5_imgsummary!E19:N19,"RCK")*100/M19)</f>
        <v>0</v>
      </c>
      <c r="CU19">
        <f>IF(M19=0,0,COUNTIF(T5_imgsummary!E19:N19,"SI")*100/M19)</f>
        <v>0</v>
      </c>
      <c r="CW19">
        <f>IF(M19=0,0,COUNTIF(T5_imgsummary!E19:N19,"COD")*100/M19)</f>
        <v>0</v>
      </c>
      <c r="CX19">
        <f>IF(M19=0,0,COUNTIF(T5_imgsummary!E19:N19,"KAPP")*100/M19)</f>
        <v>0</v>
      </c>
      <c r="CY19" s="26">
        <f>IF(M19=0,0,COUNTIF(T5_imgsummary!E19:N19,"MA")*100/M19)</f>
        <v>20</v>
      </c>
      <c r="CZ19">
        <f>IF(M19=0,0,COUNTIF(T5_imgsummary!E19:N19,"SARG")*100/M19)</f>
        <v>0</v>
      </c>
      <c r="DB19">
        <f>IF(M19=0,0,COUNTIF(T5_imgsummary!E19:N19,"HA")*100/M19)</f>
        <v>0</v>
      </c>
      <c r="DD19">
        <f>IF(M19=0,0,COUNTIF(T5_imgsummary!E19:N19,"COTS")*100/M19)</f>
        <v>0</v>
      </c>
      <c r="DE19">
        <f>IF(M19=0,0,COUNTIF(T5_imgsummary!E19:N19,"COR")*100/M19)</f>
        <v>0</v>
      </c>
      <c r="DF19">
        <f>IF(M19=0,0,COUNTIF(T5_imgsummary!E19:N19,"DIA")*100/M19)</f>
        <v>0</v>
      </c>
      <c r="DG19">
        <f>IF(M19=0,0,COUNTIF(T5_imgsummary!E19:N19,"GORG")*100/M19)</f>
        <v>0</v>
      </c>
      <c r="DH19">
        <f>IF(M19=0,0,COUNTIF(T5_imgsummary!E19:N19,"ISIS")*100/M19)</f>
        <v>0</v>
      </c>
      <c r="DI19">
        <f>IF(M19=0,0,COUNTIF(T5_imgsummary!E19:N19,"OT")*100/M19)</f>
        <v>0</v>
      </c>
      <c r="DJ19">
        <f>IF(M19=0,0,COUNTIF(T5_imgsummary!E19:N19,"SG")*100/M19)</f>
        <v>0</v>
      </c>
      <c r="DK19">
        <f>IF(M19=0,0,COUNTIF(T5_imgsummary!E19:N19,"SC")*100/M19)</f>
        <v>0</v>
      </c>
      <c r="DL19" s="26">
        <f>IF(M19=0,0,COUNTIF(T5_imgsummary!E19:N19,"SP")*100/M19)</f>
        <v>10</v>
      </c>
      <c r="DM19">
        <f>IF(M19=0,0,COUNTIF(T5_imgsummary!E19:N19,"ZO")*100/M19)</f>
        <v>0</v>
      </c>
      <c r="DO19">
        <f>IF(M19=0,0,COUNTIF(T5_imgsummary!E19:N19,"TWB")*100/M19)</f>
        <v>0</v>
      </c>
      <c r="DQ19">
        <f>IF(M19=0,0,COUNTIF(T5_imgsummary!Y19:AH19,"COR")*100/M19)</f>
        <v>0</v>
      </c>
      <c r="DR19">
        <f>IF(M19=0,0,COUNTIF(T5_imgsummary!Y19:AH19,"COTS")*100/M19)</f>
        <v>0</v>
      </c>
      <c r="DS19">
        <f>IF(M19=0,0,COUNTIF(T5_imgsummary!Y19:AH19,"DIA")*100/M19)</f>
        <v>0</v>
      </c>
      <c r="DT19">
        <f>IF(M19=0,0,COUNTIF(T5_imgsummary!Y19:AH19,"GORG")*100/M19)</f>
        <v>0</v>
      </c>
      <c r="DU19">
        <f>IF(M19=0,0,COUNTIF(T5_imgsummary!Y19:AH19,"ISIS")*100/M19)</f>
        <v>0</v>
      </c>
      <c r="DV19">
        <f>IF(M19=0,0,COUNTIF(T5_imgsummary!Y19:AH19,"DIS")*100/M19)</f>
        <v>0</v>
      </c>
      <c r="DW19">
        <f>IF(M19=0,0,COUNTIF(T5_imgsummary!Y19:AH19,"BLEC")*100/M19)</f>
        <v>0</v>
      </c>
      <c r="DX19">
        <f>IF(M19=0,0,COUNTIF(T5_imgsummary!Y19:AH19,"COD")*100/M19)</f>
        <v>0</v>
      </c>
      <c r="DY19">
        <f>IF(M19=0,0,COUNTIF(T5_imgsummary!Y19:AH19,"KAPP")*100/M19)</f>
        <v>0</v>
      </c>
      <c r="DZ19">
        <f>IF(M19=0,0,COUNTIF(T5_imgsummary!Y19:AH19,"SARG")*100/M19)</f>
        <v>0</v>
      </c>
      <c r="EA19">
        <f>IF(M19=0,0,COUNTIF(T5_imgsummary!Y19:AH19,"ZACRF")*100/M19)</f>
        <v>0</v>
      </c>
      <c r="EB19">
        <f>IF(M19=0,0,COUNTIF(T5_imgsummary!Y19:AH19,"ZAGARF")*100/M19)</f>
        <v>0</v>
      </c>
      <c r="EC19">
        <f>IF(M19=0,0,COUNTIF(T5_imgsummary!Y19:AH19,"ZAGATF")*100/M19)</f>
        <v>0</v>
      </c>
      <c r="ED19">
        <f>IF(M19=0,0,COUNTIF(T5_imgsummary!Y19:AH19,"ZCMRF")*100/M19)</f>
        <v>0</v>
      </c>
      <c r="EE19">
        <f>IF(M19=0,0,COUNTIF(T5_imgsummary!Y19:AH19,"ZDENF")*100/M19)</f>
        <v>0</v>
      </c>
      <c r="EF19">
        <f>IF(M19=0,0,COUNTIF(T5_imgsummary!Y19:AH19,"ZEUPF")*100/M19)</f>
        <v>0</v>
      </c>
      <c r="EG19">
        <f>IF(M19=0,0,COUNTIF(T5_imgsummary!Y19:AH19,"ZFAVF")*100/M19)</f>
        <v>0</v>
      </c>
      <c r="EH19">
        <f>IF(M19=0,0,COUNTIF(T5_imgsummary!Y19:AH19,"ZMUSF")*100/M19)</f>
        <v>0</v>
      </c>
      <c r="EI19">
        <f>IF(M19=0,0,COUNTIF(T5_imgsummary!Y19:AH19,"ZNSC")*100/M19)</f>
        <v>0</v>
      </c>
      <c r="EJ19">
        <f>IF(M19=0,0,COUNTIF(T5_imgsummary!Y19:AH19,"ZOC")*100/M19)</f>
        <v>0</v>
      </c>
      <c r="EK19">
        <f>IF(M19=0,0,COUNTIF(T5_imgsummary!Y19:AH19,"ZPOCF")*100/M19)</f>
        <v>0</v>
      </c>
      <c r="EL19">
        <f>IF(M19=0,0,COUNTIF(T5_imgsummary!Y19:AH19,"ZPORF")*100/M19)</f>
        <v>0</v>
      </c>
    </row>
    <row r="20" spans="1:142" x14ac:dyDescent="0.25">
      <c r="A20">
        <v>18</v>
      </c>
      <c r="B20" t="s">
        <v>1046</v>
      </c>
      <c r="F20" s="26">
        <f>IF(M20=0,0,COUNTIF(T5_imgsummary!O20:X20,"HC")*100/M20)</f>
        <v>40</v>
      </c>
      <c r="G20" s="26">
        <f>IF(M20=0,0,COUNTIF(T5_imgsummary!O20:X20,"AA")*100/M20)</f>
        <v>40</v>
      </c>
      <c r="H20">
        <f>IF(M20=0,0,COUNTIF(T5_imgsummary!O20:X20,"AB")*100/M20)</f>
        <v>0</v>
      </c>
      <c r="I20" s="26">
        <f>IF(M20=0,0,COUNTIF(T5_imgsummary!O20:X20,"MA")*100/M20)</f>
        <v>10</v>
      </c>
      <c r="J20">
        <f>IF(M20=0,0,COUNTIF(T5_imgsummary!O20:X20,"HA")*100/M20)</f>
        <v>0</v>
      </c>
      <c r="K20" s="26">
        <f>IF(M20=0,0,COUNTIF(T5_imgsummary!O20:X20,"OB")*100/M20)</f>
        <v>10</v>
      </c>
      <c r="L20">
        <f>IF(M20=0,0,COUNTIF(T5_imgsummary!O20:X20,"TWB")*100/M20)</f>
        <v>0</v>
      </c>
      <c r="M20">
        <f>10-COUNTIF(T5_imgsummary!O20:X20,"TWS")</f>
        <v>10</v>
      </c>
      <c r="P20">
        <f>IF(M20=0,0,COUNTIF(T5_imgsummary!E20:N20,"ACAN")*100/M20)</f>
        <v>0</v>
      </c>
      <c r="Q20">
        <f>IF(M20=0,0,COUNTIF(T5_imgsummary!E20:N20,"ACB")*100/M20)</f>
        <v>0</v>
      </c>
      <c r="R20">
        <f>IF(M20=0,0,COUNTIF(T5_imgsummary!E20:N20,"ACC")*100/M20)</f>
        <v>0</v>
      </c>
      <c r="S20">
        <f>IF(M20=0,0,COUNTIF(T5_imgsummary!E20:N20,"ACD")*100/M20)</f>
        <v>0</v>
      </c>
      <c r="T20">
        <f>IF(M20=0,0,COUNTIF(T5_imgsummary!E20:N20,"ACH")*100/M20)</f>
        <v>0</v>
      </c>
      <c r="U20" s="26">
        <f>IF(M20=0,0,COUNTIF(T5_imgsummary!E20:N20,"ACT")*100/M20)</f>
        <v>20</v>
      </c>
      <c r="V20">
        <f>IF(M20=0,0,COUNTIF(T5_imgsummary!E20:N20,"ACR")*100/M20)</f>
        <v>0</v>
      </c>
      <c r="W20">
        <f>IF(M20=0,0,COUNTIF(T5_imgsummary!E20:N20,"AST")*100/M20)</f>
        <v>0</v>
      </c>
      <c r="X20">
        <f>IF(M20=0,0,COUNTIF(T5_imgsummary!E20:N20,"AF")*100/M20)</f>
        <v>0</v>
      </c>
      <c r="Y20">
        <f>IF(M20=0,0,COUNTIF(T5_imgsummary!E20:N20,"BLEC")*100/M20)</f>
        <v>0</v>
      </c>
      <c r="Z20">
        <f>IF(M20=0,0,COUNTIF(T5_imgsummary!E20:N20,"CAU")*100/M20)</f>
        <v>0</v>
      </c>
      <c r="AA20">
        <f>IF(M20=0,0,COUNTIF(T5_imgsummary!E20:N20,"COE")*100/M20)</f>
        <v>0</v>
      </c>
      <c r="AB20">
        <f>IF(M20=0,0,COUNTIF(T5_imgsummary!E20:N20,"COS")*100/M20)</f>
        <v>0</v>
      </c>
      <c r="AC20">
        <f>IF(M20=0,0,COUNTIF(T5_imgsummary!E20:N20,"CYP")*100/M20)</f>
        <v>0</v>
      </c>
      <c r="AD20">
        <f>IF(M20=0,0,COUNTIF(T5_imgsummary!E20:N20,"DIP")*100/M20)</f>
        <v>0</v>
      </c>
      <c r="AE20">
        <f>IF(M20=0,0,COUNTIF(T5_imgsummary!E20:N20,"ECHY")*100/M20)</f>
        <v>0</v>
      </c>
      <c r="AF20">
        <f>IF(M20=0,0,COUNTIF(T5_imgsummary!E20:N20,"ECHI")*100/M20)</f>
        <v>0</v>
      </c>
      <c r="AG20">
        <f>IF(M20=0,0,COUNTIF(T5_imgsummary!E20:N20,"EUP")*100/M20)</f>
        <v>0</v>
      </c>
      <c r="AH20">
        <f>IF(M20=0,0,COUNTIF(T5_imgsummary!E20:N20,"FAV")*100/M20)</f>
        <v>0</v>
      </c>
      <c r="AI20">
        <f>IF(M20=0,0,COUNTIF(T5_imgsummary!E20:N20,"FVI")*100/M20)</f>
        <v>0</v>
      </c>
      <c r="AJ20">
        <f>IF(M20=0,0,COUNTIF(T5_imgsummary!E20:N20,"CMR")*100/M20)</f>
        <v>0</v>
      </c>
      <c r="AK20">
        <f>IF(M20=0,0,COUNTIF(T5_imgsummary!E20:N20,"GAL")*100/M20)</f>
        <v>0</v>
      </c>
      <c r="AL20">
        <f>IF(M20=0,0,COUNTIF(T5_imgsummary!E20:N20,"GONIA")*100/M20)</f>
        <v>0</v>
      </c>
      <c r="AM20">
        <f>IF(M20=0,0,COUNTIF(T5_imgsummary!E20:N20,"GONIO")*100/M20)</f>
        <v>0</v>
      </c>
      <c r="AN20">
        <f>IF(M20=0,0,COUNTIF(T5_imgsummary!E20:N20,"HEL")*100/M20)</f>
        <v>0</v>
      </c>
      <c r="AO20">
        <f>IF(M20=0,0,COUNTIF(T5_imgsummary!E20:N20,"HYD")*100/M20)</f>
        <v>0</v>
      </c>
      <c r="AP20" s="26">
        <f>IF(M20=0,0,COUNTIF(T5_imgsummary!E20:N20,"ISO")*100/M20)</f>
        <v>10</v>
      </c>
      <c r="AQ20">
        <f>IF(M20=0,0,COUNTIF(T5_imgsummary!E20:N20,"LEPA")*100/M20)</f>
        <v>0</v>
      </c>
      <c r="AR20">
        <f>IF(M20=0,0,COUNTIF(T5_imgsummary!E20:N20,"LEPS")*100/M20)</f>
        <v>0</v>
      </c>
      <c r="AS20">
        <f>IF(M20=0,0,COUNTIF(T5_imgsummary!E20:N20,"LOB")*100/M20)</f>
        <v>0</v>
      </c>
      <c r="AT20">
        <f>IF(M20=0,0,COUNTIF(T5_imgsummary!E20:N20,"MER")*100/M20)</f>
        <v>0</v>
      </c>
      <c r="AU20">
        <f>IF(M20=0,0,COUNTIF(T5_imgsummary!E20:N20,"MILL")*100/M20)</f>
        <v>0</v>
      </c>
      <c r="AV20">
        <f>IF(M20=0,0,COUNTIF(T5_imgsummary!E20:N20,"MON")*100/M20)</f>
        <v>0</v>
      </c>
      <c r="AW20">
        <f>IF(M20=0,0,COUNTIF(T5_imgsummary!E20:N20,"MONTB")*100/M20)</f>
        <v>0</v>
      </c>
      <c r="AX20">
        <f>IF(M20=0,0,COUNTIF(T5_imgsummary!E20:N20,"MONTE")*100/M20)</f>
        <v>0</v>
      </c>
      <c r="AY20">
        <f>IF(M20=0,0,COUNTIF(T5_imgsummary!E20:N20,"MONTF")*100/M20)</f>
        <v>0</v>
      </c>
      <c r="AZ20">
        <f>IF(M20=0,0,COUNTIF(T5_imgsummary!E20:N20,"MYC")*100/M20)</f>
        <v>0</v>
      </c>
      <c r="BA20">
        <f>IF(M20=0,0,COUNTIF(T5_imgsummary!E20:N20,"CB")*100/M20)</f>
        <v>0</v>
      </c>
      <c r="BB20">
        <f>IF(M20=0,0,COUNTIF(T5_imgsummary!E20:N20,"BUB")*100/M20)</f>
        <v>0</v>
      </c>
      <c r="BC20">
        <f>IF(M20=0,0,COUNTIF(T5_imgsummary!E20:N20,"CE")*100/M20)</f>
        <v>0</v>
      </c>
      <c r="BD20">
        <f>IF(M20=0,0,COUNTIF(T5_imgsummary!E20:N20,"CF")*100/M20)</f>
        <v>0</v>
      </c>
      <c r="BE20">
        <f>IF(M20=0,0,COUNTIF(T5_imgsummary!E20:N20,"FOT")*100/M20)</f>
        <v>0</v>
      </c>
      <c r="BF20">
        <f>IF(M20=0,0,COUNTIF(T5_imgsummary!E20:N20,"CM")*100/M20)</f>
        <v>0</v>
      </c>
      <c r="BG20">
        <f>IF(M20=0,0,COUNTIF(T5_imgsummary!E20:N20,"OULA")*100/M20)</f>
        <v>0</v>
      </c>
      <c r="BH20">
        <f>IF(M20=0,0,COUNTIF(T5_imgsummary!E20:N20,"OULO")*100/M20)</f>
        <v>0</v>
      </c>
      <c r="BI20">
        <f>IF(M20=0,0,COUNTIF(T5_imgsummary!E20:N20,"OXY")*100/M20)</f>
        <v>0</v>
      </c>
      <c r="BJ20">
        <f>IF(M20=0,0,COUNTIF(T5_imgsummary!E20:N20,"PACE")*100/M20)</f>
        <v>0</v>
      </c>
      <c r="BK20">
        <f>IF(M20=0,0,COUNTIF(T5_imgsummary!E20:N20,"PACF")*100/M20)</f>
        <v>0</v>
      </c>
      <c r="BL20">
        <f>IF(M20=0,0,COUNTIF(T5_imgsummary!E20:N20,"PAV")*100/M20)</f>
        <v>0</v>
      </c>
      <c r="BM20">
        <f>IF(M20=0,0,COUNTIF(T5_imgsummary!E20:N20,"PEC")*100/M20)</f>
        <v>0</v>
      </c>
      <c r="BN20">
        <f>IF(M20=0,0,COUNTIF(T5_imgsummary!E20:N20,"PLAT")*100/M20)</f>
        <v>0</v>
      </c>
      <c r="BO20" s="26">
        <f>IF(M20=0,0,COUNTIF(T5_imgsummary!E20:N20,"POC")*100/M20)</f>
        <v>10</v>
      </c>
      <c r="BP20">
        <f>IF(M20=0,0,COUNTIF(T5_imgsummary!E20:N20,"PORB")*100/M20)</f>
        <v>0</v>
      </c>
      <c r="BQ20">
        <f>IF(M20=0,0,COUNTIF(T5_imgsummary!E20:N20,"PORE")*100/M20)</f>
        <v>0</v>
      </c>
      <c r="BR20">
        <f>IF(M20=0,0,COUNTIF(T5_imgsummary!E20:N20,"PORM")*100/M20)</f>
        <v>0</v>
      </c>
      <c r="BS20">
        <f>IF(M20=0,0,COUNTIF(T5_imgsummary!E20:N20,"SER")*100/M20)</f>
        <v>0</v>
      </c>
      <c r="BT20">
        <f>IF(M20=0,0,COUNTIF(T5_imgsummary!E20:N20,"STY")*100/M20)</f>
        <v>0</v>
      </c>
      <c r="BU20">
        <f>IF(M20=0,0,COUNTIF(T5_imgsummary!E20:N20,"SYM")*100/M20)</f>
        <v>0</v>
      </c>
      <c r="BV20">
        <f>IF(M20=0,0,COUNTIF(T5_imgsummary!E20:N20,"TUBI")*100/M20)</f>
        <v>0</v>
      </c>
      <c r="BW20">
        <f>IF(M20=0,0,COUNTIF(T5_imgsummary!E20:N20,"TURB")*100/M20)</f>
        <v>0</v>
      </c>
      <c r="BX20">
        <f>IF(M20=0,0,COUNTIF(T5_imgsummary!E20:N20,"ZACRF")*100/M20)</f>
        <v>0</v>
      </c>
      <c r="BY20">
        <f>IF(M20=0,0,COUNTIF(T5_imgsummary!E20:N20,"ZAGARF")*100/M20)</f>
        <v>0</v>
      </c>
      <c r="BZ20">
        <f>IF(M20=0,0,COUNTIF(T5_imgsummary!E20:N20,"ZAGATF")*100/M20)</f>
        <v>0</v>
      </c>
      <c r="CA20">
        <f>IF(M20=0,0,COUNTIF(T5_imgsummary!E20:N20,"ZDENF")*100/M20)</f>
        <v>0</v>
      </c>
      <c r="CB20">
        <f>IF(M20=0,0,COUNTIF(T5_imgsummary!E20:N20,"ZEUPF")*100/M20)</f>
        <v>0</v>
      </c>
      <c r="CC20">
        <f>IF(M20=0,0,COUNTIF(T5_imgsummary!E20:N20,"ZFAVF")*100/M20)</f>
        <v>0</v>
      </c>
      <c r="CD20">
        <f>IF(M20=0,0,COUNTIF(T5_imgsummary!E20:N20,"ZCMRF")*100/M20)</f>
        <v>0</v>
      </c>
      <c r="CE20">
        <f>IF(M20=0,0,COUNTIF(T5_imgsummary!E20:N20,"ZMUSF")*100/M20)</f>
        <v>0</v>
      </c>
      <c r="CF20">
        <f>IF(M20=0,0,COUNTIF(T5_imgsummary!E20:N20,"ZNSC")*100/M20)</f>
        <v>0</v>
      </c>
      <c r="CG20">
        <f>IF(M20=0,0,COUNTIF(T5_imgsummary!E20:N20,"ZOC")*100/M20)</f>
        <v>0</v>
      </c>
      <c r="CH20">
        <f>IF(M20=0,0,COUNTIF(T5_imgsummary!E20:N20,"ZPOCF")*100/M20)</f>
        <v>0</v>
      </c>
      <c r="CI20">
        <f>IF(M20=0,0,COUNTIF(T5_imgsummary!E20:N20,"ZPORF")*100/M20)</f>
        <v>0</v>
      </c>
      <c r="CK20" s="26">
        <f>IF(M20=0,0,COUNTIF(T5_imgsummary!E20:N20,"AA")*100/M20)</f>
        <v>30</v>
      </c>
      <c r="CL20" s="26">
        <f>IF(M20=0,0,COUNTIF(T5_imgsummary!E20:N20,"CA")*100/M20)</f>
        <v>10</v>
      </c>
      <c r="CM20">
        <f>IF(M20=0,0,COUNTIF(T5_imgsummary!E20:N20,"DC")*100/M20)</f>
        <v>0</v>
      </c>
      <c r="CN20">
        <f>IF(M20=0,0,COUNTIF(T5_imgsummary!E20:N20,"DCA")*100/M20)</f>
        <v>0</v>
      </c>
      <c r="CO20">
        <f>IF(M20=0,0,COUNTIF(T5_imgsummary!E20:N20,"DIS")*100/M20)</f>
        <v>0</v>
      </c>
      <c r="CQ20">
        <f>IF(M20=0,0,COUNTIF(T5_imgsummary!E20:N20,"GRV")*100/M20)</f>
        <v>0</v>
      </c>
      <c r="CR20">
        <f>IF(M20=0,0,COUNTIF(T5_imgsummary!E20:N20,"R")*100/M20)</f>
        <v>0</v>
      </c>
      <c r="CS20">
        <f>IF(M20=0,0,COUNTIF(T5_imgsummary!E20:N20,"S")*100/M20)</f>
        <v>0</v>
      </c>
      <c r="CT20">
        <f>IF(M20=0,0,COUNTIF(T5_imgsummary!E20:N20,"RCK")*100/M20)</f>
        <v>0</v>
      </c>
      <c r="CU20">
        <f>IF(M20=0,0,COUNTIF(T5_imgsummary!E20:N20,"SI")*100/M20)</f>
        <v>0</v>
      </c>
      <c r="CW20">
        <f>IF(M20=0,0,COUNTIF(T5_imgsummary!E20:N20,"COD")*100/M20)</f>
        <v>0</v>
      </c>
      <c r="CX20">
        <f>IF(M20=0,0,COUNTIF(T5_imgsummary!E20:N20,"KAPP")*100/M20)</f>
        <v>0</v>
      </c>
      <c r="CY20" s="26">
        <f>IF(M20=0,0,COUNTIF(T5_imgsummary!E20:N20,"MA")*100/M20)</f>
        <v>10</v>
      </c>
      <c r="CZ20">
        <f>IF(M20=0,0,COUNTIF(T5_imgsummary!E20:N20,"SARG")*100/M20)</f>
        <v>0</v>
      </c>
      <c r="DB20">
        <f>IF(M20=0,0,COUNTIF(T5_imgsummary!E20:N20,"HA")*100/M20)</f>
        <v>0</v>
      </c>
      <c r="DD20">
        <f>IF(M20=0,0,COUNTIF(T5_imgsummary!E20:N20,"COTS")*100/M20)</f>
        <v>0</v>
      </c>
      <c r="DE20">
        <f>IF(M20=0,0,COUNTIF(T5_imgsummary!E20:N20,"COR")*100/M20)</f>
        <v>0</v>
      </c>
      <c r="DF20">
        <f>IF(M20=0,0,COUNTIF(T5_imgsummary!E20:N20,"DIA")*100/M20)</f>
        <v>0</v>
      </c>
      <c r="DG20">
        <f>IF(M20=0,0,COUNTIF(T5_imgsummary!E20:N20,"GORG")*100/M20)</f>
        <v>0</v>
      </c>
      <c r="DH20">
        <f>IF(M20=0,0,COUNTIF(T5_imgsummary!E20:N20,"ISIS")*100/M20)</f>
        <v>0</v>
      </c>
      <c r="DI20">
        <f>IF(M20=0,0,COUNTIF(T5_imgsummary!E20:N20,"OT")*100/M20)</f>
        <v>0</v>
      </c>
      <c r="DJ20">
        <f>IF(M20=0,0,COUNTIF(T5_imgsummary!E20:N20,"SG")*100/M20)</f>
        <v>0</v>
      </c>
      <c r="DK20">
        <f>IF(M20=0,0,COUNTIF(T5_imgsummary!E20:N20,"SC")*100/M20)</f>
        <v>0</v>
      </c>
      <c r="DL20" s="26">
        <f>IF(M20=0,0,COUNTIF(T5_imgsummary!E20:N20,"SP")*100/M20)</f>
        <v>10</v>
      </c>
      <c r="DM20">
        <f>IF(M20=0,0,COUNTIF(T5_imgsummary!E20:N20,"ZO")*100/M20)</f>
        <v>0</v>
      </c>
      <c r="DO20">
        <f>IF(M20=0,0,COUNTIF(T5_imgsummary!E20:N20,"TWB")*100/M20)</f>
        <v>0</v>
      </c>
      <c r="DQ20">
        <f>IF(M20=0,0,COUNTIF(T5_imgsummary!Y20:AH20,"COR")*100/M20)</f>
        <v>0</v>
      </c>
      <c r="DR20">
        <f>IF(M20=0,0,COUNTIF(T5_imgsummary!Y20:AH20,"COTS")*100/M20)</f>
        <v>0</v>
      </c>
      <c r="DS20">
        <f>IF(M20=0,0,COUNTIF(T5_imgsummary!Y20:AH20,"DIA")*100/M20)</f>
        <v>0</v>
      </c>
      <c r="DT20">
        <f>IF(M20=0,0,COUNTIF(T5_imgsummary!Y20:AH20,"GORG")*100/M20)</f>
        <v>0</v>
      </c>
      <c r="DU20">
        <f>IF(M20=0,0,COUNTIF(T5_imgsummary!Y20:AH20,"ISIS")*100/M20)</f>
        <v>0</v>
      </c>
      <c r="DV20">
        <f>IF(M20=0,0,COUNTIF(T5_imgsummary!Y20:AH20,"DIS")*100/M20)</f>
        <v>0</v>
      </c>
      <c r="DW20">
        <f>IF(M20=0,0,COUNTIF(T5_imgsummary!Y20:AH20,"BLEC")*100/M20)</f>
        <v>0</v>
      </c>
      <c r="DX20">
        <f>IF(M20=0,0,COUNTIF(T5_imgsummary!Y20:AH20,"COD")*100/M20)</f>
        <v>0</v>
      </c>
      <c r="DY20">
        <f>IF(M20=0,0,COUNTIF(T5_imgsummary!Y20:AH20,"KAPP")*100/M20)</f>
        <v>0</v>
      </c>
      <c r="DZ20">
        <f>IF(M20=0,0,COUNTIF(T5_imgsummary!Y20:AH20,"SARG")*100/M20)</f>
        <v>0</v>
      </c>
      <c r="EA20">
        <f>IF(M20=0,0,COUNTIF(T5_imgsummary!Y20:AH20,"ZACRF")*100/M20)</f>
        <v>0</v>
      </c>
      <c r="EB20">
        <f>IF(M20=0,0,COUNTIF(T5_imgsummary!Y20:AH20,"ZAGARF")*100/M20)</f>
        <v>0</v>
      </c>
      <c r="EC20">
        <f>IF(M20=0,0,COUNTIF(T5_imgsummary!Y20:AH20,"ZAGATF")*100/M20)</f>
        <v>0</v>
      </c>
      <c r="ED20">
        <f>IF(M20=0,0,COUNTIF(T5_imgsummary!Y20:AH20,"ZCMRF")*100/M20)</f>
        <v>0</v>
      </c>
      <c r="EE20">
        <f>IF(M20=0,0,COUNTIF(T5_imgsummary!Y20:AH20,"ZDENF")*100/M20)</f>
        <v>0</v>
      </c>
      <c r="EF20">
        <f>IF(M20=0,0,COUNTIF(T5_imgsummary!Y20:AH20,"ZEUPF")*100/M20)</f>
        <v>0</v>
      </c>
      <c r="EG20">
        <f>IF(M20=0,0,COUNTIF(T5_imgsummary!Y20:AH20,"ZFAVF")*100/M20)</f>
        <v>0</v>
      </c>
      <c r="EH20">
        <f>IF(M20=0,0,COUNTIF(T5_imgsummary!Y20:AH20,"ZMUSF")*100/M20)</f>
        <v>0</v>
      </c>
      <c r="EI20">
        <f>IF(M20=0,0,COUNTIF(T5_imgsummary!Y20:AH20,"ZNSC")*100/M20)</f>
        <v>0</v>
      </c>
      <c r="EJ20">
        <f>IF(M20=0,0,COUNTIF(T5_imgsummary!Y20:AH20,"ZOC")*100/M20)</f>
        <v>0</v>
      </c>
      <c r="EK20">
        <f>IF(M20=0,0,COUNTIF(T5_imgsummary!Y20:AH20,"ZPOCF")*100/M20)</f>
        <v>0</v>
      </c>
      <c r="EL20">
        <f>IF(M20=0,0,COUNTIF(T5_imgsummary!Y20:AH20,"ZPORF")*100/M20)</f>
        <v>0</v>
      </c>
    </row>
    <row r="21" spans="1:142" x14ac:dyDescent="0.25">
      <c r="A21">
        <v>19</v>
      </c>
      <c r="B21" t="s">
        <v>1047</v>
      </c>
      <c r="F21">
        <f>IF(M21=0,0,COUNTIF(T5_imgsummary!O21:X21,"HC")*100/M21)</f>
        <v>0</v>
      </c>
      <c r="G21" s="26">
        <f>IF(M21=0,0,COUNTIF(T5_imgsummary!O21:X21,"AA")*100/M21)</f>
        <v>50</v>
      </c>
      <c r="H21">
        <f>IF(M21=0,0,COUNTIF(T5_imgsummary!O21:X21,"AB")*100/M21)</f>
        <v>0</v>
      </c>
      <c r="I21" s="26">
        <f>IF(M21=0,0,COUNTIF(T5_imgsummary!O21:X21,"MA")*100/M21)</f>
        <v>20</v>
      </c>
      <c r="J21" s="26">
        <f>IF(M21=0,0,COUNTIF(T5_imgsummary!O21:X21,"HA")*100/M21)</f>
        <v>10</v>
      </c>
      <c r="K21" s="26">
        <f>IF(M21=0,0,COUNTIF(T5_imgsummary!O21:X21,"OB")*100/M21)</f>
        <v>20</v>
      </c>
      <c r="L21">
        <f>IF(M21=0,0,COUNTIF(T5_imgsummary!O21:X21,"TWB")*100/M21)</f>
        <v>0</v>
      </c>
      <c r="M21">
        <f>10-COUNTIF(T5_imgsummary!O21:X21,"TWS")</f>
        <v>10</v>
      </c>
      <c r="P21">
        <f>IF(M21=0,0,COUNTIF(T5_imgsummary!E21:N21,"ACAN")*100/M21)</f>
        <v>0</v>
      </c>
      <c r="Q21">
        <f>IF(M21=0,0,COUNTIF(T5_imgsummary!E21:N21,"ACB")*100/M21)</f>
        <v>0</v>
      </c>
      <c r="R21">
        <f>IF(M21=0,0,COUNTIF(T5_imgsummary!E21:N21,"ACC")*100/M21)</f>
        <v>0</v>
      </c>
      <c r="S21">
        <f>IF(M21=0,0,COUNTIF(T5_imgsummary!E21:N21,"ACD")*100/M21)</f>
        <v>0</v>
      </c>
      <c r="T21">
        <f>IF(M21=0,0,COUNTIF(T5_imgsummary!E21:N21,"ACH")*100/M21)</f>
        <v>0</v>
      </c>
      <c r="U21">
        <f>IF(M21=0,0,COUNTIF(T5_imgsummary!E21:N21,"ACT")*100/M21)</f>
        <v>0</v>
      </c>
      <c r="V21">
        <f>IF(M21=0,0,COUNTIF(T5_imgsummary!E21:N21,"ACR")*100/M21)</f>
        <v>0</v>
      </c>
      <c r="W21">
        <f>IF(M21=0,0,COUNTIF(T5_imgsummary!E21:N21,"AST")*100/M21)</f>
        <v>0</v>
      </c>
      <c r="X21">
        <f>IF(M21=0,0,COUNTIF(T5_imgsummary!E21:N21,"AF")*100/M21)</f>
        <v>0</v>
      </c>
      <c r="Y21">
        <f>IF(M21=0,0,COUNTIF(T5_imgsummary!E21:N21,"BLEC")*100/M21)</f>
        <v>0</v>
      </c>
      <c r="Z21">
        <f>IF(M21=0,0,COUNTIF(T5_imgsummary!E21:N21,"CAU")*100/M21)</f>
        <v>0</v>
      </c>
      <c r="AA21">
        <f>IF(M21=0,0,COUNTIF(T5_imgsummary!E21:N21,"COE")*100/M21)</f>
        <v>0</v>
      </c>
      <c r="AB21">
        <f>IF(M21=0,0,COUNTIF(T5_imgsummary!E21:N21,"COS")*100/M21)</f>
        <v>0</v>
      </c>
      <c r="AC21">
        <f>IF(M21=0,0,COUNTIF(T5_imgsummary!E21:N21,"CYP")*100/M21)</f>
        <v>0</v>
      </c>
      <c r="AD21">
        <f>IF(M21=0,0,COUNTIF(T5_imgsummary!E21:N21,"DIP")*100/M21)</f>
        <v>0</v>
      </c>
      <c r="AE21">
        <f>IF(M21=0,0,COUNTIF(T5_imgsummary!E21:N21,"ECHY")*100/M21)</f>
        <v>0</v>
      </c>
      <c r="AF21">
        <f>IF(M21=0,0,COUNTIF(T5_imgsummary!E21:N21,"ECHI")*100/M21)</f>
        <v>0</v>
      </c>
      <c r="AG21">
        <f>IF(M21=0,0,COUNTIF(T5_imgsummary!E21:N21,"EUP")*100/M21)</f>
        <v>0</v>
      </c>
      <c r="AH21">
        <f>IF(M21=0,0,COUNTIF(T5_imgsummary!E21:N21,"FAV")*100/M21)</f>
        <v>0</v>
      </c>
      <c r="AI21">
        <f>IF(M21=0,0,COUNTIF(T5_imgsummary!E21:N21,"FVI")*100/M21)</f>
        <v>0</v>
      </c>
      <c r="AJ21">
        <f>IF(M21=0,0,COUNTIF(T5_imgsummary!E21:N21,"CMR")*100/M21)</f>
        <v>0</v>
      </c>
      <c r="AK21">
        <f>IF(M21=0,0,COUNTIF(T5_imgsummary!E21:N21,"GAL")*100/M21)</f>
        <v>0</v>
      </c>
      <c r="AL21">
        <f>IF(M21=0,0,COUNTIF(T5_imgsummary!E21:N21,"GONIA")*100/M21)</f>
        <v>0</v>
      </c>
      <c r="AM21">
        <f>IF(M21=0,0,COUNTIF(T5_imgsummary!E21:N21,"GONIO")*100/M21)</f>
        <v>0</v>
      </c>
      <c r="AN21">
        <f>IF(M21=0,0,COUNTIF(T5_imgsummary!E21:N21,"HEL")*100/M21)</f>
        <v>0</v>
      </c>
      <c r="AO21">
        <f>IF(M21=0,0,COUNTIF(T5_imgsummary!E21:N21,"HYD")*100/M21)</f>
        <v>0</v>
      </c>
      <c r="AP21">
        <f>IF(M21=0,0,COUNTIF(T5_imgsummary!E21:N21,"ISO")*100/M21)</f>
        <v>0</v>
      </c>
      <c r="AQ21">
        <f>IF(M21=0,0,COUNTIF(T5_imgsummary!E21:N21,"LEPA")*100/M21)</f>
        <v>0</v>
      </c>
      <c r="AR21">
        <f>IF(M21=0,0,COUNTIF(T5_imgsummary!E21:N21,"LEPS")*100/M21)</f>
        <v>0</v>
      </c>
      <c r="AS21">
        <f>IF(M21=0,0,COUNTIF(T5_imgsummary!E21:N21,"LOB")*100/M21)</f>
        <v>0</v>
      </c>
      <c r="AT21">
        <f>IF(M21=0,0,COUNTIF(T5_imgsummary!E21:N21,"MER")*100/M21)</f>
        <v>0</v>
      </c>
      <c r="AU21">
        <f>IF(M21=0,0,COUNTIF(T5_imgsummary!E21:N21,"MILL")*100/M21)</f>
        <v>0</v>
      </c>
      <c r="AV21">
        <f>IF(M21=0,0,COUNTIF(T5_imgsummary!E21:N21,"MON")*100/M21)</f>
        <v>0</v>
      </c>
      <c r="AW21">
        <f>IF(M21=0,0,COUNTIF(T5_imgsummary!E21:N21,"MONTB")*100/M21)</f>
        <v>0</v>
      </c>
      <c r="AX21">
        <f>IF(M21=0,0,COUNTIF(T5_imgsummary!E21:N21,"MONTE")*100/M21)</f>
        <v>0</v>
      </c>
      <c r="AY21">
        <f>IF(M21=0,0,COUNTIF(T5_imgsummary!E21:N21,"MONTF")*100/M21)</f>
        <v>0</v>
      </c>
      <c r="AZ21">
        <f>IF(M21=0,0,COUNTIF(T5_imgsummary!E21:N21,"MYC")*100/M21)</f>
        <v>0</v>
      </c>
      <c r="BA21">
        <f>IF(M21=0,0,COUNTIF(T5_imgsummary!E21:N21,"CB")*100/M21)</f>
        <v>0</v>
      </c>
      <c r="BB21">
        <f>IF(M21=0,0,COUNTIF(T5_imgsummary!E21:N21,"BUB")*100/M21)</f>
        <v>0</v>
      </c>
      <c r="BC21">
        <f>IF(M21=0,0,COUNTIF(T5_imgsummary!E21:N21,"CE")*100/M21)</f>
        <v>0</v>
      </c>
      <c r="BD21">
        <f>IF(M21=0,0,COUNTIF(T5_imgsummary!E21:N21,"CF")*100/M21)</f>
        <v>0</v>
      </c>
      <c r="BE21">
        <f>IF(M21=0,0,COUNTIF(T5_imgsummary!E21:N21,"FOT")*100/M21)</f>
        <v>0</v>
      </c>
      <c r="BF21">
        <f>IF(M21=0,0,COUNTIF(T5_imgsummary!E21:N21,"CM")*100/M21)</f>
        <v>0</v>
      </c>
      <c r="BG21">
        <f>IF(M21=0,0,COUNTIF(T5_imgsummary!E21:N21,"OULA")*100/M21)</f>
        <v>0</v>
      </c>
      <c r="BH21">
        <f>IF(M21=0,0,COUNTIF(T5_imgsummary!E21:N21,"OULO")*100/M21)</f>
        <v>0</v>
      </c>
      <c r="BI21">
        <f>IF(M21=0,0,COUNTIF(T5_imgsummary!E21:N21,"OXY")*100/M21)</f>
        <v>0</v>
      </c>
      <c r="BJ21">
        <f>IF(M21=0,0,COUNTIF(T5_imgsummary!E21:N21,"PACE")*100/M21)</f>
        <v>0</v>
      </c>
      <c r="BK21">
        <f>IF(M21=0,0,COUNTIF(T5_imgsummary!E21:N21,"PACF")*100/M21)</f>
        <v>0</v>
      </c>
      <c r="BL21">
        <f>IF(M21=0,0,COUNTIF(T5_imgsummary!E21:N21,"PAV")*100/M21)</f>
        <v>0</v>
      </c>
      <c r="BM21">
        <f>IF(M21=0,0,COUNTIF(T5_imgsummary!E21:N21,"PEC")*100/M21)</f>
        <v>0</v>
      </c>
      <c r="BN21">
        <f>IF(M21=0,0,COUNTIF(T5_imgsummary!E21:N21,"PLAT")*100/M21)</f>
        <v>0</v>
      </c>
      <c r="BO21">
        <f>IF(M21=0,0,COUNTIF(T5_imgsummary!E21:N21,"POC")*100/M21)</f>
        <v>0</v>
      </c>
      <c r="BP21">
        <f>IF(M21=0,0,COUNTIF(T5_imgsummary!E21:N21,"PORB")*100/M21)</f>
        <v>0</v>
      </c>
      <c r="BQ21">
        <f>IF(M21=0,0,COUNTIF(T5_imgsummary!E21:N21,"PORE")*100/M21)</f>
        <v>0</v>
      </c>
      <c r="BR21">
        <f>IF(M21=0,0,COUNTIF(T5_imgsummary!E21:N21,"PORM")*100/M21)</f>
        <v>0</v>
      </c>
      <c r="BS21">
        <f>IF(M21=0,0,COUNTIF(T5_imgsummary!E21:N21,"SER")*100/M21)</f>
        <v>0</v>
      </c>
      <c r="BT21">
        <f>IF(M21=0,0,COUNTIF(T5_imgsummary!E21:N21,"STY")*100/M21)</f>
        <v>0</v>
      </c>
      <c r="BU21">
        <f>IF(M21=0,0,COUNTIF(T5_imgsummary!E21:N21,"SYM")*100/M21)</f>
        <v>0</v>
      </c>
      <c r="BV21">
        <f>IF(M21=0,0,COUNTIF(T5_imgsummary!E21:N21,"TUBI")*100/M21)</f>
        <v>0</v>
      </c>
      <c r="BW21">
        <f>IF(M21=0,0,COUNTIF(T5_imgsummary!E21:N21,"TURB")*100/M21)</f>
        <v>0</v>
      </c>
      <c r="BX21">
        <f>IF(M21=0,0,COUNTIF(T5_imgsummary!E21:N21,"ZACRF")*100/M21)</f>
        <v>0</v>
      </c>
      <c r="BY21">
        <f>IF(M21=0,0,COUNTIF(T5_imgsummary!E21:N21,"ZAGARF")*100/M21)</f>
        <v>0</v>
      </c>
      <c r="BZ21">
        <f>IF(M21=0,0,COUNTIF(T5_imgsummary!E21:N21,"ZAGATF")*100/M21)</f>
        <v>0</v>
      </c>
      <c r="CA21">
        <f>IF(M21=0,0,COUNTIF(T5_imgsummary!E21:N21,"ZDENF")*100/M21)</f>
        <v>0</v>
      </c>
      <c r="CB21">
        <f>IF(M21=0,0,COUNTIF(T5_imgsummary!E21:N21,"ZEUPF")*100/M21)</f>
        <v>0</v>
      </c>
      <c r="CC21">
        <f>IF(M21=0,0,COUNTIF(T5_imgsummary!E21:N21,"ZFAVF")*100/M21)</f>
        <v>0</v>
      </c>
      <c r="CD21">
        <f>IF(M21=0,0,COUNTIF(T5_imgsummary!E21:N21,"ZCMRF")*100/M21)</f>
        <v>0</v>
      </c>
      <c r="CE21">
        <f>IF(M21=0,0,COUNTIF(T5_imgsummary!E21:N21,"ZMUSF")*100/M21)</f>
        <v>0</v>
      </c>
      <c r="CF21">
        <f>IF(M21=0,0,COUNTIF(T5_imgsummary!E21:N21,"ZNSC")*100/M21)</f>
        <v>0</v>
      </c>
      <c r="CG21">
        <f>IF(M21=0,0,COUNTIF(T5_imgsummary!E21:N21,"ZOC")*100/M21)</f>
        <v>0</v>
      </c>
      <c r="CH21">
        <f>IF(M21=0,0,COUNTIF(T5_imgsummary!E21:N21,"ZPOCF")*100/M21)</f>
        <v>0</v>
      </c>
      <c r="CI21">
        <f>IF(M21=0,0,COUNTIF(T5_imgsummary!E21:N21,"ZPORF")*100/M21)</f>
        <v>0</v>
      </c>
      <c r="CK21" s="26">
        <f>IF(M21=0,0,COUNTIF(T5_imgsummary!E21:N21,"AA")*100/M21)</f>
        <v>50</v>
      </c>
      <c r="CL21">
        <f>IF(M21=0,0,COUNTIF(T5_imgsummary!E21:N21,"CA")*100/M21)</f>
        <v>0</v>
      </c>
      <c r="CM21">
        <f>IF(M21=0,0,COUNTIF(T5_imgsummary!E21:N21,"DC")*100/M21)</f>
        <v>0</v>
      </c>
      <c r="CN21">
        <f>IF(M21=0,0,COUNTIF(T5_imgsummary!E21:N21,"DCA")*100/M21)</f>
        <v>0</v>
      </c>
      <c r="CO21">
        <f>IF(M21=0,0,COUNTIF(T5_imgsummary!E21:N21,"DIS")*100/M21)</f>
        <v>0</v>
      </c>
      <c r="CQ21">
        <f>IF(M21=0,0,COUNTIF(T5_imgsummary!E21:N21,"GRV")*100/M21)</f>
        <v>0</v>
      </c>
      <c r="CR21">
        <f>IF(M21=0,0,COUNTIF(T5_imgsummary!E21:N21,"R")*100/M21)</f>
        <v>0</v>
      </c>
      <c r="CS21">
        <f>IF(M21=0,0,COUNTIF(T5_imgsummary!E21:N21,"S")*100/M21)</f>
        <v>0</v>
      </c>
      <c r="CT21">
        <f>IF(M21=0,0,COUNTIF(T5_imgsummary!E21:N21,"RCK")*100/M21)</f>
        <v>0</v>
      </c>
      <c r="CU21">
        <f>IF(M21=0,0,COUNTIF(T5_imgsummary!E21:N21,"SI")*100/M21)</f>
        <v>0</v>
      </c>
      <c r="CW21">
        <f>IF(M21=0,0,COUNTIF(T5_imgsummary!E21:N21,"COD")*100/M21)</f>
        <v>0</v>
      </c>
      <c r="CX21">
        <f>IF(M21=0,0,COUNTIF(T5_imgsummary!E21:N21,"KAPP")*100/M21)</f>
        <v>0</v>
      </c>
      <c r="CY21" s="26">
        <f>IF(M21=0,0,COUNTIF(T5_imgsummary!E21:N21,"MA")*100/M21)</f>
        <v>20</v>
      </c>
      <c r="CZ21">
        <f>IF(M21=0,0,COUNTIF(T5_imgsummary!E21:N21,"SARG")*100/M21)</f>
        <v>0</v>
      </c>
      <c r="DB21" s="26">
        <f>IF(M21=0,0,COUNTIF(T5_imgsummary!E21:N21,"HA")*100/M21)</f>
        <v>10</v>
      </c>
      <c r="DD21">
        <f>IF(M21=0,0,COUNTIF(T5_imgsummary!E21:N21,"COTS")*100/M21)</f>
        <v>0</v>
      </c>
      <c r="DE21">
        <f>IF(M21=0,0,COUNTIF(T5_imgsummary!E21:N21,"COR")*100/M21)</f>
        <v>0</v>
      </c>
      <c r="DF21">
        <f>IF(M21=0,0,COUNTIF(T5_imgsummary!E21:N21,"DIA")*100/M21)</f>
        <v>0</v>
      </c>
      <c r="DG21">
        <f>IF(M21=0,0,COUNTIF(T5_imgsummary!E21:N21,"GORG")*100/M21)</f>
        <v>0</v>
      </c>
      <c r="DH21">
        <f>IF(M21=0,0,COUNTIF(T5_imgsummary!E21:N21,"ISIS")*100/M21)</f>
        <v>0</v>
      </c>
      <c r="DI21">
        <f>IF(M21=0,0,COUNTIF(T5_imgsummary!E21:N21,"OT")*100/M21)</f>
        <v>0</v>
      </c>
      <c r="DJ21">
        <f>IF(M21=0,0,COUNTIF(T5_imgsummary!E21:N21,"SG")*100/M21)</f>
        <v>0</v>
      </c>
      <c r="DK21">
        <f>IF(M21=0,0,COUNTIF(T5_imgsummary!E21:N21,"SC")*100/M21)</f>
        <v>0</v>
      </c>
      <c r="DL21" s="26">
        <f>IF(M21=0,0,COUNTIF(T5_imgsummary!E21:N21,"SP")*100/M21)</f>
        <v>20</v>
      </c>
      <c r="DM21">
        <f>IF(M21=0,0,COUNTIF(T5_imgsummary!E21:N21,"ZO")*100/M21)</f>
        <v>0</v>
      </c>
      <c r="DO21">
        <f>IF(M21=0,0,COUNTIF(T5_imgsummary!E21:N21,"TWB")*100/M21)</f>
        <v>0</v>
      </c>
      <c r="DQ21">
        <f>IF(M21=0,0,COUNTIF(T5_imgsummary!Y21:AH21,"COR")*100/M21)</f>
        <v>0</v>
      </c>
      <c r="DR21">
        <f>IF(M21=0,0,COUNTIF(T5_imgsummary!Y21:AH21,"COTS")*100/M21)</f>
        <v>0</v>
      </c>
      <c r="DS21">
        <f>IF(M21=0,0,COUNTIF(T5_imgsummary!Y21:AH21,"DIA")*100/M21)</f>
        <v>0</v>
      </c>
      <c r="DT21">
        <f>IF(M21=0,0,COUNTIF(T5_imgsummary!Y21:AH21,"GORG")*100/M21)</f>
        <v>0</v>
      </c>
      <c r="DU21">
        <f>IF(M21=0,0,COUNTIF(T5_imgsummary!Y21:AH21,"ISIS")*100/M21)</f>
        <v>0</v>
      </c>
      <c r="DV21">
        <f>IF(M21=0,0,COUNTIF(T5_imgsummary!Y21:AH21,"DIS")*100/M21)</f>
        <v>0</v>
      </c>
      <c r="DW21">
        <f>IF(M21=0,0,COUNTIF(T5_imgsummary!Y21:AH21,"BLEC")*100/M21)</f>
        <v>0</v>
      </c>
      <c r="DX21">
        <f>IF(M21=0,0,COUNTIF(T5_imgsummary!Y21:AH21,"COD")*100/M21)</f>
        <v>0</v>
      </c>
      <c r="DY21">
        <f>IF(M21=0,0,COUNTIF(T5_imgsummary!Y21:AH21,"KAPP")*100/M21)</f>
        <v>0</v>
      </c>
      <c r="DZ21">
        <f>IF(M21=0,0,COUNTIF(T5_imgsummary!Y21:AH21,"SARG")*100/M21)</f>
        <v>0</v>
      </c>
      <c r="EA21">
        <f>IF(M21=0,0,COUNTIF(T5_imgsummary!Y21:AH21,"ZACRF")*100/M21)</f>
        <v>0</v>
      </c>
      <c r="EB21">
        <f>IF(M21=0,0,COUNTIF(T5_imgsummary!Y21:AH21,"ZAGARF")*100/M21)</f>
        <v>0</v>
      </c>
      <c r="EC21">
        <f>IF(M21=0,0,COUNTIF(T5_imgsummary!Y21:AH21,"ZAGATF")*100/M21)</f>
        <v>0</v>
      </c>
      <c r="ED21">
        <f>IF(M21=0,0,COUNTIF(T5_imgsummary!Y21:AH21,"ZCMRF")*100/M21)</f>
        <v>0</v>
      </c>
      <c r="EE21">
        <f>IF(M21=0,0,COUNTIF(T5_imgsummary!Y21:AH21,"ZDENF")*100/M21)</f>
        <v>0</v>
      </c>
      <c r="EF21">
        <f>IF(M21=0,0,COUNTIF(T5_imgsummary!Y21:AH21,"ZEUPF")*100/M21)</f>
        <v>0</v>
      </c>
      <c r="EG21">
        <f>IF(M21=0,0,COUNTIF(T5_imgsummary!Y21:AH21,"ZFAVF")*100/M21)</f>
        <v>0</v>
      </c>
      <c r="EH21">
        <f>IF(M21=0,0,COUNTIF(T5_imgsummary!Y21:AH21,"ZMUSF")*100/M21)</f>
        <v>0</v>
      </c>
      <c r="EI21">
        <f>IF(M21=0,0,COUNTIF(T5_imgsummary!Y21:AH21,"ZNSC")*100/M21)</f>
        <v>0</v>
      </c>
      <c r="EJ21">
        <f>IF(M21=0,0,COUNTIF(T5_imgsummary!Y21:AH21,"ZOC")*100/M21)</f>
        <v>0</v>
      </c>
      <c r="EK21">
        <f>IF(M21=0,0,COUNTIF(T5_imgsummary!Y21:AH21,"ZPOCF")*100/M21)</f>
        <v>0</v>
      </c>
      <c r="EL21">
        <f>IF(M21=0,0,COUNTIF(T5_imgsummary!Y21:AH21,"ZPORF")*100/M21)</f>
        <v>0</v>
      </c>
    </row>
    <row r="22" spans="1:142" x14ac:dyDescent="0.25">
      <c r="A22">
        <v>20</v>
      </c>
      <c r="B22" t="s">
        <v>1048</v>
      </c>
      <c r="F22" s="26">
        <f>IF(M22=0,0,COUNTIF(T5_imgsummary!O22:X22,"HC")*100/M22)</f>
        <v>10</v>
      </c>
      <c r="G22" s="26">
        <f>IF(M22=0,0,COUNTIF(T5_imgsummary!O22:X22,"AA")*100/M22)</f>
        <v>30</v>
      </c>
      <c r="H22">
        <f>IF(M22=0,0,COUNTIF(T5_imgsummary!O22:X22,"AB")*100/M22)</f>
        <v>0</v>
      </c>
      <c r="I22" s="26">
        <f>IF(M22=0,0,COUNTIF(T5_imgsummary!O22:X22,"MA")*100/M22)</f>
        <v>10</v>
      </c>
      <c r="J22" s="26">
        <f>IF(M22=0,0,COUNTIF(T5_imgsummary!O22:X22,"HA")*100/M22)</f>
        <v>10</v>
      </c>
      <c r="K22" s="26">
        <f>IF(M22=0,0,COUNTIF(T5_imgsummary!O22:X22,"OB")*100/M22)</f>
        <v>40</v>
      </c>
      <c r="L22">
        <f>IF(M22=0,0,COUNTIF(T5_imgsummary!O22:X22,"TWB")*100/M22)</f>
        <v>0</v>
      </c>
      <c r="M22">
        <f>10-COUNTIF(T5_imgsummary!O22:X22,"TWS")</f>
        <v>10</v>
      </c>
      <c r="P22">
        <f>IF(M22=0,0,COUNTIF(T5_imgsummary!E22:N22,"ACAN")*100/M22)</f>
        <v>0</v>
      </c>
      <c r="Q22">
        <f>IF(M22=0,0,COUNTIF(T5_imgsummary!E22:N22,"ACB")*100/M22)</f>
        <v>0</v>
      </c>
      <c r="R22">
        <f>IF(M22=0,0,COUNTIF(T5_imgsummary!E22:N22,"ACC")*100/M22)</f>
        <v>0</v>
      </c>
      <c r="S22">
        <f>IF(M22=0,0,COUNTIF(T5_imgsummary!E22:N22,"ACD")*100/M22)</f>
        <v>0</v>
      </c>
      <c r="T22">
        <f>IF(M22=0,0,COUNTIF(T5_imgsummary!E22:N22,"ACH")*100/M22)</f>
        <v>0</v>
      </c>
      <c r="U22">
        <f>IF(M22=0,0,COUNTIF(T5_imgsummary!E22:N22,"ACT")*100/M22)</f>
        <v>0</v>
      </c>
      <c r="V22">
        <f>IF(M22=0,0,COUNTIF(T5_imgsummary!E22:N22,"ACR")*100/M22)</f>
        <v>0</v>
      </c>
      <c r="W22">
        <f>IF(M22=0,0,COUNTIF(T5_imgsummary!E22:N22,"AST")*100/M22)</f>
        <v>0</v>
      </c>
      <c r="X22">
        <f>IF(M22=0,0,COUNTIF(T5_imgsummary!E22:N22,"AF")*100/M22)</f>
        <v>0</v>
      </c>
      <c r="Y22">
        <f>IF(M22=0,0,COUNTIF(T5_imgsummary!E22:N22,"BLEC")*100/M22)</f>
        <v>0</v>
      </c>
      <c r="Z22">
        <f>IF(M22=0,0,COUNTIF(T5_imgsummary!E22:N22,"CAU")*100/M22)</f>
        <v>0</v>
      </c>
      <c r="AA22">
        <f>IF(M22=0,0,COUNTIF(T5_imgsummary!E22:N22,"COE")*100/M22)</f>
        <v>0</v>
      </c>
      <c r="AB22">
        <f>IF(M22=0,0,COUNTIF(T5_imgsummary!E22:N22,"COS")*100/M22)</f>
        <v>0</v>
      </c>
      <c r="AC22">
        <f>IF(M22=0,0,COUNTIF(T5_imgsummary!E22:N22,"CYP")*100/M22)</f>
        <v>0</v>
      </c>
      <c r="AD22">
        <f>IF(M22=0,0,COUNTIF(T5_imgsummary!E22:N22,"DIP")*100/M22)</f>
        <v>0</v>
      </c>
      <c r="AE22">
        <f>IF(M22=0,0,COUNTIF(T5_imgsummary!E22:N22,"ECHY")*100/M22)</f>
        <v>0</v>
      </c>
      <c r="AF22">
        <f>IF(M22=0,0,COUNTIF(T5_imgsummary!E22:N22,"ECHI")*100/M22)</f>
        <v>0</v>
      </c>
      <c r="AG22">
        <f>IF(M22=0,0,COUNTIF(T5_imgsummary!E22:N22,"EUP")*100/M22)</f>
        <v>0</v>
      </c>
      <c r="AH22" s="26">
        <f>IF(M22=0,0,COUNTIF(T5_imgsummary!E22:N22,"FAV")*100/M22)</f>
        <v>10</v>
      </c>
      <c r="AI22">
        <f>IF(M22=0,0,COUNTIF(T5_imgsummary!E22:N22,"FVI")*100/M22)</f>
        <v>0</v>
      </c>
      <c r="AJ22">
        <f>IF(M22=0,0,COUNTIF(T5_imgsummary!E22:N22,"CMR")*100/M22)</f>
        <v>0</v>
      </c>
      <c r="AK22">
        <f>IF(M22=0,0,COUNTIF(T5_imgsummary!E22:N22,"GAL")*100/M22)</f>
        <v>0</v>
      </c>
      <c r="AL22">
        <f>IF(M22=0,0,COUNTIF(T5_imgsummary!E22:N22,"GONIA")*100/M22)</f>
        <v>0</v>
      </c>
      <c r="AM22">
        <f>IF(M22=0,0,COUNTIF(T5_imgsummary!E22:N22,"GONIO")*100/M22)</f>
        <v>0</v>
      </c>
      <c r="AN22">
        <f>IF(M22=0,0,COUNTIF(T5_imgsummary!E22:N22,"HEL")*100/M22)</f>
        <v>0</v>
      </c>
      <c r="AO22">
        <f>IF(M22=0,0,COUNTIF(T5_imgsummary!E22:N22,"HYD")*100/M22)</f>
        <v>0</v>
      </c>
      <c r="AP22">
        <f>IF(M22=0,0,COUNTIF(T5_imgsummary!E22:N22,"ISO")*100/M22)</f>
        <v>0</v>
      </c>
      <c r="AQ22">
        <f>IF(M22=0,0,COUNTIF(T5_imgsummary!E22:N22,"LEPA")*100/M22)</f>
        <v>0</v>
      </c>
      <c r="AR22">
        <f>IF(M22=0,0,COUNTIF(T5_imgsummary!E22:N22,"LEPS")*100/M22)</f>
        <v>0</v>
      </c>
      <c r="AS22">
        <f>IF(M22=0,0,COUNTIF(T5_imgsummary!E22:N22,"LOB")*100/M22)</f>
        <v>0</v>
      </c>
      <c r="AT22">
        <f>IF(M22=0,0,COUNTIF(T5_imgsummary!E22:N22,"MER")*100/M22)</f>
        <v>0</v>
      </c>
      <c r="AU22">
        <f>IF(M22=0,0,COUNTIF(T5_imgsummary!E22:N22,"MILL")*100/M22)</f>
        <v>0</v>
      </c>
      <c r="AV22">
        <f>IF(M22=0,0,COUNTIF(T5_imgsummary!E22:N22,"MON")*100/M22)</f>
        <v>0</v>
      </c>
      <c r="AW22">
        <f>IF(M22=0,0,COUNTIF(T5_imgsummary!E22:N22,"MONTB")*100/M22)</f>
        <v>0</v>
      </c>
      <c r="AX22">
        <f>IF(M22=0,0,COUNTIF(T5_imgsummary!E22:N22,"MONTE")*100/M22)</f>
        <v>0</v>
      </c>
      <c r="AY22">
        <f>IF(M22=0,0,COUNTIF(T5_imgsummary!E22:N22,"MONTF")*100/M22)</f>
        <v>0</v>
      </c>
      <c r="AZ22">
        <f>IF(M22=0,0,COUNTIF(T5_imgsummary!E22:N22,"MYC")*100/M22)</f>
        <v>0</v>
      </c>
      <c r="BA22">
        <f>IF(M22=0,0,COUNTIF(T5_imgsummary!E22:N22,"CB")*100/M22)</f>
        <v>0</v>
      </c>
      <c r="BB22">
        <f>IF(M22=0,0,COUNTIF(T5_imgsummary!E22:N22,"BUB")*100/M22)</f>
        <v>0</v>
      </c>
      <c r="BC22">
        <f>IF(M22=0,0,COUNTIF(T5_imgsummary!E22:N22,"CE")*100/M22)</f>
        <v>0</v>
      </c>
      <c r="BD22">
        <f>IF(M22=0,0,COUNTIF(T5_imgsummary!E22:N22,"CF")*100/M22)</f>
        <v>0</v>
      </c>
      <c r="BE22">
        <f>IF(M22=0,0,COUNTIF(T5_imgsummary!E22:N22,"FOT")*100/M22)</f>
        <v>0</v>
      </c>
      <c r="BF22">
        <f>IF(M22=0,0,COUNTIF(T5_imgsummary!E22:N22,"CM")*100/M22)</f>
        <v>0</v>
      </c>
      <c r="BG22">
        <f>IF(M22=0,0,COUNTIF(T5_imgsummary!E22:N22,"OULA")*100/M22)</f>
        <v>0</v>
      </c>
      <c r="BH22">
        <f>IF(M22=0,0,COUNTIF(T5_imgsummary!E22:N22,"OULO")*100/M22)</f>
        <v>0</v>
      </c>
      <c r="BI22">
        <f>IF(M22=0,0,COUNTIF(T5_imgsummary!E22:N22,"OXY")*100/M22)</f>
        <v>0</v>
      </c>
      <c r="BJ22">
        <f>IF(M22=0,0,COUNTIF(T5_imgsummary!E22:N22,"PACE")*100/M22)</f>
        <v>0</v>
      </c>
      <c r="BK22">
        <f>IF(M22=0,0,COUNTIF(T5_imgsummary!E22:N22,"PACF")*100/M22)</f>
        <v>0</v>
      </c>
      <c r="BL22">
        <f>IF(M22=0,0,COUNTIF(T5_imgsummary!E22:N22,"PAV")*100/M22)</f>
        <v>0</v>
      </c>
      <c r="BM22">
        <f>IF(M22=0,0,COUNTIF(T5_imgsummary!E22:N22,"PEC")*100/M22)</f>
        <v>0</v>
      </c>
      <c r="BN22">
        <f>IF(M22=0,0,COUNTIF(T5_imgsummary!E22:N22,"PLAT")*100/M22)</f>
        <v>0</v>
      </c>
      <c r="BO22">
        <f>IF(M22=0,0,COUNTIF(T5_imgsummary!E22:N22,"POC")*100/M22)</f>
        <v>0</v>
      </c>
      <c r="BP22">
        <f>IF(M22=0,0,COUNTIF(T5_imgsummary!E22:N22,"PORB")*100/M22)</f>
        <v>0</v>
      </c>
      <c r="BQ22">
        <f>IF(M22=0,0,COUNTIF(T5_imgsummary!E22:N22,"PORE")*100/M22)</f>
        <v>0</v>
      </c>
      <c r="BR22">
        <f>IF(M22=0,0,COUNTIF(T5_imgsummary!E22:N22,"PORM")*100/M22)</f>
        <v>0</v>
      </c>
      <c r="BS22">
        <f>IF(M22=0,0,COUNTIF(T5_imgsummary!E22:N22,"SER")*100/M22)</f>
        <v>0</v>
      </c>
      <c r="BT22">
        <f>IF(M22=0,0,COUNTIF(T5_imgsummary!E22:N22,"STY")*100/M22)</f>
        <v>0</v>
      </c>
      <c r="BU22">
        <f>IF(M22=0,0,COUNTIF(T5_imgsummary!E22:N22,"SYM")*100/M22)</f>
        <v>0</v>
      </c>
      <c r="BV22">
        <f>IF(M22=0,0,COUNTIF(T5_imgsummary!E22:N22,"TUBI")*100/M22)</f>
        <v>0</v>
      </c>
      <c r="BW22">
        <f>IF(M22=0,0,COUNTIF(T5_imgsummary!E22:N22,"TURB")*100/M22)</f>
        <v>0</v>
      </c>
      <c r="BX22">
        <f>IF(M22=0,0,COUNTIF(T5_imgsummary!E22:N22,"ZACRF")*100/M22)</f>
        <v>0</v>
      </c>
      <c r="BY22">
        <f>IF(M22=0,0,COUNTIF(T5_imgsummary!E22:N22,"ZAGARF")*100/M22)</f>
        <v>0</v>
      </c>
      <c r="BZ22">
        <f>IF(M22=0,0,COUNTIF(T5_imgsummary!E22:N22,"ZAGATF")*100/M22)</f>
        <v>0</v>
      </c>
      <c r="CA22">
        <f>IF(M22=0,0,COUNTIF(T5_imgsummary!E22:N22,"ZDENF")*100/M22)</f>
        <v>0</v>
      </c>
      <c r="CB22">
        <f>IF(M22=0,0,COUNTIF(T5_imgsummary!E22:N22,"ZEUPF")*100/M22)</f>
        <v>0</v>
      </c>
      <c r="CC22">
        <f>IF(M22=0,0,COUNTIF(T5_imgsummary!E22:N22,"ZFAVF")*100/M22)</f>
        <v>0</v>
      </c>
      <c r="CD22">
        <f>IF(M22=0,0,COUNTIF(T5_imgsummary!E22:N22,"ZCMRF")*100/M22)</f>
        <v>0</v>
      </c>
      <c r="CE22">
        <f>IF(M22=0,0,COUNTIF(T5_imgsummary!E22:N22,"ZMUSF")*100/M22)</f>
        <v>0</v>
      </c>
      <c r="CF22">
        <f>IF(M22=0,0,COUNTIF(T5_imgsummary!E22:N22,"ZNSC")*100/M22)</f>
        <v>0</v>
      </c>
      <c r="CG22">
        <f>IF(M22=0,0,COUNTIF(T5_imgsummary!E22:N22,"ZOC")*100/M22)</f>
        <v>0</v>
      </c>
      <c r="CH22">
        <f>IF(M22=0,0,COUNTIF(T5_imgsummary!E22:N22,"ZPOCF")*100/M22)</f>
        <v>0</v>
      </c>
      <c r="CI22">
        <f>IF(M22=0,0,COUNTIF(T5_imgsummary!E22:N22,"ZPORF")*100/M22)</f>
        <v>0</v>
      </c>
      <c r="CK22" s="26">
        <f>IF(M22=0,0,COUNTIF(T5_imgsummary!E22:N22,"AA")*100/M22)</f>
        <v>20</v>
      </c>
      <c r="CL22" s="26">
        <f>IF(M22=0,0,COUNTIF(T5_imgsummary!E22:N22,"CA")*100/M22)</f>
        <v>10</v>
      </c>
      <c r="CM22">
        <f>IF(M22=0,0,COUNTIF(T5_imgsummary!E22:N22,"DC")*100/M22)</f>
        <v>0</v>
      </c>
      <c r="CN22">
        <f>IF(M22=0,0,COUNTIF(T5_imgsummary!E22:N22,"DCA")*100/M22)</f>
        <v>0</v>
      </c>
      <c r="CO22">
        <f>IF(M22=0,0,COUNTIF(T5_imgsummary!E22:N22,"DIS")*100/M22)</f>
        <v>0</v>
      </c>
      <c r="CQ22">
        <f>IF(M22=0,0,COUNTIF(T5_imgsummary!E22:N22,"GRV")*100/M22)</f>
        <v>0</v>
      </c>
      <c r="CR22">
        <f>IF(M22=0,0,COUNTIF(T5_imgsummary!E22:N22,"R")*100/M22)</f>
        <v>0</v>
      </c>
      <c r="CS22">
        <f>IF(M22=0,0,COUNTIF(T5_imgsummary!E22:N22,"S")*100/M22)</f>
        <v>0</v>
      </c>
      <c r="CT22">
        <f>IF(M22=0,0,COUNTIF(T5_imgsummary!E22:N22,"RCK")*100/M22)</f>
        <v>0</v>
      </c>
      <c r="CU22">
        <f>IF(M22=0,0,COUNTIF(T5_imgsummary!E22:N22,"SI")*100/M22)</f>
        <v>0</v>
      </c>
      <c r="CW22">
        <f>IF(M22=0,0,COUNTIF(T5_imgsummary!E22:N22,"COD")*100/M22)</f>
        <v>0</v>
      </c>
      <c r="CX22">
        <f>IF(M22=0,0,COUNTIF(T5_imgsummary!E22:N22,"KAPP")*100/M22)</f>
        <v>0</v>
      </c>
      <c r="CY22" s="26">
        <f>IF(M22=0,0,COUNTIF(T5_imgsummary!E22:N22,"MA")*100/M22)</f>
        <v>10</v>
      </c>
      <c r="CZ22">
        <f>IF(M22=0,0,COUNTIF(T5_imgsummary!E22:N22,"SARG")*100/M22)</f>
        <v>0</v>
      </c>
      <c r="DB22" s="26">
        <f>IF(M22=0,0,COUNTIF(T5_imgsummary!E22:N22,"HA")*100/M22)</f>
        <v>10</v>
      </c>
      <c r="DD22">
        <f>IF(M22=0,0,COUNTIF(T5_imgsummary!E22:N22,"COTS")*100/M22)</f>
        <v>0</v>
      </c>
      <c r="DE22">
        <f>IF(M22=0,0,COUNTIF(T5_imgsummary!E22:N22,"COR")*100/M22)</f>
        <v>0</v>
      </c>
      <c r="DF22">
        <f>IF(M22=0,0,COUNTIF(T5_imgsummary!E22:N22,"DIA")*100/M22)</f>
        <v>0</v>
      </c>
      <c r="DG22">
        <f>IF(M22=0,0,COUNTIF(T5_imgsummary!E22:N22,"GORG")*100/M22)</f>
        <v>0</v>
      </c>
      <c r="DH22">
        <f>IF(M22=0,0,COUNTIF(T5_imgsummary!E22:N22,"ISIS")*100/M22)</f>
        <v>0</v>
      </c>
      <c r="DI22">
        <f>IF(M22=0,0,COUNTIF(T5_imgsummary!E22:N22,"OT")*100/M22)</f>
        <v>0</v>
      </c>
      <c r="DJ22">
        <f>IF(M22=0,0,COUNTIF(T5_imgsummary!E22:N22,"SG")*100/M22)</f>
        <v>0</v>
      </c>
      <c r="DK22">
        <f>IF(M22=0,0,COUNTIF(T5_imgsummary!E22:N22,"SC")*100/M22)</f>
        <v>0</v>
      </c>
      <c r="DL22" s="26">
        <f>IF(M22=0,0,COUNTIF(T5_imgsummary!E22:N22,"SP")*100/M22)</f>
        <v>40</v>
      </c>
      <c r="DM22">
        <f>IF(M22=0,0,COUNTIF(T5_imgsummary!E22:N22,"ZO")*100/M22)</f>
        <v>0</v>
      </c>
      <c r="DO22">
        <f>IF(M22=0,0,COUNTIF(T5_imgsummary!E22:N22,"TWB")*100/M22)</f>
        <v>0</v>
      </c>
      <c r="DQ22">
        <f>IF(M22=0,0,COUNTIF(T5_imgsummary!Y22:AH22,"COR")*100/M22)</f>
        <v>0</v>
      </c>
      <c r="DR22">
        <f>IF(M22=0,0,COUNTIF(T5_imgsummary!Y22:AH22,"COTS")*100/M22)</f>
        <v>0</v>
      </c>
      <c r="DS22">
        <f>IF(M22=0,0,COUNTIF(T5_imgsummary!Y22:AH22,"DIA")*100/M22)</f>
        <v>0</v>
      </c>
      <c r="DT22">
        <f>IF(M22=0,0,COUNTIF(T5_imgsummary!Y22:AH22,"GORG")*100/M22)</f>
        <v>0</v>
      </c>
      <c r="DU22">
        <f>IF(M22=0,0,COUNTIF(T5_imgsummary!Y22:AH22,"ISIS")*100/M22)</f>
        <v>0</v>
      </c>
      <c r="DV22">
        <f>IF(M22=0,0,COUNTIF(T5_imgsummary!Y22:AH22,"DIS")*100/M22)</f>
        <v>0</v>
      </c>
      <c r="DW22">
        <f>IF(M22=0,0,COUNTIF(T5_imgsummary!Y22:AH22,"BLEC")*100/M22)</f>
        <v>0</v>
      </c>
      <c r="DX22">
        <f>IF(M22=0,0,COUNTIF(T5_imgsummary!Y22:AH22,"COD")*100/M22)</f>
        <v>0</v>
      </c>
      <c r="DY22">
        <f>IF(M22=0,0,COUNTIF(T5_imgsummary!Y22:AH22,"KAPP")*100/M22)</f>
        <v>0</v>
      </c>
      <c r="DZ22">
        <f>IF(M22=0,0,COUNTIF(T5_imgsummary!Y22:AH22,"SARG")*100/M22)</f>
        <v>0</v>
      </c>
      <c r="EA22">
        <f>IF(M22=0,0,COUNTIF(T5_imgsummary!Y22:AH22,"ZACRF")*100/M22)</f>
        <v>0</v>
      </c>
      <c r="EB22">
        <f>IF(M22=0,0,COUNTIF(T5_imgsummary!Y22:AH22,"ZAGARF")*100/M22)</f>
        <v>0</v>
      </c>
      <c r="EC22">
        <f>IF(M22=0,0,COUNTIF(T5_imgsummary!Y22:AH22,"ZAGATF")*100/M22)</f>
        <v>0</v>
      </c>
      <c r="ED22">
        <f>IF(M22=0,0,COUNTIF(T5_imgsummary!Y22:AH22,"ZCMRF")*100/M22)</f>
        <v>0</v>
      </c>
      <c r="EE22">
        <f>IF(M22=0,0,COUNTIF(T5_imgsummary!Y22:AH22,"ZDENF")*100/M22)</f>
        <v>0</v>
      </c>
      <c r="EF22">
        <f>IF(M22=0,0,COUNTIF(T5_imgsummary!Y22:AH22,"ZEUPF")*100/M22)</f>
        <v>0</v>
      </c>
      <c r="EG22">
        <f>IF(M22=0,0,COUNTIF(T5_imgsummary!Y22:AH22,"ZFAVF")*100/M22)</f>
        <v>0</v>
      </c>
      <c r="EH22">
        <f>IF(M22=0,0,COUNTIF(T5_imgsummary!Y22:AH22,"ZMUSF")*100/M22)</f>
        <v>0</v>
      </c>
      <c r="EI22">
        <f>IF(M22=0,0,COUNTIF(T5_imgsummary!Y22:AH22,"ZNSC")*100/M22)</f>
        <v>0</v>
      </c>
      <c r="EJ22">
        <f>IF(M22=0,0,COUNTIF(T5_imgsummary!Y22:AH22,"ZOC")*100/M22)</f>
        <v>0</v>
      </c>
      <c r="EK22">
        <f>IF(M22=0,0,COUNTIF(T5_imgsummary!Y22:AH22,"ZPOCF")*100/M22)</f>
        <v>0</v>
      </c>
      <c r="EL22">
        <f>IF(M22=0,0,COUNTIF(T5_imgsummary!Y22:AH22,"ZPORF")*100/M22)</f>
        <v>0</v>
      </c>
    </row>
    <row r="23" spans="1:142" x14ac:dyDescent="0.25">
      <c r="A23">
        <v>21</v>
      </c>
      <c r="B23" t="s">
        <v>1049</v>
      </c>
      <c r="F23">
        <f>IF(M23=0,0,COUNTIF(T5_imgsummary!O23:X23,"HC")*100/M23)</f>
        <v>0</v>
      </c>
      <c r="G23" s="26">
        <f>IF(M23=0,0,COUNTIF(T5_imgsummary!O23:X23,"AA")*100/M23)</f>
        <v>60</v>
      </c>
      <c r="H23">
        <f>IF(M23=0,0,COUNTIF(T5_imgsummary!O23:X23,"AB")*100/M23)</f>
        <v>0</v>
      </c>
      <c r="I23" s="26">
        <f>IF(M23=0,0,COUNTIF(T5_imgsummary!O23:X23,"MA")*100/M23)</f>
        <v>10</v>
      </c>
      <c r="J23">
        <f>IF(M23=0,0,COUNTIF(T5_imgsummary!O23:X23,"HA")*100/M23)</f>
        <v>0</v>
      </c>
      <c r="K23" s="26">
        <f>IF(M23=0,0,COUNTIF(T5_imgsummary!O23:X23,"OB")*100/M23)</f>
        <v>30</v>
      </c>
      <c r="L23">
        <f>IF(M23=0,0,COUNTIF(T5_imgsummary!O23:X23,"TWB")*100/M23)</f>
        <v>0</v>
      </c>
      <c r="M23">
        <f>10-COUNTIF(T5_imgsummary!O23:X23,"TWS")</f>
        <v>10</v>
      </c>
      <c r="P23">
        <f>IF(M23=0,0,COUNTIF(T5_imgsummary!E23:N23,"ACAN")*100/M23)</f>
        <v>0</v>
      </c>
      <c r="Q23">
        <f>IF(M23=0,0,COUNTIF(T5_imgsummary!E23:N23,"ACB")*100/M23)</f>
        <v>0</v>
      </c>
      <c r="R23">
        <f>IF(M23=0,0,COUNTIF(T5_imgsummary!E23:N23,"ACC")*100/M23)</f>
        <v>0</v>
      </c>
      <c r="S23">
        <f>IF(M23=0,0,COUNTIF(T5_imgsummary!E23:N23,"ACD")*100/M23)</f>
        <v>0</v>
      </c>
      <c r="T23">
        <f>IF(M23=0,0,COUNTIF(T5_imgsummary!E23:N23,"ACH")*100/M23)</f>
        <v>0</v>
      </c>
      <c r="U23">
        <f>IF(M23=0,0,COUNTIF(T5_imgsummary!E23:N23,"ACT")*100/M23)</f>
        <v>0</v>
      </c>
      <c r="V23">
        <f>IF(M23=0,0,COUNTIF(T5_imgsummary!E23:N23,"ACR")*100/M23)</f>
        <v>0</v>
      </c>
      <c r="W23">
        <f>IF(M23=0,0,COUNTIF(T5_imgsummary!E23:N23,"AST")*100/M23)</f>
        <v>0</v>
      </c>
      <c r="X23">
        <f>IF(M23=0,0,COUNTIF(T5_imgsummary!E23:N23,"AF")*100/M23)</f>
        <v>0</v>
      </c>
      <c r="Y23">
        <f>IF(M23=0,0,COUNTIF(T5_imgsummary!E23:N23,"BLEC")*100/M23)</f>
        <v>0</v>
      </c>
      <c r="Z23">
        <f>IF(M23=0,0,COUNTIF(T5_imgsummary!E23:N23,"CAU")*100/M23)</f>
        <v>0</v>
      </c>
      <c r="AA23">
        <f>IF(M23=0,0,COUNTIF(T5_imgsummary!E23:N23,"COE")*100/M23)</f>
        <v>0</v>
      </c>
      <c r="AB23">
        <f>IF(M23=0,0,COUNTIF(T5_imgsummary!E23:N23,"COS")*100/M23)</f>
        <v>0</v>
      </c>
      <c r="AC23">
        <f>IF(M23=0,0,COUNTIF(T5_imgsummary!E23:N23,"CYP")*100/M23)</f>
        <v>0</v>
      </c>
      <c r="AD23">
        <f>IF(M23=0,0,COUNTIF(T5_imgsummary!E23:N23,"DIP")*100/M23)</f>
        <v>0</v>
      </c>
      <c r="AE23">
        <f>IF(M23=0,0,COUNTIF(T5_imgsummary!E23:N23,"ECHY")*100/M23)</f>
        <v>0</v>
      </c>
      <c r="AF23">
        <f>IF(M23=0,0,COUNTIF(T5_imgsummary!E23:N23,"ECHI")*100/M23)</f>
        <v>0</v>
      </c>
      <c r="AG23">
        <f>IF(M23=0,0,COUNTIF(T5_imgsummary!E23:N23,"EUP")*100/M23)</f>
        <v>0</v>
      </c>
      <c r="AH23">
        <f>IF(M23=0,0,COUNTIF(T5_imgsummary!E23:N23,"FAV")*100/M23)</f>
        <v>0</v>
      </c>
      <c r="AI23">
        <f>IF(M23=0,0,COUNTIF(T5_imgsummary!E23:N23,"FVI")*100/M23)</f>
        <v>0</v>
      </c>
      <c r="AJ23">
        <f>IF(M23=0,0,COUNTIF(T5_imgsummary!E23:N23,"CMR")*100/M23)</f>
        <v>0</v>
      </c>
      <c r="AK23">
        <f>IF(M23=0,0,COUNTIF(T5_imgsummary!E23:N23,"GAL")*100/M23)</f>
        <v>0</v>
      </c>
      <c r="AL23">
        <f>IF(M23=0,0,COUNTIF(T5_imgsummary!E23:N23,"GONIA")*100/M23)</f>
        <v>0</v>
      </c>
      <c r="AM23">
        <f>IF(M23=0,0,COUNTIF(T5_imgsummary!E23:N23,"GONIO")*100/M23)</f>
        <v>0</v>
      </c>
      <c r="AN23">
        <f>IF(M23=0,0,COUNTIF(T5_imgsummary!E23:N23,"HEL")*100/M23)</f>
        <v>0</v>
      </c>
      <c r="AO23">
        <f>IF(M23=0,0,COUNTIF(T5_imgsummary!E23:N23,"HYD")*100/M23)</f>
        <v>0</v>
      </c>
      <c r="AP23">
        <f>IF(M23=0,0,COUNTIF(T5_imgsummary!E23:N23,"ISO")*100/M23)</f>
        <v>0</v>
      </c>
      <c r="AQ23">
        <f>IF(M23=0,0,COUNTIF(T5_imgsummary!E23:N23,"LEPA")*100/M23)</f>
        <v>0</v>
      </c>
      <c r="AR23">
        <f>IF(M23=0,0,COUNTIF(T5_imgsummary!E23:N23,"LEPS")*100/M23)</f>
        <v>0</v>
      </c>
      <c r="AS23">
        <f>IF(M23=0,0,COUNTIF(T5_imgsummary!E23:N23,"LOB")*100/M23)</f>
        <v>0</v>
      </c>
      <c r="AT23">
        <f>IF(M23=0,0,COUNTIF(T5_imgsummary!E23:N23,"MER")*100/M23)</f>
        <v>0</v>
      </c>
      <c r="AU23">
        <f>IF(M23=0,0,COUNTIF(T5_imgsummary!E23:N23,"MILL")*100/M23)</f>
        <v>0</v>
      </c>
      <c r="AV23">
        <f>IF(M23=0,0,COUNTIF(T5_imgsummary!E23:N23,"MON")*100/M23)</f>
        <v>0</v>
      </c>
      <c r="AW23">
        <f>IF(M23=0,0,COUNTIF(T5_imgsummary!E23:N23,"MONTB")*100/M23)</f>
        <v>0</v>
      </c>
      <c r="AX23">
        <f>IF(M23=0,0,COUNTIF(T5_imgsummary!E23:N23,"MONTE")*100/M23)</f>
        <v>0</v>
      </c>
      <c r="AY23">
        <f>IF(M23=0,0,COUNTIF(T5_imgsummary!E23:N23,"MONTF")*100/M23)</f>
        <v>0</v>
      </c>
      <c r="AZ23">
        <f>IF(M23=0,0,COUNTIF(T5_imgsummary!E23:N23,"MYC")*100/M23)</f>
        <v>0</v>
      </c>
      <c r="BA23">
        <f>IF(M23=0,0,COUNTIF(T5_imgsummary!E23:N23,"CB")*100/M23)</f>
        <v>0</v>
      </c>
      <c r="BB23">
        <f>IF(M23=0,0,COUNTIF(T5_imgsummary!E23:N23,"BUB")*100/M23)</f>
        <v>0</v>
      </c>
      <c r="BC23">
        <f>IF(M23=0,0,COUNTIF(T5_imgsummary!E23:N23,"CE")*100/M23)</f>
        <v>0</v>
      </c>
      <c r="BD23">
        <f>IF(M23=0,0,COUNTIF(T5_imgsummary!E23:N23,"CF")*100/M23)</f>
        <v>0</v>
      </c>
      <c r="BE23">
        <f>IF(M23=0,0,COUNTIF(T5_imgsummary!E23:N23,"FOT")*100/M23)</f>
        <v>0</v>
      </c>
      <c r="BF23">
        <f>IF(M23=0,0,COUNTIF(T5_imgsummary!E23:N23,"CM")*100/M23)</f>
        <v>0</v>
      </c>
      <c r="BG23">
        <f>IF(M23=0,0,COUNTIF(T5_imgsummary!E23:N23,"OULA")*100/M23)</f>
        <v>0</v>
      </c>
      <c r="BH23">
        <f>IF(M23=0,0,COUNTIF(T5_imgsummary!E23:N23,"OULO")*100/M23)</f>
        <v>0</v>
      </c>
      <c r="BI23">
        <f>IF(M23=0,0,COUNTIF(T5_imgsummary!E23:N23,"OXY")*100/M23)</f>
        <v>0</v>
      </c>
      <c r="BJ23">
        <f>IF(M23=0,0,COUNTIF(T5_imgsummary!E23:N23,"PACE")*100/M23)</f>
        <v>0</v>
      </c>
      <c r="BK23">
        <f>IF(M23=0,0,COUNTIF(T5_imgsummary!E23:N23,"PACF")*100/M23)</f>
        <v>0</v>
      </c>
      <c r="BL23">
        <f>IF(M23=0,0,COUNTIF(T5_imgsummary!E23:N23,"PAV")*100/M23)</f>
        <v>0</v>
      </c>
      <c r="BM23">
        <f>IF(M23=0,0,COUNTIF(T5_imgsummary!E23:N23,"PEC")*100/M23)</f>
        <v>0</v>
      </c>
      <c r="BN23">
        <f>IF(M23=0,0,COUNTIF(T5_imgsummary!E23:N23,"PLAT")*100/M23)</f>
        <v>0</v>
      </c>
      <c r="BO23">
        <f>IF(M23=0,0,COUNTIF(T5_imgsummary!E23:N23,"POC")*100/M23)</f>
        <v>0</v>
      </c>
      <c r="BP23">
        <f>IF(M23=0,0,COUNTIF(T5_imgsummary!E23:N23,"PORB")*100/M23)</f>
        <v>0</v>
      </c>
      <c r="BQ23">
        <f>IF(M23=0,0,COUNTIF(T5_imgsummary!E23:N23,"PORE")*100/M23)</f>
        <v>0</v>
      </c>
      <c r="BR23">
        <f>IF(M23=0,0,COUNTIF(T5_imgsummary!E23:N23,"PORM")*100/M23)</f>
        <v>0</v>
      </c>
      <c r="BS23">
        <f>IF(M23=0,0,COUNTIF(T5_imgsummary!E23:N23,"SER")*100/M23)</f>
        <v>0</v>
      </c>
      <c r="BT23">
        <f>IF(M23=0,0,COUNTIF(T5_imgsummary!E23:N23,"STY")*100/M23)</f>
        <v>0</v>
      </c>
      <c r="BU23">
        <f>IF(M23=0,0,COUNTIF(T5_imgsummary!E23:N23,"SYM")*100/M23)</f>
        <v>0</v>
      </c>
      <c r="BV23">
        <f>IF(M23=0,0,COUNTIF(T5_imgsummary!E23:N23,"TUBI")*100/M23)</f>
        <v>0</v>
      </c>
      <c r="BW23">
        <f>IF(M23=0,0,COUNTIF(T5_imgsummary!E23:N23,"TURB")*100/M23)</f>
        <v>0</v>
      </c>
      <c r="BX23">
        <f>IF(M23=0,0,COUNTIF(T5_imgsummary!E23:N23,"ZACRF")*100/M23)</f>
        <v>0</v>
      </c>
      <c r="BY23">
        <f>IF(M23=0,0,COUNTIF(T5_imgsummary!E23:N23,"ZAGARF")*100/M23)</f>
        <v>0</v>
      </c>
      <c r="BZ23">
        <f>IF(M23=0,0,COUNTIF(T5_imgsummary!E23:N23,"ZAGATF")*100/M23)</f>
        <v>0</v>
      </c>
      <c r="CA23">
        <f>IF(M23=0,0,COUNTIF(T5_imgsummary!E23:N23,"ZDENF")*100/M23)</f>
        <v>0</v>
      </c>
      <c r="CB23">
        <f>IF(M23=0,0,COUNTIF(T5_imgsummary!E23:N23,"ZEUPF")*100/M23)</f>
        <v>0</v>
      </c>
      <c r="CC23">
        <f>IF(M23=0,0,COUNTIF(T5_imgsummary!E23:N23,"ZFAVF")*100/M23)</f>
        <v>0</v>
      </c>
      <c r="CD23">
        <f>IF(M23=0,0,COUNTIF(T5_imgsummary!E23:N23,"ZCMRF")*100/M23)</f>
        <v>0</v>
      </c>
      <c r="CE23">
        <f>IF(M23=0,0,COUNTIF(T5_imgsummary!E23:N23,"ZMUSF")*100/M23)</f>
        <v>0</v>
      </c>
      <c r="CF23">
        <f>IF(M23=0,0,COUNTIF(T5_imgsummary!E23:N23,"ZNSC")*100/M23)</f>
        <v>0</v>
      </c>
      <c r="CG23">
        <f>IF(M23=0,0,COUNTIF(T5_imgsummary!E23:N23,"ZOC")*100/M23)</f>
        <v>0</v>
      </c>
      <c r="CH23">
        <f>IF(M23=0,0,COUNTIF(T5_imgsummary!E23:N23,"ZPOCF")*100/M23)</f>
        <v>0</v>
      </c>
      <c r="CI23">
        <f>IF(M23=0,0,COUNTIF(T5_imgsummary!E23:N23,"ZPORF")*100/M23)</f>
        <v>0</v>
      </c>
      <c r="CK23" s="26">
        <f>IF(M23=0,0,COUNTIF(T5_imgsummary!E23:N23,"AA")*100/M23)</f>
        <v>60</v>
      </c>
      <c r="CL23">
        <f>IF(M23=0,0,COUNTIF(T5_imgsummary!E23:N23,"CA")*100/M23)</f>
        <v>0</v>
      </c>
      <c r="CM23">
        <f>IF(M23=0,0,COUNTIF(T5_imgsummary!E23:N23,"DC")*100/M23)</f>
        <v>0</v>
      </c>
      <c r="CN23">
        <f>IF(M23=0,0,COUNTIF(T5_imgsummary!E23:N23,"DCA")*100/M23)</f>
        <v>0</v>
      </c>
      <c r="CO23">
        <f>IF(M23=0,0,COUNTIF(T5_imgsummary!E23:N23,"DIS")*100/M23)</f>
        <v>0</v>
      </c>
      <c r="CQ23">
        <f>IF(M23=0,0,COUNTIF(T5_imgsummary!E23:N23,"GRV")*100/M23)</f>
        <v>0</v>
      </c>
      <c r="CR23">
        <f>IF(M23=0,0,COUNTIF(T5_imgsummary!E23:N23,"R")*100/M23)</f>
        <v>0</v>
      </c>
      <c r="CS23">
        <f>IF(M23=0,0,COUNTIF(T5_imgsummary!E23:N23,"S")*100/M23)</f>
        <v>0</v>
      </c>
      <c r="CT23">
        <f>IF(M23=0,0,COUNTIF(T5_imgsummary!E23:N23,"RCK")*100/M23)</f>
        <v>0</v>
      </c>
      <c r="CU23">
        <f>IF(M23=0,0,COUNTIF(T5_imgsummary!E23:N23,"SI")*100/M23)</f>
        <v>0</v>
      </c>
      <c r="CW23">
        <f>IF(M23=0,0,COUNTIF(T5_imgsummary!E23:N23,"COD")*100/M23)</f>
        <v>0</v>
      </c>
      <c r="CX23">
        <f>IF(M23=0,0,COUNTIF(T5_imgsummary!E23:N23,"KAPP")*100/M23)</f>
        <v>0</v>
      </c>
      <c r="CY23" s="26">
        <f>IF(M23=0,0,COUNTIF(T5_imgsummary!E23:N23,"MA")*100/M23)</f>
        <v>10</v>
      </c>
      <c r="CZ23">
        <f>IF(M23=0,0,COUNTIF(T5_imgsummary!E23:N23,"SARG")*100/M23)</f>
        <v>0</v>
      </c>
      <c r="DB23">
        <f>IF(M23=0,0,COUNTIF(T5_imgsummary!E23:N23,"HA")*100/M23)</f>
        <v>0</v>
      </c>
      <c r="DD23">
        <f>IF(M23=0,0,COUNTIF(T5_imgsummary!E23:N23,"COTS")*100/M23)</f>
        <v>0</v>
      </c>
      <c r="DE23">
        <f>IF(M23=0,0,COUNTIF(T5_imgsummary!E23:N23,"COR")*100/M23)</f>
        <v>0</v>
      </c>
      <c r="DF23">
        <f>IF(M23=0,0,COUNTIF(T5_imgsummary!E23:N23,"DIA")*100/M23)</f>
        <v>0</v>
      </c>
      <c r="DG23">
        <f>IF(M23=0,0,COUNTIF(T5_imgsummary!E23:N23,"GORG")*100/M23)</f>
        <v>0</v>
      </c>
      <c r="DH23">
        <f>IF(M23=0,0,COUNTIF(T5_imgsummary!E23:N23,"ISIS")*100/M23)</f>
        <v>0</v>
      </c>
      <c r="DI23">
        <f>IF(M23=0,0,COUNTIF(T5_imgsummary!E23:N23,"OT")*100/M23)</f>
        <v>0</v>
      </c>
      <c r="DJ23">
        <f>IF(M23=0,0,COUNTIF(T5_imgsummary!E23:N23,"SG")*100/M23)</f>
        <v>0</v>
      </c>
      <c r="DK23">
        <f>IF(M23=0,0,COUNTIF(T5_imgsummary!E23:N23,"SC")*100/M23)</f>
        <v>0</v>
      </c>
      <c r="DL23" s="26">
        <f>IF(M23=0,0,COUNTIF(T5_imgsummary!E23:N23,"SP")*100/M23)</f>
        <v>30</v>
      </c>
      <c r="DM23">
        <f>IF(M23=0,0,COUNTIF(T5_imgsummary!E23:N23,"ZO")*100/M23)</f>
        <v>0</v>
      </c>
      <c r="DO23">
        <f>IF(M23=0,0,COUNTIF(T5_imgsummary!E23:N23,"TWB")*100/M23)</f>
        <v>0</v>
      </c>
      <c r="DQ23">
        <f>IF(M23=0,0,COUNTIF(T5_imgsummary!Y23:AH23,"COR")*100/M23)</f>
        <v>0</v>
      </c>
      <c r="DR23">
        <f>IF(M23=0,0,COUNTIF(T5_imgsummary!Y23:AH23,"COTS")*100/M23)</f>
        <v>0</v>
      </c>
      <c r="DS23">
        <f>IF(M23=0,0,COUNTIF(T5_imgsummary!Y23:AH23,"DIA")*100/M23)</f>
        <v>0</v>
      </c>
      <c r="DT23">
        <f>IF(M23=0,0,COUNTIF(T5_imgsummary!Y23:AH23,"GORG")*100/M23)</f>
        <v>0</v>
      </c>
      <c r="DU23">
        <f>IF(M23=0,0,COUNTIF(T5_imgsummary!Y23:AH23,"ISIS")*100/M23)</f>
        <v>0</v>
      </c>
      <c r="DV23">
        <f>IF(M23=0,0,COUNTIF(T5_imgsummary!Y23:AH23,"DIS")*100/M23)</f>
        <v>0</v>
      </c>
      <c r="DW23">
        <f>IF(M23=0,0,COUNTIF(T5_imgsummary!Y23:AH23,"BLEC")*100/M23)</f>
        <v>0</v>
      </c>
      <c r="DX23">
        <f>IF(M23=0,0,COUNTIF(T5_imgsummary!Y23:AH23,"COD")*100/M23)</f>
        <v>0</v>
      </c>
      <c r="DY23">
        <f>IF(M23=0,0,COUNTIF(T5_imgsummary!Y23:AH23,"KAPP")*100/M23)</f>
        <v>0</v>
      </c>
      <c r="DZ23">
        <f>IF(M23=0,0,COUNTIF(T5_imgsummary!Y23:AH23,"SARG")*100/M23)</f>
        <v>0</v>
      </c>
      <c r="EA23">
        <f>IF(M23=0,0,COUNTIF(T5_imgsummary!Y23:AH23,"ZACRF")*100/M23)</f>
        <v>0</v>
      </c>
      <c r="EB23">
        <f>IF(M23=0,0,COUNTIF(T5_imgsummary!Y23:AH23,"ZAGARF")*100/M23)</f>
        <v>0</v>
      </c>
      <c r="EC23">
        <f>IF(M23=0,0,COUNTIF(T5_imgsummary!Y23:AH23,"ZAGATF")*100/M23)</f>
        <v>0</v>
      </c>
      <c r="ED23">
        <f>IF(M23=0,0,COUNTIF(T5_imgsummary!Y23:AH23,"ZCMRF")*100/M23)</f>
        <v>0</v>
      </c>
      <c r="EE23">
        <f>IF(M23=0,0,COUNTIF(T5_imgsummary!Y23:AH23,"ZDENF")*100/M23)</f>
        <v>0</v>
      </c>
      <c r="EF23">
        <f>IF(M23=0,0,COUNTIF(T5_imgsummary!Y23:AH23,"ZEUPF")*100/M23)</f>
        <v>0</v>
      </c>
      <c r="EG23">
        <f>IF(M23=0,0,COUNTIF(T5_imgsummary!Y23:AH23,"ZFAVF")*100/M23)</f>
        <v>0</v>
      </c>
      <c r="EH23">
        <f>IF(M23=0,0,COUNTIF(T5_imgsummary!Y23:AH23,"ZMUSF")*100/M23)</f>
        <v>0</v>
      </c>
      <c r="EI23">
        <f>IF(M23=0,0,COUNTIF(T5_imgsummary!Y23:AH23,"ZNSC")*100/M23)</f>
        <v>0</v>
      </c>
      <c r="EJ23">
        <f>IF(M23=0,0,COUNTIF(T5_imgsummary!Y23:AH23,"ZOC")*100/M23)</f>
        <v>0</v>
      </c>
      <c r="EK23">
        <f>IF(M23=0,0,COUNTIF(T5_imgsummary!Y23:AH23,"ZPOCF")*100/M23)</f>
        <v>0</v>
      </c>
      <c r="EL23">
        <f>IF(M23=0,0,COUNTIF(T5_imgsummary!Y23:AH23,"ZPORF")*100/M23)</f>
        <v>0</v>
      </c>
    </row>
    <row r="24" spans="1:142" x14ac:dyDescent="0.25">
      <c r="A24">
        <v>22</v>
      </c>
      <c r="B24" t="s">
        <v>1050</v>
      </c>
      <c r="F24" s="26">
        <f>IF(M24=0,0,COUNTIF(T5_imgsummary!O24:X24,"HC")*100/M24)</f>
        <v>10</v>
      </c>
      <c r="G24" s="26">
        <f>IF(M24=0,0,COUNTIF(T5_imgsummary!O24:X24,"AA")*100/M24)</f>
        <v>70</v>
      </c>
      <c r="H24">
        <f>IF(M24=0,0,COUNTIF(T5_imgsummary!O24:X24,"AB")*100/M24)</f>
        <v>0</v>
      </c>
      <c r="I24" s="26">
        <f>IF(M24=0,0,COUNTIF(T5_imgsummary!O24:X24,"MA")*100/M24)</f>
        <v>10</v>
      </c>
      <c r="J24" s="26">
        <f>IF(M24=0,0,COUNTIF(T5_imgsummary!O24:X24,"HA")*100/M24)</f>
        <v>10</v>
      </c>
      <c r="K24">
        <f>IF(M24=0,0,COUNTIF(T5_imgsummary!O24:X24,"OB")*100/M24)</f>
        <v>0</v>
      </c>
      <c r="L24">
        <f>IF(M24=0,0,COUNTIF(T5_imgsummary!O24:X24,"TWB")*100/M24)</f>
        <v>0</v>
      </c>
      <c r="M24">
        <f>10-COUNTIF(T5_imgsummary!O24:X24,"TWS")</f>
        <v>10</v>
      </c>
      <c r="P24">
        <f>IF(M24=0,0,COUNTIF(T5_imgsummary!E24:N24,"ACAN")*100/M24)</f>
        <v>0</v>
      </c>
      <c r="Q24">
        <f>IF(M24=0,0,COUNTIF(T5_imgsummary!E24:N24,"ACB")*100/M24)</f>
        <v>0</v>
      </c>
      <c r="R24">
        <f>IF(M24=0,0,COUNTIF(T5_imgsummary!E24:N24,"ACC")*100/M24)</f>
        <v>0</v>
      </c>
      <c r="S24">
        <f>IF(M24=0,0,COUNTIF(T5_imgsummary!E24:N24,"ACD")*100/M24)</f>
        <v>0</v>
      </c>
      <c r="T24">
        <f>IF(M24=0,0,COUNTIF(T5_imgsummary!E24:N24,"ACH")*100/M24)</f>
        <v>0</v>
      </c>
      <c r="U24">
        <f>IF(M24=0,0,COUNTIF(T5_imgsummary!E24:N24,"ACT")*100/M24)</f>
        <v>0</v>
      </c>
      <c r="V24">
        <f>IF(M24=0,0,COUNTIF(T5_imgsummary!E24:N24,"ACR")*100/M24)</f>
        <v>0</v>
      </c>
      <c r="W24">
        <f>IF(M24=0,0,COUNTIF(T5_imgsummary!E24:N24,"AST")*100/M24)</f>
        <v>0</v>
      </c>
      <c r="X24">
        <f>IF(M24=0,0,COUNTIF(T5_imgsummary!E24:N24,"AF")*100/M24)</f>
        <v>0</v>
      </c>
      <c r="Y24">
        <f>IF(M24=0,0,COUNTIF(T5_imgsummary!E24:N24,"BLEC")*100/M24)</f>
        <v>0</v>
      </c>
      <c r="Z24">
        <f>IF(M24=0,0,COUNTIF(T5_imgsummary!E24:N24,"CAU")*100/M24)</f>
        <v>0</v>
      </c>
      <c r="AA24">
        <f>IF(M24=0,0,COUNTIF(T5_imgsummary!E24:N24,"COE")*100/M24)</f>
        <v>0</v>
      </c>
      <c r="AB24">
        <f>IF(M24=0,0,COUNTIF(T5_imgsummary!E24:N24,"COS")*100/M24)</f>
        <v>0</v>
      </c>
      <c r="AC24">
        <f>IF(M24=0,0,COUNTIF(T5_imgsummary!E24:N24,"CYP")*100/M24)</f>
        <v>0</v>
      </c>
      <c r="AD24">
        <f>IF(M24=0,0,COUNTIF(T5_imgsummary!E24:N24,"DIP")*100/M24)</f>
        <v>0</v>
      </c>
      <c r="AE24">
        <f>IF(M24=0,0,COUNTIF(T5_imgsummary!E24:N24,"ECHY")*100/M24)</f>
        <v>0</v>
      </c>
      <c r="AF24">
        <f>IF(M24=0,0,COUNTIF(T5_imgsummary!E24:N24,"ECHI")*100/M24)</f>
        <v>0</v>
      </c>
      <c r="AG24">
        <f>IF(M24=0,0,COUNTIF(T5_imgsummary!E24:N24,"EUP")*100/M24)</f>
        <v>0</v>
      </c>
      <c r="AH24">
        <f>IF(M24=0,0,COUNTIF(T5_imgsummary!E24:N24,"FAV")*100/M24)</f>
        <v>0</v>
      </c>
      <c r="AI24">
        <f>IF(M24=0,0,COUNTIF(T5_imgsummary!E24:N24,"FVI")*100/M24)</f>
        <v>0</v>
      </c>
      <c r="AJ24">
        <f>IF(M24=0,0,COUNTIF(T5_imgsummary!E24:N24,"CMR")*100/M24)</f>
        <v>0</v>
      </c>
      <c r="AK24">
        <f>IF(M24=0,0,COUNTIF(T5_imgsummary!E24:N24,"GAL")*100/M24)</f>
        <v>0</v>
      </c>
      <c r="AL24">
        <f>IF(M24=0,0,COUNTIF(T5_imgsummary!E24:N24,"GONIA")*100/M24)</f>
        <v>0</v>
      </c>
      <c r="AM24">
        <f>IF(M24=0,0,COUNTIF(T5_imgsummary!E24:N24,"GONIO")*100/M24)</f>
        <v>0</v>
      </c>
      <c r="AN24">
        <f>IF(M24=0,0,COUNTIF(T5_imgsummary!E24:N24,"HEL")*100/M24)</f>
        <v>0</v>
      </c>
      <c r="AO24">
        <f>IF(M24=0,0,COUNTIF(T5_imgsummary!E24:N24,"HYD")*100/M24)</f>
        <v>0</v>
      </c>
      <c r="AP24">
        <f>IF(M24=0,0,COUNTIF(T5_imgsummary!E24:N24,"ISO")*100/M24)</f>
        <v>0</v>
      </c>
      <c r="AQ24">
        <f>IF(M24=0,0,COUNTIF(T5_imgsummary!E24:N24,"LEPA")*100/M24)</f>
        <v>0</v>
      </c>
      <c r="AR24">
        <f>IF(M24=0,0,COUNTIF(T5_imgsummary!E24:N24,"LEPS")*100/M24)</f>
        <v>0</v>
      </c>
      <c r="AS24">
        <f>IF(M24=0,0,COUNTIF(T5_imgsummary!E24:N24,"LOB")*100/M24)</f>
        <v>0</v>
      </c>
      <c r="AT24">
        <f>IF(M24=0,0,COUNTIF(T5_imgsummary!E24:N24,"MER")*100/M24)</f>
        <v>0</v>
      </c>
      <c r="AU24">
        <f>IF(M24=0,0,COUNTIF(T5_imgsummary!E24:N24,"MILL")*100/M24)</f>
        <v>0</v>
      </c>
      <c r="AV24">
        <f>IF(M24=0,0,COUNTIF(T5_imgsummary!E24:N24,"MON")*100/M24)</f>
        <v>0</v>
      </c>
      <c r="AW24">
        <f>IF(M24=0,0,COUNTIF(T5_imgsummary!E24:N24,"MONTB")*100/M24)</f>
        <v>0</v>
      </c>
      <c r="AX24">
        <f>IF(M24=0,0,COUNTIF(T5_imgsummary!E24:N24,"MONTE")*100/M24)</f>
        <v>0</v>
      </c>
      <c r="AY24">
        <f>IF(M24=0,0,COUNTIF(T5_imgsummary!E24:N24,"MONTF")*100/M24)</f>
        <v>0</v>
      </c>
      <c r="AZ24">
        <f>IF(M24=0,0,COUNTIF(T5_imgsummary!E24:N24,"MYC")*100/M24)</f>
        <v>0</v>
      </c>
      <c r="BA24">
        <f>IF(M24=0,0,COUNTIF(T5_imgsummary!E24:N24,"CB")*100/M24)</f>
        <v>0</v>
      </c>
      <c r="BB24">
        <f>IF(M24=0,0,COUNTIF(T5_imgsummary!E24:N24,"BUB")*100/M24)</f>
        <v>0</v>
      </c>
      <c r="BC24">
        <f>IF(M24=0,0,COUNTIF(T5_imgsummary!E24:N24,"CE")*100/M24)</f>
        <v>0</v>
      </c>
      <c r="BD24">
        <f>IF(M24=0,0,COUNTIF(T5_imgsummary!E24:N24,"CF")*100/M24)</f>
        <v>0</v>
      </c>
      <c r="BE24">
        <f>IF(M24=0,0,COUNTIF(T5_imgsummary!E24:N24,"FOT")*100/M24)</f>
        <v>0</v>
      </c>
      <c r="BF24">
        <f>IF(M24=0,0,COUNTIF(T5_imgsummary!E24:N24,"CM")*100/M24)</f>
        <v>0</v>
      </c>
      <c r="BG24">
        <f>IF(M24=0,0,COUNTIF(T5_imgsummary!E24:N24,"OULA")*100/M24)</f>
        <v>0</v>
      </c>
      <c r="BH24">
        <f>IF(M24=0,0,COUNTIF(T5_imgsummary!E24:N24,"OULO")*100/M24)</f>
        <v>0</v>
      </c>
      <c r="BI24">
        <f>IF(M24=0,0,COUNTIF(T5_imgsummary!E24:N24,"OXY")*100/M24)</f>
        <v>0</v>
      </c>
      <c r="BJ24">
        <f>IF(M24=0,0,COUNTIF(T5_imgsummary!E24:N24,"PACE")*100/M24)</f>
        <v>0</v>
      </c>
      <c r="BK24">
        <f>IF(M24=0,0,COUNTIF(T5_imgsummary!E24:N24,"PACF")*100/M24)</f>
        <v>0</v>
      </c>
      <c r="BL24">
        <f>IF(M24=0,0,COUNTIF(T5_imgsummary!E24:N24,"PAV")*100/M24)</f>
        <v>0</v>
      </c>
      <c r="BM24">
        <f>IF(M24=0,0,COUNTIF(T5_imgsummary!E24:N24,"PEC")*100/M24)</f>
        <v>0</v>
      </c>
      <c r="BN24">
        <f>IF(M24=0,0,COUNTIF(T5_imgsummary!E24:N24,"PLAT")*100/M24)</f>
        <v>0</v>
      </c>
      <c r="BO24">
        <f>IF(M24=0,0,COUNTIF(T5_imgsummary!E24:N24,"POC")*100/M24)</f>
        <v>0</v>
      </c>
      <c r="BP24">
        <f>IF(M24=0,0,COUNTIF(T5_imgsummary!E24:N24,"PORB")*100/M24)</f>
        <v>0</v>
      </c>
      <c r="BQ24">
        <f>IF(M24=0,0,COUNTIF(T5_imgsummary!E24:N24,"PORE")*100/M24)</f>
        <v>0</v>
      </c>
      <c r="BR24" s="26">
        <f>IF(M24=0,0,COUNTIF(T5_imgsummary!E24:N24,"PORM")*100/M24)</f>
        <v>10</v>
      </c>
      <c r="BS24">
        <f>IF(M24=0,0,COUNTIF(T5_imgsummary!E24:N24,"SER")*100/M24)</f>
        <v>0</v>
      </c>
      <c r="BT24">
        <f>IF(M24=0,0,COUNTIF(T5_imgsummary!E24:N24,"STY")*100/M24)</f>
        <v>0</v>
      </c>
      <c r="BU24">
        <f>IF(M24=0,0,COUNTIF(T5_imgsummary!E24:N24,"SYM")*100/M24)</f>
        <v>0</v>
      </c>
      <c r="BV24">
        <f>IF(M24=0,0,COUNTIF(T5_imgsummary!E24:N24,"TUBI")*100/M24)</f>
        <v>0</v>
      </c>
      <c r="BW24">
        <f>IF(M24=0,0,COUNTIF(T5_imgsummary!E24:N24,"TURB")*100/M24)</f>
        <v>0</v>
      </c>
      <c r="BX24">
        <f>IF(M24=0,0,COUNTIF(T5_imgsummary!E24:N24,"ZACRF")*100/M24)</f>
        <v>0</v>
      </c>
      <c r="BY24">
        <f>IF(M24=0,0,COUNTIF(T5_imgsummary!E24:N24,"ZAGARF")*100/M24)</f>
        <v>0</v>
      </c>
      <c r="BZ24">
        <f>IF(M24=0,0,COUNTIF(T5_imgsummary!E24:N24,"ZAGATF")*100/M24)</f>
        <v>0</v>
      </c>
      <c r="CA24">
        <f>IF(M24=0,0,COUNTIF(T5_imgsummary!E24:N24,"ZDENF")*100/M24)</f>
        <v>0</v>
      </c>
      <c r="CB24">
        <f>IF(M24=0,0,COUNTIF(T5_imgsummary!E24:N24,"ZEUPF")*100/M24)</f>
        <v>0</v>
      </c>
      <c r="CC24">
        <f>IF(M24=0,0,COUNTIF(T5_imgsummary!E24:N24,"ZFAVF")*100/M24)</f>
        <v>0</v>
      </c>
      <c r="CD24">
        <f>IF(M24=0,0,COUNTIF(T5_imgsummary!E24:N24,"ZCMRF")*100/M24)</f>
        <v>0</v>
      </c>
      <c r="CE24">
        <f>IF(M24=0,0,COUNTIF(T5_imgsummary!E24:N24,"ZMUSF")*100/M24)</f>
        <v>0</v>
      </c>
      <c r="CF24">
        <f>IF(M24=0,0,COUNTIF(T5_imgsummary!E24:N24,"ZNSC")*100/M24)</f>
        <v>0</v>
      </c>
      <c r="CG24">
        <f>IF(M24=0,0,COUNTIF(T5_imgsummary!E24:N24,"ZOC")*100/M24)</f>
        <v>0</v>
      </c>
      <c r="CH24">
        <f>IF(M24=0,0,COUNTIF(T5_imgsummary!E24:N24,"ZPOCF")*100/M24)</f>
        <v>0</v>
      </c>
      <c r="CI24">
        <f>IF(M24=0,0,COUNTIF(T5_imgsummary!E24:N24,"ZPORF")*100/M24)</f>
        <v>0</v>
      </c>
      <c r="CK24" s="26">
        <f>IF(M24=0,0,COUNTIF(T5_imgsummary!E24:N24,"AA")*100/M24)</f>
        <v>70</v>
      </c>
      <c r="CL24">
        <f>IF(M24=0,0,COUNTIF(T5_imgsummary!E24:N24,"CA")*100/M24)</f>
        <v>0</v>
      </c>
      <c r="CM24">
        <f>IF(M24=0,0,COUNTIF(T5_imgsummary!E24:N24,"DC")*100/M24)</f>
        <v>0</v>
      </c>
      <c r="CN24">
        <f>IF(M24=0,0,COUNTIF(T5_imgsummary!E24:N24,"DCA")*100/M24)</f>
        <v>0</v>
      </c>
      <c r="CO24">
        <f>IF(M24=0,0,COUNTIF(T5_imgsummary!E24:N24,"DIS")*100/M24)</f>
        <v>0</v>
      </c>
      <c r="CQ24">
        <f>IF(M24=0,0,COUNTIF(T5_imgsummary!E24:N24,"GRV")*100/M24)</f>
        <v>0</v>
      </c>
      <c r="CR24">
        <f>IF(M24=0,0,COUNTIF(T5_imgsummary!E24:N24,"R")*100/M24)</f>
        <v>0</v>
      </c>
      <c r="CS24">
        <f>IF(M24=0,0,COUNTIF(T5_imgsummary!E24:N24,"S")*100/M24)</f>
        <v>0</v>
      </c>
      <c r="CT24">
        <f>IF(M24=0,0,COUNTIF(T5_imgsummary!E24:N24,"RCK")*100/M24)</f>
        <v>0</v>
      </c>
      <c r="CU24">
        <f>IF(M24=0,0,COUNTIF(T5_imgsummary!E24:N24,"SI")*100/M24)</f>
        <v>0</v>
      </c>
      <c r="CW24">
        <f>IF(M24=0,0,COUNTIF(T5_imgsummary!E24:N24,"COD")*100/M24)</f>
        <v>0</v>
      </c>
      <c r="CX24">
        <f>IF(M24=0,0,COUNTIF(T5_imgsummary!E24:N24,"KAPP")*100/M24)</f>
        <v>0</v>
      </c>
      <c r="CY24" s="26">
        <f>IF(M24=0,0,COUNTIF(T5_imgsummary!E24:N24,"MA")*100/M24)</f>
        <v>10</v>
      </c>
      <c r="CZ24">
        <f>IF(M24=0,0,COUNTIF(T5_imgsummary!E24:N24,"SARG")*100/M24)</f>
        <v>0</v>
      </c>
      <c r="DB24" s="26">
        <f>IF(M24=0,0,COUNTIF(T5_imgsummary!E24:N24,"HA")*100/M24)</f>
        <v>10</v>
      </c>
      <c r="DD24">
        <f>IF(M24=0,0,COUNTIF(T5_imgsummary!E24:N24,"COTS")*100/M24)</f>
        <v>0</v>
      </c>
      <c r="DE24">
        <f>IF(M24=0,0,COUNTIF(T5_imgsummary!E24:N24,"COR")*100/M24)</f>
        <v>0</v>
      </c>
      <c r="DF24">
        <f>IF(M24=0,0,COUNTIF(T5_imgsummary!E24:N24,"DIA")*100/M24)</f>
        <v>0</v>
      </c>
      <c r="DG24">
        <f>IF(M24=0,0,COUNTIF(T5_imgsummary!E24:N24,"GORG")*100/M24)</f>
        <v>0</v>
      </c>
      <c r="DH24">
        <f>IF(M24=0,0,COUNTIF(T5_imgsummary!E24:N24,"ISIS")*100/M24)</f>
        <v>0</v>
      </c>
      <c r="DI24">
        <f>IF(M24=0,0,COUNTIF(T5_imgsummary!E24:N24,"OT")*100/M24)</f>
        <v>0</v>
      </c>
      <c r="DJ24">
        <f>IF(M24=0,0,COUNTIF(T5_imgsummary!E24:N24,"SG")*100/M24)</f>
        <v>0</v>
      </c>
      <c r="DK24">
        <f>IF(M24=0,0,COUNTIF(T5_imgsummary!E24:N24,"SC")*100/M24)</f>
        <v>0</v>
      </c>
      <c r="DL24">
        <f>IF(M24=0,0,COUNTIF(T5_imgsummary!E24:N24,"SP")*100/M24)</f>
        <v>0</v>
      </c>
      <c r="DM24">
        <f>IF(M24=0,0,COUNTIF(T5_imgsummary!E24:N24,"ZO")*100/M24)</f>
        <v>0</v>
      </c>
      <c r="DO24">
        <f>IF(M24=0,0,COUNTIF(T5_imgsummary!E24:N24,"TWB")*100/M24)</f>
        <v>0</v>
      </c>
      <c r="DQ24">
        <f>IF(M24=0,0,COUNTIF(T5_imgsummary!Y24:AH24,"COR")*100/M24)</f>
        <v>0</v>
      </c>
      <c r="DR24">
        <f>IF(M24=0,0,COUNTIF(T5_imgsummary!Y24:AH24,"COTS")*100/M24)</f>
        <v>0</v>
      </c>
      <c r="DS24">
        <f>IF(M24=0,0,COUNTIF(T5_imgsummary!Y24:AH24,"DIA")*100/M24)</f>
        <v>0</v>
      </c>
      <c r="DT24">
        <f>IF(M24=0,0,COUNTIF(T5_imgsummary!Y24:AH24,"GORG")*100/M24)</f>
        <v>0</v>
      </c>
      <c r="DU24">
        <f>IF(M24=0,0,COUNTIF(T5_imgsummary!Y24:AH24,"ISIS")*100/M24)</f>
        <v>0</v>
      </c>
      <c r="DV24">
        <f>IF(M24=0,0,COUNTIF(T5_imgsummary!Y24:AH24,"DIS")*100/M24)</f>
        <v>0</v>
      </c>
      <c r="DW24">
        <f>IF(M24=0,0,COUNTIF(T5_imgsummary!Y24:AH24,"BLEC")*100/M24)</f>
        <v>0</v>
      </c>
      <c r="DX24">
        <f>IF(M24=0,0,COUNTIF(T5_imgsummary!Y24:AH24,"COD")*100/M24)</f>
        <v>0</v>
      </c>
      <c r="DY24">
        <f>IF(M24=0,0,COUNTIF(T5_imgsummary!Y24:AH24,"KAPP")*100/M24)</f>
        <v>0</v>
      </c>
      <c r="DZ24">
        <f>IF(M24=0,0,COUNTIF(T5_imgsummary!Y24:AH24,"SARG")*100/M24)</f>
        <v>0</v>
      </c>
      <c r="EA24">
        <f>IF(M24=0,0,COUNTIF(T5_imgsummary!Y24:AH24,"ZACRF")*100/M24)</f>
        <v>0</v>
      </c>
      <c r="EB24">
        <f>IF(M24=0,0,COUNTIF(T5_imgsummary!Y24:AH24,"ZAGARF")*100/M24)</f>
        <v>0</v>
      </c>
      <c r="EC24">
        <f>IF(M24=0,0,COUNTIF(T5_imgsummary!Y24:AH24,"ZAGATF")*100/M24)</f>
        <v>0</v>
      </c>
      <c r="ED24">
        <f>IF(M24=0,0,COUNTIF(T5_imgsummary!Y24:AH24,"ZCMRF")*100/M24)</f>
        <v>0</v>
      </c>
      <c r="EE24">
        <f>IF(M24=0,0,COUNTIF(T5_imgsummary!Y24:AH24,"ZDENF")*100/M24)</f>
        <v>0</v>
      </c>
      <c r="EF24">
        <f>IF(M24=0,0,COUNTIF(T5_imgsummary!Y24:AH24,"ZEUPF")*100/M24)</f>
        <v>0</v>
      </c>
      <c r="EG24">
        <f>IF(M24=0,0,COUNTIF(T5_imgsummary!Y24:AH24,"ZFAVF")*100/M24)</f>
        <v>0</v>
      </c>
      <c r="EH24">
        <f>IF(M24=0,0,COUNTIF(T5_imgsummary!Y24:AH24,"ZMUSF")*100/M24)</f>
        <v>0</v>
      </c>
      <c r="EI24">
        <f>IF(M24=0,0,COUNTIF(T5_imgsummary!Y24:AH24,"ZNSC")*100/M24)</f>
        <v>0</v>
      </c>
      <c r="EJ24">
        <f>IF(M24=0,0,COUNTIF(T5_imgsummary!Y24:AH24,"ZOC")*100/M24)</f>
        <v>0</v>
      </c>
      <c r="EK24">
        <f>IF(M24=0,0,COUNTIF(T5_imgsummary!Y24:AH24,"ZPOCF")*100/M24)</f>
        <v>0</v>
      </c>
      <c r="EL24">
        <f>IF(M24=0,0,COUNTIF(T5_imgsummary!Y24:AH24,"ZPORF")*100/M24)</f>
        <v>0</v>
      </c>
    </row>
    <row r="25" spans="1:142" x14ac:dyDescent="0.25">
      <c r="A25">
        <v>23</v>
      </c>
      <c r="B25" t="s">
        <v>1051</v>
      </c>
      <c r="F25">
        <f>IF(M25=0,0,COUNTIF(T5_imgsummary!O25:X25,"HC")*100/M25)</f>
        <v>0</v>
      </c>
      <c r="G25" s="26">
        <f>IF(M25=0,0,COUNTIF(T5_imgsummary!O25:X25,"AA")*100/M25)</f>
        <v>80</v>
      </c>
      <c r="H25">
        <f>IF(M25=0,0,COUNTIF(T5_imgsummary!O25:X25,"AB")*100/M25)</f>
        <v>0</v>
      </c>
      <c r="I25" s="26">
        <f>IF(M25=0,0,COUNTIF(T5_imgsummary!O25:X25,"MA")*100/M25)</f>
        <v>10</v>
      </c>
      <c r="J25" s="26">
        <f>IF(M25=0,0,COUNTIF(T5_imgsummary!O25:X25,"HA")*100/M25)</f>
        <v>10</v>
      </c>
      <c r="K25">
        <f>IF(M25=0,0,COUNTIF(T5_imgsummary!O25:X25,"OB")*100/M25)</f>
        <v>0</v>
      </c>
      <c r="L25">
        <f>IF(M25=0,0,COUNTIF(T5_imgsummary!O25:X25,"TWB")*100/M25)</f>
        <v>0</v>
      </c>
      <c r="M25">
        <f>10-COUNTIF(T5_imgsummary!O25:X25,"TWS")</f>
        <v>10</v>
      </c>
      <c r="P25">
        <f>IF(M25=0,0,COUNTIF(T5_imgsummary!E25:N25,"ACAN")*100/M25)</f>
        <v>0</v>
      </c>
      <c r="Q25">
        <f>IF(M25=0,0,COUNTIF(T5_imgsummary!E25:N25,"ACB")*100/M25)</f>
        <v>0</v>
      </c>
      <c r="R25">
        <f>IF(M25=0,0,COUNTIF(T5_imgsummary!E25:N25,"ACC")*100/M25)</f>
        <v>0</v>
      </c>
      <c r="S25">
        <f>IF(M25=0,0,COUNTIF(T5_imgsummary!E25:N25,"ACD")*100/M25)</f>
        <v>0</v>
      </c>
      <c r="T25">
        <f>IF(M25=0,0,COUNTIF(T5_imgsummary!E25:N25,"ACH")*100/M25)</f>
        <v>0</v>
      </c>
      <c r="U25">
        <f>IF(M25=0,0,COUNTIF(T5_imgsummary!E25:N25,"ACT")*100/M25)</f>
        <v>0</v>
      </c>
      <c r="V25">
        <f>IF(M25=0,0,COUNTIF(T5_imgsummary!E25:N25,"ACR")*100/M25)</f>
        <v>0</v>
      </c>
      <c r="W25">
        <f>IF(M25=0,0,COUNTIF(T5_imgsummary!E25:N25,"AST")*100/M25)</f>
        <v>0</v>
      </c>
      <c r="X25">
        <f>IF(M25=0,0,COUNTIF(T5_imgsummary!E25:N25,"AF")*100/M25)</f>
        <v>0</v>
      </c>
      <c r="Y25">
        <f>IF(M25=0,0,COUNTIF(T5_imgsummary!E25:N25,"BLEC")*100/M25)</f>
        <v>0</v>
      </c>
      <c r="Z25">
        <f>IF(M25=0,0,COUNTIF(T5_imgsummary!E25:N25,"CAU")*100/M25)</f>
        <v>0</v>
      </c>
      <c r="AA25">
        <f>IF(M25=0,0,COUNTIF(T5_imgsummary!E25:N25,"COE")*100/M25)</f>
        <v>0</v>
      </c>
      <c r="AB25">
        <f>IF(M25=0,0,COUNTIF(T5_imgsummary!E25:N25,"COS")*100/M25)</f>
        <v>0</v>
      </c>
      <c r="AC25">
        <f>IF(M25=0,0,COUNTIF(T5_imgsummary!E25:N25,"CYP")*100/M25)</f>
        <v>0</v>
      </c>
      <c r="AD25">
        <f>IF(M25=0,0,COUNTIF(T5_imgsummary!E25:N25,"DIP")*100/M25)</f>
        <v>0</v>
      </c>
      <c r="AE25">
        <f>IF(M25=0,0,COUNTIF(T5_imgsummary!E25:N25,"ECHY")*100/M25)</f>
        <v>0</v>
      </c>
      <c r="AF25">
        <f>IF(M25=0,0,COUNTIF(T5_imgsummary!E25:N25,"ECHI")*100/M25)</f>
        <v>0</v>
      </c>
      <c r="AG25">
        <f>IF(M25=0,0,COUNTIF(T5_imgsummary!E25:N25,"EUP")*100/M25)</f>
        <v>0</v>
      </c>
      <c r="AH25">
        <f>IF(M25=0,0,COUNTIF(T5_imgsummary!E25:N25,"FAV")*100/M25)</f>
        <v>0</v>
      </c>
      <c r="AI25">
        <f>IF(M25=0,0,COUNTIF(T5_imgsummary!E25:N25,"FVI")*100/M25)</f>
        <v>0</v>
      </c>
      <c r="AJ25">
        <f>IF(M25=0,0,COUNTIF(T5_imgsummary!E25:N25,"CMR")*100/M25)</f>
        <v>0</v>
      </c>
      <c r="AK25">
        <f>IF(M25=0,0,COUNTIF(T5_imgsummary!E25:N25,"GAL")*100/M25)</f>
        <v>0</v>
      </c>
      <c r="AL25">
        <f>IF(M25=0,0,COUNTIF(T5_imgsummary!E25:N25,"GONIA")*100/M25)</f>
        <v>0</v>
      </c>
      <c r="AM25">
        <f>IF(M25=0,0,COUNTIF(T5_imgsummary!E25:N25,"GONIO")*100/M25)</f>
        <v>0</v>
      </c>
      <c r="AN25">
        <f>IF(M25=0,0,COUNTIF(T5_imgsummary!E25:N25,"HEL")*100/M25)</f>
        <v>0</v>
      </c>
      <c r="AO25">
        <f>IF(M25=0,0,COUNTIF(T5_imgsummary!E25:N25,"HYD")*100/M25)</f>
        <v>0</v>
      </c>
      <c r="AP25">
        <f>IF(M25=0,0,COUNTIF(T5_imgsummary!E25:N25,"ISO")*100/M25)</f>
        <v>0</v>
      </c>
      <c r="AQ25">
        <f>IF(M25=0,0,COUNTIF(T5_imgsummary!E25:N25,"LEPA")*100/M25)</f>
        <v>0</v>
      </c>
      <c r="AR25">
        <f>IF(M25=0,0,COUNTIF(T5_imgsummary!E25:N25,"LEPS")*100/M25)</f>
        <v>0</v>
      </c>
      <c r="AS25">
        <f>IF(M25=0,0,COUNTIF(T5_imgsummary!E25:N25,"LOB")*100/M25)</f>
        <v>0</v>
      </c>
      <c r="AT25">
        <f>IF(M25=0,0,COUNTIF(T5_imgsummary!E25:N25,"MER")*100/M25)</f>
        <v>0</v>
      </c>
      <c r="AU25">
        <f>IF(M25=0,0,COUNTIF(T5_imgsummary!E25:N25,"MILL")*100/M25)</f>
        <v>0</v>
      </c>
      <c r="AV25">
        <f>IF(M25=0,0,COUNTIF(T5_imgsummary!E25:N25,"MON")*100/M25)</f>
        <v>0</v>
      </c>
      <c r="AW25">
        <f>IF(M25=0,0,COUNTIF(T5_imgsummary!E25:N25,"MONTB")*100/M25)</f>
        <v>0</v>
      </c>
      <c r="AX25">
        <f>IF(M25=0,0,COUNTIF(T5_imgsummary!E25:N25,"MONTE")*100/M25)</f>
        <v>0</v>
      </c>
      <c r="AY25">
        <f>IF(M25=0,0,COUNTIF(T5_imgsummary!E25:N25,"MONTF")*100/M25)</f>
        <v>0</v>
      </c>
      <c r="AZ25">
        <f>IF(M25=0,0,COUNTIF(T5_imgsummary!E25:N25,"MYC")*100/M25)</f>
        <v>0</v>
      </c>
      <c r="BA25">
        <f>IF(M25=0,0,COUNTIF(T5_imgsummary!E25:N25,"CB")*100/M25)</f>
        <v>0</v>
      </c>
      <c r="BB25">
        <f>IF(M25=0,0,COUNTIF(T5_imgsummary!E25:N25,"BUB")*100/M25)</f>
        <v>0</v>
      </c>
      <c r="BC25">
        <f>IF(M25=0,0,COUNTIF(T5_imgsummary!E25:N25,"CE")*100/M25)</f>
        <v>0</v>
      </c>
      <c r="BD25">
        <f>IF(M25=0,0,COUNTIF(T5_imgsummary!E25:N25,"CF")*100/M25)</f>
        <v>0</v>
      </c>
      <c r="BE25">
        <f>IF(M25=0,0,COUNTIF(T5_imgsummary!E25:N25,"FOT")*100/M25)</f>
        <v>0</v>
      </c>
      <c r="BF25">
        <f>IF(M25=0,0,COUNTIF(T5_imgsummary!E25:N25,"CM")*100/M25)</f>
        <v>0</v>
      </c>
      <c r="BG25">
        <f>IF(M25=0,0,COUNTIF(T5_imgsummary!E25:N25,"OULA")*100/M25)</f>
        <v>0</v>
      </c>
      <c r="BH25">
        <f>IF(M25=0,0,COUNTIF(T5_imgsummary!E25:N25,"OULO")*100/M25)</f>
        <v>0</v>
      </c>
      <c r="BI25">
        <f>IF(M25=0,0,COUNTIF(T5_imgsummary!E25:N25,"OXY")*100/M25)</f>
        <v>0</v>
      </c>
      <c r="BJ25">
        <f>IF(M25=0,0,COUNTIF(T5_imgsummary!E25:N25,"PACE")*100/M25)</f>
        <v>0</v>
      </c>
      <c r="BK25">
        <f>IF(M25=0,0,COUNTIF(T5_imgsummary!E25:N25,"PACF")*100/M25)</f>
        <v>0</v>
      </c>
      <c r="BL25">
        <f>IF(M25=0,0,COUNTIF(T5_imgsummary!E25:N25,"PAV")*100/M25)</f>
        <v>0</v>
      </c>
      <c r="BM25">
        <f>IF(M25=0,0,COUNTIF(T5_imgsummary!E25:N25,"PEC")*100/M25)</f>
        <v>0</v>
      </c>
      <c r="BN25">
        <f>IF(M25=0,0,COUNTIF(T5_imgsummary!E25:N25,"PLAT")*100/M25)</f>
        <v>0</v>
      </c>
      <c r="BO25">
        <f>IF(M25=0,0,COUNTIF(T5_imgsummary!E25:N25,"POC")*100/M25)</f>
        <v>0</v>
      </c>
      <c r="BP25">
        <f>IF(M25=0,0,COUNTIF(T5_imgsummary!E25:N25,"PORB")*100/M25)</f>
        <v>0</v>
      </c>
      <c r="BQ25">
        <f>IF(M25=0,0,COUNTIF(T5_imgsummary!E25:N25,"PORE")*100/M25)</f>
        <v>0</v>
      </c>
      <c r="BR25">
        <f>IF(M25=0,0,COUNTIF(T5_imgsummary!E25:N25,"PORM")*100/M25)</f>
        <v>0</v>
      </c>
      <c r="BS25">
        <f>IF(M25=0,0,COUNTIF(T5_imgsummary!E25:N25,"SER")*100/M25)</f>
        <v>0</v>
      </c>
      <c r="BT25">
        <f>IF(M25=0,0,COUNTIF(T5_imgsummary!E25:N25,"STY")*100/M25)</f>
        <v>0</v>
      </c>
      <c r="BU25">
        <f>IF(M25=0,0,COUNTIF(T5_imgsummary!E25:N25,"SYM")*100/M25)</f>
        <v>0</v>
      </c>
      <c r="BV25">
        <f>IF(M25=0,0,COUNTIF(T5_imgsummary!E25:N25,"TUBI")*100/M25)</f>
        <v>0</v>
      </c>
      <c r="BW25">
        <f>IF(M25=0,0,COUNTIF(T5_imgsummary!E25:N25,"TURB")*100/M25)</f>
        <v>0</v>
      </c>
      <c r="BX25">
        <f>IF(M25=0,0,COUNTIF(T5_imgsummary!E25:N25,"ZACRF")*100/M25)</f>
        <v>0</v>
      </c>
      <c r="BY25">
        <f>IF(M25=0,0,COUNTIF(T5_imgsummary!E25:N25,"ZAGARF")*100/M25)</f>
        <v>0</v>
      </c>
      <c r="BZ25">
        <f>IF(M25=0,0,COUNTIF(T5_imgsummary!E25:N25,"ZAGATF")*100/M25)</f>
        <v>0</v>
      </c>
      <c r="CA25">
        <f>IF(M25=0,0,COUNTIF(T5_imgsummary!E25:N25,"ZDENF")*100/M25)</f>
        <v>0</v>
      </c>
      <c r="CB25">
        <f>IF(M25=0,0,COUNTIF(T5_imgsummary!E25:N25,"ZEUPF")*100/M25)</f>
        <v>0</v>
      </c>
      <c r="CC25">
        <f>IF(M25=0,0,COUNTIF(T5_imgsummary!E25:N25,"ZFAVF")*100/M25)</f>
        <v>0</v>
      </c>
      <c r="CD25">
        <f>IF(M25=0,0,COUNTIF(T5_imgsummary!E25:N25,"ZCMRF")*100/M25)</f>
        <v>0</v>
      </c>
      <c r="CE25">
        <f>IF(M25=0,0,COUNTIF(T5_imgsummary!E25:N25,"ZMUSF")*100/M25)</f>
        <v>0</v>
      </c>
      <c r="CF25">
        <f>IF(M25=0,0,COUNTIF(T5_imgsummary!E25:N25,"ZNSC")*100/M25)</f>
        <v>0</v>
      </c>
      <c r="CG25">
        <f>IF(M25=0,0,COUNTIF(T5_imgsummary!E25:N25,"ZOC")*100/M25)</f>
        <v>0</v>
      </c>
      <c r="CH25">
        <f>IF(M25=0,0,COUNTIF(T5_imgsummary!E25:N25,"ZPOCF")*100/M25)</f>
        <v>0</v>
      </c>
      <c r="CI25">
        <f>IF(M25=0,0,COUNTIF(T5_imgsummary!E25:N25,"ZPORF")*100/M25)</f>
        <v>0</v>
      </c>
      <c r="CK25" s="26">
        <f>IF(M25=0,0,COUNTIF(T5_imgsummary!E25:N25,"AA")*100/M25)</f>
        <v>80</v>
      </c>
      <c r="CL25">
        <f>IF(M25=0,0,COUNTIF(T5_imgsummary!E25:N25,"CA")*100/M25)</f>
        <v>0</v>
      </c>
      <c r="CM25">
        <f>IF(M25=0,0,COUNTIF(T5_imgsummary!E25:N25,"DC")*100/M25)</f>
        <v>0</v>
      </c>
      <c r="CN25">
        <f>IF(M25=0,0,COUNTIF(T5_imgsummary!E25:N25,"DCA")*100/M25)</f>
        <v>0</v>
      </c>
      <c r="CO25">
        <f>IF(M25=0,0,COUNTIF(T5_imgsummary!E25:N25,"DIS")*100/M25)</f>
        <v>0</v>
      </c>
      <c r="CQ25">
        <f>IF(M25=0,0,COUNTIF(T5_imgsummary!E25:N25,"GRV")*100/M25)</f>
        <v>0</v>
      </c>
      <c r="CR25">
        <f>IF(M25=0,0,COUNTIF(T5_imgsummary!E25:N25,"R")*100/M25)</f>
        <v>0</v>
      </c>
      <c r="CS25">
        <f>IF(M25=0,0,COUNTIF(T5_imgsummary!E25:N25,"S")*100/M25)</f>
        <v>0</v>
      </c>
      <c r="CT25">
        <f>IF(M25=0,0,COUNTIF(T5_imgsummary!E25:N25,"RCK")*100/M25)</f>
        <v>0</v>
      </c>
      <c r="CU25">
        <f>IF(M25=0,0,COUNTIF(T5_imgsummary!E25:N25,"SI")*100/M25)</f>
        <v>0</v>
      </c>
      <c r="CW25">
        <f>IF(M25=0,0,COUNTIF(T5_imgsummary!E25:N25,"COD")*100/M25)</f>
        <v>0</v>
      </c>
      <c r="CX25">
        <f>IF(M25=0,0,COUNTIF(T5_imgsummary!E25:N25,"KAPP")*100/M25)</f>
        <v>0</v>
      </c>
      <c r="CY25" s="26">
        <f>IF(M25=0,0,COUNTIF(T5_imgsummary!E25:N25,"MA")*100/M25)</f>
        <v>10</v>
      </c>
      <c r="CZ25">
        <f>IF(M25=0,0,COUNTIF(T5_imgsummary!E25:N25,"SARG")*100/M25)</f>
        <v>0</v>
      </c>
      <c r="DB25" s="26">
        <f>IF(M25=0,0,COUNTIF(T5_imgsummary!E25:N25,"HA")*100/M25)</f>
        <v>10</v>
      </c>
      <c r="DD25">
        <f>IF(M25=0,0,COUNTIF(T5_imgsummary!E25:N25,"COTS")*100/M25)</f>
        <v>0</v>
      </c>
      <c r="DE25">
        <f>IF(M25=0,0,COUNTIF(T5_imgsummary!E25:N25,"COR")*100/M25)</f>
        <v>0</v>
      </c>
      <c r="DF25">
        <f>IF(M25=0,0,COUNTIF(T5_imgsummary!E25:N25,"DIA")*100/M25)</f>
        <v>0</v>
      </c>
      <c r="DG25">
        <f>IF(M25=0,0,COUNTIF(T5_imgsummary!E25:N25,"GORG")*100/M25)</f>
        <v>0</v>
      </c>
      <c r="DH25">
        <f>IF(M25=0,0,COUNTIF(T5_imgsummary!E25:N25,"ISIS")*100/M25)</f>
        <v>0</v>
      </c>
      <c r="DI25">
        <f>IF(M25=0,0,COUNTIF(T5_imgsummary!E25:N25,"OT")*100/M25)</f>
        <v>0</v>
      </c>
      <c r="DJ25">
        <f>IF(M25=0,0,COUNTIF(T5_imgsummary!E25:N25,"SG")*100/M25)</f>
        <v>0</v>
      </c>
      <c r="DK25">
        <f>IF(M25=0,0,COUNTIF(T5_imgsummary!E25:N25,"SC")*100/M25)</f>
        <v>0</v>
      </c>
      <c r="DL25">
        <f>IF(M25=0,0,COUNTIF(T5_imgsummary!E25:N25,"SP")*100/M25)</f>
        <v>0</v>
      </c>
      <c r="DM25">
        <f>IF(M25=0,0,COUNTIF(T5_imgsummary!E25:N25,"ZO")*100/M25)</f>
        <v>0</v>
      </c>
      <c r="DO25">
        <f>IF(M25=0,0,COUNTIF(T5_imgsummary!E25:N25,"TWB")*100/M25)</f>
        <v>0</v>
      </c>
      <c r="DQ25">
        <f>IF(M25=0,0,COUNTIF(T5_imgsummary!Y25:AH25,"COR")*100/M25)</f>
        <v>0</v>
      </c>
      <c r="DR25">
        <f>IF(M25=0,0,COUNTIF(T5_imgsummary!Y25:AH25,"COTS")*100/M25)</f>
        <v>0</v>
      </c>
      <c r="DS25">
        <f>IF(M25=0,0,COUNTIF(T5_imgsummary!Y25:AH25,"DIA")*100/M25)</f>
        <v>0</v>
      </c>
      <c r="DT25">
        <f>IF(M25=0,0,COUNTIF(T5_imgsummary!Y25:AH25,"GORG")*100/M25)</f>
        <v>0</v>
      </c>
      <c r="DU25">
        <f>IF(M25=0,0,COUNTIF(T5_imgsummary!Y25:AH25,"ISIS")*100/M25)</f>
        <v>0</v>
      </c>
      <c r="DV25">
        <f>IF(M25=0,0,COUNTIF(T5_imgsummary!Y25:AH25,"DIS")*100/M25)</f>
        <v>0</v>
      </c>
      <c r="DW25">
        <f>IF(M25=0,0,COUNTIF(T5_imgsummary!Y25:AH25,"BLEC")*100/M25)</f>
        <v>0</v>
      </c>
      <c r="DX25">
        <f>IF(M25=0,0,COUNTIF(T5_imgsummary!Y25:AH25,"COD")*100/M25)</f>
        <v>0</v>
      </c>
      <c r="DY25">
        <f>IF(M25=0,0,COUNTIF(T5_imgsummary!Y25:AH25,"KAPP")*100/M25)</f>
        <v>0</v>
      </c>
      <c r="DZ25">
        <f>IF(M25=0,0,COUNTIF(T5_imgsummary!Y25:AH25,"SARG")*100/M25)</f>
        <v>0</v>
      </c>
      <c r="EA25">
        <f>IF(M25=0,0,COUNTIF(T5_imgsummary!Y25:AH25,"ZACRF")*100/M25)</f>
        <v>0</v>
      </c>
      <c r="EB25">
        <f>IF(M25=0,0,COUNTIF(T5_imgsummary!Y25:AH25,"ZAGARF")*100/M25)</f>
        <v>0</v>
      </c>
      <c r="EC25">
        <f>IF(M25=0,0,COUNTIF(T5_imgsummary!Y25:AH25,"ZAGATF")*100/M25)</f>
        <v>0</v>
      </c>
      <c r="ED25">
        <f>IF(M25=0,0,COUNTIF(T5_imgsummary!Y25:AH25,"ZCMRF")*100/M25)</f>
        <v>0</v>
      </c>
      <c r="EE25">
        <f>IF(M25=0,0,COUNTIF(T5_imgsummary!Y25:AH25,"ZDENF")*100/M25)</f>
        <v>0</v>
      </c>
      <c r="EF25">
        <f>IF(M25=0,0,COUNTIF(T5_imgsummary!Y25:AH25,"ZEUPF")*100/M25)</f>
        <v>0</v>
      </c>
      <c r="EG25">
        <f>IF(M25=0,0,COUNTIF(T5_imgsummary!Y25:AH25,"ZFAVF")*100/M25)</f>
        <v>0</v>
      </c>
      <c r="EH25">
        <f>IF(M25=0,0,COUNTIF(T5_imgsummary!Y25:AH25,"ZMUSF")*100/M25)</f>
        <v>0</v>
      </c>
      <c r="EI25">
        <f>IF(M25=0,0,COUNTIF(T5_imgsummary!Y25:AH25,"ZNSC")*100/M25)</f>
        <v>0</v>
      </c>
      <c r="EJ25">
        <f>IF(M25=0,0,COUNTIF(T5_imgsummary!Y25:AH25,"ZOC")*100/M25)</f>
        <v>0</v>
      </c>
      <c r="EK25">
        <f>IF(M25=0,0,COUNTIF(T5_imgsummary!Y25:AH25,"ZPOCF")*100/M25)</f>
        <v>0</v>
      </c>
      <c r="EL25">
        <f>IF(M25=0,0,COUNTIF(T5_imgsummary!Y25:AH25,"ZPORF")*100/M25)</f>
        <v>0</v>
      </c>
    </row>
    <row r="26" spans="1:142" x14ac:dyDescent="0.25">
      <c r="A26">
        <v>24</v>
      </c>
      <c r="B26" t="s">
        <v>1052</v>
      </c>
      <c r="F26" s="26">
        <f>IF(M26=0,0,COUNTIF(T5_imgsummary!O26:X26,"HC")*100/M26)</f>
        <v>10</v>
      </c>
      <c r="G26" s="26">
        <f>IF(M26=0,0,COUNTIF(T5_imgsummary!O26:X26,"AA")*100/M26)</f>
        <v>70</v>
      </c>
      <c r="H26" s="26">
        <f>IF(M26=0,0,COUNTIF(T5_imgsummary!O26:X26,"AB")*100/M26)</f>
        <v>10</v>
      </c>
      <c r="I26">
        <f>IF(M26=0,0,COUNTIF(T5_imgsummary!O26:X26,"MA")*100/M26)</f>
        <v>0</v>
      </c>
      <c r="J26">
        <f>IF(M26=0,0,COUNTIF(T5_imgsummary!O26:X26,"HA")*100/M26)</f>
        <v>0</v>
      </c>
      <c r="K26" s="26">
        <f>IF(M26=0,0,COUNTIF(T5_imgsummary!O26:X26,"OB")*100/M26)</f>
        <v>10</v>
      </c>
      <c r="L26">
        <f>IF(M26=0,0,COUNTIF(T5_imgsummary!O26:X26,"TWB")*100/M26)</f>
        <v>0</v>
      </c>
      <c r="M26">
        <f>10-COUNTIF(T5_imgsummary!O26:X26,"TWS")</f>
        <v>10</v>
      </c>
      <c r="P26">
        <f>IF(M26=0,0,COUNTIF(T5_imgsummary!E26:N26,"ACAN")*100/M26)</f>
        <v>0</v>
      </c>
      <c r="Q26">
        <f>IF(M26=0,0,COUNTIF(T5_imgsummary!E26:N26,"ACB")*100/M26)</f>
        <v>0</v>
      </c>
      <c r="R26">
        <f>IF(M26=0,0,COUNTIF(T5_imgsummary!E26:N26,"ACC")*100/M26)</f>
        <v>0</v>
      </c>
      <c r="S26">
        <f>IF(M26=0,0,COUNTIF(T5_imgsummary!E26:N26,"ACD")*100/M26)</f>
        <v>0</v>
      </c>
      <c r="T26">
        <f>IF(M26=0,0,COUNTIF(T5_imgsummary!E26:N26,"ACH")*100/M26)</f>
        <v>0</v>
      </c>
      <c r="U26">
        <f>IF(M26=0,0,COUNTIF(T5_imgsummary!E26:N26,"ACT")*100/M26)</f>
        <v>0</v>
      </c>
      <c r="V26">
        <f>IF(M26=0,0,COUNTIF(T5_imgsummary!E26:N26,"ACR")*100/M26)</f>
        <v>0</v>
      </c>
      <c r="W26">
        <f>IF(M26=0,0,COUNTIF(T5_imgsummary!E26:N26,"AST")*100/M26)</f>
        <v>0</v>
      </c>
      <c r="X26">
        <f>IF(M26=0,0,COUNTIF(T5_imgsummary!E26:N26,"AF")*100/M26)</f>
        <v>0</v>
      </c>
      <c r="Y26">
        <f>IF(M26=0,0,COUNTIF(T5_imgsummary!E26:N26,"BLEC")*100/M26)</f>
        <v>0</v>
      </c>
      <c r="Z26">
        <f>IF(M26=0,0,COUNTIF(T5_imgsummary!E26:N26,"CAU")*100/M26)</f>
        <v>0</v>
      </c>
      <c r="AA26">
        <f>IF(M26=0,0,COUNTIF(T5_imgsummary!E26:N26,"COE")*100/M26)</f>
        <v>0</v>
      </c>
      <c r="AB26">
        <f>IF(M26=0,0,COUNTIF(T5_imgsummary!E26:N26,"COS")*100/M26)</f>
        <v>0</v>
      </c>
      <c r="AC26">
        <f>IF(M26=0,0,COUNTIF(T5_imgsummary!E26:N26,"CYP")*100/M26)</f>
        <v>0</v>
      </c>
      <c r="AD26">
        <f>IF(M26=0,0,COUNTIF(T5_imgsummary!E26:N26,"DIP")*100/M26)</f>
        <v>0</v>
      </c>
      <c r="AE26">
        <f>IF(M26=0,0,COUNTIF(T5_imgsummary!E26:N26,"ECHY")*100/M26)</f>
        <v>0</v>
      </c>
      <c r="AF26">
        <f>IF(M26=0,0,COUNTIF(T5_imgsummary!E26:N26,"ECHI")*100/M26)</f>
        <v>0</v>
      </c>
      <c r="AG26">
        <f>IF(M26=0,0,COUNTIF(T5_imgsummary!E26:N26,"EUP")*100/M26)</f>
        <v>0</v>
      </c>
      <c r="AH26">
        <f>IF(M26=0,0,COUNTIF(T5_imgsummary!E26:N26,"FAV")*100/M26)</f>
        <v>0</v>
      </c>
      <c r="AI26">
        <f>IF(M26=0,0,COUNTIF(T5_imgsummary!E26:N26,"FVI")*100/M26)</f>
        <v>0</v>
      </c>
      <c r="AJ26">
        <f>IF(M26=0,0,COUNTIF(T5_imgsummary!E26:N26,"CMR")*100/M26)</f>
        <v>0</v>
      </c>
      <c r="AK26">
        <f>IF(M26=0,0,COUNTIF(T5_imgsummary!E26:N26,"GAL")*100/M26)</f>
        <v>0</v>
      </c>
      <c r="AL26">
        <f>IF(M26=0,0,COUNTIF(T5_imgsummary!E26:N26,"GONIA")*100/M26)</f>
        <v>0</v>
      </c>
      <c r="AM26">
        <f>IF(M26=0,0,COUNTIF(T5_imgsummary!E26:N26,"GONIO")*100/M26)</f>
        <v>0</v>
      </c>
      <c r="AN26">
        <f>IF(M26=0,0,COUNTIF(T5_imgsummary!E26:N26,"HEL")*100/M26)</f>
        <v>0</v>
      </c>
      <c r="AO26">
        <f>IF(M26=0,0,COUNTIF(T5_imgsummary!E26:N26,"HYD")*100/M26)</f>
        <v>0</v>
      </c>
      <c r="AP26">
        <f>IF(M26=0,0,COUNTIF(T5_imgsummary!E26:N26,"ISO")*100/M26)</f>
        <v>0</v>
      </c>
      <c r="AQ26">
        <f>IF(M26=0,0,COUNTIF(T5_imgsummary!E26:N26,"LEPA")*100/M26)</f>
        <v>0</v>
      </c>
      <c r="AR26">
        <f>IF(M26=0,0,COUNTIF(T5_imgsummary!E26:N26,"LEPS")*100/M26)</f>
        <v>0</v>
      </c>
      <c r="AS26">
        <f>IF(M26=0,0,COUNTIF(T5_imgsummary!E26:N26,"LOB")*100/M26)</f>
        <v>0</v>
      </c>
      <c r="AT26">
        <f>IF(M26=0,0,COUNTIF(T5_imgsummary!E26:N26,"MER")*100/M26)</f>
        <v>0</v>
      </c>
      <c r="AU26">
        <f>IF(M26=0,0,COUNTIF(T5_imgsummary!E26:N26,"MILL")*100/M26)</f>
        <v>0</v>
      </c>
      <c r="AV26">
        <f>IF(M26=0,0,COUNTIF(T5_imgsummary!E26:N26,"MON")*100/M26)</f>
        <v>0</v>
      </c>
      <c r="AW26">
        <f>IF(M26=0,0,COUNTIF(T5_imgsummary!E26:N26,"MONTB")*100/M26)</f>
        <v>0</v>
      </c>
      <c r="AX26">
        <f>IF(M26=0,0,COUNTIF(T5_imgsummary!E26:N26,"MONTE")*100/M26)</f>
        <v>0</v>
      </c>
      <c r="AY26">
        <f>IF(M26=0,0,COUNTIF(T5_imgsummary!E26:N26,"MONTF")*100/M26)</f>
        <v>0</v>
      </c>
      <c r="AZ26">
        <f>IF(M26=0,0,COUNTIF(T5_imgsummary!E26:N26,"MYC")*100/M26)</f>
        <v>0</v>
      </c>
      <c r="BA26">
        <f>IF(M26=0,0,COUNTIF(T5_imgsummary!E26:N26,"CB")*100/M26)</f>
        <v>0</v>
      </c>
      <c r="BB26">
        <f>IF(M26=0,0,COUNTIF(T5_imgsummary!E26:N26,"BUB")*100/M26)</f>
        <v>0</v>
      </c>
      <c r="BC26">
        <f>IF(M26=0,0,COUNTIF(T5_imgsummary!E26:N26,"CE")*100/M26)</f>
        <v>0</v>
      </c>
      <c r="BD26">
        <f>IF(M26=0,0,COUNTIF(T5_imgsummary!E26:N26,"CF")*100/M26)</f>
        <v>0</v>
      </c>
      <c r="BE26">
        <f>IF(M26=0,0,COUNTIF(T5_imgsummary!E26:N26,"FOT")*100/M26)</f>
        <v>0</v>
      </c>
      <c r="BF26">
        <f>IF(M26=0,0,COUNTIF(T5_imgsummary!E26:N26,"CM")*100/M26)</f>
        <v>0</v>
      </c>
      <c r="BG26">
        <f>IF(M26=0,0,COUNTIF(T5_imgsummary!E26:N26,"OULA")*100/M26)</f>
        <v>0</v>
      </c>
      <c r="BH26">
        <f>IF(M26=0,0,COUNTIF(T5_imgsummary!E26:N26,"OULO")*100/M26)</f>
        <v>0</v>
      </c>
      <c r="BI26">
        <f>IF(M26=0,0,COUNTIF(T5_imgsummary!E26:N26,"OXY")*100/M26)</f>
        <v>0</v>
      </c>
      <c r="BJ26">
        <f>IF(M26=0,0,COUNTIF(T5_imgsummary!E26:N26,"PACE")*100/M26)</f>
        <v>0</v>
      </c>
      <c r="BK26">
        <f>IF(M26=0,0,COUNTIF(T5_imgsummary!E26:N26,"PACF")*100/M26)</f>
        <v>0</v>
      </c>
      <c r="BL26">
        <f>IF(M26=0,0,COUNTIF(T5_imgsummary!E26:N26,"PAV")*100/M26)</f>
        <v>0</v>
      </c>
      <c r="BM26">
        <f>IF(M26=0,0,COUNTIF(T5_imgsummary!E26:N26,"PEC")*100/M26)</f>
        <v>0</v>
      </c>
      <c r="BN26">
        <f>IF(M26=0,0,COUNTIF(T5_imgsummary!E26:N26,"PLAT")*100/M26)</f>
        <v>0</v>
      </c>
      <c r="BO26">
        <f>IF(M26=0,0,COUNTIF(T5_imgsummary!E26:N26,"POC")*100/M26)</f>
        <v>0</v>
      </c>
      <c r="BP26">
        <f>IF(M26=0,0,COUNTIF(T5_imgsummary!E26:N26,"PORB")*100/M26)</f>
        <v>0</v>
      </c>
      <c r="BQ26">
        <f>IF(M26=0,0,COUNTIF(T5_imgsummary!E26:N26,"PORE")*100/M26)</f>
        <v>0</v>
      </c>
      <c r="BR26">
        <f>IF(M26=0,0,COUNTIF(T5_imgsummary!E26:N26,"PORM")*100/M26)</f>
        <v>0</v>
      </c>
      <c r="BS26">
        <f>IF(M26=0,0,COUNTIF(T5_imgsummary!E26:N26,"SER")*100/M26)</f>
        <v>0</v>
      </c>
      <c r="BT26" s="26">
        <f>IF(M26=0,0,COUNTIF(T5_imgsummary!E26:N26,"STY")*100/M26)</f>
        <v>10</v>
      </c>
      <c r="BU26">
        <f>IF(M26=0,0,COUNTIF(T5_imgsummary!E26:N26,"SYM")*100/M26)</f>
        <v>0</v>
      </c>
      <c r="BV26">
        <f>IF(M26=0,0,COUNTIF(T5_imgsummary!E26:N26,"TUBI")*100/M26)</f>
        <v>0</v>
      </c>
      <c r="BW26">
        <f>IF(M26=0,0,COUNTIF(T5_imgsummary!E26:N26,"TURB")*100/M26)</f>
        <v>0</v>
      </c>
      <c r="BX26">
        <f>IF(M26=0,0,COUNTIF(T5_imgsummary!E26:N26,"ZACRF")*100/M26)</f>
        <v>0</v>
      </c>
      <c r="BY26">
        <f>IF(M26=0,0,COUNTIF(T5_imgsummary!E26:N26,"ZAGARF")*100/M26)</f>
        <v>0</v>
      </c>
      <c r="BZ26">
        <f>IF(M26=0,0,COUNTIF(T5_imgsummary!E26:N26,"ZAGATF")*100/M26)</f>
        <v>0</v>
      </c>
      <c r="CA26">
        <f>IF(M26=0,0,COUNTIF(T5_imgsummary!E26:N26,"ZDENF")*100/M26)</f>
        <v>0</v>
      </c>
      <c r="CB26">
        <f>IF(M26=0,0,COUNTIF(T5_imgsummary!E26:N26,"ZEUPF")*100/M26)</f>
        <v>0</v>
      </c>
      <c r="CC26">
        <f>IF(M26=0,0,COUNTIF(T5_imgsummary!E26:N26,"ZFAVF")*100/M26)</f>
        <v>0</v>
      </c>
      <c r="CD26">
        <f>IF(M26=0,0,COUNTIF(T5_imgsummary!E26:N26,"ZCMRF")*100/M26)</f>
        <v>0</v>
      </c>
      <c r="CE26">
        <f>IF(M26=0,0,COUNTIF(T5_imgsummary!E26:N26,"ZMUSF")*100/M26)</f>
        <v>0</v>
      </c>
      <c r="CF26">
        <f>IF(M26=0,0,COUNTIF(T5_imgsummary!E26:N26,"ZNSC")*100/M26)</f>
        <v>0</v>
      </c>
      <c r="CG26">
        <f>IF(M26=0,0,COUNTIF(T5_imgsummary!E26:N26,"ZOC")*100/M26)</f>
        <v>0</v>
      </c>
      <c r="CH26">
        <f>IF(M26=0,0,COUNTIF(T5_imgsummary!E26:N26,"ZPOCF")*100/M26)</f>
        <v>0</v>
      </c>
      <c r="CI26">
        <f>IF(M26=0,0,COUNTIF(T5_imgsummary!E26:N26,"ZPORF")*100/M26)</f>
        <v>0</v>
      </c>
      <c r="CK26" s="26">
        <f>IF(M26=0,0,COUNTIF(T5_imgsummary!E26:N26,"AA")*100/M26)</f>
        <v>70</v>
      </c>
      <c r="CL26">
        <f>IF(M26=0,0,COUNTIF(T5_imgsummary!E26:N26,"CA")*100/M26)</f>
        <v>0</v>
      </c>
      <c r="CM26">
        <f>IF(M26=0,0,COUNTIF(T5_imgsummary!E26:N26,"DC")*100/M26)</f>
        <v>0</v>
      </c>
      <c r="CN26">
        <f>IF(M26=0,0,COUNTIF(T5_imgsummary!E26:N26,"DCA")*100/M26)</f>
        <v>0</v>
      </c>
      <c r="CO26">
        <f>IF(M26=0,0,COUNTIF(T5_imgsummary!E26:N26,"DIS")*100/M26)</f>
        <v>0</v>
      </c>
      <c r="CQ26">
        <f>IF(M26=0,0,COUNTIF(T5_imgsummary!E26:N26,"GRV")*100/M26)</f>
        <v>0</v>
      </c>
      <c r="CR26" s="26">
        <f>IF(M26=0,0,COUNTIF(T5_imgsummary!E26:N26,"R")*100/M26)</f>
        <v>10</v>
      </c>
      <c r="CS26">
        <f>IF(M26=0,0,COUNTIF(T5_imgsummary!E26:N26,"S")*100/M26)</f>
        <v>0</v>
      </c>
      <c r="CT26">
        <f>IF(M26=0,0,COUNTIF(T5_imgsummary!E26:N26,"RCK")*100/M26)</f>
        <v>0</v>
      </c>
      <c r="CU26">
        <f>IF(M26=0,0,COUNTIF(T5_imgsummary!E26:N26,"SI")*100/M26)</f>
        <v>0</v>
      </c>
      <c r="CW26">
        <f>IF(M26=0,0,COUNTIF(T5_imgsummary!E26:N26,"COD")*100/M26)</f>
        <v>0</v>
      </c>
      <c r="CX26">
        <f>IF(M26=0,0,COUNTIF(T5_imgsummary!E26:N26,"KAPP")*100/M26)</f>
        <v>0</v>
      </c>
      <c r="CY26">
        <f>IF(M26=0,0,COUNTIF(T5_imgsummary!E26:N26,"MA")*100/M26)</f>
        <v>0</v>
      </c>
      <c r="CZ26">
        <f>IF(M26=0,0,COUNTIF(T5_imgsummary!E26:N26,"SARG")*100/M26)</f>
        <v>0</v>
      </c>
      <c r="DB26">
        <f>IF(M26=0,0,COUNTIF(T5_imgsummary!E26:N26,"HA")*100/M26)</f>
        <v>0</v>
      </c>
      <c r="DD26">
        <f>IF(M26=0,0,COUNTIF(T5_imgsummary!E26:N26,"COTS")*100/M26)</f>
        <v>0</v>
      </c>
      <c r="DE26">
        <f>IF(M26=0,0,COUNTIF(T5_imgsummary!E26:N26,"COR")*100/M26)</f>
        <v>0</v>
      </c>
      <c r="DF26">
        <f>IF(M26=0,0,COUNTIF(T5_imgsummary!E26:N26,"DIA")*100/M26)</f>
        <v>0</v>
      </c>
      <c r="DG26">
        <f>IF(M26=0,0,COUNTIF(T5_imgsummary!E26:N26,"GORG")*100/M26)</f>
        <v>0</v>
      </c>
      <c r="DH26">
        <f>IF(M26=0,0,COUNTIF(T5_imgsummary!E26:N26,"ISIS")*100/M26)</f>
        <v>0</v>
      </c>
      <c r="DI26">
        <f>IF(M26=0,0,COUNTIF(T5_imgsummary!E26:N26,"OT")*100/M26)</f>
        <v>0</v>
      </c>
      <c r="DJ26">
        <f>IF(M26=0,0,COUNTIF(T5_imgsummary!E26:N26,"SG")*100/M26)</f>
        <v>0</v>
      </c>
      <c r="DK26">
        <f>IF(M26=0,0,COUNTIF(T5_imgsummary!E26:N26,"SC")*100/M26)</f>
        <v>0</v>
      </c>
      <c r="DL26" s="26">
        <f>IF(M26=0,0,COUNTIF(T5_imgsummary!E26:N26,"SP")*100/M26)</f>
        <v>10</v>
      </c>
      <c r="DM26">
        <f>IF(M26=0,0,COUNTIF(T5_imgsummary!E26:N26,"ZO")*100/M26)</f>
        <v>0</v>
      </c>
      <c r="DO26">
        <f>IF(M26=0,0,COUNTIF(T5_imgsummary!E26:N26,"TWB")*100/M26)</f>
        <v>0</v>
      </c>
      <c r="DQ26">
        <f>IF(M26=0,0,COUNTIF(T5_imgsummary!Y26:AH26,"COR")*100/M26)</f>
        <v>0</v>
      </c>
      <c r="DR26">
        <f>IF(M26=0,0,COUNTIF(T5_imgsummary!Y26:AH26,"COTS")*100/M26)</f>
        <v>0</v>
      </c>
      <c r="DS26">
        <f>IF(M26=0,0,COUNTIF(T5_imgsummary!Y26:AH26,"DIA")*100/M26)</f>
        <v>0</v>
      </c>
      <c r="DT26">
        <f>IF(M26=0,0,COUNTIF(T5_imgsummary!Y26:AH26,"GORG")*100/M26)</f>
        <v>0</v>
      </c>
      <c r="DU26">
        <f>IF(M26=0,0,COUNTIF(T5_imgsummary!Y26:AH26,"ISIS")*100/M26)</f>
        <v>0</v>
      </c>
      <c r="DV26">
        <f>IF(M26=0,0,COUNTIF(T5_imgsummary!Y26:AH26,"DIS")*100/M26)</f>
        <v>0</v>
      </c>
      <c r="DW26">
        <f>IF(M26=0,0,COUNTIF(T5_imgsummary!Y26:AH26,"BLEC")*100/M26)</f>
        <v>0</v>
      </c>
      <c r="DX26">
        <f>IF(M26=0,0,COUNTIF(T5_imgsummary!Y26:AH26,"COD")*100/M26)</f>
        <v>0</v>
      </c>
      <c r="DY26">
        <f>IF(M26=0,0,COUNTIF(T5_imgsummary!Y26:AH26,"KAPP")*100/M26)</f>
        <v>0</v>
      </c>
      <c r="DZ26">
        <f>IF(M26=0,0,COUNTIF(T5_imgsummary!Y26:AH26,"SARG")*100/M26)</f>
        <v>0</v>
      </c>
      <c r="EA26">
        <f>IF(M26=0,0,COUNTIF(T5_imgsummary!Y26:AH26,"ZACRF")*100/M26)</f>
        <v>0</v>
      </c>
      <c r="EB26">
        <f>IF(M26=0,0,COUNTIF(T5_imgsummary!Y26:AH26,"ZAGARF")*100/M26)</f>
        <v>0</v>
      </c>
      <c r="EC26">
        <f>IF(M26=0,0,COUNTIF(T5_imgsummary!Y26:AH26,"ZAGATF")*100/M26)</f>
        <v>0</v>
      </c>
      <c r="ED26">
        <f>IF(M26=0,0,COUNTIF(T5_imgsummary!Y26:AH26,"ZCMRF")*100/M26)</f>
        <v>0</v>
      </c>
      <c r="EE26">
        <f>IF(M26=0,0,COUNTIF(T5_imgsummary!Y26:AH26,"ZDENF")*100/M26)</f>
        <v>0</v>
      </c>
      <c r="EF26">
        <f>IF(M26=0,0,COUNTIF(T5_imgsummary!Y26:AH26,"ZEUPF")*100/M26)</f>
        <v>0</v>
      </c>
      <c r="EG26">
        <f>IF(M26=0,0,COUNTIF(T5_imgsummary!Y26:AH26,"ZFAVF")*100/M26)</f>
        <v>0</v>
      </c>
      <c r="EH26">
        <f>IF(M26=0,0,COUNTIF(T5_imgsummary!Y26:AH26,"ZMUSF")*100/M26)</f>
        <v>0</v>
      </c>
      <c r="EI26">
        <f>IF(M26=0,0,COUNTIF(T5_imgsummary!Y26:AH26,"ZNSC")*100/M26)</f>
        <v>0</v>
      </c>
      <c r="EJ26">
        <f>IF(M26=0,0,COUNTIF(T5_imgsummary!Y26:AH26,"ZOC")*100/M26)</f>
        <v>0</v>
      </c>
      <c r="EK26">
        <f>IF(M26=0,0,COUNTIF(T5_imgsummary!Y26:AH26,"ZPOCF")*100/M26)</f>
        <v>0</v>
      </c>
      <c r="EL26">
        <f>IF(M26=0,0,COUNTIF(T5_imgsummary!Y26:AH26,"ZPORF")*100/M26)</f>
        <v>0</v>
      </c>
    </row>
    <row r="27" spans="1:142" x14ac:dyDescent="0.25">
      <c r="A27">
        <v>25</v>
      </c>
      <c r="B27" t="s">
        <v>1053</v>
      </c>
      <c r="F27">
        <f>IF(M27=0,0,COUNTIF(T5_imgsummary!O27:X27,"HC")*100/M27)</f>
        <v>0</v>
      </c>
      <c r="G27" s="26">
        <f>IF(M27=0,0,COUNTIF(T5_imgsummary!O27:X27,"AA")*100/M27)</f>
        <v>90</v>
      </c>
      <c r="H27">
        <f>IF(M27=0,0,COUNTIF(T5_imgsummary!O27:X27,"AB")*100/M27)</f>
        <v>0</v>
      </c>
      <c r="I27">
        <f>IF(M27=0,0,COUNTIF(T5_imgsummary!O27:X27,"MA")*100/M27)</f>
        <v>0</v>
      </c>
      <c r="J27" s="26">
        <f>IF(M27=0,0,COUNTIF(T5_imgsummary!O27:X27,"HA")*100/M27)</f>
        <v>10</v>
      </c>
      <c r="K27">
        <f>IF(M27=0,0,COUNTIF(T5_imgsummary!O27:X27,"OB")*100/M27)</f>
        <v>0</v>
      </c>
      <c r="L27">
        <f>IF(M27=0,0,COUNTIF(T5_imgsummary!O27:X27,"TWB")*100/M27)</f>
        <v>0</v>
      </c>
      <c r="M27">
        <f>10-COUNTIF(T5_imgsummary!O27:X27,"TWS")</f>
        <v>10</v>
      </c>
      <c r="P27">
        <f>IF(M27=0,0,COUNTIF(T5_imgsummary!E27:N27,"ACAN")*100/M27)</f>
        <v>0</v>
      </c>
      <c r="Q27">
        <f>IF(M27=0,0,COUNTIF(T5_imgsummary!E27:N27,"ACB")*100/M27)</f>
        <v>0</v>
      </c>
      <c r="R27">
        <f>IF(M27=0,0,COUNTIF(T5_imgsummary!E27:N27,"ACC")*100/M27)</f>
        <v>0</v>
      </c>
      <c r="S27">
        <f>IF(M27=0,0,COUNTIF(T5_imgsummary!E27:N27,"ACD")*100/M27)</f>
        <v>0</v>
      </c>
      <c r="T27">
        <f>IF(M27=0,0,COUNTIF(T5_imgsummary!E27:N27,"ACH")*100/M27)</f>
        <v>0</v>
      </c>
      <c r="U27">
        <f>IF(M27=0,0,COUNTIF(T5_imgsummary!E27:N27,"ACT")*100/M27)</f>
        <v>0</v>
      </c>
      <c r="V27">
        <f>IF(M27=0,0,COUNTIF(T5_imgsummary!E27:N27,"ACR")*100/M27)</f>
        <v>0</v>
      </c>
      <c r="W27">
        <f>IF(M27=0,0,COUNTIF(T5_imgsummary!E27:N27,"AST")*100/M27)</f>
        <v>0</v>
      </c>
      <c r="X27">
        <f>IF(M27=0,0,COUNTIF(T5_imgsummary!E27:N27,"AF")*100/M27)</f>
        <v>0</v>
      </c>
      <c r="Y27">
        <f>IF(M27=0,0,COUNTIF(T5_imgsummary!E27:N27,"BLEC")*100/M27)</f>
        <v>0</v>
      </c>
      <c r="Z27">
        <f>IF(M27=0,0,COUNTIF(T5_imgsummary!E27:N27,"CAU")*100/M27)</f>
        <v>0</v>
      </c>
      <c r="AA27">
        <f>IF(M27=0,0,COUNTIF(T5_imgsummary!E27:N27,"COE")*100/M27)</f>
        <v>0</v>
      </c>
      <c r="AB27">
        <f>IF(M27=0,0,COUNTIF(T5_imgsummary!E27:N27,"COS")*100/M27)</f>
        <v>0</v>
      </c>
      <c r="AC27">
        <f>IF(M27=0,0,COUNTIF(T5_imgsummary!E27:N27,"CYP")*100/M27)</f>
        <v>0</v>
      </c>
      <c r="AD27">
        <f>IF(M27=0,0,COUNTIF(T5_imgsummary!E27:N27,"DIP")*100/M27)</f>
        <v>0</v>
      </c>
      <c r="AE27">
        <f>IF(M27=0,0,COUNTIF(T5_imgsummary!E27:N27,"ECHY")*100/M27)</f>
        <v>0</v>
      </c>
      <c r="AF27">
        <f>IF(M27=0,0,COUNTIF(T5_imgsummary!E27:N27,"ECHI")*100/M27)</f>
        <v>0</v>
      </c>
      <c r="AG27">
        <f>IF(M27=0,0,COUNTIF(T5_imgsummary!E27:N27,"EUP")*100/M27)</f>
        <v>0</v>
      </c>
      <c r="AH27">
        <f>IF(M27=0,0,COUNTIF(T5_imgsummary!E27:N27,"FAV")*100/M27)</f>
        <v>0</v>
      </c>
      <c r="AI27">
        <f>IF(M27=0,0,COUNTIF(T5_imgsummary!E27:N27,"FVI")*100/M27)</f>
        <v>0</v>
      </c>
      <c r="AJ27">
        <f>IF(M27=0,0,COUNTIF(T5_imgsummary!E27:N27,"CMR")*100/M27)</f>
        <v>0</v>
      </c>
      <c r="AK27">
        <f>IF(M27=0,0,COUNTIF(T5_imgsummary!E27:N27,"GAL")*100/M27)</f>
        <v>0</v>
      </c>
      <c r="AL27">
        <f>IF(M27=0,0,COUNTIF(T5_imgsummary!E27:N27,"GONIA")*100/M27)</f>
        <v>0</v>
      </c>
      <c r="AM27">
        <f>IF(M27=0,0,COUNTIF(T5_imgsummary!E27:N27,"GONIO")*100/M27)</f>
        <v>0</v>
      </c>
      <c r="AN27">
        <f>IF(M27=0,0,COUNTIF(T5_imgsummary!E27:N27,"HEL")*100/M27)</f>
        <v>0</v>
      </c>
      <c r="AO27">
        <f>IF(M27=0,0,COUNTIF(T5_imgsummary!E27:N27,"HYD")*100/M27)</f>
        <v>0</v>
      </c>
      <c r="AP27">
        <f>IF(M27=0,0,COUNTIF(T5_imgsummary!E27:N27,"ISO")*100/M27)</f>
        <v>0</v>
      </c>
      <c r="AQ27">
        <f>IF(M27=0,0,COUNTIF(T5_imgsummary!E27:N27,"LEPA")*100/M27)</f>
        <v>0</v>
      </c>
      <c r="AR27">
        <f>IF(M27=0,0,COUNTIF(T5_imgsummary!E27:N27,"LEPS")*100/M27)</f>
        <v>0</v>
      </c>
      <c r="AS27">
        <f>IF(M27=0,0,COUNTIF(T5_imgsummary!E27:N27,"LOB")*100/M27)</f>
        <v>0</v>
      </c>
      <c r="AT27">
        <f>IF(M27=0,0,COUNTIF(T5_imgsummary!E27:N27,"MER")*100/M27)</f>
        <v>0</v>
      </c>
      <c r="AU27">
        <f>IF(M27=0,0,COUNTIF(T5_imgsummary!E27:N27,"MILL")*100/M27)</f>
        <v>0</v>
      </c>
      <c r="AV27">
        <f>IF(M27=0,0,COUNTIF(T5_imgsummary!E27:N27,"MON")*100/M27)</f>
        <v>0</v>
      </c>
      <c r="AW27">
        <f>IF(M27=0,0,COUNTIF(T5_imgsummary!E27:N27,"MONTB")*100/M27)</f>
        <v>0</v>
      </c>
      <c r="AX27">
        <f>IF(M27=0,0,COUNTIF(T5_imgsummary!E27:N27,"MONTE")*100/M27)</f>
        <v>0</v>
      </c>
      <c r="AY27">
        <f>IF(M27=0,0,COUNTIF(T5_imgsummary!E27:N27,"MONTF")*100/M27)</f>
        <v>0</v>
      </c>
      <c r="AZ27">
        <f>IF(M27=0,0,COUNTIF(T5_imgsummary!E27:N27,"MYC")*100/M27)</f>
        <v>0</v>
      </c>
      <c r="BA27">
        <f>IF(M27=0,0,COUNTIF(T5_imgsummary!E27:N27,"CB")*100/M27)</f>
        <v>0</v>
      </c>
      <c r="BB27">
        <f>IF(M27=0,0,COUNTIF(T5_imgsummary!E27:N27,"BUB")*100/M27)</f>
        <v>0</v>
      </c>
      <c r="BC27">
        <f>IF(M27=0,0,COUNTIF(T5_imgsummary!E27:N27,"CE")*100/M27)</f>
        <v>0</v>
      </c>
      <c r="BD27">
        <f>IF(M27=0,0,COUNTIF(T5_imgsummary!E27:N27,"CF")*100/M27)</f>
        <v>0</v>
      </c>
      <c r="BE27">
        <f>IF(M27=0,0,COUNTIF(T5_imgsummary!E27:N27,"FOT")*100/M27)</f>
        <v>0</v>
      </c>
      <c r="BF27">
        <f>IF(M27=0,0,COUNTIF(T5_imgsummary!E27:N27,"CM")*100/M27)</f>
        <v>0</v>
      </c>
      <c r="BG27">
        <f>IF(M27=0,0,COUNTIF(T5_imgsummary!E27:N27,"OULA")*100/M27)</f>
        <v>0</v>
      </c>
      <c r="BH27">
        <f>IF(M27=0,0,COUNTIF(T5_imgsummary!E27:N27,"OULO")*100/M27)</f>
        <v>0</v>
      </c>
      <c r="BI27">
        <f>IF(M27=0,0,COUNTIF(T5_imgsummary!E27:N27,"OXY")*100/M27)</f>
        <v>0</v>
      </c>
      <c r="BJ27">
        <f>IF(M27=0,0,COUNTIF(T5_imgsummary!E27:N27,"PACE")*100/M27)</f>
        <v>0</v>
      </c>
      <c r="BK27">
        <f>IF(M27=0,0,COUNTIF(T5_imgsummary!E27:N27,"PACF")*100/M27)</f>
        <v>0</v>
      </c>
      <c r="BL27">
        <f>IF(M27=0,0,COUNTIF(T5_imgsummary!E27:N27,"PAV")*100/M27)</f>
        <v>0</v>
      </c>
      <c r="BM27">
        <f>IF(M27=0,0,COUNTIF(T5_imgsummary!E27:N27,"PEC")*100/M27)</f>
        <v>0</v>
      </c>
      <c r="BN27">
        <f>IF(M27=0,0,COUNTIF(T5_imgsummary!E27:N27,"PLAT")*100/M27)</f>
        <v>0</v>
      </c>
      <c r="BO27">
        <f>IF(M27=0,0,COUNTIF(T5_imgsummary!E27:N27,"POC")*100/M27)</f>
        <v>0</v>
      </c>
      <c r="BP27">
        <f>IF(M27=0,0,COUNTIF(T5_imgsummary!E27:N27,"PORB")*100/M27)</f>
        <v>0</v>
      </c>
      <c r="BQ27">
        <f>IF(M27=0,0,COUNTIF(T5_imgsummary!E27:N27,"PORE")*100/M27)</f>
        <v>0</v>
      </c>
      <c r="BR27">
        <f>IF(M27=0,0,COUNTIF(T5_imgsummary!E27:N27,"PORM")*100/M27)</f>
        <v>0</v>
      </c>
      <c r="BS27">
        <f>IF(M27=0,0,COUNTIF(T5_imgsummary!E27:N27,"SER")*100/M27)</f>
        <v>0</v>
      </c>
      <c r="BT27">
        <f>IF(M27=0,0,COUNTIF(T5_imgsummary!E27:N27,"STY")*100/M27)</f>
        <v>0</v>
      </c>
      <c r="BU27">
        <f>IF(M27=0,0,COUNTIF(T5_imgsummary!E27:N27,"SYM")*100/M27)</f>
        <v>0</v>
      </c>
      <c r="BV27">
        <f>IF(M27=0,0,COUNTIF(T5_imgsummary!E27:N27,"TUBI")*100/M27)</f>
        <v>0</v>
      </c>
      <c r="BW27">
        <f>IF(M27=0,0,COUNTIF(T5_imgsummary!E27:N27,"TURB")*100/M27)</f>
        <v>0</v>
      </c>
      <c r="BX27">
        <f>IF(M27=0,0,COUNTIF(T5_imgsummary!E27:N27,"ZACRF")*100/M27)</f>
        <v>0</v>
      </c>
      <c r="BY27">
        <f>IF(M27=0,0,COUNTIF(T5_imgsummary!E27:N27,"ZAGARF")*100/M27)</f>
        <v>0</v>
      </c>
      <c r="BZ27">
        <f>IF(M27=0,0,COUNTIF(T5_imgsummary!E27:N27,"ZAGATF")*100/M27)</f>
        <v>0</v>
      </c>
      <c r="CA27">
        <f>IF(M27=0,0,COUNTIF(T5_imgsummary!E27:N27,"ZDENF")*100/M27)</f>
        <v>0</v>
      </c>
      <c r="CB27">
        <f>IF(M27=0,0,COUNTIF(T5_imgsummary!E27:N27,"ZEUPF")*100/M27)</f>
        <v>0</v>
      </c>
      <c r="CC27">
        <f>IF(M27=0,0,COUNTIF(T5_imgsummary!E27:N27,"ZFAVF")*100/M27)</f>
        <v>0</v>
      </c>
      <c r="CD27">
        <f>IF(M27=0,0,COUNTIF(T5_imgsummary!E27:N27,"ZCMRF")*100/M27)</f>
        <v>0</v>
      </c>
      <c r="CE27">
        <f>IF(M27=0,0,COUNTIF(T5_imgsummary!E27:N27,"ZMUSF")*100/M27)</f>
        <v>0</v>
      </c>
      <c r="CF27">
        <f>IF(M27=0,0,COUNTIF(T5_imgsummary!E27:N27,"ZNSC")*100/M27)</f>
        <v>0</v>
      </c>
      <c r="CG27">
        <f>IF(M27=0,0,COUNTIF(T5_imgsummary!E27:N27,"ZOC")*100/M27)</f>
        <v>0</v>
      </c>
      <c r="CH27">
        <f>IF(M27=0,0,COUNTIF(T5_imgsummary!E27:N27,"ZPOCF")*100/M27)</f>
        <v>0</v>
      </c>
      <c r="CI27">
        <f>IF(M27=0,0,COUNTIF(T5_imgsummary!E27:N27,"ZPORF")*100/M27)</f>
        <v>0</v>
      </c>
      <c r="CK27" s="26">
        <f>IF(M27=0,0,COUNTIF(T5_imgsummary!E27:N27,"AA")*100/M27)</f>
        <v>90</v>
      </c>
      <c r="CL27">
        <f>IF(M27=0,0,COUNTIF(T5_imgsummary!E27:N27,"CA")*100/M27)</f>
        <v>0</v>
      </c>
      <c r="CM27">
        <f>IF(M27=0,0,COUNTIF(T5_imgsummary!E27:N27,"DC")*100/M27)</f>
        <v>0</v>
      </c>
      <c r="CN27">
        <f>IF(M27=0,0,COUNTIF(T5_imgsummary!E27:N27,"DCA")*100/M27)</f>
        <v>0</v>
      </c>
      <c r="CO27">
        <f>IF(M27=0,0,COUNTIF(T5_imgsummary!E27:N27,"DIS")*100/M27)</f>
        <v>0</v>
      </c>
      <c r="CQ27">
        <f>IF(M27=0,0,COUNTIF(T5_imgsummary!E27:N27,"GRV")*100/M27)</f>
        <v>0</v>
      </c>
      <c r="CR27">
        <f>IF(M27=0,0,COUNTIF(T5_imgsummary!E27:N27,"R")*100/M27)</f>
        <v>0</v>
      </c>
      <c r="CS27">
        <f>IF(M27=0,0,COUNTIF(T5_imgsummary!E27:N27,"S")*100/M27)</f>
        <v>0</v>
      </c>
      <c r="CT27">
        <f>IF(M27=0,0,COUNTIF(T5_imgsummary!E27:N27,"RCK")*100/M27)</f>
        <v>0</v>
      </c>
      <c r="CU27">
        <f>IF(M27=0,0,COUNTIF(T5_imgsummary!E27:N27,"SI")*100/M27)</f>
        <v>0</v>
      </c>
      <c r="CW27">
        <f>IF(M27=0,0,COUNTIF(T5_imgsummary!E27:N27,"COD")*100/M27)</f>
        <v>0</v>
      </c>
      <c r="CX27">
        <f>IF(M27=0,0,COUNTIF(T5_imgsummary!E27:N27,"KAPP")*100/M27)</f>
        <v>0</v>
      </c>
      <c r="CY27">
        <f>IF(M27=0,0,COUNTIF(T5_imgsummary!E27:N27,"MA")*100/M27)</f>
        <v>0</v>
      </c>
      <c r="CZ27">
        <f>IF(M27=0,0,COUNTIF(T5_imgsummary!E27:N27,"SARG")*100/M27)</f>
        <v>0</v>
      </c>
      <c r="DB27" s="26">
        <f>IF(M27=0,0,COUNTIF(T5_imgsummary!E27:N27,"HA")*100/M27)</f>
        <v>10</v>
      </c>
      <c r="DD27">
        <f>IF(M27=0,0,COUNTIF(T5_imgsummary!E27:N27,"COTS")*100/M27)</f>
        <v>0</v>
      </c>
      <c r="DE27">
        <f>IF(M27=0,0,COUNTIF(T5_imgsummary!E27:N27,"COR")*100/M27)</f>
        <v>0</v>
      </c>
      <c r="DF27">
        <f>IF(M27=0,0,COUNTIF(T5_imgsummary!E27:N27,"DIA")*100/M27)</f>
        <v>0</v>
      </c>
      <c r="DG27">
        <f>IF(M27=0,0,COUNTIF(T5_imgsummary!E27:N27,"GORG")*100/M27)</f>
        <v>0</v>
      </c>
      <c r="DH27">
        <f>IF(M27=0,0,COUNTIF(T5_imgsummary!E27:N27,"ISIS")*100/M27)</f>
        <v>0</v>
      </c>
      <c r="DI27">
        <f>IF(M27=0,0,COUNTIF(T5_imgsummary!E27:N27,"OT")*100/M27)</f>
        <v>0</v>
      </c>
      <c r="DJ27">
        <f>IF(M27=0,0,COUNTIF(T5_imgsummary!E27:N27,"SG")*100/M27)</f>
        <v>0</v>
      </c>
      <c r="DK27">
        <f>IF(M27=0,0,COUNTIF(T5_imgsummary!E27:N27,"SC")*100/M27)</f>
        <v>0</v>
      </c>
      <c r="DL27">
        <f>IF(M27=0,0,COUNTIF(T5_imgsummary!E27:N27,"SP")*100/M27)</f>
        <v>0</v>
      </c>
      <c r="DM27">
        <f>IF(M27=0,0,COUNTIF(T5_imgsummary!E27:N27,"ZO")*100/M27)</f>
        <v>0</v>
      </c>
      <c r="DO27">
        <f>IF(M27=0,0,COUNTIF(T5_imgsummary!E27:N27,"TWB")*100/M27)</f>
        <v>0</v>
      </c>
      <c r="DQ27">
        <f>IF(M27=0,0,COUNTIF(T5_imgsummary!Y27:AH27,"COR")*100/M27)</f>
        <v>0</v>
      </c>
      <c r="DR27">
        <f>IF(M27=0,0,COUNTIF(T5_imgsummary!Y27:AH27,"COTS")*100/M27)</f>
        <v>0</v>
      </c>
      <c r="DS27">
        <f>IF(M27=0,0,COUNTIF(T5_imgsummary!Y27:AH27,"DIA")*100/M27)</f>
        <v>0</v>
      </c>
      <c r="DT27">
        <f>IF(M27=0,0,COUNTIF(T5_imgsummary!Y27:AH27,"GORG")*100/M27)</f>
        <v>0</v>
      </c>
      <c r="DU27">
        <f>IF(M27=0,0,COUNTIF(T5_imgsummary!Y27:AH27,"ISIS")*100/M27)</f>
        <v>0</v>
      </c>
      <c r="DV27">
        <f>IF(M27=0,0,COUNTIF(T5_imgsummary!Y27:AH27,"DIS")*100/M27)</f>
        <v>0</v>
      </c>
      <c r="DW27">
        <f>IF(M27=0,0,COUNTIF(T5_imgsummary!Y27:AH27,"BLEC")*100/M27)</f>
        <v>0</v>
      </c>
      <c r="DX27">
        <f>IF(M27=0,0,COUNTIF(T5_imgsummary!Y27:AH27,"COD")*100/M27)</f>
        <v>0</v>
      </c>
      <c r="DY27">
        <f>IF(M27=0,0,COUNTIF(T5_imgsummary!Y27:AH27,"KAPP")*100/M27)</f>
        <v>0</v>
      </c>
      <c r="DZ27">
        <f>IF(M27=0,0,COUNTIF(T5_imgsummary!Y27:AH27,"SARG")*100/M27)</f>
        <v>0</v>
      </c>
      <c r="EA27">
        <f>IF(M27=0,0,COUNTIF(T5_imgsummary!Y27:AH27,"ZACRF")*100/M27)</f>
        <v>0</v>
      </c>
      <c r="EB27">
        <f>IF(M27=0,0,COUNTIF(T5_imgsummary!Y27:AH27,"ZAGARF")*100/M27)</f>
        <v>0</v>
      </c>
      <c r="EC27">
        <f>IF(M27=0,0,COUNTIF(T5_imgsummary!Y27:AH27,"ZAGATF")*100/M27)</f>
        <v>0</v>
      </c>
      <c r="ED27">
        <f>IF(M27=0,0,COUNTIF(T5_imgsummary!Y27:AH27,"ZCMRF")*100/M27)</f>
        <v>0</v>
      </c>
      <c r="EE27">
        <f>IF(M27=0,0,COUNTIF(T5_imgsummary!Y27:AH27,"ZDENF")*100/M27)</f>
        <v>0</v>
      </c>
      <c r="EF27">
        <f>IF(M27=0,0,COUNTIF(T5_imgsummary!Y27:AH27,"ZEUPF")*100/M27)</f>
        <v>0</v>
      </c>
      <c r="EG27">
        <f>IF(M27=0,0,COUNTIF(T5_imgsummary!Y27:AH27,"ZFAVF")*100/M27)</f>
        <v>0</v>
      </c>
      <c r="EH27">
        <f>IF(M27=0,0,COUNTIF(T5_imgsummary!Y27:AH27,"ZMUSF")*100/M27)</f>
        <v>0</v>
      </c>
      <c r="EI27">
        <f>IF(M27=0,0,COUNTIF(T5_imgsummary!Y27:AH27,"ZNSC")*100/M27)</f>
        <v>0</v>
      </c>
      <c r="EJ27">
        <f>IF(M27=0,0,COUNTIF(T5_imgsummary!Y27:AH27,"ZOC")*100/M27)</f>
        <v>0</v>
      </c>
      <c r="EK27">
        <f>IF(M27=0,0,COUNTIF(T5_imgsummary!Y27:AH27,"ZPOCF")*100/M27)</f>
        <v>0</v>
      </c>
      <c r="EL27">
        <f>IF(M27=0,0,COUNTIF(T5_imgsummary!Y27:AH27,"ZPORF")*100/M27)</f>
        <v>0</v>
      </c>
    </row>
    <row r="28" spans="1:142" x14ac:dyDescent="0.25">
      <c r="A28">
        <v>26</v>
      </c>
      <c r="B28" t="s">
        <v>1054</v>
      </c>
      <c r="F28" s="26">
        <f>IF(M28=0,0,COUNTIF(T5_imgsummary!O28:X28,"HC")*100/M28)</f>
        <v>50</v>
      </c>
      <c r="G28" s="26">
        <f>IF(M28=0,0,COUNTIF(T5_imgsummary!O28:X28,"AA")*100/M28)</f>
        <v>30</v>
      </c>
      <c r="H28">
        <f>IF(M28=0,0,COUNTIF(T5_imgsummary!O28:X28,"AB")*100/M28)</f>
        <v>0</v>
      </c>
      <c r="I28" s="26">
        <f>IF(M28=0,0,COUNTIF(T5_imgsummary!O28:X28,"MA")*100/M28)</f>
        <v>20</v>
      </c>
      <c r="J28">
        <f>IF(M28=0,0,COUNTIF(T5_imgsummary!O28:X28,"HA")*100/M28)</f>
        <v>0</v>
      </c>
      <c r="K28">
        <f>IF(M28=0,0,COUNTIF(T5_imgsummary!O28:X28,"OB")*100/M28)</f>
        <v>0</v>
      </c>
      <c r="L28">
        <f>IF(M28=0,0,COUNTIF(T5_imgsummary!O28:X28,"TWB")*100/M28)</f>
        <v>0</v>
      </c>
      <c r="M28">
        <f>10-COUNTIF(T5_imgsummary!O28:X28,"TWS")</f>
        <v>10</v>
      </c>
      <c r="P28">
        <f>IF(M28=0,0,COUNTIF(T5_imgsummary!E28:N28,"ACAN")*100/M28)</f>
        <v>0</v>
      </c>
      <c r="Q28">
        <f>IF(M28=0,0,COUNTIF(T5_imgsummary!E28:N28,"ACB")*100/M28)</f>
        <v>0</v>
      </c>
      <c r="R28">
        <f>IF(M28=0,0,COUNTIF(T5_imgsummary!E28:N28,"ACC")*100/M28)</f>
        <v>0</v>
      </c>
      <c r="S28">
        <f>IF(M28=0,0,COUNTIF(T5_imgsummary!E28:N28,"ACD")*100/M28)</f>
        <v>0</v>
      </c>
      <c r="T28">
        <f>IF(M28=0,0,COUNTIF(T5_imgsummary!E28:N28,"ACH")*100/M28)</f>
        <v>0</v>
      </c>
      <c r="U28">
        <f>IF(M28=0,0,COUNTIF(T5_imgsummary!E28:N28,"ACT")*100/M28)</f>
        <v>0</v>
      </c>
      <c r="V28">
        <f>IF(M28=0,0,COUNTIF(T5_imgsummary!E28:N28,"ACR")*100/M28)</f>
        <v>0</v>
      </c>
      <c r="W28" s="26">
        <f>IF(M28=0,0,COUNTIF(T5_imgsummary!E28:N28,"AST")*100/M28)</f>
        <v>10</v>
      </c>
      <c r="X28">
        <f>IF(M28=0,0,COUNTIF(T5_imgsummary!E28:N28,"AF")*100/M28)</f>
        <v>0</v>
      </c>
      <c r="Y28">
        <f>IF(M28=0,0,COUNTIF(T5_imgsummary!E28:N28,"BLEC")*100/M28)</f>
        <v>0</v>
      </c>
      <c r="Z28">
        <f>IF(M28=0,0,COUNTIF(T5_imgsummary!E28:N28,"CAU")*100/M28)</f>
        <v>0</v>
      </c>
      <c r="AA28">
        <f>IF(M28=0,0,COUNTIF(T5_imgsummary!E28:N28,"COE")*100/M28)</f>
        <v>0</v>
      </c>
      <c r="AB28">
        <f>IF(M28=0,0,COUNTIF(T5_imgsummary!E28:N28,"COS")*100/M28)</f>
        <v>0</v>
      </c>
      <c r="AC28">
        <f>IF(M28=0,0,COUNTIF(T5_imgsummary!E28:N28,"CYP")*100/M28)</f>
        <v>0</v>
      </c>
      <c r="AD28">
        <f>IF(M28=0,0,COUNTIF(T5_imgsummary!E28:N28,"DIP")*100/M28)</f>
        <v>0</v>
      </c>
      <c r="AE28">
        <f>IF(M28=0,0,COUNTIF(T5_imgsummary!E28:N28,"ECHY")*100/M28)</f>
        <v>0</v>
      </c>
      <c r="AF28">
        <f>IF(M28=0,0,COUNTIF(T5_imgsummary!E28:N28,"ECHI")*100/M28)</f>
        <v>0</v>
      </c>
      <c r="AG28">
        <f>IF(M28=0,0,COUNTIF(T5_imgsummary!E28:N28,"EUP")*100/M28)</f>
        <v>0</v>
      </c>
      <c r="AH28">
        <f>IF(M28=0,0,COUNTIF(T5_imgsummary!E28:N28,"FAV")*100/M28)</f>
        <v>0</v>
      </c>
      <c r="AI28">
        <f>IF(M28=0,0,COUNTIF(T5_imgsummary!E28:N28,"FVI")*100/M28)</f>
        <v>0</v>
      </c>
      <c r="AJ28">
        <f>IF(M28=0,0,COUNTIF(T5_imgsummary!E28:N28,"CMR")*100/M28)</f>
        <v>0</v>
      </c>
      <c r="AK28">
        <f>IF(M28=0,0,COUNTIF(T5_imgsummary!E28:N28,"GAL")*100/M28)</f>
        <v>0</v>
      </c>
      <c r="AL28">
        <f>IF(M28=0,0,COUNTIF(T5_imgsummary!E28:N28,"GONIA")*100/M28)</f>
        <v>0</v>
      </c>
      <c r="AM28">
        <f>IF(M28=0,0,COUNTIF(T5_imgsummary!E28:N28,"GONIO")*100/M28)</f>
        <v>0</v>
      </c>
      <c r="AN28">
        <f>IF(M28=0,0,COUNTIF(T5_imgsummary!E28:N28,"HEL")*100/M28)</f>
        <v>0</v>
      </c>
      <c r="AO28">
        <f>IF(M28=0,0,COUNTIF(T5_imgsummary!E28:N28,"HYD")*100/M28)</f>
        <v>0</v>
      </c>
      <c r="AP28">
        <f>IF(M28=0,0,COUNTIF(T5_imgsummary!E28:N28,"ISO")*100/M28)</f>
        <v>0</v>
      </c>
      <c r="AQ28">
        <f>IF(M28=0,0,COUNTIF(T5_imgsummary!E28:N28,"LEPA")*100/M28)</f>
        <v>0</v>
      </c>
      <c r="AR28">
        <f>IF(M28=0,0,COUNTIF(T5_imgsummary!E28:N28,"LEPS")*100/M28)</f>
        <v>0</v>
      </c>
      <c r="AS28">
        <f>IF(M28=0,0,COUNTIF(T5_imgsummary!E28:N28,"LOB")*100/M28)</f>
        <v>0</v>
      </c>
      <c r="AT28">
        <f>IF(M28=0,0,COUNTIF(T5_imgsummary!E28:N28,"MER")*100/M28)</f>
        <v>0</v>
      </c>
      <c r="AU28">
        <f>IF(M28=0,0,COUNTIF(T5_imgsummary!E28:N28,"MILL")*100/M28)</f>
        <v>0</v>
      </c>
      <c r="AV28">
        <f>IF(M28=0,0,COUNTIF(T5_imgsummary!E28:N28,"MON")*100/M28)</f>
        <v>0</v>
      </c>
      <c r="AW28">
        <f>IF(M28=0,0,COUNTIF(T5_imgsummary!E28:N28,"MONTB")*100/M28)</f>
        <v>0</v>
      </c>
      <c r="AX28">
        <f>IF(M28=0,0,COUNTIF(T5_imgsummary!E28:N28,"MONTE")*100/M28)</f>
        <v>0</v>
      </c>
      <c r="AY28">
        <f>IF(M28=0,0,COUNTIF(T5_imgsummary!E28:N28,"MONTF")*100/M28)</f>
        <v>0</v>
      </c>
      <c r="AZ28">
        <f>IF(M28=0,0,COUNTIF(T5_imgsummary!E28:N28,"MYC")*100/M28)</f>
        <v>0</v>
      </c>
      <c r="BA28">
        <f>IF(M28=0,0,COUNTIF(T5_imgsummary!E28:N28,"CB")*100/M28)</f>
        <v>0</v>
      </c>
      <c r="BB28">
        <f>IF(M28=0,0,COUNTIF(T5_imgsummary!E28:N28,"BUB")*100/M28)</f>
        <v>0</v>
      </c>
      <c r="BC28">
        <f>IF(M28=0,0,COUNTIF(T5_imgsummary!E28:N28,"CE")*100/M28)</f>
        <v>0</v>
      </c>
      <c r="BD28">
        <f>IF(M28=0,0,COUNTIF(T5_imgsummary!E28:N28,"CF")*100/M28)</f>
        <v>0</v>
      </c>
      <c r="BE28">
        <f>IF(M28=0,0,COUNTIF(T5_imgsummary!E28:N28,"FOT")*100/M28)</f>
        <v>0</v>
      </c>
      <c r="BF28">
        <f>IF(M28=0,0,COUNTIF(T5_imgsummary!E28:N28,"CM")*100/M28)</f>
        <v>0</v>
      </c>
      <c r="BG28">
        <f>IF(M28=0,0,COUNTIF(T5_imgsummary!E28:N28,"OULA")*100/M28)</f>
        <v>0</v>
      </c>
      <c r="BH28">
        <f>IF(M28=0,0,COUNTIF(T5_imgsummary!E28:N28,"OULO")*100/M28)</f>
        <v>0</v>
      </c>
      <c r="BI28">
        <f>IF(M28=0,0,COUNTIF(T5_imgsummary!E28:N28,"OXY")*100/M28)</f>
        <v>0</v>
      </c>
      <c r="BJ28">
        <f>IF(M28=0,0,COUNTIF(T5_imgsummary!E28:N28,"PACE")*100/M28)</f>
        <v>0</v>
      </c>
      <c r="BK28">
        <f>IF(M28=0,0,COUNTIF(T5_imgsummary!E28:N28,"PACF")*100/M28)</f>
        <v>0</v>
      </c>
      <c r="BL28">
        <f>IF(M28=0,0,COUNTIF(T5_imgsummary!E28:N28,"PAV")*100/M28)</f>
        <v>0</v>
      </c>
      <c r="BM28">
        <f>IF(M28=0,0,COUNTIF(T5_imgsummary!E28:N28,"PEC")*100/M28)</f>
        <v>0</v>
      </c>
      <c r="BN28">
        <f>IF(M28=0,0,COUNTIF(T5_imgsummary!E28:N28,"PLAT")*100/M28)</f>
        <v>0</v>
      </c>
      <c r="BO28">
        <f>IF(M28=0,0,COUNTIF(T5_imgsummary!E28:N28,"POC")*100/M28)</f>
        <v>0</v>
      </c>
      <c r="BP28">
        <f>IF(M28=0,0,COUNTIF(T5_imgsummary!E28:N28,"PORB")*100/M28)</f>
        <v>0</v>
      </c>
      <c r="BQ28">
        <f>IF(M28=0,0,COUNTIF(T5_imgsummary!E28:N28,"PORE")*100/M28)</f>
        <v>0</v>
      </c>
      <c r="BR28" s="26">
        <f>IF(M28=0,0,COUNTIF(T5_imgsummary!E28:N28,"PORM")*100/M28)</f>
        <v>40</v>
      </c>
      <c r="BS28">
        <f>IF(M28=0,0,COUNTIF(T5_imgsummary!E28:N28,"SER")*100/M28)</f>
        <v>0</v>
      </c>
      <c r="BT28">
        <f>IF(M28=0,0,COUNTIF(T5_imgsummary!E28:N28,"STY")*100/M28)</f>
        <v>0</v>
      </c>
      <c r="BU28">
        <f>IF(M28=0,0,COUNTIF(T5_imgsummary!E28:N28,"SYM")*100/M28)</f>
        <v>0</v>
      </c>
      <c r="BV28">
        <f>IF(M28=0,0,COUNTIF(T5_imgsummary!E28:N28,"TUBI")*100/M28)</f>
        <v>0</v>
      </c>
      <c r="BW28">
        <f>IF(M28=0,0,COUNTIF(T5_imgsummary!E28:N28,"TURB")*100/M28)</f>
        <v>0</v>
      </c>
      <c r="BX28">
        <f>IF(M28=0,0,COUNTIF(T5_imgsummary!E28:N28,"ZACRF")*100/M28)</f>
        <v>0</v>
      </c>
      <c r="BY28">
        <f>IF(M28=0,0,COUNTIF(T5_imgsummary!E28:N28,"ZAGARF")*100/M28)</f>
        <v>0</v>
      </c>
      <c r="BZ28">
        <f>IF(M28=0,0,COUNTIF(T5_imgsummary!E28:N28,"ZAGATF")*100/M28)</f>
        <v>0</v>
      </c>
      <c r="CA28">
        <f>IF(M28=0,0,COUNTIF(T5_imgsummary!E28:N28,"ZDENF")*100/M28)</f>
        <v>0</v>
      </c>
      <c r="CB28">
        <f>IF(M28=0,0,COUNTIF(T5_imgsummary!E28:N28,"ZEUPF")*100/M28)</f>
        <v>0</v>
      </c>
      <c r="CC28">
        <f>IF(M28=0,0,COUNTIF(T5_imgsummary!E28:N28,"ZFAVF")*100/M28)</f>
        <v>0</v>
      </c>
      <c r="CD28">
        <f>IF(M28=0,0,COUNTIF(T5_imgsummary!E28:N28,"ZCMRF")*100/M28)</f>
        <v>0</v>
      </c>
      <c r="CE28">
        <f>IF(M28=0,0,COUNTIF(T5_imgsummary!E28:N28,"ZMUSF")*100/M28)</f>
        <v>0</v>
      </c>
      <c r="CF28">
        <f>IF(M28=0,0,COUNTIF(T5_imgsummary!E28:N28,"ZNSC")*100/M28)</f>
        <v>0</v>
      </c>
      <c r="CG28">
        <f>IF(M28=0,0,COUNTIF(T5_imgsummary!E28:N28,"ZOC")*100/M28)</f>
        <v>0</v>
      </c>
      <c r="CH28">
        <f>IF(M28=0,0,COUNTIF(T5_imgsummary!E28:N28,"ZPOCF")*100/M28)</f>
        <v>0</v>
      </c>
      <c r="CI28">
        <f>IF(M28=0,0,COUNTIF(T5_imgsummary!E28:N28,"ZPORF")*100/M28)</f>
        <v>0</v>
      </c>
      <c r="CK28" s="26">
        <f>IF(M28=0,0,COUNTIF(T5_imgsummary!E28:N28,"AA")*100/M28)</f>
        <v>30</v>
      </c>
      <c r="CL28">
        <f>IF(M28=0,0,COUNTIF(T5_imgsummary!E28:N28,"CA")*100/M28)</f>
        <v>0</v>
      </c>
      <c r="CM28">
        <f>IF(M28=0,0,COUNTIF(T5_imgsummary!E28:N28,"DC")*100/M28)</f>
        <v>0</v>
      </c>
      <c r="CN28">
        <f>IF(M28=0,0,COUNTIF(T5_imgsummary!E28:N28,"DCA")*100/M28)</f>
        <v>0</v>
      </c>
      <c r="CO28">
        <f>IF(M28=0,0,COUNTIF(T5_imgsummary!E28:N28,"DIS")*100/M28)</f>
        <v>0</v>
      </c>
      <c r="CQ28">
        <f>IF(M28=0,0,COUNTIF(T5_imgsummary!E28:N28,"GRV")*100/M28)</f>
        <v>0</v>
      </c>
      <c r="CR28">
        <f>IF(M28=0,0,COUNTIF(T5_imgsummary!E28:N28,"R")*100/M28)</f>
        <v>0</v>
      </c>
      <c r="CS28">
        <f>IF(M28=0,0,COUNTIF(T5_imgsummary!E28:N28,"S")*100/M28)</f>
        <v>0</v>
      </c>
      <c r="CT28">
        <f>IF(M28=0,0,COUNTIF(T5_imgsummary!E28:N28,"RCK")*100/M28)</f>
        <v>0</v>
      </c>
      <c r="CU28">
        <f>IF(M28=0,0,COUNTIF(T5_imgsummary!E28:N28,"SI")*100/M28)</f>
        <v>0</v>
      </c>
      <c r="CW28">
        <f>IF(M28=0,0,COUNTIF(T5_imgsummary!E28:N28,"COD")*100/M28)</f>
        <v>0</v>
      </c>
      <c r="CX28">
        <f>IF(M28=0,0,COUNTIF(T5_imgsummary!E28:N28,"KAPP")*100/M28)</f>
        <v>0</v>
      </c>
      <c r="CY28" s="26">
        <f>IF(M28=0,0,COUNTIF(T5_imgsummary!E28:N28,"MA")*100/M28)</f>
        <v>20</v>
      </c>
      <c r="CZ28">
        <f>IF(M28=0,0,COUNTIF(T5_imgsummary!E28:N28,"SARG")*100/M28)</f>
        <v>0</v>
      </c>
      <c r="DB28">
        <f>IF(M28=0,0,COUNTIF(T5_imgsummary!E28:N28,"HA")*100/M28)</f>
        <v>0</v>
      </c>
      <c r="DD28">
        <f>IF(M28=0,0,COUNTIF(T5_imgsummary!E28:N28,"COTS")*100/M28)</f>
        <v>0</v>
      </c>
      <c r="DE28">
        <f>IF(M28=0,0,COUNTIF(T5_imgsummary!E28:N28,"COR")*100/M28)</f>
        <v>0</v>
      </c>
      <c r="DF28">
        <f>IF(M28=0,0,COUNTIF(T5_imgsummary!E28:N28,"DIA")*100/M28)</f>
        <v>0</v>
      </c>
      <c r="DG28">
        <f>IF(M28=0,0,COUNTIF(T5_imgsummary!E28:N28,"GORG")*100/M28)</f>
        <v>0</v>
      </c>
      <c r="DH28">
        <f>IF(M28=0,0,COUNTIF(T5_imgsummary!E28:N28,"ISIS")*100/M28)</f>
        <v>0</v>
      </c>
      <c r="DI28">
        <f>IF(M28=0,0,COUNTIF(T5_imgsummary!E28:N28,"OT")*100/M28)</f>
        <v>0</v>
      </c>
      <c r="DJ28">
        <f>IF(M28=0,0,COUNTIF(T5_imgsummary!E28:N28,"SG")*100/M28)</f>
        <v>0</v>
      </c>
      <c r="DK28">
        <f>IF(M28=0,0,COUNTIF(T5_imgsummary!E28:N28,"SC")*100/M28)</f>
        <v>0</v>
      </c>
      <c r="DL28">
        <f>IF(M28=0,0,COUNTIF(T5_imgsummary!E28:N28,"SP")*100/M28)</f>
        <v>0</v>
      </c>
      <c r="DM28">
        <f>IF(M28=0,0,COUNTIF(T5_imgsummary!E28:N28,"ZO")*100/M28)</f>
        <v>0</v>
      </c>
      <c r="DO28">
        <f>IF(M28=0,0,COUNTIF(T5_imgsummary!E28:N28,"TWB")*100/M28)</f>
        <v>0</v>
      </c>
      <c r="DQ28">
        <f>IF(M28=0,0,COUNTIF(T5_imgsummary!Y28:AH28,"COR")*100/M28)</f>
        <v>0</v>
      </c>
      <c r="DR28">
        <f>IF(M28=0,0,COUNTIF(T5_imgsummary!Y28:AH28,"COTS")*100/M28)</f>
        <v>0</v>
      </c>
      <c r="DS28">
        <f>IF(M28=0,0,COUNTIF(T5_imgsummary!Y28:AH28,"DIA")*100/M28)</f>
        <v>0</v>
      </c>
      <c r="DT28">
        <f>IF(M28=0,0,COUNTIF(T5_imgsummary!Y28:AH28,"GORG")*100/M28)</f>
        <v>0</v>
      </c>
      <c r="DU28">
        <f>IF(M28=0,0,COUNTIF(T5_imgsummary!Y28:AH28,"ISIS")*100/M28)</f>
        <v>0</v>
      </c>
      <c r="DV28">
        <f>IF(M28=0,0,COUNTIF(T5_imgsummary!Y28:AH28,"DIS")*100/M28)</f>
        <v>0</v>
      </c>
      <c r="DW28">
        <f>IF(M28=0,0,COUNTIF(T5_imgsummary!Y28:AH28,"BLEC")*100/M28)</f>
        <v>0</v>
      </c>
      <c r="DX28">
        <f>IF(M28=0,0,COUNTIF(T5_imgsummary!Y28:AH28,"COD")*100/M28)</f>
        <v>0</v>
      </c>
      <c r="DY28">
        <f>IF(M28=0,0,COUNTIF(T5_imgsummary!Y28:AH28,"KAPP")*100/M28)</f>
        <v>0</v>
      </c>
      <c r="DZ28">
        <f>IF(M28=0,0,COUNTIF(T5_imgsummary!Y28:AH28,"SARG")*100/M28)</f>
        <v>0</v>
      </c>
      <c r="EA28">
        <f>IF(M28=0,0,COUNTIF(T5_imgsummary!Y28:AH28,"ZACRF")*100/M28)</f>
        <v>0</v>
      </c>
      <c r="EB28">
        <f>IF(M28=0,0,COUNTIF(T5_imgsummary!Y28:AH28,"ZAGARF")*100/M28)</f>
        <v>0</v>
      </c>
      <c r="EC28">
        <f>IF(M28=0,0,COUNTIF(T5_imgsummary!Y28:AH28,"ZAGATF")*100/M28)</f>
        <v>0</v>
      </c>
      <c r="ED28">
        <f>IF(M28=0,0,COUNTIF(T5_imgsummary!Y28:AH28,"ZCMRF")*100/M28)</f>
        <v>0</v>
      </c>
      <c r="EE28">
        <f>IF(M28=0,0,COUNTIF(T5_imgsummary!Y28:AH28,"ZDENF")*100/M28)</f>
        <v>0</v>
      </c>
      <c r="EF28">
        <f>IF(M28=0,0,COUNTIF(T5_imgsummary!Y28:AH28,"ZEUPF")*100/M28)</f>
        <v>0</v>
      </c>
      <c r="EG28">
        <f>IF(M28=0,0,COUNTIF(T5_imgsummary!Y28:AH28,"ZFAVF")*100/M28)</f>
        <v>0</v>
      </c>
      <c r="EH28">
        <f>IF(M28=0,0,COUNTIF(T5_imgsummary!Y28:AH28,"ZMUSF")*100/M28)</f>
        <v>0</v>
      </c>
      <c r="EI28">
        <f>IF(M28=0,0,COUNTIF(T5_imgsummary!Y28:AH28,"ZNSC")*100/M28)</f>
        <v>0</v>
      </c>
      <c r="EJ28">
        <f>IF(M28=0,0,COUNTIF(T5_imgsummary!Y28:AH28,"ZOC")*100/M28)</f>
        <v>0</v>
      </c>
      <c r="EK28">
        <f>IF(M28=0,0,COUNTIF(T5_imgsummary!Y28:AH28,"ZPOCF")*100/M28)</f>
        <v>0</v>
      </c>
      <c r="EL28">
        <f>IF(M28=0,0,COUNTIF(T5_imgsummary!Y28:AH28,"ZPORF")*100/M28)</f>
        <v>0</v>
      </c>
    </row>
    <row r="29" spans="1:142" x14ac:dyDescent="0.25">
      <c r="A29">
        <v>27</v>
      </c>
      <c r="B29" t="s">
        <v>1055</v>
      </c>
      <c r="F29" s="26">
        <f>IF(M29=0,0,COUNTIF(T5_imgsummary!O29:X29,"HC")*100/M29)</f>
        <v>20</v>
      </c>
      <c r="G29" s="26">
        <f>IF(M29=0,0,COUNTIF(T5_imgsummary!O29:X29,"AA")*100/M29)</f>
        <v>40</v>
      </c>
      <c r="H29">
        <f>IF(M29=0,0,COUNTIF(T5_imgsummary!O29:X29,"AB")*100/M29)</f>
        <v>0</v>
      </c>
      <c r="I29" s="26">
        <f>IF(M29=0,0,COUNTIF(T5_imgsummary!O29:X29,"MA")*100/M29)</f>
        <v>20</v>
      </c>
      <c r="J29" s="26">
        <f>IF(M29=0,0,COUNTIF(T5_imgsummary!O29:X29,"HA")*100/M29)</f>
        <v>10</v>
      </c>
      <c r="K29" s="26">
        <f>IF(M29=0,0,COUNTIF(T5_imgsummary!O29:X29,"OB")*100/M29)</f>
        <v>10</v>
      </c>
      <c r="L29">
        <f>IF(M29=0,0,COUNTIF(T5_imgsummary!O29:X29,"TWB")*100/M29)</f>
        <v>0</v>
      </c>
      <c r="M29">
        <f>10-COUNTIF(T5_imgsummary!O29:X29,"TWS")</f>
        <v>10</v>
      </c>
      <c r="P29">
        <f>IF(M29=0,0,COUNTIF(T5_imgsummary!E29:N29,"ACAN")*100/M29)</f>
        <v>0</v>
      </c>
      <c r="Q29">
        <f>IF(M29=0,0,COUNTIF(T5_imgsummary!E29:N29,"ACB")*100/M29)</f>
        <v>0</v>
      </c>
      <c r="R29">
        <f>IF(M29=0,0,COUNTIF(T5_imgsummary!E29:N29,"ACC")*100/M29)</f>
        <v>0</v>
      </c>
      <c r="S29">
        <f>IF(M29=0,0,COUNTIF(T5_imgsummary!E29:N29,"ACD")*100/M29)</f>
        <v>0</v>
      </c>
      <c r="T29">
        <f>IF(M29=0,0,COUNTIF(T5_imgsummary!E29:N29,"ACH")*100/M29)</f>
        <v>0</v>
      </c>
      <c r="U29">
        <f>IF(M29=0,0,COUNTIF(T5_imgsummary!E29:N29,"ACT")*100/M29)</f>
        <v>0</v>
      </c>
      <c r="V29">
        <f>IF(M29=0,0,COUNTIF(T5_imgsummary!E29:N29,"ACR")*100/M29)</f>
        <v>0</v>
      </c>
      <c r="W29" s="26">
        <f>IF(M29=0,0,COUNTIF(T5_imgsummary!E29:N29,"AST")*100/M29)</f>
        <v>10</v>
      </c>
      <c r="X29">
        <f>IF(M29=0,0,COUNTIF(T5_imgsummary!E29:N29,"AF")*100/M29)</f>
        <v>0</v>
      </c>
      <c r="Y29">
        <f>IF(M29=0,0,COUNTIF(T5_imgsummary!E29:N29,"BLEC")*100/M29)</f>
        <v>0</v>
      </c>
      <c r="Z29">
        <f>IF(M29=0,0,COUNTIF(T5_imgsummary!E29:N29,"CAU")*100/M29)</f>
        <v>0</v>
      </c>
      <c r="AA29">
        <f>IF(M29=0,0,COUNTIF(T5_imgsummary!E29:N29,"COE")*100/M29)</f>
        <v>0</v>
      </c>
      <c r="AB29">
        <f>IF(M29=0,0,COUNTIF(T5_imgsummary!E29:N29,"COS")*100/M29)</f>
        <v>0</v>
      </c>
      <c r="AC29">
        <f>IF(M29=0,0,COUNTIF(T5_imgsummary!E29:N29,"CYP")*100/M29)</f>
        <v>0</v>
      </c>
      <c r="AD29">
        <f>IF(M29=0,0,COUNTIF(T5_imgsummary!E29:N29,"DIP")*100/M29)</f>
        <v>0</v>
      </c>
      <c r="AE29">
        <f>IF(M29=0,0,COUNTIF(T5_imgsummary!E29:N29,"ECHY")*100/M29)</f>
        <v>0</v>
      </c>
      <c r="AF29">
        <f>IF(M29=0,0,COUNTIF(T5_imgsummary!E29:N29,"ECHI")*100/M29)</f>
        <v>0</v>
      </c>
      <c r="AG29">
        <f>IF(M29=0,0,COUNTIF(T5_imgsummary!E29:N29,"EUP")*100/M29)</f>
        <v>0</v>
      </c>
      <c r="AH29">
        <f>IF(M29=0,0,COUNTIF(T5_imgsummary!E29:N29,"FAV")*100/M29)</f>
        <v>0</v>
      </c>
      <c r="AI29">
        <f>IF(M29=0,0,COUNTIF(T5_imgsummary!E29:N29,"FVI")*100/M29)</f>
        <v>0</v>
      </c>
      <c r="AJ29">
        <f>IF(M29=0,0,COUNTIF(T5_imgsummary!E29:N29,"CMR")*100/M29)</f>
        <v>0</v>
      </c>
      <c r="AK29">
        <f>IF(M29=0,0,COUNTIF(T5_imgsummary!E29:N29,"GAL")*100/M29)</f>
        <v>0</v>
      </c>
      <c r="AL29">
        <f>IF(M29=0,0,COUNTIF(T5_imgsummary!E29:N29,"GONIA")*100/M29)</f>
        <v>0</v>
      </c>
      <c r="AM29">
        <f>IF(M29=0,0,COUNTIF(T5_imgsummary!E29:N29,"GONIO")*100/M29)</f>
        <v>0</v>
      </c>
      <c r="AN29">
        <f>IF(M29=0,0,COUNTIF(T5_imgsummary!E29:N29,"HEL")*100/M29)</f>
        <v>0</v>
      </c>
      <c r="AO29">
        <f>IF(M29=0,0,COUNTIF(T5_imgsummary!E29:N29,"HYD")*100/M29)</f>
        <v>0</v>
      </c>
      <c r="AP29">
        <f>IF(M29=0,0,COUNTIF(T5_imgsummary!E29:N29,"ISO")*100/M29)</f>
        <v>0</v>
      </c>
      <c r="AQ29">
        <f>IF(M29=0,0,COUNTIF(T5_imgsummary!E29:N29,"LEPA")*100/M29)</f>
        <v>0</v>
      </c>
      <c r="AR29">
        <f>IF(M29=0,0,COUNTIF(T5_imgsummary!E29:N29,"LEPS")*100/M29)</f>
        <v>0</v>
      </c>
      <c r="AS29">
        <f>IF(M29=0,0,COUNTIF(T5_imgsummary!E29:N29,"LOB")*100/M29)</f>
        <v>0</v>
      </c>
      <c r="AT29">
        <f>IF(M29=0,0,COUNTIF(T5_imgsummary!E29:N29,"MER")*100/M29)</f>
        <v>0</v>
      </c>
      <c r="AU29">
        <f>IF(M29=0,0,COUNTIF(T5_imgsummary!E29:N29,"MILL")*100/M29)</f>
        <v>0</v>
      </c>
      <c r="AV29">
        <f>IF(M29=0,0,COUNTIF(T5_imgsummary!E29:N29,"MON")*100/M29)</f>
        <v>0</v>
      </c>
      <c r="AW29">
        <f>IF(M29=0,0,COUNTIF(T5_imgsummary!E29:N29,"MONTB")*100/M29)</f>
        <v>0</v>
      </c>
      <c r="AX29">
        <f>IF(M29=0,0,COUNTIF(T5_imgsummary!E29:N29,"MONTE")*100/M29)</f>
        <v>0</v>
      </c>
      <c r="AY29">
        <f>IF(M29=0,0,COUNTIF(T5_imgsummary!E29:N29,"MONTF")*100/M29)</f>
        <v>0</v>
      </c>
      <c r="AZ29">
        <f>IF(M29=0,0,COUNTIF(T5_imgsummary!E29:N29,"MYC")*100/M29)</f>
        <v>0</v>
      </c>
      <c r="BA29">
        <f>IF(M29=0,0,COUNTIF(T5_imgsummary!E29:N29,"CB")*100/M29)</f>
        <v>0</v>
      </c>
      <c r="BB29">
        <f>IF(M29=0,0,COUNTIF(T5_imgsummary!E29:N29,"BUB")*100/M29)</f>
        <v>0</v>
      </c>
      <c r="BC29">
        <f>IF(M29=0,0,COUNTIF(T5_imgsummary!E29:N29,"CE")*100/M29)</f>
        <v>0</v>
      </c>
      <c r="BD29">
        <f>IF(M29=0,0,COUNTIF(T5_imgsummary!E29:N29,"CF")*100/M29)</f>
        <v>0</v>
      </c>
      <c r="BE29">
        <f>IF(M29=0,0,COUNTIF(T5_imgsummary!E29:N29,"FOT")*100/M29)</f>
        <v>0</v>
      </c>
      <c r="BF29">
        <f>IF(M29=0,0,COUNTIF(T5_imgsummary!E29:N29,"CM")*100/M29)</f>
        <v>0</v>
      </c>
      <c r="BG29">
        <f>IF(M29=0,0,COUNTIF(T5_imgsummary!E29:N29,"OULA")*100/M29)</f>
        <v>0</v>
      </c>
      <c r="BH29">
        <f>IF(M29=0,0,COUNTIF(T5_imgsummary!E29:N29,"OULO")*100/M29)</f>
        <v>0</v>
      </c>
      <c r="BI29">
        <f>IF(M29=0,0,COUNTIF(T5_imgsummary!E29:N29,"OXY")*100/M29)</f>
        <v>0</v>
      </c>
      <c r="BJ29">
        <f>IF(M29=0,0,COUNTIF(T5_imgsummary!E29:N29,"PACE")*100/M29)</f>
        <v>0</v>
      </c>
      <c r="BK29">
        <f>IF(M29=0,0,COUNTIF(T5_imgsummary!E29:N29,"PACF")*100/M29)</f>
        <v>0</v>
      </c>
      <c r="BL29">
        <f>IF(M29=0,0,COUNTIF(T5_imgsummary!E29:N29,"PAV")*100/M29)</f>
        <v>0</v>
      </c>
      <c r="BM29">
        <f>IF(M29=0,0,COUNTIF(T5_imgsummary!E29:N29,"PEC")*100/M29)</f>
        <v>0</v>
      </c>
      <c r="BN29">
        <f>IF(M29=0,0,COUNTIF(T5_imgsummary!E29:N29,"PLAT")*100/M29)</f>
        <v>0</v>
      </c>
      <c r="BO29">
        <f>IF(M29=0,0,COUNTIF(T5_imgsummary!E29:N29,"POC")*100/M29)</f>
        <v>0</v>
      </c>
      <c r="BP29">
        <f>IF(M29=0,0,COUNTIF(T5_imgsummary!E29:N29,"PORB")*100/M29)</f>
        <v>0</v>
      </c>
      <c r="BQ29">
        <f>IF(M29=0,0,COUNTIF(T5_imgsummary!E29:N29,"PORE")*100/M29)</f>
        <v>0</v>
      </c>
      <c r="BR29">
        <f>IF(M29=0,0,COUNTIF(T5_imgsummary!E29:N29,"PORM")*100/M29)</f>
        <v>0</v>
      </c>
      <c r="BS29">
        <f>IF(M29=0,0,COUNTIF(T5_imgsummary!E29:N29,"SER")*100/M29)</f>
        <v>0</v>
      </c>
      <c r="BT29">
        <f>IF(M29=0,0,COUNTIF(T5_imgsummary!E29:N29,"STY")*100/M29)</f>
        <v>0</v>
      </c>
      <c r="BU29" s="26">
        <f>IF(M29=0,0,COUNTIF(T5_imgsummary!E29:N29,"SYM")*100/M29)</f>
        <v>10</v>
      </c>
      <c r="BV29">
        <f>IF(M29=0,0,COUNTIF(T5_imgsummary!E29:N29,"TUBI")*100/M29)</f>
        <v>0</v>
      </c>
      <c r="BW29">
        <f>IF(M29=0,0,COUNTIF(T5_imgsummary!E29:N29,"TURB")*100/M29)</f>
        <v>0</v>
      </c>
      <c r="BX29">
        <f>IF(M29=0,0,COUNTIF(T5_imgsummary!E29:N29,"ZACRF")*100/M29)</f>
        <v>0</v>
      </c>
      <c r="BY29">
        <f>IF(M29=0,0,COUNTIF(T5_imgsummary!E29:N29,"ZAGARF")*100/M29)</f>
        <v>0</v>
      </c>
      <c r="BZ29">
        <f>IF(M29=0,0,COUNTIF(T5_imgsummary!E29:N29,"ZAGATF")*100/M29)</f>
        <v>0</v>
      </c>
      <c r="CA29">
        <f>IF(M29=0,0,COUNTIF(T5_imgsummary!E29:N29,"ZDENF")*100/M29)</f>
        <v>0</v>
      </c>
      <c r="CB29">
        <f>IF(M29=0,0,COUNTIF(T5_imgsummary!E29:N29,"ZEUPF")*100/M29)</f>
        <v>0</v>
      </c>
      <c r="CC29">
        <f>IF(M29=0,0,COUNTIF(T5_imgsummary!E29:N29,"ZFAVF")*100/M29)</f>
        <v>0</v>
      </c>
      <c r="CD29">
        <f>IF(M29=0,0,COUNTIF(T5_imgsummary!E29:N29,"ZCMRF")*100/M29)</f>
        <v>0</v>
      </c>
      <c r="CE29">
        <f>IF(M29=0,0,COUNTIF(T5_imgsummary!E29:N29,"ZMUSF")*100/M29)</f>
        <v>0</v>
      </c>
      <c r="CF29">
        <f>IF(M29=0,0,COUNTIF(T5_imgsummary!E29:N29,"ZNSC")*100/M29)</f>
        <v>0</v>
      </c>
      <c r="CG29">
        <f>IF(M29=0,0,COUNTIF(T5_imgsummary!E29:N29,"ZOC")*100/M29)</f>
        <v>0</v>
      </c>
      <c r="CH29">
        <f>IF(M29=0,0,COUNTIF(T5_imgsummary!E29:N29,"ZPOCF")*100/M29)</f>
        <v>0</v>
      </c>
      <c r="CI29">
        <f>IF(M29=0,0,COUNTIF(T5_imgsummary!E29:N29,"ZPORF")*100/M29)</f>
        <v>0</v>
      </c>
      <c r="CK29" s="26">
        <f>IF(M29=0,0,COUNTIF(T5_imgsummary!E29:N29,"AA")*100/M29)</f>
        <v>40</v>
      </c>
      <c r="CL29">
        <f>IF(M29=0,0,COUNTIF(T5_imgsummary!E29:N29,"CA")*100/M29)</f>
        <v>0</v>
      </c>
      <c r="CM29">
        <f>IF(M29=0,0,COUNTIF(T5_imgsummary!E29:N29,"DC")*100/M29)</f>
        <v>0</v>
      </c>
      <c r="CN29">
        <f>IF(M29=0,0,COUNTIF(T5_imgsummary!E29:N29,"DCA")*100/M29)</f>
        <v>0</v>
      </c>
      <c r="CO29">
        <f>IF(M29=0,0,COUNTIF(T5_imgsummary!E29:N29,"DIS")*100/M29)</f>
        <v>0</v>
      </c>
      <c r="CQ29">
        <f>IF(M29=0,0,COUNTIF(T5_imgsummary!E29:N29,"GRV")*100/M29)</f>
        <v>0</v>
      </c>
      <c r="CR29">
        <f>IF(M29=0,0,COUNTIF(T5_imgsummary!E29:N29,"R")*100/M29)</f>
        <v>0</v>
      </c>
      <c r="CS29">
        <f>IF(M29=0,0,COUNTIF(T5_imgsummary!E29:N29,"S")*100/M29)</f>
        <v>0</v>
      </c>
      <c r="CT29">
        <f>IF(M29=0,0,COUNTIF(T5_imgsummary!E29:N29,"RCK")*100/M29)</f>
        <v>0</v>
      </c>
      <c r="CU29">
        <f>IF(M29=0,0,COUNTIF(T5_imgsummary!E29:N29,"SI")*100/M29)</f>
        <v>0</v>
      </c>
      <c r="CW29">
        <f>IF(M29=0,0,COUNTIF(T5_imgsummary!E29:N29,"COD")*100/M29)</f>
        <v>0</v>
      </c>
      <c r="CX29">
        <f>IF(M29=0,0,COUNTIF(T5_imgsummary!E29:N29,"KAPP")*100/M29)</f>
        <v>0</v>
      </c>
      <c r="CY29" s="26">
        <f>IF(M29=0,0,COUNTIF(T5_imgsummary!E29:N29,"MA")*100/M29)</f>
        <v>20</v>
      </c>
      <c r="CZ29">
        <f>IF(M29=0,0,COUNTIF(T5_imgsummary!E29:N29,"SARG")*100/M29)</f>
        <v>0</v>
      </c>
      <c r="DB29" s="26">
        <f>IF(M29=0,0,COUNTIF(T5_imgsummary!E29:N29,"HA")*100/M29)</f>
        <v>10</v>
      </c>
      <c r="DD29">
        <f>IF(M29=0,0,COUNTIF(T5_imgsummary!E29:N29,"COTS")*100/M29)</f>
        <v>0</v>
      </c>
      <c r="DE29">
        <f>IF(M29=0,0,COUNTIF(T5_imgsummary!E29:N29,"COR")*100/M29)</f>
        <v>0</v>
      </c>
      <c r="DF29">
        <f>IF(M29=0,0,COUNTIF(T5_imgsummary!E29:N29,"DIA")*100/M29)</f>
        <v>0</v>
      </c>
      <c r="DG29">
        <f>IF(M29=0,0,COUNTIF(T5_imgsummary!E29:N29,"GORG")*100/M29)</f>
        <v>0</v>
      </c>
      <c r="DH29">
        <f>IF(M29=0,0,COUNTIF(T5_imgsummary!E29:N29,"ISIS")*100/M29)</f>
        <v>0</v>
      </c>
      <c r="DI29">
        <f>IF(M29=0,0,COUNTIF(T5_imgsummary!E29:N29,"OT")*100/M29)</f>
        <v>0</v>
      </c>
      <c r="DJ29">
        <f>IF(M29=0,0,COUNTIF(T5_imgsummary!E29:N29,"SG")*100/M29)</f>
        <v>0</v>
      </c>
      <c r="DK29">
        <f>IF(M29=0,0,COUNTIF(T5_imgsummary!E29:N29,"SC")*100/M29)</f>
        <v>0</v>
      </c>
      <c r="DL29" s="26">
        <f>IF(M29=0,0,COUNTIF(T5_imgsummary!E29:N29,"SP")*100/M29)</f>
        <v>10</v>
      </c>
      <c r="DM29">
        <f>IF(M29=0,0,COUNTIF(T5_imgsummary!E29:N29,"ZO")*100/M29)</f>
        <v>0</v>
      </c>
      <c r="DO29">
        <f>IF(M29=0,0,COUNTIF(T5_imgsummary!E29:N29,"TWB")*100/M29)</f>
        <v>0</v>
      </c>
      <c r="DQ29">
        <f>IF(M29=0,0,COUNTIF(T5_imgsummary!Y29:AH29,"COR")*100/M29)</f>
        <v>0</v>
      </c>
      <c r="DR29">
        <f>IF(M29=0,0,COUNTIF(T5_imgsummary!Y29:AH29,"COTS")*100/M29)</f>
        <v>0</v>
      </c>
      <c r="DS29">
        <f>IF(M29=0,0,COUNTIF(T5_imgsummary!Y29:AH29,"DIA")*100/M29)</f>
        <v>0</v>
      </c>
      <c r="DT29">
        <f>IF(M29=0,0,COUNTIF(T5_imgsummary!Y29:AH29,"GORG")*100/M29)</f>
        <v>0</v>
      </c>
      <c r="DU29">
        <f>IF(M29=0,0,COUNTIF(T5_imgsummary!Y29:AH29,"ISIS")*100/M29)</f>
        <v>0</v>
      </c>
      <c r="DV29">
        <f>IF(M29=0,0,COUNTIF(T5_imgsummary!Y29:AH29,"DIS")*100/M29)</f>
        <v>0</v>
      </c>
      <c r="DW29">
        <f>IF(M29=0,0,COUNTIF(T5_imgsummary!Y29:AH29,"BLEC")*100/M29)</f>
        <v>0</v>
      </c>
      <c r="DX29">
        <f>IF(M29=0,0,COUNTIF(T5_imgsummary!Y29:AH29,"COD")*100/M29)</f>
        <v>0</v>
      </c>
      <c r="DY29">
        <f>IF(M29=0,0,COUNTIF(T5_imgsummary!Y29:AH29,"KAPP")*100/M29)</f>
        <v>0</v>
      </c>
      <c r="DZ29">
        <f>IF(M29=0,0,COUNTIF(T5_imgsummary!Y29:AH29,"SARG")*100/M29)</f>
        <v>0</v>
      </c>
      <c r="EA29">
        <f>IF(M29=0,0,COUNTIF(T5_imgsummary!Y29:AH29,"ZACRF")*100/M29)</f>
        <v>0</v>
      </c>
      <c r="EB29">
        <f>IF(M29=0,0,COUNTIF(T5_imgsummary!Y29:AH29,"ZAGARF")*100/M29)</f>
        <v>0</v>
      </c>
      <c r="EC29">
        <f>IF(M29=0,0,COUNTIF(T5_imgsummary!Y29:AH29,"ZAGATF")*100/M29)</f>
        <v>0</v>
      </c>
      <c r="ED29">
        <f>IF(M29=0,0,COUNTIF(T5_imgsummary!Y29:AH29,"ZCMRF")*100/M29)</f>
        <v>0</v>
      </c>
      <c r="EE29">
        <f>IF(M29=0,0,COUNTIF(T5_imgsummary!Y29:AH29,"ZDENF")*100/M29)</f>
        <v>0</v>
      </c>
      <c r="EF29">
        <f>IF(M29=0,0,COUNTIF(T5_imgsummary!Y29:AH29,"ZEUPF")*100/M29)</f>
        <v>0</v>
      </c>
      <c r="EG29">
        <f>IF(M29=0,0,COUNTIF(T5_imgsummary!Y29:AH29,"ZFAVF")*100/M29)</f>
        <v>0</v>
      </c>
      <c r="EH29">
        <f>IF(M29=0,0,COUNTIF(T5_imgsummary!Y29:AH29,"ZMUSF")*100/M29)</f>
        <v>0</v>
      </c>
      <c r="EI29">
        <f>IF(M29=0,0,COUNTIF(T5_imgsummary!Y29:AH29,"ZNSC")*100/M29)</f>
        <v>0</v>
      </c>
      <c r="EJ29">
        <f>IF(M29=0,0,COUNTIF(T5_imgsummary!Y29:AH29,"ZOC")*100/M29)</f>
        <v>0</v>
      </c>
      <c r="EK29">
        <f>IF(M29=0,0,COUNTIF(T5_imgsummary!Y29:AH29,"ZPOCF")*100/M29)</f>
        <v>0</v>
      </c>
      <c r="EL29">
        <f>IF(M29=0,0,COUNTIF(T5_imgsummary!Y29:AH29,"ZPORF")*100/M29)</f>
        <v>0</v>
      </c>
    </row>
    <row r="30" spans="1:142" x14ac:dyDescent="0.25">
      <c r="A30">
        <v>28</v>
      </c>
      <c r="B30" t="s">
        <v>1056</v>
      </c>
      <c r="F30">
        <f>IF(M30=0,0,COUNTIF(T5_imgsummary!O30:X30,"HC")*100/M30)</f>
        <v>0</v>
      </c>
      <c r="G30" s="26">
        <f>IF(M30=0,0,COUNTIF(T5_imgsummary!O30:X30,"AA")*100/M30)</f>
        <v>60</v>
      </c>
      <c r="H30">
        <f>IF(M30=0,0,COUNTIF(T5_imgsummary!O30:X30,"AB")*100/M30)</f>
        <v>0</v>
      </c>
      <c r="I30" s="26">
        <f>IF(M30=0,0,COUNTIF(T5_imgsummary!O30:X30,"MA")*100/M30)</f>
        <v>20</v>
      </c>
      <c r="J30" s="26">
        <f>IF(M30=0,0,COUNTIF(T5_imgsummary!O30:X30,"HA")*100/M30)</f>
        <v>20</v>
      </c>
      <c r="K30">
        <f>IF(M30=0,0,COUNTIF(T5_imgsummary!O30:X30,"OB")*100/M30)</f>
        <v>0</v>
      </c>
      <c r="L30">
        <f>IF(M30=0,0,COUNTIF(T5_imgsummary!O30:X30,"TWB")*100/M30)</f>
        <v>0</v>
      </c>
      <c r="M30">
        <f>10-COUNTIF(T5_imgsummary!O30:X30,"TWS")</f>
        <v>10</v>
      </c>
      <c r="P30">
        <f>IF(M30=0,0,COUNTIF(T5_imgsummary!E30:N30,"ACAN")*100/M30)</f>
        <v>0</v>
      </c>
      <c r="Q30">
        <f>IF(M30=0,0,COUNTIF(T5_imgsummary!E30:N30,"ACB")*100/M30)</f>
        <v>0</v>
      </c>
      <c r="R30">
        <f>IF(M30=0,0,COUNTIF(T5_imgsummary!E30:N30,"ACC")*100/M30)</f>
        <v>0</v>
      </c>
      <c r="S30">
        <f>IF(M30=0,0,COUNTIF(T5_imgsummary!E30:N30,"ACD")*100/M30)</f>
        <v>0</v>
      </c>
      <c r="T30">
        <f>IF(M30=0,0,COUNTIF(T5_imgsummary!E30:N30,"ACH")*100/M30)</f>
        <v>0</v>
      </c>
      <c r="U30">
        <f>IF(M30=0,0,COUNTIF(T5_imgsummary!E30:N30,"ACT")*100/M30)</f>
        <v>0</v>
      </c>
      <c r="V30">
        <f>IF(M30=0,0,COUNTIF(T5_imgsummary!E30:N30,"ACR")*100/M30)</f>
        <v>0</v>
      </c>
      <c r="W30">
        <f>IF(M30=0,0,COUNTIF(T5_imgsummary!E30:N30,"AST")*100/M30)</f>
        <v>0</v>
      </c>
      <c r="X30">
        <f>IF(M30=0,0,COUNTIF(T5_imgsummary!E30:N30,"AF")*100/M30)</f>
        <v>0</v>
      </c>
      <c r="Y30">
        <f>IF(M30=0,0,COUNTIF(T5_imgsummary!E30:N30,"BLEC")*100/M30)</f>
        <v>0</v>
      </c>
      <c r="Z30">
        <f>IF(M30=0,0,COUNTIF(T5_imgsummary!E30:N30,"CAU")*100/M30)</f>
        <v>0</v>
      </c>
      <c r="AA30">
        <f>IF(M30=0,0,COUNTIF(T5_imgsummary!E30:N30,"COE")*100/M30)</f>
        <v>0</v>
      </c>
      <c r="AB30">
        <f>IF(M30=0,0,COUNTIF(T5_imgsummary!E30:N30,"COS")*100/M30)</f>
        <v>0</v>
      </c>
      <c r="AC30">
        <f>IF(M30=0,0,COUNTIF(T5_imgsummary!E30:N30,"CYP")*100/M30)</f>
        <v>0</v>
      </c>
      <c r="AD30">
        <f>IF(M30=0,0,COUNTIF(T5_imgsummary!E30:N30,"DIP")*100/M30)</f>
        <v>0</v>
      </c>
      <c r="AE30">
        <f>IF(M30=0,0,COUNTIF(T5_imgsummary!E30:N30,"ECHY")*100/M30)</f>
        <v>0</v>
      </c>
      <c r="AF30">
        <f>IF(M30=0,0,COUNTIF(T5_imgsummary!E30:N30,"ECHI")*100/M30)</f>
        <v>0</v>
      </c>
      <c r="AG30">
        <f>IF(M30=0,0,COUNTIF(T5_imgsummary!E30:N30,"EUP")*100/M30)</f>
        <v>0</v>
      </c>
      <c r="AH30">
        <f>IF(M30=0,0,COUNTIF(T5_imgsummary!E30:N30,"FAV")*100/M30)</f>
        <v>0</v>
      </c>
      <c r="AI30">
        <f>IF(M30=0,0,COUNTIF(T5_imgsummary!E30:N30,"FVI")*100/M30)</f>
        <v>0</v>
      </c>
      <c r="AJ30">
        <f>IF(M30=0,0,COUNTIF(T5_imgsummary!E30:N30,"CMR")*100/M30)</f>
        <v>0</v>
      </c>
      <c r="AK30">
        <f>IF(M30=0,0,COUNTIF(T5_imgsummary!E30:N30,"GAL")*100/M30)</f>
        <v>0</v>
      </c>
      <c r="AL30">
        <f>IF(M30=0,0,COUNTIF(T5_imgsummary!E30:N30,"GONIA")*100/M30)</f>
        <v>0</v>
      </c>
      <c r="AM30">
        <f>IF(M30=0,0,COUNTIF(T5_imgsummary!E30:N30,"GONIO")*100/M30)</f>
        <v>0</v>
      </c>
      <c r="AN30">
        <f>IF(M30=0,0,COUNTIF(T5_imgsummary!E30:N30,"HEL")*100/M30)</f>
        <v>0</v>
      </c>
      <c r="AO30">
        <f>IF(M30=0,0,COUNTIF(T5_imgsummary!E30:N30,"HYD")*100/M30)</f>
        <v>0</v>
      </c>
      <c r="AP30">
        <f>IF(M30=0,0,COUNTIF(T5_imgsummary!E30:N30,"ISO")*100/M30)</f>
        <v>0</v>
      </c>
      <c r="AQ30">
        <f>IF(M30=0,0,COUNTIF(T5_imgsummary!E30:N30,"LEPA")*100/M30)</f>
        <v>0</v>
      </c>
      <c r="AR30">
        <f>IF(M30=0,0,COUNTIF(T5_imgsummary!E30:N30,"LEPS")*100/M30)</f>
        <v>0</v>
      </c>
      <c r="AS30">
        <f>IF(M30=0,0,COUNTIF(T5_imgsummary!E30:N30,"LOB")*100/M30)</f>
        <v>0</v>
      </c>
      <c r="AT30">
        <f>IF(M30=0,0,COUNTIF(T5_imgsummary!E30:N30,"MER")*100/M30)</f>
        <v>0</v>
      </c>
      <c r="AU30">
        <f>IF(M30=0,0,COUNTIF(T5_imgsummary!E30:N30,"MILL")*100/M30)</f>
        <v>0</v>
      </c>
      <c r="AV30">
        <f>IF(M30=0,0,COUNTIF(T5_imgsummary!E30:N30,"MON")*100/M30)</f>
        <v>0</v>
      </c>
      <c r="AW30">
        <f>IF(M30=0,0,COUNTIF(T5_imgsummary!E30:N30,"MONTB")*100/M30)</f>
        <v>0</v>
      </c>
      <c r="AX30">
        <f>IF(M30=0,0,COUNTIF(T5_imgsummary!E30:N30,"MONTE")*100/M30)</f>
        <v>0</v>
      </c>
      <c r="AY30">
        <f>IF(M30=0,0,COUNTIF(T5_imgsummary!E30:N30,"MONTF")*100/M30)</f>
        <v>0</v>
      </c>
      <c r="AZ30">
        <f>IF(M30=0,0,COUNTIF(T5_imgsummary!E30:N30,"MYC")*100/M30)</f>
        <v>0</v>
      </c>
      <c r="BA30">
        <f>IF(M30=0,0,COUNTIF(T5_imgsummary!E30:N30,"CB")*100/M30)</f>
        <v>0</v>
      </c>
      <c r="BB30">
        <f>IF(M30=0,0,COUNTIF(T5_imgsummary!E30:N30,"BUB")*100/M30)</f>
        <v>0</v>
      </c>
      <c r="BC30">
        <f>IF(M30=0,0,COUNTIF(T5_imgsummary!E30:N30,"CE")*100/M30)</f>
        <v>0</v>
      </c>
      <c r="BD30">
        <f>IF(M30=0,0,COUNTIF(T5_imgsummary!E30:N30,"CF")*100/M30)</f>
        <v>0</v>
      </c>
      <c r="BE30">
        <f>IF(M30=0,0,COUNTIF(T5_imgsummary!E30:N30,"FOT")*100/M30)</f>
        <v>0</v>
      </c>
      <c r="BF30">
        <f>IF(M30=0,0,COUNTIF(T5_imgsummary!E30:N30,"CM")*100/M30)</f>
        <v>0</v>
      </c>
      <c r="BG30">
        <f>IF(M30=0,0,COUNTIF(T5_imgsummary!E30:N30,"OULA")*100/M30)</f>
        <v>0</v>
      </c>
      <c r="BH30">
        <f>IF(M30=0,0,COUNTIF(T5_imgsummary!E30:N30,"OULO")*100/M30)</f>
        <v>0</v>
      </c>
      <c r="BI30">
        <f>IF(M30=0,0,COUNTIF(T5_imgsummary!E30:N30,"OXY")*100/M30)</f>
        <v>0</v>
      </c>
      <c r="BJ30">
        <f>IF(M30=0,0,COUNTIF(T5_imgsummary!E30:N30,"PACE")*100/M30)</f>
        <v>0</v>
      </c>
      <c r="BK30">
        <f>IF(M30=0,0,COUNTIF(T5_imgsummary!E30:N30,"PACF")*100/M30)</f>
        <v>0</v>
      </c>
      <c r="BL30">
        <f>IF(M30=0,0,COUNTIF(T5_imgsummary!E30:N30,"PAV")*100/M30)</f>
        <v>0</v>
      </c>
      <c r="BM30">
        <f>IF(M30=0,0,COUNTIF(T5_imgsummary!E30:N30,"PEC")*100/M30)</f>
        <v>0</v>
      </c>
      <c r="BN30">
        <f>IF(M30=0,0,COUNTIF(T5_imgsummary!E30:N30,"PLAT")*100/M30)</f>
        <v>0</v>
      </c>
      <c r="BO30">
        <f>IF(M30=0,0,COUNTIF(T5_imgsummary!E30:N30,"POC")*100/M30)</f>
        <v>0</v>
      </c>
      <c r="BP30">
        <f>IF(M30=0,0,COUNTIF(T5_imgsummary!E30:N30,"PORB")*100/M30)</f>
        <v>0</v>
      </c>
      <c r="BQ30">
        <f>IF(M30=0,0,COUNTIF(T5_imgsummary!E30:N30,"PORE")*100/M30)</f>
        <v>0</v>
      </c>
      <c r="BR30">
        <f>IF(M30=0,0,COUNTIF(T5_imgsummary!E30:N30,"PORM")*100/M30)</f>
        <v>0</v>
      </c>
      <c r="BS30">
        <f>IF(M30=0,0,COUNTIF(T5_imgsummary!E30:N30,"SER")*100/M30)</f>
        <v>0</v>
      </c>
      <c r="BT30">
        <f>IF(M30=0,0,COUNTIF(T5_imgsummary!E30:N30,"STY")*100/M30)</f>
        <v>0</v>
      </c>
      <c r="BU30">
        <f>IF(M30=0,0,COUNTIF(T5_imgsummary!E30:N30,"SYM")*100/M30)</f>
        <v>0</v>
      </c>
      <c r="BV30">
        <f>IF(M30=0,0,COUNTIF(T5_imgsummary!E30:N30,"TUBI")*100/M30)</f>
        <v>0</v>
      </c>
      <c r="BW30">
        <f>IF(M30=0,0,COUNTIF(T5_imgsummary!E30:N30,"TURB")*100/M30)</f>
        <v>0</v>
      </c>
      <c r="BX30">
        <f>IF(M30=0,0,COUNTIF(T5_imgsummary!E30:N30,"ZACRF")*100/M30)</f>
        <v>0</v>
      </c>
      <c r="BY30">
        <f>IF(M30=0,0,COUNTIF(T5_imgsummary!E30:N30,"ZAGARF")*100/M30)</f>
        <v>0</v>
      </c>
      <c r="BZ30">
        <f>IF(M30=0,0,COUNTIF(T5_imgsummary!E30:N30,"ZAGATF")*100/M30)</f>
        <v>0</v>
      </c>
      <c r="CA30">
        <f>IF(M30=0,0,COUNTIF(T5_imgsummary!E30:N30,"ZDENF")*100/M30)</f>
        <v>0</v>
      </c>
      <c r="CB30">
        <f>IF(M30=0,0,COUNTIF(T5_imgsummary!E30:N30,"ZEUPF")*100/M30)</f>
        <v>0</v>
      </c>
      <c r="CC30">
        <f>IF(M30=0,0,COUNTIF(T5_imgsummary!E30:N30,"ZFAVF")*100/M30)</f>
        <v>0</v>
      </c>
      <c r="CD30">
        <f>IF(M30=0,0,COUNTIF(T5_imgsummary!E30:N30,"ZCMRF")*100/M30)</f>
        <v>0</v>
      </c>
      <c r="CE30">
        <f>IF(M30=0,0,COUNTIF(T5_imgsummary!E30:N30,"ZMUSF")*100/M30)</f>
        <v>0</v>
      </c>
      <c r="CF30">
        <f>IF(M30=0,0,COUNTIF(T5_imgsummary!E30:N30,"ZNSC")*100/M30)</f>
        <v>0</v>
      </c>
      <c r="CG30">
        <f>IF(M30=0,0,COUNTIF(T5_imgsummary!E30:N30,"ZOC")*100/M30)</f>
        <v>0</v>
      </c>
      <c r="CH30">
        <f>IF(M30=0,0,COUNTIF(T5_imgsummary!E30:N30,"ZPOCF")*100/M30)</f>
        <v>0</v>
      </c>
      <c r="CI30">
        <f>IF(M30=0,0,COUNTIF(T5_imgsummary!E30:N30,"ZPORF")*100/M30)</f>
        <v>0</v>
      </c>
      <c r="CK30" s="26">
        <f>IF(M30=0,0,COUNTIF(T5_imgsummary!E30:N30,"AA")*100/M30)</f>
        <v>60</v>
      </c>
      <c r="CL30">
        <f>IF(M30=0,0,COUNTIF(T5_imgsummary!E30:N30,"CA")*100/M30)</f>
        <v>0</v>
      </c>
      <c r="CM30">
        <f>IF(M30=0,0,COUNTIF(T5_imgsummary!E30:N30,"DC")*100/M30)</f>
        <v>0</v>
      </c>
      <c r="CN30">
        <f>IF(M30=0,0,COUNTIF(T5_imgsummary!E30:N30,"DCA")*100/M30)</f>
        <v>0</v>
      </c>
      <c r="CO30">
        <f>IF(M30=0,0,COUNTIF(T5_imgsummary!E30:N30,"DIS")*100/M30)</f>
        <v>0</v>
      </c>
      <c r="CQ30">
        <f>IF(M30=0,0,COUNTIF(T5_imgsummary!E30:N30,"GRV")*100/M30)</f>
        <v>0</v>
      </c>
      <c r="CR30">
        <f>IF(M30=0,0,COUNTIF(T5_imgsummary!E30:N30,"R")*100/M30)</f>
        <v>0</v>
      </c>
      <c r="CS30">
        <f>IF(M30=0,0,COUNTIF(T5_imgsummary!E30:N30,"S")*100/M30)</f>
        <v>0</v>
      </c>
      <c r="CT30">
        <f>IF(M30=0,0,COUNTIF(T5_imgsummary!E30:N30,"RCK")*100/M30)</f>
        <v>0</v>
      </c>
      <c r="CU30">
        <f>IF(M30=0,0,COUNTIF(T5_imgsummary!E30:N30,"SI")*100/M30)</f>
        <v>0</v>
      </c>
      <c r="CW30">
        <f>IF(M30=0,0,COUNTIF(T5_imgsummary!E30:N30,"COD")*100/M30)</f>
        <v>0</v>
      </c>
      <c r="CX30">
        <f>IF(M30=0,0,COUNTIF(T5_imgsummary!E30:N30,"KAPP")*100/M30)</f>
        <v>0</v>
      </c>
      <c r="CY30" s="26">
        <f>IF(M30=0,0,COUNTIF(T5_imgsummary!E30:N30,"MA")*100/M30)</f>
        <v>20</v>
      </c>
      <c r="CZ30">
        <f>IF(M30=0,0,COUNTIF(T5_imgsummary!E30:N30,"SARG")*100/M30)</f>
        <v>0</v>
      </c>
      <c r="DB30" s="26">
        <f>IF(M30=0,0,COUNTIF(T5_imgsummary!E30:N30,"HA")*100/M30)</f>
        <v>20</v>
      </c>
      <c r="DD30">
        <f>IF(M30=0,0,COUNTIF(T5_imgsummary!E30:N30,"COTS")*100/M30)</f>
        <v>0</v>
      </c>
      <c r="DE30">
        <f>IF(M30=0,0,COUNTIF(T5_imgsummary!E30:N30,"COR")*100/M30)</f>
        <v>0</v>
      </c>
      <c r="DF30">
        <f>IF(M30=0,0,COUNTIF(T5_imgsummary!E30:N30,"DIA")*100/M30)</f>
        <v>0</v>
      </c>
      <c r="DG30">
        <f>IF(M30=0,0,COUNTIF(T5_imgsummary!E30:N30,"GORG")*100/M30)</f>
        <v>0</v>
      </c>
      <c r="DH30">
        <f>IF(M30=0,0,COUNTIF(T5_imgsummary!E30:N30,"ISIS")*100/M30)</f>
        <v>0</v>
      </c>
      <c r="DI30">
        <f>IF(M30=0,0,COUNTIF(T5_imgsummary!E30:N30,"OT")*100/M30)</f>
        <v>0</v>
      </c>
      <c r="DJ30">
        <f>IF(M30=0,0,COUNTIF(T5_imgsummary!E30:N30,"SG")*100/M30)</f>
        <v>0</v>
      </c>
      <c r="DK30">
        <f>IF(M30=0,0,COUNTIF(T5_imgsummary!E30:N30,"SC")*100/M30)</f>
        <v>0</v>
      </c>
      <c r="DL30">
        <f>IF(M30=0,0,COUNTIF(T5_imgsummary!E30:N30,"SP")*100/M30)</f>
        <v>0</v>
      </c>
      <c r="DM30">
        <f>IF(M30=0,0,COUNTIF(T5_imgsummary!E30:N30,"ZO")*100/M30)</f>
        <v>0</v>
      </c>
      <c r="DO30">
        <f>IF(M30=0,0,COUNTIF(T5_imgsummary!E30:N30,"TWB")*100/M30)</f>
        <v>0</v>
      </c>
      <c r="DQ30">
        <f>IF(M30=0,0,COUNTIF(T5_imgsummary!Y30:AH30,"COR")*100/M30)</f>
        <v>0</v>
      </c>
      <c r="DR30">
        <f>IF(M30=0,0,COUNTIF(T5_imgsummary!Y30:AH30,"COTS")*100/M30)</f>
        <v>0</v>
      </c>
      <c r="DS30">
        <f>IF(M30=0,0,COUNTIF(T5_imgsummary!Y30:AH30,"DIA")*100/M30)</f>
        <v>0</v>
      </c>
      <c r="DT30">
        <f>IF(M30=0,0,COUNTIF(T5_imgsummary!Y30:AH30,"GORG")*100/M30)</f>
        <v>0</v>
      </c>
      <c r="DU30">
        <f>IF(M30=0,0,COUNTIF(T5_imgsummary!Y30:AH30,"ISIS")*100/M30)</f>
        <v>0</v>
      </c>
      <c r="DV30">
        <f>IF(M30=0,0,COUNTIF(T5_imgsummary!Y30:AH30,"DIS")*100/M30)</f>
        <v>0</v>
      </c>
      <c r="DW30">
        <f>IF(M30=0,0,COUNTIF(T5_imgsummary!Y30:AH30,"BLEC")*100/M30)</f>
        <v>0</v>
      </c>
      <c r="DX30">
        <f>IF(M30=0,0,COUNTIF(T5_imgsummary!Y30:AH30,"COD")*100/M30)</f>
        <v>0</v>
      </c>
      <c r="DY30">
        <f>IF(M30=0,0,COUNTIF(T5_imgsummary!Y30:AH30,"KAPP")*100/M30)</f>
        <v>0</v>
      </c>
      <c r="DZ30">
        <f>IF(M30=0,0,COUNTIF(T5_imgsummary!Y30:AH30,"SARG")*100/M30)</f>
        <v>0</v>
      </c>
      <c r="EA30">
        <f>IF(M30=0,0,COUNTIF(T5_imgsummary!Y30:AH30,"ZACRF")*100/M30)</f>
        <v>0</v>
      </c>
      <c r="EB30">
        <f>IF(M30=0,0,COUNTIF(T5_imgsummary!Y30:AH30,"ZAGARF")*100/M30)</f>
        <v>0</v>
      </c>
      <c r="EC30">
        <f>IF(M30=0,0,COUNTIF(T5_imgsummary!Y30:AH30,"ZAGATF")*100/M30)</f>
        <v>0</v>
      </c>
      <c r="ED30">
        <f>IF(M30=0,0,COUNTIF(T5_imgsummary!Y30:AH30,"ZCMRF")*100/M30)</f>
        <v>0</v>
      </c>
      <c r="EE30">
        <f>IF(M30=0,0,COUNTIF(T5_imgsummary!Y30:AH30,"ZDENF")*100/M30)</f>
        <v>0</v>
      </c>
      <c r="EF30">
        <f>IF(M30=0,0,COUNTIF(T5_imgsummary!Y30:AH30,"ZEUPF")*100/M30)</f>
        <v>0</v>
      </c>
      <c r="EG30">
        <f>IF(M30=0,0,COUNTIF(T5_imgsummary!Y30:AH30,"ZFAVF")*100/M30)</f>
        <v>0</v>
      </c>
      <c r="EH30">
        <f>IF(M30=0,0,COUNTIF(T5_imgsummary!Y30:AH30,"ZMUSF")*100/M30)</f>
        <v>0</v>
      </c>
      <c r="EI30">
        <f>IF(M30=0,0,COUNTIF(T5_imgsummary!Y30:AH30,"ZNSC")*100/M30)</f>
        <v>0</v>
      </c>
      <c r="EJ30">
        <f>IF(M30=0,0,COUNTIF(T5_imgsummary!Y30:AH30,"ZOC")*100/M30)</f>
        <v>0</v>
      </c>
      <c r="EK30">
        <f>IF(M30=0,0,COUNTIF(T5_imgsummary!Y30:AH30,"ZPOCF")*100/M30)</f>
        <v>0</v>
      </c>
      <c r="EL30">
        <f>IF(M30=0,0,COUNTIF(T5_imgsummary!Y30:AH30,"ZPORF")*100/M30)</f>
        <v>0</v>
      </c>
    </row>
    <row r="31" spans="1:142" x14ac:dyDescent="0.25">
      <c r="A31">
        <v>29</v>
      </c>
      <c r="B31" t="s">
        <v>1057</v>
      </c>
      <c r="F31">
        <f>IF(M31=0,0,COUNTIF(T5_imgsummary!O31:X31,"HC")*100/M31)</f>
        <v>0</v>
      </c>
      <c r="G31" s="26">
        <f>IF(M31=0,0,COUNTIF(T5_imgsummary!O31:X31,"AA")*100/M31)</f>
        <v>70</v>
      </c>
      <c r="H31">
        <f>IF(M31=0,0,COUNTIF(T5_imgsummary!O31:X31,"AB")*100/M31)</f>
        <v>0</v>
      </c>
      <c r="I31" s="26">
        <f>IF(M31=0,0,COUNTIF(T5_imgsummary!O31:X31,"MA")*100/M31)</f>
        <v>30</v>
      </c>
      <c r="J31">
        <f>IF(M31=0,0,COUNTIF(T5_imgsummary!O31:X31,"HA")*100/M31)</f>
        <v>0</v>
      </c>
      <c r="K31">
        <f>IF(M31=0,0,COUNTIF(T5_imgsummary!O31:X31,"OB")*100/M31)</f>
        <v>0</v>
      </c>
      <c r="L31">
        <f>IF(M31=0,0,COUNTIF(T5_imgsummary!O31:X31,"TWB")*100/M31)</f>
        <v>0</v>
      </c>
      <c r="M31">
        <f>10-COUNTIF(T5_imgsummary!O31:X31,"TWS")</f>
        <v>10</v>
      </c>
      <c r="P31">
        <f>IF(M31=0,0,COUNTIF(T5_imgsummary!E31:N31,"ACAN")*100/M31)</f>
        <v>0</v>
      </c>
      <c r="Q31">
        <f>IF(M31=0,0,COUNTIF(T5_imgsummary!E31:N31,"ACB")*100/M31)</f>
        <v>0</v>
      </c>
      <c r="R31">
        <f>IF(M31=0,0,COUNTIF(T5_imgsummary!E31:N31,"ACC")*100/M31)</f>
        <v>0</v>
      </c>
      <c r="S31">
        <f>IF(M31=0,0,COUNTIF(T5_imgsummary!E31:N31,"ACD")*100/M31)</f>
        <v>0</v>
      </c>
      <c r="T31">
        <f>IF(M31=0,0,COUNTIF(T5_imgsummary!E31:N31,"ACH")*100/M31)</f>
        <v>0</v>
      </c>
      <c r="U31">
        <f>IF(M31=0,0,COUNTIF(T5_imgsummary!E31:N31,"ACT")*100/M31)</f>
        <v>0</v>
      </c>
      <c r="V31">
        <f>IF(M31=0,0,COUNTIF(T5_imgsummary!E31:N31,"ACR")*100/M31)</f>
        <v>0</v>
      </c>
      <c r="W31">
        <f>IF(M31=0,0,COUNTIF(T5_imgsummary!E31:N31,"AST")*100/M31)</f>
        <v>0</v>
      </c>
      <c r="X31">
        <f>IF(M31=0,0,COUNTIF(T5_imgsummary!E31:N31,"AF")*100/M31)</f>
        <v>0</v>
      </c>
      <c r="Y31">
        <f>IF(M31=0,0,COUNTIF(T5_imgsummary!E31:N31,"BLEC")*100/M31)</f>
        <v>0</v>
      </c>
      <c r="Z31">
        <f>IF(M31=0,0,COUNTIF(T5_imgsummary!E31:N31,"CAU")*100/M31)</f>
        <v>0</v>
      </c>
      <c r="AA31">
        <f>IF(M31=0,0,COUNTIF(T5_imgsummary!E31:N31,"COE")*100/M31)</f>
        <v>0</v>
      </c>
      <c r="AB31">
        <f>IF(M31=0,0,COUNTIF(T5_imgsummary!E31:N31,"COS")*100/M31)</f>
        <v>0</v>
      </c>
      <c r="AC31">
        <f>IF(M31=0,0,COUNTIF(T5_imgsummary!E31:N31,"CYP")*100/M31)</f>
        <v>0</v>
      </c>
      <c r="AD31">
        <f>IF(M31=0,0,COUNTIF(T5_imgsummary!E31:N31,"DIP")*100/M31)</f>
        <v>0</v>
      </c>
      <c r="AE31">
        <f>IF(M31=0,0,COUNTIF(T5_imgsummary!E31:N31,"ECHY")*100/M31)</f>
        <v>0</v>
      </c>
      <c r="AF31">
        <f>IF(M31=0,0,COUNTIF(T5_imgsummary!E31:N31,"ECHI")*100/M31)</f>
        <v>0</v>
      </c>
      <c r="AG31">
        <f>IF(M31=0,0,COUNTIF(T5_imgsummary!E31:N31,"EUP")*100/M31)</f>
        <v>0</v>
      </c>
      <c r="AH31">
        <f>IF(M31=0,0,COUNTIF(T5_imgsummary!E31:N31,"FAV")*100/M31)</f>
        <v>0</v>
      </c>
      <c r="AI31">
        <f>IF(M31=0,0,COUNTIF(T5_imgsummary!E31:N31,"FVI")*100/M31)</f>
        <v>0</v>
      </c>
      <c r="AJ31">
        <f>IF(M31=0,0,COUNTIF(T5_imgsummary!E31:N31,"CMR")*100/M31)</f>
        <v>0</v>
      </c>
      <c r="AK31">
        <f>IF(M31=0,0,COUNTIF(T5_imgsummary!E31:N31,"GAL")*100/M31)</f>
        <v>0</v>
      </c>
      <c r="AL31">
        <f>IF(M31=0,0,COUNTIF(T5_imgsummary!E31:N31,"GONIA")*100/M31)</f>
        <v>0</v>
      </c>
      <c r="AM31">
        <f>IF(M31=0,0,COUNTIF(T5_imgsummary!E31:N31,"GONIO")*100/M31)</f>
        <v>0</v>
      </c>
      <c r="AN31">
        <f>IF(M31=0,0,COUNTIF(T5_imgsummary!E31:N31,"HEL")*100/M31)</f>
        <v>0</v>
      </c>
      <c r="AO31">
        <f>IF(M31=0,0,COUNTIF(T5_imgsummary!E31:N31,"HYD")*100/M31)</f>
        <v>0</v>
      </c>
      <c r="AP31">
        <f>IF(M31=0,0,COUNTIF(T5_imgsummary!E31:N31,"ISO")*100/M31)</f>
        <v>0</v>
      </c>
      <c r="AQ31">
        <f>IF(M31=0,0,COUNTIF(T5_imgsummary!E31:N31,"LEPA")*100/M31)</f>
        <v>0</v>
      </c>
      <c r="AR31">
        <f>IF(M31=0,0,COUNTIF(T5_imgsummary!E31:N31,"LEPS")*100/M31)</f>
        <v>0</v>
      </c>
      <c r="AS31">
        <f>IF(M31=0,0,COUNTIF(T5_imgsummary!E31:N31,"LOB")*100/M31)</f>
        <v>0</v>
      </c>
      <c r="AT31">
        <f>IF(M31=0,0,COUNTIF(T5_imgsummary!E31:N31,"MER")*100/M31)</f>
        <v>0</v>
      </c>
      <c r="AU31">
        <f>IF(M31=0,0,COUNTIF(T5_imgsummary!E31:N31,"MILL")*100/M31)</f>
        <v>0</v>
      </c>
      <c r="AV31">
        <f>IF(M31=0,0,COUNTIF(T5_imgsummary!E31:N31,"MON")*100/M31)</f>
        <v>0</v>
      </c>
      <c r="AW31">
        <f>IF(M31=0,0,COUNTIF(T5_imgsummary!E31:N31,"MONTB")*100/M31)</f>
        <v>0</v>
      </c>
      <c r="AX31">
        <f>IF(M31=0,0,COUNTIF(T5_imgsummary!E31:N31,"MONTE")*100/M31)</f>
        <v>0</v>
      </c>
      <c r="AY31">
        <f>IF(M31=0,0,COUNTIF(T5_imgsummary!E31:N31,"MONTF")*100/M31)</f>
        <v>0</v>
      </c>
      <c r="AZ31">
        <f>IF(M31=0,0,COUNTIF(T5_imgsummary!E31:N31,"MYC")*100/M31)</f>
        <v>0</v>
      </c>
      <c r="BA31">
        <f>IF(M31=0,0,COUNTIF(T5_imgsummary!E31:N31,"CB")*100/M31)</f>
        <v>0</v>
      </c>
      <c r="BB31">
        <f>IF(M31=0,0,COUNTIF(T5_imgsummary!E31:N31,"BUB")*100/M31)</f>
        <v>0</v>
      </c>
      <c r="BC31">
        <f>IF(M31=0,0,COUNTIF(T5_imgsummary!E31:N31,"CE")*100/M31)</f>
        <v>0</v>
      </c>
      <c r="BD31">
        <f>IF(M31=0,0,COUNTIF(T5_imgsummary!E31:N31,"CF")*100/M31)</f>
        <v>0</v>
      </c>
      <c r="BE31">
        <f>IF(M31=0,0,COUNTIF(T5_imgsummary!E31:N31,"FOT")*100/M31)</f>
        <v>0</v>
      </c>
      <c r="BF31">
        <f>IF(M31=0,0,COUNTIF(T5_imgsummary!E31:N31,"CM")*100/M31)</f>
        <v>0</v>
      </c>
      <c r="BG31">
        <f>IF(M31=0,0,COUNTIF(T5_imgsummary!E31:N31,"OULA")*100/M31)</f>
        <v>0</v>
      </c>
      <c r="BH31">
        <f>IF(M31=0,0,COUNTIF(T5_imgsummary!E31:N31,"OULO")*100/M31)</f>
        <v>0</v>
      </c>
      <c r="BI31">
        <f>IF(M31=0,0,COUNTIF(T5_imgsummary!E31:N31,"OXY")*100/M31)</f>
        <v>0</v>
      </c>
      <c r="BJ31">
        <f>IF(M31=0,0,COUNTIF(T5_imgsummary!E31:N31,"PACE")*100/M31)</f>
        <v>0</v>
      </c>
      <c r="BK31">
        <f>IF(M31=0,0,COUNTIF(T5_imgsummary!E31:N31,"PACF")*100/M31)</f>
        <v>0</v>
      </c>
      <c r="BL31">
        <f>IF(M31=0,0,COUNTIF(T5_imgsummary!E31:N31,"PAV")*100/M31)</f>
        <v>0</v>
      </c>
      <c r="BM31">
        <f>IF(M31=0,0,COUNTIF(T5_imgsummary!E31:N31,"PEC")*100/M31)</f>
        <v>0</v>
      </c>
      <c r="BN31">
        <f>IF(M31=0,0,COUNTIF(T5_imgsummary!E31:N31,"PLAT")*100/M31)</f>
        <v>0</v>
      </c>
      <c r="BO31">
        <f>IF(M31=0,0,COUNTIF(T5_imgsummary!E31:N31,"POC")*100/M31)</f>
        <v>0</v>
      </c>
      <c r="BP31">
        <f>IF(M31=0,0,COUNTIF(T5_imgsummary!E31:N31,"PORB")*100/M31)</f>
        <v>0</v>
      </c>
      <c r="BQ31">
        <f>IF(M31=0,0,COUNTIF(T5_imgsummary!E31:N31,"PORE")*100/M31)</f>
        <v>0</v>
      </c>
      <c r="BR31">
        <f>IF(M31=0,0,COUNTIF(T5_imgsummary!E31:N31,"PORM")*100/M31)</f>
        <v>0</v>
      </c>
      <c r="BS31">
        <f>IF(M31=0,0,COUNTIF(T5_imgsummary!E31:N31,"SER")*100/M31)</f>
        <v>0</v>
      </c>
      <c r="BT31">
        <f>IF(M31=0,0,COUNTIF(T5_imgsummary!E31:N31,"STY")*100/M31)</f>
        <v>0</v>
      </c>
      <c r="BU31">
        <f>IF(M31=0,0,COUNTIF(T5_imgsummary!E31:N31,"SYM")*100/M31)</f>
        <v>0</v>
      </c>
      <c r="BV31">
        <f>IF(M31=0,0,COUNTIF(T5_imgsummary!E31:N31,"TUBI")*100/M31)</f>
        <v>0</v>
      </c>
      <c r="BW31">
        <f>IF(M31=0,0,COUNTIF(T5_imgsummary!E31:N31,"TURB")*100/M31)</f>
        <v>0</v>
      </c>
      <c r="BX31">
        <f>IF(M31=0,0,COUNTIF(T5_imgsummary!E31:N31,"ZACRF")*100/M31)</f>
        <v>0</v>
      </c>
      <c r="BY31">
        <f>IF(M31=0,0,COUNTIF(T5_imgsummary!E31:N31,"ZAGARF")*100/M31)</f>
        <v>0</v>
      </c>
      <c r="BZ31">
        <f>IF(M31=0,0,COUNTIF(T5_imgsummary!E31:N31,"ZAGATF")*100/M31)</f>
        <v>0</v>
      </c>
      <c r="CA31">
        <f>IF(M31=0,0,COUNTIF(T5_imgsummary!E31:N31,"ZDENF")*100/M31)</f>
        <v>0</v>
      </c>
      <c r="CB31">
        <f>IF(M31=0,0,COUNTIF(T5_imgsummary!E31:N31,"ZEUPF")*100/M31)</f>
        <v>0</v>
      </c>
      <c r="CC31">
        <f>IF(M31=0,0,COUNTIF(T5_imgsummary!E31:N31,"ZFAVF")*100/M31)</f>
        <v>0</v>
      </c>
      <c r="CD31">
        <f>IF(M31=0,0,COUNTIF(T5_imgsummary!E31:N31,"ZCMRF")*100/M31)</f>
        <v>0</v>
      </c>
      <c r="CE31">
        <f>IF(M31=0,0,COUNTIF(T5_imgsummary!E31:N31,"ZMUSF")*100/M31)</f>
        <v>0</v>
      </c>
      <c r="CF31">
        <f>IF(M31=0,0,COUNTIF(T5_imgsummary!E31:N31,"ZNSC")*100/M31)</f>
        <v>0</v>
      </c>
      <c r="CG31">
        <f>IF(M31=0,0,COUNTIF(T5_imgsummary!E31:N31,"ZOC")*100/M31)</f>
        <v>0</v>
      </c>
      <c r="CH31">
        <f>IF(M31=0,0,COUNTIF(T5_imgsummary!E31:N31,"ZPOCF")*100/M31)</f>
        <v>0</v>
      </c>
      <c r="CI31">
        <f>IF(M31=0,0,COUNTIF(T5_imgsummary!E31:N31,"ZPORF")*100/M31)</f>
        <v>0</v>
      </c>
      <c r="CK31" s="26">
        <f>IF(M31=0,0,COUNTIF(T5_imgsummary!E31:N31,"AA")*100/M31)</f>
        <v>70</v>
      </c>
      <c r="CL31">
        <f>IF(M31=0,0,COUNTIF(T5_imgsummary!E31:N31,"CA")*100/M31)</f>
        <v>0</v>
      </c>
      <c r="CM31">
        <f>IF(M31=0,0,COUNTIF(T5_imgsummary!E31:N31,"DC")*100/M31)</f>
        <v>0</v>
      </c>
      <c r="CN31">
        <f>IF(M31=0,0,COUNTIF(T5_imgsummary!E31:N31,"DCA")*100/M31)</f>
        <v>0</v>
      </c>
      <c r="CO31">
        <f>IF(M31=0,0,COUNTIF(T5_imgsummary!E31:N31,"DIS")*100/M31)</f>
        <v>0</v>
      </c>
      <c r="CQ31">
        <f>IF(M31=0,0,COUNTIF(T5_imgsummary!E31:N31,"GRV")*100/M31)</f>
        <v>0</v>
      </c>
      <c r="CR31">
        <f>IF(M31=0,0,COUNTIF(T5_imgsummary!E31:N31,"R")*100/M31)</f>
        <v>0</v>
      </c>
      <c r="CS31">
        <f>IF(M31=0,0,COUNTIF(T5_imgsummary!E31:N31,"S")*100/M31)</f>
        <v>0</v>
      </c>
      <c r="CT31">
        <f>IF(M31=0,0,COUNTIF(T5_imgsummary!E31:N31,"RCK")*100/M31)</f>
        <v>0</v>
      </c>
      <c r="CU31">
        <f>IF(M31=0,0,COUNTIF(T5_imgsummary!E31:N31,"SI")*100/M31)</f>
        <v>0</v>
      </c>
      <c r="CW31">
        <f>IF(M31=0,0,COUNTIF(T5_imgsummary!E31:N31,"COD")*100/M31)</f>
        <v>0</v>
      </c>
      <c r="CX31">
        <f>IF(M31=0,0,COUNTIF(T5_imgsummary!E31:N31,"KAPP")*100/M31)</f>
        <v>0</v>
      </c>
      <c r="CY31" s="26">
        <f>IF(M31=0,0,COUNTIF(T5_imgsummary!E31:N31,"MA")*100/M31)</f>
        <v>30</v>
      </c>
      <c r="CZ31">
        <f>IF(M31=0,0,COUNTIF(T5_imgsummary!E31:N31,"SARG")*100/M31)</f>
        <v>0</v>
      </c>
      <c r="DB31">
        <f>IF(M31=0,0,COUNTIF(T5_imgsummary!E31:N31,"HA")*100/M31)</f>
        <v>0</v>
      </c>
      <c r="DD31">
        <f>IF(M31=0,0,COUNTIF(T5_imgsummary!E31:N31,"COTS")*100/M31)</f>
        <v>0</v>
      </c>
      <c r="DE31">
        <f>IF(M31=0,0,COUNTIF(T5_imgsummary!E31:N31,"COR")*100/M31)</f>
        <v>0</v>
      </c>
      <c r="DF31">
        <f>IF(M31=0,0,COUNTIF(T5_imgsummary!E31:N31,"DIA")*100/M31)</f>
        <v>0</v>
      </c>
      <c r="DG31">
        <f>IF(M31=0,0,COUNTIF(T5_imgsummary!E31:N31,"GORG")*100/M31)</f>
        <v>0</v>
      </c>
      <c r="DH31">
        <f>IF(M31=0,0,COUNTIF(T5_imgsummary!E31:N31,"ISIS")*100/M31)</f>
        <v>0</v>
      </c>
      <c r="DI31">
        <f>IF(M31=0,0,COUNTIF(T5_imgsummary!E31:N31,"OT")*100/M31)</f>
        <v>0</v>
      </c>
      <c r="DJ31">
        <f>IF(M31=0,0,COUNTIF(T5_imgsummary!E31:N31,"SG")*100/M31)</f>
        <v>0</v>
      </c>
      <c r="DK31">
        <f>IF(M31=0,0,COUNTIF(T5_imgsummary!E31:N31,"SC")*100/M31)</f>
        <v>0</v>
      </c>
      <c r="DL31">
        <f>IF(M31=0,0,COUNTIF(T5_imgsummary!E31:N31,"SP")*100/M31)</f>
        <v>0</v>
      </c>
      <c r="DM31">
        <f>IF(M31=0,0,COUNTIF(T5_imgsummary!E31:N31,"ZO")*100/M31)</f>
        <v>0</v>
      </c>
      <c r="DO31">
        <f>IF(M31=0,0,COUNTIF(T5_imgsummary!E31:N31,"TWB")*100/M31)</f>
        <v>0</v>
      </c>
      <c r="DQ31">
        <f>IF(M31=0,0,COUNTIF(T5_imgsummary!Y31:AH31,"COR")*100/M31)</f>
        <v>0</v>
      </c>
      <c r="DR31">
        <f>IF(M31=0,0,COUNTIF(T5_imgsummary!Y31:AH31,"COTS")*100/M31)</f>
        <v>0</v>
      </c>
      <c r="DS31">
        <f>IF(M31=0,0,COUNTIF(T5_imgsummary!Y31:AH31,"DIA")*100/M31)</f>
        <v>0</v>
      </c>
      <c r="DT31">
        <f>IF(M31=0,0,COUNTIF(T5_imgsummary!Y31:AH31,"GORG")*100/M31)</f>
        <v>0</v>
      </c>
      <c r="DU31">
        <f>IF(M31=0,0,COUNTIF(T5_imgsummary!Y31:AH31,"ISIS")*100/M31)</f>
        <v>0</v>
      </c>
      <c r="DV31">
        <f>IF(M31=0,0,COUNTIF(T5_imgsummary!Y31:AH31,"DIS")*100/M31)</f>
        <v>0</v>
      </c>
      <c r="DW31">
        <f>IF(M31=0,0,COUNTIF(T5_imgsummary!Y31:AH31,"BLEC")*100/M31)</f>
        <v>0</v>
      </c>
      <c r="DX31">
        <f>IF(M31=0,0,COUNTIF(T5_imgsummary!Y31:AH31,"COD")*100/M31)</f>
        <v>0</v>
      </c>
      <c r="DY31">
        <f>IF(M31=0,0,COUNTIF(T5_imgsummary!Y31:AH31,"KAPP")*100/M31)</f>
        <v>0</v>
      </c>
      <c r="DZ31">
        <f>IF(M31=0,0,COUNTIF(T5_imgsummary!Y31:AH31,"SARG")*100/M31)</f>
        <v>0</v>
      </c>
      <c r="EA31">
        <f>IF(M31=0,0,COUNTIF(T5_imgsummary!Y31:AH31,"ZACRF")*100/M31)</f>
        <v>0</v>
      </c>
      <c r="EB31">
        <f>IF(M31=0,0,COUNTIF(T5_imgsummary!Y31:AH31,"ZAGARF")*100/M31)</f>
        <v>0</v>
      </c>
      <c r="EC31">
        <f>IF(M31=0,0,COUNTIF(T5_imgsummary!Y31:AH31,"ZAGATF")*100/M31)</f>
        <v>0</v>
      </c>
      <c r="ED31">
        <f>IF(M31=0,0,COUNTIF(T5_imgsummary!Y31:AH31,"ZCMRF")*100/M31)</f>
        <v>0</v>
      </c>
      <c r="EE31">
        <f>IF(M31=0,0,COUNTIF(T5_imgsummary!Y31:AH31,"ZDENF")*100/M31)</f>
        <v>0</v>
      </c>
      <c r="EF31">
        <f>IF(M31=0,0,COUNTIF(T5_imgsummary!Y31:AH31,"ZEUPF")*100/M31)</f>
        <v>0</v>
      </c>
      <c r="EG31">
        <f>IF(M31=0,0,COUNTIF(T5_imgsummary!Y31:AH31,"ZFAVF")*100/M31)</f>
        <v>0</v>
      </c>
      <c r="EH31">
        <f>IF(M31=0,0,COUNTIF(T5_imgsummary!Y31:AH31,"ZMUSF")*100/M31)</f>
        <v>0</v>
      </c>
      <c r="EI31">
        <f>IF(M31=0,0,COUNTIF(T5_imgsummary!Y31:AH31,"ZNSC")*100/M31)</f>
        <v>0</v>
      </c>
      <c r="EJ31">
        <f>IF(M31=0,0,COUNTIF(T5_imgsummary!Y31:AH31,"ZOC")*100/M31)</f>
        <v>0</v>
      </c>
      <c r="EK31">
        <f>IF(M31=0,0,COUNTIF(T5_imgsummary!Y31:AH31,"ZPOCF")*100/M31)</f>
        <v>0</v>
      </c>
      <c r="EL31">
        <f>IF(M31=0,0,COUNTIF(T5_imgsummary!Y31:AH31,"ZPORF")*100/M31)</f>
        <v>0</v>
      </c>
    </row>
    <row r="32" spans="1:142" x14ac:dyDescent="0.25">
      <c r="A32">
        <v>30</v>
      </c>
      <c r="B32" t="s">
        <v>1058</v>
      </c>
      <c r="F32">
        <f>IF(M32=0,0,COUNTIF(T5_imgsummary!O32:X32,"HC")*100/M32)</f>
        <v>0</v>
      </c>
      <c r="G32" s="26">
        <f>IF(M32=0,0,COUNTIF(T5_imgsummary!O32:X32,"AA")*100/M32)</f>
        <v>80</v>
      </c>
      <c r="H32" s="26">
        <f>IF(M32=0,0,COUNTIF(T5_imgsummary!O32:X32,"AB")*100/M32)</f>
        <v>10</v>
      </c>
      <c r="I32" s="26">
        <f>IF(M32=0,0,COUNTIF(T5_imgsummary!O32:X32,"MA")*100/M32)</f>
        <v>10</v>
      </c>
      <c r="J32">
        <f>IF(M32=0,0,COUNTIF(T5_imgsummary!O32:X32,"HA")*100/M32)</f>
        <v>0</v>
      </c>
      <c r="K32">
        <f>IF(M32=0,0,COUNTIF(T5_imgsummary!O32:X32,"OB")*100/M32)</f>
        <v>0</v>
      </c>
      <c r="L32">
        <f>IF(M32=0,0,COUNTIF(T5_imgsummary!O32:X32,"TWB")*100/M32)</f>
        <v>0</v>
      </c>
      <c r="M32">
        <f>10-COUNTIF(T5_imgsummary!O32:X32,"TWS")</f>
        <v>10</v>
      </c>
      <c r="P32">
        <f>IF(M32=0,0,COUNTIF(T5_imgsummary!E32:N32,"ACAN")*100/M32)</f>
        <v>0</v>
      </c>
      <c r="Q32">
        <f>IF(M32=0,0,COUNTIF(T5_imgsummary!E32:N32,"ACB")*100/M32)</f>
        <v>0</v>
      </c>
      <c r="R32">
        <f>IF(M32=0,0,COUNTIF(T5_imgsummary!E32:N32,"ACC")*100/M32)</f>
        <v>0</v>
      </c>
      <c r="S32">
        <f>IF(M32=0,0,COUNTIF(T5_imgsummary!E32:N32,"ACD")*100/M32)</f>
        <v>0</v>
      </c>
      <c r="T32">
        <f>IF(M32=0,0,COUNTIF(T5_imgsummary!E32:N32,"ACH")*100/M32)</f>
        <v>0</v>
      </c>
      <c r="U32">
        <f>IF(M32=0,0,COUNTIF(T5_imgsummary!E32:N32,"ACT")*100/M32)</f>
        <v>0</v>
      </c>
      <c r="V32">
        <f>IF(M32=0,0,COUNTIF(T5_imgsummary!E32:N32,"ACR")*100/M32)</f>
        <v>0</v>
      </c>
      <c r="W32">
        <f>IF(M32=0,0,COUNTIF(T5_imgsummary!E32:N32,"AST")*100/M32)</f>
        <v>0</v>
      </c>
      <c r="X32">
        <f>IF(M32=0,0,COUNTIF(T5_imgsummary!E32:N32,"AF")*100/M32)</f>
        <v>0</v>
      </c>
      <c r="Y32">
        <f>IF(M32=0,0,COUNTIF(T5_imgsummary!E32:N32,"BLEC")*100/M32)</f>
        <v>0</v>
      </c>
      <c r="Z32">
        <f>IF(M32=0,0,COUNTIF(T5_imgsummary!E32:N32,"CAU")*100/M32)</f>
        <v>0</v>
      </c>
      <c r="AA32">
        <f>IF(M32=0,0,COUNTIF(T5_imgsummary!E32:N32,"COE")*100/M32)</f>
        <v>0</v>
      </c>
      <c r="AB32">
        <f>IF(M32=0,0,COUNTIF(T5_imgsummary!E32:N32,"COS")*100/M32)</f>
        <v>0</v>
      </c>
      <c r="AC32">
        <f>IF(M32=0,0,COUNTIF(T5_imgsummary!E32:N32,"CYP")*100/M32)</f>
        <v>0</v>
      </c>
      <c r="AD32">
        <f>IF(M32=0,0,COUNTIF(T5_imgsummary!E32:N32,"DIP")*100/M32)</f>
        <v>0</v>
      </c>
      <c r="AE32">
        <f>IF(M32=0,0,COUNTIF(T5_imgsummary!E32:N32,"ECHY")*100/M32)</f>
        <v>0</v>
      </c>
      <c r="AF32">
        <f>IF(M32=0,0,COUNTIF(T5_imgsummary!E32:N32,"ECHI")*100/M32)</f>
        <v>0</v>
      </c>
      <c r="AG32">
        <f>IF(M32=0,0,COUNTIF(T5_imgsummary!E32:N32,"EUP")*100/M32)</f>
        <v>0</v>
      </c>
      <c r="AH32">
        <f>IF(M32=0,0,COUNTIF(T5_imgsummary!E32:N32,"FAV")*100/M32)</f>
        <v>0</v>
      </c>
      <c r="AI32">
        <f>IF(M32=0,0,COUNTIF(T5_imgsummary!E32:N32,"FVI")*100/M32)</f>
        <v>0</v>
      </c>
      <c r="AJ32">
        <f>IF(M32=0,0,COUNTIF(T5_imgsummary!E32:N32,"CMR")*100/M32)</f>
        <v>0</v>
      </c>
      <c r="AK32">
        <f>IF(M32=0,0,COUNTIF(T5_imgsummary!E32:N32,"GAL")*100/M32)</f>
        <v>0</v>
      </c>
      <c r="AL32">
        <f>IF(M32=0,0,COUNTIF(T5_imgsummary!E32:N32,"GONIA")*100/M32)</f>
        <v>0</v>
      </c>
      <c r="AM32">
        <f>IF(M32=0,0,COUNTIF(T5_imgsummary!E32:N32,"GONIO")*100/M32)</f>
        <v>0</v>
      </c>
      <c r="AN32">
        <f>IF(M32=0,0,COUNTIF(T5_imgsummary!E32:N32,"HEL")*100/M32)</f>
        <v>0</v>
      </c>
      <c r="AO32">
        <f>IF(M32=0,0,COUNTIF(T5_imgsummary!E32:N32,"HYD")*100/M32)</f>
        <v>0</v>
      </c>
      <c r="AP32">
        <f>IF(M32=0,0,COUNTIF(T5_imgsummary!E32:N32,"ISO")*100/M32)</f>
        <v>0</v>
      </c>
      <c r="AQ32">
        <f>IF(M32=0,0,COUNTIF(T5_imgsummary!E32:N32,"LEPA")*100/M32)</f>
        <v>0</v>
      </c>
      <c r="AR32">
        <f>IF(M32=0,0,COUNTIF(T5_imgsummary!E32:N32,"LEPS")*100/M32)</f>
        <v>0</v>
      </c>
      <c r="AS32">
        <f>IF(M32=0,0,COUNTIF(T5_imgsummary!E32:N32,"LOB")*100/M32)</f>
        <v>0</v>
      </c>
      <c r="AT32">
        <f>IF(M32=0,0,COUNTIF(T5_imgsummary!E32:N32,"MER")*100/M32)</f>
        <v>0</v>
      </c>
      <c r="AU32">
        <f>IF(M32=0,0,COUNTIF(T5_imgsummary!E32:N32,"MILL")*100/M32)</f>
        <v>0</v>
      </c>
      <c r="AV32">
        <f>IF(M32=0,0,COUNTIF(T5_imgsummary!E32:N32,"MON")*100/M32)</f>
        <v>0</v>
      </c>
      <c r="AW32">
        <f>IF(M32=0,0,COUNTIF(T5_imgsummary!E32:N32,"MONTB")*100/M32)</f>
        <v>0</v>
      </c>
      <c r="AX32">
        <f>IF(M32=0,0,COUNTIF(T5_imgsummary!E32:N32,"MONTE")*100/M32)</f>
        <v>0</v>
      </c>
      <c r="AY32">
        <f>IF(M32=0,0,COUNTIF(T5_imgsummary!E32:N32,"MONTF")*100/M32)</f>
        <v>0</v>
      </c>
      <c r="AZ32">
        <f>IF(M32=0,0,COUNTIF(T5_imgsummary!E32:N32,"MYC")*100/M32)</f>
        <v>0</v>
      </c>
      <c r="BA32">
        <f>IF(M32=0,0,COUNTIF(T5_imgsummary!E32:N32,"CB")*100/M32)</f>
        <v>0</v>
      </c>
      <c r="BB32">
        <f>IF(M32=0,0,COUNTIF(T5_imgsummary!E32:N32,"BUB")*100/M32)</f>
        <v>0</v>
      </c>
      <c r="BC32">
        <f>IF(M32=0,0,COUNTIF(T5_imgsummary!E32:N32,"CE")*100/M32)</f>
        <v>0</v>
      </c>
      <c r="BD32">
        <f>IF(M32=0,0,COUNTIF(T5_imgsummary!E32:N32,"CF")*100/M32)</f>
        <v>0</v>
      </c>
      <c r="BE32">
        <f>IF(M32=0,0,COUNTIF(T5_imgsummary!E32:N32,"FOT")*100/M32)</f>
        <v>0</v>
      </c>
      <c r="BF32">
        <f>IF(M32=0,0,COUNTIF(T5_imgsummary!E32:N32,"CM")*100/M32)</f>
        <v>0</v>
      </c>
      <c r="BG32">
        <f>IF(M32=0,0,COUNTIF(T5_imgsummary!E32:N32,"OULA")*100/M32)</f>
        <v>0</v>
      </c>
      <c r="BH32">
        <f>IF(M32=0,0,COUNTIF(T5_imgsummary!E32:N32,"OULO")*100/M32)</f>
        <v>0</v>
      </c>
      <c r="BI32">
        <f>IF(M32=0,0,COUNTIF(T5_imgsummary!E32:N32,"OXY")*100/M32)</f>
        <v>0</v>
      </c>
      <c r="BJ32">
        <f>IF(M32=0,0,COUNTIF(T5_imgsummary!E32:N32,"PACE")*100/M32)</f>
        <v>0</v>
      </c>
      <c r="BK32">
        <f>IF(M32=0,0,COUNTIF(T5_imgsummary!E32:N32,"PACF")*100/M32)</f>
        <v>0</v>
      </c>
      <c r="BL32">
        <f>IF(M32=0,0,COUNTIF(T5_imgsummary!E32:N32,"PAV")*100/M32)</f>
        <v>0</v>
      </c>
      <c r="BM32">
        <f>IF(M32=0,0,COUNTIF(T5_imgsummary!E32:N32,"PEC")*100/M32)</f>
        <v>0</v>
      </c>
      <c r="BN32">
        <f>IF(M32=0,0,COUNTIF(T5_imgsummary!E32:N32,"PLAT")*100/M32)</f>
        <v>0</v>
      </c>
      <c r="BO32">
        <f>IF(M32=0,0,COUNTIF(T5_imgsummary!E32:N32,"POC")*100/M32)</f>
        <v>0</v>
      </c>
      <c r="BP32">
        <f>IF(M32=0,0,COUNTIF(T5_imgsummary!E32:N32,"PORB")*100/M32)</f>
        <v>0</v>
      </c>
      <c r="BQ32">
        <f>IF(M32=0,0,COUNTIF(T5_imgsummary!E32:N32,"PORE")*100/M32)</f>
        <v>0</v>
      </c>
      <c r="BR32">
        <f>IF(M32=0,0,COUNTIF(T5_imgsummary!E32:N32,"PORM")*100/M32)</f>
        <v>0</v>
      </c>
      <c r="BS32">
        <f>IF(M32=0,0,COUNTIF(T5_imgsummary!E32:N32,"SER")*100/M32)</f>
        <v>0</v>
      </c>
      <c r="BT32">
        <f>IF(M32=0,0,COUNTIF(T5_imgsummary!E32:N32,"STY")*100/M32)</f>
        <v>0</v>
      </c>
      <c r="BU32">
        <f>IF(M32=0,0,COUNTIF(T5_imgsummary!E32:N32,"SYM")*100/M32)</f>
        <v>0</v>
      </c>
      <c r="BV32">
        <f>IF(M32=0,0,COUNTIF(T5_imgsummary!E32:N32,"TUBI")*100/M32)</f>
        <v>0</v>
      </c>
      <c r="BW32">
        <f>IF(M32=0,0,COUNTIF(T5_imgsummary!E32:N32,"TURB")*100/M32)</f>
        <v>0</v>
      </c>
      <c r="BX32">
        <f>IF(M32=0,0,COUNTIF(T5_imgsummary!E32:N32,"ZACRF")*100/M32)</f>
        <v>0</v>
      </c>
      <c r="BY32">
        <f>IF(M32=0,0,COUNTIF(T5_imgsummary!E32:N32,"ZAGARF")*100/M32)</f>
        <v>0</v>
      </c>
      <c r="BZ32">
        <f>IF(M32=0,0,COUNTIF(T5_imgsummary!E32:N32,"ZAGATF")*100/M32)</f>
        <v>0</v>
      </c>
      <c r="CA32">
        <f>IF(M32=0,0,COUNTIF(T5_imgsummary!E32:N32,"ZDENF")*100/M32)</f>
        <v>0</v>
      </c>
      <c r="CB32">
        <f>IF(M32=0,0,COUNTIF(T5_imgsummary!E32:N32,"ZEUPF")*100/M32)</f>
        <v>0</v>
      </c>
      <c r="CC32">
        <f>IF(M32=0,0,COUNTIF(T5_imgsummary!E32:N32,"ZFAVF")*100/M32)</f>
        <v>0</v>
      </c>
      <c r="CD32">
        <f>IF(M32=0,0,COUNTIF(T5_imgsummary!E32:N32,"ZCMRF")*100/M32)</f>
        <v>0</v>
      </c>
      <c r="CE32">
        <f>IF(M32=0,0,COUNTIF(T5_imgsummary!E32:N32,"ZMUSF")*100/M32)</f>
        <v>0</v>
      </c>
      <c r="CF32">
        <f>IF(M32=0,0,COUNTIF(T5_imgsummary!E32:N32,"ZNSC")*100/M32)</f>
        <v>0</v>
      </c>
      <c r="CG32">
        <f>IF(M32=0,0,COUNTIF(T5_imgsummary!E32:N32,"ZOC")*100/M32)</f>
        <v>0</v>
      </c>
      <c r="CH32">
        <f>IF(M32=0,0,COUNTIF(T5_imgsummary!E32:N32,"ZPOCF")*100/M32)</f>
        <v>0</v>
      </c>
      <c r="CI32">
        <f>IF(M32=0,0,COUNTIF(T5_imgsummary!E32:N32,"ZPORF")*100/M32)</f>
        <v>0</v>
      </c>
      <c r="CK32" s="26">
        <f>IF(M32=0,0,COUNTIF(T5_imgsummary!E32:N32,"AA")*100/M32)</f>
        <v>80</v>
      </c>
      <c r="CL32">
        <f>IF(M32=0,0,COUNTIF(T5_imgsummary!E32:N32,"CA")*100/M32)</f>
        <v>0</v>
      </c>
      <c r="CM32">
        <f>IF(M32=0,0,COUNTIF(T5_imgsummary!E32:N32,"DC")*100/M32)</f>
        <v>0</v>
      </c>
      <c r="CN32">
        <f>IF(M32=0,0,COUNTIF(T5_imgsummary!E32:N32,"DCA")*100/M32)</f>
        <v>0</v>
      </c>
      <c r="CO32">
        <f>IF(M32=0,0,COUNTIF(T5_imgsummary!E32:N32,"DIS")*100/M32)</f>
        <v>0</v>
      </c>
      <c r="CQ32">
        <f>IF(M32=0,0,COUNTIF(T5_imgsummary!E32:N32,"GRV")*100/M32)</f>
        <v>0</v>
      </c>
      <c r="CR32" s="26">
        <f>IF(M32=0,0,COUNTIF(T5_imgsummary!E32:N32,"R")*100/M32)</f>
        <v>10</v>
      </c>
      <c r="CS32">
        <f>IF(M32=0,0,COUNTIF(T5_imgsummary!E32:N32,"S")*100/M32)</f>
        <v>0</v>
      </c>
      <c r="CT32">
        <f>IF(M32=0,0,COUNTIF(T5_imgsummary!E32:N32,"RCK")*100/M32)</f>
        <v>0</v>
      </c>
      <c r="CU32">
        <f>IF(M32=0,0,COUNTIF(T5_imgsummary!E32:N32,"SI")*100/M32)</f>
        <v>0</v>
      </c>
      <c r="CW32">
        <f>IF(M32=0,0,COUNTIF(T5_imgsummary!E32:N32,"COD")*100/M32)</f>
        <v>0</v>
      </c>
      <c r="CX32">
        <f>IF(M32=0,0,COUNTIF(T5_imgsummary!E32:N32,"KAPP")*100/M32)</f>
        <v>0</v>
      </c>
      <c r="CY32" s="26">
        <f>IF(M32=0,0,COUNTIF(T5_imgsummary!E32:N32,"MA")*100/M32)</f>
        <v>10</v>
      </c>
      <c r="CZ32">
        <f>IF(M32=0,0,COUNTIF(T5_imgsummary!E32:N32,"SARG")*100/M32)</f>
        <v>0</v>
      </c>
      <c r="DB32">
        <f>IF(M32=0,0,COUNTIF(T5_imgsummary!E32:N32,"HA")*100/M32)</f>
        <v>0</v>
      </c>
      <c r="DD32">
        <f>IF(M32=0,0,COUNTIF(T5_imgsummary!E32:N32,"COTS")*100/M32)</f>
        <v>0</v>
      </c>
      <c r="DE32">
        <f>IF(M32=0,0,COUNTIF(T5_imgsummary!E32:N32,"COR")*100/M32)</f>
        <v>0</v>
      </c>
      <c r="DF32">
        <f>IF(M32=0,0,COUNTIF(T5_imgsummary!E32:N32,"DIA")*100/M32)</f>
        <v>0</v>
      </c>
      <c r="DG32">
        <f>IF(M32=0,0,COUNTIF(T5_imgsummary!E32:N32,"GORG")*100/M32)</f>
        <v>0</v>
      </c>
      <c r="DH32">
        <f>IF(M32=0,0,COUNTIF(T5_imgsummary!E32:N32,"ISIS")*100/M32)</f>
        <v>0</v>
      </c>
      <c r="DI32">
        <f>IF(M32=0,0,COUNTIF(T5_imgsummary!E32:N32,"OT")*100/M32)</f>
        <v>0</v>
      </c>
      <c r="DJ32">
        <f>IF(M32=0,0,COUNTIF(T5_imgsummary!E32:N32,"SG")*100/M32)</f>
        <v>0</v>
      </c>
      <c r="DK32">
        <f>IF(M32=0,0,COUNTIF(T5_imgsummary!E32:N32,"SC")*100/M32)</f>
        <v>0</v>
      </c>
      <c r="DL32">
        <f>IF(M32=0,0,COUNTIF(T5_imgsummary!E32:N32,"SP")*100/M32)</f>
        <v>0</v>
      </c>
      <c r="DM32">
        <f>IF(M32=0,0,COUNTIF(T5_imgsummary!E32:N32,"ZO")*100/M32)</f>
        <v>0</v>
      </c>
      <c r="DO32">
        <f>IF(M32=0,0,COUNTIF(T5_imgsummary!E32:N32,"TWB")*100/M32)</f>
        <v>0</v>
      </c>
      <c r="DQ32">
        <f>IF(M32=0,0,COUNTIF(T5_imgsummary!Y32:AH32,"COR")*100/M32)</f>
        <v>0</v>
      </c>
      <c r="DR32">
        <f>IF(M32=0,0,COUNTIF(T5_imgsummary!Y32:AH32,"COTS")*100/M32)</f>
        <v>0</v>
      </c>
      <c r="DS32">
        <f>IF(M32=0,0,COUNTIF(T5_imgsummary!Y32:AH32,"DIA")*100/M32)</f>
        <v>0</v>
      </c>
      <c r="DT32">
        <f>IF(M32=0,0,COUNTIF(T5_imgsummary!Y32:AH32,"GORG")*100/M32)</f>
        <v>0</v>
      </c>
      <c r="DU32">
        <f>IF(M32=0,0,COUNTIF(T5_imgsummary!Y32:AH32,"ISIS")*100/M32)</f>
        <v>0</v>
      </c>
      <c r="DV32">
        <f>IF(M32=0,0,COUNTIF(T5_imgsummary!Y32:AH32,"DIS")*100/M32)</f>
        <v>0</v>
      </c>
      <c r="DW32">
        <f>IF(M32=0,0,COUNTIF(T5_imgsummary!Y32:AH32,"BLEC")*100/M32)</f>
        <v>0</v>
      </c>
      <c r="DX32">
        <f>IF(M32=0,0,COUNTIF(T5_imgsummary!Y32:AH32,"COD")*100/M32)</f>
        <v>0</v>
      </c>
      <c r="DY32">
        <f>IF(M32=0,0,COUNTIF(T5_imgsummary!Y32:AH32,"KAPP")*100/M32)</f>
        <v>0</v>
      </c>
      <c r="DZ32">
        <f>IF(M32=0,0,COUNTIF(T5_imgsummary!Y32:AH32,"SARG")*100/M32)</f>
        <v>0</v>
      </c>
      <c r="EA32">
        <f>IF(M32=0,0,COUNTIF(T5_imgsummary!Y32:AH32,"ZACRF")*100/M32)</f>
        <v>0</v>
      </c>
      <c r="EB32">
        <f>IF(M32=0,0,COUNTIF(T5_imgsummary!Y32:AH32,"ZAGARF")*100/M32)</f>
        <v>0</v>
      </c>
      <c r="EC32">
        <f>IF(M32=0,0,COUNTIF(T5_imgsummary!Y32:AH32,"ZAGATF")*100/M32)</f>
        <v>0</v>
      </c>
      <c r="ED32">
        <f>IF(M32=0,0,COUNTIF(T5_imgsummary!Y32:AH32,"ZCMRF")*100/M32)</f>
        <v>0</v>
      </c>
      <c r="EE32">
        <f>IF(M32=0,0,COUNTIF(T5_imgsummary!Y32:AH32,"ZDENF")*100/M32)</f>
        <v>0</v>
      </c>
      <c r="EF32">
        <f>IF(M32=0,0,COUNTIF(T5_imgsummary!Y32:AH32,"ZEUPF")*100/M32)</f>
        <v>0</v>
      </c>
      <c r="EG32">
        <f>IF(M32=0,0,COUNTIF(T5_imgsummary!Y32:AH32,"ZFAVF")*100/M32)</f>
        <v>0</v>
      </c>
      <c r="EH32">
        <f>IF(M32=0,0,COUNTIF(T5_imgsummary!Y32:AH32,"ZMUSF")*100/M32)</f>
        <v>0</v>
      </c>
      <c r="EI32">
        <f>IF(M32=0,0,COUNTIF(T5_imgsummary!Y32:AH32,"ZNSC")*100/M32)</f>
        <v>0</v>
      </c>
      <c r="EJ32">
        <f>IF(M32=0,0,COUNTIF(T5_imgsummary!Y32:AH32,"ZOC")*100/M32)</f>
        <v>0</v>
      </c>
      <c r="EK32">
        <f>IF(M32=0,0,COUNTIF(T5_imgsummary!Y32:AH32,"ZPOCF")*100/M32)</f>
        <v>0</v>
      </c>
      <c r="EL32">
        <f>IF(M32=0,0,COUNTIF(T5_imgsummary!Y32:AH32,"ZPORF")*100/M32)</f>
        <v>0</v>
      </c>
    </row>
    <row r="33" spans="1:142" x14ac:dyDescent="0.25">
      <c r="A33">
        <v>31</v>
      </c>
      <c r="B33" t="s">
        <v>1059</v>
      </c>
      <c r="F33" s="26">
        <f>IF(M33=0,0,COUNTIF(T5_imgsummary!O33:X33,"HC")*100/M33)</f>
        <v>10</v>
      </c>
      <c r="G33" s="26">
        <f>IF(M33=0,0,COUNTIF(T5_imgsummary!O33:X33,"AA")*100/M33)</f>
        <v>70</v>
      </c>
      <c r="H33">
        <f>IF(M33=0,0,COUNTIF(T5_imgsummary!O33:X33,"AB")*100/M33)</f>
        <v>0</v>
      </c>
      <c r="I33">
        <f>IF(M33=0,0,COUNTIF(T5_imgsummary!O33:X33,"MA")*100/M33)</f>
        <v>0</v>
      </c>
      <c r="J33" s="26">
        <f>IF(M33=0,0,COUNTIF(T5_imgsummary!O33:X33,"HA")*100/M33)</f>
        <v>20</v>
      </c>
      <c r="K33">
        <f>IF(M33=0,0,COUNTIF(T5_imgsummary!O33:X33,"OB")*100/M33)</f>
        <v>0</v>
      </c>
      <c r="L33">
        <f>IF(M33=0,0,COUNTIF(T5_imgsummary!O33:X33,"TWB")*100/M33)</f>
        <v>0</v>
      </c>
      <c r="M33">
        <f>10-COUNTIF(T5_imgsummary!O33:X33,"TWS")</f>
        <v>10</v>
      </c>
      <c r="P33">
        <f>IF(M33=0,0,COUNTIF(T5_imgsummary!E33:N33,"ACAN")*100/M33)</f>
        <v>0</v>
      </c>
      <c r="Q33">
        <f>IF(M33=0,0,COUNTIF(T5_imgsummary!E33:N33,"ACB")*100/M33)</f>
        <v>0</v>
      </c>
      <c r="R33">
        <f>IF(M33=0,0,COUNTIF(T5_imgsummary!E33:N33,"ACC")*100/M33)</f>
        <v>0</v>
      </c>
      <c r="S33">
        <f>IF(M33=0,0,COUNTIF(T5_imgsummary!E33:N33,"ACD")*100/M33)</f>
        <v>0</v>
      </c>
      <c r="T33">
        <f>IF(M33=0,0,COUNTIF(T5_imgsummary!E33:N33,"ACH")*100/M33)</f>
        <v>0</v>
      </c>
      <c r="U33">
        <f>IF(M33=0,0,COUNTIF(T5_imgsummary!E33:N33,"ACT")*100/M33)</f>
        <v>0</v>
      </c>
      <c r="V33">
        <f>IF(M33=0,0,COUNTIF(T5_imgsummary!E33:N33,"ACR")*100/M33)</f>
        <v>0</v>
      </c>
      <c r="W33">
        <f>IF(M33=0,0,COUNTIF(T5_imgsummary!E33:N33,"AST")*100/M33)</f>
        <v>0</v>
      </c>
      <c r="X33">
        <f>IF(M33=0,0,COUNTIF(T5_imgsummary!E33:N33,"AF")*100/M33)</f>
        <v>0</v>
      </c>
      <c r="Y33">
        <f>IF(M33=0,0,COUNTIF(T5_imgsummary!E33:N33,"BLEC")*100/M33)</f>
        <v>0</v>
      </c>
      <c r="Z33">
        <f>IF(M33=0,0,COUNTIF(T5_imgsummary!E33:N33,"CAU")*100/M33)</f>
        <v>0</v>
      </c>
      <c r="AA33">
        <f>IF(M33=0,0,COUNTIF(T5_imgsummary!E33:N33,"COE")*100/M33)</f>
        <v>0</v>
      </c>
      <c r="AB33">
        <f>IF(M33=0,0,COUNTIF(T5_imgsummary!E33:N33,"COS")*100/M33)</f>
        <v>0</v>
      </c>
      <c r="AC33">
        <f>IF(M33=0,0,COUNTIF(T5_imgsummary!E33:N33,"CYP")*100/M33)</f>
        <v>0</v>
      </c>
      <c r="AD33">
        <f>IF(M33=0,0,COUNTIF(T5_imgsummary!E33:N33,"DIP")*100/M33)</f>
        <v>0</v>
      </c>
      <c r="AE33">
        <f>IF(M33=0,0,COUNTIF(T5_imgsummary!E33:N33,"ECHY")*100/M33)</f>
        <v>0</v>
      </c>
      <c r="AF33">
        <f>IF(M33=0,0,COUNTIF(T5_imgsummary!E33:N33,"ECHI")*100/M33)</f>
        <v>0</v>
      </c>
      <c r="AG33">
        <f>IF(M33=0,0,COUNTIF(T5_imgsummary!E33:N33,"EUP")*100/M33)</f>
        <v>0</v>
      </c>
      <c r="AH33">
        <f>IF(M33=0,0,COUNTIF(T5_imgsummary!E33:N33,"FAV")*100/M33)</f>
        <v>0</v>
      </c>
      <c r="AI33">
        <f>IF(M33=0,0,COUNTIF(T5_imgsummary!E33:N33,"FVI")*100/M33)</f>
        <v>0</v>
      </c>
      <c r="AJ33">
        <f>IF(M33=0,0,COUNTIF(T5_imgsummary!E33:N33,"CMR")*100/M33)</f>
        <v>0</v>
      </c>
      <c r="AK33">
        <f>IF(M33=0,0,COUNTIF(T5_imgsummary!E33:N33,"GAL")*100/M33)</f>
        <v>0</v>
      </c>
      <c r="AL33">
        <f>IF(M33=0,0,COUNTIF(T5_imgsummary!E33:N33,"GONIA")*100/M33)</f>
        <v>0</v>
      </c>
      <c r="AM33">
        <f>IF(M33=0,0,COUNTIF(T5_imgsummary!E33:N33,"GONIO")*100/M33)</f>
        <v>0</v>
      </c>
      <c r="AN33">
        <f>IF(M33=0,0,COUNTIF(T5_imgsummary!E33:N33,"HEL")*100/M33)</f>
        <v>0</v>
      </c>
      <c r="AO33">
        <f>IF(M33=0,0,COUNTIF(T5_imgsummary!E33:N33,"HYD")*100/M33)</f>
        <v>0</v>
      </c>
      <c r="AP33">
        <f>IF(M33=0,0,COUNTIF(T5_imgsummary!E33:N33,"ISO")*100/M33)</f>
        <v>0</v>
      </c>
      <c r="AQ33">
        <f>IF(M33=0,0,COUNTIF(T5_imgsummary!E33:N33,"LEPA")*100/M33)</f>
        <v>0</v>
      </c>
      <c r="AR33">
        <f>IF(M33=0,0,COUNTIF(T5_imgsummary!E33:N33,"LEPS")*100/M33)</f>
        <v>0</v>
      </c>
      <c r="AS33">
        <f>IF(M33=0,0,COUNTIF(T5_imgsummary!E33:N33,"LOB")*100/M33)</f>
        <v>0</v>
      </c>
      <c r="AT33">
        <f>IF(M33=0,0,COUNTIF(T5_imgsummary!E33:N33,"MER")*100/M33)</f>
        <v>0</v>
      </c>
      <c r="AU33">
        <f>IF(M33=0,0,COUNTIF(T5_imgsummary!E33:N33,"MILL")*100/M33)</f>
        <v>0</v>
      </c>
      <c r="AV33">
        <f>IF(M33=0,0,COUNTIF(T5_imgsummary!E33:N33,"MON")*100/M33)</f>
        <v>0</v>
      </c>
      <c r="AW33">
        <f>IF(M33=0,0,COUNTIF(T5_imgsummary!E33:N33,"MONTB")*100/M33)</f>
        <v>0</v>
      </c>
      <c r="AX33">
        <f>IF(M33=0,0,COUNTIF(T5_imgsummary!E33:N33,"MONTE")*100/M33)</f>
        <v>0</v>
      </c>
      <c r="AY33">
        <f>IF(M33=0,0,COUNTIF(T5_imgsummary!E33:N33,"MONTF")*100/M33)</f>
        <v>0</v>
      </c>
      <c r="AZ33">
        <f>IF(M33=0,0,COUNTIF(T5_imgsummary!E33:N33,"MYC")*100/M33)</f>
        <v>0</v>
      </c>
      <c r="BA33">
        <f>IF(M33=0,0,COUNTIF(T5_imgsummary!E33:N33,"CB")*100/M33)</f>
        <v>0</v>
      </c>
      <c r="BB33">
        <f>IF(M33=0,0,COUNTIF(T5_imgsummary!E33:N33,"BUB")*100/M33)</f>
        <v>0</v>
      </c>
      <c r="BC33">
        <f>IF(M33=0,0,COUNTIF(T5_imgsummary!E33:N33,"CE")*100/M33)</f>
        <v>0</v>
      </c>
      <c r="BD33">
        <f>IF(M33=0,0,COUNTIF(T5_imgsummary!E33:N33,"CF")*100/M33)</f>
        <v>0</v>
      </c>
      <c r="BE33">
        <f>IF(M33=0,0,COUNTIF(T5_imgsummary!E33:N33,"FOT")*100/M33)</f>
        <v>0</v>
      </c>
      <c r="BF33">
        <f>IF(M33=0,0,COUNTIF(T5_imgsummary!E33:N33,"CM")*100/M33)</f>
        <v>0</v>
      </c>
      <c r="BG33">
        <f>IF(M33=0,0,COUNTIF(T5_imgsummary!E33:N33,"OULA")*100/M33)</f>
        <v>0</v>
      </c>
      <c r="BH33">
        <f>IF(M33=0,0,COUNTIF(T5_imgsummary!E33:N33,"OULO")*100/M33)</f>
        <v>0</v>
      </c>
      <c r="BI33">
        <f>IF(M33=0,0,COUNTIF(T5_imgsummary!E33:N33,"OXY")*100/M33)</f>
        <v>0</v>
      </c>
      <c r="BJ33">
        <f>IF(M33=0,0,COUNTIF(T5_imgsummary!E33:N33,"PACE")*100/M33)</f>
        <v>0</v>
      </c>
      <c r="BK33">
        <f>IF(M33=0,0,COUNTIF(T5_imgsummary!E33:N33,"PACF")*100/M33)</f>
        <v>0</v>
      </c>
      <c r="BL33">
        <f>IF(M33=0,0,COUNTIF(T5_imgsummary!E33:N33,"PAV")*100/M33)</f>
        <v>0</v>
      </c>
      <c r="BM33">
        <f>IF(M33=0,0,COUNTIF(T5_imgsummary!E33:N33,"PEC")*100/M33)</f>
        <v>0</v>
      </c>
      <c r="BN33">
        <f>IF(M33=0,0,COUNTIF(T5_imgsummary!E33:N33,"PLAT")*100/M33)</f>
        <v>0</v>
      </c>
      <c r="BO33">
        <f>IF(M33=0,0,COUNTIF(T5_imgsummary!E33:N33,"POC")*100/M33)</f>
        <v>0</v>
      </c>
      <c r="BP33">
        <f>IF(M33=0,0,COUNTIF(T5_imgsummary!E33:N33,"PORB")*100/M33)</f>
        <v>0</v>
      </c>
      <c r="BQ33" s="26">
        <f>IF(M33=0,0,COUNTIF(T5_imgsummary!E33:N33,"PORE")*100/M33)</f>
        <v>10</v>
      </c>
      <c r="BR33">
        <f>IF(M33=0,0,COUNTIF(T5_imgsummary!E33:N33,"PORM")*100/M33)</f>
        <v>0</v>
      </c>
      <c r="BS33">
        <f>IF(M33=0,0,COUNTIF(T5_imgsummary!E33:N33,"SER")*100/M33)</f>
        <v>0</v>
      </c>
      <c r="BT33">
        <f>IF(M33=0,0,COUNTIF(T5_imgsummary!E33:N33,"STY")*100/M33)</f>
        <v>0</v>
      </c>
      <c r="BU33">
        <f>IF(M33=0,0,COUNTIF(T5_imgsummary!E33:N33,"SYM")*100/M33)</f>
        <v>0</v>
      </c>
      <c r="BV33">
        <f>IF(M33=0,0,COUNTIF(T5_imgsummary!E33:N33,"TUBI")*100/M33)</f>
        <v>0</v>
      </c>
      <c r="BW33">
        <f>IF(M33=0,0,COUNTIF(T5_imgsummary!E33:N33,"TURB")*100/M33)</f>
        <v>0</v>
      </c>
      <c r="BX33">
        <f>IF(M33=0,0,COUNTIF(T5_imgsummary!E33:N33,"ZACRF")*100/M33)</f>
        <v>0</v>
      </c>
      <c r="BY33">
        <f>IF(M33=0,0,COUNTIF(T5_imgsummary!E33:N33,"ZAGARF")*100/M33)</f>
        <v>0</v>
      </c>
      <c r="BZ33">
        <f>IF(M33=0,0,COUNTIF(T5_imgsummary!E33:N33,"ZAGATF")*100/M33)</f>
        <v>0</v>
      </c>
      <c r="CA33">
        <f>IF(M33=0,0,COUNTIF(T5_imgsummary!E33:N33,"ZDENF")*100/M33)</f>
        <v>0</v>
      </c>
      <c r="CB33">
        <f>IF(M33=0,0,COUNTIF(T5_imgsummary!E33:N33,"ZEUPF")*100/M33)</f>
        <v>0</v>
      </c>
      <c r="CC33">
        <f>IF(M33=0,0,COUNTIF(T5_imgsummary!E33:N33,"ZFAVF")*100/M33)</f>
        <v>0</v>
      </c>
      <c r="CD33">
        <f>IF(M33=0,0,COUNTIF(T5_imgsummary!E33:N33,"ZCMRF")*100/M33)</f>
        <v>0</v>
      </c>
      <c r="CE33">
        <f>IF(M33=0,0,COUNTIF(T5_imgsummary!E33:N33,"ZMUSF")*100/M33)</f>
        <v>0</v>
      </c>
      <c r="CF33">
        <f>IF(M33=0,0,COUNTIF(T5_imgsummary!E33:N33,"ZNSC")*100/M33)</f>
        <v>0</v>
      </c>
      <c r="CG33">
        <f>IF(M33=0,0,COUNTIF(T5_imgsummary!E33:N33,"ZOC")*100/M33)</f>
        <v>0</v>
      </c>
      <c r="CH33">
        <f>IF(M33=0,0,COUNTIF(T5_imgsummary!E33:N33,"ZPOCF")*100/M33)</f>
        <v>0</v>
      </c>
      <c r="CI33">
        <f>IF(M33=0,0,COUNTIF(T5_imgsummary!E33:N33,"ZPORF")*100/M33)</f>
        <v>0</v>
      </c>
      <c r="CK33" s="26">
        <f>IF(M33=0,0,COUNTIF(T5_imgsummary!E33:N33,"AA")*100/M33)</f>
        <v>60</v>
      </c>
      <c r="CL33" s="26">
        <f>IF(M33=0,0,COUNTIF(T5_imgsummary!E33:N33,"CA")*100/M33)</f>
        <v>10</v>
      </c>
      <c r="CM33">
        <f>IF(M33=0,0,COUNTIF(T5_imgsummary!E33:N33,"DC")*100/M33)</f>
        <v>0</v>
      </c>
      <c r="CN33">
        <f>IF(M33=0,0,COUNTIF(T5_imgsummary!E33:N33,"DCA")*100/M33)</f>
        <v>0</v>
      </c>
      <c r="CO33">
        <f>IF(M33=0,0,COUNTIF(T5_imgsummary!E33:N33,"DIS")*100/M33)</f>
        <v>0</v>
      </c>
      <c r="CQ33">
        <f>IF(M33=0,0,COUNTIF(T5_imgsummary!E33:N33,"GRV")*100/M33)</f>
        <v>0</v>
      </c>
      <c r="CR33">
        <f>IF(M33=0,0,COUNTIF(T5_imgsummary!E33:N33,"R")*100/M33)</f>
        <v>0</v>
      </c>
      <c r="CS33">
        <f>IF(M33=0,0,COUNTIF(T5_imgsummary!E33:N33,"S")*100/M33)</f>
        <v>0</v>
      </c>
      <c r="CT33">
        <f>IF(M33=0,0,COUNTIF(T5_imgsummary!E33:N33,"RCK")*100/M33)</f>
        <v>0</v>
      </c>
      <c r="CU33">
        <f>IF(M33=0,0,COUNTIF(T5_imgsummary!E33:N33,"SI")*100/M33)</f>
        <v>0</v>
      </c>
      <c r="CW33">
        <f>IF(M33=0,0,COUNTIF(T5_imgsummary!E33:N33,"COD")*100/M33)</f>
        <v>0</v>
      </c>
      <c r="CX33">
        <f>IF(M33=0,0,COUNTIF(T5_imgsummary!E33:N33,"KAPP")*100/M33)</f>
        <v>0</v>
      </c>
      <c r="CY33">
        <f>IF(M33=0,0,COUNTIF(T5_imgsummary!E33:N33,"MA")*100/M33)</f>
        <v>0</v>
      </c>
      <c r="CZ33">
        <f>IF(M33=0,0,COUNTIF(T5_imgsummary!E33:N33,"SARG")*100/M33)</f>
        <v>0</v>
      </c>
      <c r="DB33" s="26">
        <f>IF(M33=0,0,COUNTIF(T5_imgsummary!E33:N33,"HA")*100/M33)</f>
        <v>20</v>
      </c>
      <c r="DD33">
        <f>IF(M33=0,0,COUNTIF(T5_imgsummary!E33:N33,"COTS")*100/M33)</f>
        <v>0</v>
      </c>
      <c r="DE33">
        <f>IF(M33=0,0,COUNTIF(T5_imgsummary!E33:N33,"COR")*100/M33)</f>
        <v>0</v>
      </c>
      <c r="DF33">
        <f>IF(M33=0,0,COUNTIF(T5_imgsummary!E33:N33,"DIA")*100/M33)</f>
        <v>0</v>
      </c>
      <c r="DG33">
        <f>IF(M33=0,0,COUNTIF(T5_imgsummary!E33:N33,"GORG")*100/M33)</f>
        <v>0</v>
      </c>
      <c r="DH33">
        <f>IF(M33=0,0,COUNTIF(T5_imgsummary!E33:N33,"ISIS")*100/M33)</f>
        <v>0</v>
      </c>
      <c r="DI33">
        <f>IF(M33=0,0,COUNTIF(T5_imgsummary!E33:N33,"OT")*100/M33)</f>
        <v>0</v>
      </c>
      <c r="DJ33">
        <f>IF(M33=0,0,COUNTIF(T5_imgsummary!E33:N33,"SG")*100/M33)</f>
        <v>0</v>
      </c>
      <c r="DK33">
        <f>IF(M33=0,0,COUNTIF(T5_imgsummary!E33:N33,"SC")*100/M33)</f>
        <v>0</v>
      </c>
      <c r="DL33">
        <f>IF(M33=0,0,COUNTIF(T5_imgsummary!E33:N33,"SP")*100/M33)</f>
        <v>0</v>
      </c>
      <c r="DM33">
        <f>IF(M33=0,0,COUNTIF(T5_imgsummary!E33:N33,"ZO")*100/M33)</f>
        <v>0</v>
      </c>
      <c r="DO33">
        <f>IF(M33=0,0,COUNTIF(T5_imgsummary!E33:N33,"TWB")*100/M33)</f>
        <v>0</v>
      </c>
      <c r="DQ33">
        <f>IF(M33=0,0,COUNTIF(T5_imgsummary!Y33:AH33,"COR")*100/M33)</f>
        <v>0</v>
      </c>
      <c r="DR33">
        <f>IF(M33=0,0,COUNTIF(T5_imgsummary!Y33:AH33,"COTS")*100/M33)</f>
        <v>0</v>
      </c>
      <c r="DS33">
        <f>IF(M33=0,0,COUNTIF(T5_imgsummary!Y33:AH33,"DIA")*100/M33)</f>
        <v>0</v>
      </c>
      <c r="DT33">
        <f>IF(M33=0,0,COUNTIF(T5_imgsummary!Y33:AH33,"GORG")*100/M33)</f>
        <v>0</v>
      </c>
      <c r="DU33">
        <f>IF(M33=0,0,COUNTIF(T5_imgsummary!Y33:AH33,"ISIS")*100/M33)</f>
        <v>0</v>
      </c>
      <c r="DV33">
        <f>IF(M33=0,0,COUNTIF(T5_imgsummary!Y33:AH33,"DIS")*100/M33)</f>
        <v>0</v>
      </c>
      <c r="DW33">
        <f>IF(M33=0,0,COUNTIF(T5_imgsummary!Y33:AH33,"BLEC")*100/M33)</f>
        <v>0</v>
      </c>
      <c r="DX33">
        <f>IF(M33=0,0,COUNTIF(T5_imgsummary!Y33:AH33,"COD")*100/M33)</f>
        <v>0</v>
      </c>
      <c r="DY33">
        <f>IF(M33=0,0,COUNTIF(T5_imgsummary!Y33:AH33,"KAPP")*100/M33)</f>
        <v>0</v>
      </c>
      <c r="DZ33">
        <f>IF(M33=0,0,COUNTIF(T5_imgsummary!Y33:AH33,"SARG")*100/M33)</f>
        <v>0</v>
      </c>
      <c r="EA33">
        <f>IF(M33=0,0,COUNTIF(T5_imgsummary!Y33:AH33,"ZACRF")*100/M33)</f>
        <v>0</v>
      </c>
      <c r="EB33">
        <f>IF(M33=0,0,COUNTIF(T5_imgsummary!Y33:AH33,"ZAGARF")*100/M33)</f>
        <v>0</v>
      </c>
      <c r="EC33">
        <f>IF(M33=0,0,COUNTIF(T5_imgsummary!Y33:AH33,"ZAGATF")*100/M33)</f>
        <v>0</v>
      </c>
      <c r="ED33">
        <f>IF(M33=0,0,COUNTIF(T5_imgsummary!Y33:AH33,"ZCMRF")*100/M33)</f>
        <v>0</v>
      </c>
      <c r="EE33">
        <f>IF(M33=0,0,COUNTIF(T5_imgsummary!Y33:AH33,"ZDENF")*100/M33)</f>
        <v>0</v>
      </c>
      <c r="EF33">
        <f>IF(M33=0,0,COUNTIF(T5_imgsummary!Y33:AH33,"ZEUPF")*100/M33)</f>
        <v>0</v>
      </c>
      <c r="EG33">
        <f>IF(M33=0,0,COUNTIF(T5_imgsummary!Y33:AH33,"ZFAVF")*100/M33)</f>
        <v>0</v>
      </c>
      <c r="EH33">
        <f>IF(M33=0,0,COUNTIF(T5_imgsummary!Y33:AH33,"ZMUSF")*100/M33)</f>
        <v>0</v>
      </c>
      <c r="EI33">
        <f>IF(M33=0,0,COUNTIF(T5_imgsummary!Y33:AH33,"ZNSC")*100/M33)</f>
        <v>0</v>
      </c>
      <c r="EJ33">
        <f>IF(M33=0,0,COUNTIF(T5_imgsummary!Y33:AH33,"ZOC")*100/M33)</f>
        <v>0</v>
      </c>
      <c r="EK33">
        <f>IF(M33=0,0,COUNTIF(T5_imgsummary!Y33:AH33,"ZPOCF")*100/M33)</f>
        <v>0</v>
      </c>
      <c r="EL33">
        <f>IF(M33=0,0,COUNTIF(T5_imgsummary!Y33:AH33,"ZPORF")*100/M33)</f>
        <v>0</v>
      </c>
    </row>
    <row r="34" spans="1:142" x14ac:dyDescent="0.25">
      <c r="A34">
        <v>32</v>
      </c>
      <c r="B34" t="s">
        <v>1060</v>
      </c>
      <c r="F34" s="26">
        <f>IF(M34=0,0,COUNTIF(T5_imgsummary!O34:X34,"HC")*100/M34)</f>
        <v>10</v>
      </c>
      <c r="G34" s="26">
        <f>IF(M34=0,0,COUNTIF(T5_imgsummary!O34:X34,"AA")*100/M34)</f>
        <v>60</v>
      </c>
      <c r="H34">
        <f>IF(M34=0,0,COUNTIF(T5_imgsummary!O34:X34,"AB")*100/M34)</f>
        <v>0</v>
      </c>
      <c r="I34" s="26">
        <f>IF(M34=0,0,COUNTIF(T5_imgsummary!O34:X34,"MA")*100/M34)</f>
        <v>10</v>
      </c>
      <c r="J34" s="26">
        <f>IF(M34=0,0,COUNTIF(T5_imgsummary!O34:X34,"HA")*100/M34)</f>
        <v>20</v>
      </c>
      <c r="K34">
        <f>IF(M34=0,0,COUNTIF(T5_imgsummary!O34:X34,"OB")*100/M34)</f>
        <v>0</v>
      </c>
      <c r="L34">
        <f>IF(M34=0,0,COUNTIF(T5_imgsummary!O34:X34,"TWB")*100/M34)</f>
        <v>0</v>
      </c>
      <c r="M34">
        <f>10-COUNTIF(T5_imgsummary!O34:X34,"TWS")</f>
        <v>10</v>
      </c>
      <c r="P34">
        <f>IF(M34=0,0,COUNTIF(T5_imgsummary!E34:N34,"ACAN")*100/M34)</f>
        <v>0</v>
      </c>
      <c r="Q34">
        <f>IF(M34=0,0,COUNTIF(T5_imgsummary!E34:N34,"ACB")*100/M34)</f>
        <v>0</v>
      </c>
      <c r="R34">
        <f>IF(M34=0,0,COUNTIF(T5_imgsummary!E34:N34,"ACC")*100/M34)</f>
        <v>0</v>
      </c>
      <c r="S34">
        <f>IF(M34=0,0,COUNTIF(T5_imgsummary!E34:N34,"ACD")*100/M34)</f>
        <v>0</v>
      </c>
      <c r="T34">
        <f>IF(M34=0,0,COUNTIF(T5_imgsummary!E34:N34,"ACH")*100/M34)</f>
        <v>0</v>
      </c>
      <c r="U34">
        <f>IF(M34=0,0,COUNTIF(T5_imgsummary!E34:N34,"ACT")*100/M34)</f>
        <v>0</v>
      </c>
      <c r="V34">
        <f>IF(M34=0,0,COUNTIF(T5_imgsummary!E34:N34,"ACR")*100/M34)</f>
        <v>0</v>
      </c>
      <c r="W34">
        <f>IF(M34=0,0,COUNTIF(T5_imgsummary!E34:N34,"AST")*100/M34)</f>
        <v>0</v>
      </c>
      <c r="X34">
        <f>IF(M34=0,0,COUNTIF(T5_imgsummary!E34:N34,"AF")*100/M34)</f>
        <v>0</v>
      </c>
      <c r="Y34">
        <f>IF(M34=0,0,COUNTIF(T5_imgsummary!E34:N34,"BLEC")*100/M34)</f>
        <v>0</v>
      </c>
      <c r="Z34">
        <f>IF(M34=0,0,COUNTIF(T5_imgsummary!E34:N34,"CAU")*100/M34)</f>
        <v>0</v>
      </c>
      <c r="AA34">
        <f>IF(M34=0,0,COUNTIF(T5_imgsummary!E34:N34,"COE")*100/M34)</f>
        <v>0</v>
      </c>
      <c r="AB34">
        <f>IF(M34=0,0,COUNTIF(T5_imgsummary!E34:N34,"COS")*100/M34)</f>
        <v>0</v>
      </c>
      <c r="AC34">
        <f>IF(M34=0,0,COUNTIF(T5_imgsummary!E34:N34,"CYP")*100/M34)</f>
        <v>0</v>
      </c>
      <c r="AD34">
        <f>IF(M34=0,0,COUNTIF(T5_imgsummary!E34:N34,"DIP")*100/M34)</f>
        <v>0</v>
      </c>
      <c r="AE34">
        <f>IF(M34=0,0,COUNTIF(T5_imgsummary!E34:N34,"ECHY")*100/M34)</f>
        <v>0</v>
      </c>
      <c r="AF34">
        <f>IF(M34=0,0,COUNTIF(T5_imgsummary!E34:N34,"ECHI")*100/M34)</f>
        <v>0</v>
      </c>
      <c r="AG34">
        <f>IF(M34=0,0,COUNTIF(T5_imgsummary!E34:N34,"EUP")*100/M34)</f>
        <v>0</v>
      </c>
      <c r="AH34">
        <f>IF(M34=0,0,COUNTIF(T5_imgsummary!E34:N34,"FAV")*100/M34)</f>
        <v>0</v>
      </c>
      <c r="AI34" s="26">
        <f>IF(M34=0,0,COUNTIF(T5_imgsummary!E34:N34,"FVI")*100/M34)</f>
        <v>10</v>
      </c>
      <c r="AJ34">
        <f>IF(M34=0,0,COUNTIF(T5_imgsummary!E34:N34,"CMR")*100/M34)</f>
        <v>0</v>
      </c>
      <c r="AK34">
        <f>IF(M34=0,0,COUNTIF(T5_imgsummary!E34:N34,"GAL")*100/M34)</f>
        <v>0</v>
      </c>
      <c r="AL34">
        <f>IF(M34=0,0,COUNTIF(T5_imgsummary!E34:N34,"GONIA")*100/M34)</f>
        <v>0</v>
      </c>
      <c r="AM34">
        <f>IF(M34=0,0,COUNTIF(T5_imgsummary!E34:N34,"GONIO")*100/M34)</f>
        <v>0</v>
      </c>
      <c r="AN34">
        <f>IF(M34=0,0,COUNTIF(T5_imgsummary!E34:N34,"HEL")*100/M34)</f>
        <v>0</v>
      </c>
      <c r="AO34">
        <f>IF(M34=0,0,COUNTIF(T5_imgsummary!E34:N34,"HYD")*100/M34)</f>
        <v>0</v>
      </c>
      <c r="AP34">
        <f>IF(M34=0,0,COUNTIF(T5_imgsummary!E34:N34,"ISO")*100/M34)</f>
        <v>0</v>
      </c>
      <c r="AQ34">
        <f>IF(M34=0,0,COUNTIF(T5_imgsummary!E34:N34,"LEPA")*100/M34)</f>
        <v>0</v>
      </c>
      <c r="AR34">
        <f>IF(M34=0,0,COUNTIF(T5_imgsummary!E34:N34,"LEPS")*100/M34)</f>
        <v>0</v>
      </c>
      <c r="AS34">
        <f>IF(M34=0,0,COUNTIF(T5_imgsummary!E34:N34,"LOB")*100/M34)</f>
        <v>0</v>
      </c>
      <c r="AT34">
        <f>IF(M34=0,0,COUNTIF(T5_imgsummary!E34:N34,"MER")*100/M34)</f>
        <v>0</v>
      </c>
      <c r="AU34">
        <f>IF(M34=0,0,COUNTIF(T5_imgsummary!E34:N34,"MILL")*100/M34)</f>
        <v>0</v>
      </c>
      <c r="AV34">
        <f>IF(M34=0,0,COUNTIF(T5_imgsummary!E34:N34,"MON")*100/M34)</f>
        <v>0</v>
      </c>
      <c r="AW34">
        <f>IF(M34=0,0,COUNTIF(T5_imgsummary!E34:N34,"MONTB")*100/M34)</f>
        <v>0</v>
      </c>
      <c r="AX34">
        <f>IF(M34=0,0,COUNTIF(T5_imgsummary!E34:N34,"MONTE")*100/M34)</f>
        <v>0</v>
      </c>
      <c r="AY34">
        <f>IF(M34=0,0,COUNTIF(T5_imgsummary!E34:N34,"MONTF")*100/M34)</f>
        <v>0</v>
      </c>
      <c r="AZ34">
        <f>IF(M34=0,0,COUNTIF(T5_imgsummary!E34:N34,"MYC")*100/M34)</f>
        <v>0</v>
      </c>
      <c r="BA34">
        <f>IF(M34=0,0,COUNTIF(T5_imgsummary!E34:N34,"CB")*100/M34)</f>
        <v>0</v>
      </c>
      <c r="BB34">
        <f>IF(M34=0,0,COUNTIF(T5_imgsummary!E34:N34,"BUB")*100/M34)</f>
        <v>0</v>
      </c>
      <c r="BC34">
        <f>IF(M34=0,0,COUNTIF(T5_imgsummary!E34:N34,"CE")*100/M34)</f>
        <v>0</v>
      </c>
      <c r="BD34">
        <f>IF(M34=0,0,COUNTIF(T5_imgsummary!E34:N34,"CF")*100/M34)</f>
        <v>0</v>
      </c>
      <c r="BE34">
        <f>IF(M34=0,0,COUNTIF(T5_imgsummary!E34:N34,"FOT")*100/M34)</f>
        <v>0</v>
      </c>
      <c r="BF34">
        <f>IF(M34=0,0,COUNTIF(T5_imgsummary!E34:N34,"CM")*100/M34)</f>
        <v>0</v>
      </c>
      <c r="BG34">
        <f>IF(M34=0,0,COUNTIF(T5_imgsummary!E34:N34,"OULA")*100/M34)</f>
        <v>0</v>
      </c>
      <c r="BH34">
        <f>IF(M34=0,0,COUNTIF(T5_imgsummary!E34:N34,"OULO")*100/M34)</f>
        <v>0</v>
      </c>
      <c r="BI34">
        <f>IF(M34=0,0,COUNTIF(T5_imgsummary!E34:N34,"OXY")*100/M34)</f>
        <v>0</v>
      </c>
      <c r="BJ34">
        <f>IF(M34=0,0,COUNTIF(T5_imgsummary!E34:N34,"PACE")*100/M34)</f>
        <v>0</v>
      </c>
      <c r="BK34">
        <f>IF(M34=0,0,COUNTIF(T5_imgsummary!E34:N34,"PACF")*100/M34)</f>
        <v>0</v>
      </c>
      <c r="BL34">
        <f>IF(M34=0,0,COUNTIF(T5_imgsummary!E34:N34,"PAV")*100/M34)</f>
        <v>0</v>
      </c>
      <c r="BM34">
        <f>IF(M34=0,0,COUNTIF(T5_imgsummary!E34:N34,"PEC")*100/M34)</f>
        <v>0</v>
      </c>
      <c r="BN34">
        <f>IF(M34=0,0,COUNTIF(T5_imgsummary!E34:N34,"PLAT")*100/M34)</f>
        <v>0</v>
      </c>
      <c r="BO34">
        <f>IF(M34=0,0,COUNTIF(T5_imgsummary!E34:N34,"POC")*100/M34)</f>
        <v>0</v>
      </c>
      <c r="BP34">
        <f>IF(M34=0,0,COUNTIF(T5_imgsummary!E34:N34,"PORB")*100/M34)</f>
        <v>0</v>
      </c>
      <c r="BQ34">
        <f>IF(M34=0,0,COUNTIF(T5_imgsummary!E34:N34,"PORE")*100/M34)</f>
        <v>0</v>
      </c>
      <c r="BR34">
        <f>IF(M34=0,0,COUNTIF(T5_imgsummary!E34:N34,"PORM")*100/M34)</f>
        <v>0</v>
      </c>
      <c r="BS34">
        <f>IF(M34=0,0,COUNTIF(T5_imgsummary!E34:N34,"SER")*100/M34)</f>
        <v>0</v>
      </c>
      <c r="BT34">
        <f>IF(M34=0,0,COUNTIF(T5_imgsummary!E34:N34,"STY")*100/M34)</f>
        <v>0</v>
      </c>
      <c r="BU34">
        <f>IF(M34=0,0,COUNTIF(T5_imgsummary!E34:N34,"SYM")*100/M34)</f>
        <v>0</v>
      </c>
      <c r="BV34">
        <f>IF(M34=0,0,COUNTIF(T5_imgsummary!E34:N34,"TUBI")*100/M34)</f>
        <v>0</v>
      </c>
      <c r="BW34">
        <f>IF(M34=0,0,COUNTIF(T5_imgsummary!E34:N34,"TURB")*100/M34)</f>
        <v>0</v>
      </c>
      <c r="BX34">
        <f>IF(M34=0,0,COUNTIF(T5_imgsummary!E34:N34,"ZACRF")*100/M34)</f>
        <v>0</v>
      </c>
      <c r="BY34">
        <f>IF(M34=0,0,COUNTIF(T5_imgsummary!E34:N34,"ZAGARF")*100/M34)</f>
        <v>0</v>
      </c>
      <c r="BZ34">
        <f>IF(M34=0,0,COUNTIF(T5_imgsummary!E34:N34,"ZAGATF")*100/M34)</f>
        <v>0</v>
      </c>
      <c r="CA34">
        <f>IF(M34=0,0,COUNTIF(T5_imgsummary!E34:N34,"ZDENF")*100/M34)</f>
        <v>0</v>
      </c>
      <c r="CB34">
        <f>IF(M34=0,0,COUNTIF(T5_imgsummary!E34:N34,"ZEUPF")*100/M34)</f>
        <v>0</v>
      </c>
      <c r="CC34">
        <f>IF(M34=0,0,COUNTIF(T5_imgsummary!E34:N34,"ZFAVF")*100/M34)</f>
        <v>0</v>
      </c>
      <c r="CD34">
        <f>IF(M34=0,0,COUNTIF(T5_imgsummary!E34:N34,"ZCMRF")*100/M34)</f>
        <v>0</v>
      </c>
      <c r="CE34">
        <f>IF(M34=0,0,COUNTIF(T5_imgsummary!E34:N34,"ZMUSF")*100/M34)</f>
        <v>0</v>
      </c>
      <c r="CF34">
        <f>IF(M34=0,0,COUNTIF(T5_imgsummary!E34:N34,"ZNSC")*100/M34)</f>
        <v>0</v>
      </c>
      <c r="CG34">
        <f>IF(M34=0,0,COUNTIF(T5_imgsummary!E34:N34,"ZOC")*100/M34)</f>
        <v>0</v>
      </c>
      <c r="CH34">
        <f>IF(M34=0,0,COUNTIF(T5_imgsummary!E34:N34,"ZPOCF")*100/M34)</f>
        <v>0</v>
      </c>
      <c r="CI34">
        <f>IF(M34=0,0,COUNTIF(T5_imgsummary!E34:N34,"ZPORF")*100/M34)</f>
        <v>0</v>
      </c>
      <c r="CK34" s="26">
        <f>IF(M34=0,0,COUNTIF(T5_imgsummary!E34:N34,"AA")*100/M34)</f>
        <v>60</v>
      </c>
      <c r="CL34">
        <f>IF(M34=0,0,COUNTIF(T5_imgsummary!E34:N34,"CA")*100/M34)</f>
        <v>0</v>
      </c>
      <c r="CM34">
        <f>IF(M34=0,0,COUNTIF(T5_imgsummary!E34:N34,"DC")*100/M34)</f>
        <v>0</v>
      </c>
      <c r="CN34">
        <f>IF(M34=0,0,COUNTIF(T5_imgsummary!E34:N34,"DCA")*100/M34)</f>
        <v>0</v>
      </c>
      <c r="CO34">
        <f>IF(M34=0,0,COUNTIF(T5_imgsummary!E34:N34,"DIS")*100/M34)</f>
        <v>0</v>
      </c>
      <c r="CQ34">
        <f>IF(M34=0,0,COUNTIF(T5_imgsummary!E34:N34,"GRV")*100/M34)</f>
        <v>0</v>
      </c>
      <c r="CR34">
        <f>IF(M34=0,0,COUNTIF(T5_imgsummary!E34:N34,"R")*100/M34)</f>
        <v>0</v>
      </c>
      <c r="CS34">
        <f>IF(M34=0,0,COUNTIF(T5_imgsummary!E34:N34,"S")*100/M34)</f>
        <v>0</v>
      </c>
      <c r="CT34">
        <f>IF(M34=0,0,COUNTIF(T5_imgsummary!E34:N34,"RCK")*100/M34)</f>
        <v>0</v>
      </c>
      <c r="CU34">
        <f>IF(M34=0,0,COUNTIF(T5_imgsummary!E34:N34,"SI")*100/M34)</f>
        <v>0</v>
      </c>
      <c r="CW34">
        <f>IF(M34=0,0,COUNTIF(T5_imgsummary!E34:N34,"COD")*100/M34)</f>
        <v>0</v>
      </c>
      <c r="CX34">
        <f>IF(M34=0,0,COUNTIF(T5_imgsummary!E34:N34,"KAPP")*100/M34)</f>
        <v>0</v>
      </c>
      <c r="CY34" s="26">
        <f>IF(M34=0,0,COUNTIF(T5_imgsummary!E34:N34,"MA")*100/M34)</f>
        <v>10</v>
      </c>
      <c r="CZ34">
        <f>IF(M34=0,0,COUNTIF(T5_imgsummary!E34:N34,"SARG")*100/M34)</f>
        <v>0</v>
      </c>
      <c r="DB34" s="26">
        <f>IF(M34=0,0,COUNTIF(T5_imgsummary!E34:N34,"HA")*100/M34)</f>
        <v>20</v>
      </c>
      <c r="DD34">
        <f>IF(M34=0,0,COUNTIF(T5_imgsummary!E34:N34,"COTS")*100/M34)</f>
        <v>0</v>
      </c>
      <c r="DE34">
        <f>IF(M34=0,0,COUNTIF(T5_imgsummary!E34:N34,"COR")*100/M34)</f>
        <v>0</v>
      </c>
      <c r="DF34">
        <f>IF(M34=0,0,COUNTIF(T5_imgsummary!E34:N34,"DIA")*100/M34)</f>
        <v>0</v>
      </c>
      <c r="DG34">
        <f>IF(M34=0,0,COUNTIF(T5_imgsummary!E34:N34,"GORG")*100/M34)</f>
        <v>0</v>
      </c>
      <c r="DH34">
        <f>IF(M34=0,0,COUNTIF(T5_imgsummary!E34:N34,"ISIS")*100/M34)</f>
        <v>0</v>
      </c>
      <c r="DI34">
        <f>IF(M34=0,0,COUNTIF(T5_imgsummary!E34:N34,"OT")*100/M34)</f>
        <v>0</v>
      </c>
      <c r="DJ34">
        <f>IF(M34=0,0,COUNTIF(T5_imgsummary!E34:N34,"SG")*100/M34)</f>
        <v>0</v>
      </c>
      <c r="DK34">
        <f>IF(M34=0,0,COUNTIF(T5_imgsummary!E34:N34,"SC")*100/M34)</f>
        <v>0</v>
      </c>
      <c r="DL34">
        <f>IF(M34=0,0,COUNTIF(T5_imgsummary!E34:N34,"SP")*100/M34)</f>
        <v>0</v>
      </c>
      <c r="DM34">
        <f>IF(M34=0,0,COUNTIF(T5_imgsummary!E34:N34,"ZO")*100/M34)</f>
        <v>0</v>
      </c>
      <c r="DO34">
        <f>IF(M34=0,0,COUNTIF(T5_imgsummary!E34:N34,"TWB")*100/M34)</f>
        <v>0</v>
      </c>
      <c r="DQ34">
        <f>IF(M34=0,0,COUNTIF(T5_imgsummary!Y34:AH34,"COR")*100/M34)</f>
        <v>0</v>
      </c>
      <c r="DR34">
        <f>IF(M34=0,0,COUNTIF(T5_imgsummary!Y34:AH34,"COTS")*100/M34)</f>
        <v>0</v>
      </c>
      <c r="DS34">
        <f>IF(M34=0,0,COUNTIF(T5_imgsummary!Y34:AH34,"DIA")*100/M34)</f>
        <v>0</v>
      </c>
      <c r="DT34">
        <f>IF(M34=0,0,COUNTIF(T5_imgsummary!Y34:AH34,"GORG")*100/M34)</f>
        <v>0</v>
      </c>
      <c r="DU34">
        <f>IF(M34=0,0,COUNTIF(T5_imgsummary!Y34:AH34,"ISIS")*100/M34)</f>
        <v>0</v>
      </c>
      <c r="DV34">
        <f>IF(M34=0,0,COUNTIF(T5_imgsummary!Y34:AH34,"DIS")*100/M34)</f>
        <v>0</v>
      </c>
      <c r="DW34">
        <f>IF(M34=0,0,COUNTIF(T5_imgsummary!Y34:AH34,"BLEC")*100/M34)</f>
        <v>0</v>
      </c>
      <c r="DX34">
        <f>IF(M34=0,0,COUNTIF(T5_imgsummary!Y34:AH34,"COD")*100/M34)</f>
        <v>0</v>
      </c>
      <c r="DY34">
        <f>IF(M34=0,0,COUNTIF(T5_imgsummary!Y34:AH34,"KAPP")*100/M34)</f>
        <v>0</v>
      </c>
      <c r="DZ34">
        <f>IF(M34=0,0,COUNTIF(T5_imgsummary!Y34:AH34,"SARG")*100/M34)</f>
        <v>0</v>
      </c>
      <c r="EA34">
        <f>IF(M34=0,0,COUNTIF(T5_imgsummary!Y34:AH34,"ZACRF")*100/M34)</f>
        <v>0</v>
      </c>
      <c r="EB34">
        <f>IF(M34=0,0,COUNTIF(T5_imgsummary!Y34:AH34,"ZAGARF")*100/M34)</f>
        <v>0</v>
      </c>
      <c r="EC34">
        <f>IF(M34=0,0,COUNTIF(T5_imgsummary!Y34:AH34,"ZAGATF")*100/M34)</f>
        <v>0</v>
      </c>
      <c r="ED34">
        <f>IF(M34=0,0,COUNTIF(T5_imgsummary!Y34:AH34,"ZCMRF")*100/M34)</f>
        <v>0</v>
      </c>
      <c r="EE34">
        <f>IF(M34=0,0,COUNTIF(T5_imgsummary!Y34:AH34,"ZDENF")*100/M34)</f>
        <v>0</v>
      </c>
      <c r="EF34">
        <f>IF(M34=0,0,COUNTIF(T5_imgsummary!Y34:AH34,"ZEUPF")*100/M34)</f>
        <v>0</v>
      </c>
      <c r="EG34">
        <f>IF(M34=0,0,COUNTIF(T5_imgsummary!Y34:AH34,"ZFAVF")*100/M34)</f>
        <v>0</v>
      </c>
      <c r="EH34">
        <f>IF(M34=0,0,COUNTIF(T5_imgsummary!Y34:AH34,"ZMUSF")*100/M34)</f>
        <v>0</v>
      </c>
      <c r="EI34">
        <f>IF(M34=0,0,COUNTIF(T5_imgsummary!Y34:AH34,"ZNSC")*100/M34)</f>
        <v>0</v>
      </c>
      <c r="EJ34">
        <f>IF(M34=0,0,COUNTIF(T5_imgsummary!Y34:AH34,"ZOC")*100/M34)</f>
        <v>0</v>
      </c>
      <c r="EK34">
        <f>IF(M34=0,0,COUNTIF(T5_imgsummary!Y34:AH34,"ZPOCF")*100/M34)</f>
        <v>0</v>
      </c>
      <c r="EL34">
        <f>IF(M34=0,0,COUNTIF(T5_imgsummary!Y34:AH34,"ZPORF")*100/M34)</f>
        <v>0</v>
      </c>
    </row>
    <row r="35" spans="1:142" x14ac:dyDescent="0.25">
      <c r="A35">
        <v>33</v>
      </c>
      <c r="B35" t="s">
        <v>1061</v>
      </c>
      <c r="F35">
        <f>IF(M35=0,0,COUNTIF(T5_imgsummary!O35:X35,"HC")*100/M35)</f>
        <v>0</v>
      </c>
      <c r="G35" s="26">
        <f>IF(M35=0,0,COUNTIF(T5_imgsummary!O35:X35,"AA")*100/M35)</f>
        <v>80</v>
      </c>
      <c r="H35" s="26">
        <f>IF(M35=0,0,COUNTIF(T5_imgsummary!O35:X35,"AB")*100/M35)</f>
        <v>10</v>
      </c>
      <c r="I35" s="26">
        <f>IF(M35=0,0,COUNTIF(T5_imgsummary!O35:X35,"MA")*100/M35)</f>
        <v>10</v>
      </c>
      <c r="J35">
        <f>IF(M35=0,0,COUNTIF(T5_imgsummary!O35:X35,"HA")*100/M35)</f>
        <v>0</v>
      </c>
      <c r="K35">
        <f>IF(M35=0,0,COUNTIF(T5_imgsummary!O35:X35,"OB")*100/M35)</f>
        <v>0</v>
      </c>
      <c r="L35">
        <f>IF(M35=0,0,COUNTIF(T5_imgsummary!O35:X35,"TWB")*100/M35)</f>
        <v>0</v>
      </c>
      <c r="M35">
        <f>10-COUNTIF(T5_imgsummary!O35:X35,"TWS")</f>
        <v>10</v>
      </c>
      <c r="P35">
        <f>IF(M35=0,0,COUNTIF(T5_imgsummary!E35:N35,"ACAN")*100/M35)</f>
        <v>0</v>
      </c>
      <c r="Q35">
        <f>IF(M35=0,0,COUNTIF(T5_imgsummary!E35:N35,"ACB")*100/M35)</f>
        <v>0</v>
      </c>
      <c r="R35">
        <f>IF(M35=0,0,COUNTIF(T5_imgsummary!E35:N35,"ACC")*100/M35)</f>
        <v>0</v>
      </c>
      <c r="S35">
        <f>IF(M35=0,0,COUNTIF(T5_imgsummary!E35:N35,"ACD")*100/M35)</f>
        <v>0</v>
      </c>
      <c r="T35">
        <f>IF(M35=0,0,COUNTIF(T5_imgsummary!E35:N35,"ACH")*100/M35)</f>
        <v>0</v>
      </c>
      <c r="U35">
        <f>IF(M35=0,0,COUNTIF(T5_imgsummary!E35:N35,"ACT")*100/M35)</f>
        <v>0</v>
      </c>
      <c r="V35">
        <f>IF(M35=0,0,COUNTIF(T5_imgsummary!E35:N35,"ACR")*100/M35)</f>
        <v>0</v>
      </c>
      <c r="W35">
        <f>IF(M35=0,0,COUNTIF(T5_imgsummary!E35:N35,"AST")*100/M35)</f>
        <v>0</v>
      </c>
      <c r="X35">
        <f>IF(M35=0,0,COUNTIF(T5_imgsummary!E35:N35,"AF")*100/M35)</f>
        <v>0</v>
      </c>
      <c r="Y35">
        <f>IF(M35=0,0,COUNTIF(T5_imgsummary!E35:N35,"BLEC")*100/M35)</f>
        <v>0</v>
      </c>
      <c r="Z35">
        <f>IF(M35=0,0,COUNTIF(T5_imgsummary!E35:N35,"CAU")*100/M35)</f>
        <v>0</v>
      </c>
      <c r="AA35">
        <f>IF(M35=0,0,COUNTIF(T5_imgsummary!E35:N35,"COE")*100/M35)</f>
        <v>0</v>
      </c>
      <c r="AB35">
        <f>IF(M35=0,0,COUNTIF(T5_imgsummary!E35:N35,"COS")*100/M35)</f>
        <v>0</v>
      </c>
      <c r="AC35">
        <f>IF(M35=0,0,COUNTIF(T5_imgsummary!E35:N35,"CYP")*100/M35)</f>
        <v>0</v>
      </c>
      <c r="AD35">
        <f>IF(M35=0,0,COUNTIF(T5_imgsummary!E35:N35,"DIP")*100/M35)</f>
        <v>0</v>
      </c>
      <c r="AE35">
        <f>IF(M35=0,0,COUNTIF(T5_imgsummary!E35:N35,"ECHY")*100/M35)</f>
        <v>0</v>
      </c>
      <c r="AF35">
        <f>IF(M35=0,0,COUNTIF(T5_imgsummary!E35:N35,"ECHI")*100/M35)</f>
        <v>0</v>
      </c>
      <c r="AG35">
        <f>IF(M35=0,0,COUNTIF(T5_imgsummary!E35:N35,"EUP")*100/M35)</f>
        <v>0</v>
      </c>
      <c r="AH35">
        <f>IF(M35=0,0,COUNTIF(T5_imgsummary!E35:N35,"FAV")*100/M35)</f>
        <v>0</v>
      </c>
      <c r="AI35">
        <f>IF(M35=0,0,COUNTIF(T5_imgsummary!E35:N35,"FVI")*100/M35)</f>
        <v>0</v>
      </c>
      <c r="AJ35">
        <f>IF(M35=0,0,COUNTIF(T5_imgsummary!E35:N35,"CMR")*100/M35)</f>
        <v>0</v>
      </c>
      <c r="AK35">
        <f>IF(M35=0,0,COUNTIF(T5_imgsummary!E35:N35,"GAL")*100/M35)</f>
        <v>0</v>
      </c>
      <c r="AL35">
        <f>IF(M35=0,0,COUNTIF(T5_imgsummary!E35:N35,"GONIA")*100/M35)</f>
        <v>0</v>
      </c>
      <c r="AM35">
        <f>IF(M35=0,0,COUNTIF(T5_imgsummary!E35:N35,"GONIO")*100/M35)</f>
        <v>0</v>
      </c>
      <c r="AN35">
        <f>IF(M35=0,0,COUNTIF(T5_imgsummary!E35:N35,"HEL")*100/M35)</f>
        <v>0</v>
      </c>
      <c r="AO35">
        <f>IF(M35=0,0,COUNTIF(T5_imgsummary!E35:N35,"HYD")*100/M35)</f>
        <v>0</v>
      </c>
      <c r="AP35">
        <f>IF(M35=0,0,COUNTIF(T5_imgsummary!E35:N35,"ISO")*100/M35)</f>
        <v>0</v>
      </c>
      <c r="AQ35">
        <f>IF(M35=0,0,COUNTIF(T5_imgsummary!E35:N35,"LEPA")*100/M35)</f>
        <v>0</v>
      </c>
      <c r="AR35">
        <f>IF(M35=0,0,COUNTIF(T5_imgsummary!E35:N35,"LEPS")*100/M35)</f>
        <v>0</v>
      </c>
      <c r="AS35">
        <f>IF(M35=0,0,COUNTIF(T5_imgsummary!E35:N35,"LOB")*100/M35)</f>
        <v>0</v>
      </c>
      <c r="AT35">
        <f>IF(M35=0,0,COUNTIF(T5_imgsummary!E35:N35,"MER")*100/M35)</f>
        <v>0</v>
      </c>
      <c r="AU35">
        <f>IF(M35=0,0,COUNTIF(T5_imgsummary!E35:N35,"MILL")*100/M35)</f>
        <v>0</v>
      </c>
      <c r="AV35">
        <f>IF(M35=0,0,COUNTIF(T5_imgsummary!E35:N35,"MON")*100/M35)</f>
        <v>0</v>
      </c>
      <c r="AW35">
        <f>IF(M35=0,0,COUNTIF(T5_imgsummary!E35:N35,"MONTB")*100/M35)</f>
        <v>0</v>
      </c>
      <c r="AX35">
        <f>IF(M35=0,0,COUNTIF(T5_imgsummary!E35:N35,"MONTE")*100/M35)</f>
        <v>0</v>
      </c>
      <c r="AY35">
        <f>IF(M35=0,0,COUNTIF(T5_imgsummary!E35:N35,"MONTF")*100/M35)</f>
        <v>0</v>
      </c>
      <c r="AZ35">
        <f>IF(M35=0,0,COUNTIF(T5_imgsummary!E35:N35,"MYC")*100/M35)</f>
        <v>0</v>
      </c>
      <c r="BA35">
        <f>IF(M35=0,0,COUNTIF(T5_imgsummary!E35:N35,"CB")*100/M35)</f>
        <v>0</v>
      </c>
      <c r="BB35">
        <f>IF(M35=0,0,COUNTIF(T5_imgsummary!E35:N35,"BUB")*100/M35)</f>
        <v>0</v>
      </c>
      <c r="BC35">
        <f>IF(M35=0,0,COUNTIF(T5_imgsummary!E35:N35,"CE")*100/M35)</f>
        <v>0</v>
      </c>
      <c r="BD35">
        <f>IF(M35=0,0,COUNTIF(T5_imgsummary!E35:N35,"CF")*100/M35)</f>
        <v>0</v>
      </c>
      <c r="BE35">
        <f>IF(M35=0,0,COUNTIF(T5_imgsummary!E35:N35,"FOT")*100/M35)</f>
        <v>0</v>
      </c>
      <c r="BF35">
        <f>IF(M35=0,0,COUNTIF(T5_imgsummary!E35:N35,"CM")*100/M35)</f>
        <v>0</v>
      </c>
      <c r="BG35">
        <f>IF(M35=0,0,COUNTIF(T5_imgsummary!E35:N35,"OULA")*100/M35)</f>
        <v>0</v>
      </c>
      <c r="BH35">
        <f>IF(M35=0,0,COUNTIF(T5_imgsummary!E35:N35,"OULO")*100/M35)</f>
        <v>0</v>
      </c>
      <c r="BI35">
        <f>IF(M35=0,0,COUNTIF(T5_imgsummary!E35:N35,"OXY")*100/M35)</f>
        <v>0</v>
      </c>
      <c r="BJ35">
        <f>IF(M35=0,0,COUNTIF(T5_imgsummary!E35:N35,"PACE")*100/M35)</f>
        <v>0</v>
      </c>
      <c r="BK35">
        <f>IF(M35=0,0,COUNTIF(T5_imgsummary!E35:N35,"PACF")*100/M35)</f>
        <v>0</v>
      </c>
      <c r="BL35">
        <f>IF(M35=0,0,COUNTIF(T5_imgsummary!E35:N35,"PAV")*100/M35)</f>
        <v>0</v>
      </c>
      <c r="BM35">
        <f>IF(M35=0,0,COUNTIF(T5_imgsummary!E35:N35,"PEC")*100/M35)</f>
        <v>0</v>
      </c>
      <c r="BN35">
        <f>IF(M35=0,0,COUNTIF(T5_imgsummary!E35:N35,"PLAT")*100/M35)</f>
        <v>0</v>
      </c>
      <c r="BO35">
        <f>IF(M35=0,0,COUNTIF(T5_imgsummary!E35:N35,"POC")*100/M35)</f>
        <v>0</v>
      </c>
      <c r="BP35">
        <f>IF(M35=0,0,COUNTIF(T5_imgsummary!E35:N35,"PORB")*100/M35)</f>
        <v>0</v>
      </c>
      <c r="BQ35">
        <f>IF(M35=0,0,COUNTIF(T5_imgsummary!E35:N35,"PORE")*100/M35)</f>
        <v>0</v>
      </c>
      <c r="BR35">
        <f>IF(M35=0,0,COUNTIF(T5_imgsummary!E35:N35,"PORM")*100/M35)</f>
        <v>0</v>
      </c>
      <c r="BS35">
        <f>IF(M35=0,0,COUNTIF(T5_imgsummary!E35:N35,"SER")*100/M35)</f>
        <v>0</v>
      </c>
      <c r="BT35">
        <f>IF(M35=0,0,COUNTIF(T5_imgsummary!E35:N35,"STY")*100/M35)</f>
        <v>0</v>
      </c>
      <c r="BU35">
        <f>IF(M35=0,0,COUNTIF(T5_imgsummary!E35:N35,"SYM")*100/M35)</f>
        <v>0</v>
      </c>
      <c r="BV35">
        <f>IF(M35=0,0,COUNTIF(T5_imgsummary!E35:N35,"TUBI")*100/M35)</f>
        <v>0</v>
      </c>
      <c r="BW35">
        <f>IF(M35=0,0,COUNTIF(T5_imgsummary!E35:N35,"TURB")*100/M35)</f>
        <v>0</v>
      </c>
      <c r="BX35">
        <f>IF(M35=0,0,COUNTIF(T5_imgsummary!E35:N35,"ZACRF")*100/M35)</f>
        <v>0</v>
      </c>
      <c r="BY35">
        <f>IF(M35=0,0,COUNTIF(T5_imgsummary!E35:N35,"ZAGARF")*100/M35)</f>
        <v>0</v>
      </c>
      <c r="BZ35">
        <f>IF(M35=0,0,COUNTIF(T5_imgsummary!E35:N35,"ZAGATF")*100/M35)</f>
        <v>0</v>
      </c>
      <c r="CA35">
        <f>IF(M35=0,0,COUNTIF(T5_imgsummary!E35:N35,"ZDENF")*100/M35)</f>
        <v>0</v>
      </c>
      <c r="CB35">
        <f>IF(M35=0,0,COUNTIF(T5_imgsummary!E35:N35,"ZEUPF")*100/M35)</f>
        <v>0</v>
      </c>
      <c r="CC35">
        <f>IF(M35=0,0,COUNTIF(T5_imgsummary!E35:N35,"ZFAVF")*100/M35)</f>
        <v>0</v>
      </c>
      <c r="CD35">
        <f>IF(M35=0,0,COUNTIF(T5_imgsummary!E35:N35,"ZCMRF")*100/M35)</f>
        <v>0</v>
      </c>
      <c r="CE35">
        <f>IF(M35=0,0,COUNTIF(T5_imgsummary!E35:N35,"ZMUSF")*100/M35)</f>
        <v>0</v>
      </c>
      <c r="CF35">
        <f>IF(M35=0,0,COUNTIF(T5_imgsummary!E35:N35,"ZNSC")*100/M35)</f>
        <v>0</v>
      </c>
      <c r="CG35">
        <f>IF(M35=0,0,COUNTIF(T5_imgsummary!E35:N35,"ZOC")*100/M35)</f>
        <v>0</v>
      </c>
      <c r="CH35">
        <f>IF(M35=0,0,COUNTIF(T5_imgsummary!E35:N35,"ZPOCF")*100/M35)</f>
        <v>0</v>
      </c>
      <c r="CI35">
        <f>IF(M35=0,0,COUNTIF(T5_imgsummary!E35:N35,"ZPORF")*100/M35)</f>
        <v>0</v>
      </c>
      <c r="CK35" s="26">
        <f>IF(M35=0,0,COUNTIF(T5_imgsummary!E35:N35,"AA")*100/M35)</f>
        <v>80</v>
      </c>
      <c r="CL35">
        <f>IF(M35=0,0,COUNTIF(T5_imgsummary!E35:N35,"CA")*100/M35)</f>
        <v>0</v>
      </c>
      <c r="CM35">
        <f>IF(M35=0,0,COUNTIF(T5_imgsummary!E35:N35,"DC")*100/M35)</f>
        <v>0</v>
      </c>
      <c r="CN35">
        <f>IF(M35=0,0,COUNTIF(T5_imgsummary!E35:N35,"DCA")*100/M35)</f>
        <v>0</v>
      </c>
      <c r="CO35">
        <f>IF(M35=0,0,COUNTIF(T5_imgsummary!E35:N35,"DIS")*100/M35)</f>
        <v>0</v>
      </c>
      <c r="CQ35">
        <f>IF(M35=0,0,COUNTIF(T5_imgsummary!E35:N35,"GRV")*100/M35)</f>
        <v>0</v>
      </c>
      <c r="CR35" s="26">
        <f>IF(M35=0,0,COUNTIF(T5_imgsummary!E35:N35,"R")*100/M35)</f>
        <v>10</v>
      </c>
      <c r="CS35">
        <f>IF(M35=0,0,COUNTIF(T5_imgsummary!E35:N35,"S")*100/M35)</f>
        <v>0</v>
      </c>
      <c r="CT35">
        <f>IF(M35=0,0,COUNTIF(T5_imgsummary!E35:N35,"RCK")*100/M35)</f>
        <v>0</v>
      </c>
      <c r="CU35">
        <f>IF(M35=0,0,COUNTIF(T5_imgsummary!E35:N35,"SI")*100/M35)</f>
        <v>0</v>
      </c>
      <c r="CW35">
        <f>IF(M35=0,0,COUNTIF(T5_imgsummary!E35:N35,"COD")*100/M35)</f>
        <v>0</v>
      </c>
      <c r="CX35">
        <f>IF(M35=0,0,COUNTIF(T5_imgsummary!E35:N35,"KAPP")*100/M35)</f>
        <v>0</v>
      </c>
      <c r="CY35" s="26">
        <f>IF(M35=0,0,COUNTIF(T5_imgsummary!E35:N35,"MA")*100/M35)</f>
        <v>10</v>
      </c>
      <c r="CZ35">
        <f>IF(M35=0,0,COUNTIF(T5_imgsummary!E35:N35,"SARG")*100/M35)</f>
        <v>0</v>
      </c>
      <c r="DB35">
        <f>IF(M35=0,0,COUNTIF(T5_imgsummary!E35:N35,"HA")*100/M35)</f>
        <v>0</v>
      </c>
      <c r="DD35">
        <f>IF(M35=0,0,COUNTIF(T5_imgsummary!E35:N35,"COTS")*100/M35)</f>
        <v>0</v>
      </c>
      <c r="DE35">
        <f>IF(M35=0,0,COUNTIF(T5_imgsummary!E35:N35,"COR")*100/M35)</f>
        <v>0</v>
      </c>
      <c r="DF35">
        <f>IF(M35=0,0,COUNTIF(T5_imgsummary!E35:N35,"DIA")*100/M35)</f>
        <v>0</v>
      </c>
      <c r="DG35">
        <f>IF(M35=0,0,COUNTIF(T5_imgsummary!E35:N35,"GORG")*100/M35)</f>
        <v>0</v>
      </c>
      <c r="DH35">
        <f>IF(M35=0,0,COUNTIF(T5_imgsummary!E35:N35,"ISIS")*100/M35)</f>
        <v>0</v>
      </c>
      <c r="DI35">
        <f>IF(M35=0,0,COUNTIF(T5_imgsummary!E35:N35,"OT")*100/M35)</f>
        <v>0</v>
      </c>
      <c r="DJ35">
        <f>IF(M35=0,0,COUNTIF(T5_imgsummary!E35:N35,"SG")*100/M35)</f>
        <v>0</v>
      </c>
      <c r="DK35">
        <f>IF(M35=0,0,COUNTIF(T5_imgsummary!E35:N35,"SC")*100/M35)</f>
        <v>0</v>
      </c>
      <c r="DL35">
        <f>IF(M35=0,0,COUNTIF(T5_imgsummary!E35:N35,"SP")*100/M35)</f>
        <v>0</v>
      </c>
      <c r="DM35">
        <f>IF(M35=0,0,COUNTIF(T5_imgsummary!E35:N35,"ZO")*100/M35)</f>
        <v>0</v>
      </c>
      <c r="DO35">
        <f>IF(M35=0,0,COUNTIF(T5_imgsummary!E35:N35,"TWB")*100/M35)</f>
        <v>0</v>
      </c>
      <c r="DQ35">
        <f>IF(M35=0,0,COUNTIF(T5_imgsummary!Y35:AH35,"COR")*100/M35)</f>
        <v>0</v>
      </c>
      <c r="DR35">
        <f>IF(M35=0,0,COUNTIF(T5_imgsummary!Y35:AH35,"COTS")*100/M35)</f>
        <v>0</v>
      </c>
      <c r="DS35">
        <f>IF(M35=0,0,COUNTIF(T5_imgsummary!Y35:AH35,"DIA")*100/M35)</f>
        <v>0</v>
      </c>
      <c r="DT35">
        <f>IF(M35=0,0,COUNTIF(T5_imgsummary!Y35:AH35,"GORG")*100/M35)</f>
        <v>0</v>
      </c>
      <c r="DU35">
        <f>IF(M35=0,0,COUNTIF(T5_imgsummary!Y35:AH35,"ISIS")*100/M35)</f>
        <v>0</v>
      </c>
      <c r="DV35">
        <f>IF(M35=0,0,COUNTIF(T5_imgsummary!Y35:AH35,"DIS")*100/M35)</f>
        <v>0</v>
      </c>
      <c r="DW35">
        <f>IF(M35=0,0,COUNTIF(T5_imgsummary!Y35:AH35,"BLEC")*100/M35)</f>
        <v>0</v>
      </c>
      <c r="DX35">
        <f>IF(M35=0,0,COUNTIF(T5_imgsummary!Y35:AH35,"COD")*100/M35)</f>
        <v>0</v>
      </c>
      <c r="DY35">
        <f>IF(M35=0,0,COUNTIF(T5_imgsummary!Y35:AH35,"KAPP")*100/M35)</f>
        <v>0</v>
      </c>
      <c r="DZ35">
        <f>IF(M35=0,0,COUNTIF(T5_imgsummary!Y35:AH35,"SARG")*100/M35)</f>
        <v>0</v>
      </c>
      <c r="EA35">
        <f>IF(M35=0,0,COUNTIF(T5_imgsummary!Y35:AH35,"ZACRF")*100/M35)</f>
        <v>0</v>
      </c>
      <c r="EB35">
        <f>IF(M35=0,0,COUNTIF(T5_imgsummary!Y35:AH35,"ZAGARF")*100/M35)</f>
        <v>0</v>
      </c>
      <c r="EC35">
        <f>IF(M35=0,0,COUNTIF(T5_imgsummary!Y35:AH35,"ZAGATF")*100/M35)</f>
        <v>0</v>
      </c>
      <c r="ED35">
        <f>IF(M35=0,0,COUNTIF(T5_imgsummary!Y35:AH35,"ZCMRF")*100/M35)</f>
        <v>0</v>
      </c>
      <c r="EE35">
        <f>IF(M35=0,0,COUNTIF(T5_imgsummary!Y35:AH35,"ZDENF")*100/M35)</f>
        <v>0</v>
      </c>
      <c r="EF35">
        <f>IF(M35=0,0,COUNTIF(T5_imgsummary!Y35:AH35,"ZEUPF")*100/M35)</f>
        <v>0</v>
      </c>
      <c r="EG35">
        <f>IF(M35=0,0,COUNTIF(T5_imgsummary!Y35:AH35,"ZFAVF")*100/M35)</f>
        <v>0</v>
      </c>
      <c r="EH35">
        <f>IF(M35=0,0,COUNTIF(T5_imgsummary!Y35:AH35,"ZMUSF")*100/M35)</f>
        <v>0</v>
      </c>
      <c r="EI35">
        <f>IF(M35=0,0,COUNTIF(T5_imgsummary!Y35:AH35,"ZNSC")*100/M35)</f>
        <v>0</v>
      </c>
      <c r="EJ35">
        <f>IF(M35=0,0,COUNTIF(T5_imgsummary!Y35:AH35,"ZOC")*100/M35)</f>
        <v>0</v>
      </c>
      <c r="EK35">
        <f>IF(M35=0,0,COUNTIF(T5_imgsummary!Y35:AH35,"ZPOCF")*100/M35)</f>
        <v>0</v>
      </c>
      <c r="EL35">
        <f>IF(M35=0,0,COUNTIF(T5_imgsummary!Y35:AH35,"ZPORF")*100/M35)</f>
        <v>0</v>
      </c>
    </row>
    <row r="36" spans="1:142" x14ac:dyDescent="0.25">
      <c r="A36">
        <v>34</v>
      </c>
      <c r="B36" t="s">
        <v>1062</v>
      </c>
      <c r="F36" s="26">
        <f>IF(M36=0,0,COUNTIF(T5_imgsummary!O36:X36,"HC")*100/M36)</f>
        <v>40</v>
      </c>
      <c r="G36" s="26">
        <f>IF(M36=0,0,COUNTIF(T5_imgsummary!O36:X36,"AA")*100/M36)</f>
        <v>40</v>
      </c>
      <c r="H36">
        <f>IF(M36=0,0,COUNTIF(T5_imgsummary!O36:X36,"AB")*100/M36)</f>
        <v>0</v>
      </c>
      <c r="I36" s="26">
        <f>IF(M36=0,0,COUNTIF(T5_imgsummary!O36:X36,"MA")*100/M36)</f>
        <v>10</v>
      </c>
      <c r="J36">
        <f>IF(M36=0,0,COUNTIF(T5_imgsummary!O36:X36,"HA")*100/M36)</f>
        <v>0</v>
      </c>
      <c r="K36" s="26">
        <f>IF(M36=0,0,COUNTIF(T5_imgsummary!O36:X36,"OB")*100/M36)</f>
        <v>10</v>
      </c>
      <c r="L36">
        <f>IF(M36=0,0,COUNTIF(T5_imgsummary!O36:X36,"TWB")*100/M36)</f>
        <v>0</v>
      </c>
      <c r="M36">
        <f>10-COUNTIF(T5_imgsummary!O36:X36,"TWS")</f>
        <v>10</v>
      </c>
      <c r="P36">
        <f>IF(M36=0,0,COUNTIF(T5_imgsummary!E36:N36,"ACAN")*100/M36)</f>
        <v>0</v>
      </c>
      <c r="Q36">
        <f>IF(M36=0,0,COUNTIF(T5_imgsummary!E36:N36,"ACB")*100/M36)</f>
        <v>0</v>
      </c>
      <c r="R36">
        <f>IF(M36=0,0,COUNTIF(T5_imgsummary!E36:N36,"ACC")*100/M36)</f>
        <v>0</v>
      </c>
      <c r="S36">
        <f>IF(M36=0,0,COUNTIF(T5_imgsummary!E36:N36,"ACD")*100/M36)</f>
        <v>0</v>
      </c>
      <c r="T36">
        <f>IF(M36=0,0,COUNTIF(T5_imgsummary!E36:N36,"ACH")*100/M36)</f>
        <v>0</v>
      </c>
      <c r="U36">
        <f>IF(M36=0,0,COUNTIF(T5_imgsummary!E36:N36,"ACT")*100/M36)</f>
        <v>0</v>
      </c>
      <c r="V36">
        <f>IF(M36=0,0,COUNTIF(T5_imgsummary!E36:N36,"ACR")*100/M36)</f>
        <v>0</v>
      </c>
      <c r="W36">
        <f>IF(M36=0,0,COUNTIF(T5_imgsummary!E36:N36,"AST")*100/M36)</f>
        <v>0</v>
      </c>
      <c r="X36">
        <f>IF(M36=0,0,COUNTIF(T5_imgsummary!E36:N36,"AF")*100/M36)</f>
        <v>0</v>
      </c>
      <c r="Y36">
        <f>IF(M36=0,0,COUNTIF(T5_imgsummary!E36:N36,"BLEC")*100/M36)</f>
        <v>0</v>
      </c>
      <c r="Z36">
        <f>IF(M36=0,0,COUNTIF(T5_imgsummary!E36:N36,"CAU")*100/M36)</f>
        <v>0</v>
      </c>
      <c r="AA36">
        <f>IF(M36=0,0,COUNTIF(T5_imgsummary!E36:N36,"COE")*100/M36)</f>
        <v>0</v>
      </c>
      <c r="AB36">
        <f>IF(M36=0,0,COUNTIF(T5_imgsummary!E36:N36,"COS")*100/M36)</f>
        <v>0</v>
      </c>
      <c r="AC36">
        <f>IF(M36=0,0,COUNTIF(T5_imgsummary!E36:N36,"CYP")*100/M36)</f>
        <v>0</v>
      </c>
      <c r="AD36">
        <f>IF(M36=0,0,COUNTIF(T5_imgsummary!E36:N36,"DIP")*100/M36)</f>
        <v>0</v>
      </c>
      <c r="AE36">
        <f>IF(M36=0,0,COUNTIF(T5_imgsummary!E36:N36,"ECHY")*100/M36)</f>
        <v>0</v>
      </c>
      <c r="AF36">
        <f>IF(M36=0,0,COUNTIF(T5_imgsummary!E36:N36,"ECHI")*100/M36)</f>
        <v>0</v>
      </c>
      <c r="AG36">
        <f>IF(M36=0,0,COUNTIF(T5_imgsummary!E36:N36,"EUP")*100/M36)</f>
        <v>0</v>
      </c>
      <c r="AH36">
        <f>IF(M36=0,0,COUNTIF(T5_imgsummary!E36:N36,"FAV")*100/M36)</f>
        <v>0</v>
      </c>
      <c r="AI36">
        <f>IF(M36=0,0,COUNTIF(T5_imgsummary!E36:N36,"FVI")*100/M36)</f>
        <v>0</v>
      </c>
      <c r="AJ36">
        <f>IF(M36=0,0,COUNTIF(T5_imgsummary!E36:N36,"CMR")*100/M36)</f>
        <v>0</v>
      </c>
      <c r="AK36">
        <f>IF(M36=0,0,COUNTIF(T5_imgsummary!E36:N36,"GAL")*100/M36)</f>
        <v>0</v>
      </c>
      <c r="AL36">
        <f>IF(M36=0,0,COUNTIF(T5_imgsummary!E36:N36,"GONIA")*100/M36)</f>
        <v>0</v>
      </c>
      <c r="AM36">
        <f>IF(M36=0,0,COUNTIF(T5_imgsummary!E36:N36,"GONIO")*100/M36)</f>
        <v>0</v>
      </c>
      <c r="AN36">
        <f>IF(M36=0,0,COUNTIF(T5_imgsummary!E36:N36,"HEL")*100/M36)</f>
        <v>0</v>
      </c>
      <c r="AO36">
        <f>IF(M36=0,0,COUNTIF(T5_imgsummary!E36:N36,"HYD")*100/M36)</f>
        <v>0</v>
      </c>
      <c r="AP36">
        <f>IF(M36=0,0,COUNTIF(T5_imgsummary!E36:N36,"ISO")*100/M36)</f>
        <v>0</v>
      </c>
      <c r="AQ36">
        <f>IF(M36=0,0,COUNTIF(T5_imgsummary!E36:N36,"LEPA")*100/M36)</f>
        <v>0</v>
      </c>
      <c r="AR36">
        <f>IF(M36=0,0,COUNTIF(T5_imgsummary!E36:N36,"LEPS")*100/M36)</f>
        <v>0</v>
      </c>
      <c r="AS36">
        <f>IF(M36=0,0,COUNTIF(T5_imgsummary!E36:N36,"LOB")*100/M36)</f>
        <v>0</v>
      </c>
      <c r="AT36" s="26">
        <f>IF(M36=0,0,COUNTIF(T5_imgsummary!E36:N36,"MER")*100/M36)</f>
        <v>10</v>
      </c>
      <c r="AU36">
        <f>IF(M36=0,0,COUNTIF(T5_imgsummary!E36:N36,"MILL")*100/M36)</f>
        <v>0</v>
      </c>
      <c r="AV36">
        <f>IF(M36=0,0,COUNTIF(T5_imgsummary!E36:N36,"MON")*100/M36)</f>
        <v>0</v>
      </c>
      <c r="AW36">
        <f>IF(M36=0,0,COUNTIF(T5_imgsummary!E36:N36,"MONTB")*100/M36)</f>
        <v>0</v>
      </c>
      <c r="AX36">
        <f>IF(M36=0,0,COUNTIF(T5_imgsummary!E36:N36,"MONTE")*100/M36)</f>
        <v>0</v>
      </c>
      <c r="AY36">
        <f>IF(M36=0,0,COUNTIF(T5_imgsummary!E36:N36,"MONTF")*100/M36)</f>
        <v>0</v>
      </c>
      <c r="AZ36">
        <f>IF(M36=0,0,COUNTIF(T5_imgsummary!E36:N36,"MYC")*100/M36)</f>
        <v>0</v>
      </c>
      <c r="BA36">
        <f>IF(M36=0,0,COUNTIF(T5_imgsummary!E36:N36,"CB")*100/M36)</f>
        <v>0</v>
      </c>
      <c r="BB36">
        <f>IF(M36=0,0,COUNTIF(T5_imgsummary!E36:N36,"BUB")*100/M36)</f>
        <v>0</v>
      </c>
      <c r="BC36">
        <f>IF(M36=0,0,COUNTIF(T5_imgsummary!E36:N36,"CE")*100/M36)</f>
        <v>0</v>
      </c>
      <c r="BD36">
        <f>IF(M36=0,0,COUNTIF(T5_imgsummary!E36:N36,"CF")*100/M36)</f>
        <v>0</v>
      </c>
      <c r="BE36">
        <f>IF(M36=0,0,COUNTIF(T5_imgsummary!E36:N36,"FOT")*100/M36)</f>
        <v>0</v>
      </c>
      <c r="BF36">
        <f>IF(M36=0,0,COUNTIF(T5_imgsummary!E36:N36,"CM")*100/M36)</f>
        <v>0</v>
      </c>
      <c r="BG36">
        <f>IF(M36=0,0,COUNTIF(T5_imgsummary!E36:N36,"OULA")*100/M36)</f>
        <v>0</v>
      </c>
      <c r="BH36">
        <f>IF(M36=0,0,COUNTIF(T5_imgsummary!E36:N36,"OULO")*100/M36)</f>
        <v>0</v>
      </c>
      <c r="BI36">
        <f>IF(M36=0,0,COUNTIF(T5_imgsummary!E36:N36,"OXY")*100/M36)</f>
        <v>0</v>
      </c>
      <c r="BJ36">
        <f>IF(M36=0,0,COUNTIF(T5_imgsummary!E36:N36,"PACE")*100/M36)</f>
        <v>0</v>
      </c>
      <c r="BK36">
        <f>IF(M36=0,0,COUNTIF(T5_imgsummary!E36:N36,"PACF")*100/M36)</f>
        <v>0</v>
      </c>
      <c r="BL36">
        <f>IF(M36=0,0,COUNTIF(T5_imgsummary!E36:N36,"PAV")*100/M36)</f>
        <v>0</v>
      </c>
      <c r="BM36">
        <f>IF(M36=0,0,COUNTIF(T5_imgsummary!E36:N36,"PEC")*100/M36)</f>
        <v>0</v>
      </c>
      <c r="BN36">
        <f>IF(M36=0,0,COUNTIF(T5_imgsummary!E36:N36,"PLAT")*100/M36)</f>
        <v>0</v>
      </c>
      <c r="BO36">
        <f>IF(M36=0,0,COUNTIF(T5_imgsummary!E36:N36,"POC")*100/M36)</f>
        <v>0</v>
      </c>
      <c r="BP36">
        <f>IF(M36=0,0,COUNTIF(T5_imgsummary!E36:N36,"PORB")*100/M36)</f>
        <v>0</v>
      </c>
      <c r="BQ36">
        <f>IF(M36=0,0,COUNTIF(T5_imgsummary!E36:N36,"PORE")*100/M36)</f>
        <v>0</v>
      </c>
      <c r="BR36" s="26">
        <f>IF(M36=0,0,COUNTIF(T5_imgsummary!E36:N36,"PORM")*100/M36)</f>
        <v>10</v>
      </c>
      <c r="BS36">
        <f>IF(M36=0,0,COUNTIF(T5_imgsummary!E36:N36,"SER")*100/M36)</f>
        <v>0</v>
      </c>
      <c r="BT36" s="26">
        <f>IF(M36=0,0,COUNTIF(T5_imgsummary!E36:N36,"STY")*100/M36)</f>
        <v>20</v>
      </c>
      <c r="BU36">
        <f>IF(M36=0,0,COUNTIF(T5_imgsummary!E36:N36,"SYM")*100/M36)</f>
        <v>0</v>
      </c>
      <c r="BV36">
        <f>IF(M36=0,0,COUNTIF(T5_imgsummary!E36:N36,"TUBI")*100/M36)</f>
        <v>0</v>
      </c>
      <c r="BW36">
        <f>IF(M36=0,0,COUNTIF(T5_imgsummary!E36:N36,"TURB")*100/M36)</f>
        <v>0</v>
      </c>
      <c r="BX36">
        <f>IF(M36=0,0,COUNTIF(T5_imgsummary!E36:N36,"ZACRF")*100/M36)</f>
        <v>0</v>
      </c>
      <c r="BY36">
        <f>IF(M36=0,0,COUNTIF(T5_imgsummary!E36:N36,"ZAGARF")*100/M36)</f>
        <v>0</v>
      </c>
      <c r="BZ36">
        <f>IF(M36=0,0,COUNTIF(T5_imgsummary!E36:N36,"ZAGATF")*100/M36)</f>
        <v>0</v>
      </c>
      <c r="CA36">
        <f>IF(M36=0,0,COUNTIF(T5_imgsummary!E36:N36,"ZDENF")*100/M36)</f>
        <v>0</v>
      </c>
      <c r="CB36">
        <f>IF(M36=0,0,COUNTIF(T5_imgsummary!E36:N36,"ZEUPF")*100/M36)</f>
        <v>0</v>
      </c>
      <c r="CC36">
        <f>IF(M36=0,0,COUNTIF(T5_imgsummary!E36:N36,"ZFAVF")*100/M36)</f>
        <v>0</v>
      </c>
      <c r="CD36">
        <f>IF(M36=0,0,COUNTIF(T5_imgsummary!E36:N36,"ZCMRF")*100/M36)</f>
        <v>0</v>
      </c>
      <c r="CE36">
        <f>IF(M36=0,0,COUNTIF(T5_imgsummary!E36:N36,"ZMUSF")*100/M36)</f>
        <v>0</v>
      </c>
      <c r="CF36">
        <f>IF(M36=0,0,COUNTIF(T5_imgsummary!E36:N36,"ZNSC")*100/M36)</f>
        <v>0</v>
      </c>
      <c r="CG36">
        <f>IF(M36=0,0,COUNTIF(T5_imgsummary!E36:N36,"ZOC")*100/M36)</f>
        <v>0</v>
      </c>
      <c r="CH36">
        <f>IF(M36=0,0,COUNTIF(T5_imgsummary!E36:N36,"ZPOCF")*100/M36)</f>
        <v>0</v>
      </c>
      <c r="CI36">
        <f>IF(M36=0,0,COUNTIF(T5_imgsummary!E36:N36,"ZPORF")*100/M36)</f>
        <v>0</v>
      </c>
      <c r="CK36" s="26">
        <f>IF(M36=0,0,COUNTIF(T5_imgsummary!E36:N36,"AA")*100/M36)</f>
        <v>10</v>
      </c>
      <c r="CL36" s="26">
        <f>IF(M36=0,0,COUNTIF(T5_imgsummary!E36:N36,"CA")*100/M36)</f>
        <v>30</v>
      </c>
      <c r="CM36">
        <f>IF(M36=0,0,COUNTIF(T5_imgsummary!E36:N36,"DC")*100/M36)</f>
        <v>0</v>
      </c>
      <c r="CN36">
        <f>IF(M36=0,0,COUNTIF(T5_imgsummary!E36:N36,"DCA")*100/M36)</f>
        <v>0</v>
      </c>
      <c r="CO36">
        <f>IF(M36=0,0,COUNTIF(T5_imgsummary!E36:N36,"DIS")*100/M36)</f>
        <v>0</v>
      </c>
      <c r="CQ36">
        <f>IF(M36=0,0,COUNTIF(T5_imgsummary!E36:N36,"GRV")*100/M36)</f>
        <v>0</v>
      </c>
      <c r="CR36">
        <f>IF(M36=0,0,COUNTIF(T5_imgsummary!E36:N36,"R")*100/M36)</f>
        <v>0</v>
      </c>
      <c r="CS36">
        <f>IF(M36=0,0,COUNTIF(T5_imgsummary!E36:N36,"S")*100/M36)</f>
        <v>0</v>
      </c>
      <c r="CT36">
        <f>IF(M36=0,0,COUNTIF(T5_imgsummary!E36:N36,"RCK")*100/M36)</f>
        <v>0</v>
      </c>
      <c r="CU36">
        <f>IF(M36=0,0,COUNTIF(T5_imgsummary!E36:N36,"SI")*100/M36)</f>
        <v>0</v>
      </c>
      <c r="CW36">
        <f>IF(M36=0,0,COUNTIF(T5_imgsummary!E36:N36,"COD")*100/M36)</f>
        <v>0</v>
      </c>
      <c r="CX36">
        <f>IF(M36=0,0,COUNTIF(T5_imgsummary!E36:N36,"KAPP")*100/M36)</f>
        <v>0</v>
      </c>
      <c r="CY36" s="26">
        <f>IF(M36=0,0,COUNTIF(T5_imgsummary!E36:N36,"MA")*100/M36)</f>
        <v>10</v>
      </c>
      <c r="CZ36">
        <f>IF(M36=0,0,COUNTIF(T5_imgsummary!E36:N36,"SARG")*100/M36)</f>
        <v>0</v>
      </c>
      <c r="DB36">
        <f>IF(M36=0,0,COUNTIF(T5_imgsummary!E36:N36,"HA")*100/M36)</f>
        <v>0</v>
      </c>
      <c r="DD36">
        <f>IF(M36=0,0,COUNTIF(T5_imgsummary!E36:N36,"COTS")*100/M36)</f>
        <v>0</v>
      </c>
      <c r="DE36">
        <f>IF(M36=0,0,COUNTIF(T5_imgsummary!E36:N36,"COR")*100/M36)</f>
        <v>0</v>
      </c>
      <c r="DF36">
        <f>IF(M36=0,0,COUNTIF(T5_imgsummary!E36:N36,"DIA")*100/M36)</f>
        <v>0</v>
      </c>
      <c r="DG36">
        <f>IF(M36=0,0,COUNTIF(T5_imgsummary!E36:N36,"GORG")*100/M36)</f>
        <v>0</v>
      </c>
      <c r="DH36">
        <f>IF(M36=0,0,COUNTIF(T5_imgsummary!E36:N36,"ISIS")*100/M36)</f>
        <v>0</v>
      </c>
      <c r="DI36">
        <f>IF(M36=0,0,COUNTIF(T5_imgsummary!E36:N36,"OT")*100/M36)</f>
        <v>0</v>
      </c>
      <c r="DJ36">
        <f>IF(M36=0,0,COUNTIF(T5_imgsummary!E36:N36,"SG")*100/M36)</f>
        <v>0</v>
      </c>
      <c r="DK36">
        <f>IF(M36=0,0,COUNTIF(T5_imgsummary!E36:N36,"SC")*100/M36)</f>
        <v>0</v>
      </c>
      <c r="DL36" s="26">
        <f>IF(M36=0,0,COUNTIF(T5_imgsummary!E36:N36,"SP")*100/M36)</f>
        <v>10</v>
      </c>
      <c r="DM36">
        <f>IF(M36=0,0,COUNTIF(T5_imgsummary!E36:N36,"ZO")*100/M36)</f>
        <v>0</v>
      </c>
      <c r="DO36">
        <f>IF(M36=0,0,COUNTIF(T5_imgsummary!E36:N36,"TWB")*100/M36)</f>
        <v>0</v>
      </c>
      <c r="DQ36">
        <f>IF(M36=0,0,COUNTIF(T5_imgsummary!Y36:AH36,"COR")*100/M36)</f>
        <v>0</v>
      </c>
      <c r="DR36">
        <f>IF(M36=0,0,COUNTIF(T5_imgsummary!Y36:AH36,"COTS")*100/M36)</f>
        <v>0</v>
      </c>
      <c r="DS36">
        <f>IF(M36=0,0,COUNTIF(T5_imgsummary!Y36:AH36,"DIA")*100/M36)</f>
        <v>0</v>
      </c>
      <c r="DT36">
        <f>IF(M36=0,0,COUNTIF(T5_imgsummary!Y36:AH36,"GORG")*100/M36)</f>
        <v>0</v>
      </c>
      <c r="DU36">
        <f>IF(M36=0,0,COUNTIF(T5_imgsummary!Y36:AH36,"ISIS")*100/M36)</f>
        <v>0</v>
      </c>
      <c r="DV36">
        <f>IF(M36=0,0,COUNTIF(T5_imgsummary!Y36:AH36,"DIS")*100/M36)</f>
        <v>0</v>
      </c>
      <c r="DW36">
        <f>IF(M36=0,0,COUNTIF(T5_imgsummary!Y36:AH36,"BLEC")*100/M36)</f>
        <v>0</v>
      </c>
      <c r="DX36">
        <f>IF(M36=0,0,COUNTIF(T5_imgsummary!Y36:AH36,"COD")*100/M36)</f>
        <v>0</v>
      </c>
      <c r="DY36">
        <f>IF(M36=0,0,COUNTIF(T5_imgsummary!Y36:AH36,"KAPP")*100/M36)</f>
        <v>0</v>
      </c>
      <c r="DZ36">
        <f>IF(M36=0,0,COUNTIF(T5_imgsummary!Y36:AH36,"SARG")*100/M36)</f>
        <v>0</v>
      </c>
      <c r="EA36">
        <f>IF(M36=0,0,COUNTIF(T5_imgsummary!Y36:AH36,"ZACRF")*100/M36)</f>
        <v>0</v>
      </c>
      <c r="EB36">
        <f>IF(M36=0,0,COUNTIF(T5_imgsummary!Y36:AH36,"ZAGARF")*100/M36)</f>
        <v>0</v>
      </c>
      <c r="EC36">
        <f>IF(M36=0,0,COUNTIF(T5_imgsummary!Y36:AH36,"ZAGATF")*100/M36)</f>
        <v>0</v>
      </c>
      <c r="ED36">
        <f>IF(M36=0,0,COUNTIF(T5_imgsummary!Y36:AH36,"ZCMRF")*100/M36)</f>
        <v>0</v>
      </c>
      <c r="EE36">
        <f>IF(M36=0,0,COUNTIF(T5_imgsummary!Y36:AH36,"ZDENF")*100/M36)</f>
        <v>0</v>
      </c>
      <c r="EF36">
        <f>IF(M36=0,0,COUNTIF(T5_imgsummary!Y36:AH36,"ZEUPF")*100/M36)</f>
        <v>0</v>
      </c>
      <c r="EG36">
        <f>IF(M36=0,0,COUNTIF(T5_imgsummary!Y36:AH36,"ZFAVF")*100/M36)</f>
        <v>0</v>
      </c>
      <c r="EH36">
        <f>IF(M36=0,0,COUNTIF(T5_imgsummary!Y36:AH36,"ZMUSF")*100/M36)</f>
        <v>0</v>
      </c>
      <c r="EI36">
        <f>IF(M36=0,0,COUNTIF(T5_imgsummary!Y36:AH36,"ZNSC")*100/M36)</f>
        <v>0</v>
      </c>
      <c r="EJ36">
        <f>IF(M36=0,0,COUNTIF(T5_imgsummary!Y36:AH36,"ZOC")*100/M36)</f>
        <v>0</v>
      </c>
      <c r="EK36">
        <f>IF(M36=0,0,COUNTIF(T5_imgsummary!Y36:AH36,"ZPOCF")*100/M36)</f>
        <v>0</v>
      </c>
      <c r="EL36">
        <f>IF(M36=0,0,COUNTIF(T5_imgsummary!Y36:AH36,"ZPORF")*100/M36)</f>
        <v>0</v>
      </c>
    </row>
    <row r="37" spans="1:142" x14ac:dyDescent="0.25">
      <c r="A37">
        <v>35</v>
      </c>
      <c r="B37" t="s">
        <v>1063</v>
      </c>
      <c r="F37">
        <f>IF(M37=0,0,COUNTIF(T5_imgsummary!O37:X37,"HC")*100/M37)</f>
        <v>0</v>
      </c>
      <c r="G37" s="26">
        <f>IF(M37=0,0,COUNTIF(T5_imgsummary!O37:X37,"AA")*100/M37)</f>
        <v>60</v>
      </c>
      <c r="H37">
        <f>IF(M37=0,0,COUNTIF(T5_imgsummary!O37:X37,"AB")*100/M37)</f>
        <v>0</v>
      </c>
      <c r="I37" s="26">
        <f>IF(M37=0,0,COUNTIF(T5_imgsummary!O37:X37,"MA")*100/M37)</f>
        <v>10</v>
      </c>
      <c r="J37" s="26">
        <f>IF(M37=0,0,COUNTIF(T5_imgsummary!O37:X37,"HA")*100/M37)</f>
        <v>30</v>
      </c>
      <c r="K37">
        <f>IF(M37=0,0,COUNTIF(T5_imgsummary!O37:X37,"OB")*100/M37)</f>
        <v>0</v>
      </c>
      <c r="L37">
        <f>IF(M37=0,0,COUNTIF(T5_imgsummary!O37:X37,"TWB")*100/M37)</f>
        <v>0</v>
      </c>
      <c r="M37">
        <f>10-COUNTIF(T5_imgsummary!O37:X37,"TWS")</f>
        <v>10</v>
      </c>
      <c r="P37">
        <f>IF(M37=0,0,COUNTIF(T5_imgsummary!E37:N37,"ACAN")*100/M37)</f>
        <v>0</v>
      </c>
      <c r="Q37">
        <f>IF(M37=0,0,COUNTIF(T5_imgsummary!E37:N37,"ACB")*100/M37)</f>
        <v>0</v>
      </c>
      <c r="R37">
        <f>IF(M37=0,0,COUNTIF(T5_imgsummary!E37:N37,"ACC")*100/M37)</f>
        <v>0</v>
      </c>
      <c r="S37">
        <f>IF(M37=0,0,COUNTIF(T5_imgsummary!E37:N37,"ACD")*100/M37)</f>
        <v>0</v>
      </c>
      <c r="T37">
        <f>IF(M37=0,0,COUNTIF(T5_imgsummary!E37:N37,"ACH")*100/M37)</f>
        <v>0</v>
      </c>
      <c r="U37">
        <f>IF(M37=0,0,COUNTIF(T5_imgsummary!E37:N37,"ACT")*100/M37)</f>
        <v>0</v>
      </c>
      <c r="V37">
        <f>IF(M37=0,0,COUNTIF(T5_imgsummary!E37:N37,"ACR")*100/M37)</f>
        <v>0</v>
      </c>
      <c r="W37">
        <f>IF(M37=0,0,COUNTIF(T5_imgsummary!E37:N37,"AST")*100/M37)</f>
        <v>0</v>
      </c>
      <c r="X37">
        <f>IF(M37=0,0,COUNTIF(T5_imgsummary!E37:N37,"AF")*100/M37)</f>
        <v>0</v>
      </c>
      <c r="Y37">
        <f>IF(M37=0,0,COUNTIF(T5_imgsummary!E37:N37,"BLEC")*100/M37)</f>
        <v>0</v>
      </c>
      <c r="Z37">
        <f>IF(M37=0,0,COUNTIF(T5_imgsummary!E37:N37,"CAU")*100/M37)</f>
        <v>0</v>
      </c>
      <c r="AA37">
        <f>IF(M37=0,0,COUNTIF(T5_imgsummary!E37:N37,"COE")*100/M37)</f>
        <v>0</v>
      </c>
      <c r="AB37">
        <f>IF(M37=0,0,COUNTIF(T5_imgsummary!E37:N37,"COS")*100/M37)</f>
        <v>0</v>
      </c>
      <c r="AC37">
        <f>IF(M37=0,0,COUNTIF(T5_imgsummary!E37:N37,"CYP")*100/M37)</f>
        <v>0</v>
      </c>
      <c r="AD37">
        <f>IF(M37=0,0,COUNTIF(T5_imgsummary!E37:N37,"DIP")*100/M37)</f>
        <v>0</v>
      </c>
      <c r="AE37">
        <f>IF(M37=0,0,COUNTIF(T5_imgsummary!E37:N37,"ECHY")*100/M37)</f>
        <v>0</v>
      </c>
      <c r="AF37">
        <f>IF(M37=0,0,COUNTIF(T5_imgsummary!E37:N37,"ECHI")*100/M37)</f>
        <v>0</v>
      </c>
      <c r="AG37">
        <f>IF(M37=0,0,COUNTIF(T5_imgsummary!E37:N37,"EUP")*100/M37)</f>
        <v>0</v>
      </c>
      <c r="AH37">
        <f>IF(M37=0,0,COUNTIF(T5_imgsummary!E37:N37,"FAV")*100/M37)</f>
        <v>0</v>
      </c>
      <c r="AI37">
        <f>IF(M37=0,0,COUNTIF(T5_imgsummary!E37:N37,"FVI")*100/M37)</f>
        <v>0</v>
      </c>
      <c r="AJ37">
        <f>IF(M37=0,0,COUNTIF(T5_imgsummary!E37:N37,"CMR")*100/M37)</f>
        <v>0</v>
      </c>
      <c r="AK37">
        <f>IF(M37=0,0,COUNTIF(T5_imgsummary!E37:N37,"GAL")*100/M37)</f>
        <v>0</v>
      </c>
      <c r="AL37">
        <f>IF(M37=0,0,COUNTIF(T5_imgsummary!E37:N37,"GONIA")*100/M37)</f>
        <v>0</v>
      </c>
      <c r="AM37">
        <f>IF(M37=0,0,COUNTIF(T5_imgsummary!E37:N37,"GONIO")*100/M37)</f>
        <v>0</v>
      </c>
      <c r="AN37">
        <f>IF(M37=0,0,COUNTIF(T5_imgsummary!E37:N37,"HEL")*100/M37)</f>
        <v>0</v>
      </c>
      <c r="AO37">
        <f>IF(M37=0,0,COUNTIF(T5_imgsummary!E37:N37,"HYD")*100/M37)</f>
        <v>0</v>
      </c>
      <c r="AP37">
        <f>IF(M37=0,0,COUNTIF(T5_imgsummary!E37:N37,"ISO")*100/M37)</f>
        <v>0</v>
      </c>
      <c r="AQ37">
        <f>IF(M37=0,0,COUNTIF(T5_imgsummary!E37:N37,"LEPA")*100/M37)</f>
        <v>0</v>
      </c>
      <c r="AR37">
        <f>IF(M37=0,0,COUNTIF(T5_imgsummary!E37:N37,"LEPS")*100/M37)</f>
        <v>0</v>
      </c>
      <c r="AS37">
        <f>IF(M37=0,0,COUNTIF(T5_imgsummary!E37:N37,"LOB")*100/M37)</f>
        <v>0</v>
      </c>
      <c r="AT37">
        <f>IF(M37=0,0,COUNTIF(T5_imgsummary!E37:N37,"MER")*100/M37)</f>
        <v>0</v>
      </c>
      <c r="AU37">
        <f>IF(M37=0,0,COUNTIF(T5_imgsummary!E37:N37,"MILL")*100/M37)</f>
        <v>0</v>
      </c>
      <c r="AV37">
        <f>IF(M37=0,0,COUNTIF(T5_imgsummary!E37:N37,"MON")*100/M37)</f>
        <v>0</v>
      </c>
      <c r="AW37">
        <f>IF(M37=0,0,COUNTIF(T5_imgsummary!E37:N37,"MONTB")*100/M37)</f>
        <v>0</v>
      </c>
      <c r="AX37">
        <f>IF(M37=0,0,COUNTIF(T5_imgsummary!E37:N37,"MONTE")*100/M37)</f>
        <v>0</v>
      </c>
      <c r="AY37">
        <f>IF(M37=0,0,COUNTIF(T5_imgsummary!E37:N37,"MONTF")*100/M37)</f>
        <v>0</v>
      </c>
      <c r="AZ37">
        <f>IF(M37=0,0,COUNTIF(T5_imgsummary!E37:N37,"MYC")*100/M37)</f>
        <v>0</v>
      </c>
      <c r="BA37">
        <f>IF(M37=0,0,COUNTIF(T5_imgsummary!E37:N37,"CB")*100/M37)</f>
        <v>0</v>
      </c>
      <c r="BB37">
        <f>IF(M37=0,0,COUNTIF(T5_imgsummary!E37:N37,"BUB")*100/M37)</f>
        <v>0</v>
      </c>
      <c r="BC37">
        <f>IF(M37=0,0,COUNTIF(T5_imgsummary!E37:N37,"CE")*100/M37)</f>
        <v>0</v>
      </c>
      <c r="BD37">
        <f>IF(M37=0,0,COUNTIF(T5_imgsummary!E37:N37,"CF")*100/M37)</f>
        <v>0</v>
      </c>
      <c r="BE37">
        <f>IF(M37=0,0,COUNTIF(T5_imgsummary!E37:N37,"FOT")*100/M37)</f>
        <v>0</v>
      </c>
      <c r="BF37">
        <f>IF(M37=0,0,COUNTIF(T5_imgsummary!E37:N37,"CM")*100/M37)</f>
        <v>0</v>
      </c>
      <c r="BG37">
        <f>IF(M37=0,0,COUNTIF(T5_imgsummary!E37:N37,"OULA")*100/M37)</f>
        <v>0</v>
      </c>
      <c r="BH37">
        <f>IF(M37=0,0,COUNTIF(T5_imgsummary!E37:N37,"OULO")*100/M37)</f>
        <v>0</v>
      </c>
      <c r="BI37">
        <f>IF(M37=0,0,COUNTIF(T5_imgsummary!E37:N37,"OXY")*100/M37)</f>
        <v>0</v>
      </c>
      <c r="BJ37">
        <f>IF(M37=0,0,COUNTIF(T5_imgsummary!E37:N37,"PACE")*100/M37)</f>
        <v>0</v>
      </c>
      <c r="BK37">
        <f>IF(M37=0,0,COUNTIF(T5_imgsummary!E37:N37,"PACF")*100/M37)</f>
        <v>0</v>
      </c>
      <c r="BL37">
        <f>IF(M37=0,0,COUNTIF(T5_imgsummary!E37:N37,"PAV")*100/M37)</f>
        <v>0</v>
      </c>
      <c r="BM37">
        <f>IF(M37=0,0,COUNTIF(T5_imgsummary!E37:N37,"PEC")*100/M37)</f>
        <v>0</v>
      </c>
      <c r="BN37">
        <f>IF(M37=0,0,COUNTIF(T5_imgsummary!E37:N37,"PLAT")*100/M37)</f>
        <v>0</v>
      </c>
      <c r="BO37">
        <f>IF(M37=0,0,COUNTIF(T5_imgsummary!E37:N37,"POC")*100/M37)</f>
        <v>0</v>
      </c>
      <c r="BP37">
        <f>IF(M37=0,0,COUNTIF(T5_imgsummary!E37:N37,"PORB")*100/M37)</f>
        <v>0</v>
      </c>
      <c r="BQ37">
        <f>IF(M37=0,0,COUNTIF(T5_imgsummary!E37:N37,"PORE")*100/M37)</f>
        <v>0</v>
      </c>
      <c r="BR37">
        <f>IF(M37=0,0,COUNTIF(T5_imgsummary!E37:N37,"PORM")*100/M37)</f>
        <v>0</v>
      </c>
      <c r="BS37">
        <f>IF(M37=0,0,COUNTIF(T5_imgsummary!E37:N37,"SER")*100/M37)</f>
        <v>0</v>
      </c>
      <c r="BT37">
        <f>IF(M37=0,0,COUNTIF(T5_imgsummary!E37:N37,"STY")*100/M37)</f>
        <v>0</v>
      </c>
      <c r="BU37">
        <f>IF(M37=0,0,COUNTIF(T5_imgsummary!E37:N37,"SYM")*100/M37)</f>
        <v>0</v>
      </c>
      <c r="BV37">
        <f>IF(M37=0,0,COUNTIF(T5_imgsummary!E37:N37,"TUBI")*100/M37)</f>
        <v>0</v>
      </c>
      <c r="BW37">
        <f>IF(M37=0,0,COUNTIF(T5_imgsummary!E37:N37,"TURB")*100/M37)</f>
        <v>0</v>
      </c>
      <c r="BX37">
        <f>IF(M37=0,0,COUNTIF(T5_imgsummary!E37:N37,"ZACRF")*100/M37)</f>
        <v>0</v>
      </c>
      <c r="BY37">
        <f>IF(M37=0,0,COUNTIF(T5_imgsummary!E37:N37,"ZAGARF")*100/M37)</f>
        <v>0</v>
      </c>
      <c r="BZ37">
        <f>IF(M37=0,0,COUNTIF(T5_imgsummary!E37:N37,"ZAGATF")*100/M37)</f>
        <v>0</v>
      </c>
      <c r="CA37">
        <f>IF(M37=0,0,COUNTIF(T5_imgsummary!E37:N37,"ZDENF")*100/M37)</f>
        <v>0</v>
      </c>
      <c r="CB37">
        <f>IF(M37=0,0,COUNTIF(T5_imgsummary!E37:N37,"ZEUPF")*100/M37)</f>
        <v>0</v>
      </c>
      <c r="CC37">
        <f>IF(M37=0,0,COUNTIF(T5_imgsummary!E37:N37,"ZFAVF")*100/M37)</f>
        <v>0</v>
      </c>
      <c r="CD37">
        <f>IF(M37=0,0,COUNTIF(T5_imgsummary!E37:N37,"ZCMRF")*100/M37)</f>
        <v>0</v>
      </c>
      <c r="CE37">
        <f>IF(M37=0,0,COUNTIF(T5_imgsummary!E37:N37,"ZMUSF")*100/M37)</f>
        <v>0</v>
      </c>
      <c r="CF37">
        <f>IF(M37=0,0,COUNTIF(T5_imgsummary!E37:N37,"ZNSC")*100/M37)</f>
        <v>0</v>
      </c>
      <c r="CG37">
        <f>IF(M37=0,0,COUNTIF(T5_imgsummary!E37:N37,"ZOC")*100/M37)</f>
        <v>0</v>
      </c>
      <c r="CH37">
        <f>IF(M37=0,0,COUNTIF(T5_imgsummary!E37:N37,"ZPOCF")*100/M37)</f>
        <v>0</v>
      </c>
      <c r="CI37">
        <f>IF(M37=0,0,COUNTIF(T5_imgsummary!E37:N37,"ZPORF")*100/M37)</f>
        <v>0</v>
      </c>
      <c r="CK37" s="26">
        <f>IF(M37=0,0,COUNTIF(T5_imgsummary!E37:N37,"AA")*100/M37)</f>
        <v>60</v>
      </c>
      <c r="CL37">
        <f>IF(M37=0,0,COUNTIF(T5_imgsummary!E37:N37,"CA")*100/M37)</f>
        <v>0</v>
      </c>
      <c r="CM37">
        <f>IF(M37=0,0,COUNTIF(T5_imgsummary!E37:N37,"DC")*100/M37)</f>
        <v>0</v>
      </c>
      <c r="CN37">
        <f>IF(M37=0,0,COUNTIF(T5_imgsummary!E37:N37,"DCA")*100/M37)</f>
        <v>0</v>
      </c>
      <c r="CO37">
        <f>IF(M37=0,0,COUNTIF(T5_imgsummary!E37:N37,"DIS")*100/M37)</f>
        <v>0</v>
      </c>
      <c r="CQ37">
        <f>IF(M37=0,0,COUNTIF(T5_imgsummary!E37:N37,"GRV")*100/M37)</f>
        <v>0</v>
      </c>
      <c r="CR37">
        <f>IF(M37=0,0,COUNTIF(T5_imgsummary!E37:N37,"R")*100/M37)</f>
        <v>0</v>
      </c>
      <c r="CS37">
        <f>IF(M37=0,0,COUNTIF(T5_imgsummary!E37:N37,"S")*100/M37)</f>
        <v>0</v>
      </c>
      <c r="CT37">
        <f>IF(M37=0,0,COUNTIF(T5_imgsummary!E37:N37,"RCK")*100/M37)</f>
        <v>0</v>
      </c>
      <c r="CU37">
        <f>IF(M37=0,0,COUNTIF(T5_imgsummary!E37:N37,"SI")*100/M37)</f>
        <v>0</v>
      </c>
      <c r="CW37">
        <f>IF(M37=0,0,COUNTIF(T5_imgsummary!E37:N37,"COD")*100/M37)</f>
        <v>0</v>
      </c>
      <c r="CX37">
        <f>IF(M37=0,0,COUNTIF(T5_imgsummary!E37:N37,"KAPP")*100/M37)</f>
        <v>0</v>
      </c>
      <c r="CY37" s="26">
        <f>IF(M37=0,0,COUNTIF(T5_imgsummary!E37:N37,"MA")*100/M37)</f>
        <v>10</v>
      </c>
      <c r="CZ37">
        <f>IF(M37=0,0,COUNTIF(T5_imgsummary!E37:N37,"SARG")*100/M37)</f>
        <v>0</v>
      </c>
      <c r="DB37" s="26">
        <f>IF(M37=0,0,COUNTIF(T5_imgsummary!E37:N37,"HA")*100/M37)</f>
        <v>30</v>
      </c>
      <c r="DD37">
        <f>IF(M37=0,0,COUNTIF(T5_imgsummary!E37:N37,"COTS")*100/M37)</f>
        <v>0</v>
      </c>
      <c r="DE37">
        <f>IF(M37=0,0,COUNTIF(T5_imgsummary!E37:N37,"COR")*100/M37)</f>
        <v>0</v>
      </c>
      <c r="DF37">
        <f>IF(M37=0,0,COUNTIF(T5_imgsummary!E37:N37,"DIA")*100/M37)</f>
        <v>0</v>
      </c>
      <c r="DG37">
        <f>IF(M37=0,0,COUNTIF(T5_imgsummary!E37:N37,"GORG")*100/M37)</f>
        <v>0</v>
      </c>
      <c r="DH37">
        <f>IF(M37=0,0,COUNTIF(T5_imgsummary!E37:N37,"ISIS")*100/M37)</f>
        <v>0</v>
      </c>
      <c r="DI37">
        <f>IF(M37=0,0,COUNTIF(T5_imgsummary!E37:N37,"OT")*100/M37)</f>
        <v>0</v>
      </c>
      <c r="DJ37">
        <f>IF(M37=0,0,COUNTIF(T5_imgsummary!E37:N37,"SG")*100/M37)</f>
        <v>0</v>
      </c>
      <c r="DK37">
        <f>IF(M37=0,0,COUNTIF(T5_imgsummary!E37:N37,"SC")*100/M37)</f>
        <v>0</v>
      </c>
      <c r="DL37">
        <f>IF(M37=0,0,COUNTIF(T5_imgsummary!E37:N37,"SP")*100/M37)</f>
        <v>0</v>
      </c>
      <c r="DM37">
        <f>IF(M37=0,0,COUNTIF(T5_imgsummary!E37:N37,"ZO")*100/M37)</f>
        <v>0</v>
      </c>
      <c r="DO37">
        <f>IF(M37=0,0,COUNTIF(T5_imgsummary!E37:N37,"TWB")*100/M37)</f>
        <v>0</v>
      </c>
      <c r="DQ37">
        <f>IF(M37=0,0,COUNTIF(T5_imgsummary!Y37:AH37,"COR")*100/M37)</f>
        <v>0</v>
      </c>
      <c r="DR37">
        <f>IF(M37=0,0,COUNTIF(T5_imgsummary!Y37:AH37,"COTS")*100/M37)</f>
        <v>0</v>
      </c>
      <c r="DS37">
        <f>IF(M37=0,0,COUNTIF(T5_imgsummary!Y37:AH37,"DIA")*100/M37)</f>
        <v>0</v>
      </c>
      <c r="DT37">
        <f>IF(M37=0,0,COUNTIF(T5_imgsummary!Y37:AH37,"GORG")*100/M37)</f>
        <v>0</v>
      </c>
      <c r="DU37">
        <f>IF(M37=0,0,COUNTIF(T5_imgsummary!Y37:AH37,"ISIS")*100/M37)</f>
        <v>0</v>
      </c>
      <c r="DV37">
        <f>IF(M37=0,0,COUNTIF(T5_imgsummary!Y37:AH37,"DIS")*100/M37)</f>
        <v>0</v>
      </c>
      <c r="DW37">
        <f>IF(M37=0,0,COUNTIF(T5_imgsummary!Y37:AH37,"BLEC")*100/M37)</f>
        <v>0</v>
      </c>
      <c r="DX37">
        <f>IF(M37=0,0,COUNTIF(T5_imgsummary!Y37:AH37,"COD")*100/M37)</f>
        <v>0</v>
      </c>
      <c r="DY37">
        <f>IF(M37=0,0,COUNTIF(T5_imgsummary!Y37:AH37,"KAPP")*100/M37)</f>
        <v>0</v>
      </c>
      <c r="DZ37">
        <f>IF(M37=0,0,COUNTIF(T5_imgsummary!Y37:AH37,"SARG")*100/M37)</f>
        <v>0</v>
      </c>
      <c r="EA37">
        <f>IF(M37=0,0,COUNTIF(T5_imgsummary!Y37:AH37,"ZACRF")*100/M37)</f>
        <v>0</v>
      </c>
      <c r="EB37">
        <f>IF(M37=0,0,COUNTIF(T5_imgsummary!Y37:AH37,"ZAGARF")*100/M37)</f>
        <v>0</v>
      </c>
      <c r="EC37">
        <f>IF(M37=0,0,COUNTIF(T5_imgsummary!Y37:AH37,"ZAGATF")*100/M37)</f>
        <v>0</v>
      </c>
      <c r="ED37">
        <f>IF(M37=0,0,COUNTIF(T5_imgsummary!Y37:AH37,"ZCMRF")*100/M37)</f>
        <v>0</v>
      </c>
      <c r="EE37">
        <f>IF(M37=0,0,COUNTIF(T5_imgsummary!Y37:AH37,"ZDENF")*100/M37)</f>
        <v>0</v>
      </c>
      <c r="EF37">
        <f>IF(M37=0,0,COUNTIF(T5_imgsummary!Y37:AH37,"ZEUPF")*100/M37)</f>
        <v>0</v>
      </c>
      <c r="EG37">
        <f>IF(M37=0,0,COUNTIF(T5_imgsummary!Y37:AH37,"ZFAVF")*100/M37)</f>
        <v>0</v>
      </c>
      <c r="EH37">
        <f>IF(M37=0,0,COUNTIF(T5_imgsummary!Y37:AH37,"ZMUSF")*100/M37)</f>
        <v>0</v>
      </c>
      <c r="EI37">
        <f>IF(M37=0,0,COUNTIF(T5_imgsummary!Y37:AH37,"ZNSC")*100/M37)</f>
        <v>0</v>
      </c>
      <c r="EJ37">
        <f>IF(M37=0,0,COUNTIF(T5_imgsummary!Y37:AH37,"ZOC")*100/M37)</f>
        <v>0</v>
      </c>
      <c r="EK37">
        <f>IF(M37=0,0,COUNTIF(T5_imgsummary!Y37:AH37,"ZPOCF")*100/M37)</f>
        <v>0</v>
      </c>
      <c r="EL37">
        <f>IF(M37=0,0,COUNTIF(T5_imgsummary!Y37:AH37,"ZPORF")*100/M37)</f>
        <v>0</v>
      </c>
    </row>
    <row r="38" spans="1:142" x14ac:dyDescent="0.25">
      <c r="A38">
        <v>36</v>
      </c>
      <c r="B38" t="s">
        <v>1064</v>
      </c>
      <c r="F38" s="26">
        <f>IF(M38=0,0,COUNTIF(T5_imgsummary!O38:X38,"HC")*100/M38)</f>
        <v>10</v>
      </c>
      <c r="G38" s="26">
        <f>IF(M38=0,0,COUNTIF(T5_imgsummary!O38:X38,"AA")*100/M38)</f>
        <v>20</v>
      </c>
      <c r="H38">
        <f>IF(M38=0,0,COUNTIF(T5_imgsummary!O38:X38,"AB")*100/M38)</f>
        <v>0</v>
      </c>
      <c r="I38" s="26">
        <f>IF(M38=0,0,COUNTIF(T5_imgsummary!O38:X38,"MA")*100/M38)</f>
        <v>30</v>
      </c>
      <c r="J38" s="26">
        <f>IF(M38=0,0,COUNTIF(T5_imgsummary!O38:X38,"HA")*100/M38)</f>
        <v>20</v>
      </c>
      <c r="K38" s="26">
        <f>IF(M38=0,0,COUNTIF(T5_imgsummary!O38:X38,"OB")*100/M38)</f>
        <v>20</v>
      </c>
      <c r="L38">
        <f>IF(M38=0,0,COUNTIF(T5_imgsummary!O38:X38,"TWB")*100/M38)</f>
        <v>0</v>
      </c>
      <c r="M38">
        <f>10-COUNTIF(T5_imgsummary!O38:X38,"TWS")</f>
        <v>10</v>
      </c>
      <c r="P38">
        <f>IF(M38=0,0,COUNTIF(T5_imgsummary!E38:N38,"ACAN")*100/M38)</f>
        <v>0</v>
      </c>
      <c r="Q38">
        <f>IF(M38=0,0,COUNTIF(T5_imgsummary!E38:N38,"ACB")*100/M38)</f>
        <v>0</v>
      </c>
      <c r="R38">
        <f>IF(M38=0,0,COUNTIF(T5_imgsummary!E38:N38,"ACC")*100/M38)</f>
        <v>0</v>
      </c>
      <c r="S38">
        <f>IF(M38=0,0,COUNTIF(T5_imgsummary!E38:N38,"ACD")*100/M38)</f>
        <v>0</v>
      </c>
      <c r="T38">
        <f>IF(M38=0,0,COUNTIF(T5_imgsummary!E38:N38,"ACH")*100/M38)</f>
        <v>0</v>
      </c>
      <c r="U38">
        <f>IF(M38=0,0,COUNTIF(T5_imgsummary!E38:N38,"ACT")*100/M38)</f>
        <v>0</v>
      </c>
      <c r="V38">
        <f>IF(M38=0,0,COUNTIF(T5_imgsummary!E38:N38,"ACR")*100/M38)</f>
        <v>0</v>
      </c>
      <c r="W38">
        <f>IF(M38=0,0,COUNTIF(T5_imgsummary!E38:N38,"AST")*100/M38)</f>
        <v>0</v>
      </c>
      <c r="X38">
        <f>IF(M38=0,0,COUNTIF(T5_imgsummary!E38:N38,"AF")*100/M38)</f>
        <v>0</v>
      </c>
      <c r="Y38">
        <f>IF(M38=0,0,COUNTIF(T5_imgsummary!E38:N38,"BLEC")*100/M38)</f>
        <v>0</v>
      </c>
      <c r="Z38">
        <f>IF(M38=0,0,COUNTIF(T5_imgsummary!E38:N38,"CAU")*100/M38)</f>
        <v>0</v>
      </c>
      <c r="AA38">
        <f>IF(M38=0,0,COUNTIF(T5_imgsummary!E38:N38,"COE")*100/M38)</f>
        <v>0</v>
      </c>
      <c r="AB38">
        <f>IF(M38=0,0,COUNTIF(T5_imgsummary!E38:N38,"COS")*100/M38)</f>
        <v>0</v>
      </c>
      <c r="AC38">
        <f>IF(M38=0,0,COUNTIF(T5_imgsummary!E38:N38,"CYP")*100/M38)</f>
        <v>0</v>
      </c>
      <c r="AD38">
        <f>IF(M38=0,0,COUNTIF(T5_imgsummary!E38:N38,"DIP")*100/M38)</f>
        <v>0</v>
      </c>
      <c r="AE38">
        <f>IF(M38=0,0,COUNTIF(T5_imgsummary!E38:N38,"ECHY")*100/M38)</f>
        <v>0</v>
      </c>
      <c r="AF38">
        <f>IF(M38=0,0,COUNTIF(T5_imgsummary!E38:N38,"ECHI")*100/M38)</f>
        <v>0</v>
      </c>
      <c r="AG38">
        <f>IF(M38=0,0,COUNTIF(T5_imgsummary!E38:N38,"EUP")*100/M38)</f>
        <v>0</v>
      </c>
      <c r="AH38">
        <f>IF(M38=0,0,COUNTIF(T5_imgsummary!E38:N38,"FAV")*100/M38)</f>
        <v>0</v>
      </c>
      <c r="AI38">
        <f>IF(M38=0,0,COUNTIF(T5_imgsummary!E38:N38,"FVI")*100/M38)</f>
        <v>0</v>
      </c>
      <c r="AJ38">
        <f>IF(M38=0,0,COUNTIF(T5_imgsummary!E38:N38,"CMR")*100/M38)</f>
        <v>0</v>
      </c>
      <c r="AK38">
        <f>IF(M38=0,0,COUNTIF(T5_imgsummary!E38:N38,"GAL")*100/M38)</f>
        <v>0</v>
      </c>
      <c r="AL38">
        <f>IF(M38=0,0,COUNTIF(T5_imgsummary!E38:N38,"GONIA")*100/M38)</f>
        <v>0</v>
      </c>
      <c r="AM38">
        <f>IF(M38=0,0,COUNTIF(T5_imgsummary!E38:N38,"GONIO")*100/M38)</f>
        <v>0</v>
      </c>
      <c r="AN38">
        <f>IF(M38=0,0,COUNTIF(T5_imgsummary!E38:N38,"HEL")*100/M38)</f>
        <v>0</v>
      </c>
      <c r="AO38">
        <f>IF(M38=0,0,COUNTIF(T5_imgsummary!E38:N38,"HYD")*100/M38)</f>
        <v>0</v>
      </c>
      <c r="AP38" s="26">
        <f>IF(M38=0,0,COUNTIF(T5_imgsummary!E38:N38,"ISO")*100/M38)</f>
        <v>10</v>
      </c>
      <c r="AQ38">
        <f>IF(M38=0,0,COUNTIF(T5_imgsummary!E38:N38,"LEPA")*100/M38)</f>
        <v>0</v>
      </c>
      <c r="AR38">
        <f>IF(M38=0,0,COUNTIF(T5_imgsummary!E38:N38,"LEPS")*100/M38)</f>
        <v>0</v>
      </c>
      <c r="AS38">
        <f>IF(M38=0,0,COUNTIF(T5_imgsummary!E38:N38,"LOB")*100/M38)</f>
        <v>0</v>
      </c>
      <c r="AT38">
        <f>IF(M38=0,0,COUNTIF(T5_imgsummary!E38:N38,"MER")*100/M38)</f>
        <v>0</v>
      </c>
      <c r="AU38">
        <f>IF(M38=0,0,COUNTIF(T5_imgsummary!E38:N38,"MILL")*100/M38)</f>
        <v>0</v>
      </c>
      <c r="AV38">
        <f>IF(M38=0,0,COUNTIF(T5_imgsummary!E38:N38,"MON")*100/M38)</f>
        <v>0</v>
      </c>
      <c r="AW38">
        <f>IF(M38=0,0,COUNTIF(T5_imgsummary!E38:N38,"MONTB")*100/M38)</f>
        <v>0</v>
      </c>
      <c r="AX38">
        <f>IF(M38=0,0,COUNTIF(T5_imgsummary!E38:N38,"MONTE")*100/M38)</f>
        <v>0</v>
      </c>
      <c r="AY38">
        <f>IF(M38=0,0,COUNTIF(T5_imgsummary!E38:N38,"MONTF")*100/M38)</f>
        <v>0</v>
      </c>
      <c r="AZ38">
        <f>IF(M38=0,0,COUNTIF(T5_imgsummary!E38:N38,"MYC")*100/M38)</f>
        <v>0</v>
      </c>
      <c r="BA38">
        <f>IF(M38=0,0,COUNTIF(T5_imgsummary!E38:N38,"CB")*100/M38)</f>
        <v>0</v>
      </c>
      <c r="BB38">
        <f>IF(M38=0,0,COUNTIF(T5_imgsummary!E38:N38,"BUB")*100/M38)</f>
        <v>0</v>
      </c>
      <c r="BC38">
        <f>IF(M38=0,0,COUNTIF(T5_imgsummary!E38:N38,"CE")*100/M38)</f>
        <v>0</v>
      </c>
      <c r="BD38">
        <f>IF(M38=0,0,COUNTIF(T5_imgsummary!E38:N38,"CF")*100/M38)</f>
        <v>0</v>
      </c>
      <c r="BE38">
        <f>IF(M38=0,0,COUNTIF(T5_imgsummary!E38:N38,"FOT")*100/M38)</f>
        <v>0</v>
      </c>
      <c r="BF38">
        <f>IF(M38=0,0,COUNTIF(T5_imgsummary!E38:N38,"CM")*100/M38)</f>
        <v>0</v>
      </c>
      <c r="BG38">
        <f>IF(M38=0,0,COUNTIF(T5_imgsummary!E38:N38,"OULA")*100/M38)</f>
        <v>0</v>
      </c>
      <c r="BH38">
        <f>IF(M38=0,0,COUNTIF(T5_imgsummary!E38:N38,"OULO")*100/M38)</f>
        <v>0</v>
      </c>
      <c r="BI38">
        <f>IF(M38=0,0,COUNTIF(T5_imgsummary!E38:N38,"OXY")*100/M38)</f>
        <v>0</v>
      </c>
      <c r="BJ38">
        <f>IF(M38=0,0,COUNTIF(T5_imgsummary!E38:N38,"PACE")*100/M38)</f>
        <v>0</v>
      </c>
      <c r="BK38">
        <f>IF(M38=0,0,COUNTIF(T5_imgsummary!E38:N38,"PACF")*100/M38)</f>
        <v>0</v>
      </c>
      <c r="BL38">
        <f>IF(M38=0,0,COUNTIF(T5_imgsummary!E38:N38,"PAV")*100/M38)</f>
        <v>0</v>
      </c>
      <c r="BM38">
        <f>IF(M38=0,0,COUNTIF(T5_imgsummary!E38:N38,"PEC")*100/M38)</f>
        <v>0</v>
      </c>
      <c r="BN38">
        <f>IF(M38=0,0,COUNTIF(T5_imgsummary!E38:N38,"PLAT")*100/M38)</f>
        <v>0</v>
      </c>
      <c r="BO38">
        <f>IF(M38=0,0,COUNTIF(T5_imgsummary!E38:N38,"POC")*100/M38)</f>
        <v>0</v>
      </c>
      <c r="BP38">
        <f>IF(M38=0,0,COUNTIF(T5_imgsummary!E38:N38,"PORB")*100/M38)</f>
        <v>0</v>
      </c>
      <c r="BQ38">
        <f>IF(M38=0,0,COUNTIF(T5_imgsummary!E38:N38,"PORE")*100/M38)</f>
        <v>0</v>
      </c>
      <c r="BR38">
        <f>IF(M38=0,0,COUNTIF(T5_imgsummary!E38:N38,"PORM")*100/M38)</f>
        <v>0</v>
      </c>
      <c r="BS38">
        <f>IF(M38=0,0,COUNTIF(T5_imgsummary!E38:N38,"SER")*100/M38)</f>
        <v>0</v>
      </c>
      <c r="BT38">
        <f>IF(M38=0,0,COUNTIF(T5_imgsummary!E38:N38,"STY")*100/M38)</f>
        <v>0</v>
      </c>
      <c r="BU38">
        <f>IF(M38=0,0,COUNTIF(T5_imgsummary!E38:N38,"SYM")*100/M38)</f>
        <v>0</v>
      </c>
      <c r="BV38">
        <f>IF(M38=0,0,COUNTIF(T5_imgsummary!E38:N38,"TUBI")*100/M38)</f>
        <v>0</v>
      </c>
      <c r="BW38">
        <f>IF(M38=0,0,COUNTIF(T5_imgsummary!E38:N38,"TURB")*100/M38)</f>
        <v>0</v>
      </c>
      <c r="BX38">
        <f>IF(M38=0,0,COUNTIF(T5_imgsummary!E38:N38,"ZACRF")*100/M38)</f>
        <v>0</v>
      </c>
      <c r="BY38">
        <f>IF(M38=0,0,COUNTIF(T5_imgsummary!E38:N38,"ZAGARF")*100/M38)</f>
        <v>0</v>
      </c>
      <c r="BZ38">
        <f>IF(M38=0,0,COUNTIF(T5_imgsummary!E38:N38,"ZAGATF")*100/M38)</f>
        <v>0</v>
      </c>
      <c r="CA38">
        <f>IF(M38=0,0,COUNTIF(T5_imgsummary!E38:N38,"ZDENF")*100/M38)</f>
        <v>0</v>
      </c>
      <c r="CB38">
        <f>IF(M38=0,0,COUNTIF(T5_imgsummary!E38:N38,"ZEUPF")*100/M38)</f>
        <v>0</v>
      </c>
      <c r="CC38">
        <f>IF(M38=0,0,COUNTIF(T5_imgsummary!E38:N38,"ZFAVF")*100/M38)</f>
        <v>0</v>
      </c>
      <c r="CD38">
        <f>IF(M38=0,0,COUNTIF(T5_imgsummary!E38:N38,"ZCMRF")*100/M38)</f>
        <v>0</v>
      </c>
      <c r="CE38">
        <f>IF(M38=0,0,COUNTIF(T5_imgsummary!E38:N38,"ZMUSF")*100/M38)</f>
        <v>0</v>
      </c>
      <c r="CF38">
        <f>IF(M38=0,0,COUNTIF(T5_imgsummary!E38:N38,"ZNSC")*100/M38)</f>
        <v>0</v>
      </c>
      <c r="CG38">
        <f>IF(M38=0,0,COUNTIF(T5_imgsummary!E38:N38,"ZOC")*100/M38)</f>
        <v>0</v>
      </c>
      <c r="CH38">
        <f>IF(M38=0,0,COUNTIF(T5_imgsummary!E38:N38,"ZPOCF")*100/M38)</f>
        <v>0</v>
      </c>
      <c r="CI38">
        <f>IF(M38=0,0,COUNTIF(T5_imgsummary!E38:N38,"ZPORF")*100/M38)</f>
        <v>0</v>
      </c>
      <c r="CK38" s="26">
        <f>IF(M38=0,0,COUNTIF(T5_imgsummary!E38:N38,"AA")*100/M38)</f>
        <v>10</v>
      </c>
      <c r="CL38" s="26">
        <f>IF(M38=0,0,COUNTIF(T5_imgsummary!E38:N38,"CA")*100/M38)</f>
        <v>10</v>
      </c>
      <c r="CM38">
        <f>IF(M38=0,0,COUNTIF(T5_imgsummary!E38:N38,"DC")*100/M38)</f>
        <v>0</v>
      </c>
      <c r="CN38">
        <f>IF(M38=0,0,COUNTIF(T5_imgsummary!E38:N38,"DCA")*100/M38)</f>
        <v>0</v>
      </c>
      <c r="CO38">
        <f>IF(M38=0,0,COUNTIF(T5_imgsummary!E38:N38,"DIS")*100/M38)</f>
        <v>0</v>
      </c>
      <c r="CQ38">
        <f>IF(M38=0,0,COUNTIF(T5_imgsummary!E38:N38,"GRV")*100/M38)</f>
        <v>0</v>
      </c>
      <c r="CR38">
        <f>IF(M38=0,0,COUNTIF(T5_imgsummary!E38:N38,"R")*100/M38)</f>
        <v>0</v>
      </c>
      <c r="CS38">
        <f>IF(M38=0,0,COUNTIF(T5_imgsummary!E38:N38,"S")*100/M38)</f>
        <v>0</v>
      </c>
      <c r="CT38">
        <f>IF(M38=0,0,COUNTIF(T5_imgsummary!E38:N38,"RCK")*100/M38)</f>
        <v>0</v>
      </c>
      <c r="CU38">
        <f>IF(M38=0,0,COUNTIF(T5_imgsummary!E38:N38,"SI")*100/M38)</f>
        <v>0</v>
      </c>
      <c r="CW38">
        <f>IF(M38=0,0,COUNTIF(T5_imgsummary!E38:N38,"COD")*100/M38)</f>
        <v>0</v>
      </c>
      <c r="CX38">
        <f>IF(M38=0,0,COUNTIF(T5_imgsummary!E38:N38,"KAPP")*100/M38)</f>
        <v>0</v>
      </c>
      <c r="CY38" s="26">
        <f>IF(M38=0,0,COUNTIF(T5_imgsummary!E38:N38,"MA")*100/M38)</f>
        <v>30</v>
      </c>
      <c r="CZ38">
        <f>IF(M38=0,0,COUNTIF(T5_imgsummary!E38:N38,"SARG")*100/M38)</f>
        <v>0</v>
      </c>
      <c r="DB38" s="26">
        <f>IF(M38=0,0,COUNTIF(T5_imgsummary!E38:N38,"HA")*100/M38)</f>
        <v>20</v>
      </c>
      <c r="DD38">
        <f>IF(M38=0,0,COUNTIF(T5_imgsummary!E38:N38,"COTS")*100/M38)</f>
        <v>0</v>
      </c>
      <c r="DE38">
        <f>IF(M38=0,0,COUNTIF(T5_imgsummary!E38:N38,"COR")*100/M38)</f>
        <v>0</v>
      </c>
      <c r="DF38">
        <f>IF(M38=0,0,COUNTIF(T5_imgsummary!E38:N38,"DIA")*100/M38)</f>
        <v>0</v>
      </c>
      <c r="DG38">
        <f>IF(M38=0,0,COUNTIF(T5_imgsummary!E38:N38,"GORG")*100/M38)</f>
        <v>0</v>
      </c>
      <c r="DH38">
        <f>IF(M38=0,0,COUNTIF(T5_imgsummary!E38:N38,"ISIS")*100/M38)</f>
        <v>0</v>
      </c>
      <c r="DI38">
        <f>IF(M38=0,0,COUNTIF(T5_imgsummary!E38:N38,"OT")*100/M38)</f>
        <v>0</v>
      </c>
      <c r="DJ38">
        <f>IF(M38=0,0,COUNTIF(T5_imgsummary!E38:N38,"SG")*100/M38)</f>
        <v>0</v>
      </c>
      <c r="DK38">
        <f>IF(M38=0,0,COUNTIF(T5_imgsummary!E38:N38,"SC")*100/M38)</f>
        <v>0</v>
      </c>
      <c r="DL38" s="26">
        <f>IF(M38=0,0,COUNTIF(T5_imgsummary!E38:N38,"SP")*100/M38)</f>
        <v>20</v>
      </c>
      <c r="DM38">
        <f>IF(M38=0,0,COUNTIF(T5_imgsummary!E38:N38,"ZO")*100/M38)</f>
        <v>0</v>
      </c>
      <c r="DO38">
        <f>IF(M38=0,0,COUNTIF(T5_imgsummary!E38:N38,"TWB")*100/M38)</f>
        <v>0</v>
      </c>
      <c r="DQ38">
        <f>IF(M38=0,0,COUNTIF(T5_imgsummary!Y38:AH38,"COR")*100/M38)</f>
        <v>0</v>
      </c>
      <c r="DR38">
        <f>IF(M38=0,0,COUNTIF(T5_imgsummary!Y38:AH38,"COTS")*100/M38)</f>
        <v>0</v>
      </c>
      <c r="DS38">
        <f>IF(M38=0,0,COUNTIF(T5_imgsummary!Y38:AH38,"DIA")*100/M38)</f>
        <v>0</v>
      </c>
      <c r="DT38">
        <f>IF(M38=0,0,COUNTIF(T5_imgsummary!Y38:AH38,"GORG")*100/M38)</f>
        <v>0</v>
      </c>
      <c r="DU38">
        <f>IF(M38=0,0,COUNTIF(T5_imgsummary!Y38:AH38,"ISIS")*100/M38)</f>
        <v>0</v>
      </c>
      <c r="DV38">
        <f>IF(M38=0,0,COUNTIF(T5_imgsummary!Y38:AH38,"DIS")*100/M38)</f>
        <v>0</v>
      </c>
      <c r="DW38">
        <f>IF(M38=0,0,COUNTIF(T5_imgsummary!Y38:AH38,"BLEC")*100/M38)</f>
        <v>0</v>
      </c>
      <c r="DX38">
        <f>IF(M38=0,0,COUNTIF(T5_imgsummary!Y38:AH38,"COD")*100/M38)</f>
        <v>0</v>
      </c>
      <c r="DY38">
        <f>IF(M38=0,0,COUNTIF(T5_imgsummary!Y38:AH38,"KAPP")*100/M38)</f>
        <v>0</v>
      </c>
      <c r="DZ38">
        <f>IF(M38=0,0,COUNTIF(T5_imgsummary!Y38:AH38,"SARG")*100/M38)</f>
        <v>0</v>
      </c>
      <c r="EA38">
        <f>IF(M38=0,0,COUNTIF(T5_imgsummary!Y38:AH38,"ZACRF")*100/M38)</f>
        <v>0</v>
      </c>
      <c r="EB38">
        <f>IF(M38=0,0,COUNTIF(T5_imgsummary!Y38:AH38,"ZAGARF")*100/M38)</f>
        <v>0</v>
      </c>
      <c r="EC38">
        <f>IF(M38=0,0,COUNTIF(T5_imgsummary!Y38:AH38,"ZAGATF")*100/M38)</f>
        <v>0</v>
      </c>
      <c r="ED38">
        <f>IF(M38=0,0,COUNTIF(T5_imgsummary!Y38:AH38,"ZCMRF")*100/M38)</f>
        <v>0</v>
      </c>
      <c r="EE38">
        <f>IF(M38=0,0,COUNTIF(T5_imgsummary!Y38:AH38,"ZDENF")*100/M38)</f>
        <v>0</v>
      </c>
      <c r="EF38">
        <f>IF(M38=0,0,COUNTIF(T5_imgsummary!Y38:AH38,"ZEUPF")*100/M38)</f>
        <v>0</v>
      </c>
      <c r="EG38">
        <f>IF(M38=0,0,COUNTIF(T5_imgsummary!Y38:AH38,"ZFAVF")*100/M38)</f>
        <v>0</v>
      </c>
      <c r="EH38">
        <f>IF(M38=0,0,COUNTIF(T5_imgsummary!Y38:AH38,"ZMUSF")*100/M38)</f>
        <v>0</v>
      </c>
      <c r="EI38">
        <f>IF(M38=0,0,COUNTIF(T5_imgsummary!Y38:AH38,"ZNSC")*100/M38)</f>
        <v>0</v>
      </c>
      <c r="EJ38">
        <f>IF(M38=0,0,COUNTIF(T5_imgsummary!Y38:AH38,"ZOC")*100/M38)</f>
        <v>0</v>
      </c>
      <c r="EK38">
        <f>IF(M38=0,0,COUNTIF(T5_imgsummary!Y38:AH38,"ZPOCF")*100/M38)</f>
        <v>0</v>
      </c>
      <c r="EL38">
        <f>IF(M38=0,0,COUNTIF(T5_imgsummary!Y38:AH38,"ZPORF")*100/M38)</f>
        <v>0</v>
      </c>
    </row>
    <row r="39" spans="1:142" x14ac:dyDescent="0.25">
      <c r="A39">
        <v>37</v>
      </c>
      <c r="B39" t="s">
        <v>1065</v>
      </c>
      <c r="F39">
        <f>IF(M39=0,0,COUNTIF(T5_imgsummary!O39:X39,"HC")*100/M39)</f>
        <v>0</v>
      </c>
      <c r="G39" s="26">
        <f>IF(M39=0,0,COUNTIF(T5_imgsummary!O39:X39,"AA")*100/M39)</f>
        <v>40</v>
      </c>
      <c r="H39">
        <f>IF(M39=0,0,COUNTIF(T5_imgsummary!O39:X39,"AB")*100/M39)</f>
        <v>0</v>
      </c>
      <c r="I39" s="26">
        <f>IF(M39=0,0,COUNTIF(T5_imgsummary!O39:X39,"MA")*100/M39)</f>
        <v>30</v>
      </c>
      <c r="J39" s="26">
        <f>IF(M39=0,0,COUNTIF(T5_imgsummary!O39:X39,"HA")*100/M39)</f>
        <v>30</v>
      </c>
      <c r="K39">
        <f>IF(M39=0,0,COUNTIF(T5_imgsummary!O39:X39,"OB")*100/M39)</f>
        <v>0</v>
      </c>
      <c r="L39">
        <f>IF(M39=0,0,COUNTIF(T5_imgsummary!O39:X39,"TWB")*100/M39)</f>
        <v>0</v>
      </c>
      <c r="M39">
        <f>10-COUNTIF(T5_imgsummary!O39:X39,"TWS")</f>
        <v>10</v>
      </c>
      <c r="P39">
        <f>IF(M39=0,0,COUNTIF(T5_imgsummary!E39:N39,"ACAN")*100/M39)</f>
        <v>0</v>
      </c>
      <c r="Q39">
        <f>IF(M39=0,0,COUNTIF(T5_imgsummary!E39:N39,"ACB")*100/M39)</f>
        <v>0</v>
      </c>
      <c r="R39">
        <f>IF(M39=0,0,COUNTIF(T5_imgsummary!E39:N39,"ACC")*100/M39)</f>
        <v>0</v>
      </c>
      <c r="S39">
        <f>IF(M39=0,0,COUNTIF(T5_imgsummary!E39:N39,"ACD")*100/M39)</f>
        <v>0</v>
      </c>
      <c r="T39">
        <f>IF(M39=0,0,COUNTIF(T5_imgsummary!E39:N39,"ACH")*100/M39)</f>
        <v>0</v>
      </c>
      <c r="U39">
        <f>IF(M39=0,0,COUNTIF(T5_imgsummary!E39:N39,"ACT")*100/M39)</f>
        <v>0</v>
      </c>
      <c r="V39">
        <f>IF(M39=0,0,COUNTIF(T5_imgsummary!E39:N39,"ACR")*100/M39)</f>
        <v>0</v>
      </c>
      <c r="W39">
        <f>IF(M39=0,0,COUNTIF(T5_imgsummary!E39:N39,"AST")*100/M39)</f>
        <v>0</v>
      </c>
      <c r="X39">
        <f>IF(M39=0,0,COUNTIF(T5_imgsummary!E39:N39,"AF")*100/M39)</f>
        <v>0</v>
      </c>
      <c r="Y39">
        <f>IF(M39=0,0,COUNTIF(T5_imgsummary!E39:N39,"BLEC")*100/M39)</f>
        <v>0</v>
      </c>
      <c r="Z39">
        <f>IF(M39=0,0,COUNTIF(T5_imgsummary!E39:N39,"CAU")*100/M39)</f>
        <v>0</v>
      </c>
      <c r="AA39">
        <f>IF(M39=0,0,COUNTIF(T5_imgsummary!E39:N39,"COE")*100/M39)</f>
        <v>0</v>
      </c>
      <c r="AB39">
        <f>IF(M39=0,0,COUNTIF(T5_imgsummary!E39:N39,"COS")*100/M39)</f>
        <v>0</v>
      </c>
      <c r="AC39">
        <f>IF(M39=0,0,COUNTIF(T5_imgsummary!E39:N39,"CYP")*100/M39)</f>
        <v>0</v>
      </c>
      <c r="AD39">
        <f>IF(M39=0,0,COUNTIF(T5_imgsummary!E39:N39,"DIP")*100/M39)</f>
        <v>0</v>
      </c>
      <c r="AE39">
        <f>IF(M39=0,0,COUNTIF(T5_imgsummary!E39:N39,"ECHY")*100/M39)</f>
        <v>0</v>
      </c>
      <c r="AF39">
        <f>IF(M39=0,0,COUNTIF(T5_imgsummary!E39:N39,"ECHI")*100/M39)</f>
        <v>0</v>
      </c>
      <c r="AG39">
        <f>IF(M39=0,0,COUNTIF(T5_imgsummary!E39:N39,"EUP")*100/M39)</f>
        <v>0</v>
      </c>
      <c r="AH39">
        <f>IF(M39=0,0,COUNTIF(T5_imgsummary!E39:N39,"FAV")*100/M39)</f>
        <v>0</v>
      </c>
      <c r="AI39">
        <f>IF(M39=0,0,COUNTIF(T5_imgsummary!E39:N39,"FVI")*100/M39)</f>
        <v>0</v>
      </c>
      <c r="AJ39">
        <f>IF(M39=0,0,COUNTIF(T5_imgsummary!E39:N39,"CMR")*100/M39)</f>
        <v>0</v>
      </c>
      <c r="AK39">
        <f>IF(M39=0,0,COUNTIF(T5_imgsummary!E39:N39,"GAL")*100/M39)</f>
        <v>0</v>
      </c>
      <c r="AL39">
        <f>IF(M39=0,0,COUNTIF(T5_imgsummary!E39:N39,"GONIA")*100/M39)</f>
        <v>0</v>
      </c>
      <c r="AM39">
        <f>IF(M39=0,0,COUNTIF(T5_imgsummary!E39:N39,"GONIO")*100/M39)</f>
        <v>0</v>
      </c>
      <c r="AN39">
        <f>IF(M39=0,0,COUNTIF(T5_imgsummary!E39:N39,"HEL")*100/M39)</f>
        <v>0</v>
      </c>
      <c r="AO39">
        <f>IF(M39=0,0,COUNTIF(T5_imgsummary!E39:N39,"HYD")*100/M39)</f>
        <v>0</v>
      </c>
      <c r="AP39">
        <f>IF(M39=0,0,COUNTIF(T5_imgsummary!E39:N39,"ISO")*100/M39)</f>
        <v>0</v>
      </c>
      <c r="AQ39">
        <f>IF(M39=0,0,COUNTIF(T5_imgsummary!E39:N39,"LEPA")*100/M39)</f>
        <v>0</v>
      </c>
      <c r="AR39">
        <f>IF(M39=0,0,COUNTIF(T5_imgsummary!E39:N39,"LEPS")*100/M39)</f>
        <v>0</v>
      </c>
      <c r="AS39">
        <f>IF(M39=0,0,COUNTIF(T5_imgsummary!E39:N39,"LOB")*100/M39)</f>
        <v>0</v>
      </c>
      <c r="AT39">
        <f>IF(M39=0,0,COUNTIF(T5_imgsummary!E39:N39,"MER")*100/M39)</f>
        <v>0</v>
      </c>
      <c r="AU39">
        <f>IF(M39=0,0,COUNTIF(T5_imgsummary!E39:N39,"MILL")*100/M39)</f>
        <v>0</v>
      </c>
      <c r="AV39">
        <f>IF(M39=0,0,COUNTIF(T5_imgsummary!E39:N39,"MON")*100/M39)</f>
        <v>0</v>
      </c>
      <c r="AW39">
        <f>IF(M39=0,0,COUNTIF(T5_imgsummary!E39:N39,"MONTB")*100/M39)</f>
        <v>0</v>
      </c>
      <c r="AX39">
        <f>IF(M39=0,0,COUNTIF(T5_imgsummary!E39:N39,"MONTE")*100/M39)</f>
        <v>0</v>
      </c>
      <c r="AY39">
        <f>IF(M39=0,0,COUNTIF(T5_imgsummary!E39:N39,"MONTF")*100/M39)</f>
        <v>0</v>
      </c>
      <c r="AZ39">
        <f>IF(M39=0,0,COUNTIF(T5_imgsummary!E39:N39,"MYC")*100/M39)</f>
        <v>0</v>
      </c>
      <c r="BA39">
        <f>IF(M39=0,0,COUNTIF(T5_imgsummary!E39:N39,"CB")*100/M39)</f>
        <v>0</v>
      </c>
      <c r="BB39">
        <f>IF(M39=0,0,COUNTIF(T5_imgsummary!E39:N39,"BUB")*100/M39)</f>
        <v>0</v>
      </c>
      <c r="BC39">
        <f>IF(M39=0,0,COUNTIF(T5_imgsummary!E39:N39,"CE")*100/M39)</f>
        <v>0</v>
      </c>
      <c r="BD39">
        <f>IF(M39=0,0,COUNTIF(T5_imgsummary!E39:N39,"CF")*100/M39)</f>
        <v>0</v>
      </c>
      <c r="BE39">
        <f>IF(M39=0,0,COUNTIF(T5_imgsummary!E39:N39,"FOT")*100/M39)</f>
        <v>0</v>
      </c>
      <c r="BF39">
        <f>IF(M39=0,0,COUNTIF(T5_imgsummary!E39:N39,"CM")*100/M39)</f>
        <v>0</v>
      </c>
      <c r="BG39">
        <f>IF(M39=0,0,COUNTIF(T5_imgsummary!E39:N39,"OULA")*100/M39)</f>
        <v>0</v>
      </c>
      <c r="BH39">
        <f>IF(M39=0,0,COUNTIF(T5_imgsummary!E39:N39,"OULO")*100/M39)</f>
        <v>0</v>
      </c>
      <c r="BI39">
        <f>IF(M39=0,0,COUNTIF(T5_imgsummary!E39:N39,"OXY")*100/M39)</f>
        <v>0</v>
      </c>
      <c r="BJ39">
        <f>IF(M39=0,0,COUNTIF(T5_imgsummary!E39:N39,"PACE")*100/M39)</f>
        <v>0</v>
      </c>
      <c r="BK39">
        <f>IF(M39=0,0,COUNTIF(T5_imgsummary!E39:N39,"PACF")*100/M39)</f>
        <v>0</v>
      </c>
      <c r="BL39">
        <f>IF(M39=0,0,COUNTIF(T5_imgsummary!E39:N39,"PAV")*100/M39)</f>
        <v>0</v>
      </c>
      <c r="BM39">
        <f>IF(M39=0,0,COUNTIF(T5_imgsummary!E39:N39,"PEC")*100/M39)</f>
        <v>0</v>
      </c>
      <c r="BN39">
        <f>IF(M39=0,0,COUNTIF(T5_imgsummary!E39:N39,"PLAT")*100/M39)</f>
        <v>0</v>
      </c>
      <c r="BO39">
        <f>IF(M39=0,0,COUNTIF(T5_imgsummary!E39:N39,"POC")*100/M39)</f>
        <v>0</v>
      </c>
      <c r="BP39">
        <f>IF(M39=0,0,COUNTIF(T5_imgsummary!E39:N39,"PORB")*100/M39)</f>
        <v>0</v>
      </c>
      <c r="BQ39">
        <f>IF(M39=0,0,COUNTIF(T5_imgsummary!E39:N39,"PORE")*100/M39)</f>
        <v>0</v>
      </c>
      <c r="BR39">
        <f>IF(M39=0,0,COUNTIF(T5_imgsummary!E39:N39,"PORM")*100/M39)</f>
        <v>0</v>
      </c>
      <c r="BS39">
        <f>IF(M39=0,0,COUNTIF(T5_imgsummary!E39:N39,"SER")*100/M39)</f>
        <v>0</v>
      </c>
      <c r="BT39">
        <f>IF(M39=0,0,COUNTIF(T5_imgsummary!E39:N39,"STY")*100/M39)</f>
        <v>0</v>
      </c>
      <c r="BU39">
        <f>IF(M39=0,0,COUNTIF(T5_imgsummary!E39:N39,"SYM")*100/M39)</f>
        <v>0</v>
      </c>
      <c r="BV39">
        <f>IF(M39=0,0,COUNTIF(T5_imgsummary!E39:N39,"TUBI")*100/M39)</f>
        <v>0</v>
      </c>
      <c r="BW39">
        <f>IF(M39=0,0,COUNTIF(T5_imgsummary!E39:N39,"TURB")*100/M39)</f>
        <v>0</v>
      </c>
      <c r="BX39">
        <f>IF(M39=0,0,COUNTIF(T5_imgsummary!E39:N39,"ZACRF")*100/M39)</f>
        <v>0</v>
      </c>
      <c r="BY39">
        <f>IF(M39=0,0,COUNTIF(T5_imgsummary!E39:N39,"ZAGARF")*100/M39)</f>
        <v>0</v>
      </c>
      <c r="BZ39">
        <f>IF(M39=0,0,COUNTIF(T5_imgsummary!E39:N39,"ZAGATF")*100/M39)</f>
        <v>0</v>
      </c>
      <c r="CA39">
        <f>IF(M39=0,0,COUNTIF(T5_imgsummary!E39:N39,"ZDENF")*100/M39)</f>
        <v>0</v>
      </c>
      <c r="CB39">
        <f>IF(M39=0,0,COUNTIF(T5_imgsummary!E39:N39,"ZEUPF")*100/M39)</f>
        <v>0</v>
      </c>
      <c r="CC39">
        <f>IF(M39=0,0,COUNTIF(T5_imgsummary!E39:N39,"ZFAVF")*100/M39)</f>
        <v>0</v>
      </c>
      <c r="CD39">
        <f>IF(M39=0,0,COUNTIF(T5_imgsummary!E39:N39,"ZCMRF")*100/M39)</f>
        <v>0</v>
      </c>
      <c r="CE39">
        <f>IF(M39=0,0,COUNTIF(T5_imgsummary!E39:N39,"ZMUSF")*100/M39)</f>
        <v>0</v>
      </c>
      <c r="CF39">
        <f>IF(M39=0,0,COUNTIF(T5_imgsummary!E39:N39,"ZNSC")*100/M39)</f>
        <v>0</v>
      </c>
      <c r="CG39">
        <f>IF(M39=0,0,COUNTIF(T5_imgsummary!E39:N39,"ZOC")*100/M39)</f>
        <v>0</v>
      </c>
      <c r="CH39">
        <f>IF(M39=0,0,COUNTIF(T5_imgsummary!E39:N39,"ZPOCF")*100/M39)</f>
        <v>0</v>
      </c>
      <c r="CI39">
        <f>IF(M39=0,0,COUNTIF(T5_imgsummary!E39:N39,"ZPORF")*100/M39)</f>
        <v>0</v>
      </c>
      <c r="CK39" s="26">
        <f>IF(M39=0,0,COUNTIF(T5_imgsummary!E39:N39,"AA")*100/M39)</f>
        <v>30</v>
      </c>
      <c r="CL39" s="26">
        <f>IF(M39=0,0,COUNTIF(T5_imgsummary!E39:N39,"CA")*100/M39)</f>
        <v>10</v>
      </c>
      <c r="CM39">
        <f>IF(M39=0,0,COUNTIF(T5_imgsummary!E39:N39,"DC")*100/M39)</f>
        <v>0</v>
      </c>
      <c r="CN39">
        <f>IF(M39=0,0,COUNTIF(T5_imgsummary!E39:N39,"DCA")*100/M39)</f>
        <v>0</v>
      </c>
      <c r="CO39">
        <f>IF(M39=0,0,COUNTIF(T5_imgsummary!E39:N39,"DIS")*100/M39)</f>
        <v>0</v>
      </c>
      <c r="CQ39">
        <f>IF(M39=0,0,COUNTIF(T5_imgsummary!E39:N39,"GRV")*100/M39)</f>
        <v>0</v>
      </c>
      <c r="CR39">
        <f>IF(M39=0,0,COUNTIF(T5_imgsummary!E39:N39,"R")*100/M39)</f>
        <v>0</v>
      </c>
      <c r="CS39">
        <f>IF(M39=0,0,COUNTIF(T5_imgsummary!E39:N39,"S")*100/M39)</f>
        <v>0</v>
      </c>
      <c r="CT39">
        <f>IF(M39=0,0,COUNTIF(T5_imgsummary!E39:N39,"RCK")*100/M39)</f>
        <v>0</v>
      </c>
      <c r="CU39">
        <f>IF(M39=0,0,COUNTIF(T5_imgsummary!E39:N39,"SI")*100/M39)</f>
        <v>0</v>
      </c>
      <c r="CW39">
        <f>IF(M39=0,0,COUNTIF(T5_imgsummary!E39:N39,"COD")*100/M39)</f>
        <v>0</v>
      </c>
      <c r="CX39">
        <f>IF(M39=0,0,COUNTIF(T5_imgsummary!E39:N39,"KAPP")*100/M39)</f>
        <v>0</v>
      </c>
      <c r="CY39" s="26">
        <f>IF(M39=0,0,COUNTIF(T5_imgsummary!E39:N39,"MA")*100/M39)</f>
        <v>30</v>
      </c>
      <c r="CZ39">
        <f>IF(M39=0,0,COUNTIF(T5_imgsummary!E39:N39,"SARG")*100/M39)</f>
        <v>0</v>
      </c>
      <c r="DB39" s="26">
        <f>IF(M39=0,0,COUNTIF(T5_imgsummary!E39:N39,"HA")*100/M39)</f>
        <v>30</v>
      </c>
      <c r="DD39">
        <f>IF(M39=0,0,COUNTIF(T5_imgsummary!E39:N39,"COTS")*100/M39)</f>
        <v>0</v>
      </c>
      <c r="DE39">
        <f>IF(M39=0,0,COUNTIF(T5_imgsummary!E39:N39,"COR")*100/M39)</f>
        <v>0</v>
      </c>
      <c r="DF39">
        <f>IF(M39=0,0,COUNTIF(T5_imgsummary!E39:N39,"DIA")*100/M39)</f>
        <v>0</v>
      </c>
      <c r="DG39">
        <f>IF(M39=0,0,COUNTIF(T5_imgsummary!E39:N39,"GORG")*100/M39)</f>
        <v>0</v>
      </c>
      <c r="DH39">
        <f>IF(M39=0,0,COUNTIF(T5_imgsummary!E39:N39,"ISIS")*100/M39)</f>
        <v>0</v>
      </c>
      <c r="DI39">
        <f>IF(M39=0,0,COUNTIF(T5_imgsummary!E39:N39,"OT")*100/M39)</f>
        <v>0</v>
      </c>
      <c r="DJ39">
        <f>IF(M39=0,0,COUNTIF(T5_imgsummary!E39:N39,"SG")*100/M39)</f>
        <v>0</v>
      </c>
      <c r="DK39">
        <f>IF(M39=0,0,COUNTIF(T5_imgsummary!E39:N39,"SC")*100/M39)</f>
        <v>0</v>
      </c>
      <c r="DL39">
        <f>IF(M39=0,0,COUNTIF(T5_imgsummary!E39:N39,"SP")*100/M39)</f>
        <v>0</v>
      </c>
      <c r="DM39">
        <f>IF(M39=0,0,COUNTIF(T5_imgsummary!E39:N39,"ZO")*100/M39)</f>
        <v>0</v>
      </c>
      <c r="DO39">
        <f>IF(M39=0,0,COUNTIF(T5_imgsummary!E39:N39,"TWB")*100/M39)</f>
        <v>0</v>
      </c>
      <c r="DQ39">
        <f>IF(M39=0,0,COUNTIF(T5_imgsummary!Y39:AH39,"COR")*100/M39)</f>
        <v>0</v>
      </c>
      <c r="DR39">
        <f>IF(M39=0,0,COUNTIF(T5_imgsummary!Y39:AH39,"COTS")*100/M39)</f>
        <v>0</v>
      </c>
      <c r="DS39">
        <f>IF(M39=0,0,COUNTIF(T5_imgsummary!Y39:AH39,"DIA")*100/M39)</f>
        <v>0</v>
      </c>
      <c r="DT39">
        <f>IF(M39=0,0,COUNTIF(T5_imgsummary!Y39:AH39,"GORG")*100/M39)</f>
        <v>0</v>
      </c>
      <c r="DU39">
        <f>IF(M39=0,0,COUNTIF(T5_imgsummary!Y39:AH39,"ISIS")*100/M39)</f>
        <v>0</v>
      </c>
      <c r="DV39">
        <f>IF(M39=0,0,COUNTIF(T5_imgsummary!Y39:AH39,"DIS")*100/M39)</f>
        <v>0</v>
      </c>
      <c r="DW39">
        <f>IF(M39=0,0,COUNTIF(T5_imgsummary!Y39:AH39,"BLEC")*100/M39)</f>
        <v>0</v>
      </c>
      <c r="DX39">
        <f>IF(M39=0,0,COUNTIF(T5_imgsummary!Y39:AH39,"COD")*100/M39)</f>
        <v>0</v>
      </c>
      <c r="DY39">
        <f>IF(M39=0,0,COUNTIF(T5_imgsummary!Y39:AH39,"KAPP")*100/M39)</f>
        <v>0</v>
      </c>
      <c r="DZ39">
        <f>IF(M39=0,0,COUNTIF(T5_imgsummary!Y39:AH39,"SARG")*100/M39)</f>
        <v>0</v>
      </c>
      <c r="EA39">
        <f>IF(M39=0,0,COUNTIF(T5_imgsummary!Y39:AH39,"ZACRF")*100/M39)</f>
        <v>0</v>
      </c>
      <c r="EB39">
        <f>IF(M39=0,0,COUNTIF(T5_imgsummary!Y39:AH39,"ZAGARF")*100/M39)</f>
        <v>0</v>
      </c>
      <c r="EC39">
        <f>IF(M39=0,0,COUNTIF(T5_imgsummary!Y39:AH39,"ZAGATF")*100/M39)</f>
        <v>0</v>
      </c>
      <c r="ED39">
        <f>IF(M39=0,0,COUNTIF(T5_imgsummary!Y39:AH39,"ZCMRF")*100/M39)</f>
        <v>0</v>
      </c>
      <c r="EE39">
        <f>IF(M39=0,0,COUNTIF(T5_imgsummary!Y39:AH39,"ZDENF")*100/M39)</f>
        <v>0</v>
      </c>
      <c r="EF39">
        <f>IF(M39=0,0,COUNTIF(T5_imgsummary!Y39:AH39,"ZEUPF")*100/M39)</f>
        <v>0</v>
      </c>
      <c r="EG39">
        <f>IF(M39=0,0,COUNTIF(T5_imgsummary!Y39:AH39,"ZFAVF")*100/M39)</f>
        <v>0</v>
      </c>
      <c r="EH39">
        <f>IF(M39=0,0,COUNTIF(T5_imgsummary!Y39:AH39,"ZMUSF")*100/M39)</f>
        <v>0</v>
      </c>
      <c r="EI39">
        <f>IF(M39=0,0,COUNTIF(T5_imgsummary!Y39:AH39,"ZNSC")*100/M39)</f>
        <v>0</v>
      </c>
      <c r="EJ39">
        <f>IF(M39=0,0,COUNTIF(T5_imgsummary!Y39:AH39,"ZOC")*100/M39)</f>
        <v>0</v>
      </c>
      <c r="EK39">
        <f>IF(M39=0,0,COUNTIF(T5_imgsummary!Y39:AH39,"ZPOCF")*100/M39)</f>
        <v>0</v>
      </c>
      <c r="EL39">
        <f>IF(M39=0,0,COUNTIF(T5_imgsummary!Y39:AH39,"ZPORF")*100/M39)</f>
        <v>0</v>
      </c>
    </row>
    <row r="40" spans="1:142" x14ac:dyDescent="0.25">
      <c r="A40">
        <v>38</v>
      </c>
      <c r="B40" t="s">
        <v>1066</v>
      </c>
      <c r="F40">
        <f>IF(M40=0,0,COUNTIF(T5_imgsummary!O40:X40,"HC")*100/M40)</f>
        <v>0</v>
      </c>
      <c r="G40" s="26">
        <f>IF(M40=0,0,COUNTIF(T5_imgsummary!O40:X40,"AA")*100/M40)</f>
        <v>80</v>
      </c>
      <c r="H40">
        <f>IF(M40=0,0,COUNTIF(T5_imgsummary!O40:X40,"AB")*100/M40)</f>
        <v>0</v>
      </c>
      <c r="I40" s="26">
        <f>IF(M40=0,0,COUNTIF(T5_imgsummary!O40:X40,"MA")*100/M40)</f>
        <v>10</v>
      </c>
      <c r="J40" s="26">
        <f>IF(M40=0,0,COUNTIF(T5_imgsummary!O40:X40,"HA")*100/M40)</f>
        <v>10</v>
      </c>
      <c r="K40">
        <f>IF(M40=0,0,COUNTIF(T5_imgsummary!O40:X40,"OB")*100/M40)</f>
        <v>0</v>
      </c>
      <c r="L40">
        <f>IF(M40=0,0,COUNTIF(T5_imgsummary!O40:X40,"TWB")*100/M40)</f>
        <v>0</v>
      </c>
      <c r="M40">
        <f>10-COUNTIF(T5_imgsummary!O40:X40,"TWS")</f>
        <v>10</v>
      </c>
      <c r="P40">
        <f>IF(M40=0,0,COUNTIF(T5_imgsummary!E40:N40,"ACAN")*100/M40)</f>
        <v>0</v>
      </c>
      <c r="Q40">
        <f>IF(M40=0,0,COUNTIF(T5_imgsummary!E40:N40,"ACB")*100/M40)</f>
        <v>0</v>
      </c>
      <c r="R40">
        <f>IF(M40=0,0,COUNTIF(T5_imgsummary!E40:N40,"ACC")*100/M40)</f>
        <v>0</v>
      </c>
      <c r="S40">
        <f>IF(M40=0,0,COUNTIF(T5_imgsummary!E40:N40,"ACD")*100/M40)</f>
        <v>0</v>
      </c>
      <c r="T40">
        <f>IF(M40=0,0,COUNTIF(T5_imgsummary!E40:N40,"ACH")*100/M40)</f>
        <v>0</v>
      </c>
      <c r="U40">
        <f>IF(M40=0,0,COUNTIF(T5_imgsummary!E40:N40,"ACT")*100/M40)</f>
        <v>0</v>
      </c>
      <c r="V40">
        <f>IF(M40=0,0,COUNTIF(T5_imgsummary!E40:N40,"ACR")*100/M40)</f>
        <v>0</v>
      </c>
      <c r="W40">
        <f>IF(M40=0,0,COUNTIF(T5_imgsummary!E40:N40,"AST")*100/M40)</f>
        <v>0</v>
      </c>
      <c r="X40">
        <f>IF(M40=0,0,COUNTIF(T5_imgsummary!E40:N40,"AF")*100/M40)</f>
        <v>0</v>
      </c>
      <c r="Y40">
        <f>IF(M40=0,0,COUNTIF(T5_imgsummary!E40:N40,"BLEC")*100/M40)</f>
        <v>0</v>
      </c>
      <c r="Z40">
        <f>IF(M40=0,0,COUNTIF(T5_imgsummary!E40:N40,"CAU")*100/M40)</f>
        <v>0</v>
      </c>
      <c r="AA40">
        <f>IF(M40=0,0,COUNTIF(T5_imgsummary!E40:N40,"COE")*100/M40)</f>
        <v>0</v>
      </c>
      <c r="AB40">
        <f>IF(M40=0,0,COUNTIF(T5_imgsummary!E40:N40,"COS")*100/M40)</f>
        <v>0</v>
      </c>
      <c r="AC40">
        <f>IF(M40=0,0,COUNTIF(T5_imgsummary!E40:N40,"CYP")*100/M40)</f>
        <v>0</v>
      </c>
      <c r="AD40">
        <f>IF(M40=0,0,COUNTIF(T5_imgsummary!E40:N40,"DIP")*100/M40)</f>
        <v>0</v>
      </c>
      <c r="AE40">
        <f>IF(M40=0,0,COUNTIF(T5_imgsummary!E40:N40,"ECHY")*100/M40)</f>
        <v>0</v>
      </c>
      <c r="AF40">
        <f>IF(M40=0,0,COUNTIF(T5_imgsummary!E40:N40,"ECHI")*100/M40)</f>
        <v>0</v>
      </c>
      <c r="AG40">
        <f>IF(M40=0,0,COUNTIF(T5_imgsummary!E40:N40,"EUP")*100/M40)</f>
        <v>0</v>
      </c>
      <c r="AH40">
        <f>IF(M40=0,0,COUNTIF(T5_imgsummary!E40:N40,"FAV")*100/M40)</f>
        <v>0</v>
      </c>
      <c r="AI40">
        <f>IF(M40=0,0,COUNTIF(T5_imgsummary!E40:N40,"FVI")*100/M40)</f>
        <v>0</v>
      </c>
      <c r="AJ40">
        <f>IF(M40=0,0,COUNTIF(T5_imgsummary!E40:N40,"CMR")*100/M40)</f>
        <v>0</v>
      </c>
      <c r="AK40">
        <f>IF(M40=0,0,COUNTIF(T5_imgsummary!E40:N40,"GAL")*100/M40)</f>
        <v>0</v>
      </c>
      <c r="AL40">
        <f>IF(M40=0,0,COUNTIF(T5_imgsummary!E40:N40,"GONIA")*100/M40)</f>
        <v>0</v>
      </c>
      <c r="AM40">
        <f>IF(M40=0,0,COUNTIF(T5_imgsummary!E40:N40,"GONIO")*100/M40)</f>
        <v>0</v>
      </c>
      <c r="AN40">
        <f>IF(M40=0,0,COUNTIF(T5_imgsummary!E40:N40,"HEL")*100/M40)</f>
        <v>0</v>
      </c>
      <c r="AO40">
        <f>IF(M40=0,0,COUNTIF(T5_imgsummary!E40:N40,"HYD")*100/M40)</f>
        <v>0</v>
      </c>
      <c r="AP40">
        <f>IF(M40=0,0,COUNTIF(T5_imgsummary!E40:N40,"ISO")*100/M40)</f>
        <v>0</v>
      </c>
      <c r="AQ40">
        <f>IF(M40=0,0,COUNTIF(T5_imgsummary!E40:N40,"LEPA")*100/M40)</f>
        <v>0</v>
      </c>
      <c r="AR40">
        <f>IF(M40=0,0,COUNTIF(T5_imgsummary!E40:N40,"LEPS")*100/M40)</f>
        <v>0</v>
      </c>
      <c r="AS40">
        <f>IF(M40=0,0,COUNTIF(T5_imgsummary!E40:N40,"LOB")*100/M40)</f>
        <v>0</v>
      </c>
      <c r="AT40">
        <f>IF(M40=0,0,COUNTIF(T5_imgsummary!E40:N40,"MER")*100/M40)</f>
        <v>0</v>
      </c>
      <c r="AU40">
        <f>IF(M40=0,0,COUNTIF(T5_imgsummary!E40:N40,"MILL")*100/M40)</f>
        <v>0</v>
      </c>
      <c r="AV40">
        <f>IF(M40=0,0,COUNTIF(T5_imgsummary!E40:N40,"MON")*100/M40)</f>
        <v>0</v>
      </c>
      <c r="AW40">
        <f>IF(M40=0,0,COUNTIF(T5_imgsummary!E40:N40,"MONTB")*100/M40)</f>
        <v>0</v>
      </c>
      <c r="AX40">
        <f>IF(M40=0,0,COUNTIF(T5_imgsummary!E40:N40,"MONTE")*100/M40)</f>
        <v>0</v>
      </c>
      <c r="AY40">
        <f>IF(M40=0,0,COUNTIF(T5_imgsummary!E40:N40,"MONTF")*100/M40)</f>
        <v>0</v>
      </c>
      <c r="AZ40">
        <f>IF(M40=0,0,COUNTIF(T5_imgsummary!E40:N40,"MYC")*100/M40)</f>
        <v>0</v>
      </c>
      <c r="BA40">
        <f>IF(M40=0,0,COUNTIF(T5_imgsummary!E40:N40,"CB")*100/M40)</f>
        <v>0</v>
      </c>
      <c r="BB40">
        <f>IF(M40=0,0,COUNTIF(T5_imgsummary!E40:N40,"BUB")*100/M40)</f>
        <v>0</v>
      </c>
      <c r="BC40">
        <f>IF(M40=0,0,COUNTIF(T5_imgsummary!E40:N40,"CE")*100/M40)</f>
        <v>0</v>
      </c>
      <c r="BD40">
        <f>IF(M40=0,0,COUNTIF(T5_imgsummary!E40:N40,"CF")*100/M40)</f>
        <v>0</v>
      </c>
      <c r="BE40">
        <f>IF(M40=0,0,COUNTIF(T5_imgsummary!E40:N40,"FOT")*100/M40)</f>
        <v>0</v>
      </c>
      <c r="BF40">
        <f>IF(M40=0,0,COUNTIF(T5_imgsummary!E40:N40,"CM")*100/M40)</f>
        <v>0</v>
      </c>
      <c r="BG40">
        <f>IF(M40=0,0,COUNTIF(T5_imgsummary!E40:N40,"OULA")*100/M40)</f>
        <v>0</v>
      </c>
      <c r="BH40">
        <f>IF(M40=0,0,COUNTIF(T5_imgsummary!E40:N40,"OULO")*100/M40)</f>
        <v>0</v>
      </c>
      <c r="BI40">
        <f>IF(M40=0,0,COUNTIF(T5_imgsummary!E40:N40,"OXY")*100/M40)</f>
        <v>0</v>
      </c>
      <c r="BJ40">
        <f>IF(M40=0,0,COUNTIF(T5_imgsummary!E40:N40,"PACE")*100/M40)</f>
        <v>0</v>
      </c>
      <c r="BK40">
        <f>IF(M40=0,0,COUNTIF(T5_imgsummary!E40:N40,"PACF")*100/M40)</f>
        <v>0</v>
      </c>
      <c r="BL40">
        <f>IF(M40=0,0,COUNTIF(T5_imgsummary!E40:N40,"PAV")*100/M40)</f>
        <v>0</v>
      </c>
      <c r="BM40">
        <f>IF(M40=0,0,COUNTIF(T5_imgsummary!E40:N40,"PEC")*100/M40)</f>
        <v>0</v>
      </c>
      <c r="BN40">
        <f>IF(M40=0,0,COUNTIF(T5_imgsummary!E40:N40,"PLAT")*100/M40)</f>
        <v>0</v>
      </c>
      <c r="BO40">
        <f>IF(M40=0,0,COUNTIF(T5_imgsummary!E40:N40,"POC")*100/M40)</f>
        <v>0</v>
      </c>
      <c r="BP40">
        <f>IF(M40=0,0,COUNTIF(T5_imgsummary!E40:N40,"PORB")*100/M40)</f>
        <v>0</v>
      </c>
      <c r="BQ40">
        <f>IF(M40=0,0,COUNTIF(T5_imgsummary!E40:N40,"PORE")*100/M40)</f>
        <v>0</v>
      </c>
      <c r="BR40">
        <f>IF(M40=0,0,COUNTIF(T5_imgsummary!E40:N40,"PORM")*100/M40)</f>
        <v>0</v>
      </c>
      <c r="BS40">
        <f>IF(M40=0,0,COUNTIF(T5_imgsummary!E40:N40,"SER")*100/M40)</f>
        <v>0</v>
      </c>
      <c r="BT40">
        <f>IF(M40=0,0,COUNTIF(T5_imgsummary!E40:N40,"STY")*100/M40)</f>
        <v>0</v>
      </c>
      <c r="BU40">
        <f>IF(M40=0,0,COUNTIF(T5_imgsummary!E40:N40,"SYM")*100/M40)</f>
        <v>0</v>
      </c>
      <c r="BV40">
        <f>IF(M40=0,0,COUNTIF(T5_imgsummary!E40:N40,"TUBI")*100/M40)</f>
        <v>0</v>
      </c>
      <c r="BW40">
        <f>IF(M40=0,0,COUNTIF(T5_imgsummary!E40:N40,"TURB")*100/M40)</f>
        <v>0</v>
      </c>
      <c r="BX40">
        <f>IF(M40=0,0,COUNTIF(T5_imgsummary!E40:N40,"ZACRF")*100/M40)</f>
        <v>0</v>
      </c>
      <c r="BY40">
        <f>IF(M40=0,0,COUNTIF(T5_imgsummary!E40:N40,"ZAGARF")*100/M40)</f>
        <v>0</v>
      </c>
      <c r="BZ40">
        <f>IF(M40=0,0,COUNTIF(T5_imgsummary!E40:N40,"ZAGATF")*100/M40)</f>
        <v>0</v>
      </c>
      <c r="CA40">
        <f>IF(M40=0,0,COUNTIF(T5_imgsummary!E40:N40,"ZDENF")*100/M40)</f>
        <v>0</v>
      </c>
      <c r="CB40">
        <f>IF(M40=0,0,COUNTIF(T5_imgsummary!E40:N40,"ZEUPF")*100/M40)</f>
        <v>0</v>
      </c>
      <c r="CC40">
        <f>IF(M40=0,0,COUNTIF(T5_imgsummary!E40:N40,"ZFAVF")*100/M40)</f>
        <v>0</v>
      </c>
      <c r="CD40">
        <f>IF(M40=0,0,COUNTIF(T5_imgsummary!E40:N40,"ZCMRF")*100/M40)</f>
        <v>0</v>
      </c>
      <c r="CE40">
        <f>IF(M40=0,0,COUNTIF(T5_imgsummary!E40:N40,"ZMUSF")*100/M40)</f>
        <v>0</v>
      </c>
      <c r="CF40">
        <f>IF(M40=0,0,COUNTIF(T5_imgsummary!E40:N40,"ZNSC")*100/M40)</f>
        <v>0</v>
      </c>
      <c r="CG40">
        <f>IF(M40=0,0,COUNTIF(T5_imgsummary!E40:N40,"ZOC")*100/M40)</f>
        <v>0</v>
      </c>
      <c r="CH40">
        <f>IF(M40=0,0,COUNTIF(T5_imgsummary!E40:N40,"ZPOCF")*100/M40)</f>
        <v>0</v>
      </c>
      <c r="CI40">
        <f>IF(M40=0,0,COUNTIF(T5_imgsummary!E40:N40,"ZPORF")*100/M40)</f>
        <v>0</v>
      </c>
      <c r="CK40" s="26">
        <f>IF(M40=0,0,COUNTIF(T5_imgsummary!E40:N40,"AA")*100/M40)</f>
        <v>80</v>
      </c>
      <c r="CL40">
        <f>IF(M40=0,0,COUNTIF(T5_imgsummary!E40:N40,"CA")*100/M40)</f>
        <v>0</v>
      </c>
      <c r="CM40">
        <f>IF(M40=0,0,COUNTIF(T5_imgsummary!E40:N40,"DC")*100/M40)</f>
        <v>0</v>
      </c>
      <c r="CN40">
        <f>IF(M40=0,0,COUNTIF(T5_imgsummary!E40:N40,"DCA")*100/M40)</f>
        <v>0</v>
      </c>
      <c r="CO40">
        <f>IF(M40=0,0,COUNTIF(T5_imgsummary!E40:N40,"DIS")*100/M40)</f>
        <v>0</v>
      </c>
      <c r="CQ40">
        <f>IF(M40=0,0,COUNTIF(T5_imgsummary!E40:N40,"GRV")*100/M40)</f>
        <v>0</v>
      </c>
      <c r="CR40">
        <f>IF(M40=0,0,COUNTIF(T5_imgsummary!E40:N40,"R")*100/M40)</f>
        <v>0</v>
      </c>
      <c r="CS40">
        <f>IF(M40=0,0,COUNTIF(T5_imgsummary!E40:N40,"S")*100/M40)</f>
        <v>0</v>
      </c>
      <c r="CT40">
        <f>IF(M40=0,0,COUNTIF(T5_imgsummary!E40:N40,"RCK")*100/M40)</f>
        <v>0</v>
      </c>
      <c r="CU40">
        <f>IF(M40=0,0,COUNTIF(T5_imgsummary!E40:N40,"SI")*100/M40)</f>
        <v>0</v>
      </c>
      <c r="CW40">
        <f>IF(M40=0,0,COUNTIF(T5_imgsummary!E40:N40,"COD")*100/M40)</f>
        <v>0</v>
      </c>
      <c r="CX40">
        <f>IF(M40=0,0,COUNTIF(T5_imgsummary!E40:N40,"KAPP")*100/M40)</f>
        <v>0</v>
      </c>
      <c r="CY40" s="26">
        <f>IF(M40=0,0,COUNTIF(T5_imgsummary!E40:N40,"MA")*100/M40)</f>
        <v>10</v>
      </c>
      <c r="CZ40">
        <f>IF(M40=0,0,COUNTIF(T5_imgsummary!E40:N40,"SARG")*100/M40)</f>
        <v>0</v>
      </c>
      <c r="DB40" s="26">
        <f>IF(M40=0,0,COUNTIF(T5_imgsummary!E40:N40,"HA")*100/M40)</f>
        <v>10</v>
      </c>
      <c r="DD40">
        <f>IF(M40=0,0,COUNTIF(T5_imgsummary!E40:N40,"COTS")*100/M40)</f>
        <v>0</v>
      </c>
      <c r="DE40">
        <f>IF(M40=0,0,COUNTIF(T5_imgsummary!E40:N40,"COR")*100/M40)</f>
        <v>0</v>
      </c>
      <c r="DF40">
        <f>IF(M40=0,0,COUNTIF(T5_imgsummary!E40:N40,"DIA")*100/M40)</f>
        <v>0</v>
      </c>
      <c r="DG40">
        <f>IF(M40=0,0,COUNTIF(T5_imgsummary!E40:N40,"GORG")*100/M40)</f>
        <v>0</v>
      </c>
      <c r="DH40">
        <f>IF(M40=0,0,COUNTIF(T5_imgsummary!E40:N40,"ISIS")*100/M40)</f>
        <v>0</v>
      </c>
      <c r="DI40">
        <f>IF(M40=0,0,COUNTIF(T5_imgsummary!E40:N40,"OT")*100/M40)</f>
        <v>0</v>
      </c>
      <c r="DJ40">
        <f>IF(M40=0,0,COUNTIF(T5_imgsummary!E40:N40,"SG")*100/M40)</f>
        <v>0</v>
      </c>
      <c r="DK40">
        <f>IF(M40=0,0,COUNTIF(T5_imgsummary!E40:N40,"SC")*100/M40)</f>
        <v>0</v>
      </c>
      <c r="DL40">
        <f>IF(M40=0,0,COUNTIF(T5_imgsummary!E40:N40,"SP")*100/M40)</f>
        <v>0</v>
      </c>
      <c r="DM40">
        <f>IF(M40=0,0,COUNTIF(T5_imgsummary!E40:N40,"ZO")*100/M40)</f>
        <v>0</v>
      </c>
      <c r="DO40">
        <f>IF(M40=0,0,COUNTIF(T5_imgsummary!E40:N40,"TWB")*100/M40)</f>
        <v>0</v>
      </c>
      <c r="DQ40">
        <f>IF(M40=0,0,COUNTIF(T5_imgsummary!Y40:AH40,"COR")*100/M40)</f>
        <v>0</v>
      </c>
      <c r="DR40">
        <f>IF(M40=0,0,COUNTIF(T5_imgsummary!Y40:AH40,"COTS")*100/M40)</f>
        <v>0</v>
      </c>
      <c r="DS40">
        <f>IF(M40=0,0,COUNTIF(T5_imgsummary!Y40:AH40,"DIA")*100/M40)</f>
        <v>0</v>
      </c>
      <c r="DT40">
        <f>IF(M40=0,0,COUNTIF(T5_imgsummary!Y40:AH40,"GORG")*100/M40)</f>
        <v>0</v>
      </c>
      <c r="DU40">
        <f>IF(M40=0,0,COUNTIF(T5_imgsummary!Y40:AH40,"ISIS")*100/M40)</f>
        <v>0</v>
      </c>
      <c r="DV40">
        <f>IF(M40=0,0,COUNTIF(T5_imgsummary!Y40:AH40,"DIS")*100/M40)</f>
        <v>0</v>
      </c>
      <c r="DW40">
        <f>IF(M40=0,0,COUNTIF(T5_imgsummary!Y40:AH40,"BLEC")*100/M40)</f>
        <v>0</v>
      </c>
      <c r="DX40">
        <f>IF(M40=0,0,COUNTIF(T5_imgsummary!Y40:AH40,"COD")*100/M40)</f>
        <v>0</v>
      </c>
      <c r="DY40">
        <f>IF(M40=0,0,COUNTIF(T5_imgsummary!Y40:AH40,"KAPP")*100/M40)</f>
        <v>0</v>
      </c>
      <c r="DZ40">
        <f>IF(M40=0,0,COUNTIF(T5_imgsummary!Y40:AH40,"SARG")*100/M40)</f>
        <v>0</v>
      </c>
      <c r="EA40">
        <f>IF(M40=0,0,COUNTIF(T5_imgsummary!Y40:AH40,"ZACRF")*100/M40)</f>
        <v>0</v>
      </c>
      <c r="EB40">
        <f>IF(M40=0,0,COUNTIF(T5_imgsummary!Y40:AH40,"ZAGARF")*100/M40)</f>
        <v>0</v>
      </c>
      <c r="EC40">
        <f>IF(M40=0,0,COUNTIF(T5_imgsummary!Y40:AH40,"ZAGATF")*100/M40)</f>
        <v>0</v>
      </c>
      <c r="ED40">
        <f>IF(M40=0,0,COUNTIF(T5_imgsummary!Y40:AH40,"ZCMRF")*100/M40)</f>
        <v>0</v>
      </c>
      <c r="EE40">
        <f>IF(M40=0,0,COUNTIF(T5_imgsummary!Y40:AH40,"ZDENF")*100/M40)</f>
        <v>0</v>
      </c>
      <c r="EF40">
        <f>IF(M40=0,0,COUNTIF(T5_imgsummary!Y40:AH40,"ZEUPF")*100/M40)</f>
        <v>0</v>
      </c>
      <c r="EG40">
        <f>IF(M40=0,0,COUNTIF(T5_imgsummary!Y40:AH40,"ZFAVF")*100/M40)</f>
        <v>0</v>
      </c>
      <c r="EH40">
        <f>IF(M40=0,0,COUNTIF(T5_imgsummary!Y40:AH40,"ZMUSF")*100/M40)</f>
        <v>0</v>
      </c>
      <c r="EI40">
        <f>IF(M40=0,0,COUNTIF(T5_imgsummary!Y40:AH40,"ZNSC")*100/M40)</f>
        <v>0</v>
      </c>
      <c r="EJ40">
        <f>IF(M40=0,0,COUNTIF(T5_imgsummary!Y40:AH40,"ZOC")*100/M40)</f>
        <v>0</v>
      </c>
      <c r="EK40">
        <f>IF(M40=0,0,COUNTIF(T5_imgsummary!Y40:AH40,"ZPOCF")*100/M40)</f>
        <v>0</v>
      </c>
      <c r="EL40">
        <f>IF(M40=0,0,COUNTIF(T5_imgsummary!Y40:AH40,"ZPORF")*100/M40)</f>
        <v>0</v>
      </c>
    </row>
    <row r="41" spans="1:142" x14ac:dyDescent="0.25">
      <c r="A41">
        <v>39</v>
      </c>
      <c r="B41" t="s">
        <v>1067</v>
      </c>
      <c r="F41">
        <f>IF(M41=0,0,COUNTIF(T5_imgsummary!O41:X41,"HC")*100/M41)</f>
        <v>0</v>
      </c>
      <c r="G41" s="26">
        <f>IF(M41=0,0,COUNTIF(T5_imgsummary!O41:X41,"AA")*100/M41)</f>
        <v>40</v>
      </c>
      <c r="H41">
        <f>IF(M41=0,0,COUNTIF(T5_imgsummary!O41:X41,"AB")*100/M41)</f>
        <v>0</v>
      </c>
      <c r="I41" s="26">
        <f>IF(M41=0,0,COUNTIF(T5_imgsummary!O41:X41,"MA")*100/M41)</f>
        <v>50</v>
      </c>
      <c r="J41" s="26">
        <f>IF(M41=0,0,COUNTIF(T5_imgsummary!O41:X41,"HA")*100/M41)</f>
        <v>10</v>
      </c>
      <c r="K41">
        <f>IF(M41=0,0,COUNTIF(T5_imgsummary!O41:X41,"OB")*100/M41)</f>
        <v>0</v>
      </c>
      <c r="L41">
        <f>IF(M41=0,0,COUNTIF(T5_imgsummary!O41:X41,"TWB")*100/M41)</f>
        <v>0</v>
      </c>
      <c r="M41">
        <f>10-COUNTIF(T5_imgsummary!O41:X41,"TWS")</f>
        <v>10</v>
      </c>
      <c r="P41">
        <f>IF(M41=0,0,COUNTIF(T5_imgsummary!E41:N41,"ACAN")*100/M41)</f>
        <v>0</v>
      </c>
      <c r="Q41">
        <f>IF(M41=0,0,COUNTIF(T5_imgsummary!E41:N41,"ACB")*100/M41)</f>
        <v>0</v>
      </c>
      <c r="R41">
        <f>IF(M41=0,0,COUNTIF(T5_imgsummary!E41:N41,"ACC")*100/M41)</f>
        <v>0</v>
      </c>
      <c r="S41">
        <f>IF(M41=0,0,COUNTIF(T5_imgsummary!E41:N41,"ACD")*100/M41)</f>
        <v>0</v>
      </c>
      <c r="T41">
        <f>IF(M41=0,0,COUNTIF(T5_imgsummary!E41:N41,"ACH")*100/M41)</f>
        <v>0</v>
      </c>
      <c r="U41">
        <f>IF(M41=0,0,COUNTIF(T5_imgsummary!E41:N41,"ACT")*100/M41)</f>
        <v>0</v>
      </c>
      <c r="V41">
        <f>IF(M41=0,0,COUNTIF(T5_imgsummary!E41:N41,"ACR")*100/M41)</f>
        <v>0</v>
      </c>
      <c r="W41">
        <f>IF(M41=0,0,COUNTIF(T5_imgsummary!E41:N41,"AST")*100/M41)</f>
        <v>0</v>
      </c>
      <c r="X41">
        <f>IF(M41=0,0,COUNTIF(T5_imgsummary!E41:N41,"AF")*100/M41)</f>
        <v>0</v>
      </c>
      <c r="Y41">
        <f>IF(M41=0,0,COUNTIF(T5_imgsummary!E41:N41,"BLEC")*100/M41)</f>
        <v>0</v>
      </c>
      <c r="Z41">
        <f>IF(M41=0,0,COUNTIF(T5_imgsummary!E41:N41,"CAU")*100/M41)</f>
        <v>0</v>
      </c>
      <c r="AA41">
        <f>IF(M41=0,0,COUNTIF(T5_imgsummary!E41:N41,"COE")*100/M41)</f>
        <v>0</v>
      </c>
      <c r="AB41">
        <f>IF(M41=0,0,COUNTIF(T5_imgsummary!E41:N41,"COS")*100/M41)</f>
        <v>0</v>
      </c>
      <c r="AC41">
        <f>IF(M41=0,0,COUNTIF(T5_imgsummary!E41:N41,"CYP")*100/M41)</f>
        <v>0</v>
      </c>
      <c r="AD41">
        <f>IF(M41=0,0,COUNTIF(T5_imgsummary!E41:N41,"DIP")*100/M41)</f>
        <v>0</v>
      </c>
      <c r="AE41">
        <f>IF(M41=0,0,COUNTIF(T5_imgsummary!E41:N41,"ECHY")*100/M41)</f>
        <v>0</v>
      </c>
      <c r="AF41">
        <f>IF(M41=0,0,COUNTIF(T5_imgsummary!E41:N41,"ECHI")*100/M41)</f>
        <v>0</v>
      </c>
      <c r="AG41">
        <f>IF(M41=0,0,COUNTIF(T5_imgsummary!E41:N41,"EUP")*100/M41)</f>
        <v>0</v>
      </c>
      <c r="AH41">
        <f>IF(M41=0,0,COUNTIF(T5_imgsummary!E41:N41,"FAV")*100/M41)</f>
        <v>0</v>
      </c>
      <c r="AI41">
        <f>IF(M41=0,0,COUNTIF(T5_imgsummary!E41:N41,"FVI")*100/M41)</f>
        <v>0</v>
      </c>
      <c r="AJ41">
        <f>IF(M41=0,0,COUNTIF(T5_imgsummary!E41:N41,"CMR")*100/M41)</f>
        <v>0</v>
      </c>
      <c r="AK41">
        <f>IF(M41=0,0,COUNTIF(T5_imgsummary!E41:N41,"GAL")*100/M41)</f>
        <v>0</v>
      </c>
      <c r="AL41">
        <f>IF(M41=0,0,COUNTIF(T5_imgsummary!E41:N41,"GONIA")*100/M41)</f>
        <v>0</v>
      </c>
      <c r="AM41">
        <f>IF(M41=0,0,COUNTIF(T5_imgsummary!E41:N41,"GONIO")*100/M41)</f>
        <v>0</v>
      </c>
      <c r="AN41">
        <f>IF(M41=0,0,COUNTIF(T5_imgsummary!E41:N41,"HEL")*100/M41)</f>
        <v>0</v>
      </c>
      <c r="AO41">
        <f>IF(M41=0,0,COUNTIF(T5_imgsummary!E41:N41,"HYD")*100/M41)</f>
        <v>0</v>
      </c>
      <c r="AP41">
        <f>IF(M41=0,0,COUNTIF(T5_imgsummary!E41:N41,"ISO")*100/M41)</f>
        <v>0</v>
      </c>
      <c r="AQ41">
        <f>IF(M41=0,0,COUNTIF(T5_imgsummary!E41:N41,"LEPA")*100/M41)</f>
        <v>0</v>
      </c>
      <c r="AR41">
        <f>IF(M41=0,0,COUNTIF(T5_imgsummary!E41:N41,"LEPS")*100/M41)</f>
        <v>0</v>
      </c>
      <c r="AS41">
        <f>IF(M41=0,0,COUNTIF(T5_imgsummary!E41:N41,"LOB")*100/M41)</f>
        <v>0</v>
      </c>
      <c r="AT41">
        <f>IF(M41=0,0,COUNTIF(T5_imgsummary!E41:N41,"MER")*100/M41)</f>
        <v>0</v>
      </c>
      <c r="AU41">
        <f>IF(M41=0,0,COUNTIF(T5_imgsummary!E41:N41,"MILL")*100/M41)</f>
        <v>0</v>
      </c>
      <c r="AV41">
        <f>IF(M41=0,0,COUNTIF(T5_imgsummary!E41:N41,"MON")*100/M41)</f>
        <v>0</v>
      </c>
      <c r="AW41">
        <f>IF(M41=0,0,COUNTIF(T5_imgsummary!E41:N41,"MONTB")*100/M41)</f>
        <v>0</v>
      </c>
      <c r="AX41">
        <f>IF(M41=0,0,COUNTIF(T5_imgsummary!E41:N41,"MONTE")*100/M41)</f>
        <v>0</v>
      </c>
      <c r="AY41">
        <f>IF(M41=0,0,COUNTIF(T5_imgsummary!E41:N41,"MONTF")*100/M41)</f>
        <v>0</v>
      </c>
      <c r="AZ41">
        <f>IF(M41=0,0,COUNTIF(T5_imgsummary!E41:N41,"MYC")*100/M41)</f>
        <v>0</v>
      </c>
      <c r="BA41">
        <f>IF(M41=0,0,COUNTIF(T5_imgsummary!E41:N41,"CB")*100/M41)</f>
        <v>0</v>
      </c>
      <c r="BB41">
        <f>IF(M41=0,0,COUNTIF(T5_imgsummary!E41:N41,"BUB")*100/M41)</f>
        <v>0</v>
      </c>
      <c r="BC41">
        <f>IF(M41=0,0,COUNTIF(T5_imgsummary!E41:N41,"CE")*100/M41)</f>
        <v>0</v>
      </c>
      <c r="BD41">
        <f>IF(M41=0,0,COUNTIF(T5_imgsummary!E41:N41,"CF")*100/M41)</f>
        <v>0</v>
      </c>
      <c r="BE41">
        <f>IF(M41=0,0,COUNTIF(T5_imgsummary!E41:N41,"FOT")*100/M41)</f>
        <v>0</v>
      </c>
      <c r="BF41">
        <f>IF(M41=0,0,COUNTIF(T5_imgsummary!E41:N41,"CM")*100/M41)</f>
        <v>0</v>
      </c>
      <c r="BG41">
        <f>IF(M41=0,0,COUNTIF(T5_imgsummary!E41:N41,"OULA")*100/M41)</f>
        <v>0</v>
      </c>
      <c r="BH41">
        <f>IF(M41=0,0,COUNTIF(T5_imgsummary!E41:N41,"OULO")*100/M41)</f>
        <v>0</v>
      </c>
      <c r="BI41">
        <f>IF(M41=0,0,COUNTIF(T5_imgsummary!E41:N41,"OXY")*100/M41)</f>
        <v>0</v>
      </c>
      <c r="BJ41">
        <f>IF(M41=0,0,COUNTIF(T5_imgsummary!E41:N41,"PACE")*100/M41)</f>
        <v>0</v>
      </c>
      <c r="BK41">
        <f>IF(M41=0,0,COUNTIF(T5_imgsummary!E41:N41,"PACF")*100/M41)</f>
        <v>0</v>
      </c>
      <c r="BL41">
        <f>IF(M41=0,0,COUNTIF(T5_imgsummary!E41:N41,"PAV")*100/M41)</f>
        <v>0</v>
      </c>
      <c r="BM41">
        <f>IF(M41=0,0,COUNTIF(T5_imgsummary!E41:N41,"PEC")*100/M41)</f>
        <v>0</v>
      </c>
      <c r="BN41">
        <f>IF(M41=0,0,COUNTIF(T5_imgsummary!E41:N41,"PLAT")*100/M41)</f>
        <v>0</v>
      </c>
      <c r="BO41">
        <f>IF(M41=0,0,COUNTIF(T5_imgsummary!E41:N41,"POC")*100/M41)</f>
        <v>0</v>
      </c>
      <c r="BP41">
        <f>IF(M41=0,0,COUNTIF(T5_imgsummary!E41:N41,"PORB")*100/M41)</f>
        <v>0</v>
      </c>
      <c r="BQ41">
        <f>IF(M41=0,0,COUNTIF(T5_imgsummary!E41:N41,"PORE")*100/M41)</f>
        <v>0</v>
      </c>
      <c r="BR41">
        <f>IF(M41=0,0,COUNTIF(T5_imgsummary!E41:N41,"PORM")*100/M41)</f>
        <v>0</v>
      </c>
      <c r="BS41">
        <f>IF(M41=0,0,COUNTIF(T5_imgsummary!E41:N41,"SER")*100/M41)</f>
        <v>0</v>
      </c>
      <c r="BT41">
        <f>IF(M41=0,0,COUNTIF(T5_imgsummary!E41:N41,"STY")*100/M41)</f>
        <v>0</v>
      </c>
      <c r="BU41">
        <f>IF(M41=0,0,COUNTIF(T5_imgsummary!E41:N41,"SYM")*100/M41)</f>
        <v>0</v>
      </c>
      <c r="BV41">
        <f>IF(M41=0,0,COUNTIF(T5_imgsummary!E41:N41,"TUBI")*100/M41)</f>
        <v>0</v>
      </c>
      <c r="BW41">
        <f>IF(M41=0,0,COUNTIF(T5_imgsummary!E41:N41,"TURB")*100/M41)</f>
        <v>0</v>
      </c>
      <c r="BX41">
        <f>IF(M41=0,0,COUNTIF(T5_imgsummary!E41:N41,"ZACRF")*100/M41)</f>
        <v>0</v>
      </c>
      <c r="BY41">
        <f>IF(M41=0,0,COUNTIF(T5_imgsummary!E41:N41,"ZAGARF")*100/M41)</f>
        <v>0</v>
      </c>
      <c r="BZ41">
        <f>IF(M41=0,0,COUNTIF(T5_imgsummary!E41:N41,"ZAGATF")*100/M41)</f>
        <v>0</v>
      </c>
      <c r="CA41">
        <f>IF(M41=0,0,COUNTIF(T5_imgsummary!E41:N41,"ZDENF")*100/M41)</f>
        <v>0</v>
      </c>
      <c r="CB41">
        <f>IF(M41=0,0,COUNTIF(T5_imgsummary!E41:N41,"ZEUPF")*100/M41)</f>
        <v>0</v>
      </c>
      <c r="CC41">
        <f>IF(M41=0,0,COUNTIF(T5_imgsummary!E41:N41,"ZFAVF")*100/M41)</f>
        <v>0</v>
      </c>
      <c r="CD41">
        <f>IF(M41=0,0,COUNTIF(T5_imgsummary!E41:N41,"ZCMRF")*100/M41)</f>
        <v>0</v>
      </c>
      <c r="CE41">
        <f>IF(M41=0,0,COUNTIF(T5_imgsummary!E41:N41,"ZMUSF")*100/M41)</f>
        <v>0</v>
      </c>
      <c r="CF41">
        <f>IF(M41=0,0,COUNTIF(T5_imgsummary!E41:N41,"ZNSC")*100/M41)</f>
        <v>0</v>
      </c>
      <c r="CG41">
        <f>IF(M41=0,0,COUNTIF(T5_imgsummary!E41:N41,"ZOC")*100/M41)</f>
        <v>0</v>
      </c>
      <c r="CH41">
        <f>IF(M41=0,0,COUNTIF(T5_imgsummary!E41:N41,"ZPOCF")*100/M41)</f>
        <v>0</v>
      </c>
      <c r="CI41">
        <f>IF(M41=0,0,COUNTIF(T5_imgsummary!E41:N41,"ZPORF")*100/M41)</f>
        <v>0</v>
      </c>
      <c r="CK41" s="26">
        <f>IF(M41=0,0,COUNTIF(T5_imgsummary!E41:N41,"AA")*100/M41)</f>
        <v>40</v>
      </c>
      <c r="CL41">
        <f>IF(M41=0,0,COUNTIF(T5_imgsummary!E41:N41,"CA")*100/M41)</f>
        <v>0</v>
      </c>
      <c r="CM41">
        <f>IF(M41=0,0,COUNTIF(T5_imgsummary!E41:N41,"DC")*100/M41)</f>
        <v>0</v>
      </c>
      <c r="CN41">
        <f>IF(M41=0,0,COUNTIF(T5_imgsummary!E41:N41,"DCA")*100/M41)</f>
        <v>0</v>
      </c>
      <c r="CO41">
        <f>IF(M41=0,0,COUNTIF(T5_imgsummary!E41:N41,"DIS")*100/M41)</f>
        <v>0</v>
      </c>
      <c r="CQ41">
        <f>IF(M41=0,0,COUNTIF(T5_imgsummary!E41:N41,"GRV")*100/M41)</f>
        <v>0</v>
      </c>
      <c r="CR41">
        <f>IF(M41=0,0,COUNTIF(T5_imgsummary!E41:N41,"R")*100/M41)</f>
        <v>0</v>
      </c>
      <c r="CS41">
        <f>IF(M41=0,0,COUNTIF(T5_imgsummary!E41:N41,"S")*100/M41)</f>
        <v>0</v>
      </c>
      <c r="CT41">
        <f>IF(M41=0,0,COUNTIF(T5_imgsummary!E41:N41,"RCK")*100/M41)</f>
        <v>0</v>
      </c>
      <c r="CU41">
        <f>IF(M41=0,0,COUNTIF(T5_imgsummary!E41:N41,"SI")*100/M41)</f>
        <v>0</v>
      </c>
      <c r="CW41">
        <f>IF(M41=0,0,COUNTIF(T5_imgsummary!E41:N41,"COD")*100/M41)</f>
        <v>0</v>
      </c>
      <c r="CX41">
        <f>IF(M41=0,0,COUNTIF(T5_imgsummary!E41:N41,"KAPP")*100/M41)</f>
        <v>0</v>
      </c>
      <c r="CY41" s="26">
        <f>IF(M41=0,0,COUNTIF(T5_imgsummary!E41:N41,"MA")*100/M41)</f>
        <v>50</v>
      </c>
      <c r="CZ41">
        <f>IF(M41=0,0,COUNTIF(T5_imgsummary!E41:N41,"SARG")*100/M41)</f>
        <v>0</v>
      </c>
      <c r="DB41" s="26">
        <f>IF(M41=0,0,COUNTIF(T5_imgsummary!E41:N41,"HA")*100/M41)</f>
        <v>10</v>
      </c>
      <c r="DD41">
        <f>IF(M41=0,0,COUNTIF(T5_imgsummary!E41:N41,"COTS")*100/M41)</f>
        <v>0</v>
      </c>
      <c r="DE41">
        <f>IF(M41=0,0,COUNTIF(T5_imgsummary!E41:N41,"COR")*100/M41)</f>
        <v>0</v>
      </c>
      <c r="DF41">
        <f>IF(M41=0,0,COUNTIF(T5_imgsummary!E41:N41,"DIA")*100/M41)</f>
        <v>0</v>
      </c>
      <c r="DG41">
        <f>IF(M41=0,0,COUNTIF(T5_imgsummary!E41:N41,"GORG")*100/M41)</f>
        <v>0</v>
      </c>
      <c r="DH41">
        <f>IF(M41=0,0,COUNTIF(T5_imgsummary!E41:N41,"ISIS")*100/M41)</f>
        <v>0</v>
      </c>
      <c r="DI41">
        <f>IF(M41=0,0,COUNTIF(T5_imgsummary!E41:N41,"OT")*100/M41)</f>
        <v>0</v>
      </c>
      <c r="DJ41">
        <f>IF(M41=0,0,COUNTIF(T5_imgsummary!E41:N41,"SG")*100/M41)</f>
        <v>0</v>
      </c>
      <c r="DK41">
        <f>IF(M41=0,0,COUNTIF(T5_imgsummary!E41:N41,"SC")*100/M41)</f>
        <v>0</v>
      </c>
      <c r="DL41">
        <f>IF(M41=0,0,COUNTIF(T5_imgsummary!E41:N41,"SP")*100/M41)</f>
        <v>0</v>
      </c>
      <c r="DM41">
        <f>IF(M41=0,0,COUNTIF(T5_imgsummary!E41:N41,"ZO")*100/M41)</f>
        <v>0</v>
      </c>
      <c r="DO41">
        <f>IF(M41=0,0,COUNTIF(T5_imgsummary!E41:N41,"TWB")*100/M41)</f>
        <v>0</v>
      </c>
      <c r="DQ41">
        <f>IF(M41=0,0,COUNTIF(T5_imgsummary!Y41:AH41,"COR")*100/M41)</f>
        <v>0</v>
      </c>
      <c r="DR41">
        <f>IF(M41=0,0,COUNTIF(T5_imgsummary!Y41:AH41,"COTS")*100/M41)</f>
        <v>0</v>
      </c>
      <c r="DS41">
        <f>IF(M41=0,0,COUNTIF(T5_imgsummary!Y41:AH41,"DIA")*100/M41)</f>
        <v>0</v>
      </c>
      <c r="DT41">
        <f>IF(M41=0,0,COUNTIF(T5_imgsummary!Y41:AH41,"GORG")*100/M41)</f>
        <v>0</v>
      </c>
      <c r="DU41">
        <f>IF(M41=0,0,COUNTIF(T5_imgsummary!Y41:AH41,"ISIS")*100/M41)</f>
        <v>0</v>
      </c>
      <c r="DV41">
        <f>IF(M41=0,0,COUNTIF(T5_imgsummary!Y41:AH41,"DIS")*100/M41)</f>
        <v>0</v>
      </c>
      <c r="DW41">
        <f>IF(M41=0,0,COUNTIF(T5_imgsummary!Y41:AH41,"BLEC")*100/M41)</f>
        <v>0</v>
      </c>
      <c r="DX41">
        <f>IF(M41=0,0,COUNTIF(T5_imgsummary!Y41:AH41,"COD")*100/M41)</f>
        <v>0</v>
      </c>
      <c r="DY41">
        <f>IF(M41=0,0,COUNTIF(T5_imgsummary!Y41:AH41,"KAPP")*100/M41)</f>
        <v>0</v>
      </c>
      <c r="DZ41">
        <f>IF(M41=0,0,COUNTIF(T5_imgsummary!Y41:AH41,"SARG")*100/M41)</f>
        <v>0</v>
      </c>
      <c r="EA41">
        <f>IF(M41=0,0,COUNTIF(T5_imgsummary!Y41:AH41,"ZACRF")*100/M41)</f>
        <v>0</v>
      </c>
      <c r="EB41">
        <f>IF(M41=0,0,COUNTIF(T5_imgsummary!Y41:AH41,"ZAGARF")*100/M41)</f>
        <v>0</v>
      </c>
      <c r="EC41">
        <f>IF(M41=0,0,COUNTIF(T5_imgsummary!Y41:AH41,"ZAGATF")*100/M41)</f>
        <v>0</v>
      </c>
      <c r="ED41">
        <f>IF(M41=0,0,COUNTIF(T5_imgsummary!Y41:AH41,"ZCMRF")*100/M41)</f>
        <v>0</v>
      </c>
      <c r="EE41">
        <f>IF(M41=0,0,COUNTIF(T5_imgsummary!Y41:AH41,"ZDENF")*100/M41)</f>
        <v>0</v>
      </c>
      <c r="EF41">
        <f>IF(M41=0,0,COUNTIF(T5_imgsummary!Y41:AH41,"ZEUPF")*100/M41)</f>
        <v>0</v>
      </c>
      <c r="EG41">
        <f>IF(M41=0,0,COUNTIF(T5_imgsummary!Y41:AH41,"ZFAVF")*100/M41)</f>
        <v>0</v>
      </c>
      <c r="EH41">
        <f>IF(M41=0,0,COUNTIF(T5_imgsummary!Y41:AH41,"ZMUSF")*100/M41)</f>
        <v>0</v>
      </c>
      <c r="EI41">
        <f>IF(M41=0,0,COUNTIF(T5_imgsummary!Y41:AH41,"ZNSC")*100/M41)</f>
        <v>0</v>
      </c>
      <c r="EJ41">
        <f>IF(M41=0,0,COUNTIF(T5_imgsummary!Y41:AH41,"ZOC")*100/M41)</f>
        <v>0</v>
      </c>
      <c r="EK41">
        <f>IF(M41=0,0,COUNTIF(T5_imgsummary!Y41:AH41,"ZPOCF")*100/M41)</f>
        <v>0</v>
      </c>
      <c r="EL41">
        <f>IF(M41=0,0,COUNTIF(T5_imgsummary!Y41:AH41,"ZPORF")*100/M41)</f>
        <v>0</v>
      </c>
    </row>
    <row r="42" spans="1:142" x14ac:dyDescent="0.25">
      <c r="A42">
        <v>40</v>
      </c>
      <c r="B42" t="s">
        <v>1068</v>
      </c>
      <c r="F42">
        <f>IF(M42=0,0,COUNTIF(T5_imgsummary!O42:X42,"HC")*100/M42)</f>
        <v>0</v>
      </c>
      <c r="G42" s="26">
        <f>IF(M42=0,0,COUNTIF(T5_imgsummary!O42:X42,"AA")*100/M42)</f>
        <v>90</v>
      </c>
      <c r="H42">
        <f>IF(M42=0,0,COUNTIF(T5_imgsummary!O42:X42,"AB")*100/M42)</f>
        <v>0</v>
      </c>
      <c r="I42">
        <f>IF(M42=0,0,COUNTIF(T5_imgsummary!O42:X42,"MA")*100/M42)</f>
        <v>0</v>
      </c>
      <c r="J42" s="26">
        <f>IF(M42=0,0,COUNTIF(T5_imgsummary!O42:X42,"HA")*100/M42)</f>
        <v>10</v>
      </c>
      <c r="K42">
        <f>IF(M42=0,0,COUNTIF(T5_imgsummary!O42:X42,"OB")*100/M42)</f>
        <v>0</v>
      </c>
      <c r="L42">
        <f>IF(M42=0,0,COUNTIF(T5_imgsummary!O42:X42,"TWB")*100/M42)</f>
        <v>0</v>
      </c>
      <c r="M42">
        <f>10-COUNTIF(T5_imgsummary!O42:X42,"TWS")</f>
        <v>10</v>
      </c>
      <c r="P42">
        <f>IF(M42=0,0,COUNTIF(T5_imgsummary!E42:N42,"ACAN")*100/M42)</f>
        <v>0</v>
      </c>
      <c r="Q42">
        <f>IF(M42=0,0,COUNTIF(T5_imgsummary!E42:N42,"ACB")*100/M42)</f>
        <v>0</v>
      </c>
      <c r="R42">
        <f>IF(M42=0,0,COUNTIF(T5_imgsummary!E42:N42,"ACC")*100/M42)</f>
        <v>0</v>
      </c>
      <c r="S42">
        <f>IF(M42=0,0,COUNTIF(T5_imgsummary!E42:N42,"ACD")*100/M42)</f>
        <v>0</v>
      </c>
      <c r="T42">
        <f>IF(M42=0,0,COUNTIF(T5_imgsummary!E42:N42,"ACH")*100/M42)</f>
        <v>0</v>
      </c>
      <c r="U42">
        <f>IF(M42=0,0,COUNTIF(T5_imgsummary!E42:N42,"ACT")*100/M42)</f>
        <v>0</v>
      </c>
      <c r="V42">
        <f>IF(M42=0,0,COUNTIF(T5_imgsummary!E42:N42,"ACR")*100/M42)</f>
        <v>0</v>
      </c>
      <c r="W42">
        <f>IF(M42=0,0,COUNTIF(T5_imgsummary!E42:N42,"AST")*100/M42)</f>
        <v>0</v>
      </c>
      <c r="X42">
        <f>IF(M42=0,0,COUNTIF(T5_imgsummary!E42:N42,"AF")*100/M42)</f>
        <v>0</v>
      </c>
      <c r="Y42">
        <f>IF(M42=0,0,COUNTIF(T5_imgsummary!E42:N42,"BLEC")*100/M42)</f>
        <v>0</v>
      </c>
      <c r="Z42">
        <f>IF(M42=0,0,COUNTIF(T5_imgsummary!E42:N42,"CAU")*100/M42)</f>
        <v>0</v>
      </c>
      <c r="AA42">
        <f>IF(M42=0,0,COUNTIF(T5_imgsummary!E42:N42,"COE")*100/M42)</f>
        <v>0</v>
      </c>
      <c r="AB42">
        <f>IF(M42=0,0,COUNTIF(T5_imgsummary!E42:N42,"COS")*100/M42)</f>
        <v>0</v>
      </c>
      <c r="AC42">
        <f>IF(M42=0,0,COUNTIF(T5_imgsummary!E42:N42,"CYP")*100/M42)</f>
        <v>0</v>
      </c>
      <c r="AD42">
        <f>IF(M42=0,0,COUNTIF(T5_imgsummary!E42:N42,"DIP")*100/M42)</f>
        <v>0</v>
      </c>
      <c r="AE42">
        <f>IF(M42=0,0,COUNTIF(T5_imgsummary!E42:N42,"ECHY")*100/M42)</f>
        <v>0</v>
      </c>
      <c r="AF42">
        <f>IF(M42=0,0,COUNTIF(T5_imgsummary!E42:N42,"ECHI")*100/M42)</f>
        <v>0</v>
      </c>
      <c r="AG42">
        <f>IF(M42=0,0,COUNTIF(T5_imgsummary!E42:N42,"EUP")*100/M42)</f>
        <v>0</v>
      </c>
      <c r="AH42">
        <f>IF(M42=0,0,COUNTIF(T5_imgsummary!E42:N42,"FAV")*100/M42)</f>
        <v>0</v>
      </c>
      <c r="AI42">
        <f>IF(M42=0,0,COUNTIF(T5_imgsummary!E42:N42,"FVI")*100/M42)</f>
        <v>0</v>
      </c>
      <c r="AJ42">
        <f>IF(M42=0,0,COUNTIF(T5_imgsummary!E42:N42,"CMR")*100/M42)</f>
        <v>0</v>
      </c>
      <c r="AK42">
        <f>IF(M42=0,0,COUNTIF(T5_imgsummary!E42:N42,"GAL")*100/M42)</f>
        <v>0</v>
      </c>
      <c r="AL42">
        <f>IF(M42=0,0,COUNTIF(T5_imgsummary!E42:N42,"GONIA")*100/M42)</f>
        <v>0</v>
      </c>
      <c r="AM42">
        <f>IF(M42=0,0,COUNTIF(T5_imgsummary!E42:N42,"GONIO")*100/M42)</f>
        <v>0</v>
      </c>
      <c r="AN42">
        <f>IF(M42=0,0,COUNTIF(T5_imgsummary!E42:N42,"HEL")*100/M42)</f>
        <v>0</v>
      </c>
      <c r="AO42">
        <f>IF(M42=0,0,COUNTIF(T5_imgsummary!E42:N42,"HYD")*100/M42)</f>
        <v>0</v>
      </c>
      <c r="AP42">
        <f>IF(M42=0,0,COUNTIF(T5_imgsummary!E42:N42,"ISO")*100/M42)</f>
        <v>0</v>
      </c>
      <c r="AQ42">
        <f>IF(M42=0,0,COUNTIF(T5_imgsummary!E42:N42,"LEPA")*100/M42)</f>
        <v>0</v>
      </c>
      <c r="AR42">
        <f>IF(M42=0,0,COUNTIF(T5_imgsummary!E42:N42,"LEPS")*100/M42)</f>
        <v>0</v>
      </c>
      <c r="AS42">
        <f>IF(M42=0,0,COUNTIF(T5_imgsummary!E42:N42,"LOB")*100/M42)</f>
        <v>0</v>
      </c>
      <c r="AT42">
        <f>IF(M42=0,0,COUNTIF(T5_imgsummary!E42:N42,"MER")*100/M42)</f>
        <v>0</v>
      </c>
      <c r="AU42">
        <f>IF(M42=0,0,COUNTIF(T5_imgsummary!E42:N42,"MILL")*100/M42)</f>
        <v>0</v>
      </c>
      <c r="AV42">
        <f>IF(M42=0,0,COUNTIF(T5_imgsummary!E42:N42,"MON")*100/M42)</f>
        <v>0</v>
      </c>
      <c r="AW42">
        <f>IF(M42=0,0,COUNTIF(T5_imgsummary!E42:N42,"MONTB")*100/M42)</f>
        <v>0</v>
      </c>
      <c r="AX42">
        <f>IF(M42=0,0,COUNTIF(T5_imgsummary!E42:N42,"MONTE")*100/M42)</f>
        <v>0</v>
      </c>
      <c r="AY42">
        <f>IF(M42=0,0,COUNTIF(T5_imgsummary!E42:N42,"MONTF")*100/M42)</f>
        <v>0</v>
      </c>
      <c r="AZ42">
        <f>IF(M42=0,0,COUNTIF(T5_imgsummary!E42:N42,"MYC")*100/M42)</f>
        <v>0</v>
      </c>
      <c r="BA42">
        <f>IF(M42=0,0,COUNTIF(T5_imgsummary!E42:N42,"CB")*100/M42)</f>
        <v>0</v>
      </c>
      <c r="BB42">
        <f>IF(M42=0,0,COUNTIF(T5_imgsummary!E42:N42,"BUB")*100/M42)</f>
        <v>0</v>
      </c>
      <c r="BC42">
        <f>IF(M42=0,0,COUNTIF(T5_imgsummary!E42:N42,"CE")*100/M42)</f>
        <v>0</v>
      </c>
      <c r="BD42">
        <f>IF(M42=0,0,COUNTIF(T5_imgsummary!E42:N42,"CF")*100/M42)</f>
        <v>0</v>
      </c>
      <c r="BE42">
        <f>IF(M42=0,0,COUNTIF(T5_imgsummary!E42:N42,"FOT")*100/M42)</f>
        <v>0</v>
      </c>
      <c r="BF42">
        <f>IF(M42=0,0,COUNTIF(T5_imgsummary!E42:N42,"CM")*100/M42)</f>
        <v>0</v>
      </c>
      <c r="BG42">
        <f>IF(M42=0,0,COUNTIF(T5_imgsummary!E42:N42,"OULA")*100/M42)</f>
        <v>0</v>
      </c>
      <c r="BH42">
        <f>IF(M42=0,0,COUNTIF(T5_imgsummary!E42:N42,"OULO")*100/M42)</f>
        <v>0</v>
      </c>
      <c r="BI42">
        <f>IF(M42=0,0,COUNTIF(T5_imgsummary!E42:N42,"OXY")*100/M42)</f>
        <v>0</v>
      </c>
      <c r="BJ42">
        <f>IF(M42=0,0,COUNTIF(T5_imgsummary!E42:N42,"PACE")*100/M42)</f>
        <v>0</v>
      </c>
      <c r="BK42">
        <f>IF(M42=0,0,COUNTIF(T5_imgsummary!E42:N42,"PACF")*100/M42)</f>
        <v>0</v>
      </c>
      <c r="BL42">
        <f>IF(M42=0,0,COUNTIF(T5_imgsummary!E42:N42,"PAV")*100/M42)</f>
        <v>0</v>
      </c>
      <c r="BM42">
        <f>IF(M42=0,0,COUNTIF(T5_imgsummary!E42:N42,"PEC")*100/M42)</f>
        <v>0</v>
      </c>
      <c r="BN42">
        <f>IF(M42=0,0,COUNTIF(T5_imgsummary!E42:N42,"PLAT")*100/M42)</f>
        <v>0</v>
      </c>
      <c r="BO42">
        <f>IF(M42=0,0,COUNTIF(T5_imgsummary!E42:N42,"POC")*100/M42)</f>
        <v>0</v>
      </c>
      <c r="BP42">
        <f>IF(M42=0,0,COUNTIF(T5_imgsummary!E42:N42,"PORB")*100/M42)</f>
        <v>0</v>
      </c>
      <c r="BQ42">
        <f>IF(M42=0,0,COUNTIF(T5_imgsummary!E42:N42,"PORE")*100/M42)</f>
        <v>0</v>
      </c>
      <c r="BR42">
        <f>IF(M42=0,0,COUNTIF(T5_imgsummary!E42:N42,"PORM")*100/M42)</f>
        <v>0</v>
      </c>
      <c r="BS42">
        <f>IF(M42=0,0,COUNTIF(T5_imgsummary!E42:N42,"SER")*100/M42)</f>
        <v>0</v>
      </c>
      <c r="BT42">
        <f>IF(M42=0,0,COUNTIF(T5_imgsummary!E42:N42,"STY")*100/M42)</f>
        <v>0</v>
      </c>
      <c r="BU42">
        <f>IF(M42=0,0,COUNTIF(T5_imgsummary!E42:N42,"SYM")*100/M42)</f>
        <v>0</v>
      </c>
      <c r="BV42">
        <f>IF(M42=0,0,COUNTIF(T5_imgsummary!E42:N42,"TUBI")*100/M42)</f>
        <v>0</v>
      </c>
      <c r="BW42">
        <f>IF(M42=0,0,COUNTIF(T5_imgsummary!E42:N42,"TURB")*100/M42)</f>
        <v>0</v>
      </c>
      <c r="BX42">
        <f>IF(M42=0,0,COUNTIF(T5_imgsummary!E42:N42,"ZACRF")*100/M42)</f>
        <v>0</v>
      </c>
      <c r="BY42">
        <f>IF(M42=0,0,COUNTIF(T5_imgsummary!E42:N42,"ZAGARF")*100/M42)</f>
        <v>0</v>
      </c>
      <c r="BZ42">
        <f>IF(M42=0,0,COUNTIF(T5_imgsummary!E42:N42,"ZAGATF")*100/M42)</f>
        <v>0</v>
      </c>
      <c r="CA42">
        <f>IF(M42=0,0,COUNTIF(T5_imgsummary!E42:N42,"ZDENF")*100/M42)</f>
        <v>0</v>
      </c>
      <c r="CB42">
        <f>IF(M42=0,0,COUNTIF(T5_imgsummary!E42:N42,"ZEUPF")*100/M42)</f>
        <v>0</v>
      </c>
      <c r="CC42">
        <f>IF(M42=0,0,COUNTIF(T5_imgsummary!E42:N42,"ZFAVF")*100/M42)</f>
        <v>0</v>
      </c>
      <c r="CD42">
        <f>IF(M42=0,0,COUNTIF(T5_imgsummary!E42:N42,"ZCMRF")*100/M42)</f>
        <v>0</v>
      </c>
      <c r="CE42">
        <f>IF(M42=0,0,COUNTIF(T5_imgsummary!E42:N42,"ZMUSF")*100/M42)</f>
        <v>0</v>
      </c>
      <c r="CF42">
        <f>IF(M42=0,0,COUNTIF(T5_imgsummary!E42:N42,"ZNSC")*100/M42)</f>
        <v>0</v>
      </c>
      <c r="CG42">
        <f>IF(M42=0,0,COUNTIF(T5_imgsummary!E42:N42,"ZOC")*100/M42)</f>
        <v>0</v>
      </c>
      <c r="CH42">
        <f>IF(M42=0,0,COUNTIF(T5_imgsummary!E42:N42,"ZPOCF")*100/M42)</f>
        <v>0</v>
      </c>
      <c r="CI42">
        <f>IF(M42=0,0,COUNTIF(T5_imgsummary!E42:N42,"ZPORF")*100/M42)</f>
        <v>0</v>
      </c>
      <c r="CK42" s="26">
        <f>IF(M42=0,0,COUNTIF(T5_imgsummary!E42:N42,"AA")*100/M42)</f>
        <v>90</v>
      </c>
      <c r="CL42">
        <f>IF(M42=0,0,COUNTIF(T5_imgsummary!E42:N42,"CA")*100/M42)</f>
        <v>0</v>
      </c>
      <c r="CM42">
        <f>IF(M42=0,0,COUNTIF(T5_imgsummary!E42:N42,"DC")*100/M42)</f>
        <v>0</v>
      </c>
      <c r="CN42">
        <f>IF(M42=0,0,COUNTIF(T5_imgsummary!E42:N42,"DCA")*100/M42)</f>
        <v>0</v>
      </c>
      <c r="CO42">
        <f>IF(M42=0,0,COUNTIF(T5_imgsummary!E42:N42,"DIS")*100/M42)</f>
        <v>0</v>
      </c>
      <c r="CQ42">
        <f>IF(M42=0,0,COUNTIF(T5_imgsummary!E42:N42,"GRV")*100/M42)</f>
        <v>0</v>
      </c>
      <c r="CR42">
        <f>IF(M42=0,0,COUNTIF(T5_imgsummary!E42:N42,"R")*100/M42)</f>
        <v>0</v>
      </c>
      <c r="CS42">
        <f>IF(M42=0,0,COUNTIF(T5_imgsummary!E42:N42,"S")*100/M42)</f>
        <v>0</v>
      </c>
      <c r="CT42">
        <f>IF(M42=0,0,COUNTIF(T5_imgsummary!E42:N42,"RCK")*100/M42)</f>
        <v>0</v>
      </c>
      <c r="CU42">
        <f>IF(M42=0,0,COUNTIF(T5_imgsummary!E42:N42,"SI")*100/M42)</f>
        <v>0</v>
      </c>
      <c r="CW42">
        <f>IF(M42=0,0,COUNTIF(T5_imgsummary!E42:N42,"COD")*100/M42)</f>
        <v>0</v>
      </c>
      <c r="CX42">
        <f>IF(M42=0,0,COUNTIF(T5_imgsummary!E42:N42,"KAPP")*100/M42)</f>
        <v>0</v>
      </c>
      <c r="CY42">
        <f>IF(M42=0,0,COUNTIF(T5_imgsummary!E42:N42,"MA")*100/M42)</f>
        <v>0</v>
      </c>
      <c r="CZ42">
        <f>IF(M42=0,0,COUNTIF(T5_imgsummary!E42:N42,"SARG")*100/M42)</f>
        <v>0</v>
      </c>
      <c r="DB42" s="26">
        <f>IF(M42=0,0,COUNTIF(T5_imgsummary!E42:N42,"HA")*100/M42)</f>
        <v>10</v>
      </c>
      <c r="DD42">
        <f>IF(M42=0,0,COUNTIF(T5_imgsummary!E42:N42,"COTS")*100/M42)</f>
        <v>0</v>
      </c>
      <c r="DE42">
        <f>IF(M42=0,0,COUNTIF(T5_imgsummary!E42:N42,"COR")*100/M42)</f>
        <v>0</v>
      </c>
      <c r="DF42">
        <f>IF(M42=0,0,COUNTIF(T5_imgsummary!E42:N42,"DIA")*100/M42)</f>
        <v>0</v>
      </c>
      <c r="DG42">
        <f>IF(M42=0,0,COUNTIF(T5_imgsummary!E42:N42,"GORG")*100/M42)</f>
        <v>0</v>
      </c>
      <c r="DH42">
        <f>IF(M42=0,0,COUNTIF(T5_imgsummary!E42:N42,"ISIS")*100/M42)</f>
        <v>0</v>
      </c>
      <c r="DI42">
        <f>IF(M42=0,0,COUNTIF(T5_imgsummary!E42:N42,"OT")*100/M42)</f>
        <v>0</v>
      </c>
      <c r="DJ42">
        <f>IF(M42=0,0,COUNTIF(T5_imgsummary!E42:N42,"SG")*100/M42)</f>
        <v>0</v>
      </c>
      <c r="DK42">
        <f>IF(M42=0,0,COUNTIF(T5_imgsummary!E42:N42,"SC")*100/M42)</f>
        <v>0</v>
      </c>
      <c r="DL42">
        <f>IF(M42=0,0,COUNTIF(T5_imgsummary!E42:N42,"SP")*100/M42)</f>
        <v>0</v>
      </c>
      <c r="DM42">
        <f>IF(M42=0,0,COUNTIF(T5_imgsummary!E42:N42,"ZO")*100/M42)</f>
        <v>0</v>
      </c>
      <c r="DO42">
        <f>IF(M42=0,0,COUNTIF(T5_imgsummary!E42:N42,"TWB")*100/M42)</f>
        <v>0</v>
      </c>
      <c r="DQ42">
        <f>IF(M42=0,0,COUNTIF(T5_imgsummary!Y42:AH42,"COR")*100/M42)</f>
        <v>0</v>
      </c>
      <c r="DR42">
        <f>IF(M42=0,0,COUNTIF(T5_imgsummary!Y42:AH42,"COTS")*100/M42)</f>
        <v>0</v>
      </c>
      <c r="DS42">
        <f>IF(M42=0,0,COUNTIF(T5_imgsummary!Y42:AH42,"DIA")*100/M42)</f>
        <v>0</v>
      </c>
      <c r="DT42">
        <f>IF(M42=0,0,COUNTIF(T5_imgsummary!Y42:AH42,"GORG")*100/M42)</f>
        <v>0</v>
      </c>
      <c r="DU42">
        <f>IF(M42=0,0,COUNTIF(T5_imgsummary!Y42:AH42,"ISIS")*100/M42)</f>
        <v>0</v>
      </c>
      <c r="DV42">
        <f>IF(M42=0,0,COUNTIF(T5_imgsummary!Y42:AH42,"DIS")*100/M42)</f>
        <v>0</v>
      </c>
      <c r="DW42">
        <f>IF(M42=0,0,COUNTIF(T5_imgsummary!Y42:AH42,"BLEC")*100/M42)</f>
        <v>0</v>
      </c>
      <c r="DX42">
        <f>IF(M42=0,0,COUNTIF(T5_imgsummary!Y42:AH42,"COD")*100/M42)</f>
        <v>0</v>
      </c>
      <c r="DY42">
        <f>IF(M42=0,0,COUNTIF(T5_imgsummary!Y42:AH42,"KAPP")*100/M42)</f>
        <v>0</v>
      </c>
      <c r="DZ42">
        <f>IF(M42=0,0,COUNTIF(T5_imgsummary!Y42:AH42,"SARG")*100/M42)</f>
        <v>0</v>
      </c>
      <c r="EA42">
        <f>IF(M42=0,0,COUNTIF(T5_imgsummary!Y42:AH42,"ZACRF")*100/M42)</f>
        <v>0</v>
      </c>
      <c r="EB42">
        <f>IF(M42=0,0,COUNTIF(T5_imgsummary!Y42:AH42,"ZAGARF")*100/M42)</f>
        <v>0</v>
      </c>
      <c r="EC42">
        <f>IF(M42=0,0,COUNTIF(T5_imgsummary!Y42:AH42,"ZAGATF")*100/M42)</f>
        <v>0</v>
      </c>
      <c r="ED42">
        <f>IF(M42=0,0,COUNTIF(T5_imgsummary!Y42:AH42,"ZCMRF")*100/M42)</f>
        <v>0</v>
      </c>
      <c r="EE42">
        <f>IF(M42=0,0,COUNTIF(T5_imgsummary!Y42:AH42,"ZDENF")*100/M42)</f>
        <v>0</v>
      </c>
      <c r="EF42">
        <f>IF(M42=0,0,COUNTIF(T5_imgsummary!Y42:AH42,"ZEUPF")*100/M42)</f>
        <v>0</v>
      </c>
      <c r="EG42">
        <f>IF(M42=0,0,COUNTIF(T5_imgsummary!Y42:AH42,"ZFAVF")*100/M42)</f>
        <v>0</v>
      </c>
      <c r="EH42">
        <f>IF(M42=0,0,COUNTIF(T5_imgsummary!Y42:AH42,"ZMUSF")*100/M42)</f>
        <v>0</v>
      </c>
      <c r="EI42">
        <f>IF(M42=0,0,COUNTIF(T5_imgsummary!Y42:AH42,"ZNSC")*100/M42)</f>
        <v>0</v>
      </c>
      <c r="EJ42">
        <f>IF(M42=0,0,COUNTIF(T5_imgsummary!Y42:AH42,"ZOC")*100/M42)</f>
        <v>0</v>
      </c>
      <c r="EK42">
        <f>IF(M42=0,0,COUNTIF(T5_imgsummary!Y42:AH42,"ZPOCF")*100/M42)</f>
        <v>0</v>
      </c>
      <c r="EL42">
        <f>IF(M42=0,0,COUNTIF(T5_imgsummary!Y42:AH42,"ZPORF")*100/M42)</f>
        <v>0</v>
      </c>
    </row>
    <row r="43" spans="1:142" x14ac:dyDescent="0.25">
      <c r="A43">
        <v>41</v>
      </c>
      <c r="B43" t="s">
        <v>1069</v>
      </c>
      <c r="F43">
        <f>IF(M43=0,0,COUNTIF(T5_imgsummary!O43:X43,"HC")*100/M43)</f>
        <v>0</v>
      </c>
      <c r="G43" s="26">
        <f>IF(M43=0,0,COUNTIF(T5_imgsummary!O43:X43,"AA")*100/M43)</f>
        <v>70</v>
      </c>
      <c r="H43">
        <f>IF(M43=0,0,COUNTIF(T5_imgsummary!O43:X43,"AB")*100/M43)</f>
        <v>0</v>
      </c>
      <c r="I43" s="26">
        <f>IF(M43=0,0,COUNTIF(T5_imgsummary!O43:X43,"MA")*100/M43)</f>
        <v>30</v>
      </c>
      <c r="J43">
        <f>IF(M43=0,0,COUNTIF(T5_imgsummary!O43:X43,"HA")*100/M43)</f>
        <v>0</v>
      </c>
      <c r="K43">
        <f>IF(M43=0,0,COUNTIF(T5_imgsummary!O43:X43,"OB")*100/M43)</f>
        <v>0</v>
      </c>
      <c r="L43">
        <f>IF(M43=0,0,COUNTIF(T5_imgsummary!O43:X43,"TWB")*100/M43)</f>
        <v>0</v>
      </c>
      <c r="M43">
        <f>10-COUNTIF(T5_imgsummary!O43:X43,"TWS")</f>
        <v>10</v>
      </c>
      <c r="P43">
        <f>IF(M43=0,0,COUNTIF(T5_imgsummary!E43:N43,"ACAN")*100/M43)</f>
        <v>0</v>
      </c>
      <c r="Q43">
        <f>IF(M43=0,0,COUNTIF(T5_imgsummary!E43:N43,"ACB")*100/M43)</f>
        <v>0</v>
      </c>
      <c r="R43">
        <f>IF(M43=0,0,COUNTIF(T5_imgsummary!E43:N43,"ACC")*100/M43)</f>
        <v>0</v>
      </c>
      <c r="S43">
        <f>IF(M43=0,0,COUNTIF(T5_imgsummary!E43:N43,"ACD")*100/M43)</f>
        <v>0</v>
      </c>
      <c r="T43">
        <f>IF(M43=0,0,COUNTIF(T5_imgsummary!E43:N43,"ACH")*100/M43)</f>
        <v>0</v>
      </c>
      <c r="U43">
        <f>IF(M43=0,0,COUNTIF(T5_imgsummary!E43:N43,"ACT")*100/M43)</f>
        <v>0</v>
      </c>
      <c r="V43">
        <f>IF(M43=0,0,COUNTIF(T5_imgsummary!E43:N43,"ACR")*100/M43)</f>
        <v>0</v>
      </c>
      <c r="W43">
        <f>IF(M43=0,0,COUNTIF(T5_imgsummary!E43:N43,"AST")*100/M43)</f>
        <v>0</v>
      </c>
      <c r="X43">
        <f>IF(M43=0,0,COUNTIF(T5_imgsummary!E43:N43,"AF")*100/M43)</f>
        <v>0</v>
      </c>
      <c r="Y43">
        <f>IF(M43=0,0,COUNTIF(T5_imgsummary!E43:N43,"BLEC")*100/M43)</f>
        <v>0</v>
      </c>
      <c r="Z43">
        <f>IF(M43=0,0,COUNTIF(T5_imgsummary!E43:N43,"CAU")*100/M43)</f>
        <v>0</v>
      </c>
      <c r="AA43">
        <f>IF(M43=0,0,COUNTIF(T5_imgsummary!E43:N43,"COE")*100/M43)</f>
        <v>0</v>
      </c>
      <c r="AB43">
        <f>IF(M43=0,0,COUNTIF(T5_imgsummary!E43:N43,"COS")*100/M43)</f>
        <v>0</v>
      </c>
      <c r="AC43">
        <f>IF(M43=0,0,COUNTIF(T5_imgsummary!E43:N43,"CYP")*100/M43)</f>
        <v>0</v>
      </c>
      <c r="AD43">
        <f>IF(M43=0,0,COUNTIF(T5_imgsummary!E43:N43,"DIP")*100/M43)</f>
        <v>0</v>
      </c>
      <c r="AE43">
        <f>IF(M43=0,0,COUNTIF(T5_imgsummary!E43:N43,"ECHY")*100/M43)</f>
        <v>0</v>
      </c>
      <c r="AF43">
        <f>IF(M43=0,0,COUNTIF(T5_imgsummary!E43:N43,"ECHI")*100/M43)</f>
        <v>0</v>
      </c>
      <c r="AG43">
        <f>IF(M43=0,0,COUNTIF(T5_imgsummary!E43:N43,"EUP")*100/M43)</f>
        <v>0</v>
      </c>
      <c r="AH43">
        <f>IF(M43=0,0,COUNTIF(T5_imgsummary!E43:N43,"FAV")*100/M43)</f>
        <v>0</v>
      </c>
      <c r="AI43">
        <f>IF(M43=0,0,COUNTIF(T5_imgsummary!E43:N43,"FVI")*100/M43)</f>
        <v>0</v>
      </c>
      <c r="AJ43">
        <f>IF(M43=0,0,COUNTIF(T5_imgsummary!E43:N43,"CMR")*100/M43)</f>
        <v>0</v>
      </c>
      <c r="AK43">
        <f>IF(M43=0,0,COUNTIF(T5_imgsummary!E43:N43,"GAL")*100/M43)</f>
        <v>0</v>
      </c>
      <c r="AL43">
        <f>IF(M43=0,0,COUNTIF(T5_imgsummary!E43:N43,"GONIA")*100/M43)</f>
        <v>0</v>
      </c>
      <c r="AM43">
        <f>IF(M43=0,0,COUNTIF(T5_imgsummary!E43:N43,"GONIO")*100/M43)</f>
        <v>0</v>
      </c>
      <c r="AN43">
        <f>IF(M43=0,0,COUNTIF(T5_imgsummary!E43:N43,"HEL")*100/M43)</f>
        <v>0</v>
      </c>
      <c r="AO43">
        <f>IF(M43=0,0,COUNTIF(T5_imgsummary!E43:N43,"HYD")*100/M43)</f>
        <v>0</v>
      </c>
      <c r="AP43">
        <f>IF(M43=0,0,COUNTIF(T5_imgsummary!E43:N43,"ISO")*100/M43)</f>
        <v>0</v>
      </c>
      <c r="AQ43">
        <f>IF(M43=0,0,COUNTIF(T5_imgsummary!E43:N43,"LEPA")*100/M43)</f>
        <v>0</v>
      </c>
      <c r="AR43">
        <f>IF(M43=0,0,COUNTIF(T5_imgsummary!E43:N43,"LEPS")*100/M43)</f>
        <v>0</v>
      </c>
      <c r="AS43">
        <f>IF(M43=0,0,COUNTIF(T5_imgsummary!E43:N43,"LOB")*100/M43)</f>
        <v>0</v>
      </c>
      <c r="AT43">
        <f>IF(M43=0,0,COUNTIF(T5_imgsummary!E43:N43,"MER")*100/M43)</f>
        <v>0</v>
      </c>
      <c r="AU43">
        <f>IF(M43=0,0,COUNTIF(T5_imgsummary!E43:N43,"MILL")*100/M43)</f>
        <v>0</v>
      </c>
      <c r="AV43">
        <f>IF(M43=0,0,COUNTIF(T5_imgsummary!E43:N43,"MON")*100/M43)</f>
        <v>0</v>
      </c>
      <c r="AW43">
        <f>IF(M43=0,0,COUNTIF(T5_imgsummary!E43:N43,"MONTB")*100/M43)</f>
        <v>0</v>
      </c>
      <c r="AX43">
        <f>IF(M43=0,0,COUNTIF(T5_imgsummary!E43:N43,"MONTE")*100/M43)</f>
        <v>0</v>
      </c>
      <c r="AY43">
        <f>IF(M43=0,0,COUNTIF(T5_imgsummary!E43:N43,"MONTF")*100/M43)</f>
        <v>0</v>
      </c>
      <c r="AZ43">
        <f>IF(M43=0,0,COUNTIF(T5_imgsummary!E43:N43,"MYC")*100/M43)</f>
        <v>0</v>
      </c>
      <c r="BA43">
        <f>IF(M43=0,0,COUNTIF(T5_imgsummary!E43:N43,"CB")*100/M43)</f>
        <v>0</v>
      </c>
      <c r="BB43">
        <f>IF(M43=0,0,COUNTIF(T5_imgsummary!E43:N43,"BUB")*100/M43)</f>
        <v>0</v>
      </c>
      <c r="BC43">
        <f>IF(M43=0,0,COUNTIF(T5_imgsummary!E43:N43,"CE")*100/M43)</f>
        <v>0</v>
      </c>
      <c r="BD43">
        <f>IF(M43=0,0,COUNTIF(T5_imgsummary!E43:N43,"CF")*100/M43)</f>
        <v>0</v>
      </c>
      <c r="BE43">
        <f>IF(M43=0,0,COUNTIF(T5_imgsummary!E43:N43,"FOT")*100/M43)</f>
        <v>0</v>
      </c>
      <c r="BF43">
        <f>IF(M43=0,0,COUNTIF(T5_imgsummary!E43:N43,"CM")*100/M43)</f>
        <v>0</v>
      </c>
      <c r="BG43">
        <f>IF(M43=0,0,COUNTIF(T5_imgsummary!E43:N43,"OULA")*100/M43)</f>
        <v>0</v>
      </c>
      <c r="BH43">
        <f>IF(M43=0,0,COUNTIF(T5_imgsummary!E43:N43,"OULO")*100/M43)</f>
        <v>0</v>
      </c>
      <c r="BI43">
        <f>IF(M43=0,0,COUNTIF(T5_imgsummary!E43:N43,"OXY")*100/M43)</f>
        <v>0</v>
      </c>
      <c r="BJ43">
        <f>IF(M43=0,0,COUNTIF(T5_imgsummary!E43:N43,"PACE")*100/M43)</f>
        <v>0</v>
      </c>
      <c r="BK43">
        <f>IF(M43=0,0,COUNTIF(T5_imgsummary!E43:N43,"PACF")*100/M43)</f>
        <v>0</v>
      </c>
      <c r="BL43">
        <f>IF(M43=0,0,COUNTIF(T5_imgsummary!E43:N43,"PAV")*100/M43)</f>
        <v>0</v>
      </c>
      <c r="BM43">
        <f>IF(M43=0,0,COUNTIF(T5_imgsummary!E43:N43,"PEC")*100/M43)</f>
        <v>0</v>
      </c>
      <c r="BN43">
        <f>IF(M43=0,0,COUNTIF(T5_imgsummary!E43:N43,"PLAT")*100/M43)</f>
        <v>0</v>
      </c>
      <c r="BO43">
        <f>IF(M43=0,0,COUNTIF(T5_imgsummary!E43:N43,"POC")*100/M43)</f>
        <v>0</v>
      </c>
      <c r="BP43">
        <f>IF(M43=0,0,COUNTIF(T5_imgsummary!E43:N43,"PORB")*100/M43)</f>
        <v>0</v>
      </c>
      <c r="BQ43">
        <f>IF(M43=0,0,COUNTIF(T5_imgsummary!E43:N43,"PORE")*100/M43)</f>
        <v>0</v>
      </c>
      <c r="BR43">
        <f>IF(M43=0,0,COUNTIF(T5_imgsummary!E43:N43,"PORM")*100/M43)</f>
        <v>0</v>
      </c>
      <c r="BS43">
        <f>IF(M43=0,0,COUNTIF(T5_imgsummary!E43:N43,"SER")*100/M43)</f>
        <v>0</v>
      </c>
      <c r="BT43">
        <f>IF(M43=0,0,COUNTIF(T5_imgsummary!E43:N43,"STY")*100/M43)</f>
        <v>0</v>
      </c>
      <c r="BU43">
        <f>IF(M43=0,0,COUNTIF(T5_imgsummary!E43:N43,"SYM")*100/M43)</f>
        <v>0</v>
      </c>
      <c r="BV43">
        <f>IF(M43=0,0,COUNTIF(T5_imgsummary!E43:N43,"TUBI")*100/M43)</f>
        <v>0</v>
      </c>
      <c r="BW43">
        <f>IF(M43=0,0,COUNTIF(T5_imgsummary!E43:N43,"TURB")*100/M43)</f>
        <v>0</v>
      </c>
      <c r="BX43">
        <f>IF(M43=0,0,COUNTIF(T5_imgsummary!E43:N43,"ZACRF")*100/M43)</f>
        <v>0</v>
      </c>
      <c r="BY43">
        <f>IF(M43=0,0,COUNTIF(T5_imgsummary!E43:N43,"ZAGARF")*100/M43)</f>
        <v>0</v>
      </c>
      <c r="BZ43">
        <f>IF(M43=0,0,COUNTIF(T5_imgsummary!E43:N43,"ZAGATF")*100/M43)</f>
        <v>0</v>
      </c>
      <c r="CA43">
        <f>IF(M43=0,0,COUNTIF(T5_imgsummary!E43:N43,"ZDENF")*100/M43)</f>
        <v>0</v>
      </c>
      <c r="CB43">
        <f>IF(M43=0,0,COUNTIF(T5_imgsummary!E43:N43,"ZEUPF")*100/M43)</f>
        <v>0</v>
      </c>
      <c r="CC43">
        <f>IF(M43=0,0,COUNTIF(T5_imgsummary!E43:N43,"ZFAVF")*100/M43)</f>
        <v>0</v>
      </c>
      <c r="CD43">
        <f>IF(M43=0,0,COUNTIF(T5_imgsummary!E43:N43,"ZCMRF")*100/M43)</f>
        <v>0</v>
      </c>
      <c r="CE43">
        <f>IF(M43=0,0,COUNTIF(T5_imgsummary!E43:N43,"ZMUSF")*100/M43)</f>
        <v>0</v>
      </c>
      <c r="CF43">
        <f>IF(M43=0,0,COUNTIF(T5_imgsummary!E43:N43,"ZNSC")*100/M43)</f>
        <v>0</v>
      </c>
      <c r="CG43">
        <f>IF(M43=0,0,COUNTIF(T5_imgsummary!E43:N43,"ZOC")*100/M43)</f>
        <v>0</v>
      </c>
      <c r="CH43">
        <f>IF(M43=0,0,COUNTIF(T5_imgsummary!E43:N43,"ZPOCF")*100/M43)</f>
        <v>0</v>
      </c>
      <c r="CI43">
        <f>IF(M43=0,0,COUNTIF(T5_imgsummary!E43:N43,"ZPORF")*100/M43)</f>
        <v>0</v>
      </c>
      <c r="CK43" s="26">
        <f>IF(M43=0,0,COUNTIF(T5_imgsummary!E43:N43,"AA")*100/M43)</f>
        <v>70</v>
      </c>
      <c r="CL43">
        <f>IF(M43=0,0,COUNTIF(T5_imgsummary!E43:N43,"CA")*100/M43)</f>
        <v>0</v>
      </c>
      <c r="CM43">
        <f>IF(M43=0,0,COUNTIF(T5_imgsummary!E43:N43,"DC")*100/M43)</f>
        <v>0</v>
      </c>
      <c r="CN43">
        <f>IF(M43=0,0,COUNTIF(T5_imgsummary!E43:N43,"DCA")*100/M43)</f>
        <v>0</v>
      </c>
      <c r="CO43">
        <f>IF(M43=0,0,COUNTIF(T5_imgsummary!E43:N43,"DIS")*100/M43)</f>
        <v>0</v>
      </c>
      <c r="CQ43">
        <f>IF(M43=0,0,COUNTIF(T5_imgsummary!E43:N43,"GRV")*100/M43)</f>
        <v>0</v>
      </c>
      <c r="CR43">
        <f>IF(M43=0,0,COUNTIF(T5_imgsummary!E43:N43,"R")*100/M43)</f>
        <v>0</v>
      </c>
      <c r="CS43">
        <f>IF(M43=0,0,COUNTIF(T5_imgsummary!E43:N43,"S")*100/M43)</f>
        <v>0</v>
      </c>
      <c r="CT43">
        <f>IF(M43=0,0,COUNTIF(T5_imgsummary!E43:N43,"RCK")*100/M43)</f>
        <v>0</v>
      </c>
      <c r="CU43">
        <f>IF(M43=0,0,COUNTIF(T5_imgsummary!E43:N43,"SI")*100/M43)</f>
        <v>0</v>
      </c>
      <c r="CW43">
        <f>IF(M43=0,0,COUNTIF(T5_imgsummary!E43:N43,"COD")*100/M43)</f>
        <v>0</v>
      </c>
      <c r="CX43">
        <f>IF(M43=0,0,COUNTIF(T5_imgsummary!E43:N43,"KAPP")*100/M43)</f>
        <v>0</v>
      </c>
      <c r="CY43" s="26">
        <f>IF(M43=0,0,COUNTIF(T5_imgsummary!E43:N43,"MA")*100/M43)</f>
        <v>30</v>
      </c>
      <c r="CZ43">
        <f>IF(M43=0,0,COUNTIF(T5_imgsummary!E43:N43,"SARG")*100/M43)</f>
        <v>0</v>
      </c>
      <c r="DB43">
        <f>IF(M43=0,0,COUNTIF(T5_imgsummary!E43:N43,"HA")*100/M43)</f>
        <v>0</v>
      </c>
      <c r="DD43">
        <f>IF(M43=0,0,COUNTIF(T5_imgsummary!E43:N43,"COTS")*100/M43)</f>
        <v>0</v>
      </c>
      <c r="DE43">
        <f>IF(M43=0,0,COUNTIF(T5_imgsummary!E43:N43,"COR")*100/M43)</f>
        <v>0</v>
      </c>
      <c r="DF43">
        <f>IF(M43=0,0,COUNTIF(T5_imgsummary!E43:N43,"DIA")*100/M43)</f>
        <v>0</v>
      </c>
      <c r="DG43">
        <f>IF(M43=0,0,COUNTIF(T5_imgsummary!E43:N43,"GORG")*100/M43)</f>
        <v>0</v>
      </c>
      <c r="DH43">
        <f>IF(M43=0,0,COUNTIF(T5_imgsummary!E43:N43,"ISIS")*100/M43)</f>
        <v>0</v>
      </c>
      <c r="DI43">
        <f>IF(M43=0,0,COUNTIF(T5_imgsummary!E43:N43,"OT")*100/M43)</f>
        <v>0</v>
      </c>
      <c r="DJ43">
        <f>IF(M43=0,0,COUNTIF(T5_imgsummary!E43:N43,"SG")*100/M43)</f>
        <v>0</v>
      </c>
      <c r="DK43">
        <f>IF(M43=0,0,COUNTIF(T5_imgsummary!E43:N43,"SC")*100/M43)</f>
        <v>0</v>
      </c>
      <c r="DL43">
        <f>IF(M43=0,0,COUNTIF(T5_imgsummary!E43:N43,"SP")*100/M43)</f>
        <v>0</v>
      </c>
      <c r="DM43">
        <f>IF(M43=0,0,COUNTIF(T5_imgsummary!E43:N43,"ZO")*100/M43)</f>
        <v>0</v>
      </c>
      <c r="DO43">
        <f>IF(M43=0,0,COUNTIF(T5_imgsummary!E43:N43,"TWB")*100/M43)</f>
        <v>0</v>
      </c>
      <c r="DQ43">
        <f>IF(M43=0,0,COUNTIF(T5_imgsummary!Y43:AH43,"COR")*100/M43)</f>
        <v>0</v>
      </c>
      <c r="DR43">
        <f>IF(M43=0,0,COUNTIF(T5_imgsummary!Y43:AH43,"COTS")*100/M43)</f>
        <v>0</v>
      </c>
      <c r="DS43">
        <f>IF(M43=0,0,COUNTIF(T5_imgsummary!Y43:AH43,"DIA")*100/M43)</f>
        <v>0</v>
      </c>
      <c r="DT43">
        <f>IF(M43=0,0,COUNTIF(T5_imgsummary!Y43:AH43,"GORG")*100/M43)</f>
        <v>0</v>
      </c>
      <c r="DU43">
        <f>IF(M43=0,0,COUNTIF(T5_imgsummary!Y43:AH43,"ISIS")*100/M43)</f>
        <v>0</v>
      </c>
      <c r="DV43">
        <f>IF(M43=0,0,COUNTIF(T5_imgsummary!Y43:AH43,"DIS")*100/M43)</f>
        <v>0</v>
      </c>
      <c r="DW43">
        <f>IF(M43=0,0,COUNTIF(T5_imgsummary!Y43:AH43,"BLEC")*100/M43)</f>
        <v>0</v>
      </c>
      <c r="DX43">
        <f>IF(M43=0,0,COUNTIF(T5_imgsummary!Y43:AH43,"COD")*100/M43)</f>
        <v>0</v>
      </c>
      <c r="DY43">
        <f>IF(M43=0,0,COUNTIF(T5_imgsummary!Y43:AH43,"KAPP")*100/M43)</f>
        <v>0</v>
      </c>
      <c r="DZ43">
        <f>IF(M43=0,0,COUNTIF(T5_imgsummary!Y43:AH43,"SARG")*100/M43)</f>
        <v>0</v>
      </c>
      <c r="EA43">
        <f>IF(M43=0,0,COUNTIF(T5_imgsummary!Y43:AH43,"ZACRF")*100/M43)</f>
        <v>0</v>
      </c>
      <c r="EB43">
        <f>IF(M43=0,0,COUNTIF(T5_imgsummary!Y43:AH43,"ZAGARF")*100/M43)</f>
        <v>0</v>
      </c>
      <c r="EC43">
        <f>IF(M43=0,0,COUNTIF(T5_imgsummary!Y43:AH43,"ZAGATF")*100/M43)</f>
        <v>0</v>
      </c>
      <c r="ED43">
        <f>IF(M43=0,0,COUNTIF(T5_imgsummary!Y43:AH43,"ZCMRF")*100/M43)</f>
        <v>0</v>
      </c>
      <c r="EE43">
        <f>IF(M43=0,0,COUNTIF(T5_imgsummary!Y43:AH43,"ZDENF")*100/M43)</f>
        <v>0</v>
      </c>
      <c r="EF43">
        <f>IF(M43=0,0,COUNTIF(T5_imgsummary!Y43:AH43,"ZEUPF")*100/M43)</f>
        <v>0</v>
      </c>
      <c r="EG43">
        <f>IF(M43=0,0,COUNTIF(T5_imgsummary!Y43:AH43,"ZFAVF")*100/M43)</f>
        <v>0</v>
      </c>
      <c r="EH43">
        <f>IF(M43=0,0,COUNTIF(T5_imgsummary!Y43:AH43,"ZMUSF")*100/M43)</f>
        <v>0</v>
      </c>
      <c r="EI43">
        <f>IF(M43=0,0,COUNTIF(T5_imgsummary!Y43:AH43,"ZNSC")*100/M43)</f>
        <v>0</v>
      </c>
      <c r="EJ43">
        <f>IF(M43=0,0,COUNTIF(T5_imgsummary!Y43:AH43,"ZOC")*100/M43)</f>
        <v>0</v>
      </c>
      <c r="EK43">
        <f>IF(M43=0,0,COUNTIF(T5_imgsummary!Y43:AH43,"ZPOCF")*100/M43)</f>
        <v>0</v>
      </c>
      <c r="EL43">
        <f>IF(M43=0,0,COUNTIF(T5_imgsummary!Y43:AH43,"ZPORF")*100/M43)</f>
        <v>0</v>
      </c>
    </row>
    <row r="44" spans="1:142" x14ac:dyDescent="0.25">
      <c r="A44">
        <v>42</v>
      </c>
      <c r="B44" t="s">
        <v>1070</v>
      </c>
      <c r="F44">
        <f>IF(M44=0,0,COUNTIF(T5_imgsummary!O44:X44,"HC")*100/M44)</f>
        <v>0</v>
      </c>
      <c r="G44" s="26">
        <f>IF(M44=0,0,COUNTIF(T5_imgsummary!O44:X44,"AA")*100/M44)</f>
        <v>90</v>
      </c>
      <c r="H44">
        <f>IF(M44=0,0,COUNTIF(T5_imgsummary!O44:X44,"AB")*100/M44)</f>
        <v>0</v>
      </c>
      <c r="I44">
        <f>IF(M44=0,0,COUNTIF(T5_imgsummary!O44:X44,"MA")*100/M44)</f>
        <v>0</v>
      </c>
      <c r="J44" s="26">
        <f>IF(M44=0,0,COUNTIF(T5_imgsummary!O44:X44,"HA")*100/M44)</f>
        <v>10</v>
      </c>
      <c r="K44">
        <f>IF(M44=0,0,COUNTIF(T5_imgsummary!O44:X44,"OB")*100/M44)</f>
        <v>0</v>
      </c>
      <c r="L44">
        <f>IF(M44=0,0,COUNTIF(T5_imgsummary!O44:X44,"TWB")*100/M44)</f>
        <v>0</v>
      </c>
      <c r="M44">
        <f>10-COUNTIF(T5_imgsummary!O44:X44,"TWS")</f>
        <v>10</v>
      </c>
      <c r="P44">
        <f>IF(M44=0,0,COUNTIF(T5_imgsummary!E44:N44,"ACAN")*100/M44)</f>
        <v>0</v>
      </c>
      <c r="Q44">
        <f>IF(M44=0,0,COUNTIF(T5_imgsummary!E44:N44,"ACB")*100/M44)</f>
        <v>0</v>
      </c>
      <c r="R44">
        <f>IF(M44=0,0,COUNTIF(T5_imgsummary!E44:N44,"ACC")*100/M44)</f>
        <v>0</v>
      </c>
      <c r="S44">
        <f>IF(M44=0,0,COUNTIF(T5_imgsummary!E44:N44,"ACD")*100/M44)</f>
        <v>0</v>
      </c>
      <c r="T44">
        <f>IF(M44=0,0,COUNTIF(T5_imgsummary!E44:N44,"ACH")*100/M44)</f>
        <v>0</v>
      </c>
      <c r="U44">
        <f>IF(M44=0,0,COUNTIF(T5_imgsummary!E44:N44,"ACT")*100/M44)</f>
        <v>0</v>
      </c>
      <c r="V44">
        <f>IF(M44=0,0,COUNTIF(T5_imgsummary!E44:N44,"ACR")*100/M44)</f>
        <v>0</v>
      </c>
      <c r="W44">
        <f>IF(M44=0,0,COUNTIF(T5_imgsummary!E44:N44,"AST")*100/M44)</f>
        <v>0</v>
      </c>
      <c r="X44">
        <f>IF(M44=0,0,COUNTIF(T5_imgsummary!E44:N44,"AF")*100/M44)</f>
        <v>0</v>
      </c>
      <c r="Y44">
        <f>IF(M44=0,0,COUNTIF(T5_imgsummary!E44:N44,"BLEC")*100/M44)</f>
        <v>0</v>
      </c>
      <c r="Z44">
        <f>IF(M44=0,0,COUNTIF(T5_imgsummary!E44:N44,"CAU")*100/M44)</f>
        <v>0</v>
      </c>
      <c r="AA44">
        <f>IF(M44=0,0,COUNTIF(T5_imgsummary!E44:N44,"COE")*100/M44)</f>
        <v>0</v>
      </c>
      <c r="AB44">
        <f>IF(M44=0,0,COUNTIF(T5_imgsummary!E44:N44,"COS")*100/M44)</f>
        <v>0</v>
      </c>
      <c r="AC44">
        <f>IF(M44=0,0,COUNTIF(T5_imgsummary!E44:N44,"CYP")*100/M44)</f>
        <v>0</v>
      </c>
      <c r="AD44">
        <f>IF(M44=0,0,COUNTIF(T5_imgsummary!E44:N44,"DIP")*100/M44)</f>
        <v>0</v>
      </c>
      <c r="AE44">
        <f>IF(M44=0,0,COUNTIF(T5_imgsummary!E44:N44,"ECHY")*100/M44)</f>
        <v>0</v>
      </c>
      <c r="AF44">
        <f>IF(M44=0,0,COUNTIF(T5_imgsummary!E44:N44,"ECHI")*100/M44)</f>
        <v>0</v>
      </c>
      <c r="AG44">
        <f>IF(M44=0,0,COUNTIF(T5_imgsummary!E44:N44,"EUP")*100/M44)</f>
        <v>0</v>
      </c>
      <c r="AH44">
        <f>IF(M44=0,0,COUNTIF(T5_imgsummary!E44:N44,"FAV")*100/M44)</f>
        <v>0</v>
      </c>
      <c r="AI44">
        <f>IF(M44=0,0,COUNTIF(T5_imgsummary!E44:N44,"FVI")*100/M44)</f>
        <v>0</v>
      </c>
      <c r="AJ44">
        <f>IF(M44=0,0,COUNTIF(T5_imgsummary!E44:N44,"CMR")*100/M44)</f>
        <v>0</v>
      </c>
      <c r="AK44">
        <f>IF(M44=0,0,COUNTIF(T5_imgsummary!E44:N44,"GAL")*100/M44)</f>
        <v>0</v>
      </c>
      <c r="AL44">
        <f>IF(M44=0,0,COUNTIF(T5_imgsummary!E44:N44,"GONIA")*100/M44)</f>
        <v>0</v>
      </c>
      <c r="AM44">
        <f>IF(M44=0,0,COUNTIF(T5_imgsummary!E44:N44,"GONIO")*100/M44)</f>
        <v>0</v>
      </c>
      <c r="AN44">
        <f>IF(M44=0,0,COUNTIF(T5_imgsummary!E44:N44,"HEL")*100/M44)</f>
        <v>0</v>
      </c>
      <c r="AO44">
        <f>IF(M44=0,0,COUNTIF(T5_imgsummary!E44:N44,"HYD")*100/M44)</f>
        <v>0</v>
      </c>
      <c r="AP44">
        <f>IF(M44=0,0,COUNTIF(T5_imgsummary!E44:N44,"ISO")*100/M44)</f>
        <v>0</v>
      </c>
      <c r="AQ44">
        <f>IF(M44=0,0,COUNTIF(T5_imgsummary!E44:N44,"LEPA")*100/M44)</f>
        <v>0</v>
      </c>
      <c r="AR44">
        <f>IF(M44=0,0,COUNTIF(T5_imgsummary!E44:N44,"LEPS")*100/M44)</f>
        <v>0</v>
      </c>
      <c r="AS44">
        <f>IF(M44=0,0,COUNTIF(T5_imgsummary!E44:N44,"LOB")*100/M44)</f>
        <v>0</v>
      </c>
      <c r="AT44">
        <f>IF(M44=0,0,COUNTIF(T5_imgsummary!E44:N44,"MER")*100/M44)</f>
        <v>0</v>
      </c>
      <c r="AU44">
        <f>IF(M44=0,0,COUNTIF(T5_imgsummary!E44:N44,"MILL")*100/M44)</f>
        <v>0</v>
      </c>
      <c r="AV44">
        <f>IF(M44=0,0,COUNTIF(T5_imgsummary!E44:N44,"MON")*100/M44)</f>
        <v>0</v>
      </c>
      <c r="AW44">
        <f>IF(M44=0,0,COUNTIF(T5_imgsummary!E44:N44,"MONTB")*100/M44)</f>
        <v>0</v>
      </c>
      <c r="AX44">
        <f>IF(M44=0,0,COUNTIF(T5_imgsummary!E44:N44,"MONTE")*100/M44)</f>
        <v>0</v>
      </c>
      <c r="AY44">
        <f>IF(M44=0,0,COUNTIF(T5_imgsummary!E44:N44,"MONTF")*100/M44)</f>
        <v>0</v>
      </c>
      <c r="AZ44">
        <f>IF(M44=0,0,COUNTIF(T5_imgsummary!E44:N44,"MYC")*100/M44)</f>
        <v>0</v>
      </c>
      <c r="BA44">
        <f>IF(M44=0,0,COUNTIF(T5_imgsummary!E44:N44,"CB")*100/M44)</f>
        <v>0</v>
      </c>
      <c r="BB44">
        <f>IF(M44=0,0,COUNTIF(T5_imgsummary!E44:N44,"BUB")*100/M44)</f>
        <v>0</v>
      </c>
      <c r="BC44">
        <f>IF(M44=0,0,COUNTIF(T5_imgsummary!E44:N44,"CE")*100/M44)</f>
        <v>0</v>
      </c>
      <c r="BD44">
        <f>IF(M44=0,0,COUNTIF(T5_imgsummary!E44:N44,"CF")*100/M44)</f>
        <v>0</v>
      </c>
      <c r="BE44">
        <f>IF(M44=0,0,COUNTIF(T5_imgsummary!E44:N44,"FOT")*100/M44)</f>
        <v>0</v>
      </c>
      <c r="BF44">
        <f>IF(M44=0,0,COUNTIF(T5_imgsummary!E44:N44,"CM")*100/M44)</f>
        <v>0</v>
      </c>
      <c r="BG44">
        <f>IF(M44=0,0,COUNTIF(T5_imgsummary!E44:N44,"OULA")*100/M44)</f>
        <v>0</v>
      </c>
      <c r="BH44">
        <f>IF(M44=0,0,COUNTIF(T5_imgsummary!E44:N44,"OULO")*100/M44)</f>
        <v>0</v>
      </c>
      <c r="BI44">
        <f>IF(M44=0,0,COUNTIF(T5_imgsummary!E44:N44,"OXY")*100/M44)</f>
        <v>0</v>
      </c>
      <c r="BJ44">
        <f>IF(M44=0,0,COUNTIF(T5_imgsummary!E44:N44,"PACE")*100/M44)</f>
        <v>0</v>
      </c>
      <c r="BK44">
        <f>IF(M44=0,0,COUNTIF(T5_imgsummary!E44:N44,"PACF")*100/M44)</f>
        <v>0</v>
      </c>
      <c r="BL44">
        <f>IF(M44=0,0,COUNTIF(T5_imgsummary!E44:N44,"PAV")*100/M44)</f>
        <v>0</v>
      </c>
      <c r="BM44">
        <f>IF(M44=0,0,COUNTIF(T5_imgsummary!E44:N44,"PEC")*100/M44)</f>
        <v>0</v>
      </c>
      <c r="BN44">
        <f>IF(M44=0,0,COUNTIF(T5_imgsummary!E44:N44,"PLAT")*100/M44)</f>
        <v>0</v>
      </c>
      <c r="BO44">
        <f>IF(M44=0,0,COUNTIF(T5_imgsummary!E44:N44,"POC")*100/M44)</f>
        <v>0</v>
      </c>
      <c r="BP44">
        <f>IF(M44=0,0,COUNTIF(T5_imgsummary!E44:N44,"PORB")*100/M44)</f>
        <v>0</v>
      </c>
      <c r="BQ44">
        <f>IF(M44=0,0,COUNTIF(T5_imgsummary!E44:N44,"PORE")*100/M44)</f>
        <v>0</v>
      </c>
      <c r="BR44">
        <f>IF(M44=0,0,COUNTIF(T5_imgsummary!E44:N44,"PORM")*100/M44)</f>
        <v>0</v>
      </c>
      <c r="BS44">
        <f>IF(M44=0,0,COUNTIF(T5_imgsummary!E44:N44,"SER")*100/M44)</f>
        <v>0</v>
      </c>
      <c r="BT44">
        <f>IF(M44=0,0,COUNTIF(T5_imgsummary!E44:N44,"STY")*100/M44)</f>
        <v>0</v>
      </c>
      <c r="BU44">
        <f>IF(M44=0,0,COUNTIF(T5_imgsummary!E44:N44,"SYM")*100/M44)</f>
        <v>0</v>
      </c>
      <c r="BV44">
        <f>IF(M44=0,0,COUNTIF(T5_imgsummary!E44:N44,"TUBI")*100/M44)</f>
        <v>0</v>
      </c>
      <c r="BW44">
        <f>IF(M44=0,0,COUNTIF(T5_imgsummary!E44:N44,"TURB")*100/M44)</f>
        <v>0</v>
      </c>
      <c r="BX44">
        <f>IF(M44=0,0,COUNTIF(T5_imgsummary!E44:N44,"ZACRF")*100/M44)</f>
        <v>0</v>
      </c>
      <c r="BY44">
        <f>IF(M44=0,0,COUNTIF(T5_imgsummary!E44:N44,"ZAGARF")*100/M44)</f>
        <v>0</v>
      </c>
      <c r="BZ44">
        <f>IF(M44=0,0,COUNTIF(T5_imgsummary!E44:N44,"ZAGATF")*100/M44)</f>
        <v>0</v>
      </c>
      <c r="CA44">
        <f>IF(M44=0,0,COUNTIF(T5_imgsummary!E44:N44,"ZDENF")*100/M44)</f>
        <v>0</v>
      </c>
      <c r="CB44">
        <f>IF(M44=0,0,COUNTIF(T5_imgsummary!E44:N44,"ZEUPF")*100/M44)</f>
        <v>0</v>
      </c>
      <c r="CC44">
        <f>IF(M44=0,0,COUNTIF(T5_imgsummary!E44:N44,"ZFAVF")*100/M44)</f>
        <v>0</v>
      </c>
      <c r="CD44">
        <f>IF(M44=0,0,COUNTIF(T5_imgsummary!E44:N44,"ZCMRF")*100/M44)</f>
        <v>0</v>
      </c>
      <c r="CE44">
        <f>IF(M44=0,0,COUNTIF(T5_imgsummary!E44:N44,"ZMUSF")*100/M44)</f>
        <v>0</v>
      </c>
      <c r="CF44">
        <f>IF(M44=0,0,COUNTIF(T5_imgsummary!E44:N44,"ZNSC")*100/M44)</f>
        <v>0</v>
      </c>
      <c r="CG44">
        <f>IF(M44=0,0,COUNTIF(T5_imgsummary!E44:N44,"ZOC")*100/M44)</f>
        <v>0</v>
      </c>
      <c r="CH44">
        <f>IF(M44=0,0,COUNTIF(T5_imgsummary!E44:N44,"ZPOCF")*100/M44)</f>
        <v>0</v>
      </c>
      <c r="CI44">
        <f>IF(M44=0,0,COUNTIF(T5_imgsummary!E44:N44,"ZPORF")*100/M44)</f>
        <v>0</v>
      </c>
      <c r="CK44" s="26">
        <f>IF(M44=0,0,COUNTIF(T5_imgsummary!E44:N44,"AA")*100/M44)</f>
        <v>90</v>
      </c>
      <c r="CL44">
        <f>IF(M44=0,0,COUNTIF(T5_imgsummary!E44:N44,"CA")*100/M44)</f>
        <v>0</v>
      </c>
      <c r="CM44">
        <f>IF(M44=0,0,COUNTIF(T5_imgsummary!E44:N44,"DC")*100/M44)</f>
        <v>0</v>
      </c>
      <c r="CN44">
        <f>IF(M44=0,0,COUNTIF(T5_imgsummary!E44:N44,"DCA")*100/M44)</f>
        <v>0</v>
      </c>
      <c r="CO44">
        <f>IF(M44=0,0,COUNTIF(T5_imgsummary!E44:N44,"DIS")*100/M44)</f>
        <v>0</v>
      </c>
      <c r="CQ44">
        <f>IF(M44=0,0,COUNTIF(T5_imgsummary!E44:N44,"GRV")*100/M44)</f>
        <v>0</v>
      </c>
      <c r="CR44">
        <f>IF(M44=0,0,COUNTIF(T5_imgsummary!E44:N44,"R")*100/M44)</f>
        <v>0</v>
      </c>
      <c r="CS44">
        <f>IF(M44=0,0,COUNTIF(T5_imgsummary!E44:N44,"S")*100/M44)</f>
        <v>0</v>
      </c>
      <c r="CT44">
        <f>IF(M44=0,0,COUNTIF(T5_imgsummary!E44:N44,"RCK")*100/M44)</f>
        <v>0</v>
      </c>
      <c r="CU44">
        <f>IF(M44=0,0,COUNTIF(T5_imgsummary!E44:N44,"SI")*100/M44)</f>
        <v>0</v>
      </c>
      <c r="CW44">
        <f>IF(M44=0,0,COUNTIF(T5_imgsummary!E44:N44,"COD")*100/M44)</f>
        <v>0</v>
      </c>
      <c r="CX44">
        <f>IF(M44=0,0,COUNTIF(T5_imgsummary!E44:N44,"KAPP")*100/M44)</f>
        <v>0</v>
      </c>
      <c r="CY44">
        <f>IF(M44=0,0,COUNTIF(T5_imgsummary!E44:N44,"MA")*100/M44)</f>
        <v>0</v>
      </c>
      <c r="CZ44">
        <f>IF(M44=0,0,COUNTIF(T5_imgsummary!E44:N44,"SARG")*100/M44)</f>
        <v>0</v>
      </c>
      <c r="DB44" s="26">
        <f>IF(M44=0,0,COUNTIF(T5_imgsummary!E44:N44,"HA")*100/M44)</f>
        <v>10</v>
      </c>
      <c r="DD44">
        <f>IF(M44=0,0,COUNTIF(T5_imgsummary!E44:N44,"COTS")*100/M44)</f>
        <v>0</v>
      </c>
      <c r="DE44">
        <f>IF(M44=0,0,COUNTIF(T5_imgsummary!E44:N44,"COR")*100/M44)</f>
        <v>0</v>
      </c>
      <c r="DF44">
        <f>IF(M44=0,0,COUNTIF(T5_imgsummary!E44:N44,"DIA")*100/M44)</f>
        <v>0</v>
      </c>
      <c r="DG44">
        <f>IF(M44=0,0,COUNTIF(T5_imgsummary!E44:N44,"GORG")*100/M44)</f>
        <v>0</v>
      </c>
      <c r="DH44">
        <f>IF(M44=0,0,COUNTIF(T5_imgsummary!E44:N44,"ISIS")*100/M44)</f>
        <v>0</v>
      </c>
      <c r="DI44">
        <f>IF(M44=0,0,COUNTIF(T5_imgsummary!E44:N44,"OT")*100/M44)</f>
        <v>0</v>
      </c>
      <c r="DJ44">
        <f>IF(M44=0,0,COUNTIF(T5_imgsummary!E44:N44,"SG")*100/M44)</f>
        <v>0</v>
      </c>
      <c r="DK44">
        <f>IF(M44=0,0,COUNTIF(T5_imgsummary!E44:N44,"SC")*100/M44)</f>
        <v>0</v>
      </c>
      <c r="DL44">
        <f>IF(M44=0,0,COUNTIF(T5_imgsummary!E44:N44,"SP")*100/M44)</f>
        <v>0</v>
      </c>
      <c r="DM44">
        <f>IF(M44=0,0,COUNTIF(T5_imgsummary!E44:N44,"ZO")*100/M44)</f>
        <v>0</v>
      </c>
      <c r="DO44">
        <f>IF(M44=0,0,COUNTIF(T5_imgsummary!E44:N44,"TWB")*100/M44)</f>
        <v>0</v>
      </c>
      <c r="DQ44">
        <f>IF(M44=0,0,COUNTIF(T5_imgsummary!Y44:AH44,"COR")*100/M44)</f>
        <v>0</v>
      </c>
      <c r="DR44">
        <f>IF(M44=0,0,COUNTIF(T5_imgsummary!Y44:AH44,"COTS")*100/M44)</f>
        <v>0</v>
      </c>
      <c r="DS44">
        <f>IF(M44=0,0,COUNTIF(T5_imgsummary!Y44:AH44,"DIA")*100/M44)</f>
        <v>0</v>
      </c>
      <c r="DT44">
        <f>IF(M44=0,0,COUNTIF(T5_imgsummary!Y44:AH44,"GORG")*100/M44)</f>
        <v>0</v>
      </c>
      <c r="DU44">
        <f>IF(M44=0,0,COUNTIF(T5_imgsummary!Y44:AH44,"ISIS")*100/M44)</f>
        <v>0</v>
      </c>
      <c r="DV44">
        <f>IF(M44=0,0,COUNTIF(T5_imgsummary!Y44:AH44,"DIS")*100/M44)</f>
        <v>0</v>
      </c>
      <c r="DW44">
        <f>IF(M44=0,0,COUNTIF(T5_imgsummary!Y44:AH44,"BLEC")*100/M44)</f>
        <v>0</v>
      </c>
      <c r="DX44">
        <f>IF(M44=0,0,COUNTIF(T5_imgsummary!Y44:AH44,"COD")*100/M44)</f>
        <v>0</v>
      </c>
      <c r="DY44">
        <f>IF(M44=0,0,COUNTIF(T5_imgsummary!Y44:AH44,"KAPP")*100/M44)</f>
        <v>0</v>
      </c>
      <c r="DZ44">
        <f>IF(M44=0,0,COUNTIF(T5_imgsummary!Y44:AH44,"SARG")*100/M44)</f>
        <v>0</v>
      </c>
      <c r="EA44">
        <f>IF(M44=0,0,COUNTIF(T5_imgsummary!Y44:AH44,"ZACRF")*100/M44)</f>
        <v>0</v>
      </c>
      <c r="EB44">
        <f>IF(M44=0,0,COUNTIF(T5_imgsummary!Y44:AH44,"ZAGARF")*100/M44)</f>
        <v>0</v>
      </c>
      <c r="EC44">
        <f>IF(M44=0,0,COUNTIF(T5_imgsummary!Y44:AH44,"ZAGATF")*100/M44)</f>
        <v>0</v>
      </c>
      <c r="ED44">
        <f>IF(M44=0,0,COUNTIF(T5_imgsummary!Y44:AH44,"ZCMRF")*100/M44)</f>
        <v>0</v>
      </c>
      <c r="EE44">
        <f>IF(M44=0,0,COUNTIF(T5_imgsummary!Y44:AH44,"ZDENF")*100/M44)</f>
        <v>0</v>
      </c>
      <c r="EF44">
        <f>IF(M44=0,0,COUNTIF(T5_imgsummary!Y44:AH44,"ZEUPF")*100/M44)</f>
        <v>0</v>
      </c>
      <c r="EG44">
        <f>IF(M44=0,0,COUNTIF(T5_imgsummary!Y44:AH44,"ZFAVF")*100/M44)</f>
        <v>0</v>
      </c>
      <c r="EH44">
        <f>IF(M44=0,0,COUNTIF(T5_imgsummary!Y44:AH44,"ZMUSF")*100/M44)</f>
        <v>0</v>
      </c>
      <c r="EI44">
        <f>IF(M44=0,0,COUNTIF(T5_imgsummary!Y44:AH44,"ZNSC")*100/M44)</f>
        <v>0</v>
      </c>
      <c r="EJ44">
        <f>IF(M44=0,0,COUNTIF(T5_imgsummary!Y44:AH44,"ZOC")*100/M44)</f>
        <v>0</v>
      </c>
      <c r="EK44">
        <f>IF(M44=0,0,COUNTIF(T5_imgsummary!Y44:AH44,"ZPOCF")*100/M44)</f>
        <v>0</v>
      </c>
      <c r="EL44">
        <f>IF(M44=0,0,COUNTIF(T5_imgsummary!Y44:AH44,"ZPORF")*100/M44)</f>
        <v>0</v>
      </c>
    </row>
    <row r="45" spans="1:142" x14ac:dyDescent="0.25">
      <c r="A45">
        <v>43</v>
      </c>
      <c r="B45" t="s">
        <v>1071</v>
      </c>
      <c r="F45" s="26">
        <f>IF(M45=0,0,COUNTIF(T5_imgsummary!O45:X45,"HC")*100/M45)</f>
        <v>10</v>
      </c>
      <c r="G45" s="26">
        <f>IF(M45=0,0,COUNTIF(T5_imgsummary!O45:X45,"AA")*100/M45)</f>
        <v>90</v>
      </c>
      <c r="H45">
        <f>IF(M45=0,0,COUNTIF(T5_imgsummary!O45:X45,"AB")*100/M45)</f>
        <v>0</v>
      </c>
      <c r="I45">
        <f>IF(M45=0,0,COUNTIF(T5_imgsummary!O45:X45,"MA")*100/M45)</f>
        <v>0</v>
      </c>
      <c r="J45">
        <f>IF(M45=0,0,COUNTIF(T5_imgsummary!O45:X45,"HA")*100/M45)</f>
        <v>0</v>
      </c>
      <c r="K45">
        <f>IF(M45=0,0,COUNTIF(T5_imgsummary!O45:X45,"OB")*100/M45)</f>
        <v>0</v>
      </c>
      <c r="L45">
        <f>IF(M45=0,0,COUNTIF(T5_imgsummary!O45:X45,"TWB")*100/M45)</f>
        <v>0</v>
      </c>
      <c r="M45">
        <f>10-COUNTIF(T5_imgsummary!O45:X45,"TWS")</f>
        <v>10</v>
      </c>
      <c r="P45">
        <f>IF(M45=0,0,COUNTIF(T5_imgsummary!E45:N45,"ACAN")*100/M45)</f>
        <v>0</v>
      </c>
      <c r="Q45" s="26">
        <f>IF(M45=0,0,COUNTIF(T5_imgsummary!E45:N45,"ACB")*100/M45)</f>
        <v>10</v>
      </c>
      <c r="R45">
        <f>IF(M45=0,0,COUNTIF(T5_imgsummary!E45:N45,"ACC")*100/M45)</f>
        <v>0</v>
      </c>
      <c r="S45">
        <f>IF(M45=0,0,COUNTIF(T5_imgsummary!E45:N45,"ACD")*100/M45)</f>
        <v>0</v>
      </c>
      <c r="T45">
        <f>IF(M45=0,0,COUNTIF(T5_imgsummary!E45:N45,"ACH")*100/M45)</f>
        <v>0</v>
      </c>
      <c r="U45">
        <f>IF(M45=0,0,COUNTIF(T5_imgsummary!E45:N45,"ACT")*100/M45)</f>
        <v>0</v>
      </c>
      <c r="V45">
        <f>IF(M45=0,0,COUNTIF(T5_imgsummary!E45:N45,"ACR")*100/M45)</f>
        <v>0</v>
      </c>
      <c r="W45">
        <f>IF(M45=0,0,COUNTIF(T5_imgsummary!E45:N45,"AST")*100/M45)</f>
        <v>0</v>
      </c>
      <c r="X45">
        <f>IF(M45=0,0,COUNTIF(T5_imgsummary!E45:N45,"AF")*100/M45)</f>
        <v>0</v>
      </c>
      <c r="Y45">
        <f>IF(M45=0,0,COUNTIF(T5_imgsummary!E45:N45,"BLEC")*100/M45)</f>
        <v>0</v>
      </c>
      <c r="Z45">
        <f>IF(M45=0,0,COUNTIF(T5_imgsummary!E45:N45,"CAU")*100/M45)</f>
        <v>0</v>
      </c>
      <c r="AA45">
        <f>IF(M45=0,0,COUNTIF(T5_imgsummary!E45:N45,"COE")*100/M45)</f>
        <v>0</v>
      </c>
      <c r="AB45">
        <f>IF(M45=0,0,COUNTIF(T5_imgsummary!E45:N45,"COS")*100/M45)</f>
        <v>0</v>
      </c>
      <c r="AC45">
        <f>IF(M45=0,0,COUNTIF(T5_imgsummary!E45:N45,"CYP")*100/M45)</f>
        <v>0</v>
      </c>
      <c r="AD45">
        <f>IF(M45=0,0,COUNTIF(T5_imgsummary!E45:N45,"DIP")*100/M45)</f>
        <v>0</v>
      </c>
      <c r="AE45">
        <f>IF(M45=0,0,COUNTIF(T5_imgsummary!E45:N45,"ECHY")*100/M45)</f>
        <v>0</v>
      </c>
      <c r="AF45">
        <f>IF(M45=0,0,COUNTIF(T5_imgsummary!E45:N45,"ECHI")*100/M45)</f>
        <v>0</v>
      </c>
      <c r="AG45">
        <f>IF(M45=0,0,COUNTIF(T5_imgsummary!E45:N45,"EUP")*100/M45)</f>
        <v>0</v>
      </c>
      <c r="AH45">
        <f>IF(M45=0,0,COUNTIF(T5_imgsummary!E45:N45,"FAV")*100/M45)</f>
        <v>0</v>
      </c>
      <c r="AI45">
        <f>IF(M45=0,0,COUNTIF(T5_imgsummary!E45:N45,"FVI")*100/M45)</f>
        <v>0</v>
      </c>
      <c r="AJ45">
        <f>IF(M45=0,0,COUNTIF(T5_imgsummary!E45:N45,"CMR")*100/M45)</f>
        <v>0</v>
      </c>
      <c r="AK45">
        <f>IF(M45=0,0,COUNTIF(T5_imgsummary!E45:N45,"GAL")*100/M45)</f>
        <v>0</v>
      </c>
      <c r="AL45">
        <f>IF(M45=0,0,COUNTIF(T5_imgsummary!E45:N45,"GONIA")*100/M45)</f>
        <v>0</v>
      </c>
      <c r="AM45">
        <f>IF(M45=0,0,COUNTIF(T5_imgsummary!E45:N45,"GONIO")*100/M45)</f>
        <v>0</v>
      </c>
      <c r="AN45">
        <f>IF(M45=0,0,COUNTIF(T5_imgsummary!E45:N45,"HEL")*100/M45)</f>
        <v>0</v>
      </c>
      <c r="AO45">
        <f>IF(M45=0,0,COUNTIF(T5_imgsummary!E45:N45,"HYD")*100/M45)</f>
        <v>0</v>
      </c>
      <c r="AP45">
        <f>IF(M45=0,0,COUNTIF(T5_imgsummary!E45:N45,"ISO")*100/M45)</f>
        <v>0</v>
      </c>
      <c r="AQ45">
        <f>IF(M45=0,0,COUNTIF(T5_imgsummary!E45:N45,"LEPA")*100/M45)</f>
        <v>0</v>
      </c>
      <c r="AR45">
        <f>IF(M45=0,0,COUNTIF(T5_imgsummary!E45:N45,"LEPS")*100/M45)</f>
        <v>0</v>
      </c>
      <c r="AS45">
        <f>IF(M45=0,0,COUNTIF(T5_imgsummary!E45:N45,"LOB")*100/M45)</f>
        <v>0</v>
      </c>
      <c r="AT45">
        <f>IF(M45=0,0,COUNTIF(T5_imgsummary!E45:N45,"MER")*100/M45)</f>
        <v>0</v>
      </c>
      <c r="AU45">
        <f>IF(M45=0,0,COUNTIF(T5_imgsummary!E45:N45,"MILL")*100/M45)</f>
        <v>0</v>
      </c>
      <c r="AV45">
        <f>IF(M45=0,0,COUNTIF(T5_imgsummary!E45:N45,"MON")*100/M45)</f>
        <v>0</v>
      </c>
      <c r="AW45">
        <f>IF(M45=0,0,COUNTIF(T5_imgsummary!E45:N45,"MONTB")*100/M45)</f>
        <v>0</v>
      </c>
      <c r="AX45">
        <f>IF(M45=0,0,COUNTIF(T5_imgsummary!E45:N45,"MONTE")*100/M45)</f>
        <v>0</v>
      </c>
      <c r="AY45">
        <f>IF(M45=0,0,COUNTIF(T5_imgsummary!E45:N45,"MONTF")*100/M45)</f>
        <v>0</v>
      </c>
      <c r="AZ45">
        <f>IF(M45=0,0,COUNTIF(T5_imgsummary!E45:N45,"MYC")*100/M45)</f>
        <v>0</v>
      </c>
      <c r="BA45">
        <f>IF(M45=0,0,COUNTIF(T5_imgsummary!E45:N45,"CB")*100/M45)</f>
        <v>0</v>
      </c>
      <c r="BB45">
        <f>IF(M45=0,0,COUNTIF(T5_imgsummary!E45:N45,"BUB")*100/M45)</f>
        <v>0</v>
      </c>
      <c r="BC45">
        <f>IF(M45=0,0,COUNTIF(T5_imgsummary!E45:N45,"CE")*100/M45)</f>
        <v>0</v>
      </c>
      <c r="BD45">
        <f>IF(M45=0,0,COUNTIF(T5_imgsummary!E45:N45,"CF")*100/M45)</f>
        <v>0</v>
      </c>
      <c r="BE45">
        <f>IF(M45=0,0,COUNTIF(T5_imgsummary!E45:N45,"FOT")*100/M45)</f>
        <v>0</v>
      </c>
      <c r="BF45">
        <f>IF(M45=0,0,COUNTIF(T5_imgsummary!E45:N45,"CM")*100/M45)</f>
        <v>0</v>
      </c>
      <c r="BG45">
        <f>IF(M45=0,0,COUNTIF(T5_imgsummary!E45:N45,"OULA")*100/M45)</f>
        <v>0</v>
      </c>
      <c r="BH45">
        <f>IF(M45=0,0,COUNTIF(T5_imgsummary!E45:N45,"OULO")*100/M45)</f>
        <v>0</v>
      </c>
      <c r="BI45">
        <f>IF(M45=0,0,COUNTIF(T5_imgsummary!E45:N45,"OXY")*100/M45)</f>
        <v>0</v>
      </c>
      <c r="BJ45">
        <f>IF(M45=0,0,COUNTIF(T5_imgsummary!E45:N45,"PACE")*100/M45)</f>
        <v>0</v>
      </c>
      <c r="BK45">
        <f>IF(M45=0,0,COUNTIF(T5_imgsummary!E45:N45,"PACF")*100/M45)</f>
        <v>0</v>
      </c>
      <c r="BL45">
        <f>IF(M45=0,0,COUNTIF(T5_imgsummary!E45:N45,"PAV")*100/M45)</f>
        <v>0</v>
      </c>
      <c r="BM45">
        <f>IF(M45=0,0,COUNTIF(T5_imgsummary!E45:N45,"PEC")*100/M45)</f>
        <v>0</v>
      </c>
      <c r="BN45">
        <f>IF(M45=0,0,COUNTIF(T5_imgsummary!E45:N45,"PLAT")*100/M45)</f>
        <v>0</v>
      </c>
      <c r="BO45">
        <f>IF(M45=0,0,COUNTIF(T5_imgsummary!E45:N45,"POC")*100/M45)</f>
        <v>0</v>
      </c>
      <c r="BP45">
        <f>IF(M45=0,0,COUNTIF(T5_imgsummary!E45:N45,"PORB")*100/M45)</f>
        <v>0</v>
      </c>
      <c r="BQ45">
        <f>IF(M45=0,0,COUNTIF(T5_imgsummary!E45:N45,"PORE")*100/M45)</f>
        <v>0</v>
      </c>
      <c r="BR45">
        <f>IF(M45=0,0,COUNTIF(T5_imgsummary!E45:N45,"PORM")*100/M45)</f>
        <v>0</v>
      </c>
      <c r="BS45">
        <f>IF(M45=0,0,COUNTIF(T5_imgsummary!E45:N45,"SER")*100/M45)</f>
        <v>0</v>
      </c>
      <c r="BT45">
        <f>IF(M45=0,0,COUNTIF(T5_imgsummary!E45:N45,"STY")*100/M45)</f>
        <v>0</v>
      </c>
      <c r="BU45">
        <f>IF(M45=0,0,COUNTIF(T5_imgsummary!E45:N45,"SYM")*100/M45)</f>
        <v>0</v>
      </c>
      <c r="BV45">
        <f>IF(M45=0,0,COUNTIF(T5_imgsummary!E45:N45,"TUBI")*100/M45)</f>
        <v>0</v>
      </c>
      <c r="BW45">
        <f>IF(M45=0,0,COUNTIF(T5_imgsummary!E45:N45,"TURB")*100/M45)</f>
        <v>0</v>
      </c>
      <c r="BX45">
        <f>IF(M45=0,0,COUNTIF(T5_imgsummary!E45:N45,"ZACRF")*100/M45)</f>
        <v>0</v>
      </c>
      <c r="BY45">
        <f>IF(M45=0,0,COUNTIF(T5_imgsummary!E45:N45,"ZAGARF")*100/M45)</f>
        <v>0</v>
      </c>
      <c r="BZ45">
        <f>IF(M45=0,0,COUNTIF(T5_imgsummary!E45:N45,"ZAGATF")*100/M45)</f>
        <v>0</v>
      </c>
      <c r="CA45">
        <f>IF(M45=0,0,COUNTIF(T5_imgsummary!E45:N45,"ZDENF")*100/M45)</f>
        <v>0</v>
      </c>
      <c r="CB45">
        <f>IF(M45=0,0,COUNTIF(T5_imgsummary!E45:N45,"ZEUPF")*100/M45)</f>
        <v>0</v>
      </c>
      <c r="CC45">
        <f>IF(M45=0,0,COUNTIF(T5_imgsummary!E45:N45,"ZFAVF")*100/M45)</f>
        <v>0</v>
      </c>
      <c r="CD45">
        <f>IF(M45=0,0,COUNTIF(T5_imgsummary!E45:N45,"ZCMRF")*100/M45)</f>
        <v>0</v>
      </c>
      <c r="CE45">
        <f>IF(M45=0,0,COUNTIF(T5_imgsummary!E45:N45,"ZMUSF")*100/M45)</f>
        <v>0</v>
      </c>
      <c r="CF45">
        <f>IF(M45=0,0,COUNTIF(T5_imgsummary!E45:N45,"ZNSC")*100/M45)</f>
        <v>0</v>
      </c>
      <c r="CG45">
        <f>IF(M45=0,0,COUNTIF(T5_imgsummary!E45:N45,"ZOC")*100/M45)</f>
        <v>0</v>
      </c>
      <c r="CH45">
        <f>IF(M45=0,0,COUNTIF(T5_imgsummary!E45:N45,"ZPOCF")*100/M45)</f>
        <v>0</v>
      </c>
      <c r="CI45">
        <f>IF(M45=0,0,COUNTIF(T5_imgsummary!E45:N45,"ZPORF")*100/M45)</f>
        <v>0</v>
      </c>
      <c r="CK45" s="26">
        <f>IF(M45=0,0,COUNTIF(T5_imgsummary!E45:N45,"AA")*100/M45)</f>
        <v>90</v>
      </c>
      <c r="CL45">
        <f>IF(M45=0,0,COUNTIF(T5_imgsummary!E45:N45,"CA")*100/M45)</f>
        <v>0</v>
      </c>
      <c r="CM45">
        <f>IF(M45=0,0,COUNTIF(T5_imgsummary!E45:N45,"DC")*100/M45)</f>
        <v>0</v>
      </c>
      <c r="CN45">
        <f>IF(M45=0,0,COUNTIF(T5_imgsummary!E45:N45,"DCA")*100/M45)</f>
        <v>0</v>
      </c>
      <c r="CO45">
        <f>IF(M45=0,0,COUNTIF(T5_imgsummary!E45:N45,"DIS")*100/M45)</f>
        <v>0</v>
      </c>
      <c r="CQ45">
        <f>IF(M45=0,0,COUNTIF(T5_imgsummary!E45:N45,"GRV")*100/M45)</f>
        <v>0</v>
      </c>
      <c r="CR45">
        <f>IF(M45=0,0,COUNTIF(T5_imgsummary!E45:N45,"R")*100/M45)</f>
        <v>0</v>
      </c>
      <c r="CS45">
        <f>IF(M45=0,0,COUNTIF(T5_imgsummary!E45:N45,"S")*100/M45)</f>
        <v>0</v>
      </c>
      <c r="CT45">
        <f>IF(M45=0,0,COUNTIF(T5_imgsummary!E45:N45,"RCK")*100/M45)</f>
        <v>0</v>
      </c>
      <c r="CU45">
        <f>IF(M45=0,0,COUNTIF(T5_imgsummary!E45:N45,"SI")*100/M45)</f>
        <v>0</v>
      </c>
      <c r="CW45">
        <f>IF(M45=0,0,COUNTIF(T5_imgsummary!E45:N45,"COD")*100/M45)</f>
        <v>0</v>
      </c>
      <c r="CX45">
        <f>IF(M45=0,0,COUNTIF(T5_imgsummary!E45:N45,"KAPP")*100/M45)</f>
        <v>0</v>
      </c>
      <c r="CY45">
        <f>IF(M45=0,0,COUNTIF(T5_imgsummary!E45:N45,"MA")*100/M45)</f>
        <v>0</v>
      </c>
      <c r="CZ45">
        <f>IF(M45=0,0,COUNTIF(T5_imgsummary!E45:N45,"SARG")*100/M45)</f>
        <v>0</v>
      </c>
      <c r="DB45">
        <f>IF(M45=0,0,COUNTIF(T5_imgsummary!E45:N45,"HA")*100/M45)</f>
        <v>0</v>
      </c>
      <c r="DD45">
        <f>IF(M45=0,0,COUNTIF(T5_imgsummary!E45:N45,"COTS")*100/M45)</f>
        <v>0</v>
      </c>
      <c r="DE45">
        <f>IF(M45=0,0,COUNTIF(T5_imgsummary!E45:N45,"COR")*100/M45)</f>
        <v>0</v>
      </c>
      <c r="DF45">
        <f>IF(M45=0,0,COUNTIF(T5_imgsummary!E45:N45,"DIA")*100/M45)</f>
        <v>0</v>
      </c>
      <c r="DG45">
        <f>IF(M45=0,0,COUNTIF(T5_imgsummary!E45:N45,"GORG")*100/M45)</f>
        <v>0</v>
      </c>
      <c r="DH45">
        <f>IF(M45=0,0,COUNTIF(T5_imgsummary!E45:N45,"ISIS")*100/M45)</f>
        <v>0</v>
      </c>
      <c r="DI45">
        <f>IF(M45=0,0,COUNTIF(T5_imgsummary!E45:N45,"OT")*100/M45)</f>
        <v>0</v>
      </c>
      <c r="DJ45">
        <f>IF(M45=0,0,COUNTIF(T5_imgsummary!E45:N45,"SG")*100/M45)</f>
        <v>0</v>
      </c>
      <c r="DK45">
        <f>IF(M45=0,0,COUNTIF(T5_imgsummary!E45:N45,"SC")*100/M45)</f>
        <v>0</v>
      </c>
      <c r="DL45">
        <f>IF(M45=0,0,COUNTIF(T5_imgsummary!E45:N45,"SP")*100/M45)</f>
        <v>0</v>
      </c>
      <c r="DM45">
        <f>IF(M45=0,0,COUNTIF(T5_imgsummary!E45:N45,"ZO")*100/M45)</f>
        <v>0</v>
      </c>
      <c r="DO45">
        <f>IF(M45=0,0,COUNTIF(T5_imgsummary!E45:N45,"TWB")*100/M45)</f>
        <v>0</v>
      </c>
      <c r="DQ45">
        <f>IF(M45=0,0,COUNTIF(T5_imgsummary!Y45:AH45,"COR")*100/M45)</f>
        <v>0</v>
      </c>
      <c r="DR45">
        <f>IF(M45=0,0,COUNTIF(T5_imgsummary!Y45:AH45,"COTS")*100/M45)</f>
        <v>0</v>
      </c>
      <c r="DS45">
        <f>IF(M45=0,0,COUNTIF(T5_imgsummary!Y45:AH45,"DIA")*100/M45)</f>
        <v>0</v>
      </c>
      <c r="DT45">
        <f>IF(M45=0,0,COUNTIF(T5_imgsummary!Y45:AH45,"GORG")*100/M45)</f>
        <v>0</v>
      </c>
      <c r="DU45">
        <f>IF(M45=0,0,COUNTIF(T5_imgsummary!Y45:AH45,"ISIS")*100/M45)</f>
        <v>0</v>
      </c>
      <c r="DV45">
        <f>IF(M45=0,0,COUNTIF(T5_imgsummary!Y45:AH45,"DIS")*100/M45)</f>
        <v>0</v>
      </c>
      <c r="DW45">
        <f>IF(M45=0,0,COUNTIF(T5_imgsummary!Y45:AH45,"BLEC")*100/M45)</f>
        <v>0</v>
      </c>
      <c r="DX45">
        <f>IF(M45=0,0,COUNTIF(T5_imgsummary!Y45:AH45,"COD")*100/M45)</f>
        <v>0</v>
      </c>
      <c r="DY45">
        <f>IF(M45=0,0,COUNTIF(T5_imgsummary!Y45:AH45,"KAPP")*100/M45)</f>
        <v>0</v>
      </c>
      <c r="DZ45">
        <f>IF(M45=0,0,COUNTIF(T5_imgsummary!Y45:AH45,"SARG")*100/M45)</f>
        <v>0</v>
      </c>
      <c r="EA45">
        <f>IF(M45=0,0,COUNTIF(T5_imgsummary!Y45:AH45,"ZACRF")*100/M45)</f>
        <v>0</v>
      </c>
      <c r="EB45">
        <f>IF(M45=0,0,COUNTIF(T5_imgsummary!Y45:AH45,"ZAGARF")*100/M45)</f>
        <v>0</v>
      </c>
      <c r="EC45">
        <f>IF(M45=0,0,COUNTIF(T5_imgsummary!Y45:AH45,"ZAGATF")*100/M45)</f>
        <v>0</v>
      </c>
      <c r="ED45">
        <f>IF(M45=0,0,COUNTIF(T5_imgsummary!Y45:AH45,"ZCMRF")*100/M45)</f>
        <v>0</v>
      </c>
      <c r="EE45">
        <f>IF(M45=0,0,COUNTIF(T5_imgsummary!Y45:AH45,"ZDENF")*100/M45)</f>
        <v>0</v>
      </c>
      <c r="EF45">
        <f>IF(M45=0,0,COUNTIF(T5_imgsummary!Y45:AH45,"ZEUPF")*100/M45)</f>
        <v>0</v>
      </c>
      <c r="EG45">
        <f>IF(M45=0,0,COUNTIF(T5_imgsummary!Y45:AH45,"ZFAVF")*100/M45)</f>
        <v>0</v>
      </c>
      <c r="EH45">
        <f>IF(M45=0,0,COUNTIF(T5_imgsummary!Y45:AH45,"ZMUSF")*100/M45)</f>
        <v>0</v>
      </c>
      <c r="EI45">
        <f>IF(M45=0,0,COUNTIF(T5_imgsummary!Y45:AH45,"ZNSC")*100/M45)</f>
        <v>0</v>
      </c>
      <c r="EJ45">
        <f>IF(M45=0,0,COUNTIF(T5_imgsummary!Y45:AH45,"ZOC")*100/M45)</f>
        <v>0</v>
      </c>
      <c r="EK45">
        <f>IF(M45=0,0,COUNTIF(T5_imgsummary!Y45:AH45,"ZPOCF")*100/M45)</f>
        <v>0</v>
      </c>
      <c r="EL45">
        <f>IF(M45=0,0,COUNTIF(T5_imgsummary!Y45:AH45,"ZPORF")*100/M45)</f>
        <v>0</v>
      </c>
    </row>
    <row r="46" spans="1:142" x14ac:dyDescent="0.25">
      <c r="A46">
        <v>44</v>
      </c>
      <c r="B46" t="s">
        <v>1072</v>
      </c>
      <c r="F46" s="26">
        <f>IF(M46=0,0,COUNTIF(T5_imgsummary!O46:X46,"HC")*100/M46)</f>
        <v>10</v>
      </c>
      <c r="G46" s="26">
        <f>IF(M46=0,0,COUNTIF(T5_imgsummary!O46:X46,"AA")*100/M46)</f>
        <v>60</v>
      </c>
      <c r="H46">
        <f>IF(M46=0,0,COUNTIF(T5_imgsummary!O46:X46,"AB")*100/M46)</f>
        <v>0</v>
      </c>
      <c r="I46" s="26">
        <f>IF(M46=0,0,COUNTIF(T5_imgsummary!O46:X46,"MA")*100/M46)</f>
        <v>20</v>
      </c>
      <c r="J46" s="26">
        <f>IF(M46=0,0,COUNTIF(T5_imgsummary!O46:X46,"HA")*100/M46)</f>
        <v>10</v>
      </c>
      <c r="K46">
        <f>IF(M46=0,0,COUNTIF(T5_imgsummary!O46:X46,"OB")*100/M46)</f>
        <v>0</v>
      </c>
      <c r="L46">
        <f>IF(M46=0,0,COUNTIF(T5_imgsummary!O46:X46,"TWB")*100/M46)</f>
        <v>0</v>
      </c>
      <c r="M46">
        <f>10-COUNTIF(T5_imgsummary!O46:X46,"TWS")</f>
        <v>10</v>
      </c>
      <c r="P46">
        <f>IF(M46=0,0,COUNTIF(T5_imgsummary!E46:N46,"ACAN")*100/M46)</f>
        <v>0</v>
      </c>
      <c r="Q46">
        <f>IF(M46=0,0,COUNTIF(T5_imgsummary!E46:N46,"ACB")*100/M46)</f>
        <v>0</v>
      </c>
      <c r="R46">
        <f>IF(M46=0,0,COUNTIF(T5_imgsummary!E46:N46,"ACC")*100/M46)</f>
        <v>0</v>
      </c>
      <c r="S46">
        <f>IF(M46=0,0,COUNTIF(T5_imgsummary!E46:N46,"ACD")*100/M46)</f>
        <v>0</v>
      </c>
      <c r="T46">
        <f>IF(M46=0,0,COUNTIF(T5_imgsummary!E46:N46,"ACH")*100/M46)</f>
        <v>0</v>
      </c>
      <c r="U46">
        <f>IF(M46=0,0,COUNTIF(T5_imgsummary!E46:N46,"ACT")*100/M46)</f>
        <v>0</v>
      </c>
      <c r="V46">
        <f>IF(M46=0,0,COUNTIF(T5_imgsummary!E46:N46,"ACR")*100/M46)</f>
        <v>0</v>
      </c>
      <c r="W46" s="26">
        <f>IF(M46=0,0,COUNTIF(T5_imgsummary!E46:N46,"AST")*100/M46)</f>
        <v>10</v>
      </c>
      <c r="X46">
        <f>IF(M46=0,0,COUNTIF(T5_imgsummary!E46:N46,"AF")*100/M46)</f>
        <v>0</v>
      </c>
      <c r="Y46">
        <f>IF(M46=0,0,COUNTIF(T5_imgsummary!E46:N46,"BLEC")*100/M46)</f>
        <v>0</v>
      </c>
      <c r="Z46">
        <f>IF(M46=0,0,COUNTIF(T5_imgsummary!E46:N46,"CAU")*100/M46)</f>
        <v>0</v>
      </c>
      <c r="AA46">
        <f>IF(M46=0,0,COUNTIF(T5_imgsummary!E46:N46,"COE")*100/M46)</f>
        <v>0</v>
      </c>
      <c r="AB46">
        <f>IF(M46=0,0,COUNTIF(T5_imgsummary!E46:N46,"COS")*100/M46)</f>
        <v>0</v>
      </c>
      <c r="AC46">
        <f>IF(M46=0,0,COUNTIF(T5_imgsummary!E46:N46,"CYP")*100/M46)</f>
        <v>0</v>
      </c>
      <c r="AD46">
        <f>IF(M46=0,0,COUNTIF(T5_imgsummary!E46:N46,"DIP")*100/M46)</f>
        <v>0</v>
      </c>
      <c r="AE46">
        <f>IF(M46=0,0,COUNTIF(T5_imgsummary!E46:N46,"ECHY")*100/M46)</f>
        <v>0</v>
      </c>
      <c r="AF46">
        <f>IF(M46=0,0,COUNTIF(T5_imgsummary!E46:N46,"ECHI")*100/M46)</f>
        <v>0</v>
      </c>
      <c r="AG46">
        <f>IF(M46=0,0,COUNTIF(T5_imgsummary!E46:N46,"EUP")*100/M46)</f>
        <v>0</v>
      </c>
      <c r="AH46">
        <f>IF(M46=0,0,COUNTIF(T5_imgsummary!E46:N46,"FAV")*100/M46)</f>
        <v>0</v>
      </c>
      <c r="AI46">
        <f>IF(M46=0,0,COUNTIF(T5_imgsummary!E46:N46,"FVI")*100/M46)</f>
        <v>0</v>
      </c>
      <c r="AJ46">
        <f>IF(M46=0,0,COUNTIF(T5_imgsummary!E46:N46,"CMR")*100/M46)</f>
        <v>0</v>
      </c>
      <c r="AK46">
        <f>IF(M46=0,0,COUNTIF(T5_imgsummary!E46:N46,"GAL")*100/M46)</f>
        <v>0</v>
      </c>
      <c r="AL46">
        <f>IF(M46=0,0,COUNTIF(T5_imgsummary!E46:N46,"GONIA")*100/M46)</f>
        <v>0</v>
      </c>
      <c r="AM46">
        <f>IF(M46=0,0,COUNTIF(T5_imgsummary!E46:N46,"GONIO")*100/M46)</f>
        <v>0</v>
      </c>
      <c r="AN46">
        <f>IF(M46=0,0,COUNTIF(T5_imgsummary!E46:N46,"HEL")*100/M46)</f>
        <v>0</v>
      </c>
      <c r="AO46">
        <f>IF(M46=0,0,COUNTIF(T5_imgsummary!E46:N46,"HYD")*100/M46)</f>
        <v>0</v>
      </c>
      <c r="AP46">
        <f>IF(M46=0,0,COUNTIF(T5_imgsummary!E46:N46,"ISO")*100/M46)</f>
        <v>0</v>
      </c>
      <c r="AQ46">
        <f>IF(M46=0,0,COUNTIF(T5_imgsummary!E46:N46,"LEPA")*100/M46)</f>
        <v>0</v>
      </c>
      <c r="AR46">
        <f>IF(M46=0,0,COUNTIF(T5_imgsummary!E46:N46,"LEPS")*100/M46)</f>
        <v>0</v>
      </c>
      <c r="AS46">
        <f>IF(M46=0,0,COUNTIF(T5_imgsummary!E46:N46,"LOB")*100/M46)</f>
        <v>0</v>
      </c>
      <c r="AT46">
        <f>IF(M46=0,0,COUNTIF(T5_imgsummary!E46:N46,"MER")*100/M46)</f>
        <v>0</v>
      </c>
      <c r="AU46">
        <f>IF(M46=0,0,COUNTIF(T5_imgsummary!E46:N46,"MILL")*100/M46)</f>
        <v>0</v>
      </c>
      <c r="AV46">
        <f>IF(M46=0,0,COUNTIF(T5_imgsummary!E46:N46,"MON")*100/M46)</f>
        <v>0</v>
      </c>
      <c r="AW46">
        <f>IF(M46=0,0,COUNTIF(T5_imgsummary!E46:N46,"MONTB")*100/M46)</f>
        <v>0</v>
      </c>
      <c r="AX46">
        <f>IF(M46=0,0,COUNTIF(T5_imgsummary!E46:N46,"MONTE")*100/M46)</f>
        <v>0</v>
      </c>
      <c r="AY46">
        <f>IF(M46=0,0,COUNTIF(T5_imgsummary!E46:N46,"MONTF")*100/M46)</f>
        <v>0</v>
      </c>
      <c r="AZ46">
        <f>IF(M46=0,0,COUNTIF(T5_imgsummary!E46:N46,"MYC")*100/M46)</f>
        <v>0</v>
      </c>
      <c r="BA46">
        <f>IF(M46=0,0,COUNTIF(T5_imgsummary!E46:N46,"CB")*100/M46)</f>
        <v>0</v>
      </c>
      <c r="BB46">
        <f>IF(M46=0,0,COUNTIF(T5_imgsummary!E46:N46,"BUB")*100/M46)</f>
        <v>0</v>
      </c>
      <c r="BC46">
        <f>IF(M46=0,0,COUNTIF(T5_imgsummary!E46:N46,"CE")*100/M46)</f>
        <v>0</v>
      </c>
      <c r="BD46">
        <f>IF(M46=0,0,COUNTIF(T5_imgsummary!E46:N46,"CF")*100/M46)</f>
        <v>0</v>
      </c>
      <c r="BE46">
        <f>IF(M46=0,0,COUNTIF(T5_imgsummary!E46:N46,"FOT")*100/M46)</f>
        <v>0</v>
      </c>
      <c r="BF46">
        <f>IF(M46=0,0,COUNTIF(T5_imgsummary!E46:N46,"CM")*100/M46)</f>
        <v>0</v>
      </c>
      <c r="BG46">
        <f>IF(M46=0,0,COUNTIF(T5_imgsummary!E46:N46,"OULA")*100/M46)</f>
        <v>0</v>
      </c>
      <c r="BH46">
        <f>IF(M46=0,0,COUNTIF(T5_imgsummary!E46:N46,"OULO")*100/M46)</f>
        <v>0</v>
      </c>
      <c r="BI46">
        <f>IF(M46=0,0,COUNTIF(T5_imgsummary!E46:N46,"OXY")*100/M46)</f>
        <v>0</v>
      </c>
      <c r="BJ46">
        <f>IF(M46=0,0,COUNTIF(T5_imgsummary!E46:N46,"PACE")*100/M46)</f>
        <v>0</v>
      </c>
      <c r="BK46">
        <f>IF(M46=0,0,COUNTIF(T5_imgsummary!E46:N46,"PACF")*100/M46)</f>
        <v>0</v>
      </c>
      <c r="BL46">
        <f>IF(M46=0,0,COUNTIF(T5_imgsummary!E46:N46,"PAV")*100/M46)</f>
        <v>0</v>
      </c>
      <c r="BM46">
        <f>IF(M46=0,0,COUNTIF(T5_imgsummary!E46:N46,"PEC")*100/M46)</f>
        <v>0</v>
      </c>
      <c r="BN46">
        <f>IF(M46=0,0,COUNTIF(T5_imgsummary!E46:N46,"PLAT")*100/M46)</f>
        <v>0</v>
      </c>
      <c r="BO46">
        <f>IF(M46=0,0,COUNTIF(T5_imgsummary!E46:N46,"POC")*100/M46)</f>
        <v>0</v>
      </c>
      <c r="BP46">
        <f>IF(M46=0,0,COUNTIF(T5_imgsummary!E46:N46,"PORB")*100/M46)</f>
        <v>0</v>
      </c>
      <c r="BQ46">
        <f>IF(M46=0,0,COUNTIF(T5_imgsummary!E46:N46,"PORE")*100/M46)</f>
        <v>0</v>
      </c>
      <c r="BR46">
        <f>IF(M46=0,0,COUNTIF(T5_imgsummary!E46:N46,"PORM")*100/M46)</f>
        <v>0</v>
      </c>
      <c r="BS46">
        <f>IF(M46=0,0,COUNTIF(T5_imgsummary!E46:N46,"SER")*100/M46)</f>
        <v>0</v>
      </c>
      <c r="BT46">
        <f>IF(M46=0,0,COUNTIF(T5_imgsummary!E46:N46,"STY")*100/M46)</f>
        <v>0</v>
      </c>
      <c r="BU46">
        <f>IF(M46=0,0,COUNTIF(T5_imgsummary!E46:N46,"SYM")*100/M46)</f>
        <v>0</v>
      </c>
      <c r="BV46">
        <f>IF(M46=0,0,COUNTIF(T5_imgsummary!E46:N46,"TUBI")*100/M46)</f>
        <v>0</v>
      </c>
      <c r="BW46">
        <f>IF(M46=0,0,COUNTIF(T5_imgsummary!E46:N46,"TURB")*100/M46)</f>
        <v>0</v>
      </c>
      <c r="BX46">
        <f>IF(M46=0,0,COUNTIF(T5_imgsummary!E46:N46,"ZACRF")*100/M46)</f>
        <v>0</v>
      </c>
      <c r="BY46">
        <f>IF(M46=0,0,COUNTIF(T5_imgsummary!E46:N46,"ZAGARF")*100/M46)</f>
        <v>0</v>
      </c>
      <c r="BZ46">
        <f>IF(M46=0,0,COUNTIF(T5_imgsummary!E46:N46,"ZAGATF")*100/M46)</f>
        <v>0</v>
      </c>
      <c r="CA46">
        <f>IF(M46=0,0,COUNTIF(T5_imgsummary!E46:N46,"ZDENF")*100/M46)</f>
        <v>0</v>
      </c>
      <c r="CB46">
        <f>IF(M46=0,0,COUNTIF(T5_imgsummary!E46:N46,"ZEUPF")*100/M46)</f>
        <v>0</v>
      </c>
      <c r="CC46">
        <f>IF(M46=0,0,COUNTIF(T5_imgsummary!E46:N46,"ZFAVF")*100/M46)</f>
        <v>0</v>
      </c>
      <c r="CD46">
        <f>IF(M46=0,0,COUNTIF(T5_imgsummary!E46:N46,"ZCMRF")*100/M46)</f>
        <v>0</v>
      </c>
      <c r="CE46">
        <f>IF(M46=0,0,COUNTIF(T5_imgsummary!E46:N46,"ZMUSF")*100/M46)</f>
        <v>0</v>
      </c>
      <c r="CF46">
        <f>IF(M46=0,0,COUNTIF(T5_imgsummary!E46:N46,"ZNSC")*100/M46)</f>
        <v>0</v>
      </c>
      <c r="CG46">
        <f>IF(M46=0,0,COUNTIF(T5_imgsummary!E46:N46,"ZOC")*100/M46)</f>
        <v>0</v>
      </c>
      <c r="CH46">
        <f>IF(M46=0,0,COUNTIF(T5_imgsummary!E46:N46,"ZPOCF")*100/M46)</f>
        <v>0</v>
      </c>
      <c r="CI46">
        <f>IF(M46=0,0,COUNTIF(T5_imgsummary!E46:N46,"ZPORF")*100/M46)</f>
        <v>0</v>
      </c>
      <c r="CK46" s="26">
        <f>IF(M46=0,0,COUNTIF(T5_imgsummary!E46:N46,"AA")*100/M46)</f>
        <v>60</v>
      </c>
      <c r="CL46">
        <f>IF(M46=0,0,COUNTIF(T5_imgsummary!E46:N46,"CA")*100/M46)</f>
        <v>0</v>
      </c>
      <c r="CM46">
        <f>IF(M46=0,0,COUNTIF(T5_imgsummary!E46:N46,"DC")*100/M46)</f>
        <v>0</v>
      </c>
      <c r="CN46">
        <f>IF(M46=0,0,COUNTIF(T5_imgsummary!E46:N46,"DCA")*100/M46)</f>
        <v>0</v>
      </c>
      <c r="CO46">
        <f>IF(M46=0,0,COUNTIF(T5_imgsummary!E46:N46,"DIS")*100/M46)</f>
        <v>0</v>
      </c>
      <c r="CQ46">
        <f>IF(M46=0,0,COUNTIF(T5_imgsummary!E46:N46,"GRV")*100/M46)</f>
        <v>0</v>
      </c>
      <c r="CR46">
        <f>IF(M46=0,0,COUNTIF(T5_imgsummary!E46:N46,"R")*100/M46)</f>
        <v>0</v>
      </c>
      <c r="CS46">
        <f>IF(M46=0,0,COUNTIF(T5_imgsummary!E46:N46,"S")*100/M46)</f>
        <v>0</v>
      </c>
      <c r="CT46">
        <f>IF(M46=0,0,COUNTIF(T5_imgsummary!E46:N46,"RCK")*100/M46)</f>
        <v>0</v>
      </c>
      <c r="CU46">
        <f>IF(M46=0,0,COUNTIF(T5_imgsummary!E46:N46,"SI")*100/M46)</f>
        <v>0</v>
      </c>
      <c r="CW46">
        <f>IF(M46=0,0,COUNTIF(T5_imgsummary!E46:N46,"COD")*100/M46)</f>
        <v>0</v>
      </c>
      <c r="CX46">
        <f>IF(M46=0,0,COUNTIF(T5_imgsummary!E46:N46,"KAPP")*100/M46)</f>
        <v>0</v>
      </c>
      <c r="CY46" s="26">
        <f>IF(M46=0,0,COUNTIF(T5_imgsummary!E46:N46,"MA")*100/M46)</f>
        <v>20</v>
      </c>
      <c r="CZ46">
        <f>IF(M46=0,0,COUNTIF(T5_imgsummary!E46:N46,"SARG")*100/M46)</f>
        <v>0</v>
      </c>
      <c r="DB46" s="26">
        <f>IF(M46=0,0,COUNTIF(T5_imgsummary!E46:N46,"HA")*100/M46)</f>
        <v>10</v>
      </c>
      <c r="DD46">
        <f>IF(M46=0,0,COUNTIF(T5_imgsummary!E46:N46,"COTS")*100/M46)</f>
        <v>0</v>
      </c>
      <c r="DE46">
        <f>IF(M46=0,0,COUNTIF(T5_imgsummary!E46:N46,"COR")*100/M46)</f>
        <v>0</v>
      </c>
      <c r="DF46">
        <f>IF(M46=0,0,COUNTIF(T5_imgsummary!E46:N46,"DIA")*100/M46)</f>
        <v>0</v>
      </c>
      <c r="DG46">
        <f>IF(M46=0,0,COUNTIF(T5_imgsummary!E46:N46,"GORG")*100/M46)</f>
        <v>0</v>
      </c>
      <c r="DH46">
        <f>IF(M46=0,0,COUNTIF(T5_imgsummary!E46:N46,"ISIS")*100/M46)</f>
        <v>0</v>
      </c>
      <c r="DI46">
        <f>IF(M46=0,0,COUNTIF(T5_imgsummary!E46:N46,"OT")*100/M46)</f>
        <v>0</v>
      </c>
      <c r="DJ46">
        <f>IF(M46=0,0,COUNTIF(T5_imgsummary!E46:N46,"SG")*100/M46)</f>
        <v>0</v>
      </c>
      <c r="DK46">
        <f>IF(M46=0,0,COUNTIF(T5_imgsummary!E46:N46,"SC")*100/M46)</f>
        <v>0</v>
      </c>
      <c r="DL46">
        <f>IF(M46=0,0,COUNTIF(T5_imgsummary!E46:N46,"SP")*100/M46)</f>
        <v>0</v>
      </c>
      <c r="DM46">
        <f>IF(M46=0,0,COUNTIF(T5_imgsummary!E46:N46,"ZO")*100/M46)</f>
        <v>0</v>
      </c>
      <c r="DO46">
        <f>IF(M46=0,0,COUNTIF(T5_imgsummary!E46:N46,"TWB")*100/M46)</f>
        <v>0</v>
      </c>
      <c r="DQ46">
        <f>IF(M46=0,0,COUNTIF(T5_imgsummary!Y46:AH46,"COR")*100/M46)</f>
        <v>0</v>
      </c>
      <c r="DR46">
        <f>IF(M46=0,0,COUNTIF(T5_imgsummary!Y46:AH46,"COTS")*100/M46)</f>
        <v>0</v>
      </c>
      <c r="DS46">
        <f>IF(M46=0,0,COUNTIF(T5_imgsummary!Y46:AH46,"DIA")*100/M46)</f>
        <v>0</v>
      </c>
      <c r="DT46">
        <f>IF(M46=0,0,COUNTIF(T5_imgsummary!Y46:AH46,"GORG")*100/M46)</f>
        <v>0</v>
      </c>
      <c r="DU46">
        <f>IF(M46=0,0,COUNTIF(T5_imgsummary!Y46:AH46,"ISIS")*100/M46)</f>
        <v>0</v>
      </c>
      <c r="DV46">
        <f>IF(M46=0,0,COUNTIF(T5_imgsummary!Y46:AH46,"DIS")*100/M46)</f>
        <v>0</v>
      </c>
      <c r="DW46">
        <f>IF(M46=0,0,COUNTIF(T5_imgsummary!Y46:AH46,"BLEC")*100/M46)</f>
        <v>0</v>
      </c>
      <c r="DX46">
        <f>IF(M46=0,0,COUNTIF(T5_imgsummary!Y46:AH46,"COD")*100/M46)</f>
        <v>0</v>
      </c>
      <c r="DY46">
        <f>IF(M46=0,0,COUNTIF(T5_imgsummary!Y46:AH46,"KAPP")*100/M46)</f>
        <v>0</v>
      </c>
      <c r="DZ46">
        <f>IF(M46=0,0,COUNTIF(T5_imgsummary!Y46:AH46,"SARG")*100/M46)</f>
        <v>0</v>
      </c>
      <c r="EA46">
        <f>IF(M46=0,0,COUNTIF(T5_imgsummary!Y46:AH46,"ZACRF")*100/M46)</f>
        <v>0</v>
      </c>
      <c r="EB46">
        <f>IF(M46=0,0,COUNTIF(T5_imgsummary!Y46:AH46,"ZAGARF")*100/M46)</f>
        <v>0</v>
      </c>
      <c r="EC46">
        <f>IF(M46=0,0,COUNTIF(T5_imgsummary!Y46:AH46,"ZAGATF")*100/M46)</f>
        <v>0</v>
      </c>
      <c r="ED46">
        <f>IF(M46=0,0,COUNTIF(T5_imgsummary!Y46:AH46,"ZCMRF")*100/M46)</f>
        <v>0</v>
      </c>
      <c r="EE46">
        <f>IF(M46=0,0,COUNTIF(T5_imgsummary!Y46:AH46,"ZDENF")*100/M46)</f>
        <v>0</v>
      </c>
      <c r="EF46">
        <f>IF(M46=0,0,COUNTIF(T5_imgsummary!Y46:AH46,"ZEUPF")*100/M46)</f>
        <v>0</v>
      </c>
      <c r="EG46">
        <f>IF(M46=0,0,COUNTIF(T5_imgsummary!Y46:AH46,"ZFAVF")*100/M46)</f>
        <v>0</v>
      </c>
      <c r="EH46">
        <f>IF(M46=0,0,COUNTIF(T5_imgsummary!Y46:AH46,"ZMUSF")*100/M46)</f>
        <v>0</v>
      </c>
      <c r="EI46">
        <f>IF(M46=0,0,COUNTIF(T5_imgsummary!Y46:AH46,"ZNSC")*100/M46)</f>
        <v>0</v>
      </c>
      <c r="EJ46">
        <f>IF(M46=0,0,COUNTIF(T5_imgsummary!Y46:AH46,"ZOC")*100/M46)</f>
        <v>0</v>
      </c>
      <c r="EK46">
        <f>IF(M46=0,0,COUNTIF(T5_imgsummary!Y46:AH46,"ZPOCF")*100/M46)</f>
        <v>0</v>
      </c>
      <c r="EL46">
        <f>IF(M46=0,0,COUNTIF(T5_imgsummary!Y46:AH46,"ZPORF")*100/M46)</f>
        <v>0</v>
      </c>
    </row>
    <row r="47" spans="1:142" x14ac:dyDescent="0.25">
      <c r="A47">
        <v>45</v>
      </c>
      <c r="B47" t="s">
        <v>1073</v>
      </c>
      <c r="F47">
        <f>IF(M47=0,0,COUNTIF(T5_imgsummary!O47:X47,"HC")*100/M47)</f>
        <v>0</v>
      </c>
      <c r="G47" s="26">
        <f>IF(M47=0,0,COUNTIF(T5_imgsummary!O47:X47,"AA")*100/M47)</f>
        <v>60</v>
      </c>
      <c r="H47">
        <f>IF(M47=0,0,COUNTIF(T5_imgsummary!O47:X47,"AB")*100/M47)</f>
        <v>0</v>
      </c>
      <c r="I47" s="26">
        <f>IF(M47=0,0,COUNTIF(T5_imgsummary!O47:X47,"MA")*100/M47)</f>
        <v>30</v>
      </c>
      <c r="J47">
        <f>IF(M47=0,0,COUNTIF(T5_imgsummary!O47:X47,"HA")*100/M47)</f>
        <v>0</v>
      </c>
      <c r="K47" s="26">
        <f>IF(M47=0,0,COUNTIF(T5_imgsummary!O47:X47,"OB")*100/M47)</f>
        <v>10</v>
      </c>
      <c r="L47">
        <f>IF(M47=0,0,COUNTIF(T5_imgsummary!O47:X47,"TWB")*100/M47)</f>
        <v>0</v>
      </c>
      <c r="M47">
        <f>10-COUNTIF(T5_imgsummary!O47:X47,"TWS")</f>
        <v>10</v>
      </c>
      <c r="P47">
        <f>IF(M47=0,0,COUNTIF(T5_imgsummary!E47:N47,"ACAN")*100/M47)</f>
        <v>0</v>
      </c>
      <c r="Q47">
        <f>IF(M47=0,0,COUNTIF(T5_imgsummary!E47:N47,"ACB")*100/M47)</f>
        <v>0</v>
      </c>
      <c r="R47">
        <f>IF(M47=0,0,COUNTIF(T5_imgsummary!E47:N47,"ACC")*100/M47)</f>
        <v>0</v>
      </c>
      <c r="S47">
        <f>IF(M47=0,0,COUNTIF(T5_imgsummary!E47:N47,"ACD")*100/M47)</f>
        <v>0</v>
      </c>
      <c r="T47">
        <f>IF(M47=0,0,COUNTIF(T5_imgsummary!E47:N47,"ACH")*100/M47)</f>
        <v>0</v>
      </c>
      <c r="U47">
        <f>IF(M47=0,0,COUNTIF(T5_imgsummary!E47:N47,"ACT")*100/M47)</f>
        <v>0</v>
      </c>
      <c r="V47">
        <f>IF(M47=0,0,COUNTIF(T5_imgsummary!E47:N47,"ACR")*100/M47)</f>
        <v>0</v>
      </c>
      <c r="W47">
        <f>IF(M47=0,0,COUNTIF(T5_imgsummary!E47:N47,"AST")*100/M47)</f>
        <v>0</v>
      </c>
      <c r="X47">
        <f>IF(M47=0,0,COUNTIF(T5_imgsummary!E47:N47,"AF")*100/M47)</f>
        <v>0</v>
      </c>
      <c r="Y47">
        <f>IF(M47=0,0,COUNTIF(T5_imgsummary!E47:N47,"BLEC")*100/M47)</f>
        <v>0</v>
      </c>
      <c r="Z47">
        <f>IF(M47=0,0,COUNTIF(T5_imgsummary!E47:N47,"CAU")*100/M47)</f>
        <v>0</v>
      </c>
      <c r="AA47">
        <f>IF(M47=0,0,COUNTIF(T5_imgsummary!E47:N47,"COE")*100/M47)</f>
        <v>0</v>
      </c>
      <c r="AB47">
        <f>IF(M47=0,0,COUNTIF(T5_imgsummary!E47:N47,"COS")*100/M47)</f>
        <v>0</v>
      </c>
      <c r="AC47">
        <f>IF(M47=0,0,COUNTIF(T5_imgsummary!E47:N47,"CYP")*100/M47)</f>
        <v>0</v>
      </c>
      <c r="AD47">
        <f>IF(M47=0,0,COUNTIF(T5_imgsummary!E47:N47,"DIP")*100/M47)</f>
        <v>0</v>
      </c>
      <c r="AE47">
        <f>IF(M47=0,0,COUNTIF(T5_imgsummary!E47:N47,"ECHY")*100/M47)</f>
        <v>0</v>
      </c>
      <c r="AF47">
        <f>IF(M47=0,0,COUNTIF(T5_imgsummary!E47:N47,"ECHI")*100/M47)</f>
        <v>0</v>
      </c>
      <c r="AG47">
        <f>IF(M47=0,0,COUNTIF(T5_imgsummary!E47:N47,"EUP")*100/M47)</f>
        <v>0</v>
      </c>
      <c r="AH47">
        <f>IF(M47=0,0,COUNTIF(T5_imgsummary!E47:N47,"FAV")*100/M47)</f>
        <v>0</v>
      </c>
      <c r="AI47">
        <f>IF(M47=0,0,COUNTIF(T5_imgsummary!E47:N47,"FVI")*100/M47)</f>
        <v>0</v>
      </c>
      <c r="AJ47">
        <f>IF(M47=0,0,COUNTIF(T5_imgsummary!E47:N47,"CMR")*100/M47)</f>
        <v>0</v>
      </c>
      <c r="AK47">
        <f>IF(M47=0,0,COUNTIF(T5_imgsummary!E47:N47,"GAL")*100/M47)</f>
        <v>0</v>
      </c>
      <c r="AL47">
        <f>IF(M47=0,0,COUNTIF(T5_imgsummary!E47:N47,"GONIA")*100/M47)</f>
        <v>0</v>
      </c>
      <c r="AM47">
        <f>IF(M47=0,0,COUNTIF(T5_imgsummary!E47:N47,"GONIO")*100/M47)</f>
        <v>0</v>
      </c>
      <c r="AN47">
        <f>IF(M47=0,0,COUNTIF(T5_imgsummary!E47:N47,"HEL")*100/M47)</f>
        <v>0</v>
      </c>
      <c r="AO47">
        <f>IF(M47=0,0,COUNTIF(T5_imgsummary!E47:N47,"HYD")*100/M47)</f>
        <v>0</v>
      </c>
      <c r="AP47">
        <f>IF(M47=0,0,COUNTIF(T5_imgsummary!E47:N47,"ISO")*100/M47)</f>
        <v>0</v>
      </c>
      <c r="AQ47">
        <f>IF(M47=0,0,COUNTIF(T5_imgsummary!E47:N47,"LEPA")*100/M47)</f>
        <v>0</v>
      </c>
      <c r="AR47">
        <f>IF(M47=0,0,COUNTIF(T5_imgsummary!E47:N47,"LEPS")*100/M47)</f>
        <v>0</v>
      </c>
      <c r="AS47">
        <f>IF(M47=0,0,COUNTIF(T5_imgsummary!E47:N47,"LOB")*100/M47)</f>
        <v>0</v>
      </c>
      <c r="AT47">
        <f>IF(M47=0,0,COUNTIF(T5_imgsummary!E47:N47,"MER")*100/M47)</f>
        <v>0</v>
      </c>
      <c r="AU47">
        <f>IF(M47=0,0,COUNTIF(T5_imgsummary!E47:N47,"MILL")*100/M47)</f>
        <v>0</v>
      </c>
      <c r="AV47">
        <f>IF(M47=0,0,COUNTIF(T5_imgsummary!E47:N47,"MON")*100/M47)</f>
        <v>0</v>
      </c>
      <c r="AW47">
        <f>IF(M47=0,0,COUNTIF(T5_imgsummary!E47:N47,"MONTB")*100/M47)</f>
        <v>0</v>
      </c>
      <c r="AX47">
        <f>IF(M47=0,0,COUNTIF(T5_imgsummary!E47:N47,"MONTE")*100/M47)</f>
        <v>0</v>
      </c>
      <c r="AY47">
        <f>IF(M47=0,0,COUNTIF(T5_imgsummary!E47:N47,"MONTF")*100/M47)</f>
        <v>0</v>
      </c>
      <c r="AZ47">
        <f>IF(M47=0,0,COUNTIF(T5_imgsummary!E47:N47,"MYC")*100/M47)</f>
        <v>0</v>
      </c>
      <c r="BA47">
        <f>IF(M47=0,0,COUNTIF(T5_imgsummary!E47:N47,"CB")*100/M47)</f>
        <v>0</v>
      </c>
      <c r="BB47">
        <f>IF(M47=0,0,COUNTIF(T5_imgsummary!E47:N47,"BUB")*100/M47)</f>
        <v>0</v>
      </c>
      <c r="BC47">
        <f>IF(M47=0,0,COUNTIF(T5_imgsummary!E47:N47,"CE")*100/M47)</f>
        <v>0</v>
      </c>
      <c r="BD47">
        <f>IF(M47=0,0,COUNTIF(T5_imgsummary!E47:N47,"CF")*100/M47)</f>
        <v>0</v>
      </c>
      <c r="BE47">
        <f>IF(M47=0,0,COUNTIF(T5_imgsummary!E47:N47,"FOT")*100/M47)</f>
        <v>0</v>
      </c>
      <c r="BF47">
        <f>IF(M47=0,0,COUNTIF(T5_imgsummary!E47:N47,"CM")*100/M47)</f>
        <v>0</v>
      </c>
      <c r="BG47">
        <f>IF(M47=0,0,COUNTIF(T5_imgsummary!E47:N47,"OULA")*100/M47)</f>
        <v>0</v>
      </c>
      <c r="BH47">
        <f>IF(M47=0,0,COUNTIF(T5_imgsummary!E47:N47,"OULO")*100/M47)</f>
        <v>0</v>
      </c>
      <c r="BI47">
        <f>IF(M47=0,0,COUNTIF(T5_imgsummary!E47:N47,"OXY")*100/M47)</f>
        <v>0</v>
      </c>
      <c r="BJ47">
        <f>IF(M47=0,0,COUNTIF(T5_imgsummary!E47:N47,"PACE")*100/M47)</f>
        <v>0</v>
      </c>
      <c r="BK47">
        <f>IF(M47=0,0,COUNTIF(T5_imgsummary!E47:N47,"PACF")*100/M47)</f>
        <v>0</v>
      </c>
      <c r="BL47">
        <f>IF(M47=0,0,COUNTIF(T5_imgsummary!E47:N47,"PAV")*100/M47)</f>
        <v>0</v>
      </c>
      <c r="BM47">
        <f>IF(M47=0,0,COUNTIF(T5_imgsummary!E47:N47,"PEC")*100/M47)</f>
        <v>0</v>
      </c>
      <c r="BN47">
        <f>IF(M47=0,0,COUNTIF(T5_imgsummary!E47:N47,"PLAT")*100/M47)</f>
        <v>0</v>
      </c>
      <c r="BO47">
        <f>IF(M47=0,0,COUNTIF(T5_imgsummary!E47:N47,"POC")*100/M47)</f>
        <v>0</v>
      </c>
      <c r="BP47">
        <f>IF(M47=0,0,COUNTIF(T5_imgsummary!E47:N47,"PORB")*100/M47)</f>
        <v>0</v>
      </c>
      <c r="BQ47">
        <f>IF(M47=0,0,COUNTIF(T5_imgsummary!E47:N47,"PORE")*100/M47)</f>
        <v>0</v>
      </c>
      <c r="BR47">
        <f>IF(M47=0,0,COUNTIF(T5_imgsummary!E47:N47,"PORM")*100/M47)</f>
        <v>0</v>
      </c>
      <c r="BS47">
        <f>IF(M47=0,0,COUNTIF(T5_imgsummary!E47:N47,"SER")*100/M47)</f>
        <v>0</v>
      </c>
      <c r="BT47">
        <f>IF(M47=0,0,COUNTIF(T5_imgsummary!E47:N47,"STY")*100/M47)</f>
        <v>0</v>
      </c>
      <c r="BU47">
        <f>IF(M47=0,0,COUNTIF(T5_imgsummary!E47:N47,"SYM")*100/M47)</f>
        <v>0</v>
      </c>
      <c r="BV47">
        <f>IF(M47=0,0,COUNTIF(T5_imgsummary!E47:N47,"TUBI")*100/M47)</f>
        <v>0</v>
      </c>
      <c r="BW47">
        <f>IF(M47=0,0,COUNTIF(T5_imgsummary!E47:N47,"TURB")*100/M47)</f>
        <v>0</v>
      </c>
      <c r="BX47">
        <f>IF(M47=0,0,COUNTIF(T5_imgsummary!E47:N47,"ZACRF")*100/M47)</f>
        <v>0</v>
      </c>
      <c r="BY47">
        <f>IF(M47=0,0,COUNTIF(T5_imgsummary!E47:N47,"ZAGARF")*100/M47)</f>
        <v>0</v>
      </c>
      <c r="BZ47">
        <f>IF(M47=0,0,COUNTIF(T5_imgsummary!E47:N47,"ZAGATF")*100/M47)</f>
        <v>0</v>
      </c>
      <c r="CA47">
        <f>IF(M47=0,0,COUNTIF(T5_imgsummary!E47:N47,"ZDENF")*100/M47)</f>
        <v>0</v>
      </c>
      <c r="CB47">
        <f>IF(M47=0,0,COUNTIF(T5_imgsummary!E47:N47,"ZEUPF")*100/M47)</f>
        <v>0</v>
      </c>
      <c r="CC47">
        <f>IF(M47=0,0,COUNTIF(T5_imgsummary!E47:N47,"ZFAVF")*100/M47)</f>
        <v>0</v>
      </c>
      <c r="CD47">
        <f>IF(M47=0,0,COUNTIF(T5_imgsummary!E47:N47,"ZCMRF")*100/M47)</f>
        <v>0</v>
      </c>
      <c r="CE47">
        <f>IF(M47=0,0,COUNTIF(T5_imgsummary!E47:N47,"ZMUSF")*100/M47)</f>
        <v>0</v>
      </c>
      <c r="CF47">
        <f>IF(M47=0,0,COUNTIF(T5_imgsummary!E47:N47,"ZNSC")*100/M47)</f>
        <v>0</v>
      </c>
      <c r="CG47">
        <f>IF(M47=0,0,COUNTIF(T5_imgsummary!E47:N47,"ZOC")*100/M47)</f>
        <v>0</v>
      </c>
      <c r="CH47">
        <f>IF(M47=0,0,COUNTIF(T5_imgsummary!E47:N47,"ZPOCF")*100/M47)</f>
        <v>0</v>
      </c>
      <c r="CI47">
        <f>IF(M47=0,0,COUNTIF(T5_imgsummary!E47:N47,"ZPORF")*100/M47)</f>
        <v>0</v>
      </c>
      <c r="CK47" s="26">
        <f>IF(M47=0,0,COUNTIF(T5_imgsummary!E47:N47,"AA")*100/M47)</f>
        <v>50</v>
      </c>
      <c r="CL47" s="26">
        <f>IF(M47=0,0,COUNTIF(T5_imgsummary!E47:N47,"CA")*100/M47)</f>
        <v>10</v>
      </c>
      <c r="CM47">
        <f>IF(M47=0,0,COUNTIF(T5_imgsummary!E47:N47,"DC")*100/M47)</f>
        <v>0</v>
      </c>
      <c r="CN47">
        <f>IF(M47=0,0,COUNTIF(T5_imgsummary!E47:N47,"DCA")*100/M47)</f>
        <v>0</v>
      </c>
      <c r="CO47">
        <f>IF(M47=0,0,COUNTIF(T5_imgsummary!E47:N47,"DIS")*100/M47)</f>
        <v>0</v>
      </c>
      <c r="CQ47">
        <f>IF(M47=0,0,COUNTIF(T5_imgsummary!E47:N47,"GRV")*100/M47)</f>
        <v>0</v>
      </c>
      <c r="CR47">
        <f>IF(M47=0,0,COUNTIF(T5_imgsummary!E47:N47,"R")*100/M47)</f>
        <v>0</v>
      </c>
      <c r="CS47">
        <f>IF(M47=0,0,COUNTIF(T5_imgsummary!E47:N47,"S")*100/M47)</f>
        <v>0</v>
      </c>
      <c r="CT47">
        <f>IF(M47=0,0,COUNTIF(T5_imgsummary!E47:N47,"RCK")*100/M47)</f>
        <v>0</v>
      </c>
      <c r="CU47">
        <f>IF(M47=0,0,COUNTIF(T5_imgsummary!E47:N47,"SI")*100/M47)</f>
        <v>0</v>
      </c>
      <c r="CW47">
        <f>IF(M47=0,0,COUNTIF(T5_imgsummary!E47:N47,"COD")*100/M47)</f>
        <v>0</v>
      </c>
      <c r="CX47">
        <f>IF(M47=0,0,COUNTIF(T5_imgsummary!E47:N47,"KAPP")*100/M47)</f>
        <v>0</v>
      </c>
      <c r="CY47" s="26">
        <f>IF(M47=0,0,COUNTIF(T5_imgsummary!E47:N47,"MA")*100/M47)</f>
        <v>30</v>
      </c>
      <c r="CZ47">
        <f>IF(M47=0,0,COUNTIF(T5_imgsummary!E47:N47,"SARG")*100/M47)</f>
        <v>0</v>
      </c>
      <c r="DB47">
        <f>IF(M47=0,0,COUNTIF(T5_imgsummary!E47:N47,"HA")*100/M47)</f>
        <v>0</v>
      </c>
      <c r="DD47">
        <f>IF(M47=0,0,COUNTIF(T5_imgsummary!E47:N47,"COTS")*100/M47)</f>
        <v>0</v>
      </c>
      <c r="DE47">
        <f>IF(M47=0,0,COUNTIF(T5_imgsummary!E47:N47,"COR")*100/M47)</f>
        <v>0</v>
      </c>
      <c r="DF47">
        <f>IF(M47=0,0,COUNTIF(T5_imgsummary!E47:N47,"DIA")*100/M47)</f>
        <v>0</v>
      </c>
      <c r="DG47">
        <f>IF(M47=0,0,COUNTIF(T5_imgsummary!E47:N47,"GORG")*100/M47)</f>
        <v>0</v>
      </c>
      <c r="DH47">
        <f>IF(M47=0,0,COUNTIF(T5_imgsummary!E47:N47,"ISIS")*100/M47)</f>
        <v>0</v>
      </c>
      <c r="DI47">
        <f>IF(M47=0,0,COUNTIF(T5_imgsummary!E47:N47,"OT")*100/M47)</f>
        <v>0</v>
      </c>
      <c r="DJ47">
        <f>IF(M47=0,0,COUNTIF(T5_imgsummary!E47:N47,"SG")*100/M47)</f>
        <v>0</v>
      </c>
      <c r="DK47">
        <f>IF(M47=0,0,COUNTIF(T5_imgsummary!E47:N47,"SC")*100/M47)</f>
        <v>0</v>
      </c>
      <c r="DL47" s="26">
        <f>IF(M47=0,0,COUNTIF(T5_imgsummary!E47:N47,"SP")*100/M47)</f>
        <v>10</v>
      </c>
      <c r="DM47">
        <f>IF(M47=0,0,COUNTIF(T5_imgsummary!E47:N47,"ZO")*100/M47)</f>
        <v>0</v>
      </c>
      <c r="DO47">
        <f>IF(M47=0,0,COUNTIF(T5_imgsummary!E47:N47,"TWB")*100/M47)</f>
        <v>0</v>
      </c>
      <c r="DQ47">
        <f>IF(M47=0,0,COUNTIF(T5_imgsummary!Y47:AH47,"COR")*100/M47)</f>
        <v>0</v>
      </c>
      <c r="DR47">
        <f>IF(M47=0,0,COUNTIF(T5_imgsummary!Y47:AH47,"COTS")*100/M47)</f>
        <v>0</v>
      </c>
      <c r="DS47">
        <f>IF(M47=0,0,COUNTIF(T5_imgsummary!Y47:AH47,"DIA")*100/M47)</f>
        <v>0</v>
      </c>
      <c r="DT47">
        <f>IF(M47=0,0,COUNTIF(T5_imgsummary!Y47:AH47,"GORG")*100/M47)</f>
        <v>0</v>
      </c>
      <c r="DU47">
        <f>IF(M47=0,0,COUNTIF(T5_imgsummary!Y47:AH47,"ISIS")*100/M47)</f>
        <v>0</v>
      </c>
      <c r="DV47">
        <f>IF(M47=0,0,COUNTIF(T5_imgsummary!Y47:AH47,"DIS")*100/M47)</f>
        <v>0</v>
      </c>
      <c r="DW47">
        <f>IF(M47=0,0,COUNTIF(T5_imgsummary!Y47:AH47,"BLEC")*100/M47)</f>
        <v>0</v>
      </c>
      <c r="DX47">
        <f>IF(M47=0,0,COUNTIF(T5_imgsummary!Y47:AH47,"COD")*100/M47)</f>
        <v>0</v>
      </c>
      <c r="DY47">
        <f>IF(M47=0,0,COUNTIF(T5_imgsummary!Y47:AH47,"KAPP")*100/M47)</f>
        <v>0</v>
      </c>
      <c r="DZ47">
        <f>IF(M47=0,0,COUNTIF(T5_imgsummary!Y47:AH47,"SARG")*100/M47)</f>
        <v>0</v>
      </c>
      <c r="EA47">
        <f>IF(M47=0,0,COUNTIF(T5_imgsummary!Y47:AH47,"ZACRF")*100/M47)</f>
        <v>0</v>
      </c>
      <c r="EB47">
        <f>IF(M47=0,0,COUNTIF(T5_imgsummary!Y47:AH47,"ZAGARF")*100/M47)</f>
        <v>0</v>
      </c>
      <c r="EC47">
        <f>IF(M47=0,0,COUNTIF(T5_imgsummary!Y47:AH47,"ZAGATF")*100/M47)</f>
        <v>0</v>
      </c>
      <c r="ED47">
        <f>IF(M47=0,0,COUNTIF(T5_imgsummary!Y47:AH47,"ZCMRF")*100/M47)</f>
        <v>0</v>
      </c>
      <c r="EE47">
        <f>IF(M47=0,0,COUNTIF(T5_imgsummary!Y47:AH47,"ZDENF")*100/M47)</f>
        <v>0</v>
      </c>
      <c r="EF47">
        <f>IF(M47=0,0,COUNTIF(T5_imgsummary!Y47:AH47,"ZEUPF")*100/M47)</f>
        <v>0</v>
      </c>
      <c r="EG47">
        <f>IF(M47=0,0,COUNTIF(T5_imgsummary!Y47:AH47,"ZFAVF")*100/M47)</f>
        <v>0</v>
      </c>
      <c r="EH47">
        <f>IF(M47=0,0,COUNTIF(T5_imgsummary!Y47:AH47,"ZMUSF")*100/M47)</f>
        <v>0</v>
      </c>
      <c r="EI47">
        <f>IF(M47=0,0,COUNTIF(T5_imgsummary!Y47:AH47,"ZNSC")*100/M47)</f>
        <v>0</v>
      </c>
      <c r="EJ47">
        <f>IF(M47=0,0,COUNTIF(T5_imgsummary!Y47:AH47,"ZOC")*100/M47)</f>
        <v>0</v>
      </c>
      <c r="EK47">
        <f>IF(M47=0,0,COUNTIF(T5_imgsummary!Y47:AH47,"ZPOCF")*100/M47)</f>
        <v>0</v>
      </c>
      <c r="EL47">
        <f>IF(M47=0,0,COUNTIF(T5_imgsummary!Y47:AH47,"ZPORF")*100/M47)</f>
        <v>0</v>
      </c>
    </row>
    <row r="48" spans="1:142" x14ac:dyDescent="0.25">
      <c r="A48">
        <v>46</v>
      </c>
      <c r="B48" t="s">
        <v>1074</v>
      </c>
      <c r="F48" s="26">
        <f>IF(M48=0,0,COUNTIF(T5_imgsummary!O48:X48,"HC")*100/M48)</f>
        <v>20</v>
      </c>
      <c r="G48" s="26">
        <f>IF(M48=0,0,COUNTIF(T5_imgsummary!O48:X48,"AA")*100/M48)</f>
        <v>50</v>
      </c>
      <c r="H48">
        <f>IF(M48=0,0,COUNTIF(T5_imgsummary!O48:X48,"AB")*100/M48)</f>
        <v>0</v>
      </c>
      <c r="I48" s="26">
        <f>IF(M48=0,0,COUNTIF(T5_imgsummary!O48:X48,"MA")*100/M48)</f>
        <v>30</v>
      </c>
      <c r="J48">
        <f>IF(M48=0,0,COUNTIF(T5_imgsummary!O48:X48,"HA")*100/M48)</f>
        <v>0</v>
      </c>
      <c r="K48">
        <f>IF(M48=0,0,COUNTIF(T5_imgsummary!O48:X48,"OB")*100/M48)</f>
        <v>0</v>
      </c>
      <c r="L48">
        <f>IF(M48=0,0,COUNTIF(T5_imgsummary!O48:X48,"TWB")*100/M48)</f>
        <v>0</v>
      </c>
      <c r="M48">
        <f>10-COUNTIF(T5_imgsummary!O48:X48,"TWS")</f>
        <v>10</v>
      </c>
      <c r="P48">
        <f>IF(M48=0,0,COUNTIF(T5_imgsummary!E48:N48,"ACAN")*100/M48)</f>
        <v>0</v>
      </c>
      <c r="Q48">
        <f>IF(M48=0,0,COUNTIF(T5_imgsummary!E48:N48,"ACB")*100/M48)</f>
        <v>0</v>
      </c>
      <c r="R48">
        <f>IF(M48=0,0,COUNTIF(T5_imgsummary!E48:N48,"ACC")*100/M48)</f>
        <v>0</v>
      </c>
      <c r="S48">
        <f>IF(M48=0,0,COUNTIF(T5_imgsummary!E48:N48,"ACD")*100/M48)</f>
        <v>0</v>
      </c>
      <c r="T48">
        <f>IF(M48=0,0,COUNTIF(T5_imgsummary!E48:N48,"ACH")*100/M48)</f>
        <v>0</v>
      </c>
      <c r="U48">
        <f>IF(M48=0,0,COUNTIF(T5_imgsummary!E48:N48,"ACT")*100/M48)</f>
        <v>0</v>
      </c>
      <c r="V48">
        <f>IF(M48=0,0,COUNTIF(T5_imgsummary!E48:N48,"ACR")*100/M48)</f>
        <v>0</v>
      </c>
      <c r="W48">
        <f>IF(M48=0,0,COUNTIF(T5_imgsummary!E48:N48,"AST")*100/M48)</f>
        <v>0</v>
      </c>
      <c r="X48">
        <f>IF(M48=0,0,COUNTIF(T5_imgsummary!E48:N48,"AF")*100/M48)</f>
        <v>0</v>
      </c>
      <c r="Y48">
        <f>IF(M48=0,0,COUNTIF(T5_imgsummary!E48:N48,"BLEC")*100/M48)</f>
        <v>0</v>
      </c>
      <c r="Z48">
        <f>IF(M48=0,0,COUNTIF(T5_imgsummary!E48:N48,"CAU")*100/M48)</f>
        <v>0</v>
      </c>
      <c r="AA48">
        <f>IF(M48=0,0,COUNTIF(T5_imgsummary!E48:N48,"COE")*100/M48)</f>
        <v>0</v>
      </c>
      <c r="AB48">
        <f>IF(M48=0,0,COUNTIF(T5_imgsummary!E48:N48,"COS")*100/M48)</f>
        <v>0</v>
      </c>
      <c r="AC48">
        <f>IF(M48=0,0,COUNTIF(T5_imgsummary!E48:N48,"CYP")*100/M48)</f>
        <v>0</v>
      </c>
      <c r="AD48">
        <f>IF(M48=0,0,COUNTIF(T5_imgsummary!E48:N48,"DIP")*100/M48)</f>
        <v>0</v>
      </c>
      <c r="AE48">
        <f>IF(M48=0,0,COUNTIF(T5_imgsummary!E48:N48,"ECHY")*100/M48)</f>
        <v>0</v>
      </c>
      <c r="AF48">
        <f>IF(M48=0,0,COUNTIF(T5_imgsummary!E48:N48,"ECHI")*100/M48)</f>
        <v>0</v>
      </c>
      <c r="AG48">
        <f>IF(M48=0,0,COUNTIF(T5_imgsummary!E48:N48,"EUP")*100/M48)</f>
        <v>0</v>
      </c>
      <c r="AH48">
        <f>IF(M48=0,0,COUNTIF(T5_imgsummary!E48:N48,"FAV")*100/M48)</f>
        <v>0</v>
      </c>
      <c r="AI48">
        <f>IF(M48=0,0,COUNTIF(T5_imgsummary!E48:N48,"FVI")*100/M48)</f>
        <v>0</v>
      </c>
      <c r="AJ48">
        <f>IF(M48=0,0,COUNTIF(T5_imgsummary!E48:N48,"CMR")*100/M48)</f>
        <v>0</v>
      </c>
      <c r="AK48">
        <f>IF(M48=0,0,COUNTIF(T5_imgsummary!E48:N48,"GAL")*100/M48)</f>
        <v>0</v>
      </c>
      <c r="AL48">
        <f>IF(M48=0,0,COUNTIF(T5_imgsummary!E48:N48,"GONIA")*100/M48)</f>
        <v>0</v>
      </c>
      <c r="AM48">
        <f>IF(M48=0,0,COUNTIF(T5_imgsummary!E48:N48,"GONIO")*100/M48)</f>
        <v>0</v>
      </c>
      <c r="AN48">
        <f>IF(M48=0,0,COUNTIF(T5_imgsummary!E48:N48,"HEL")*100/M48)</f>
        <v>0</v>
      </c>
      <c r="AO48">
        <f>IF(M48=0,0,COUNTIF(T5_imgsummary!E48:N48,"HYD")*100/M48)</f>
        <v>0</v>
      </c>
      <c r="AP48">
        <f>IF(M48=0,0,COUNTIF(T5_imgsummary!E48:N48,"ISO")*100/M48)</f>
        <v>0</v>
      </c>
      <c r="AQ48">
        <f>IF(M48=0,0,COUNTIF(T5_imgsummary!E48:N48,"LEPA")*100/M48)</f>
        <v>0</v>
      </c>
      <c r="AR48">
        <f>IF(M48=0,0,COUNTIF(T5_imgsummary!E48:N48,"LEPS")*100/M48)</f>
        <v>0</v>
      </c>
      <c r="AS48">
        <f>IF(M48=0,0,COUNTIF(T5_imgsummary!E48:N48,"LOB")*100/M48)</f>
        <v>0</v>
      </c>
      <c r="AT48">
        <f>IF(M48=0,0,COUNTIF(T5_imgsummary!E48:N48,"MER")*100/M48)</f>
        <v>0</v>
      </c>
      <c r="AU48">
        <f>IF(M48=0,0,COUNTIF(T5_imgsummary!E48:N48,"MILL")*100/M48)</f>
        <v>0</v>
      </c>
      <c r="AV48">
        <f>IF(M48=0,0,COUNTIF(T5_imgsummary!E48:N48,"MON")*100/M48)</f>
        <v>0</v>
      </c>
      <c r="AW48">
        <f>IF(M48=0,0,COUNTIF(T5_imgsummary!E48:N48,"MONTB")*100/M48)</f>
        <v>0</v>
      </c>
      <c r="AX48">
        <f>IF(M48=0,0,COUNTIF(T5_imgsummary!E48:N48,"MONTE")*100/M48)</f>
        <v>0</v>
      </c>
      <c r="AY48">
        <f>IF(M48=0,0,COUNTIF(T5_imgsummary!E48:N48,"MONTF")*100/M48)</f>
        <v>0</v>
      </c>
      <c r="AZ48">
        <f>IF(M48=0,0,COUNTIF(T5_imgsummary!E48:N48,"MYC")*100/M48)</f>
        <v>0</v>
      </c>
      <c r="BA48">
        <f>IF(M48=0,0,COUNTIF(T5_imgsummary!E48:N48,"CB")*100/M48)</f>
        <v>0</v>
      </c>
      <c r="BB48">
        <f>IF(M48=0,0,COUNTIF(T5_imgsummary!E48:N48,"BUB")*100/M48)</f>
        <v>0</v>
      </c>
      <c r="BC48">
        <f>IF(M48=0,0,COUNTIF(T5_imgsummary!E48:N48,"CE")*100/M48)</f>
        <v>0</v>
      </c>
      <c r="BD48">
        <f>IF(M48=0,0,COUNTIF(T5_imgsummary!E48:N48,"CF")*100/M48)</f>
        <v>0</v>
      </c>
      <c r="BE48">
        <f>IF(M48=0,0,COUNTIF(T5_imgsummary!E48:N48,"FOT")*100/M48)</f>
        <v>0</v>
      </c>
      <c r="BF48">
        <f>IF(M48=0,0,COUNTIF(T5_imgsummary!E48:N48,"CM")*100/M48)</f>
        <v>0</v>
      </c>
      <c r="BG48">
        <f>IF(M48=0,0,COUNTIF(T5_imgsummary!E48:N48,"OULA")*100/M48)</f>
        <v>0</v>
      </c>
      <c r="BH48">
        <f>IF(M48=0,0,COUNTIF(T5_imgsummary!E48:N48,"OULO")*100/M48)</f>
        <v>0</v>
      </c>
      <c r="BI48">
        <f>IF(M48=0,0,COUNTIF(T5_imgsummary!E48:N48,"OXY")*100/M48)</f>
        <v>0</v>
      </c>
      <c r="BJ48">
        <f>IF(M48=0,0,COUNTIF(T5_imgsummary!E48:N48,"PACE")*100/M48)</f>
        <v>0</v>
      </c>
      <c r="BK48">
        <f>IF(M48=0,0,COUNTIF(T5_imgsummary!E48:N48,"PACF")*100/M48)</f>
        <v>0</v>
      </c>
      <c r="BL48">
        <f>IF(M48=0,0,COUNTIF(T5_imgsummary!E48:N48,"PAV")*100/M48)</f>
        <v>0</v>
      </c>
      <c r="BM48">
        <f>IF(M48=0,0,COUNTIF(T5_imgsummary!E48:N48,"PEC")*100/M48)</f>
        <v>0</v>
      </c>
      <c r="BN48">
        <f>IF(M48=0,0,COUNTIF(T5_imgsummary!E48:N48,"PLAT")*100/M48)</f>
        <v>0</v>
      </c>
      <c r="BO48">
        <f>IF(M48=0,0,COUNTIF(T5_imgsummary!E48:N48,"POC")*100/M48)</f>
        <v>0</v>
      </c>
      <c r="BP48">
        <f>IF(M48=0,0,COUNTIF(T5_imgsummary!E48:N48,"PORB")*100/M48)</f>
        <v>0</v>
      </c>
      <c r="BQ48">
        <f>IF(M48=0,0,COUNTIF(T5_imgsummary!E48:N48,"PORE")*100/M48)</f>
        <v>0</v>
      </c>
      <c r="BR48" s="26">
        <f>IF(M48=0,0,COUNTIF(T5_imgsummary!E48:N48,"PORM")*100/M48)</f>
        <v>20</v>
      </c>
      <c r="BS48">
        <f>IF(M48=0,0,COUNTIF(T5_imgsummary!E48:N48,"SER")*100/M48)</f>
        <v>0</v>
      </c>
      <c r="BT48">
        <f>IF(M48=0,0,COUNTIF(T5_imgsummary!E48:N48,"STY")*100/M48)</f>
        <v>0</v>
      </c>
      <c r="BU48">
        <f>IF(M48=0,0,COUNTIF(T5_imgsummary!E48:N48,"SYM")*100/M48)</f>
        <v>0</v>
      </c>
      <c r="BV48">
        <f>IF(M48=0,0,COUNTIF(T5_imgsummary!E48:N48,"TUBI")*100/M48)</f>
        <v>0</v>
      </c>
      <c r="BW48">
        <f>IF(M48=0,0,COUNTIF(T5_imgsummary!E48:N48,"TURB")*100/M48)</f>
        <v>0</v>
      </c>
      <c r="BX48">
        <f>IF(M48=0,0,COUNTIF(T5_imgsummary!E48:N48,"ZACRF")*100/M48)</f>
        <v>0</v>
      </c>
      <c r="BY48">
        <f>IF(M48=0,0,COUNTIF(T5_imgsummary!E48:N48,"ZAGARF")*100/M48)</f>
        <v>0</v>
      </c>
      <c r="BZ48">
        <f>IF(M48=0,0,COUNTIF(T5_imgsummary!E48:N48,"ZAGATF")*100/M48)</f>
        <v>0</v>
      </c>
      <c r="CA48">
        <f>IF(M48=0,0,COUNTIF(T5_imgsummary!E48:N48,"ZDENF")*100/M48)</f>
        <v>0</v>
      </c>
      <c r="CB48">
        <f>IF(M48=0,0,COUNTIF(T5_imgsummary!E48:N48,"ZEUPF")*100/M48)</f>
        <v>0</v>
      </c>
      <c r="CC48">
        <f>IF(M48=0,0,COUNTIF(T5_imgsummary!E48:N48,"ZFAVF")*100/M48)</f>
        <v>0</v>
      </c>
      <c r="CD48">
        <f>IF(M48=0,0,COUNTIF(T5_imgsummary!E48:N48,"ZCMRF")*100/M48)</f>
        <v>0</v>
      </c>
      <c r="CE48">
        <f>IF(M48=0,0,COUNTIF(T5_imgsummary!E48:N48,"ZMUSF")*100/M48)</f>
        <v>0</v>
      </c>
      <c r="CF48">
        <f>IF(M48=0,0,COUNTIF(T5_imgsummary!E48:N48,"ZNSC")*100/M48)</f>
        <v>0</v>
      </c>
      <c r="CG48">
        <f>IF(M48=0,0,COUNTIF(T5_imgsummary!E48:N48,"ZOC")*100/M48)</f>
        <v>0</v>
      </c>
      <c r="CH48">
        <f>IF(M48=0,0,COUNTIF(T5_imgsummary!E48:N48,"ZPOCF")*100/M48)</f>
        <v>0</v>
      </c>
      <c r="CI48">
        <f>IF(M48=0,0,COUNTIF(T5_imgsummary!E48:N48,"ZPORF")*100/M48)</f>
        <v>0</v>
      </c>
      <c r="CK48" s="26">
        <f>IF(M48=0,0,COUNTIF(T5_imgsummary!E48:N48,"AA")*100/M48)</f>
        <v>50</v>
      </c>
      <c r="CL48">
        <f>IF(M48=0,0,COUNTIF(T5_imgsummary!E48:N48,"CA")*100/M48)</f>
        <v>0</v>
      </c>
      <c r="CM48">
        <f>IF(M48=0,0,COUNTIF(T5_imgsummary!E48:N48,"DC")*100/M48)</f>
        <v>0</v>
      </c>
      <c r="CN48">
        <f>IF(M48=0,0,COUNTIF(T5_imgsummary!E48:N48,"DCA")*100/M48)</f>
        <v>0</v>
      </c>
      <c r="CO48">
        <f>IF(M48=0,0,COUNTIF(T5_imgsummary!E48:N48,"DIS")*100/M48)</f>
        <v>0</v>
      </c>
      <c r="CQ48">
        <f>IF(M48=0,0,COUNTIF(T5_imgsummary!E48:N48,"GRV")*100/M48)</f>
        <v>0</v>
      </c>
      <c r="CR48">
        <f>IF(M48=0,0,COUNTIF(T5_imgsummary!E48:N48,"R")*100/M48)</f>
        <v>0</v>
      </c>
      <c r="CS48">
        <f>IF(M48=0,0,COUNTIF(T5_imgsummary!E48:N48,"S")*100/M48)</f>
        <v>0</v>
      </c>
      <c r="CT48">
        <f>IF(M48=0,0,COUNTIF(T5_imgsummary!E48:N48,"RCK")*100/M48)</f>
        <v>0</v>
      </c>
      <c r="CU48">
        <f>IF(M48=0,0,COUNTIF(T5_imgsummary!E48:N48,"SI")*100/M48)</f>
        <v>0</v>
      </c>
      <c r="CW48">
        <f>IF(M48=0,0,COUNTIF(T5_imgsummary!E48:N48,"COD")*100/M48)</f>
        <v>0</v>
      </c>
      <c r="CX48">
        <f>IF(M48=0,0,COUNTIF(T5_imgsummary!E48:N48,"KAPP")*100/M48)</f>
        <v>0</v>
      </c>
      <c r="CY48" s="26">
        <f>IF(M48=0,0,COUNTIF(T5_imgsummary!E48:N48,"MA")*100/M48)</f>
        <v>30</v>
      </c>
      <c r="CZ48">
        <f>IF(M48=0,0,COUNTIF(T5_imgsummary!E48:N48,"SARG")*100/M48)</f>
        <v>0</v>
      </c>
      <c r="DB48">
        <f>IF(M48=0,0,COUNTIF(T5_imgsummary!E48:N48,"HA")*100/M48)</f>
        <v>0</v>
      </c>
      <c r="DD48">
        <f>IF(M48=0,0,COUNTIF(T5_imgsummary!E48:N48,"COTS")*100/M48)</f>
        <v>0</v>
      </c>
      <c r="DE48">
        <f>IF(M48=0,0,COUNTIF(T5_imgsummary!E48:N48,"COR")*100/M48)</f>
        <v>0</v>
      </c>
      <c r="DF48">
        <f>IF(M48=0,0,COUNTIF(T5_imgsummary!E48:N48,"DIA")*100/M48)</f>
        <v>0</v>
      </c>
      <c r="DG48">
        <f>IF(M48=0,0,COUNTIF(T5_imgsummary!E48:N48,"GORG")*100/M48)</f>
        <v>0</v>
      </c>
      <c r="DH48">
        <f>IF(M48=0,0,COUNTIF(T5_imgsummary!E48:N48,"ISIS")*100/M48)</f>
        <v>0</v>
      </c>
      <c r="DI48">
        <f>IF(M48=0,0,COUNTIF(T5_imgsummary!E48:N48,"OT")*100/M48)</f>
        <v>0</v>
      </c>
      <c r="DJ48">
        <f>IF(M48=0,0,COUNTIF(T5_imgsummary!E48:N48,"SG")*100/M48)</f>
        <v>0</v>
      </c>
      <c r="DK48">
        <f>IF(M48=0,0,COUNTIF(T5_imgsummary!E48:N48,"SC")*100/M48)</f>
        <v>0</v>
      </c>
      <c r="DL48">
        <f>IF(M48=0,0,COUNTIF(T5_imgsummary!E48:N48,"SP")*100/M48)</f>
        <v>0</v>
      </c>
      <c r="DM48">
        <f>IF(M48=0,0,COUNTIF(T5_imgsummary!E48:N48,"ZO")*100/M48)</f>
        <v>0</v>
      </c>
      <c r="DO48">
        <f>IF(M48=0,0,COUNTIF(T5_imgsummary!E48:N48,"TWB")*100/M48)</f>
        <v>0</v>
      </c>
      <c r="DQ48">
        <f>IF(M48=0,0,COUNTIF(T5_imgsummary!Y48:AH48,"COR")*100/M48)</f>
        <v>0</v>
      </c>
      <c r="DR48">
        <f>IF(M48=0,0,COUNTIF(T5_imgsummary!Y48:AH48,"COTS")*100/M48)</f>
        <v>0</v>
      </c>
      <c r="DS48">
        <f>IF(M48=0,0,COUNTIF(T5_imgsummary!Y48:AH48,"DIA")*100/M48)</f>
        <v>0</v>
      </c>
      <c r="DT48">
        <f>IF(M48=0,0,COUNTIF(T5_imgsummary!Y48:AH48,"GORG")*100/M48)</f>
        <v>0</v>
      </c>
      <c r="DU48">
        <f>IF(M48=0,0,COUNTIF(T5_imgsummary!Y48:AH48,"ISIS")*100/M48)</f>
        <v>0</v>
      </c>
      <c r="DV48">
        <f>IF(M48=0,0,COUNTIF(T5_imgsummary!Y48:AH48,"DIS")*100/M48)</f>
        <v>0</v>
      </c>
      <c r="DW48">
        <f>IF(M48=0,0,COUNTIF(T5_imgsummary!Y48:AH48,"BLEC")*100/M48)</f>
        <v>0</v>
      </c>
      <c r="DX48">
        <f>IF(M48=0,0,COUNTIF(T5_imgsummary!Y48:AH48,"COD")*100/M48)</f>
        <v>0</v>
      </c>
      <c r="DY48">
        <f>IF(M48=0,0,COUNTIF(T5_imgsummary!Y48:AH48,"KAPP")*100/M48)</f>
        <v>0</v>
      </c>
      <c r="DZ48">
        <f>IF(M48=0,0,COUNTIF(T5_imgsummary!Y48:AH48,"SARG")*100/M48)</f>
        <v>0</v>
      </c>
      <c r="EA48">
        <f>IF(M48=0,0,COUNTIF(T5_imgsummary!Y48:AH48,"ZACRF")*100/M48)</f>
        <v>0</v>
      </c>
      <c r="EB48">
        <f>IF(M48=0,0,COUNTIF(T5_imgsummary!Y48:AH48,"ZAGARF")*100/M48)</f>
        <v>0</v>
      </c>
      <c r="EC48">
        <f>IF(M48=0,0,COUNTIF(T5_imgsummary!Y48:AH48,"ZAGATF")*100/M48)</f>
        <v>0</v>
      </c>
      <c r="ED48">
        <f>IF(M48=0,0,COUNTIF(T5_imgsummary!Y48:AH48,"ZCMRF")*100/M48)</f>
        <v>0</v>
      </c>
      <c r="EE48">
        <f>IF(M48=0,0,COUNTIF(T5_imgsummary!Y48:AH48,"ZDENF")*100/M48)</f>
        <v>0</v>
      </c>
      <c r="EF48">
        <f>IF(M48=0,0,COUNTIF(T5_imgsummary!Y48:AH48,"ZEUPF")*100/M48)</f>
        <v>0</v>
      </c>
      <c r="EG48">
        <f>IF(M48=0,0,COUNTIF(T5_imgsummary!Y48:AH48,"ZFAVF")*100/M48)</f>
        <v>0</v>
      </c>
      <c r="EH48">
        <f>IF(M48=0,0,COUNTIF(T5_imgsummary!Y48:AH48,"ZMUSF")*100/M48)</f>
        <v>0</v>
      </c>
      <c r="EI48">
        <f>IF(M48=0,0,COUNTIF(T5_imgsummary!Y48:AH48,"ZNSC")*100/M48)</f>
        <v>0</v>
      </c>
      <c r="EJ48">
        <f>IF(M48=0,0,COUNTIF(T5_imgsummary!Y48:AH48,"ZOC")*100/M48)</f>
        <v>0</v>
      </c>
      <c r="EK48">
        <f>IF(M48=0,0,COUNTIF(T5_imgsummary!Y48:AH48,"ZPOCF")*100/M48)</f>
        <v>0</v>
      </c>
      <c r="EL48">
        <f>IF(M48=0,0,COUNTIF(T5_imgsummary!Y48:AH48,"ZPORF")*100/M48)</f>
        <v>0</v>
      </c>
    </row>
    <row r="49" spans="1:142" x14ac:dyDescent="0.25">
      <c r="A49">
        <v>47</v>
      </c>
      <c r="B49" t="s">
        <v>1075</v>
      </c>
      <c r="F49">
        <f>IF(M49=0,0,COUNTIF(T5_imgsummary!O49:X49,"HC")*100/M49)</f>
        <v>0</v>
      </c>
      <c r="G49" s="26">
        <f>IF(M49=0,0,COUNTIF(T5_imgsummary!O49:X49,"AA")*100/M49)</f>
        <v>50</v>
      </c>
      <c r="H49">
        <f>IF(M49=0,0,COUNTIF(T5_imgsummary!O49:X49,"AB")*100/M49)</f>
        <v>0</v>
      </c>
      <c r="I49">
        <f>IF(M49=0,0,COUNTIF(T5_imgsummary!O49:X49,"MA")*100/M49)</f>
        <v>0</v>
      </c>
      <c r="J49" s="26">
        <f>IF(M49=0,0,COUNTIF(T5_imgsummary!O49:X49,"HA")*100/M49)</f>
        <v>30</v>
      </c>
      <c r="K49" s="26">
        <f>IF(M49=0,0,COUNTIF(T5_imgsummary!O49:X49,"OB")*100/M49)</f>
        <v>20</v>
      </c>
      <c r="L49">
        <f>IF(M49=0,0,COUNTIF(T5_imgsummary!O49:X49,"TWB")*100/M49)</f>
        <v>0</v>
      </c>
      <c r="M49">
        <f>10-COUNTIF(T5_imgsummary!O49:X49,"TWS")</f>
        <v>10</v>
      </c>
      <c r="P49">
        <f>IF(M49=0,0,COUNTIF(T5_imgsummary!E49:N49,"ACAN")*100/M49)</f>
        <v>0</v>
      </c>
      <c r="Q49">
        <f>IF(M49=0,0,COUNTIF(T5_imgsummary!E49:N49,"ACB")*100/M49)</f>
        <v>0</v>
      </c>
      <c r="R49">
        <f>IF(M49=0,0,COUNTIF(T5_imgsummary!E49:N49,"ACC")*100/M49)</f>
        <v>0</v>
      </c>
      <c r="S49">
        <f>IF(M49=0,0,COUNTIF(T5_imgsummary!E49:N49,"ACD")*100/M49)</f>
        <v>0</v>
      </c>
      <c r="T49">
        <f>IF(M49=0,0,COUNTIF(T5_imgsummary!E49:N49,"ACH")*100/M49)</f>
        <v>0</v>
      </c>
      <c r="U49">
        <f>IF(M49=0,0,COUNTIF(T5_imgsummary!E49:N49,"ACT")*100/M49)</f>
        <v>0</v>
      </c>
      <c r="V49">
        <f>IF(M49=0,0,COUNTIF(T5_imgsummary!E49:N49,"ACR")*100/M49)</f>
        <v>0</v>
      </c>
      <c r="W49">
        <f>IF(M49=0,0,COUNTIF(T5_imgsummary!E49:N49,"AST")*100/M49)</f>
        <v>0</v>
      </c>
      <c r="X49">
        <f>IF(M49=0,0,COUNTIF(T5_imgsummary!E49:N49,"AF")*100/M49)</f>
        <v>0</v>
      </c>
      <c r="Y49">
        <f>IF(M49=0,0,COUNTIF(T5_imgsummary!E49:N49,"BLEC")*100/M49)</f>
        <v>0</v>
      </c>
      <c r="Z49">
        <f>IF(M49=0,0,COUNTIF(T5_imgsummary!E49:N49,"CAU")*100/M49)</f>
        <v>0</v>
      </c>
      <c r="AA49">
        <f>IF(M49=0,0,COUNTIF(T5_imgsummary!E49:N49,"COE")*100/M49)</f>
        <v>0</v>
      </c>
      <c r="AB49">
        <f>IF(M49=0,0,COUNTIF(T5_imgsummary!E49:N49,"COS")*100/M49)</f>
        <v>0</v>
      </c>
      <c r="AC49">
        <f>IF(M49=0,0,COUNTIF(T5_imgsummary!E49:N49,"CYP")*100/M49)</f>
        <v>0</v>
      </c>
      <c r="AD49">
        <f>IF(M49=0,0,COUNTIF(T5_imgsummary!E49:N49,"DIP")*100/M49)</f>
        <v>0</v>
      </c>
      <c r="AE49">
        <f>IF(M49=0,0,COUNTIF(T5_imgsummary!E49:N49,"ECHY")*100/M49)</f>
        <v>0</v>
      </c>
      <c r="AF49">
        <f>IF(M49=0,0,COUNTIF(T5_imgsummary!E49:N49,"ECHI")*100/M49)</f>
        <v>0</v>
      </c>
      <c r="AG49">
        <f>IF(M49=0,0,COUNTIF(T5_imgsummary!E49:N49,"EUP")*100/M49)</f>
        <v>0</v>
      </c>
      <c r="AH49">
        <f>IF(M49=0,0,COUNTIF(T5_imgsummary!E49:N49,"FAV")*100/M49)</f>
        <v>0</v>
      </c>
      <c r="AI49">
        <f>IF(M49=0,0,COUNTIF(T5_imgsummary!E49:N49,"FVI")*100/M49)</f>
        <v>0</v>
      </c>
      <c r="AJ49">
        <f>IF(M49=0,0,COUNTIF(T5_imgsummary!E49:N49,"CMR")*100/M49)</f>
        <v>0</v>
      </c>
      <c r="AK49">
        <f>IF(M49=0,0,COUNTIF(T5_imgsummary!E49:N49,"GAL")*100/M49)</f>
        <v>0</v>
      </c>
      <c r="AL49">
        <f>IF(M49=0,0,COUNTIF(T5_imgsummary!E49:N49,"GONIA")*100/M49)</f>
        <v>0</v>
      </c>
      <c r="AM49">
        <f>IF(M49=0,0,COUNTIF(T5_imgsummary!E49:N49,"GONIO")*100/M49)</f>
        <v>0</v>
      </c>
      <c r="AN49">
        <f>IF(M49=0,0,COUNTIF(T5_imgsummary!E49:N49,"HEL")*100/M49)</f>
        <v>0</v>
      </c>
      <c r="AO49">
        <f>IF(M49=0,0,COUNTIF(T5_imgsummary!E49:N49,"HYD")*100/M49)</f>
        <v>0</v>
      </c>
      <c r="AP49">
        <f>IF(M49=0,0,COUNTIF(T5_imgsummary!E49:N49,"ISO")*100/M49)</f>
        <v>0</v>
      </c>
      <c r="AQ49">
        <f>IF(M49=0,0,COUNTIF(T5_imgsummary!E49:N49,"LEPA")*100/M49)</f>
        <v>0</v>
      </c>
      <c r="AR49">
        <f>IF(M49=0,0,COUNTIF(T5_imgsummary!E49:N49,"LEPS")*100/M49)</f>
        <v>0</v>
      </c>
      <c r="AS49">
        <f>IF(M49=0,0,COUNTIF(T5_imgsummary!E49:N49,"LOB")*100/M49)</f>
        <v>0</v>
      </c>
      <c r="AT49">
        <f>IF(M49=0,0,COUNTIF(T5_imgsummary!E49:N49,"MER")*100/M49)</f>
        <v>0</v>
      </c>
      <c r="AU49">
        <f>IF(M49=0,0,COUNTIF(T5_imgsummary!E49:N49,"MILL")*100/M49)</f>
        <v>0</v>
      </c>
      <c r="AV49">
        <f>IF(M49=0,0,COUNTIF(T5_imgsummary!E49:N49,"MON")*100/M49)</f>
        <v>0</v>
      </c>
      <c r="AW49">
        <f>IF(M49=0,0,COUNTIF(T5_imgsummary!E49:N49,"MONTB")*100/M49)</f>
        <v>0</v>
      </c>
      <c r="AX49">
        <f>IF(M49=0,0,COUNTIF(T5_imgsummary!E49:N49,"MONTE")*100/M49)</f>
        <v>0</v>
      </c>
      <c r="AY49">
        <f>IF(M49=0,0,COUNTIF(T5_imgsummary!E49:N49,"MONTF")*100/M49)</f>
        <v>0</v>
      </c>
      <c r="AZ49">
        <f>IF(M49=0,0,COUNTIF(T5_imgsummary!E49:N49,"MYC")*100/M49)</f>
        <v>0</v>
      </c>
      <c r="BA49">
        <f>IF(M49=0,0,COUNTIF(T5_imgsummary!E49:N49,"CB")*100/M49)</f>
        <v>0</v>
      </c>
      <c r="BB49">
        <f>IF(M49=0,0,COUNTIF(T5_imgsummary!E49:N49,"BUB")*100/M49)</f>
        <v>0</v>
      </c>
      <c r="BC49">
        <f>IF(M49=0,0,COUNTIF(T5_imgsummary!E49:N49,"CE")*100/M49)</f>
        <v>0</v>
      </c>
      <c r="BD49">
        <f>IF(M49=0,0,COUNTIF(T5_imgsummary!E49:N49,"CF")*100/M49)</f>
        <v>0</v>
      </c>
      <c r="BE49">
        <f>IF(M49=0,0,COUNTIF(T5_imgsummary!E49:N49,"FOT")*100/M49)</f>
        <v>0</v>
      </c>
      <c r="BF49">
        <f>IF(M49=0,0,COUNTIF(T5_imgsummary!E49:N49,"CM")*100/M49)</f>
        <v>0</v>
      </c>
      <c r="BG49">
        <f>IF(M49=0,0,COUNTIF(T5_imgsummary!E49:N49,"OULA")*100/M49)</f>
        <v>0</v>
      </c>
      <c r="BH49">
        <f>IF(M49=0,0,COUNTIF(T5_imgsummary!E49:N49,"OULO")*100/M49)</f>
        <v>0</v>
      </c>
      <c r="BI49">
        <f>IF(M49=0,0,COUNTIF(T5_imgsummary!E49:N49,"OXY")*100/M49)</f>
        <v>0</v>
      </c>
      <c r="BJ49">
        <f>IF(M49=0,0,COUNTIF(T5_imgsummary!E49:N49,"PACE")*100/M49)</f>
        <v>0</v>
      </c>
      <c r="BK49">
        <f>IF(M49=0,0,COUNTIF(T5_imgsummary!E49:N49,"PACF")*100/M49)</f>
        <v>0</v>
      </c>
      <c r="BL49">
        <f>IF(M49=0,0,COUNTIF(T5_imgsummary!E49:N49,"PAV")*100/M49)</f>
        <v>0</v>
      </c>
      <c r="BM49">
        <f>IF(M49=0,0,COUNTIF(T5_imgsummary!E49:N49,"PEC")*100/M49)</f>
        <v>0</v>
      </c>
      <c r="BN49">
        <f>IF(M49=0,0,COUNTIF(T5_imgsummary!E49:N49,"PLAT")*100/M49)</f>
        <v>0</v>
      </c>
      <c r="BO49">
        <f>IF(M49=0,0,COUNTIF(T5_imgsummary!E49:N49,"POC")*100/M49)</f>
        <v>0</v>
      </c>
      <c r="BP49">
        <f>IF(M49=0,0,COUNTIF(T5_imgsummary!E49:N49,"PORB")*100/M49)</f>
        <v>0</v>
      </c>
      <c r="BQ49">
        <f>IF(M49=0,0,COUNTIF(T5_imgsummary!E49:N49,"PORE")*100/M49)</f>
        <v>0</v>
      </c>
      <c r="BR49">
        <f>IF(M49=0,0,COUNTIF(T5_imgsummary!E49:N49,"PORM")*100/M49)</f>
        <v>0</v>
      </c>
      <c r="BS49">
        <f>IF(M49=0,0,COUNTIF(T5_imgsummary!E49:N49,"SER")*100/M49)</f>
        <v>0</v>
      </c>
      <c r="BT49">
        <f>IF(M49=0,0,COUNTIF(T5_imgsummary!E49:N49,"STY")*100/M49)</f>
        <v>0</v>
      </c>
      <c r="BU49">
        <f>IF(M49=0,0,COUNTIF(T5_imgsummary!E49:N49,"SYM")*100/M49)</f>
        <v>0</v>
      </c>
      <c r="BV49">
        <f>IF(M49=0,0,COUNTIF(T5_imgsummary!E49:N49,"TUBI")*100/M49)</f>
        <v>0</v>
      </c>
      <c r="BW49">
        <f>IF(M49=0,0,COUNTIF(T5_imgsummary!E49:N49,"TURB")*100/M49)</f>
        <v>0</v>
      </c>
      <c r="BX49">
        <f>IF(M49=0,0,COUNTIF(T5_imgsummary!E49:N49,"ZACRF")*100/M49)</f>
        <v>0</v>
      </c>
      <c r="BY49">
        <f>IF(M49=0,0,COUNTIF(T5_imgsummary!E49:N49,"ZAGARF")*100/M49)</f>
        <v>0</v>
      </c>
      <c r="BZ49">
        <f>IF(M49=0,0,COUNTIF(T5_imgsummary!E49:N49,"ZAGATF")*100/M49)</f>
        <v>0</v>
      </c>
      <c r="CA49">
        <f>IF(M49=0,0,COUNTIF(T5_imgsummary!E49:N49,"ZDENF")*100/M49)</f>
        <v>0</v>
      </c>
      <c r="CB49">
        <f>IF(M49=0,0,COUNTIF(T5_imgsummary!E49:N49,"ZEUPF")*100/M49)</f>
        <v>0</v>
      </c>
      <c r="CC49">
        <f>IF(M49=0,0,COUNTIF(T5_imgsummary!E49:N49,"ZFAVF")*100/M49)</f>
        <v>0</v>
      </c>
      <c r="CD49">
        <f>IF(M49=0,0,COUNTIF(T5_imgsummary!E49:N49,"ZCMRF")*100/M49)</f>
        <v>0</v>
      </c>
      <c r="CE49">
        <f>IF(M49=0,0,COUNTIF(T5_imgsummary!E49:N49,"ZMUSF")*100/M49)</f>
        <v>0</v>
      </c>
      <c r="CF49">
        <f>IF(M49=0,0,COUNTIF(T5_imgsummary!E49:N49,"ZNSC")*100/M49)</f>
        <v>0</v>
      </c>
      <c r="CG49">
        <f>IF(M49=0,0,COUNTIF(T5_imgsummary!E49:N49,"ZOC")*100/M49)</f>
        <v>0</v>
      </c>
      <c r="CH49">
        <f>IF(M49=0,0,COUNTIF(T5_imgsummary!E49:N49,"ZPOCF")*100/M49)</f>
        <v>0</v>
      </c>
      <c r="CI49">
        <f>IF(M49=0,0,COUNTIF(T5_imgsummary!E49:N49,"ZPORF")*100/M49)</f>
        <v>0</v>
      </c>
      <c r="CK49" s="26">
        <f>IF(M49=0,0,COUNTIF(T5_imgsummary!E49:N49,"AA")*100/M49)</f>
        <v>50</v>
      </c>
      <c r="CL49">
        <f>IF(M49=0,0,COUNTIF(T5_imgsummary!E49:N49,"CA")*100/M49)</f>
        <v>0</v>
      </c>
      <c r="CM49">
        <f>IF(M49=0,0,COUNTIF(T5_imgsummary!E49:N49,"DC")*100/M49)</f>
        <v>0</v>
      </c>
      <c r="CN49">
        <f>IF(M49=0,0,COUNTIF(T5_imgsummary!E49:N49,"DCA")*100/M49)</f>
        <v>0</v>
      </c>
      <c r="CO49">
        <f>IF(M49=0,0,COUNTIF(T5_imgsummary!E49:N49,"DIS")*100/M49)</f>
        <v>0</v>
      </c>
      <c r="CQ49">
        <f>IF(M49=0,0,COUNTIF(T5_imgsummary!E49:N49,"GRV")*100/M49)</f>
        <v>0</v>
      </c>
      <c r="CR49">
        <f>IF(M49=0,0,COUNTIF(T5_imgsummary!E49:N49,"R")*100/M49)</f>
        <v>0</v>
      </c>
      <c r="CS49">
        <f>IF(M49=0,0,COUNTIF(T5_imgsummary!E49:N49,"S")*100/M49)</f>
        <v>0</v>
      </c>
      <c r="CT49">
        <f>IF(M49=0,0,COUNTIF(T5_imgsummary!E49:N49,"RCK")*100/M49)</f>
        <v>0</v>
      </c>
      <c r="CU49">
        <f>IF(M49=0,0,COUNTIF(T5_imgsummary!E49:N49,"SI")*100/M49)</f>
        <v>0</v>
      </c>
      <c r="CW49">
        <f>IF(M49=0,0,COUNTIF(T5_imgsummary!E49:N49,"COD")*100/M49)</f>
        <v>0</v>
      </c>
      <c r="CX49">
        <f>IF(M49=0,0,COUNTIF(T5_imgsummary!E49:N49,"KAPP")*100/M49)</f>
        <v>0</v>
      </c>
      <c r="CY49">
        <f>IF(M49=0,0,COUNTIF(T5_imgsummary!E49:N49,"MA")*100/M49)</f>
        <v>0</v>
      </c>
      <c r="CZ49">
        <f>IF(M49=0,0,COUNTIF(T5_imgsummary!E49:N49,"SARG")*100/M49)</f>
        <v>0</v>
      </c>
      <c r="DB49" s="26">
        <f>IF(M49=0,0,COUNTIF(T5_imgsummary!E49:N49,"HA")*100/M49)</f>
        <v>30</v>
      </c>
      <c r="DD49">
        <f>IF(M49=0,0,COUNTIF(T5_imgsummary!E49:N49,"COTS")*100/M49)</f>
        <v>0</v>
      </c>
      <c r="DE49">
        <f>IF(M49=0,0,COUNTIF(T5_imgsummary!E49:N49,"COR")*100/M49)</f>
        <v>0</v>
      </c>
      <c r="DF49">
        <f>IF(M49=0,0,COUNTIF(T5_imgsummary!E49:N49,"DIA")*100/M49)</f>
        <v>0</v>
      </c>
      <c r="DG49">
        <f>IF(M49=0,0,COUNTIF(T5_imgsummary!E49:N49,"GORG")*100/M49)</f>
        <v>0</v>
      </c>
      <c r="DH49">
        <f>IF(M49=0,0,COUNTIF(T5_imgsummary!E49:N49,"ISIS")*100/M49)</f>
        <v>0</v>
      </c>
      <c r="DI49">
        <f>IF(M49=0,0,COUNTIF(T5_imgsummary!E49:N49,"OT")*100/M49)</f>
        <v>0</v>
      </c>
      <c r="DJ49">
        <f>IF(M49=0,0,COUNTIF(T5_imgsummary!E49:N49,"SG")*100/M49)</f>
        <v>0</v>
      </c>
      <c r="DK49">
        <f>IF(M49=0,0,COUNTIF(T5_imgsummary!E49:N49,"SC")*100/M49)</f>
        <v>0</v>
      </c>
      <c r="DL49" s="26">
        <f>IF(M49=0,0,COUNTIF(T5_imgsummary!E49:N49,"SP")*100/M49)</f>
        <v>20</v>
      </c>
      <c r="DM49">
        <f>IF(M49=0,0,COUNTIF(T5_imgsummary!E49:N49,"ZO")*100/M49)</f>
        <v>0</v>
      </c>
      <c r="DO49">
        <f>IF(M49=0,0,COUNTIF(T5_imgsummary!E49:N49,"TWB")*100/M49)</f>
        <v>0</v>
      </c>
      <c r="DQ49">
        <f>IF(M49=0,0,COUNTIF(T5_imgsummary!Y49:AH49,"COR")*100/M49)</f>
        <v>0</v>
      </c>
      <c r="DR49">
        <f>IF(M49=0,0,COUNTIF(T5_imgsummary!Y49:AH49,"COTS")*100/M49)</f>
        <v>0</v>
      </c>
      <c r="DS49">
        <f>IF(M49=0,0,COUNTIF(T5_imgsummary!Y49:AH49,"DIA")*100/M49)</f>
        <v>0</v>
      </c>
      <c r="DT49">
        <f>IF(M49=0,0,COUNTIF(T5_imgsummary!Y49:AH49,"GORG")*100/M49)</f>
        <v>0</v>
      </c>
      <c r="DU49">
        <f>IF(M49=0,0,COUNTIF(T5_imgsummary!Y49:AH49,"ISIS")*100/M49)</f>
        <v>0</v>
      </c>
      <c r="DV49">
        <f>IF(M49=0,0,COUNTIF(T5_imgsummary!Y49:AH49,"DIS")*100/M49)</f>
        <v>0</v>
      </c>
      <c r="DW49">
        <f>IF(M49=0,0,COUNTIF(T5_imgsummary!Y49:AH49,"BLEC")*100/M49)</f>
        <v>0</v>
      </c>
      <c r="DX49">
        <f>IF(M49=0,0,COUNTIF(T5_imgsummary!Y49:AH49,"COD")*100/M49)</f>
        <v>0</v>
      </c>
      <c r="DY49">
        <f>IF(M49=0,0,COUNTIF(T5_imgsummary!Y49:AH49,"KAPP")*100/M49)</f>
        <v>0</v>
      </c>
      <c r="DZ49">
        <f>IF(M49=0,0,COUNTIF(T5_imgsummary!Y49:AH49,"SARG")*100/M49)</f>
        <v>0</v>
      </c>
      <c r="EA49">
        <f>IF(M49=0,0,COUNTIF(T5_imgsummary!Y49:AH49,"ZACRF")*100/M49)</f>
        <v>0</v>
      </c>
      <c r="EB49">
        <f>IF(M49=0,0,COUNTIF(T5_imgsummary!Y49:AH49,"ZAGARF")*100/M49)</f>
        <v>0</v>
      </c>
      <c r="EC49">
        <f>IF(M49=0,0,COUNTIF(T5_imgsummary!Y49:AH49,"ZAGATF")*100/M49)</f>
        <v>0</v>
      </c>
      <c r="ED49">
        <f>IF(M49=0,0,COUNTIF(T5_imgsummary!Y49:AH49,"ZCMRF")*100/M49)</f>
        <v>0</v>
      </c>
      <c r="EE49">
        <f>IF(M49=0,0,COUNTIF(T5_imgsummary!Y49:AH49,"ZDENF")*100/M49)</f>
        <v>0</v>
      </c>
      <c r="EF49">
        <f>IF(M49=0,0,COUNTIF(T5_imgsummary!Y49:AH49,"ZEUPF")*100/M49)</f>
        <v>0</v>
      </c>
      <c r="EG49">
        <f>IF(M49=0,0,COUNTIF(T5_imgsummary!Y49:AH49,"ZFAVF")*100/M49)</f>
        <v>0</v>
      </c>
      <c r="EH49">
        <f>IF(M49=0,0,COUNTIF(T5_imgsummary!Y49:AH49,"ZMUSF")*100/M49)</f>
        <v>0</v>
      </c>
      <c r="EI49">
        <f>IF(M49=0,0,COUNTIF(T5_imgsummary!Y49:AH49,"ZNSC")*100/M49)</f>
        <v>0</v>
      </c>
      <c r="EJ49">
        <f>IF(M49=0,0,COUNTIF(T5_imgsummary!Y49:AH49,"ZOC")*100/M49)</f>
        <v>0</v>
      </c>
      <c r="EK49">
        <f>IF(M49=0,0,COUNTIF(T5_imgsummary!Y49:AH49,"ZPOCF")*100/M49)</f>
        <v>0</v>
      </c>
      <c r="EL49">
        <f>IF(M49=0,0,COUNTIF(T5_imgsummary!Y49:AH49,"ZPORF")*100/M49)</f>
        <v>0</v>
      </c>
    </row>
    <row r="50" spans="1:142" x14ac:dyDescent="0.25">
      <c r="A50">
        <v>48</v>
      </c>
      <c r="B50" t="s">
        <v>1076</v>
      </c>
      <c r="F50" s="26">
        <f>IF(M50=0,0,COUNTIF(T5_imgsummary!O50:X50,"HC")*100/M50)</f>
        <v>10</v>
      </c>
      <c r="G50" s="26">
        <f>IF(M50=0,0,COUNTIF(T5_imgsummary!O50:X50,"AA")*100/M50)</f>
        <v>60</v>
      </c>
      <c r="H50">
        <f>IF(M50=0,0,COUNTIF(T5_imgsummary!O50:X50,"AB")*100/M50)</f>
        <v>0</v>
      </c>
      <c r="I50" s="26">
        <f>IF(M50=0,0,COUNTIF(T5_imgsummary!O50:X50,"MA")*100/M50)</f>
        <v>10</v>
      </c>
      <c r="J50" s="26">
        <f>IF(M50=0,0,COUNTIF(T5_imgsummary!O50:X50,"HA")*100/M50)</f>
        <v>20</v>
      </c>
      <c r="K50">
        <f>IF(M50=0,0,COUNTIF(T5_imgsummary!O50:X50,"OB")*100/M50)</f>
        <v>0</v>
      </c>
      <c r="L50">
        <f>IF(M50=0,0,COUNTIF(T5_imgsummary!O50:X50,"TWB")*100/M50)</f>
        <v>0</v>
      </c>
      <c r="M50">
        <f>10-COUNTIF(T5_imgsummary!O50:X50,"TWS")</f>
        <v>10</v>
      </c>
      <c r="P50">
        <f>IF(M50=0,0,COUNTIF(T5_imgsummary!E50:N50,"ACAN")*100/M50)</f>
        <v>0</v>
      </c>
      <c r="Q50">
        <f>IF(M50=0,0,COUNTIF(T5_imgsummary!E50:N50,"ACB")*100/M50)</f>
        <v>0</v>
      </c>
      <c r="R50">
        <f>IF(M50=0,0,COUNTIF(T5_imgsummary!E50:N50,"ACC")*100/M50)</f>
        <v>0</v>
      </c>
      <c r="S50">
        <f>IF(M50=0,0,COUNTIF(T5_imgsummary!E50:N50,"ACD")*100/M50)</f>
        <v>0</v>
      </c>
      <c r="T50">
        <f>IF(M50=0,0,COUNTIF(T5_imgsummary!E50:N50,"ACH")*100/M50)</f>
        <v>0</v>
      </c>
      <c r="U50">
        <f>IF(M50=0,0,COUNTIF(T5_imgsummary!E50:N50,"ACT")*100/M50)</f>
        <v>0</v>
      </c>
      <c r="V50">
        <f>IF(M50=0,0,COUNTIF(T5_imgsummary!E50:N50,"ACR")*100/M50)</f>
        <v>0</v>
      </c>
      <c r="W50">
        <f>IF(M50=0,0,COUNTIF(T5_imgsummary!E50:N50,"AST")*100/M50)</f>
        <v>0</v>
      </c>
      <c r="X50">
        <f>IF(M50=0,0,COUNTIF(T5_imgsummary!E50:N50,"AF")*100/M50)</f>
        <v>0</v>
      </c>
      <c r="Y50">
        <f>IF(M50=0,0,COUNTIF(T5_imgsummary!E50:N50,"BLEC")*100/M50)</f>
        <v>0</v>
      </c>
      <c r="Z50">
        <f>IF(M50=0,0,COUNTIF(T5_imgsummary!E50:N50,"CAU")*100/M50)</f>
        <v>0</v>
      </c>
      <c r="AA50">
        <f>IF(M50=0,0,COUNTIF(T5_imgsummary!E50:N50,"COE")*100/M50)</f>
        <v>0</v>
      </c>
      <c r="AB50">
        <f>IF(M50=0,0,COUNTIF(T5_imgsummary!E50:N50,"COS")*100/M50)</f>
        <v>0</v>
      </c>
      <c r="AC50">
        <f>IF(M50=0,0,COUNTIF(T5_imgsummary!E50:N50,"CYP")*100/M50)</f>
        <v>0</v>
      </c>
      <c r="AD50">
        <f>IF(M50=0,0,COUNTIF(T5_imgsummary!E50:N50,"DIP")*100/M50)</f>
        <v>0</v>
      </c>
      <c r="AE50">
        <f>IF(M50=0,0,COUNTIF(T5_imgsummary!E50:N50,"ECHY")*100/M50)</f>
        <v>0</v>
      </c>
      <c r="AF50">
        <f>IF(M50=0,0,COUNTIF(T5_imgsummary!E50:N50,"ECHI")*100/M50)</f>
        <v>0</v>
      </c>
      <c r="AG50">
        <f>IF(M50=0,0,COUNTIF(T5_imgsummary!E50:N50,"EUP")*100/M50)</f>
        <v>0</v>
      </c>
      <c r="AH50">
        <f>IF(M50=0,0,COUNTIF(T5_imgsummary!E50:N50,"FAV")*100/M50)</f>
        <v>0</v>
      </c>
      <c r="AI50">
        <f>IF(M50=0,0,COUNTIF(T5_imgsummary!E50:N50,"FVI")*100/M50)</f>
        <v>0</v>
      </c>
      <c r="AJ50">
        <f>IF(M50=0,0,COUNTIF(T5_imgsummary!E50:N50,"CMR")*100/M50)</f>
        <v>0</v>
      </c>
      <c r="AK50">
        <f>IF(M50=0,0,COUNTIF(T5_imgsummary!E50:N50,"GAL")*100/M50)</f>
        <v>0</v>
      </c>
      <c r="AL50">
        <f>IF(M50=0,0,COUNTIF(T5_imgsummary!E50:N50,"GONIA")*100/M50)</f>
        <v>0</v>
      </c>
      <c r="AM50">
        <f>IF(M50=0,0,COUNTIF(T5_imgsummary!E50:N50,"GONIO")*100/M50)</f>
        <v>0</v>
      </c>
      <c r="AN50">
        <f>IF(M50=0,0,COUNTIF(T5_imgsummary!E50:N50,"HEL")*100/M50)</f>
        <v>0</v>
      </c>
      <c r="AO50">
        <f>IF(M50=0,0,COUNTIF(T5_imgsummary!E50:N50,"HYD")*100/M50)</f>
        <v>0</v>
      </c>
      <c r="AP50">
        <f>IF(M50=0,0,COUNTIF(T5_imgsummary!E50:N50,"ISO")*100/M50)</f>
        <v>0</v>
      </c>
      <c r="AQ50">
        <f>IF(M50=0,0,COUNTIF(T5_imgsummary!E50:N50,"LEPA")*100/M50)</f>
        <v>0</v>
      </c>
      <c r="AR50">
        <f>IF(M50=0,0,COUNTIF(T5_imgsummary!E50:N50,"LEPS")*100/M50)</f>
        <v>0</v>
      </c>
      <c r="AS50">
        <f>IF(M50=0,0,COUNTIF(T5_imgsummary!E50:N50,"LOB")*100/M50)</f>
        <v>0</v>
      </c>
      <c r="AT50">
        <f>IF(M50=0,0,COUNTIF(T5_imgsummary!E50:N50,"MER")*100/M50)</f>
        <v>0</v>
      </c>
      <c r="AU50">
        <f>IF(M50=0,0,COUNTIF(T5_imgsummary!E50:N50,"MILL")*100/M50)</f>
        <v>0</v>
      </c>
      <c r="AV50">
        <f>IF(M50=0,0,COUNTIF(T5_imgsummary!E50:N50,"MON")*100/M50)</f>
        <v>0</v>
      </c>
      <c r="AW50">
        <f>IF(M50=0,0,COUNTIF(T5_imgsummary!E50:N50,"MONTB")*100/M50)</f>
        <v>0</v>
      </c>
      <c r="AX50">
        <f>IF(M50=0,0,COUNTIF(T5_imgsummary!E50:N50,"MONTE")*100/M50)</f>
        <v>0</v>
      </c>
      <c r="AY50">
        <f>IF(M50=0,0,COUNTIF(T5_imgsummary!E50:N50,"MONTF")*100/M50)</f>
        <v>0</v>
      </c>
      <c r="AZ50">
        <f>IF(M50=0,0,COUNTIF(T5_imgsummary!E50:N50,"MYC")*100/M50)</f>
        <v>0</v>
      </c>
      <c r="BA50">
        <f>IF(M50=0,0,COUNTIF(T5_imgsummary!E50:N50,"CB")*100/M50)</f>
        <v>0</v>
      </c>
      <c r="BB50">
        <f>IF(M50=0,0,COUNTIF(T5_imgsummary!E50:N50,"BUB")*100/M50)</f>
        <v>0</v>
      </c>
      <c r="BC50">
        <f>IF(M50=0,0,COUNTIF(T5_imgsummary!E50:N50,"CE")*100/M50)</f>
        <v>0</v>
      </c>
      <c r="BD50">
        <f>IF(M50=0,0,COUNTIF(T5_imgsummary!E50:N50,"CF")*100/M50)</f>
        <v>0</v>
      </c>
      <c r="BE50">
        <f>IF(M50=0,0,COUNTIF(T5_imgsummary!E50:N50,"FOT")*100/M50)</f>
        <v>0</v>
      </c>
      <c r="BF50">
        <f>IF(M50=0,0,COUNTIF(T5_imgsummary!E50:N50,"CM")*100/M50)</f>
        <v>0</v>
      </c>
      <c r="BG50">
        <f>IF(M50=0,0,COUNTIF(T5_imgsummary!E50:N50,"OULA")*100/M50)</f>
        <v>0</v>
      </c>
      <c r="BH50">
        <f>IF(M50=0,0,COUNTIF(T5_imgsummary!E50:N50,"OULO")*100/M50)</f>
        <v>0</v>
      </c>
      <c r="BI50">
        <f>IF(M50=0,0,COUNTIF(T5_imgsummary!E50:N50,"OXY")*100/M50)</f>
        <v>0</v>
      </c>
      <c r="BJ50">
        <f>IF(M50=0,0,COUNTIF(T5_imgsummary!E50:N50,"PACE")*100/M50)</f>
        <v>0</v>
      </c>
      <c r="BK50">
        <f>IF(M50=0,0,COUNTIF(T5_imgsummary!E50:N50,"PACF")*100/M50)</f>
        <v>0</v>
      </c>
      <c r="BL50">
        <f>IF(M50=0,0,COUNTIF(T5_imgsummary!E50:N50,"PAV")*100/M50)</f>
        <v>0</v>
      </c>
      <c r="BM50">
        <f>IF(M50=0,0,COUNTIF(T5_imgsummary!E50:N50,"PEC")*100/M50)</f>
        <v>0</v>
      </c>
      <c r="BN50">
        <f>IF(M50=0,0,COUNTIF(T5_imgsummary!E50:N50,"PLAT")*100/M50)</f>
        <v>0</v>
      </c>
      <c r="BO50">
        <f>IF(M50=0,0,COUNTIF(T5_imgsummary!E50:N50,"POC")*100/M50)</f>
        <v>0</v>
      </c>
      <c r="BP50">
        <f>IF(M50=0,0,COUNTIF(T5_imgsummary!E50:N50,"PORB")*100/M50)</f>
        <v>0</v>
      </c>
      <c r="BQ50">
        <f>IF(M50=0,0,COUNTIF(T5_imgsummary!E50:N50,"PORE")*100/M50)</f>
        <v>0</v>
      </c>
      <c r="BR50">
        <f>IF(M50=0,0,COUNTIF(T5_imgsummary!E50:N50,"PORM")*100/M50)</f>
        <v>0</v>
      </c>
      <c r="BS50">
        <f>IF(M50=0,0,COUNTIF(T5_imgsummary!E50:N50,"SER")*100/M50)</f>
        <v>0</v>
      </c>
      <c r="BT50" s="26">
        <f>IF(M50=0,0,COUNTIF(T5_imgsummary!E50:N50,"STY")*100/M50)</f>
        <v>10</v>
      </c>
      <c r="BU50">
        <f>IF(M50=0,0,COUNTIF(T5_imgsummary!E50:N50,"SYM")*100/M50)</f>
        <v>0</v>
      </c>
      <c r="BV50">
        <f>IF(M50=0,0,COUNTIF(T5_imgsummary!E50:N50,"TUBI")*100/M50)</f>
        <v>0</v>
      </c>
      <c r="BW50">
        <f>IF(M50=0,0,COUNTIF(T5_imgsummary!E50:N50,"TURB")*100/M50)</f>
        <v>0</v>
      </c>
      <c r="BX50">
        <f>IF(M50=0,0,COUNTIF(T5_imgsummary!E50:N50,"ZACRF")*100/M50)</f>
        <v>0</v>
      </c>
      <c r="BY50">
        <f>IF(M50=0,0,COUNTIF(T5_imgsummary!E50:N50,"ZAGARF")*100/M50)</f>
        <v>0</v>
      </c>
      <c r="BZ50">
        <f>IF(M50=0,0,COUNTIF(T5_imgsummary!E50:N50,"ZAGATF")*100/M50)</f>
        <v>0</v>
      </c>
      <c r="CA50">
        <f>IF(M50=0,0,COUNTIF(T5_imgsummary!E50:N50,"ZDENF")*100/M50)</f>
        <v>0</v>
      </c>
      <c r="CB50">
        <f>IF(M50=0,0,COUNTIF(T5_imgsummary!E50:N50,"ZEUPF")*100/M50)</f>
        <v>0</v>
      </c>
      <c r="CC50">
        <f>IF(M50=0,0,COUNTIF(T5_imgsummary!E50:N50,"ZFAVF")*100/M50)</f>
        <v>0</v>
      </c>
      <c r="CD50">
        <f>IF(M50=0,0,COUNTIF(T5_imgsummary!E50:N50,"ZCMRF")*100/M50)</f>
        <v>0</v>
      </c>
      <c r="CE50">
        <f>IF(M50=0,0,COUNTIF(T5_imgsummary!E50:N50,"ZMUSF")*100/M50)</f>
        <v>0</v>
      </c>
      <c r="CF50">
        <f>IF(M50=0,0,COUNTIF(T5_imgsummary!E50:N50,"ZNSC")*100/M50)</f>
        <v>0</v>
      </c>
      <c r="CG50">
        <f>IF(M50=0,0,COUNTIF(T5_imgsummary!E50:N50,"ZOC")*100/M50)</f>
        <v>0</v>
      </c>
      <c r="CH50">
        <f>IF(M50=0,0,COUNTIF(T5_imgsummary!E50:N50,"ZPOCF")*100/M50)</f>
        <v>0</v>
      </c>
      <c r="CI50">
        <f>IF(M50=0,0,COUNTIF(T5_imgsummary!E50:N50,"ZPORF")*100/M50)</f>
        <v>0</v>
      </c>
      <c r="CK50" s="26">
        <f>IF(M50=0,0,COUNTIF(T5_imgsummary!E50:N50,"AA")*100/M50)</f>
        <v>60</v>
      </c>
      <c r="CL50">
        <f>IF(M50=0,0,COUNTIF(T5_imgsummary!E50:N50,"CA")*100/M50)</f>
        <v>0</v>
      </c>
      <c r="CM50">
        <f>IF(M50=0,0,COUNTIF(T5_imgsummary!E50:N50,"DC")*100/M50)</f>
        <v>0</v>
      </c>
      <c r="CN50">
        <f>IF(M50=0,0,COUNTIF(T5_imgsummary!E50:N50,"DCA")*100/M50)</f>
        <v>0</v>
      </c>
      <c r="CO50">
        <f>IF(M50=0,0,COUNTIF(T5_imgsummary!E50:N50,"DIS")*100/M50)</f>
        <v>0</v>
      </c>
      <c r="CQ50">
        <f>IF(M50=0,0,COUNTIF(T5_imgsummary!E50:N50,"GRV")*100/M50)</f>
        <v>0</v>
      </c>
      <c r="CR50">
        <f>IF(M50=0,0,COUNTIF(T5_imgsummary!E50:N50,"R")*100/M50)</f>
        <v>0</v>
      </c>
      <c r="CS50">
        <f>IF(M50=0,0,COUNTIF(T5_imgsummary!E50:N50,"S")*100/M50)</f>
        <v>0</v>
      </c>
      <c r="CT50">
        <f>IF(M50=0,0,COUNTIF(T5_imgsummary!E50:N50,"RCK")*100/M50)</f>
        <v>0</v>
      </c>
      <c r="CU50">
        <f>IF(M50=0,0,COUNTIF(T5_imgsummary!E50:N50,"SI")*100/M50)</f>
        <v>0</v>
      </c>
      <c r="CW50">
        <f>IF(M50=0,0,COUNTIF(T5_imgsummary!E50:N50,"COD")*100/M50)</f>
        <v>0</v>
      </c>
      <c r="CX50">
        <f>IF(M50=0,0,COUNTIF(T5_imgsummary!E50:N50,"KAPP")*100/M50)</f>
        <v>0</v>
      </c>
      <c r="CY50" s="26">
        <f>IF(M50=0,0,COUNTIF(T5_imgsummary!E50:N50,"MA")*100/M50)</f>
        <v>10</v>
      </c>
      <c r="CZ50">
        <f>IF(M50=0,0,COUNTIF(T5_imgsummary!E50:N50,"SARG")*100/M50)</f>
        <v>0</v>
      </c>
      <c r="DB50" s="26">
        <f>IF(M50=0,0,COUNTIF(T5_imgsummary!E50:N50,"HA")*100/M50)</f>
        <v>20</v>
      </c>
      <c r="DD50">
        <f>IF(M50=0,0,COUNTIF(T5_imgsummary!E50:N50,"COTS")*100/M50)</f>
        <v>0</v>
      </c>
      <c r="DE50">
        <f>IF(M50=0,0,COUNTIF(T5_imgsummary!E50:N50,"COR")*100/M50)</f>
        <v>0</v>
      </c>
      <c r="DF50">
        <f>IF(M50=0,0,COUNTIF(T5_imgsummary!E50:N50,"DIA")*100/M50)</f>
        <v>0</v>
      </c>
      <c r="DG50">
        <f>IF(M50=0,0,COUNTIF(T5_imgsummary!E50:N50,"GORG")*100/M50)</f>
        <v>0</v>
      </c>
      <c r="DH50">
        <f>IF(M50=0,0,COUNTIF(T5_imgsummary!E50:N50,"ISIS")*100/M50)</f>
        <v>0</v>
      </c>
      <c r="DI50">
        <f>IF(M50=0,0,COUNTIF(T5_imgsummary!E50:N50,"OT")*100/M50)</f>
        <v>0</v>
      </c>
      <c r="DJ50">
        <f>IF(M50=0,0,COUNTIF(T5_imgsummary!E50:N50,"SG")*100/M50)</f>
        <v>0</v>
      </c>
      <c r="DK50">
        <f>IF(M50=0,0,COUNTIF(T5_imgsummary!E50:N50,"SC")*100/M50)</f>
        <v>0</v>
      </c>
      <c r="DL50">
        <f>IF(M50=0,0,COUNTIF(T5_imgsummary!E50:N50,"SP")*100/M50)</f>
        <v>0</v>
      </c>
      <c r="DM50">
        <f>IF(M50=0,0,COUNTIF(T5_imgsummary!E50:N50,"ZO")*100/M50)</f>
        <v>0</v>
      </c>
      <c r="DO50">
        <f>IF(M50=0,0,COUNTIF(T5_imgsummary!E50:N50,"TWB")*100/M50)</f>
        <v>0</v>
      </c>
      <c r="DQ50">
        <f>IF(M50=0,0,COUNTIF(T5_imgsummary!Y50:AH50,"COR")*100/M50)</f>
        <v>0</v>
      </c>
      <c r="DR50">
        <f>IF(M50=0,0,COUNTIF(T5_imgsummary!Y50:AH50,"COTS")*100/M50)</f>
        <v>0</v>
      </c>
      <c r="DS50">
        <f>IF(M50=0,0,COUNTIF(T5_imgsummary!Y50:AH50,"DIA")*100/M50)</f>
        <v>0</v>
      </c>
      <c r="DT50">
        <f>IF(M50=0,0,COUNTIF(T5_imgsummary!Y50:AH50,"GORG")*100/M50)</f>
        <v>0</v>
      </c>
      <c r="DU50">
        <f>IF(M50=0,0,COUNTIF(T5_imgsummary!Y50:AH50,"ISIS")*100/M50)</f>
        <v>0</v>
      </c>
      <c r="DV50">
        <f>IF(M50=0,0,COUNTIF(T5_imgsummary!Y50:AH50,"DIS")*100/M50)</f>
        <v>0</v>
      </c>
      <c r="DW50">
        <f>IF(M50=0,0,COUNTIF(T5_imgsummary!Y50:AH50,"BLEC")*100/M50)</f>
        <v>0</v>
      </c>
      <c r="DX50">
        <f>IF(M50=0,0,COUNTIF(T5_imgsummary!Y50:AH50,"COD")*100/M50)</f>
        <v>0</v>
      </c>
      <c r="DY50">
        <f>IF(M50=0,0,COUNTIF(T5_imgsummary!Y50:AH50,"KAPP")*100/M50)</f>
        <v>0</v>
      </c>
      <c r="DZ50">
        <f>IF(M50=0,0,COUNTIF(T5_imgsummary!Y50:AH50,"SARG")*100/M50)</f>
        <v>0</v>
      </c>
      <c r="EA50">
        <f>IF(M50=0,0,COUNTIF(T5_imgsummary!Y50:AH50,"ZACRF")*100/M50)</f>
        <v>0</v>
      </c>
      <c r="EB50">
        <f>IF(M50=0,0,COUNTIF(T5_imgsummary!Y50:AH50,"ZAGARF")*100/M50)</f>
        <v>0</v>
      </c>
      <c r="EC50">
        <f>IF(M50=0,0,COUNTIF(T5_imgsummary!Y50:AH50,"ZAGATF")*100/M50)</f>
        <v>0</v>
      </c>
      <c r="ED50">
        <f>IF(M50=0,0,COUNTIF(T5_imgsummary!Y50:AH50,"ZCMRF")*100/M50)</f>
        <v>0</v>
      </c>
      <c r="EE50">
        <f>IF(M50=0,0,COUNTIF(T5_imgsummary!Y50:AH50,"ZDENF")*100/M50)</f>
        <v>0</v>
      </c>
      <c r="EF50">
        <f>IF(M50=0,0,COUNTIF(T5_imgsummary!Y50:AH50,"ZEUPF")*100/M50)</f>
        <v>0</v>
      </c>
      <c r="EG50">
        <f>IF(M50=0,0,COUNTIF(T5_imgsummary!Y50:AH50,"ZFAVF")*100/M50)</f>
        <v>0</v>
      </c>
      <c r="EH50">
        <f>IF(M50=0,0,COUNTIF(T5_imgsummary!Y50:AH50,"ZMUSF")*100/M50)</f>
        <v>0</v>
      </c>
      <c r="EI50">
        <f>IF(M50=0,0,COUNTIF(T5_imgsummary!Y50:AH50,"ZNSC")*100/M50)</f>
        <v>0</v>
      </c>
      <c r="EJ50">
        <f>IF(M50=0,0,COUNTIF(T5_imgsummary!Y50:AH50,"ZOC")*100/M50)</f>
        <v>0</v>
      </c>
      <c r="EK50">
        <f>IF(M50=0,0,COUNTIF(T5_imgsummary!Y50:AH50,"ZPOCF")*100/M50)</f>
        <v>0</v>
      </c>
      <c r="EL50">
        <f>IF(M50=0,0,COUNTIF(T5_imgsummary!Y50:AH50,"ZPORF")*100/M50)</f>
        <v>0</v>
      </c>
    </row>
    <row r="51" spans="1:142" x14ac:dyDescent="0.25">
      <c r="A51">
        <v>49</v>
      </c>
      <c r="B51" t="s">
        <v>1077</v>
      </c>
      <c r="F51">
        <f>IF(M51=0,0,COUNTIF(T5_imgsummary!O51:X51,"HC")*100/M51)</f>
        <v>0</v>
      </c>
      <c r="G51" s="26">
        <f>IF(M51=0,0,COUNTIF(T5_imgsummary!O51:X51,"AA")*100/M51)</f>
        <v>60</v>
      </c>
      <c r="H51">
        <f>IF(M51=0,0,COUNTIF(T5_imgsummary!O51:X51,"AB")*100/M51)</f>
        <v>0</v>
      </c>
      <c r="I51" s="26">
        <f>IF(M51=0,0,COUNTIF(T5_imgsummary!O51:X51,"MA")*100/M51)</f>
        <v>30</v>
      </c>
      <c r="J51" s="26">
        <f>IF(M51=0,0,COUNTIF(T5_imgsummary!O51:X51,"HA")*100/M51)</f>
        <v>10</v>
      </c>
      <c r="K51">
        <f>IF(M51=0,0,COUNTIF(T5_imgsummary!O51:X51,"OB")*100/M51)</f>
        <v>0</v>
      </c>
      <c r="L51">
        <f>IF(M51=0,0,COUNTIF(T5_imgsummary!O51:X51,"TWB")*100/M51)</f>
        <v>0</v>
      </c>
      <c r="M51">
        <f>10-COUNTIF(T5_imgsummary!O51:X51,"TWS")</f>
        <v>10</v>
      </c>
      <c r="P51">
        <f>IF(M51=0,0,COUNTIF(T5_imgsummary!E51:N51,"ACAN")*100/M51)</f>
        <v>0</v>
      </c>
      <c r="Q51">
        <f>IF(M51=0,0,COUNTIF(T5_imgsummary!E51:N51,"ACB")*100/M51)</f>
        <v>0</v>
      </c>
      <c r="R51">
        <f>IF(M51=0,0,COUNTIF(T5_imgsummary!E51:N51,"ACC")*100/M51)</f>
        <v>0</v>
      </c>
      <c r="S51">
        <f>IF(M51=0,0,COUNTIF(T5_imgsummary!E51:N51,"ACD")*100/M51)</f>
        <v>0</v>
      </c>
      <c r="T51">
        <f>IF(M51=0,0,COUNTIF(T5_imgsummary!E51:N51,"ACH")*100/M51)</f>
        <v>0</v>
      </c>
      <c r="U51">
        <f>IF(M51=0,0,COUNTIF(T5_imgsummary!E51:N51,"ACT")*100/M51)</f>
        <v>0</v>
      </c>
      <c r="V51">
        <f>IF(M51=0,0,COUNTIF(T5_imgsummary!E51:N51,"ACR")*100/M51)</f>
        <v>0</v>
      </c>
      <c r="W51">
        <f>IF(M51=0,0,COUNTIF(T5_imgsummary!E51:N51,"AST")*100/M51)</f>
        <v>0</v>
      </c>
      <c r="X51">
        <f>IF(M51=0,0,COUNTIF(T5_imgsummary!E51:N51,"AF")*100/M51)</f>
        <v>0</v>
      </c>
      <c r="Y51">
        <f>IF(M51=0,0,COUNTIF(T5_imgsummary!E51:N51,"BLEC")*100/M51)</f>
        <v>0</v>
      </c>
      <c r="Z51">
        <f>IF(M51=0,0,COUNTIF(T5_imgsummary!E51:N51,"CAU")*100/M51)</f>
        <v>0</v>
      </c>
      <c r="AA51">
        <f>IF(M51=0,0,COUNTIF(T5_imgsummary!E51:N51,"COE")*100/M51)</f>
        <v>0</v>
      </c>
      <c r="AB51">
        <f>IF(M51=0,0,COUNTIF(T5_imgsummary!E51:N51,"COS")*100/M51)</f>
        <v>0</v>
      </c>
      <c r="AC51">
        <f>IF(M51=0,0,COUNTIF(T5_imgsummary!E51:N51,"CYP")*100/M51)</f>
        <v>0</v>
      </c>
      <c r="AD51">
        <f>IF(M51=0,0,COUNTIF(T5_imgsummary!E51:N51,"DIP")*100/M51)</f>
        <v>0</v>
      </c>
      <c r="AE51">
        <f>IF(M51=0,0,COUNTIF(T5_imgsummary!E51:N51,"ECHY")*100/M51)</f>
        <v>0</v>
      </c>
      <c r="AF51">
        <f>IF(M51=0,0,COUNTIF(T5_imgsummary!E51:N51,"ECHI")*100/M51)</f>
        <v>0</v>
      </c>
      <c r="AG51">
        <f>IF(M51=0,0,COUNTIF(T5_imgsummary!E51:N51,"EUP")*100/M51)</f>
        <v>0</v>
      </c>
      <c r="AH51">
        <f>IF(M51=0,0,COUNTIF(T5_imgsummary!E51:N51,"FAV")*100/M51)</f>
        <v>0</v>
      </c>
      <c r="AI51">
        <f>IF(M51=0,0,COUNTIF(T5_imgsummary!E51:N51,"FVI")*100/M51)</f>
        <v>0</v>
      </c>
      <c r="AJ51">
        <f>IF(M51=0,0,COUNTIF(T5_imgsummary!E51:N51,"CMR")*100/M51)</f>
        <v>0</v>
      </c>
      <c r="AK51">
        <f>IF(M51=0,0,COUNTIF(T5_imgsummary!E51:N51,"GAL")*100/M51)</f>
        <v>0</v>
      </c>
      <c r="AL51">
        <f>IF(M51=0,0,COUNTIF(T5_imgsummary!E51:N51,"GONIA")*100/M51)</f>
        <v>0</v>
      </c>
      <c r="AM51">
        <f>IF(M51=0,0,COUNTIF(T5_imgsummary!E51:N51,"GONIO")*100/M51)</f>
        <v>0</v>
      </c>
      <c r="AN51">
        <f>IF(M51=0,0,COUNTIF(T5_imgsummary!E51:N51,"HEL")*100/M51)</f>
        <v>0</v>
      </c>
      <c r="AO51">
        <f>IF(M51=0,0,COUNTIF(T5_imgsummary!E51:N51,"HYD")*100/M51)</f>
        <v>0</v>
      </c>
      <c r="AP51">
        <f>IF(M51=0,0,COUNTIF(T5_imgsummary!E51:N51,"ISO")*100/M51)</f>
        <v>0</v>
      </c>
      <c r="AQ51">
        <f>IF(M51=0,0,COUNTIF(T5_imgsummary!E51:N51,"LEPA")*100/M51)</f>
        <v>0</v>
      </c>
      <c r="AR51">
        <f>IF(M51=0,0,COUNTIF(T5_imgsummary!E51:N51,"LEPS")*100/M51)</f>
        <v>0</v>
      </c>
      <c r="AS51">
        <f>IF(M51=0,0,COUNTIF(T5_imgsummary!E51:N51,"LOB")*100/M51)</f>
        <v>0</v>
      </c>
      <c r="AT51">
        <f>IF(M51=0,0,COUNTIF(T5_imgsummary!E51:N51,"MER")*100/M51)</f>
        <v>0</v>
      </c>
      <c r="AU51">
        <f>IF(M51=0,0,COUNTIF(T5_imgsummary!E51:N51,"MILL")*100/M51)</f>
        <v>0</v>
      </c>
      <c r="AV51">
        <f>IF(M51=0,0,COUNTIF(T5_imgsummary!E51:N51,"MON")*100/M51)</f>
        <v>0</v>
      </c>
      <c r="AW51">
        <f>IF(M51=0,0,COUNTIF(T5_imgsummary!E51:N51,"MONTB")*100/M51)</f>
        <v>0</v>
      </c>
      <c r="AX51">
        <f>IF(M51=0,0,COUNTIF(T5_imgsummary!E51:N51,"MONTE")*100/M51)</f>
        <v>0</v>
      </c>
      <c r="AY51">
        <f>IF(M51=0,0,COUNTIF(T5_imgsummary!E51:N51,"MONTF")*100/M51)</f>
        <v>0</v>
      </c>
      <c r="AZ51">
        <f>IF(M51=0,0,COUNTIF(T5_imgsummary!E51:N51,"MYC")*100/M51)</f>
        <v>0</v>
      </c>
      <c r="BA51">
        <f>IF(M51=0,0,COUNTIF(T5_imgsummary!E51:N51,"CB")*100/M51)</f>
        <v>0</v>
      </c>
      <c r="BB51">
        <f>IF(M51=0,0,COUNTIF(T5_imgsummary!E51:N51,"BUB")*100/M51)</f>
        <v>0</v>
      </c>
      <c r="BC51">
        <f>IF(M51=0,0,COUNTIF(T5_imgsummary!E51:N51,"CE")*100/M51)</f>
        <v>0</v>
      </c>
      <c r="BD51">
        <f>IF(M51=0,0,COUNTIF(T5_imgsummary!E51:N51,"CF")*100/M51)</f>
        <v>0</v>
      </c>
      <c r="BE51">
        <f>IF(M51=0,0,COUNTIF(T5_imgsummary!E51:N51,"FOT")*100/M51)</f>
        <v>0</v>
      </c>
      <c r="BF51">
        <f>IF(M51=0,0,COUNTIF(T5_imgsummary!E51:N51,"CM")*100/M51)</f>
        <v>0</v>
      </c>
      <c r="BG51">
        <f>IF(M51=0,0,COUNTIF(T5_imgsummary!E51:N51,"OULA")*100/M51)</f>
        <v>0</v>
      </c>
      <c r="BH51">
        <f>IF(M51=0,0,COUNTIF(T5_imgsummary!E51:N51,"OULO")*100/M51)</f>
        <v>0</v>
      </c>
      <c r="BI51">
        <f>IF(M51=0,0,COUNTIF(T5_imgsummary!E51:N51,"OXY")*100/M51)</f>
        <v>0</v>
      </c>
      <c r="BJ51">
        <f>IF(M51=0,0,COUNTIF(T5_imgsummary!E51:N51,"PACE")*100/M51)</f>
        <v>0</v>
      </c>
      <c r="BK51">
        <f>IF(M51=0,0,COUNTIF(T5_imgsummary!E51:N51,"PACF")*100/M51)</f>
        <v>0</v>
      </c>
      <c r="BL51">
        <f>IF(M51=0,0,COUNTIF(T5_imgsummary!E51:N51,"PAV")*100/M51)</f>
        <v>0</v>
      </c>
      <c r="BM51">
        <f>IF(M51=0,0,COUNTIF(T5_imgsummary!E51:N51,"PEC")*100/M51)</f>
        <v>0</v>
      </c>
      <c r="BN51">
        <f>IF(M51=0,0,COUNTIF(T5_imgsummary!E51:N51,"PLAT")*100/M51)</f>
        <v>0</v>
      </c>
      <c r="BO51">
        <f>IF(M51=0,0,COUNTIF(T5_imgsummary!E51:N51,"POC")*100/M51)</f>
        <v>0</v>
      </c>
      <c r="BP51">
        <f>IF(M51=0,0,COUNTIF(T5_imgsummary!E51:N51,"PORB")*100/M51)</f>
        <v>0</v>
      </c>
      <c r="BQ51">
        <f>IF(M51=0,0,COUNTIF(T5_imgsummary!E51:N51,"PORE")*100/M51)</f>
        <v>0</v>
      </c>
      <c r="BR51">
        <f>IF(M51=0,0,COUNTIF(T5_imgsummary!E51:N51,"PORM")*100/M51)</f>
        <v>0</v>
      </c>
      <c r="BS51">
        <f>IF(M51=0,0,COUNTIF(T5_imgsummary!E51:N51,"SER")*100/M51)</f>
        <v>0</v>
      </c>
      <c r="BT51">
        <f>IF(M51=0,0,COUNTIF(T5_imgsummary!E51:N51,"STY")*100/M51)</f>
        <v>0</v>
      </c>
      <c r="BU51">
        <f>IF(M51=0,0,COUNTIF(T5_imgsummary!E51:N51,"SYM")*100/M51)</f>
        <v>0</v>
      </c>
      <c r="BV51">
        <f>IF(M51=0,0,COUNTIF(T5_imgsummary!E51:N51,"TUBI")*100/M51)</f>
        <v>0</v>
      </c>
      <c r="BW51">
        <f>IF(M51=0,0,COUNTIF(T5_imgsummary!E51:N51,"TURB")*100/M51)</f>
        <v>0</v>
      </c>
      <c r="BX51">
        <f>IF(M51=0,0,COUNTIF(T5_imgsummary!E51:N51,"ZACRF")*100/M51)</f>
        <v>0</v>
      </c>
      <c r="BY51">
        <f>IF(M51=0,0,COUNTIF(T5_imgsummary!E51:N51,"ZAGARF")*100/M51)</f>
        <v>0</v>
      </c>
      <c r="BZ51">
        <f>IF(M51=0,0,COUNTIF(T5_imgsummary!E51:N51,"ZAGATF")*100/M51)</f>
        <v>0</v>
      </c>
      <c r="CA51">
        <f>IF(M51=0,0,COUNTIF(T5_imgsummary!E51:N51,"ZDENF")*100/M51)</f>
        <v>0</v>
      </c>
      <c r="CB51">
        <f>IF(M51=0,0,COUNTIF(T5_imgsummary!E51:N51,"ZEUPF")*100/M51)</f>
        <v>0</v>
      </c>
      <c r="CC51">
        <f>IF(M51=0,0,COUNTIF(T5_imgsummary!E51:N51,"ZFAVF")*100/M51)</f>
        <v>0</v>
      </c>
      <c r="CD51">
        <f>IF(M51=0,0,COUNTIF(T5_imgsummary!E51:N51,"ZCMRF")*100/M51)</f>
        <v>0</v>
      </c>
      <c r="CE51">
        <f>IF(M51=0,0,COUNTIF(T5_imgsummary!E51:N51,"ZMUSF")*100/M51)</f>
        <v>0</v>
      </c>
      <c r="CF51">
        <f>IF(M51=0,0,COUNTIF(T5_imgsummary!E51:N51,"ZNSC")*100/M51)</f>
        <v>0</v>
      </c>
      <c r="CG51">
        <f>IF(M51=0,0,COUNTIF(T5_imgsummary!E51:N51,"ZOC")*100/M51)</f>
        <v>0</v>
      </c>
      <c r="CH51">
        <f>IF(M51=0,0,COUNTIF(T5_imgsummary!E51:N51,"ZPOCF")*100/M51)</f>
        <v>0</v>
      </c>
      <c r="CI51">
        <f>IF(M51=0,0,COUNTIF(T5_imgsummary!E51:N51,"ZPORF")*100/M51)</f>
        <v>0</v>
      </c>
      <c r="CK51" s="26">
        <f>IF(M51=0,0,COUNTIF(T5_imgsummary!E51:N51,"AA")*100/M51)</f>
        <v>60</v>
      </c>
      <c r="CL51">
        <f>IF(M51=0,0,COUNTIF(T5_imgsummary!E51:N51,"CA")*100/M51)</f>
        <v>0</v>
      </c>
      <c r="CM51">
        <f>IF(M51=0,0,COUNTIF(T5_imgsummary!E51:N51,"DC")*100/M51)</f>
        <v>0</v>
      </c>
      <c r="CN51">
        <f>IF(M51=0,0,COUNTIF(T5_imgsummary!E51:N51,"DCA")*100/M51)</f>
        <v>0</v>
      </c>
      <c r="CO51">
        <f>IF(M51=0,0,COUNTIF(T5_imgsummary!E51:N51,"DIS")*100/M51)</f>
        <v>0</v>
      </c>
      <c r="CQ51">
        <f>IF(M51=0,0,COUNTIF(T5_imgsummary!E51:N51,"GRV")*100/M51)</f>
        <v>0</v>
      </c>
      <c r="CR51">
        <f>IF(M51=0,0,COUNTIF(T5_imgsummary!E51:N51,"R")*100/M51)</f>
        <v>0</v>
      </c>
      <c r="CS51">
        <f>IF(M51=0,0,COUNTIF(T5_imgsummary!E51:N51,"S")*100/M51)</f>
        <v>0</v>
      </c>
      <c r="CT51">
        <f>IF(M51=0,0,COUNTIF(T5_imgsummary!E51:N51,"RCK")*100/M51)</f>
        <v>0</v>
      </c>
      <c r="CU51">
        <f>IF(M51=0,0,COUNTIF(T5_imgsummary!E51:N51,"SI")*100/M51)</f>
        <v>0</v>
      </c>
      <c r="CW51">
        <f>IF(M51=0,0,COUNTIF(T5_imgsummary!E51:N51,"COD")*100/M51)</f>
        <v>0</v>
      </c>
      <c r="CX51">
        <f>IF(M51=0,0,COUNTIF(T5_imgsummary!E51:N51,"KAPP")*100/M51)</f>
        <v>0</v>
      </c>
      <c r="CY51" s="26">
        <f>IF(M51=0,0,COUNTIF(T5_imgsummary!E51:N51,"MA")*100/M51)</f>
        <v>30</v>
      </c>
      <c r="CZ51">
        <f>IF(M51=0,0,COUNTIF(T5_imgsummary!E51:N51,"SARG")*100/M51)</f>
        <v>0</v>
      </c>
      <c r="DB51" s="26">
        <f>IF(M51=0,0,COUNTIF(T5_imgsummary!E51:N51,"HA")*100/M51)</f>
        <v>10</v>
      </c>
      <c r="DD51">
        <f>IF(M51=0,0,COUNTIF(T5_imgsummary!E51:N51,"COTS")*100/M51)</f>
        <v>0</v>
      </c>
      <c r="DE51">
        <f>IF(M51=0,0,COUNTIF(T5_imgsummary!E51:N51,"COR")*100/M51)</f>
        <v>0</v>
      </c>
      <c r="DF51">
        <f>IF(M51=0,0,COUNTIF(T5_imgsummary!E51:N51,"DIA")*100/M51)</f>
        <v>0</v>
      </c>
      <c r="DG51">
        <f>IF(M51=0,0,COUNTIF(T5_imgsummary!E51:N51,"GORG")*100/M51)</f>
        <v>0</v>
      </c>
      <c r="DH51">
        <f>IF(M51=0,0,COUNTIF(T5_imgsummary!E51:N51,"ISIS")*100/M51)</f>
        <v>0</v>
      </c>
      <c r="DI51">
        <f>IF(M51=0,0,COUNTIF(T5_imgsummary!E51:N51,"OT")*100/M51)</f>
        <v>0</v>
      </c>
      <c r="DJ51">
        <f>IF(M51=0,0,COUNTIF(T5_imgsummary!E51:N51,"SG")*100/M51)</f>
        <v>0</v>
      </c>
      <c r="DK51">
        <f>IF(M51=0,0,COUNTIF(T5_imgsummary!E51:N51,"SC")*100/M51)</f>
        <v>0</v>
      </c>
      <c r="DL51">
        <f>IF(M51=0,0,COUNTIF(T5_imgsummary!E51:N51,"SP")*100/M51)</f>
        <v>0</v>
      </c>
      <c r="DM51">
        <f>IF(M51=0,0,COUNTIF(T5_imgsummary!E51:N51,"ZO")*100/M51)</f>
        <v>0</v>
      </c>
      <c r="DO51">
        <f>IF(M51=0,0,COUNTIF(T5_imgsummary!E51:N51,"TWB")*100/M51)</f>
        <v>0</v>
      </c>
      <c r="DQ51">
        <f>IF(M51=0,0,COUNTIF(T5_imgsummary!Y51:AH51,"COR")*100/M51)</f>
        <v>0</v>
      </c>
      <c r="DR51">
        <f>IF(M51=0,0,COUNTIF(T5_imgsummary!Y51:AH51,"COTS")*100/M51)</f>
        <v>0</v>
      </c>
      <c r="DS51">
        <f>IF(M51=0,0,COUNTIF(T5_imgsummary!Y51:AH51,"DIA")*100/M51)</f>
        <v>0</v>
      </c>
      <c r="DT51">
        <f>IF(M51=0,0,COUNTIF(T5_imgsummary!Y51:AH51,"GORG")*100/M51)</f>
        <v>0</v>
      </c>
      <c r="DU51">
        <f>IF(M51=0,0,COUNTIF(T5_imgsummary!Y51:AH51,"ISIS")*100/M51)</f>
        <v>0</v>
      </c>
      <c r="DV51">
        <f>IF(M51=0,0,COUNTIF(T5_imgsummary!Y51:AH51,"DIS")*100/M51)</f>
        <v>0</v>
      </c>
      <c r="DW51">
        <f>IF(M51=0,0,COUNTIF(T5_imgsummary!Y51:AH51,"BLEC")*100/M51)</f>
        <v>0</v>
      </c>
      <c r="DX51">
        <f>IF(M51=0,0,COUNTIF(T5_imgsummary!Y51:AH51,"COD")*100/M51)</f>
        <v>0</v>
      </c>
      <c r="DY51">
        <f>IF(M51=0,0,COUNTIF(T5_imgsummary!Y51:AH51,"KAPP")*100/M51)</f>
        <v>0</v>
      </c>
      <c r="DZ51">
        <f>IF(M51=0,0,COUNTIF(T5_imgsummary!Y51:AH51,"SARG")*100/M51)</f>
        <v>0</v>
      </c>
      <c r="EA51">
        <f>IF(M51=0,0,COUNTIF(T5_imgsummary!Y51:AH51,"ZACRF")*100/M51)</f>
        <v>0</v>
      </c>
      <c r="EB51">
        <f>IF(M51=0,0,COUNTIF(T5_imgsummary!Y51:AH51,"ZAGARF")*100/M51)</f>
        <v>0</v>
      </c>
      <c r="EC51">
        <f>IF(M51=0,0,COUNTIF(T5_imgsummary!Y51:AH51,"ZAGATF")*100/M51)</f>
        <v>0</v>
      </c>
      <c r="ED51">
        <f>IF(M51=0,0,COUNTIF(T5_imgsummary!Y51:AH51,"ZCMRF")*100/M51)</f>
        <v>0</v>
      </c>
      <c r="EE51">
        <f>IF(M51=0,0,COUNTIF(T5_imgsummary!Y51:AH51,"ZDENF")*100/M51)</f>
        <v>0</v>
      </c>
      <c r="EF51">
        <f>IF(M51=0,0,COUNTIF(T5_imgsummary!Y51:AH51,"ZEUPF")*100/M51)</f>
        <v>0</v>
      </c>
      <c r="EG51">
        <f>IF(M51=0,0,COUNTIF(T5_imgsummary!Y51:AH51,"ZFAVF")*100/M51)</f>
        <v>0</v>
      </c>
      <c r="EH51">
        <f>IF(M51=0,0,COUNTIF(T5_imgsummary!Y51:AH51,"ZMUSF")*100/M51)</f>
        <v>0</v>
      </c>
      <c r="EI51">
        <f>IF(M51=0,0,COUNTIF(T5_imgsummary!Y51:AH51,"ZNSC")*100/M51)</f>
        <v>0</v>
      </c>
      <c r="EJ51">
        <f>IF(M51=0,0,COUNTIF(T5_imgsummary!Y51:AH51,"ZOC")*100/M51)</f>
        <v>0</v>
      </c>
      <c r="EK51">
        <f>IF(M51=0,0,COUNTIF(T5_imgsummary!Y51:AH51,"ZPOCF")*100/M51)</f>
        <v>0</v>
      </c>
      <c r="EL51">
        <f>IF(M51=0,0,COUNTIF(T5_imgsummary!Y51:AH51,"ZPORF")*100/M51)</f>
        <v>0</v>
      </c>
    </row>
    <row r="52" spans="1:142" x14ac:dyDescent="0.25">
      <c r="A52">
        <v>50</v>
      </c>
      <c r="B52" t="s">
        <v>1078</v>
      </c>
      <c r="F52">
        <f>IF(M52=0,0,COUNTIF(T5_imgsummary!O52:X52,"HC")*100/M52)</f>
        <v>0</v>
      </c>
      <c r="G52" s="26">
        <f>IF(M52=0,0,COUNTIF(T5_imgsummary!O52:X52,"AA")*100/M52)</f>
        <v>60</v>
      </c>
      <c r="H52">
        <f>IF(M52=0,0,COUNTIF(T5_imgsummary!O52:X52,"AB")*100/M52)</f>
        <v>0</v>
      </c>
      <c r="I52" s="26">
        <f>IF(M52=0,0,COUNTIF(T5_imgsummary!O52:X52,"MA")*100/M52)</f>
        <v>40</v>
      </c>
      <c r="J52">
        <f>IF(M52=0,0,COUNTIF(T5_imgsummary!O52:X52,"HA")*100/M52)</f>
        <v>0</v>
      </c>
      <c r="K52">
        <f>IF(M52=0,0,COUNTIF(T5_imgsummary!O52:X52,"OB")*100/M52)</f>
        <v>0</v>
      </c>
      <c r="L52">
        <f>IF(M52=0,0,COUNTIF(T5_imgsummary!O52:X52,"TWB")*100/M52)</f>
        <v>0</v>
      </c>
      <c r="M52">
        <f>10-COUNTIF(T5_imgsummary!O52:X52,"TWS")</f>
        <v>10</v>
      </c>
      <c r="P52">
        <f>IF(M52=0,0,COUNTIF(T5_imgsummary!E52:N52,"ACAN")*100/M52)</f>
        <v>0</v>
      </c>
      <c r="Q52">
        <f>IF(M52=0,0,COUNTIF(T5_imgsummary!E52:N52,"ACB")*100/M52)</f>
        <v>0</v>
      </c>
      <c r="R52">
        <f>IF(M52=0,0,COUNTIF(T5_imgsummary!E52:N52,"ACC")*100/M52)</f>
        <v>0</v>
      </c>
      <c r="S52">
        <f>IF(M52=0,0,COUNTIF(T5_imgsummary!E52:N52,"ACD")*100/M52)</f>
        <v>0</v>
      </c>
      <c r="T52">
        <f>IF(M52=0,0,COUNTIF(T5_imgsummary!E52:N52,"ACH")*100/M52)</f>
        <v>0</v>
      </c>
      <c r="U52">
        <f>IF(M52=0,0,COUNTIF(T5_imgsummary!E52:N52,"ACT")*100/M52)</f>
        <v>0</v>
      </c>
      <c r="V52">
        <f>IF(M52=0,0,COUNTIF(T5_imgsummary!E52:N52,"ACR")*100/M52)</f>
        <v>0</v>
      </c>
      <c r="W52">
        <f>IF(M52=0,0,COUNTIF(T5_imgsummary!E52:N52,"AST")*100/M52)</f>
        <v>0</v>
      </c>
      <c r="X52">
        <f>IF(M52=0,0,COUNTIF(T5_imgsummary!E52:N52,"AF")*100/M52)</f>
        <v>0</v>
      </c>
      <c r="Y52">
        <f>IF(M52=0,0,COUNTIF(T5_imgsummary!E52:N52,"BLEC")*100/M52)</f>
        <v>0</v>
      </c>
      <c r="Z52">
        <f>IF(M52=0,0,COUNTIF(T5_imgsummary!E52:N52,"CAU")*100/M52)</f>
        <v>0</v>
      </c>
      <c r="AA52">
        <f>IF(M52=0,0,COUNTIF(T5_imgsummary!E52:N52,"COE")*100/M52)</f>
        <v>0</v>
      </c>
      <c r="AB52">
        <f>IF(M52=0,0,COUNTIF(T5_imgsummary!E52:N52,"COS")*100/M52)</f>
        <v>0</v>
      </c>
      <c r="AC52">
        <f>IF(M52=0,0,COUNTIF(T5_imgsummary!E52:N52,"CYP")*100/M52)</f>
        <v>0</v>
      </c>
      <c r="AD52">
        <f>IF(M52=0,0,COUNTIF(T5_imgsummary!E52:N52,"DIP")*100/M52)</f>
        <v>0</v>
      </c>
      <c r="AE52">
        <f>IF(M52=0,0,COUNTIF(T5_imgsummary!E52:N52,"ECHY")*100/M52)</f>
        <v>0</v>
      </c>
      <c r="AF52">
        <f>IF(M52=0,0,COUNTIF(T5_imgsummary!E52:N52,"ECHI")*100/M52)</f>
        <v>0</v>
      </c>
      <c r="AG52">
        <f>IF(M52=0,0,COUNTIF(T5_imgsummary!E52:N52,"EUP")*100/M52)</f>
        <v>0</v>
      </c>
      <c r="AH52">
        <f>IF(M52=0,0,COUNTIF(T5_imgsummary!E52:N52,"FAV")*100/M52)</f>
        <v>0</v>
      </c>
      <c r="AI52">
        <f>IF(M52=0,0,COUNTIF(T5_imgsummary!E52:N52,"FVI")*100/M52)</f>
        <v>0</v>
      </c>
      <c r="AJ52">
        <f>IF(M52=0,0,COUNTIF(T5_imgsummary!E52:N52,"CMR")*100/M52)</f>
        <v>0</v>
      </c>
      <c r="AK52">
        <f>IF(M52=0,0,COUNTIF(T5_imgsummary!E52:N52,"GAL")*100/M52)</f>
        <v>0</v>
      </c>
      <c r="AL52">
        <f>IF(M52=0,0,COUNTIF(T5_imgsummary!E52:N52,"GONIA")*100/M52)</f>
        <v>0</v>
      </c>
      <c r="AM52">
        <f>IF(M52=0,0,COUNTIF(T5_imgsummary!E52:N52,"GONIO")*100/M52)</f>
        <v>0</v>
      </c>
      <c r="AN52">
        <f>IF(M52=0,0,COUNTIF(T5_imgsummary!E52:N52,"HEL")*100/M52)</f>
        <v>0</v>
      </c>
      <c r="AO52">
        <f>IF(M52=0,0,COUNTIF(T5_imgsummary!E52:N52,"HYD")*100/M52)</f>
        <v>0</v>
      </c>
      <c r="AP52">
        <f>IF(M52=0,0,COUNTIF(T5_imgsummary!E52:N52,"ISO")*100/M52)</f>
        <v>0</v>
      </c>
      <c r="AQ52">
        <f>IF(M52=0,0,COUNTIF(T5_imgsummary!E52:N52,"LEPA")*100/M52)</f>
        <v>0</v>
      </c>
      <c r="AR52">
        <f>IF(M52=0,0,COUNTIF(T5_imgsummary!E52:N52,"LEPS")*100/M52)</f>
        <v>0</v>
      </c>
      <c r="AS52">
        <f>IF(M52=0,0,COUNTIF(T5_imgsummary!E52:N52,"LOB")*100/M52)</f>
        <v>0</v>
      </c>
      <c r="AT52">
        <f>IF(M52=0,0,COUNTIF(T5_imgsummary!E52:N52,"MER")*100/M52)</f>
        <v>0</v>
      </c>
      <c r="AU52">
        <f>IF(M52=0,0,COUNTIF(T5_imgsummary!E52:N52,"MILL")*100/M52)</f>
        <v>0</v>
      </c>
      <c r="AV52">
        <f>IF(M52=0,0,COUNTIF(T5_imgsummary!E52:N52,"MON")*100/M52)</f>
        <v>0</v>
      </c>
      <c r="AW52">
        <f>IF(M52=0,0,COUNTIF(T5_imgsummary!E52:N52,"MONTB")*100/M52)</f>
        <v>0</v>
      </c>
      <c r="AX52">
        <f>IF(M52=0,0,COUNTIF(T5_imgsummary!E52:N52,"MONTE")*100/M52)</f>
        <v>0</v>
      </c>
      <c r="AY52">
        <f>IF(M52=0,0,COUNTIF(T5_imgsummary!E52:N52,"MONTF")*100/M52)</f>
        <v>0</v>
      </c>
      <c r="AZ52">
        <f>IF(M52=0,0,COUNTIF(T5_imgsummary!E52:N52,"MYC")*100/M52)</f>
        <v>0</v>
      </c>
      <c r="BA52">
        <f>IF(M52=0,0,COUNTIF(T5_imgsummary!E52:N52,"CB")*100/M52)</f>
        <v>0</v>
      </c>
      <c r="BB52">
        <f>IF(M52=0,0,COUNTIF(T5_imgsummary!E52:N52,"BUB")*100/M52)</f>
        <v>0</v>
      </c>
      <c r="BC52">
        <f>IF(M52=0,0,COUNTIF(T5_imgsummary!E52:N52,"CE")*100/M52)</f>
        <v>0</v>
      </c>
      <c r="BD52">
        <f>IF(M52=0,0,COUNTIF(T5_imgsummary!E52:N52,"CF")*100/M52)</f>
        <v>0</v>
      </c>
      <c r="BE52">
        <f>IF(M52=0,0,COUNTIF(T5_imgsummary!E52:N52,"FOT")*100/M52)</f>
        <v>0</v>
      </c>
      <c r="BF52">
        <f>IF(M52=0,0,COUNTIF(T5_imgsummary!E52:N52,"CM")*100/M52)</f>
        <v>0</v>
      </c>
      <c r="BG52">
        <f>IF(M52=0,0,COUNTIF(T5_imgsummary!E52:N52,"OULA")*100/M52)</f>
        <v>0</v>
      </c>
      <c r="BH52">
        <f>IF(M52=0,0,COUNTIF(T5_imgsummary!E52:N52,"OULO")*100/M52)</f>
        <v>0</v>
      </c>
      <c r="BI52">
        <f>IF(M52=0,0,COUNTIF(T5_imgsummary!E52:N52,"OXY")*100/M52)</f>
        <v>0</v>
      </c>
      <c r="BJ52">
        <f>IF(M52=0,0,COUNTIF(T5_imgsummary!E52:N52,"PACE")*100/M52)</f>
        <v>0</v>
      </c>
      <c r="BK52">
        <f>IF(M52=0,0,COUNTIF(T5_imgsummary!E52:N52,"PACF")*100/M52)</f>
        <v>0</v>
      </c>
      <c r="BL52">
        <f>IF(M52=0,0,COUNTIF(T5_imgsummary!E52:N52,"PAV")*100/M52)</f>
        <v>0</v>
      </c>
      <c r="BM52">
        <f>IF(M52=0,0,COUNTIF(T5_imgsummary!E52:N52,"PEC")*100/M52)</f>
        <v>0</v>
      </c>
      <c r="BN52">
        <f>IF(M52=0,0,COUNTIF(T5_imgsummary!E52:N52,"PLAT")*100/M52)</f>
        <v>0</v>
      </c>
      <c r="BO52">
        <f>IF(M52=0,0,COUNTIF(T5_imgsummary!E52:N52,"POC")*100/M52)</f>
        <v>0</v>
      </c>
      <c r="BP52">
        <f>IF(M52=0,0,COUNTIF(T5_imgsummary!E52:N52,"PORB")*100/M52)</f>
        <v>0</v>
      </c>
      <c r="BQ52">
        <f>IF(M52=0,0,COUNTIF(T5_imgsummary!E52:N52,"PORE")*100/M52)</f>
        <v>0</v>
      </c>
      <c r="BR52">
        <f>IF(M52=0,0,COUNTIF(T5_imgsummary!E52:N52,"PORM")*100/M52)</f>
        <v>0</v>
      </c>
      <c r="BS52">
        <f>IF(M52=0,0,COUNTIF(T5_imgsummary!E52:N52,"SER")*100/M52)</f>
        <v>0</v>
      </c>
      <c r="BT52">
        <f>IF(M52=0,0,COUNTIF(T5_imgsummary!E52:N52,"STY")*100/M52)</f>
        <v>0</v>
      </c>
      <c r="BU52">
        <f>IF(M52=0,0,COUNTIF(T5_imgsummary!E52:N52,"SYM")*100/M52)</f>
        <v>0</v>
      </c>
      <c r="BV52">
        <f>IF(M52=0,0,COUNTIF(T5_imgsummary!E52:N52,"TUBI")*100/M52)</f>
        <v>0</v>
      </c>
      <c r="BW52">
        <f>IF(M52=0,0,COUNTIF(T5_imgsummary!E52:N52,"TURB")*100/M52)</f>
        <v>0</v>
      </c>
      <c r="BX52">
        <f>IF(M52=0,0,COUNTIF(T5_imgsummary!E52:N52,"ZACRF")*100/M52)</f>
        <v>0</v>
      </c>
      <c r="BY52">
        <f>IF(M52=0,0,COUNTIF(T5_imgsummary!E52:N52,"ZAGARF")*100/M52)</f>
        <v>0</v>
      </c>
      <c r="BZ52">
        <f>IF(M52=0,0,COUNTIF(T5_imgsummary!E52:N52,"ZAGATF")*100/M52)</f>
        <v>0</v>
      </c>
      <c r="CA52">
        <f>IF(M52=0,0,COUNTIF(T5_imgsummary!E52:N52,"ZDENF")*100/M52)</f>
        <v>0</v>
      </c>
      <c r="CB52">
        <f>IF(M52=0,0,COUNTIF(T5_imgsummary!E52:N52,"ZEUPF")*100/M52)</f>
        <v>0</v>
      </c>
      <c r="CC52">
        <f>IF(M52=0,0,COUNTIF(T5_imgsummary!E52:N52,"ZFAVF")*100/M52)</f>
        <v>0</v>
      </c>
      <c r="CD52">
        <f>IF(M52=0,0,COUNTIF(T5_imgsummary!E52:N52,"ZCMRF")*100/M52)</f>
        <v>0</v>
      </c>
      <c r="CE52">
        <f>IF(M52=0,0,COUNTIF(T5_imgsummary!E52:N52,"ZMUSF")*100/M52)</f>
        <v>0</v>
      </c>
      <c r="CF52">
        <f>IF(M52=0,0,COUNTIF(T5_imgsummary!E52:N52,"ZNSC")*100/M52)</f>
        <v>0</v>
      </c>
      <c r="CG52">
        <f>IF(M52=0,0,COUNTIF(T5_imgsummary!E52:N52,"ZOC")*100/M52)</f>
        <v>0</v>
      </c>
      <c r="CH52">
        <f>IF(M52=0,0,COUNTIF(T5_imgsummary!E52:N52,"ZPOCF")*100/M52)</f>
        <v>0</v>
      </c>
      <c r="CI52">
        <f>IF(M52=0,0,COUNTIF(T5_imgsummary!E52:N52,"ZPORF")*100/M52)</f>
        <v>0</v>
      </c>
      <c r="CK52" s="26">
        <f>IF(M52=0,0,COUNTIF(T5_imgsummary!E52:N52,"AA")*100/M52)</f>
        <v>60</v>
      </c>
      <c r="CL52">
        <f>IF(M52=0,0,COUNTIF(T5_imgsummary!E52:N52,"CA")*100/M52)</f>
        <v>0</v>
      </c>
      <c r="CM52">
        <f>IF(M52=0,0,COUNTIF(T5_imgsummary!E52:N52,"DC")*100/M52)</f>
        <v>0</v>
      </c>
      <c r="CN52">
        <f>IF(M52=0,0,COUNTIF(T5_imgsummary!E52:N52,"DCA")*100/M52)</f>
        <v>0</v>
      </c>
      <c r="CO52">
        <f>IF(M52=0,0,COUNTIF(T5_imgsummary!E52:N52,"DIS")*100/M52)</f>
        <v>0</v>
      </c>
      <c r="CQ52">
        <f>IF(M52=0,0,COUNTIF(T5_imgsummary!E52:N52,"GRV")*100/M52)</f>
        <v>0</v>
      </c>
      <c r="CR52">
        <f>IF(M52=0,0,COUNTIF(T5_imgsummary!E52:N52,"R")*100/M52)</f>
        <v>0</v>
      </c>
      <c r="CS52">
        <f>IF(M52=0,0,COUNTIF(T5_imgsummary!E52:N52,"S")*100/M52)</f>
        <v>0</v>
      </c>
      <c r="CT52">
        <f>IF(M52=0,0,COUNTIF(T5_imgsummary!E52:N52,"RCK")*100/M52)</f>
        <v>0</v>
      </c>
      <c r="CU52">
        <f>IF(M52=0,0,COUNTIF(T5_imgsummary!E52:N52,"SI")*100/M52)</f>
        <v>0</v>
      </c>
      <c r="CW52">
        <f>IF(M52=0,0,COUNTIF(T5_imgsummary!E52:N52,"COD")*100/M52)</f>
        <v>0</v>
      </c>
      <c r="CX52">
        <f>IF(M52=0,0,COUNTIF(T5_imgsummary!E52:N52,"KAPP")*100/M52)</f>
        <v>0</v>
      </c>
      <c r="CY52" s="26">
        <f>IF(M52=0,0,COUNTIF(T5_imgsummary!E52:N52,"MA")*100/M52)</f>
        <v>40</v>
      </c>
      <c r="CZ52">
        <f>IF(M52=0,0,COUNTIF(T5_imgsummary!E52:N52,"SARG")*100/M52)</f>
        <v>0</v>
      </c>
      <c r="DB52">
        <f>IF(M52=0,0,COUNTIF(T5_imgsummary!E52:N52,"HA")*100/M52)</f>
        <v>0</v>
      </c>
      <c r="DD52">
        <f>IF(M52=0,0,COUNTIF(T5_imgsummary!E52:N52,"COTS")*100/M52)</f>
        <v>0</v>
      </c>
      <c r="DE52">
        <f>IF(M52=0,0,COUNTIF(T5_imgsummary!E52:N52,"COR")*100/M52)</f>
        <v>0</v>
      </c>
      <c r="DF52">
        <f>IF(M52=0,0,COUNTIF(T5_imgsummary!E52:N52,"DIA")*100/M52)</f>
        <v>0</v>
      </c>
      <c r="DG52">
        <f>IF(M52=0,0,COUNTIF(T5_imgsummary!E52:N52,"GORG")*100/M52)</f>
        <v>0</v>
      </c>
      <c r="DH52">
        <f>IF(M52=0,0,COUNTIF(T5_imgsummary!E52:N52,"ISIS")*100/M52)</f>
        <v>0</v>
      </c>
      <c r="DI52">
        <f>IF(M52=0,0,COUNTIF(T5_imgsummary!E52:N52,"OT")*100/M52)</f>
        <v>0</v>
      </c>
      <c r="DJ52">
        <f>IF(M52=0,0,COUNTIF(T5_imgsummary!E52:N52,"SG")*100/M52)</f>
        <v>0</v>
      </c>
      <c r="DK52">
        <f>IF(M52=0,0,COUNTIF(T5_imgsummary!E52:N52,"SC")*100/M52)</f>
        <v>0</v>
      </c>
      <c r="DL52">
        <f>IF(M52=0,0,COUNTIF(T5_imgsummary!E52:N52,"SP")*100/M52)</f>
        <v>0</v>
      </c>
      <c r="DM52">
        <f>IF(M52=0,0,COUNTIF(T5_imgsummary!E52:N52,"ZO")*100/M52)</f>
        <v>0</v>
      </c>
      <c r="DO52">
        <f>IF(M52=0,0,COUNTIF(T5_imgsummary!E52:N52,"TWB")*100/M52)</f>
        <v>0</v>
      </c>
      <c r="DQ52">
        <f>IF(M52=0,0,COUNTIF(T5_imgsummary!Y52:AH52,"COR")*100/M52)</f>
        <v>0</v>
      </c>
      <c r="DR52">
        <f>IF(M52=0,0,COUNTIF(T5_imgsummary!Y52:AH52,"COTS")*100/M52)</f>
        <v>0</v>
      </c>
      <c r="DS52">
        <f>IF(M52=0,0,COUNTIF(T5_imgsummary!Y52:AH52,"DIA")*100/M52)</f>
        <v>0</v>
      </c>
      <c r="DT52">
        <f>IF(M52=0,0,COUNTIF(T5_imgsummary!Y52:AH52,"GORG")*100/M52)</f>
        <v>0</v>
      </c>
      <c r="DU52">
        <f>IF(M52=0,0,COUNTIF(T5_imgsummary!Y52:AH52,"ISIS")*100/M52)</f>
        <v>0</v>
      </c>
      <c r="DV52">
        <f>IF(M52=0,0,COUNTIF(T5_imgsummary!Y52:AH52,"DIS")*100/M52)</f>
        <v>0</v>
      </c>
      <c r="DW52">
        <f>IF(M52=0,0,COUNTIF(T5_imgsummary!Y52:AH52,"BLEC")*100/M52)</f>
        <v>0</v>
      </c>
      <c r="DX52">
        <f>IF(M52=0,0,COUNTIF(T5_imgsummary!Y52:AH52,"COD")*100/M52)</f>
        <v>0</v>
      </c>
      <c r="DY52">
        <f>IF(M52=0,0,COUNTIF(T5_imgsummary!Y52:AH52,"KAPP")*100/M52)</f>
        <v>0</v>
      </c>
      <c r="DZ52">
        <f>IF(M52=0,0,COUNTIF(T5_imgsummary!Y52:AH52,"SARG")*100/M52)</f>
        <v>0</v>
      </c>
      <c r="EA52">
        <f>IF(M52=0,0,COUNTIF(T5_imgsummary!Y52:AH52,"ZACRF")*100/M52)</f>
        <v>0</v>
      </c>
      <c r="EB52">
        <f>IF(M52=0,0,COUNTIF(T5_imgsummary!Y52:AH52,"ZAGARF")*100/M52)</f>
        <v>0</v>
      </c>
      <c r="EC52">
        <f>IF(M52=0,0,COUNTIF(T5_imgsummary!Y52:AH52,"ZAGATF")*100/M52)</f>
        <v>0</v>
      </c>
      <c r="ED52">
        <f>IF(M52=0,0,COUNTIF(T5_imgsummary!Y52:AH52,"ZCMRF")*100/M52)</f>
        <v>0</v>
      </c>
      <c r="EE52">
        <f>IF(M52=0,0,COUNTIF(T5_imgsummary!Y52:AH52,"ZDENF")*100/M52)</f>
        <v>0</v>
      </c>
      <c r="EF52">
        <f>IF(M52=0,0,COUNTIF(T5_imgsummary!Y52:AH52,"ZEUPF")*100/M52)</f>
        <v>0</v>
      </c>
      <c r="EG52">
        <f>IF(M52=0,0,COUNTIF(T5_imgsummary!Y52:AH52,"ZFAVF")*100/M52)</f>
        <v>0</v>
      </c>
      <c r="EH52">
        <f>IF(M52=0,0,COUNTIF(T5_imgsummary!Y52:AH52,"ZMUSF")*100/M52)</f>
        <v>0</v>
      </c>
      <c r="EI52">
        <f>IF(M52=0,0,COUNTIF(T5_imgsummary!Y52:AH52,"ZNSC")*100/M52)</f>
        <v>0</v>
      </c>
      <c r="EJ52">
        <f>IF(M52=0,0,COUNTIF(T5_imgsummary!Y52:AH52,"ZOC")*100/M52)</f>
        <v>0</v>
      </c>
      <c r="EK52">
        <f>IF(M52=0,0,COUNTIF(T5_imgsummary!Y52:AH52,"ZPOCF")*100/M52)</f>
        <v>0</v>
      </c>
      <c r="EL52">
        <f>IF(M52=0,0,COUNTIF(T5_imgsummary!Y52:AH52,"ZPORF")*100/M52)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 x14ac:dyDescent="0.25"/>
  <cols>
    <col min="1" max="1" width="33.1406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318</v>
      </c>
      <c r="N1">
        <v>9</v>
      </c>
    </row>
    <row r="2" spans="1:14" x14ac:dyDescent="0.25">
      <c r="A2" t="s">
        <v>319</v>
      </c>
      <c r="C2" t="s">
        <v>320</v>
      </c>
      <c r="D2" t="s">
        <v>321</v>
      </c>
      <c r="N2">
        <v>10</v>
      </c>
    </row>
    <row r="3" spans="1:14" x14ac:dyDescent="0.25">
      <c r="A3" t="s">
        <v>322</v>
      </c>
      <c r="N3">
        <v>0</v>
      </c>
    </row>
    <row r="4" spans="1:14" x14ac:dyDescent="0.25">
      <c r="A4" t="s">
        <v>323</v>
      </c>
      <c r="N4">
        <v>0</v>
      </c>
    </row>
    <row r="5" spans="1:14" x14ac:dyDescent="0.25">
      <c r="A5" t="s">
        <v>324</v>
      </c>
      <c r="N5">
        <v>0</v>
      </c>
    </row>
    <row r="6" spans="1:14" x14ac:dyDescent="0.25">
      <c r="A6" t="s">
        <v>325</v>
      </c>
      <c r="N6">
        <v>121</v>
      </c>
    </row>
    <row r="7" spans="1:14" x14ac:dyDescent="0.25">
      <c r="A7" t="s">
        <v>326</v>
      </c>
      <c r="B7">
        <v>10</v>
      </c>
      <c r="D7" s="27" t="s">
        <v>327</v>
      </c>
      <c r="E7" t="s">
        <v>328</v>
      </c>
      <c r="N7">
        <v>16</v>
      </c>
    </row>
    <row r="8" spans="1:14" x14ac:dyDescent="0.25">
      <c r="A8" t="s">
        <v>329</v>
      </c>
      <c r="B8">
        <v>50</v>
      </c>
      <c r="N8">
        <v>22</v>
      </c>
    </row>
    <row r="9" spans="1:14" x14ac:dyDescent="0.25">
      <c r="A9" t="s">
        <v>330</v>
      </c>
      <c r="B9">
        <v>2</v>
      </c>
      <c r="C9" t="s">
        <v>331</v>
      </c>
      <c r="D9">
        <v>501</v>
      </c>
      <c r="N9">
        <v>70</v>
      </c>
    </row>
    <row r="10" spans="1:14" x14ac:dyDescent="0.25">
      <c r="A10" s="28" t="s">
        <v>332</v>
      </c>
      <c r="B10" s="28">
        <f ca="1">COUNTA(OFFSET(T1_raw!A2,0,0,D9-B9+1,1))</f>
        <v>500</v>
      </c>
      <c r="N10">
        <v>49</v>
      </c>
    </row>
    <row r="11" spans="1:14" x14ac:dyDescent="0.25">
      <c r="A11" t="s">
        <v>333</v>
      </c>
      <c r="N11">
        <v>70</v>
      </c>
    </row>
    <row r="12" spans="1:14" x14ac:dyDescent="0.25">
      <c r="A12" t="s">
        <v>334</v>
      </c>
      <c r="N12">
        <v>26</v>
      </c>
    </row>
    <row r="13" spans="1:14" x14ac:dyDescent="0.25">
      <c r="A13" t="s">
        <v>335</v>
      </c>
      <c r="B13" t="s">
        <v>555</v>
      </c>
      <c r="N13">
        <v>47</v>
      </c>
    </row>
    <row r="14" spans="1:14" ht="15.75" thickBot="1" x14ac:dyDescent="0.3">
      <c r="N14">
        <v>8</v>
      </c>
    </row>
    <row r="15" spans="1:14" ht="15.75" thickTop="1" x14ac:dyDescent="0.25">
      <c r="A15" s="38" t="s">
        <v>375</v>
      </c>
      <c r="B15" s="30" t="s">
        <v>337</v>
      </c>
      <c r="C15" s="30" t="s">
        <v>338</v>
      </c>
      <c r="D15" s="30" t="s">
        <v>339</v>
      </c>
      <c r="E15" s="43" t="s">
        <v>340</v>
      </c>
      <c r="G15" s="38" t="s">
        <v>336</v>
      </c>
      <c r="H15" s="30" t="s">
        <v>337</v>
      </c>
      <c r="I15" s="30" t="s">
        <v>338</v>
      </c>
      <c r="J15" s="30" t="s">
        <v>339</v>
      </c>
      <c r="K15" s="43" t="s">
        <v>340</v>
      </c>
      <c r="N15">
        <v>16</v>
      </c>
    </row>
    <row r="16" spans="1:14" x14ac:dyDescent="0.25">
      <c r="A16" s="39" t="s">
        <v>376</v>
      </c>
      <c r="B16" s="32">
        <f ca="1">COUNTIF(OFFSET(T1_raw!C2,0,0,D9-B9+1,1), "HC")</f>
        <v>63</v>
      </c>
      <c r="C16" s="33">
        <f ca="1">(B16/H121)*100</f>
        <v>12.6</v>
      </c>
      <c r="D16" s="33">
        <f ca="1">SUM(J17:J88)</f>
        <v>2.4098048886710313</v>
      </c>
      <c r="E16" s="44">
        <f ca="1">1-SUM(K17:K88)</f>
        <v>0.87679516250944822</v>
      </c>
      <c r="G16" s="41" t="s">
        <v>114</v>
      </c>
      <c r="K16" s="47"/>
      <c r="N16">
        <v>121</v>
      </c>
    </row>
    <row r="17" spans="1:14" x14ac:dyDescent="0.25">
      <c r="A17" s="40" t="s">
        <v>377</v>
      </c>
      <c r="B17">
        <f ca="1">COUNTIF(OFFSET(T1_raw!C2,0,0,D9-B9+1,1), "AA")</f>
        <v>225</v>
      </c>
      <c r="C17" s="29">
        <f ca="1">(B17/H121)*100</f>
        <v>45</v>
      </c>
      <c r="D17" s="29">
        <f ca="1">SUM(J90:J94)</f>
        <v>0.40768137390307108</v>
      </c>
      <c r="E17" s="45">
        <f ca="1">1-SUM(K90:K94)</f>
        <v>0.20096790123456787</v>
      </c>
      <c r="G17" s="40" t="s">
        <v>125</v>
      </c>
      <c r="H17">
        <f ca="1">COUNTIF(OFFSET(T1_raw!A2,0,0,D9-B9+1,1),"ACAN")</f>
        <v>0</v>
      </c>
      <c r="I17" s="29">
        <f ca="1">(H17/H121)*100</f>
        <v>0</v>
      </c>
      <c r="J17" s="29">
        <f ca="1">IF(H17=0,0,-1*((H17/B16)*(LN(H17/B16))))</f>
        <v>0</v>
      </c>
      <c r="K17" s="45">
        <f ca="1">IF(H17=0,0,((H17/B16)^2))</f>
        <v>0</v>
      </c>
      <c r="N17">
        <v>7</v>
      </c>
    </row>
    <row r="18" spans="1:14" x14ac:dyDescent="0.25">
      <c r="A18" s="39" t="s">
        <v>378</v>
      </c>
      <c r="B18" s="32">
        <f ca="1">COUNTIF(OFFSET(T1_raw!C2,0,0,D9-B9+1,1), "AB")</f>
        <v>0</v>
      </c>
      <c r="C18" s="33">
        <f ca="1">(B18/H121)*100</f>
        <v>0</v>
      </c>
      <c r="D18" s="33">
        <f ca="1">SUM(J96:J100)</f>
        <v>0</v>
      </c>
      <c r="E18" s="44">
        <f ca="1">1-SUM(K96:K100)</f>
        <v>1</v>
      </c>
      <c r="G18" s="40" t="s">
        <v>127</v>
      </c>
      <c r="H18">
        <f ca="1">COUNTIF(OFFSET(T1_raw!A2,0,0,D9-B9+1,1),"ACB")</f>
        <v>0</v>
      </c>
      <c r="I18" s="29">
        <f ca="1">(H18/H121)*100</f>
        <v>0</v>
      </c>
      <c r="J18" s="29">
        <f ca="1">IF(H18=0,0,-1*((H18/B16)*(LN(H18/B16))))</f>
        <v>0</v>
      </c>
      <c r="K18" s="45">
        <f ca="1">IF(H18=0,0,((H18/B16)^2))</f>
        <v>0</v>
      </c>
    </row>
    <row r="19" spans="1:14" x14ac:dyDescent="0.25">
      <c r="A19" s="40" t="s">
        <v>379</v>
      </c>
      <c r="B19">
        <f ca="1">COUNTIF(OFFSET(T1_raw!C2,0,0,D9-B9+1,1), "MA")</f>
        <v>64</v>
      </c>
      <c r="C19" s="29">
        <f ca="1">(B19/H121)*100</f>
        <v>12.8</v>
      </c>
      <c r="D19" s="29">
        <f ca="1">SUM(J102:J105)</f>
        <v>0</v>
      </c>
      <c r="E19" s="45">
        <f ca="1">1-SUM(K102:K105)</f>
        <v>0</v>
      </c>
      <c r="G19" s="40" t="s">
        <v>129</v>
      </c>
      <c r="H19">
        <f ca="1">COUNTIF(OFFSET(T1_raw!A2,0,0,D9-B9+1,1),"ACC")</f>
        <v>0</v>
      </c>
      <c r="I19" s="29">
        <f ca="1">(H19/H121)*100</f>
        <v>0</v>
      </c>
      <c r="J19" s="29">
        <f ca="1">IF(H19=0,0,-1*((H19/B16)*(LN(H19/B16))))</f>
        <v>0</v>
      </c>
      <c r="K19" s="45">
        <f ca="1">IF(H19=0,0,((H19/B16)^2))</f>
        <v>0</v>
      </c>
    </row>
    <row r="20" spans="1:14" x14ac:dyDescent="0.25">
      <c r="A20" s="39" t="s">
        <v>380</v>
      </c>
      <c r="B20" s="32">
        <f ca="1">COUNTIF(OFFSET(T1_raw!C2,0,0,D9-B9+1,1), "HA")</f>
        <v>104</v>
      </c>
      <c r="C20" s="33">
        <f ca="1">(B20/H121)*100</f>
        <v>20.8</v>
      </c>
      <c r="D20" s="33">
        <f ca="1">SUM(J107:J107)</f>
        <v>0</v>
      </c>
      <c r="E20" s="44">
        <f ca="1">1-SUM(K107:K107)</f>
        <v>0</v>
      </c>
      <c r="G20" s="40" t="s">
        <v>131</v>
      </c>
      <c r="H20">
        <f ca="1">COUNTIF(OFFSET(T1_raw!A2,0,0,D9-B9+1,1),"ACD")</f>
        <v>0</v>
      </c>
      <c r="I20" s="29">
        <f ca="1">(H20/H121)*100</f>
        <v>0</v>
      </c>
      <c r="J20" s="29">
        <f ca="1">IF(H20=0,0,-1*((H20/B16)*(LN(H20/B16))))</f>
        <v>0</v>
      </c>
      <c r="K20" s="45">
        <f ca="1">IF(H20=0,0,((H20/B16)^2))</f>
        <v>0</v>
      </c>
    </row>
    <row r="21" spans="1:14" x14ac:dyDescent="0.25">
      <c r="A21" s="40" t="s">
        <v>381</v>
      </c>
      <c r="B21">
        <f ca="1">COUNTIF(OFFSET(T1_raw!C2,0,0,D9-B9+1,1), "OB")</f>
        <v>44</v>
      </c>
      <c r="C21" s="29">
        <f ca="1">(B21/H121)*100</f>
        <v>8.7999999999999989</v>
      </c>
      <c r="D21" s="29">
        <f ca="1">SUM(J109:J118)</f>
        <v>0.41091505111062998</v>
      </c>
      <c r="E21" s="45">
        <f ca="1">1-SUM(K109:K118)</f>
        <v>0.20557851239669422</v>
      </c>
      <c r="G21" s="40" t="s">
        <v>133</v>
      </c>
      <c r="H21">
        <f ca="1">COUNTIF(OFFSET(T1_raw!A2,0,0,D9-B9+1,1),"ACH")</f>
        <v>0</v>
      </c>
      <c r="I21" s="29">
        <f ca="1">(H21/H121)*100</f>
        <v>0</v>
      </c>
      <c r="J21" s="29">
        <f ca="1">IF(H21=0,0,-1*((H21/B16)*(LN(H21/B16))))</f>
        <v>0</v>
      </c>
      <c r="K21" s="45">
        <f ca="1">IF(H21=0,0,((H21/B16)^2))</f>
        <v>0</v>
      </c>
    </row>
    <row r="22" spans="1:14" x14ac:dyDescent="0.25">
      <c r="A22" s="39" t="s">
        <v>382</v>
      </c>
      <c r="B22" s="32">
        <f ca="1">COUNTIF(OFFSET(T1_raw!C2,0,0,D9-B9+1,1), "TWB")</f>
        <v>0</v>
      </c>
      <c r="C22" s="33">
        <f ca="1">(B22/B23)*100</f>
        <v>0</v>
      </c>
      <c r="D22" s="32"/>
      <c r="E22" s="46"/>
      <c r="G22" s="40" t="s">
        <v>135</v>
      </c>
      <c r="H22">
        <f ca="1">COUNTIF(OFFSET(T1_raw!A2,0,0,D9-B9+1,1),"ACT")</f>
        <v>2</v>
      </c>
      <c r="I22" s="29">
        <f ca="1">(H22/H121)*100</f>
        <v>0.4</v>
      </c>
      <c r="J22" s="29">
        <f ca="1">IF(H22=0,0,-1*((H22/B16)*(LN(H22/B16))))</f>
        <v>0.10952341415338372</v>
      </c>
      <c r="K22" s="45">
        <f ca="1">IF(H22=0,0,((H22/B16)^2))</f>
        <v>1.0078105316200553E-3</v>
      </c>
    </row>
    <row r="23" spans="1:14" x14ac:dyDescent="0.25">
      <c r="A23" s="41" t="s">
        <v>383</v>
      </c>
      <c r="B23" s="28">
        <f ca="1">SUM(B16:B22)</f>
        <v>500</v>
      </c>
      <c r="C23" s="34">
        <f ca="1">SUM(C16:C22)-C22</f>
        <v>100</v>
      </c>
      <c r="E23" s="47"/>
      <c r="G23" s="40" t="s">
        <v>136</v>
      </c>
      <c r="H23">
        <f ca="1">COUNTIF(OFFSET(T1_raw!A2,0,0,D9-B9+1,1),"ACR")</f>
        <v>0</v>
      </c>
      <c r="I23" s="29">
        <f ca="1">(H23/H121)*100</f>
        <v>0</v>
      </c>
      <c r="J23" s="29">
        <f ca="1">IF(H23=0,0,-1*((H23/B16)*(LN(H23/B16))))</f>
        <v>0</v>
      </c>
      <c r="K23" s="45">
        <f ca="1">IF(H23=0,0,((H23/B16)^2))</f>
        <v>0</v>
      </c>
    </row>
    <row r="24" spans="1:14" x14ac:dyDescent="0.25">
      <c r="A24" s="40"/>
      <c r="E24" s="47"/>
      <c r="G24" s="40" t="s">
        <v>138</v>
      </c>
      <c r="H24">
        <f ca="1">COUNTIF(OFFSET(T1_raw!A2,0,0,D9-B9+1,1),"AST")</f>
        <v>3</v>
      </c>
      <c r="I24" s="29">
        <f ca="1">(H24/H121)*100</f>
        <v>0.6</v>
      </c>
      <c r="J24" s="29">
        <f ca="1">IF(H24=0,0,-1*((H24/B16)*(LN(H24/B16))))</f>
        <v>0.14497725893921062</v>
      </c>
      <c r="K24" s="45">
        <f ca="1">IF(H24=0,0,((H24/B16)^2))</f>
        <v>2.2675736961451243E-3</v>
      </c>
    </row>
    <row r="25" spans="1:14" x14ac:dyDescent="0.25">
      <c r="A25" s="41" t="s">
        <v>384</v>
      </c>
      <c r="E25" s="47"/>
      <c r="G25" s="40" t="s">
        <v>139</v>
      </c>
      <c r="H25">
        <f ca="1">COUNTIF(OFFSET(T1_raw!A2,0,0,D9-B9+1,1),"AF")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45">
        <f ca="1">IF(H25=0,0,((H25/B16)^2))</f>
        <v>0</v>
      </c>
    </row>
    <row r="26" spans="1:14" x14ac:dyDescent="0.25">
      <c r="A26" s="39" t="s">
        <v>277</v>
      </c>
      <c r="B26" s="32">
        <f t="array" aca="1" ref="B26" ca="1">SUM((OFFSET(T1_raw!B2,0,0,D9-B9+1,1)="COTS") * (OFFSET(T1_raw!C2,0,0,D9-B9+1,1)&lt;&gt;"TWS"))</f>
        <v>0</v>
      </c>
      <c r="C26" s="33">
        <f ca="1">(B26/H121)*100</f>
        <v>0</v>
      </c>
      <c r="D26" s="32"/>
      <c r="E26" s="46"/>
      <c r="G26" s="40" t="s">
        <v>141</v>
      </c>
      <c r="H26">
        <f ca="1">COUNTIF(OFFSET(T1_raw!A2,0,0,D9-B9+1,1),"BLEC")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45">
        <f ca="1">IF(H26=0,0,((H26/B16)^2))</f>
        <v>0</v>
      </c>
    </row>
    <row r="27" spans="1:14" x14ac:dyDescent="0.25">
      <c r="A27" s="40" t="s">
        <v>141</v>
      </c>
      <c r="B27">
        <f t="array" aca="1" ref="B27" ca="1">SUM((OFFSET(T1_raw!B2,0,0,D9-B9+1,1)="BLEC") * (OFFSET(T1_raw!C2,0,0,D9-B9+1,1)&lt;&gt;"TWS"))</f>
        <v>0</v>
      </c>
      <c r="C27" s="29">
        <f ca="1">(B27/H121)*100</f>
        <v>0</v>
      </c>
      <c r="E27" s="47"/>
      <c r="G27" s="40" t="s">
        <v>143</v>
      </c>
      <c r="H27">
        <f ca="1">COUNTIF(OFFSET(T1_raw!A2,0,0,D9-B9+1,1),"CAU")</f>
        <v>0</v>
      </c>
      <c r="I27" s="29">
        <f ca="1">(H27/H121)*100</f>
        <v>0</v>
      </c>
      <c r="J27" s="29">
        <f ca="1">IF(H27=0,0,-1*((H27/B16)*(LN(H27/B16))))</f>
        <v>0</v>
      </c>
      <c r="K27" s="45">
        <f ca="1">IF(H27=0,0,((H27/B16)^2))</f>
        <v>0</v>
      </c>
    </row>
    <row r="28" spans="1:14" x14ac:dyDescent="0.25">
      <c r="A28" s="39" t="s">
        <v>269</v>
      </c>
      <c r="B28" s="32">
        <f t="array" aca="1" ref="B28" ca="1">SUM((OFFSET(T1_raw!B2,0,0,D9-B9+1,1)="COD") * (OFFSET(T1_raw!C2,0,0,D9-B9+1,1)&lt;&gt;"TWS"))</f>
        <v>0</v>
      </c>
      <c r="C28" s="33">
        <f ca="1">(B28/H121)*100</f>
        <v>0</v>
      </c>
      <c r="D28" s="32"/>
      <c r="E28" s="46"/>
      <c r="G28" s="40" t="s">
        <v>145</v>
      </c>
      <c r="H28">
        <f ca="1">COUNTIF(OFFSET(T1_raw!A2,0,0,D9-B9+1,1),"COE")</f>
        <v>0</v>
      </c>
      <c r="I28" s="29">
        <f ca="1">(H28/H121)*100</f>
        <v>0</v>
      </c>
      <c r="J28" s="29">
        <f ca="1">IF(H28=0,0,-1*((H28/B16)*(LN(H28/B16))))</f>
        <v>0</v>
      </c>
      <c r="K28" s="45">
        <f ca="1">IF(H28=0,0,((H28/B16)^2))</f>
        <v>0</v>
      </c>
    </row>
    <row r="29" spans="1:14" x14ac:dyDescent="0.25">
      <c r="A29" s="40" t="s">
        <v>279</v>
      </c>
      <c r="B29">
        <f t="array" aca="1" ref="B29" ca="1">SUM((OFFSET(T1_raw!B2,0,0,D9-B9+1,1)="COR") * (OFFSET(T1_raw!C2,0,0,D9-B9+1,1)&lt;&gt;"TWS"))</f>
        <v>0</v>
      </c>
      <c r="C29" s="29">
        <f ca="1">(B29/H121)*100</f>
        <v>0</v>
      </c>
      <c r="E29" s="47"/>
      <c r="G29" s="40" t="s">
        <v>147</v>
      </c>
      <c r="H29">
        <f ca="1">COUNTIF(OFFSET(T1_raw!A2,0,0,D9-B9+1,1),"COS")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45">
        <f ca="1">IF(H29=0,0,((H29/B16)^2))</f>
        <v>0</v>
      </c>
    </row>
    <row r="30" spans="1:14" x14ac:dyDescent="0.25">
      <c r="A30" s="39" t="s">
        <v>281</v>
      </c>
      <c r="B30" s="32">
        <f t="array" aca="1" ref="B30" ca="1">SUM((OFFSET(T1_raw!B2,0,0,D9-B9+1,1)="DIA") * (OFFSET(T1_raw!C2,0,0,D9-B9+1,1)&lt;&gt;"TWS"))</f>
        <v>0</v>
      </c>
      <c r="C30" s="33">
        <f ca="1">(B30/H121)*100</f>
        <v>0</v>
      </c>
      <c r="D30" s="32"/>
      <c r="E30" s="46"/>
      <c r="G30" s="40" t="s">
        <v>149</v>
      </c>
      <c r="H30">
        <f ca="1">COUNTIF(OFFSET(T1_raw!A2,0,0,D9-B9+1,1),"CYP")</f>
        <v>3</v>
      </c>
      <c r="I30" s="29">
        <f ca="1">(H30/H121)*100</f>
        <v>0.6</v>
      </c>
      <c r="J30" s="29">
        <f ca="1">IF(H30=0,0,-1*((H30/B16)*(LN(H30/B16))))</f>
        <v>0.14497725893921062</v>
      </c>
      <c r="K30" s="45">
        <f ca="1">IF(H30=0,0,((H30/B16)^2))</f>
        <v>2.2675736961451243E-3</v>
      </c>
    </row>
    <row r="31" spans="1:14" x14ac:dyDescent="0.25">
      <c r="A31" s="40" t="s">
        <v>257</v>
      </c>
      <c r="B31">
        <f t="array" aca="1" ref="B31" ca="1">SUM((OFFSET(T1_raw!B2,0,0,D9-B9+1,1)="DIS") * (OFFSET(T1_raw!C2,0,0,D9-B9+1,1)&lt;&gt;"TWS"))</f>
        <v>0</v>
      </c>
      <c r="C31" s="29">
        <f ca="1">(B31/H121)*100</f>
        <v>0</v>
      </c>
      <c r="E31" s="47"/>
      <c r="G31" s="40" t="s">
        <v>150</v>
      </c>
      <c r="H31">
        <f ca="1">COUNTIF(OFFSET(T1_raw!A2,0,0,D9-B9+1,1),"DIP")</f>
        <v>3</v>
      </c>
      <c r="I31" s="29">
        <f ca="1">(H31/H121)*100</f>
        <v>0.6</v>
      </c>
      <c r="J31" s="29">
        <f ca="1">IF(H31=0,0,-1*((H31/B16)*(LN(H31/B16))))</f>
        <v>0.14497725893921062</v>
      </c>
      <c r="K31" s="45">
        <f ca="1">IF(H31=0,0,((H31/B16)^2))</f>
        <v>2.2675736961451243E-3</v>
      </c>
    </row>
    <row r="32" spans="1:14" x14ac:dyDescent="0.25">
      <c r="A32" s="39" t="s">
        <v>283</v>
      </c>
      <c r="B32" s="32">
        <f t="array" aca="1" ref="B32" ca="1">SUM((OFFSET(T1_raw!B2,0,0,D9-B9+1,1)="GORG") * (OFFSET(T1_raw!C2,0,0,D9-B9+1,1)&lt;&gt;"TWS"))</f>
        <v>0</v>
      </c>
      <c r="C32" s="33">
        <f ca="1">(B32/H121)*100</f>
        <v>0</v>
      </c>
      <c r="D32" s="32"/>
      <c r="E32" s="46"/>
      <c r="G32" s="40" t="s">
        <v>151</v>
      </c>
      <c r="H32">
        <f ca="1">COUNTIF(OFFSET(T1_raw!A2,0,0,D9-B9+1,1),"ECHY")</f>
        <v>1</v>
      </c>
      <c r="I32" s="29">
        <f ca="1">(H32/H121)*100</f>
        <v>0.2</v>
      </c>
      <c r="J32" s="29">
        <f ca="1">IF(H32=0,0,-1*((H32/B16)*(LN(H32/B16))))</f>
        <v>6.5764043276056075E-2</v>
      </c>
      <c r="K32" s="45">
        <f ca="1">IF(H32=0,0,((H32/B16)^2))</f>
        <v>2.5195263290501383E-4</v>
      </c>
    </row>
    <row r="33" spans="1:11" x14ac:dyDescent="0.25">
      <c r="A33" s="40" t="s">
        <v>285</v>
      </c>
      <c r="B33">
        <f t="array" aca="1" ref="B33" ca="1">SUM((OFFSET(T1_raw!B2,0,0,D9-B9+1,1)="ISIS") * (OFFSET(T1_raw!C2,0,0,D9-B9+1,1)&lt;&gt;"TWS"))</f>
        <v>0</v>
      </c>
      <c r="C33" s="29">
        <f ca="1">(B33/H121)*100</f>
        <v>0</v>
      </c>
      <c r="E33" s="47"/>
      <c r="G33" s="40" t="s">
        <v>152</v>
      </c>
      <c r="H33">
        <f ca="1">COUNTIF(OFFSET(T1_raw!A2,0,0,D9-B9+1,1),"ECHI")</f>
        <v>0</v>
      </c>
      <c r="I33" s="29">
        <f ca="1">(H33/H121)*100</f>
        <v>0</v>
      </c>
      <c r="J33" s="29">
        <f ca="1">IF(H33=0,0,-1*((H33/B16)*(LN(H33/B16))))</f>
        <v>0</v>
      </c>
      <c r="K33" s="45">
        <f ca="1">IF(H33=0,0,((H33/B16)^2))</f>
        <v>0</v>
      </c>
    </row>
    <row r="34" spans="1:11" x14ac:dyDescent="0.25">
      <c r="A34" s="39" t="s">
        <v>271</v>
      </c>
      <c r="B34" s="32">
        <f t="array" aca="1" ref="B34" ca="1">SUM((OFFSET(T1_raw!B2,0,0,D9-B9+1,1)="KAPP") * (OFFSET(T1_raw!C2,0,0,D9-B9+1,1)&lt;&gt;"TWS"))</f>
        <v>0</v>
      </c>
      <c r="C34" s="33">
        <f ca="1">(B34/H121)*100</f>
        <v>0</v>
      </c>
      <c r="D34" s="32"/>
      <c r="E34" s="46"/>
      <c r="G34" s="40" t="s">
        <v>154</v>
      </c>
      <c r="H34">
        <f ca="1">COUNTIF(OFFSET(T1_raw!A2,0,0,D9-B9+1,1),"EUP")</f>
        <v>0</v>
      </c>
      <c r="I34" s="29">
        <f ca="1">(H34/H121)*100</f>
        <v>0</v>
      </c>
      <c r="J34" s="29">
        <f ca="1">IF(H34=0,0,-1*((H34/B16)*(LN(H34/B16))))</f>
        <v>0</v>
      </c>
      <c r="K34" s="45">
        <f ca="1">IF(H34=0,0,((H34/B16)^2))</f>
        <v>0</v>
      </c>
    </row>
    <row r="35" spans="1:11" x14ac:dyDescent="0.25">
      <c r="A35" s="40" t="s">
        <v>274</v>
      </c>
      <c r="B35">
        <f t="array" aca="1" ref="B35" ca="1">SUM((OFFSET(T1_raw!B2,0,0,D9-B9+1,1)="SARG") * (OFFSET(T1_raw!C2,0,0,D9-B9+1,1)&lt;&gt;"TWS"))</f>
        <v>0</v>
      </c>
      <c r="C35" s="29">
        <f ca="1">(B35/H121)*100</f>
        <v>0</v>
      </c>
      <c r="E35" s="47"/>
      <c r="G35" s="40" t="s">
        <v>156</v>
      </c>
      <c r="H35">
        <f ca="1">COUNTIF(OFFSET(T1_raw!A2,0,0,D9-B9+1,1),"FAV")</f>
        <v>0</v>
      </c>
      <c r="I35" s="29">
        <f ca="1">(H35/H121)*100</f>
        <v>0</v>
      </c>
      <c r="J35" s="29">
        <f ca="1">IF(H35=0,0,-1*((H35/B16)*(LN(H35/B16))))</f>
        <v>0</v>
      </c>
      <c r="K35" s="45">
        <f ca="1">IF(H35=0,0,((H35/B16)^2))</f>
        <v>0</v>
      </c>
    </row>
    <row r="36" spans="1:11" x14ac:dyDescent="0.25">
      <c r="A36" s="39" t="s">
        <v>229</v>
      </c>
      <c r="B36" s="32">
        <f t="array" aca="1" ref="B36" ca="1">SUM((OFFSET(T1_raw!B2,0,0,D9-B9+1,1)="ZACRF") * (OFFSET(T1_raw!C2,0,0,D9-B9+1,1)&lt;&gt;"TWS"))</f>
        <v>0</v>
      </c>
      <c r="C36" s="33">
        <f ca="1">(B36/H121)*100</f>
        <v>0</v>
      </c>
      <c r="D36" s="32"/>
      <c r="E36" s="46"/>
      <c r="G36" s="40" t="s">
        <v>158</v>
      </c>
      <c r="H36">
        <f ca="1">COUNTIF(OFFSET(T1_raw!A2,0,0,D9-B9+1,1),"FVI")</f>
        <v>6</v>
      </c>
      <c r="I36" s="29">
        <f ca="1">(H36/H121)*100</f>
        <v>1.2</v>
      </c>
      <c r="J36" s="29">
        <f ca="1">IF(H36=0,0,-1*((H36/B16)*(LN(H36/B16))))</f>
        <v>0.22394050068223595</v>
      </c>
      <c r="K36" s="45">
        <f ca="1">IF(H36=0,0,((H36/B16)^2))</f>
        <v>9.0702947845804974E-3</v>
      </c>
    </row>
    <row r="37" spans="1:11" x14ac:dyDescent="0.25">
      <c r="A37" s="40" t="s">
        <v>231</v>
      </c>
      <c r="B37">
        <f t="array" aca="1" ref="B37" ca="1">SUM((OFFSET(T1_raw!B2,0,0,D9-B9+1,1)="ZAGARF") * (OFFSET(T1_raw!C2,0,0,D9-B9+1,1)&lt;&gt;"TWS"))</f>
        <v>0</v>
      </c>
      <c r="C37" s="29">
        <f ca="1">(B37/H121)*100</f>
        <v>0</v>
      </c>
      <c r="E37" s="47"/>
      <c r="G37" s="40" t="s">
        <v>159</v>
      </c>
      <c r="H37">
        <f ca="1">COUNTIF(OFFSET(T1_raw!A2,0,0,D9-B9+1,1),"CMR")</f>
        <v>0</v>
      </c>
      <c r="I37" s="29">
        <f ca="1">(H37/H121)*100</f>
        <v>0</v>
      </c>
      <c r="J37" s="29">
        <f ca="1">IF(H37=0,0,-1*((H37/B16)*(LN(H37/B16))))</f>
        <v>0</v>
      </c>
      <c r="K37" s="45">
        <f ca="1">IF(H37=0,0,((H37/B16)^2))</f>
        <v>0</v>
      </c>
    </row>
    <row r="38" spans="1:11" x14ac:dyDescent="0.25">
      <c r="A38" s="39" t="s">
        <v>233</v>
      </c>
      <c r="B38" s="32">
        <f t="array" aca="1" ref="B38" ca="1">SUM((OFFSET(T1_raw!B2,0,0,D9-B9+1,1)="ZAGATF") * (OFFSET(T1_raw!C2,0,0,D9-B9+1,1)&lt;&gt;"TWS"))</f>
        <v>0</v>
      </c>
      <c r="C38" s="33">
        <f ca="1">(B38/H121)*100</f>
        <v>0</v>
      </c>
      <c r="D38" s="32"/>
      <c r="E38" s="46"/>
      <c r="G38" s="40" t="s">
        <v>161</v>
      </c>
      <c r="H38">
        <f ca="1">COUNTIF(OFFSET(T1_raw!A2,0,0,D9-B9+1,1),"GAL")</f>
        <v>0</v>
      </c>
      <c r="I38" s="29">
        <f ca="1">(H38/H121)*100</f>
        <v>0</v>
      </c>
      <c r="J38" s="29">
        <f ca="1">IF(H38=0,0,-1*((H38/B16)*(LN(H38/B16))))</f>
        <v>0</v>
      </c>
      <c r="K38" s="45">
        <f ca="1">IF(H38=0,0,((H38/B16)^2))</f>
        <v>0</v>
      </c>
    </row>
    <row r="39" spans="1:11" x14ac:dyDescent="0.25">
      <c r="A39" s="40" t="s">
        <v>235</v>
      </c>
      <c r="B39">
        <f t="array" aca="1" ref="B39" ca="1">SUM((OFFSET(T1_raw!B2,0,0,D9-B9+1,1)="ZDENF") * (OFFSET(T1_raw!C2,0,0,D9-B9+1,1)&lt;&gt;"TWS"))</f>
        <v>0</v>
      </c>
      <c r="C39" s="29">
        <f ca="1">(B39/H121)*100</f>
        <v>0</v>
      </c>
      <c r="E39" s="47"/>
      <c r="G39" s="40" t="s">
        <v>163</v>
      </c>
      <c r="H39">
        <f ca="1">COUNTIF(OFFSET(T1_raw!A2,0,0,D9-B9+1,1),"GONIA")</f>
        <v>5</v>
      </c>
      <c r="I39" s="29">
        <f ca="1">(H39/H121)*100</f>
        <v>1</v>
      </c>
      <c r="J39" s="29">
        <f ca="1">IF(H39=0,0,-1*((H39/B16)*(LN(H39/B16))))</f>
        <v>0.20108704872678035</v>
      </c>
      <c r="K39" s="45">
        <f ca="1">IF(H39=0,0,((H39/B16)^2))</f>
        <v>6.2988158226253456E-3</v>
      </c>
    </row>
    <row r="40" spans="1:11" x14ac:dyDescent="0.25">
      <c r="A40" s="39" t="s">
        <v>237</v>
      </c>
      <c r="B40" s="32">
        <f t="array" aca="1" ref="B40" ca="1">SUM((OFFSET(T1_raw!B2,0,0,D9-B9+1,1)="ZEUPF") * (OFFSET(T1_raw!C2,0,0,D9-B9+1,1)&lt;&gt;"TWS"))</f>
        <v>0</v>
      </c>
      <c r="C40" s="33">
        <f ca="1">(B40/H121)*100</f>
        <v>0</v>
      </c>
      <c r="D40" s="32"/>
      <c r="E40" s="46"/>
      <c r="G40" s="40" t="s">
        <v>164</v>
      </c>
      <c r="H40">
        <f ca="1">COUNTIF(OFFSET(T1_raw!A2,0,0,D9-B9+1,1),"GONIO")</f>
        <v>0</v>
      </c>
      <c r="I40" s="29">
        <f ca="1">(H40/H121)*100</f>
        <v>0</v>
      </c>
      <c r="J40" s="29">
        <f ca="1">IF(H40=0,0,-1*((H40/B16)*(LN(H40/B16))))</f>
        <v>0</v>
      </c>
      <c r="K40" s="45">
        <f ca="1">IF(H40=0,0,((H40/B16)^2))</f>
        <v>0</v>
      </c>
    </row>
    <row r="41" spans="1:11" x14ac:dyDescent="0.25">
      <c r="A41" s="40" t="s">
        <v>239</v>
      </c>
      <c r="B41">
        <f t="array" aca="1" ref="B41" ca="1">SUM((OFFSET(T1_raw!B2,0,0,D9-B9+1,1)="ZFAVF") * (OFFSET(T1_raw!C2,0,0,D9-B9+1,1)&lt;&gt;"TWS"))</f>
        <v>0</v>
      </c>
      <c r="C41" s="29">
        <f ca="1">(B41/H121)*100</f>
        <v>0</v>
      </c>
      <c r="E41" s="47"/>
      <c r="G41" s="40" t="s">
        <v>166</v>
      </c>
      <c r="H41">
        <f ca="1">COUNTIF(OFFSET(T1_raw!A2,0,0,D9-B9+1,1),"HEL")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45">
        <f ca="1">IF(H41=0,0,((H41/B16)^2))</f>
        <v>0</v>
      </c>
    </row>
    <row r="42" spans="1:11" x14ac:dyDescent="0.25">
      <c r="A42" s="39" t="s">
        <v>241</v>
      </c>
      <c r="B42" s="32">
        <f t="array" aca="1" ref="B42" ca="1">SUM((OFFSET(T1_raw!B2,0,0,D9-B9+1,1)="ZCMRF") * (OFFSET(T1_raw!C2,0,0,D9-B9+1,1)&lt;&gt;"TWS"))</f>
        <v>0</v>
      </c>
      <c r="C42" s="33">
        <f ca="1">(B42/H121)*100</f>
        <v>0</v>
      </c>
      <c r="D42" s="32"/>
      <c r="E42" s="46"/>
      <c r="G42" s="40" t="s">
        <v>168</v>
      </c>
      <c r="H42">
        <f ca="1">COUNTIF(OFFSET(T1_raw!A2,0,0,D9-B9+1,1),"HYD")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45">
        <f ca="1">IF(H42=0,0,((H42/B16)^2))</f>
        <v>0</v>
      </c>
    </row>
    <row r="43" spans="1:11" x14ac:dyDescent="0.25">
      <c r="A43" s="40" t="s">
        <v>243</v>
      </c>
      <c r="B43">
        <f t="array" aca="1" ref="B43" ca="1">SUM((OFFSET(T1_raw!B2,0,0,D9-B9+1,1)="ZMUSF") * (OFFSET(T1_raw!C2,0,0,D9-B9+1,1)&lt;&gt;"TWS"))</f>
        <v>0</v>
      </c>
      <c r="C43" s="29">
        <f ca="1">(B43/H121)*100</f>
        <v>0</v>
      </c>
      <c r="E43" s="47"/>
      <c r="G43" s="40" t="s">
        <v>170</v>
      </c>
      <c r="H43">
        <f ca="1">COUNTIF(OFFSET(T1_raw!A2,0,0,D9-B9+1,1),"ISO")</f>
        <v>7</v>
      </c>
      <c r="I43" s="29">
        <f ca="1">(H43/H121)*100</f>
        <v>1.4000000000000001</v>
      </c>
      <c r="J43" s="29">
        <f ca="1">IF(H43=0,0,-1*((H43/B16)*(LN(H43/B16))))</f>
        <v>0.24413606414846883</v>
      </c>
      <c r="K43" s="45">
        <f ca="1">IF(H43=0,0,((H43/B16)^2))</f>
        <v>1.2345679012345678E-2</v>
      </c>
    </row>
    <row r="44" spans="1:11" x14ac:dyDescent="0.25">
      <c r="A44" s="39" t="s">
        <v>245</v>
      </c>
      <c r="B44" s="32">
        <f t="array" aca="1" ref="B44" ca="1">SUM((OFFSET(T1_raw!B2,0,0,D9-B9+1,1)="ZNSC") * (OFFSET(T1_raw!C2,0,0,D9-B9+1,1)&lt;&gt;"TWS"))</f>
        <v>0</v>
      </c>
      <c r="C44" s="33">
        <f ca="1">(B44/H121)*100</f>
        <v>0</v>
      </c>
      <c r="D44" s="32"/>
      <c r="E44" s="46"/>
      <c r="G44" s="40" t="s">
        <v>171</v>
      </c>
      <c r="H44">
        <f ca="1">COUNTIF(OFFSET(T1_raw!A2,0,0,D9-B9+1,1),"LEPA")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45">
        <f ca="1">IF(H44=0,0,((H44/B16)^2))</f>
        <v>0</v>
      </c>
    </row>
    <row r="45" spans="1:11" x14ac:dyDescent="0.25">
      <c r="A45" s="40" t="s">
        <v>247</v>
      </c>
      <c r="B45">
        <f t="array" aca="1" ref="B45" ca="1">SUM((OFFSET(T1_raw!B2,0,0,D9-B9+1,1)="ZOC") * (OFFSET(T1_raw!C2,0,0,D9-B9+1,1)&lt;&gt;"TWS"))</f>
        <v>0</v>
      </c>
      <c r="C45" s="29">
        <f ca="1">(B45/H121)*100</f>
        <v>0</v>
      </c>
      <c r="E45" s="47"/>
      <c r="G45" s="40" t="s">
        <v>173</v>
      </c>
      <c r="H45">
        <f ca="1">COUNTIF(OFFSET(T1_raw!A2,0,0,D9-B9+1,1),"LEPS")</f>
        <v>0</v>
      </c>
      <c r="I45" s="29">
        <f ca="1">(H45/H121)*100</f>
        <v>0</v>
      </c>
      <c r="J45" s="29">
        <f ca="1">IF(H45=0,0,-1*((H45/B16)*(LN(H45/B16))))</f>
        <v>0</v>
      </c>
      <c r="K45" s="45">
        <f ca="1">IF(H45=0,0,((H45/B16)^2))</f>
        <v>0</v>
      </c>
    </row>
    <row r="46" spans="1:11" x14ac:dyDescent="0.25">
      <c r="A46" s="39" t="s">
        <v>249</v>
      </c>
      <c r="B46" s="32">
        <f t="array" aca="1" ref="B46" ca="1">SUM((OFFSET(T1_raw!B2,0,0,D9-B9+1,1)="ZPOCF") * (OFFSET(T1_raw!C2,0,0,D9-B9+1,1)&lt;&gt;"TWS"))</f>
        <v>0</v>
      </c>
      <c r="C46" s="33">
        <f ca="1">(B46/H121)*100</f>
        <v>0</v>
      </c>
      <c r="D46" s="32"/>
      <c r="E46" s="46"/>
      <c r="G46" s="40" t="s">
        <v>175</v>
      </c>
      <c r="H46">
        <f ca="1">COUNTIF(OFFSET(T1_raw!A2,0,0,D9-B9+1,1),"LOB")</f>
        <v>0</v>
      </c>
      <c r="I46" s="29">
        <f ca="1">(H46/H121)*100</f>
        <v>0</v>
      </c>
      <c r="J46" s="29">
        <f ca="1">IF(H46=0,0,-1*((H46/B16)*(LN(H46/B16))))</f>
        <v>0</v>
      </c>
      <c r="K46" s="45">
        <f ca="1">IF(H46=0,0,((H46/B16)^2))</f>
        <v>0</v>
      </c>
    </row>
    <row r="47" spans="1:11" x14ac:dyDescent="0.25">
      <c r="A47" s="40" t="s">
        <v>251</v>
      </c>
      <c r="B47">
        <f t="array" aca="1" ref="B47" ca="1">SUM((OFFSET(T1_raw!B2,0,0,D9-B9+1,1)="ZPORF") * (OFFSET(T1_raw!C2,0,0,D9-B9+1,1)&lt;&gt;"TWS"))</f>
        <v>0</v>
      </c>
      <c r="C47" s="29">
        <f ca="1">(B47/H121)*100</f>
        <v>0</v>
      </c>
      <c r="E47" s="47"/>
      <c r="G47" s="40" t="s">
        <v>177</v>
      </c>
      <c r="H47">
        <f ca="1">COUNTIF(OFFSET(T1_raw!A2,0,0,D9-B9+1,1),"MER")</f>
        <v>0</v>
      </c>
      <c r="I47" s="29">
        <f ca="1">(H47/H121)*100</f>
        <v>0</v>
      </c>
      <c r="J47" s="29">
        <f ca="1">IF(H47=0,0,-1*((H47/B16)*(LN(H47/B16))))</f>
        <v>0</v>
      </c>
      <c r="K47" s="45">
        <f ca="1">IF(H47=0,0,((H47/B16)^2))</f>
        <v>0</v>
      </c>
    </row>
    <row r="48" spans="1:11" x14ac:dyDescent="0.25">
      <c r="A48" s="41" t="s">
        <v>385</v>
      </c>
      <c r="E48" s="47"/>
      <c r="G48" s="40" t="s">
        <v>179</v>
      </c>
      <c r="H48">
        <f ca="1">COUNTIF(OFFSET(T1_raw!A2,0,0,D9-B9+1,1),"MILL")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45">
        <f ca="1">IF(H48=0,0,((H48/B16)^2))</f>
        <v>0</v>
      </c>
    </row>
    <row r="49" spans="1:11" x14ac:dyDescent="0.25">
      <c r="A49" s="39" t="s">
        <v>277</v>
      </c>
      <c r="B49" s="32">
        <f ca="1">SUMPRODUCT( (OFFSET(T1_raw!B2,0,0,D9-B9+1,1)="COTS")*( OFFSET(T1_raw!C2,0,0,D9-B9+1,1)="HC"))</f>
        <v>0</v>
      </c>
      <c r="C49" s="33">
        <f ca="1">IF(B16=0,0,(B49/B16)*100)</f>
        <v>0</v>
      </c>
      <c r="D49" s="32"/>
      <c r="E49" s="46"/>
      <c r="G49" s="40" t="s">
        <v>181</v>
      </c>
      <c r="H49">
        <f ca="1">COUNTIF(OFFSET(T1_raw!A2,0,0,D9-B9+1,1),"MON")</f>
        <v>1</v>
      </c>
      <c r="I49" s="29">
        <f ca="1">(H49/H121)*100</f>
        <v>0.2</v>
      </c>
      <c r="J49" s="29">
        <f ca="1">IF(H49=0,0,-1*((H49/B16)*(LN(H49/B16))))</f>
        <v>6.5764043276056075E-2</v>
      </c>
      <c r="K49" s="45">
        <f ca="1">IF(H49=0,0,((H49/B16)^2))</f>
        <v>2.5195263290501383E-4</v>
      </c>
    </row>
    <row r="50" spans="1:11" x14ac:dyDescent="0.25">
      <c r="A50" s="40" t="s">
        <v>141</v>
      </c>
      <c r="B50">
        <f ca="1">SUMPRODUCT( (OFFSET(T1_raw!B2,0,0,D9-B9+1,1)="BLEC")*( OFFSET(T1_raw!C2,0,0,D9-B9+1,1)="HC"))</f>
        <v>0</v>
      </c>
      <c r="C50" s="29">
        <f ca="1">IF(B16=0,0,(B50/B16)*100)</f>
        <v>0</v>
      </c>
      <c r="E50" s="47"/>
      <c r="G50" s="40" t="s">
        <v>182</v>
      </c>
      <c r="H50">
        <f ca="1">COUNTIF(OFFSET(T1_raw!A2,0,0,D9-B9+1,1),"MONTB")</f>
        <v>0</v>
      </c>
      <c r="I50" s="29">
        <f ca="1">(H50/H121)*100</f>
        <v>0</v>
      </c>
      <c r="J50" s="29">
        <f ca="1">IF(H50=0,0,-1*((H50/B16)*(LN(H50/B16))))</f>
        <v>0</v>
      </c>
      <c r="K50" s="45">
        <f ca="1">IF(H50=0,0,((H50/B16)^2))</f>
        <v>0</v>
      </c>
    </row>
    <row r="51" spans="1:11" x14ac:dyDescent="0.25">
      <c r="A51" s="39" t="s">
        <v>269</v>
      </c>
      <c r="B51" s="32">
        <f ca="1">SUMPRODUCT( (OFFSET(T1_raw!B2,0,0,D9-B9+1,1)="COD")*( OFFSET(T1_raw!C2,0,0,D9-B9+1,1)="HC"))</f>
        <v>0</v>
      </c>
      <c r="C51" s="33">
        <f ca="1">IF(B16=0,0,(B51/B16)*100)</f>
        <v>0</v>
      </c>
      <c r="D51" s="32"/>
      <c r="E51" s="46"/>
      <c r="G51" s="40" t="s">
        <v>184</v>
      </c>
      <c r="H51">
        <f ca="1">COUNTIF(OFFSET(T1_raw!A2,0,0,D9-B9+1,1),"MONTE")</f>
        <v>0</v>
      </c>
      <c r="I51" s="29">
        <f ca="1">(H51/H121)*100</f>
        <v>0</v>
      </c>
      <c r="J51" s="29">
        <f ca="1">IF(H51=0,0,-1*((H51/B16)*(LN(H51/B16))))</f>
        <v>0</v>
      </c>
      <c r="K51" s="45">
        <f ca="1">IF(H51=0,0,((H51/B16)^2))</f>
        <v>0</v>
      </c>
    </row>
    <row r="52" spans="1:11" x14ac:dyDescent="0.25">
      <c r="A52" s="40" t="s">
        <v>279</v>
      </c>
      <c r="B52">
        <f ca="1">SUMPRODUCT( (OFFSET(T1_raw!B2,0,0,D9-B9+1,1)="COR")*( OFFSET(T1_raw!C2,0,0,D9-B9+1,1)="HC"))</f>
        <v>0</v>
      </c>
      <c r="C52" s="29">
        <f ca="1">IF(B16=0,0,(B52/B16)*100)</f>
        <v>0</v>
      </c>
      <c r="E52" s="47"/>
      <c r="G52" s="40" t="s">
        <v>186</v>
      </c>
      <c r="H52">
        <f ca="1">COUNTIF(OFFSET(T1_raw!A2,0,0,D9-B9+1,1),"MONTF")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45">
        <f ca="1">IF(H52=0,0,((H52/B16)^2))</f>
        <v>0</v>
      </c>
    </row>
    <row r="53" spans="1:11" x14ac:dyDescent="0.25">
      <c r="A53" s="39" t="s">
        <v>281</v>
      </c>
      <c r="B53" s="32">
        <f ca="1">SUMPRODUCT( (OFFSET(T1_raw!B2,0,0,D9-B9+1,1)="DIA")*( OFFSET(T1_raw!C2,0,0,D9-B9+1,1)="HC"))</f>
        <v>0</v>
      </c>
      <c r="C53" s="33">
        <f ca="1">IF(B16=0,0,(B53/B16)*100)</f>
        <v>0</v>
      </c>
      <c r="D53" s="32"/>
      <c r="E53" s="46"/>
      <c r="G53" s="40" t="s">
        <v>188</v>
      </c>
      <c r="H53">
        <f ca="1">COUNTIF(OFFSET(T1_raw!A2,0,0,D9-B9+1,1),"MYC")</f>
        <v>0</v>
      </c>
      <c r="I53" s="29">
        <f ca="1">(H53/H121)*100</f>
        <v>0</v>
      </c>
      <c r="J53" s="29">
        <f ca="1">IF(H53=0,0,-1*((H53/B16)*(LN(H53/B16))))</f>
        <v>0</v>
      </c>
      <c r="K53" s="45">
        <f ca="1">IF(H53=0,0,((H53/B16)^2))</f>
        <v>0</v>
      </c>
    </row>
    <row r="54" spans="1:11" x14ac:dyDescent="0.25">
      <c r="A54" s="40" t="s">
        <v>257</v>
      </c>
      <c r="B54">
        <f ca="1">SUMPRODUCT( (OFFSET(T1_raw!B2,0,0,D9-B9+1,1)="DIS")*( OFFSET(T1_raw!C2,0,0,D9-B9+1,1)="HC"))</f>
        <v>0</v>
      </c>
      <c r="C54" s="29">
        <f ca="1">IF(B16=0,0,(B54/B16)*100)</f>
        <v>0</v>
      </c>
      <c r="E54" s="47"/>
      <c r="G54" s="40" t="s">
        <v>190</v>
      </c>
      <c r="H54">
        <f ca="1">COUNTIF(OFFSET(T1_raw!A2,0,0,D9-B9+1,1),"CB")</f>
        <v>0</v>
      </c>
      <c r="I54" s="29">
        <f ca="1">(H54/H121)*100</f>
        <v>0</v>
      </c>
      <c r="J54" s="29">
        <f ca="1">IF(H54=0,0,-1*((H54/B16)*(LN(H54/B16))))</f>
        <v>0</v>
      </c>
      <c r="K54" s="45">
        <f ca="1">IF(H54=0,0,((H54/B16)^2))</f>
        <v>0</v>
      </c>
    </row>
    <row r="55" spans="1:11" x14ac:dyDescent="0.25">
      <c r="A55" s="39" t="s">
        <v>283</v>
      </c>
      <c r="B55" s="32">
        <f ca="1">SUMPRODUCT( (OFFSET(T1_raw!B2,0,0,D9-B9+1,1)="GORG")*( OFFSET(T1_raw!C2,0,0,D9-B9+1,1)="HC"))</f>
        <v>0</v>
      </c>
      <c r="C55" s="33">
        <f ca="1">IF(B16=0,0,(B55/B16)*100)</f>
        <v>0</v>
      </c>
      <c r="D55" s="32"/>
      <c r="E55" s="46"/>
      <c r="G55" s="40" t="s">
        <v>192</v>
      </c>
      <c r="H55">
        <f ca="1">COUNTIF(OFFSET(T1_raw!A2,0,0,D9-B9+1,1),"BUB")</f>
        <v>0</v>
      </c>
      <c r="I55" s="29">
        <f ca="1">(H55/H121)*100</f>
        <v>0</v>
      </c>
      <c r="J55" s="29">
        <f ca="1">IF(H55=0,0,-1*((H55/B16)*(LN(H55/B16))))</f>
        <v>0</v>
      </c>
      <c r="K55" s="45">
        <f ca="1">IF(H55=0,0,((H55/B16)^2))</f>
        <v>0</v>
      </c>
    </row>
    <row r="56" spans="1:11" x14ac:dyDescent="0.25">
      <c r="A56" s="40" t="s">
        <v>285</v>
      </c>
      <c r="B56">
        <f ca="1">SUMPRODUCT( (OFFSET(T1_raw!B2,0,0,D9-B9+1,1)="ISIS")*( OFFSET(T1_raw!C2,0,0,D9-B9+1,1)="HC"))</f>
        <v>0</v>
      </c>
      <c r="C56" s="29">
        <f ca="1">IF(B16=0,0,(B56/B16)*100)</f>
        <v>0</v>
      </c>
      <c r="E56" s="47"/>
      <c r="G56" s="40" t="s">
        <v>194</v>
      </c>
      <c r="H56">
        <f ca="1">COUNTIF(OFFSET(T1_raw!A2,0,0,D9-B9+1,1),"CE")</f>
        <v>17</v>
      </c>
      <c r="I56" s="29">
        <f ca="1">(H56/H121)*100</f>
        <v>3.4000000000000004</v>
      </c>
      <c r="J56" s="29">
        <f ca="1">IF(H56=0,0,-1*((H56/B16)*(LN(H56/B16))))</f>
        <v>0.35347084920159338</v>
      </c>
      <c r="K56" s="45">
        <f ca="1">IF(H56=0,0,((H56/B16)^2))</f>
        <v>7.2814310909548999E-2</v>
      </c>
    </row>
    <row r="57" spans="1:11" x14ac:dyDescent="0.25">
      <c r="A57" s="39" t="s">
        <v>271</v>
      </c>
      <c r="B57" s="32">
        <f ca="1">SUMPRODUCT( (OFFSET(T1_raw!B2,0,0,D9-B9+1,1)="KAPP")*( OFFSET(T1_raw!C2,0,0,D9-B9+1,1)="HC"))</f>
        <v>0</v>
      </c>
      <c r="C57" s="33">
        <f ca="1">IF(B16=0,0,(B57/B16)*100)</f>
        <v>0</v>
      </c>
      <c r="D57" s="32"/>
      <c r="E57" s="46"/>
      <c r="G57" s="40" t="s">
        <v>195</v>
      </c>
      <c r="H57">
        <f ca="1">COUNTIF(OFFSET(T1_raw!A2,0,0,D9-B9+1,1),"CF")</f>
        <v>0</v>
      </c>
      <c r="I57" s="29">
        <f ca="1">(H57/H121)*100</f>
        <v>0</v>
      </c>
      <c r="J57" s="29">
        <f ca="1">IF(H57=0,0,-1*((H57/B16)*(LN(H57/B16))))</f>
        <v>0</v>
      </c>
      <c r="K57" s="45">
        <f ca="1">IF(H57=0,0,((H57/B16)^2))</f>
        <v>0</v>
      </c>
    </row>
    <row r="58" spans="1:11" x14ac:dyDescent="0.25">
      <c r="A58" s="40" t="s">
        <v>274</v>
      </c>
      <c r="B58">
        <f ca="1">SUMPRODUCT( (OFFSET(T1_raw!B2,0,0,D9-B9+1,1)="SARG")*( OFFSET(T1_raw!C2,0,0,D9-B9+1,1)="HC"))</f>
        <v>0</v>
      </c>
      <c r="C58" s="29">
        <f ca="1">IF(B16=0,0,(B58/B16)*100)</f>
        <v>0</v>
      </c>
      <c r="E58" s="47"/>
      <c r="G58" s="40" t="s">
        <v>197</v>
      </c>
      <c r="H58">
        <f ca="1">COUNTIF(OFFSET(T1_raw!A2,0,0,D9-B9+1,1),"FOT")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45">
        <f ca="1">IF(H58=0,0,((H58/B16)^2))</f>
        <v>0</v>
      </c>
    </row>
    <row r="59" spans="1:11" x14ac:dyDescent="0.25">
      <c r="A59" s="39" t="s">
        <v>229</v>
      </c>
      <c r="B59" s="32">
        <f ca="1">SUMPRODUCT( (OFFSET(T1_raw!B2,0,0,D9-B9+1,1)="ZACRF")*( OFFSET(T1_raw!C2,0,0,D9-B9+1,1)="HC"))</f>
        <v>0</v>
      </c>
      <c r="C59" s="33">
        <f ca="1">IF(B16=0,0,(B59/B16)*100)</f>
        <v>0</v>
      </c>
      <c r="D59" s="32"/>
      <c r="E59" s="46"/>
      <c r="G59" s="40" t="s">
        <v>199</v>
      </c>
      <c r="H59">
        <f ca="1">COUNTIF(OFFSET(T1_raw!A2,0,0,D9-B9+1,1),"CM")</f>
        <v>0</v>
      </c>
      <c r="I59" s="29">
        <f ca="1">(H59/H121)*100</f>
        <v>0</v>
      </c>
      <c r="J59" s="29">
        <f ca="1">IF(H59=0,0,-1*((H59/B16)*(LN(H59/B16))))</f>
        <v>0</v>
      </c>
      <c r="K59" s="45">
        <f ca="1">IF(H59=0,0,((H59/B16)^2))</f>
        <v>0</v>
      </c>
    </row>
    <row r="60" spans="1:11" x14ac:dyDescent="0.25">
      <c r="A60" s="40" t="s">
        <v>231</v>
      </c>
      <c r="B60">
        <f ca="1">SUMPRODUCT( (OFFSET(T1_raw!B2,0,0,D9-B9+1,1)="ZAGARF")*( OFFSET(T1_raw!C2,0,0,D9-B9+1,1)="HC"))</f>
        <v>0</v>
      </c>
      <c r="C60" s="29">
        <f ca="1">IF(B16=0,0,(B60/B16)*100)</f>
        <v>0</v>
      </c>
      <c r="E60" s="47"/>
      <c r="G60" s="40" t="s">
        <v>201</v>
      </c>
      <c r="H60">
        <f ca="1">COUNTIF(OFFSET(T1_raw!A2,0,0,D9-B9+1,1),"OULA")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45">
        <f ca="1">IF(H60=0,0,((H60/B16)^2))</f>
        <v>0</v>
      </c>
    </row>
    <row r="61" spans="1:11" x14ac:dyDescent="0.25">
      <c r="A61" s="39" t="s">
        <v>233</v>
      </c>
      <c r="B61" s="32">
        <f ca="1">SUMPRODUCT( (OFFSET(T1_raw!B2,0,0,D9-B9+1,1)="ZAGATF")*( OFFSET(T1_raw!C2,0,0,D9-B9+1,1)="HC"))</f>
        <v>0</v>
      </c>
      <c r="C61" s="33">
        <f ca="1">IF(B16=0,0,(B61/B16)*100)</f>
        <v>0</v>
      </c>
      <c r="D61" s="32"/>
      <c r="E61" s="46"/>
      <c r="G61" s="40" t="s">
        <v>203</v>
      </c>
      <c r="H61">
        <f ca="1">COUNTIF(OFFSET(T1_raw!A2,0,0,D9-B9+1,1),"OULO")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45">
        <f ca="1">IF(H61=0,0,((H61/B16)^2))</f>
        <v>0</v>
      </c>
    </row>
    <row r="62" spans="1:11" x14ac:dyDescent="0.25">
      <c r="A62" s="40" t="s">
        <v>235</v>
      </c>
      <c r="B62">
        <f ca="1">SUMPRODUCT( (OFFSET(T1_raw!B2,0,0,D9-B9+1,1)="ZDENF")*( OFFSET(T1_raw!C2,0,0,D9-B9+1,1)="HC"))</f>
        <v>0</v>
      </c>
      <c r="C62" s="29">
        <f ca="1">IF(B16=0,0,(B62/B16)*100)</f>
        <v>0</v>
      </c>
      <c r="E62" s="47"/>
      <c r="G62" s="40" t="s">
        <v>205</v>
      </c>
      <c r="H62">
        <f ca="1">COUNTIF(OFFSET(T1_raw!A2,0,0,D9-B9+1,1),"OXY")</f>
        <v>0</v>
      </c>
      <c r="I62" s="29">
        <f ca="1">(H62/H121)*100</f>
        <v>0</v>
      </c>
      <c r="J62" s="29">
        <f ca="1">IF(H62=0,0,-1*((H62/B16)*(LN(H62/B16))))</f>
        <v>0</v>
      </c>
      <c r="K62" s="45">
        <f ca="1">IF(H62=0,0,((H62/B16)^2))</f>
        <v>0</v>
      </c>
    </row>
    <row r="63" spans="1:11" x14ac:dyDescent="0.25">
      <c r="A63" s="39" t="s">
        <v>237</v>
      </c>
      <c r="B63" s="32">
        <f ca="1">SUMPRODUCT( (OFFSET(T1_raw!B2,0,0,D9-B9+1,1)="ZEUPF")*( OFFSET(T1_raw!C2,0,0,D9-B9+1,1)="HC"))</f>
        <v>0</v>
      </c>
      <c r="C63" s="33">
        <f ca="1">IF(B16=0,0,(B63/B16)*100)</f>
        <v>0</v>
      </c>
      <c r="D63" s="32"/>
      <c r="E63" s="46"/>
      <c r="G63" s="40" t="s">
        <v>207</v>
      </c>
      <c r="H63">
        <f ca="1">COUNTIF(OFFSET(T1_raw!A2,0,0,D9-B9+1,1),"PACE")</f>
        <v>1</v>
      </c>
      <c r="I63" s="29">
        <f ca="1">(H63/H121)*100</f>
        <v>0.2</v>
      </c>
      <c r="J63" s="29">
        <f ca="1">IF(H63=0,0,-1*((H63/B16)*(LN(H63/B16))))</f>
        <v>6.5764043276056075E-2</v>
      </c>
      <c r="K63" s="45">
        <f ca="1">IF(H63=0,0,((H63/B16)^2))</f>
        <v>2.5195263290501383E-4</v>
      </c>
    </row>
    <row r="64" spans="1:11" x14ac:dyDescent="0.25">
      <c r="A64" s="40" t="s">
        <v>239</v>
      </c>
      <c r="B64">
        <f ca="1">SUMPRODUCT( (OFFSET(T1_raw!B2,0,0,D9-B9+1,1)="ZFAVF")*( OFFSET(T1_raw!C2,0,0,D9-B9+1,1)="HC"))</f>
        <v>0</v>
      </c>
      <c r="C64" s="29">
        <f ca="1">IF(B16=0,0,(B64/B16)*100)</f>
        <v>0</v>
      </c>
      <c r="E64" s="47"/>
      <c r="G64" s="40" t="s">
        <v>208</v>
      </c>
      <c r="H64">
        <f ca="1">COUNTIF(OFFSET(T1_raw!A2,0,0,D9-B9+1,1),"PACF")</f>
        <v>0</v>
      </c>
      <c r="I64" s="29">
        <f ca="1">(H64/H121)*100</f>
        <v>0</v>
      </c>
      <c r="J64" s="29">
        <f ca="1">IF(H64=0,0,-1*((H64/B16)*(LN(H64/B16))))</f>
        <v>0</v>
      </c>
      <c r="K64" s="45">
        <f ca="1">IF(H64=0,0,((H64/B16)^2))</f>
        <v>0</v>
      </c>
    </row>
    <row r="65" spans="1:11" x14ac:dyDescent="0.25">
      <c r="A65" s="39" t="s">
        <v>241</v>
      </c>
      <c r="B65" s="32">
        <f ca="1">SUMPRODUCT( (OFFSET(T1_raw!B2,0,0,D9-B9+1,1)="ZCMRF")*( OFFSET(T1_raw!C2,0,0,D9-B9+1,1)="HC"))</f>
        <v>0</v>
      </c>
      <c r="C65" s="33">
        <f ca="1">IF(B16=0,0,(B65/B16)*100)</f>
        <v>0</v>
      </c>
      <c r="D65" s="32"/>
      <c r="E65" s="46"/>
      <c r="G65" s="40" t="s">
        <v>210</v>
      </c>
      <c r="H65">
        <f ca="1">COUNTIF(OFFSET(T1_raw!A2,0,0,D9-B9+1,1),"PAV")</f>
        <v>0</v>
      </c>
      <c r="I65" s="29">
        <f ca="1">(H65/H121)*100</f>
        <v>0</v>
      </c>
      <c r="J65" s="29">
        <f ca="1">IF(H65=0,0,-1*((H65/B16)*(LN(H65/B16))))</f>
        <v>0</v>
      </c>
      <c r="K65" s="45">
        <f ca="1">IF(H65=0,0,((H65/B16)^2))</f>
        <v>0</v>
      </c>
    </row>
    <row r="66" spans="1:11" x14ac:dyDescent="0.25">
      <c r="A66" s="40" t="s">
        <v>243</v>
      </c>
      <c r="B66">
        <f ca="1">SUMPRODUCT( (OFFSET(T1_raw!B2,0,0,D9-B9+1,1)="ZMUSF")*( OFFSET(T1_raw!C2,0,0,D9-B9+1,1)="HC"))</f>
        <v>0</v>
      </c>
      <c r="C66" s="29">
        <f ca="1">IF(B16=0,0,(B66/B16)*100)</f>
        <v>0</v>
      </c>
      <c r="E66" s="47"/>
      <c r="G66" s="40" t="s">
        <v>212</v>
      </c>
      <c r="H66">
        <f ca="1">COUNTIF(OFFSET(T1_raw!A2,0,0,D9-B9+1,1),"PEC")</f>
        <v>0</v>
      </c>
      <c r="I66" s="29">
        <f ca="1">(H66/H121)*100</f>
        <v>0</v>
      </c>
      <c r="J66" s="29">
        <f ca="1">IF(H66=0,0,-1*((H66/B16)*(LN(H66/B16))))</f>
        <v>0</v>
      </c>
      <c r="K66" s="45">
        <f ca="1">IF(H66=0,0,((H66/B16)^2))</f>
        <v>0</v>
      </c>
    </row>
    <row r="67" spans="1:11" x14ac:dyDescent="0.25">
      <c r="A67" s="39" t="s">
        <v>245</v>
      </c>
      <c r="B67" s="32">
        <f ca="1">SUMPRODUCT( (OFFSET(T1_raw!B2,0,0,D9-B9+1,1)="ZNSC")*( OFFSET(T1_raw!C2,0,0,D9-B9+1,1)="HC"))</f>
        <v>0</v>
      </c>
      <c r="C67" s="33">
        <f ca="1">IF(B16=0,0,(B67/B16)*100)</f>
        <v>0</v>
      </c>
      <c r="D67" s="32"/>
      <c r="E67" s="46"/>
      <c r="G67" s="40" t="s">
        <v>214</v>
      </c>
      <c r="H67">
        <f ca="1">COUNTIF(OFFSET(T1_raw!A2,0,0,D9-B9+1,1),"PLAT")</f>
        <v>1</v>
      </c>
      <c r="I67" s="29">
        <f ca="1">(H67/H121)*100</f>
        <v>0.2</v>
      </c>
      <c r="J67" s="29">
        <f ca="1">IF(H67=0,0,-1*((H67/B16)*(LN(H67/B16))))</f>
        <v>6.5764043276056075E-2</v>
      </c>
      <c r="K67" s="45">
        <f ca="1">IF(H67=0,0,((H67/B16)^2))</f>
        <v>2.5195263290501383E-4</v>
      </c>
    </row>
    <row r="68" spans="1:11" x14ac:dyDescent="0.25">
      <c r="A68" s="40" t="s">
        <v>247</v>
      </c>
      <c r="B68">
        <f ca="1">SUMPRODUCT( (OFFSET(T1_raw!B2,0,0,D9-B9+1,1)="ZOC")*( OFFSET(T1_raw!C2,0,0,D9-B9+1,1)="HC"))</f>
        <v>0</v>
      </c>
      <c r="C68" s="29">
        <f ca="1">IF(B16=0,0,(B68/B16)*100)</f>
        <v>0</v>
      </c>
      <c r="E68" s="47"/>
      <c r="G68" s="40" t="s">
        <v>215</v>
      </c>
      <c r="H68">
        <f ca="1">COUNTIF(OFFSET(T1_raw!A2,0,0,D9-B9+1,1),"POC")</f>
        <v>3</v>
      </c>
      <c r="I68" s="29">
        <f ca="1">(H68/H121)*100</f>
        <v>0.6</v>
      </c>
      <c r="J68" s="29">
        <f ca="1">IF(H68=0,0,-1*((H68/B16)*(LN(H68/B16))))</f>
        <v>0.14497725893921062</v>
      </c>
      <c r="K68" s="45">
        <f ca="1">IF(H68=0,0,((H68/B16)^2))</f>
        <v>2.2675736961451243E-3</v>
      </c>
    </row>
    <row r="69" spans="1:11" x14ac:dyDescent="0.25">
      <c r="A69" s="39" t="s">
        <v>249</v>
      </c>
      <c r="B69" s="32">
        <f ca="1">SUMPRODUCT( (OFFSET(T1_raw!B2,0,0,D9-B9+1,1)="ZPOCF")*( OFFSET(T1_raw!C2,0,0,D9-B9+1,1)="HC"))</f>
        <v>0</v>
      </c>
      <c r="C69" s="33">
        <f ca="1">IF(B16=0,0,(B69/B16)*100)</f>
        <v>0</v>
      </c>
      <c r="D69" s="32"/>
      <c r="E69" s="46"/>
      <c r="G69" s="40" t="s">
        <v>216</v>
      </c>
      <c r="H69">
        <f ca="1">COUNTIF(OFFSET(T1_raw!A2,0,0,D9-B9+1,1),"PORB")</f>
        <v>0</v>
      </c>
      <c r="I69" s="29">
        <f ca="1">(H69/H121)*100</f>
        <v>0</v>
      </c>
      <c r="J69" s="29">
        <f ca="1">IF(H69=0,0,-1*((H69/B16)*(LN(H69/B16))))</f>
        <v>0</v>
      </c>
      <c r="K69" s="45">
        <f ca="1">IF(H69=0,0,((H69/B16)^2))</f>
        <v>0</v>
      </c>
    </row>
    <row r="70" spans="1:11" ht="15.75" thickBot="1" x14ac:dyDescent="0.3">
      <c r="A70" s="42" t="s">
        <v>251</v>
      </c>
      <c r="B70" s="36">
        <f ca="1">SUMPRODUCT( (OFFSET(T1_raw!B2,0,0,D9-B9+1,1)="ZPORF")*( OFFSET(T1_raw!C2,0,0,D9-B9+1,1)="HC"))</f>
        <v>0</v>
      </c>
      <c r="C70" s="37">
        <f ca="1">IF(B16=0,0,(B70/B16)*100)</f>
        <v>0</v>
      </c>
      <c r="D70" s="36"/>
      <c r="E70" s="48"/>
      <c r="G70" s="40" t="s">
        <v>218</v>
      </c>
      <c r="H70">
        <f ca="1">COUNTIF(OFFSET(T1_raw!A2,0,0,D9-B9+1,1),"PORE")</f>
        <v>1</v>
      </c>
      <c r="I70" s="29">
        <f ca="1">(H70/H121)*100</f>
        <v>0.2</v>
      </c>
      <c r="J70" s="29">
        <f ca="1">IF(H70=0,0,-1*((H70/B16)*(LN(H70/B16))))</f>
        <v>6.5764043276056075E-2</v>
      </c>
      <c r="K70" s="45">
        <f ca="1">IF(H70=0,0,((H70/B16)^2))</f>
        <v>2.5195263290501383E-4</v>
      </c>
    </row>
    <row r="71" spans="1:11" ht="15.75" thickTop="1" x14ac:dyDescent="0.25">
      <c r="G71" s="40" t="s">
        <v>219</v>
      </c>
      <c r="H71">
        <f ca="1">COUNTIF(OFFSET(T1_raw!A2,0,0,D9-B9+1,1),"PORM")</f>
        <v>6</v>
      </c>
      <c r="I71" s="29">
        <f ca="1">(H71/H121)*100</f>
        <v>1.2</v>
      </c>
      <c r="J71" s="29">
        <f ca="1">IF(H71=0,0,-1*((H71/B16)*(LN(H71/B16))))</f>
        <v>0.22394050068223595</v>
      </c>
      <c r="K71" s="45">
        <f ca="1">IF(H71=0,0,((H71/B16)^2))</f>
        <v>9.0702947845804974E-3</v>
      </c>
    </row>
    <row r="72" spans="1:11" x14ac:dyDescent="0.25">
      <c r="G72" s="40" t="s">
        <v>220</v>
      </c>
      <c r="H72">
        <f ca="1">COUNTIF(OFFSET(T1_raw!A2,0,0,D9-B9+1,1),"SER")</f>
        <v>0</v>
      </c>
      <c r="I72" s="29">
        <f ca="1">(H72/H121)*100</f>
        <v>0</v>
      </c>
      <c r="J72" s="29">
        <f ca="1">IF(H72=0,0,-1*((H72/B16)*(LN(H72/B16))))</f>
        <v>0</v>
      </c>
      <c r="K72" s="45">
        <f ca="1">IF(H72=0,0,((H72/B16)^2))</f>
        <v>0</v>
      </c>
    </row>
    <row r="73" spans="1:11" x14ac:dyDescent="0.25">
      <c r="G73" s="40" t="s">
        <v>222</v>
      </c>
      <c r="H73">
        <f ca="1">COUNTIF(OFFSET(T1_raw!A2,0,0,D9-B9+1,1),"STY")</f>
        <v>3</v>
      </c>
      <c r="I73" s="29">
        <f ca="1">(H73/H121)*100</f>
        <v>0.6</v>
      </c>
      <c r="J73" s="29">
        <f ca="1">IF(H73=0,0,-1*((H73/B16)*(LN(H73/B16))))</f>
        <v>0.14497725893921062</v>
      </c>
      <c r="K73" s="45">
        <f ca="1">IF(H73=0,0,((H73/B16)^2))</f>
        <v>2.2675736961451243E-3</v>
      </c>
    </row>
    <row r="74" spans="1:11" x14ac:dyDescent="0.25">
      <c r="G74" s="40" t="s">
        <v>223</v>
      </c>
      <c r="H74">
        <f ca="1">COUNTIF(OFFSET(T1_raw!A2,0,0,D9-B9+1,1),"SYM")</f>
        <v>0</v>
      </c>
      <c r="I74" s="29">
        <f ca="1">(H74/H121)*100</f>
        <v>0</v>
      </c>
      <c r="J74" s="29">
        <f ca="1">IF(H74=0,0,-1*((H74/B16)*(LN(H74/B16))))</f>
        <v>0</v>
      </c>
      <c r="K74" s="45">
        <f ca="1">IF(H74=0,0,((H74/B16)^2))</f>
        <v>0</v>
      </c>
    </row>
    <row r="75" spans="1:11" x14ac:dyDescent="0.25">
      <c r="G75" s="40" t="s">
        <v>225</v>
      </c>
      <c r="H75">
        <f ca="1">COUNTIF(OFFSET(T1_raw!A2,0,0,D9-B9+1,1),"TUBI")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45">
        <f ca="1">IF(H75=0,0,((H75/B16)^2))</f>
        <v>0</v>
      </c>
    </row>
    <row r="76" spans="1:11" x14ac:dyDescent="0.25">
      <c r="G76" s="40" t="s">
        <v>227</v>
      </c>
      <c r="H76">
        <f ca="1">COUNTIF(OFFSET(T1_raw!A2,0,0,D9-B9+1,1),"TURB")</f>
        <v>0</v>
      </c>
      <c r="I76" s="29">
        <f ca="1">(H76/H121)*100</f>
        <v>0</v>
      </c>
      <c r="J76" s="29">
        <f ca="1">IF(H76=0,0,-1*((H76/B16)*(LN(H76/B16))))</f>
        <v>0</v>
      </c>
      <c r="K76" s="45">
        <f ca="1">IF(H76=0,0,((H76/B16)^2))</f>
        <v>0</v>
      </c>
    </row>
    <row r="77" spans="1:11" x14ac:dyDescent="0.25">
      <c r="G77" s="40" t="s">
        <v>229</v>
      </c>
      <c r="H77">
        <f ca="1">COUNTIF(OFFSET(T1_raw!A2,0,0,D9-B9+1,1),"ZACRF")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45">
        <f ca="1">IF(H77=0,0,((H77/B16)^2))</f>
        <v>0</v>
      </c>
    </row>
    <row r="78" spans="1:11" x14ac:dyDescent="0.25">
      <c r="G78" s="40" t="s">
        <v>231</v>
      </c>
      <c r="H78">
        <f ca="1">COUNTIF(OFFSET(T1_raw!A2,0,0,D9-B9+1,1),"ZAGARF")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45">
        <f ca="1">IF(H78=0,0,((H78/B16)^2))</f>
        <v>0</v>
      </c>
    </row>
    <row r="79" spans="1:11" x14ac:dyDescent="0.25">
      <c r="G79" s="40" t="s">
        <v>233</v>
      </c>
      <c r="H79">
        <f ca="1">COUNTIF(OFFSET(T1_raw!A2,0,0,D9-B9+1,1),"ZAGATF")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45">
        <f ca="1">IF(H79=0,0,((H79/B16)^2))</f>
        <v>0</v>
      </c>
    </row>
    <row r="80" spans="1:11" x14ac:dyDescent="0.25">
      <c r="G80" s="40" t="s">
        <v>235</v>
      </c>
      <c r="H80">
        <f ca="1">COUNTIF(OFFSET(T1_raw!A2,0,0,D9-B9+1,1),"ZDENF")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45">
        <f ca="1">IF(H80=0,0,((H80/B16)^2))</f>
        <v>0</v>
      </c>
    </row>
    <row r="81" spans="7:11" x14ac:dyDescent="0.25">
      <c r="G81" s="40" t="s">
        <v>237</v>
      </c>
      <c r="H81">
        <f ca="1">COUNTIF(OFFSET(T1_raw!A2,0,0,D9-B9+1,1),"ZEUPF")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45">
        <f ca="1">IF(H81=0,0,((H81/B16)^2))</f>
        <v>0</v>
      </c>
    </row>
    <row r="82" spans="7:11" x14ac:dyDescent="0.25">
      <c r="G82" s="40" t="s">
        <v>239</v>
      </c>
      <c r="H82">
        <f ca="1">COUNTIF(OFFSET(T1_raw!A2,0,0,D9-B9+1,1),"ZFAVF")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45">
        <f ca="1">IF(H82=0,0,((H82/B16)^2))</f>
        <v>0</v>
      </c>
    </row>
    <row r="83" spans="7:11" x14ac:dyDescent="0.25">
      <c r="G83" s="40" t="s">
        <v>241</v>
      </c>
      <c r="H83">
        <f ca="1">COUNTIF(OFFSET(T1_raw!A2,0,0,D9-B9+1,1),"ZCMRF")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45">
        <f ca="1">IF(H83=0,0,((H83/B16)^2))</f>
        <v>0</v>
      </c>
    </row>
    <row r="84" spans="7:11" x14ac:dyDescent="0.25">
      <c r="G84" s="40" t="s">
        <v>243</v>
      </c>
      <c r="H84">
        <f ca="1">COUNTIF(OFFSET(T1_raw!A2,0,0,D9-B9+1,1),"ZMUSF")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45">
        <f ca="1">IF(H84=0,0,((H84/B16)^2))</f>
        <v>0</v>
      </c>
    </row>
    <row r="85" spans="7:11" x14ac:dyDescent="0.25">
      <c r="G85" s="40" t="s">
        <v>245</v>
      </c>
      <c r="H85">
        <f ca="1">COUNTIF(OFFSET(T1_raw!A2,0,0,D9-B9+1,1),"ZNSC")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45">
        <f ca="1">IF(H85=0,0,((H85/B16)^2))</f>
        <v>0</v>
      </c>
    </row>
    <row r="86" spans="7:11" x14ac:dyDescent="0.25">
      <c r="G86" s="40" t="s">
        <v>247</v>
      </c>
      <c r="H86">
        <f ca="1">COUNTIF(OFFSET(T1_raw!A2,0,0,D9-B9+1,1),"ZOC")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45">
        <f ca="1">IF(H86=0,0,((H86/B16)^2))</f>
        <v>0</v>
      </c>
    </row>
    <row r="87" spans="7:11" x14ac:dyDescent="0.25">
      <c r="G87" s="40" t="s">
        <v>249</v>
      </c>
      <c r="H87">
        <f ca="1">COUNTIF(OFFSET(T1_raw!A2,0,0,D9-B9+1,1),"ZPOCF")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45">
        <f ca="1">IF(H87=0,0,((H87/B16)^2))</f>
        <v>0</v>
      </c>
    </row>
    <row r="88" spans="7:11" x14ac:dyDescent="0.25">
      <c r="G88" s="40" t="s">
        <v>251</v>
      </c>
      <c r="H88">
        <f ca="1">COUNTIF(OFFSET(T1_raw!A2,0,0,D9-B9+1,1),"ZPORF")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45">
        <f ca="1">IF(H88=0,0,((H88/B16)^2))</f>
        <v>0</v>
      </c>
    </row>
    <row r="89" spans="7:11" x14ac:dyDescent="0.25">
      <c r="G89" s="41" t="s">
        <v>115</v>
      </c>
      <c r="K89" s="47"/>
    </row>
    <row r="90" spans="7:11" x14ac:dyDescent="0.25">
      <c r="G90" s="40" t="s">
        <v>253</v>
      </c>
      <c r="H90">
        <f ca="1">COUNTIF(OFFSET(T1_raw!A2,0,0,D9-B9+1,1),"AA")</f>
        <v>200</v>
      </c>
      <c r="I90" s="29">
        <f ca="1">(H90/H121)*100</f>
        <v>40</v>
      </c>
      <c r="J90" s="29">
        <f ca="1">IF(H90=0,0,-1*((H90/B17)*(LN(H90/B17))))</f>
        <v>0.10469603169456311</v>
      </c>
      <c r="K90" s="45">
        <f ca="1">IF(H90=0,0,((H90/B17)^2))</f>
        <v>0.79012345679012341</v>
      </c>
    </row>
    <row r="91" spans="7:11" x14ac:dyDescent="0.25">
      <c r="G91" s="40" t="s">
        <v>254</v>
      </c>
      <c r="H91">
        <f ca="1">COUNTIF(OFFSET(T1_raw!A2,0,0,D9-B9+1,1),"CA")</f>
        <v>21</v>
      </c>
      <c r="I91" s="29">
        <f ca="1">(H91/H121)*100</f>
        <v>4.2</v>
      </c>
      <c r="J91" s="29">
        <f ca="1">IF(H91=0,0,-1*((H91/B17)*(LN(H91/B17))))</f>
        <v>0.22134727668489307</v>
      </c>
      <c r="K91" s="45">
        <f ca="1">IF(H91=0,0,((H91/B17)^2))</f>
        <v>8.7111111111111122E-3</v>
      </c>
    </row>
    <row r="92" spans="7:11" x14ac:dyDescent="0.25">
      <c r="G92" s="40" t="s">
        <v>255</v>
      </c>
      <c r="H92">
        <f ca="1">COUNTIF(OFFSET(T1_raw!A2,0,0,D9-B9+1,1),"DC")</f>
        <v>1</v>
      </c>
      <c r="I92" s="29">
        <f ca="1">(H92/H121)*100</f>
        <v>0.2</v>
      </c>
      <c r="J92" s="29">
        <f ca="1">IF(H92=0,0,-1*((H92/B17)*(LN(H92/B17))))</f>
        <v>2.4071557343130757E-2</v>
      </c>
      <c r="K92" s="45">
        <f ca="1">IF(H92=0,0,((H92/B17)^2))</f>
        <v>1.9753086419753087E-5</v>
      </c>
    </row>
    <row r="93" spans="7:11" x14ac:dyDescent="0.25">
      <c r="G93" s="40" t="s">
        <v>256</v>
      </c>
      <c r="H93">
        <f ca="1">COUNTIF(OFFSET(T1_raw!A2,0,0,D9-B9+1,1),"DCA")</f>
        <v>3</v>
      </c>
      <c r="I93" s="29">
        <f ca="1">(H93/H121)*100</f>
        <v>0.6</v>
      </c>
      <c r="J93" s="29">
        <f ca="1">IF(H93=0,0,-1*((H93/B17)*(LN(H93/B17))))</f>
        <v>5.7566508180484137E-2</v>
      </c>
      <c r="K93" s="45">
        <f ca="1">IF(H93=0,0,((H93/B17)^2))</f>
        <v>1.7777777777777781E-4</v>
      </c>
    </row>
    <row r="94" spans="7:11" x14ac:dyDescent="0.25">
      <c r="G94" s="40" t="s">
        <v>257</v>
      </c>
      <c r="H94">
        <f ca="1">COUNTIF(OFFSET(T1_raw!A2,0,0,D9-B9+1,1),"DIS")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45">
        <f ca="1">IF(H94=0,0,((H94/B17)^2))</f>
        <v>0</v>
      </c>
    </row>
    <row r="95" spans="7:11" x14ac:dyDescent="0.25">
      <c r="G95" s="41" t="s">
        <v>116</v>
      </c>
      <c r="K95" s="47"/>
    </row>
    <row r="96" spans="7:11" x14ac:dyDescent="0.25">
      <c r="G96" s="40" t="s">
        <v>259</v>
      </c>
      <c r="H96">
        <f ca="1">COUNTIF(OFFSET(T1_raw!A2,0,0,D9-B9+1,1),"GRV")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45">
        <f ca="1">IF(H96=0,0,((H96/B18)^2))</f>
        <v>0</v>
      </c>
    </row>
    <row r="97" spans="7:11" x14ac:dyDescent="0.25">
      <c r="G97" s="40" t="s">
        <v>261</v>
      </c>
      <c r="H97">
        <f ca="1">COUNTIF(OFFSET(T1_raw!A2,0,0,D9-B9+1,1),"R")</f>
        <v>0</v>
      </c>
      <c r="I97" s="29">
        <f ca="1">(H97/H121)*100</f>
        <v>0</v>
      </c>
      <c r="J97" s="29">
        <f ca="1">IF(H97=0,0,-1*((H97/B18)*(LN(H97/B18))))</f>
        <v>0</v>
      </c>
      <c r="K97" s="45">
        <f ca="1">IF(H97=0,0,((H97/B18)^2))</f>
        <v>0</v>
      </c>
    </row>
    <row r="98" spans="7:11" x14ac:dyDescent="0.25">
      <c r="G98" s="40" t="s">
        <v>263</v>
      </c>
      <c r="H98">
        <f ca="1">COUNTIF(OFFSET(T1_raw!A2,0,0,D9-B9+1,1),"S")</f>
        <v>0</v>
      </c>
      <c r="I98" s="29">
        <f ca="1">(H98/H121)*100</f>
        <v>0</v>
      </c>
      <c r="J98" s="29">
        <f ca="1">IF(H98=0,0,-1*((H98/B18)*(LN(H98/B18))))</f>
        <v>0</v>
      </c>
      <c r="K98" s="45">
        <f ca="1">IF(H98=0,0,((H98/B18)^2))</f>
        <v>0</v>
      </c>
    </row>
    <row r="99" spans="7:11" x14ac:dyDescent="0.25">
      <c r="G99" s="40" t="s">
        <v>265</v>
      </c>
      <c r="H99">
        <f ca="1">COUNTIF(OFFSET(T1_raw!A2,0,0,D9-B9+1,1),"RCK")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45">
        <f ca="1">IF(H99=0,0,((H99/B18)^2))</f>
        <v>0</v>
      </c>
    </row>
    <row r="100" spans="7:11" x14ac:dyDescent="0.25">
      <c r="G100" s="40" t="s">
        <v>267</v>
      </c>
      <c r="H100">
        <f ca="1">COUNTIF(OFFSET(T1_raw!A2,0,0,D9-B9+1,1),"SI")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45">
        <f ca="1">IF(H100=0,0,((H100/B18)^2))</f>
        <v>0</v>
      </c>
    </row>
    <row r="101" spans="7:11" x14ac:dyDescent="0.25">
      <c r="G101" s="41" t="s">
        <v>118</v>
      </c>
      <c r="K101" s="47"/>
    </row>
    <row r="102" spans="7:11" x14ac:dyDescent="0.25">
      <c r="G102" s="40" t="s">
        <v>269</v>
      </c>
      <c r="H102">
        <f ca="1">COUNTIF(OFFSET(T1_raw!A2,0,0,D9-B9+1,1),"COD")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45">
        <f ca="1">IF(H102=0,0,((H102/B19)^2))</f>
        <v>0</v>
      </c>
    </row>
    <row r="103" spans="7:11" x14ac:dyDescent="0.25">
      <c r="G103" s="40" t="s">
        <v>271</v>
      </c>
      <c r="H103">
        <f ca="1">COUNTIF(OFFSET(T1_raw!A2,0,0,D9-B9+1,1),"KAPP")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45">
        <f ca="1">IF(H103=0,0,((H103/B19)^2))</f>
        <v>0</v>
      </c>
    </row>
    <row r="104" spans="7:11" x14ac:dyDescent="0.25">
      <c r="G104" s="40" t="s">
        <v>273</v>
      </c>
      <c r="H104">
        <f ca="1">COUNTIF(OFFSET(T1_raw!A2,0,0,D9-B9+1,1),"MA")</f>
        <v>64</v>
      </c>
      <c r="I104" s="29">
        <f ca="1">(H104/H121)*100</f>
        <v>12.8</v>
      </c>
      <c r="J104" s="29">
        <f ca="1">IF(H104=0,0,-1*((H104/B19)*(LN(H104/B19))))</f>
        <v>0</v>
      </c>
      <c r="K104" s="45">
        <f ca="1">IF(H104=0,0,((H104/B19)^2))</f>
        <v>1</v>
      </c>
    </row>
    <row r="105" spans="7:11" x14ac:dyDescent="0.25">
      <c r="G105" s="40" t="s">
        <v>274</v>
      </c>
      <c r="H105">
        <f ca="1">COUNTIF(OFFSET(T1_raw!A2,0,0,D9-B9+1,1),"SARG")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45">
        <f ca="1">IF(H105=0,0,((H105/B19)^2))</f>
        <v>0</v>
      </c>
    </row>
    <row r="106" spans="7:11" x14ac:dyDescent="0.25">
      <c r="G106" s="41" t="s">
        <v>119</v>
      </c>
      <c r="K106" s="47"/>
    </row>
    <row r="107" spans="7:11" x14ac:dyDescent="0.25">
      <c r="G107" s="40" t="s">
        <v>276</v>
      </c>
      <c r="H107">
        <f ca="1">COUNTIF(OFFSET(T1_raw!A2,0,0,D9-B9+1,1),"HA")</f>
        <v>104</v>
      </c>
      <c r="I107" s="29">
        <f ca="1">(H107/H121)*100</f>
        <v>20.8</v>
      </c>
      <c r="J107" s="29">
        <f ca="1">IF(H107=0,0,-1*((H107/B20)*(LN(H107/B20))))</f>
        <v>0</v>
      </c>
      <c r="K107" s="45">
        <f ca="1">IF(H107=0,0,((H107/B20)^2))</f>
        <v>1</v>
      </c>
    </row>
    <row r="108" spans="7:11" x14ac:dyDescent="0.25">
      <c r="G108" s="41" t="s">
        <v>120</v>
      </c>
      <c r="K108" s="47"/>
    </row>
    <row r="109" spans="7:11" x14ac:dyDescent="0.25">
      <c r="G109" s="40" t="s">
        <v>277</v>
      </c>
      <c r="H109">
        <f ca="1">COUNTIF(OFFSET(T1_raw!A2,0,0,D9-B9+1,1),"COTS")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45">
        <f ca="1">IF(H109=0,0,((H109/B21)^2))</f>
        <v>0</v>
      </c>
    </row>
    <row r="110" spans="7:11" x14ac:dyDescent="0.25">
      <c r="G110" s="40" t="s">
        <v>279</v>
      </c>
      <c r="H110">
        <f ca="1">COUNTIF(OFFSET(T1_raw!A2,0,0,D9-B9+1,1),"COR")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45">
        <f ca="1">IF(H110=0,0,((H110/B21)^2))</f>
        <v>0</v>
      </c>
    </row>
    <row r="111" spans="7:11" x14ac:dyDescent="0.25">
      <c r="G111" s="40" t="s">
        <v>281</v>
      </c>
      <c r="H111">
        <f ca="1">COUNTIF(OFFSET(T1_raw!A2,0,0,D9-B9+1,1),"DIA")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45">
        <f ca="1">IF(H111=0,0,((H111/B21)^2))</f>
        <v>0</v>
      </c>
    </row>
    <row r="112" spans="7:11" x14ac:dyDescent="0.25">
      <c r="G112" s="40" t="s">
        <v>283</v>
      </c>
      <c r="H112">
        <f ca="1">COUNTIF(OFFSET(T1_raw!A2,0,0,D9-B9+1,1),"GORG")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45">
        <f ca="1">IF(H112=0,0,((H112/B21)^2))</f>
        <v>0</v>
      </c>
    </row>
    <row r="113" spans="7:11" x14ac:dyDescent="0.25">
      <c r="G113" s="40" t="s">
        <v>285</v>
      </c>
      <c r="H113">
        <f ca="1">COUNTIF(OFFSET(T1_raw!A2,0,0,D9-B9+1,1),"ISIS")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45">
        <f ca="1">IF(H113=0,0,((H113/B21)^2))</f>
        <v>0</v>
      </c>
    </row>
    <row r="114" spans="7:11" x14ac:dyDescent="0.25">
      <c r="G114" s="40" t="s">
        <v>287</v>
      </c>
      <c r="H114">
        <f ca="1">COUNTIF(OFFSET(T1_raw!A2,0,0,D9-B9+1,1),"OT")</f>
        <v>1</v>
      </c>
      <c r="I114" s="29">
        <f ca="1">(H114/H121)*100</f>
        <v>0.2</v>
      </c>
      <c r="J114" s="29">
        <f ca="1">IF(H114=0,0,-1*((H114/B21)*(LN(H114/B21))))</f>
        <v>8.6004309861778663E-2</v>
      </c>
      <c r="K114" s="45">
        <f ca="1">IF(H114=0,0,((H114/B21)^2))</f>
        <v>5.1652892561983473E-4</v>
      </c>
    </row>
    <row r="115" spans="7:11" x14ac:dyDescent="0.25">
      <c r="G115" s="40" t="s">
        <v>288</v>
      </c>
      <c r="H115">
        <f ca="1">COUNTIF(OFFSET(T1_raw!A2,0,0,D9-B9+1,1),"SG")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45">
        <f ca="1">IF(H115=0,0,((H115/B21)^2))</f>
        <v>0</v>
      </c>
    </row>
    <row r="116" spans="7:11" x14ac:dyDescent="0.25">
      <c r="G116" s="40" t="s">
        <v>290</v>
      </c>
      <c r="H116">
        <f ca="1">COUNTIF(OFFSET(T1_raw!A2,0,0,D9-B9+1,1),"SC")</f>
        <v>4</v>
      </c>
      <c r="I116" s="29">
        <f ca="1">(H116/H121)*100</f>
        <v>0.8</v>
      </c>
      <c r="J116" s="29">
        <f ca="1">IF(H116=0,0,-1*((H116/B21)*(LN(H116/B21))))</f>
        <v>0.21799047934530644</v>
      </c>
      <c r="K116" s="45">
        <f ca="1">IF(H116=0,0,((H116/B21)^2))</f>
        <v>8.2644628099173556E-3</v>
      </c>
    </row>
    <row r="117" spans="7:11" x14ac:dyDescent="0.25">
      <c r="G117" s="40" t="s">
        <v>291</v>
      </c>
      <c r="H117">
        <f ca="1">COUNTIF(OFFSET(T1_raw!A2,0,0,D9-B9+1,1),"SP")</f>
        <v>39</v>
      </c>
      <c r="I117" s="29">
        <f ca="1">(H117/H121)*100</f>
        <v>7.8</v>
      </c>
      <c r="J117" s="29">
        <f ca="1">IF(H117=0,0,-1*((H117/B21)*(LN(H117/B21))))</f>
        <v>0.10692026190354489</v>
      </c>
      <c r="K117" s="45">
        <f ca="1">IF(H117=0,0,((H117/B21)^2))</f>
        <v>0.78564049586776863</v>
      </c>
    </row>
    <row r="118" spans="7:11" x14ac:dyDescent="0.25">
      <c r="G118" s="40" t="s">
        <v>292</v>
      </c>
      <c r="H118">
        <f ca="1">COUNTIF(OFFSET(T1_raw!A2,0,0,D9-B9+1,1),"ZO")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45">
        <f ca="1">IF(H118=0,0,((H118/B21)^2))</f>
        <v>0</v>
      </c>
    </row>
    <row r="119" spans="7:11" x14ac:dyDescent="0.25">
      <c r="G119" s="41" t="s">
        <v>121</v>
      </c>
      <c r="K119" s="47"/>
    </row>
    <row r="120" spans="7:11" x14ac:dyDescent="0.25">
      <c r="G120" s="40" t="s">
        <v>294</v>
      </c>
      <c r="H120">
        <f ca="1">COUNTIF(OFFSET(T1_raw!A2,0,0,D9-B9+1,1),"TWB")</f>
        <v>0</v>
      </c>
      <c r="I120" s="29">
        <f ca="1">(H120/SUM(H15:H120))*100</f>
        <v>0</v>
      </c>
      <c r="J120" s="29"/>
      <c r="K120" s="45">
        <f ca="1">IF(H120=0,0,((H120/B22)^2))</f>
        <v>0</v>
      </c>
    </row>
    <row r="121" spans="7:11" ht="15.75" thickBot="1" x14ac:dyDescent="0.3">
      <c r="G121" s="42" t="s">
        <v>341</v>
      </c>
      <c r="H121" s="37">
        <f ca="1">SUM(H16:H118)</f>
        <v>500</v>
      </c>
      <c r="I121" s="37">
        <f ca="1">SUM(I16:I118)</f>
        <v>100</v>
      </c>
      <c r="J121" s="36"/>
      <c r="K121" s="48"/>
    </row>
    <row r="122" spans="7:11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 x14ac:dyDescent="0.25"/>
  <cols>
    <col min="1" max="1" width="33.1406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318</v>
      </c>
      <c r="N1">
        <v>9</v>
      </c>
    </row>
    <row r="2" spans="1:14" x14ac:dyDescent="0.25">
      <c r="A2" t="s">
        <v>319</v>
      </c>
      <c r="C2" t="s">
        <v>320</v>
      </c>
      <c r="D2" t="s">
        <v>321</v>
      </c>
      <c r="N2">
        <v>10</v>
      </c>
    </row>
    <row r="3" spans="1:14" x14ac:dyDescent="0.25">
      <c r="A3" t="s">
        <v>322</v>
      </c>
      <c r="N3">
        <v>0</v>
      </c>
    </row>
    <row r="4" spans="1:14" x14ac:dyDescent="0.25">
      <c r="A4" t="s">
        <v>323</v>
      </c>
      <c r="N4">
        <v>0</v>
      </c>
    </row>
    <row r="5" spans="1:14" x14ac:dyDescent="0.25">
      <c r="A5" t="s">
        <v>324</v>
      </c>
      <c r="N5">
        <v>0</v>
      </c>
    </row>
    <row r="6" spans="1:14" x14ac:dyDescent="0.25">
      <c r="A6" t="s">
        <v>325</v>
      </c>
      <c r="N6">
        <v>121</v>
      </c>
    </row>
    <row r="7" spans="1:14" x14ac:dyDescent="0.25">
      <c r="A7" t="s">
        <v>326</v>
      </c>
      <c r="B7">
        <v>10</v>
      </c>
      <c r="D7" s="27" t="s">
        <v>327</v>
      </c>
      <c r="E7" t="s">
        <v>328</v>
      </c>
      <c r="N7">
        <v>16</v>
      </c>
    </row>
    <row r="8" spans="1:14" x14ac:dyDescent="0.25">
      <c r="A8" t="s">
        <v>329</v>
      </c>
      <c r="B8">
        <v>50</v>
      </c>
      <c r="N8">
        <v>22</v>
      </c>
    </row>
    <row r="9" spans="1:14" x14ac:dyDescent="0.25">
      <c r="A9" t="s">
        <v>330</v>
      </c>
      <c r="B9">
        <v>2</v>
      </c>
      <c r="C9" t="s">
        <v>331</v>
      </c>
      <c r="D9">
        <v>501</v>
      </c>
      <c r="N9">
        <v>70</v>
      </c>
    </row>
    <row r="10" spans="1:14" x14ac:dyDescent="0.25">
      <c r="A10" s="28" t="s">
        <v>332</v>
      </c>
      <c r="B10" s="28">
        <f ca="1">COUNTA(OFFSET(T2_raw!A2,0,0,D9-B9+1,1))</f>
        <v>500</v>
      </c>
      <c r="N10">
        <v>49</v>
      </c>
    </row>
    <row r="11" spans="1:14" x14ac:dyDescent="0.25">
      <c r="A11" t="s">
        <v>333</v>
      </c>
      <c r="N11">
        <v>70</v>
      </c>
    </row>
    <row r="12" spans="1:14" x14ac:dyDescent="0.25">
      <c r="A12" t="s">
        <v>334</v>
      </c>
      <c r="N12">
        <v>26</v>
      </c>
    </row>
    <row r="13" spans="1:14" x14ac:dyDescent="0.25">
      <c r="A13" t="s">
        <v>335</v>
      </c>
      <c r="B13" t="s">
        <v>720</v>
      </c>
      <c r="N13">
        <v>47</v>
      </c>
    </row>
    <row r="14" spans="1:14" ht="15.75" thickBot="1" x14ac:dyDescent="0.3">
      <c r="N14">
        <v>8</v>
      </c>
    </row>
    <row r="15" spans="1:14" ht="15.75" thickTop="1" x14ac:dyDescent="0.25">
      <c r="A15" s="71" t="s">
        <v>375</v>
      </c>
      <c r="B15" s="30" t="s">
        <v>337</v>
      </c>
      <c r="C15" s="30" t="s">
        <v>338</v>
      </c>
      <c r="D15" s="30" t="s">
        <v>339</v>
      </c>
      <c r="E15" s="76" t="s">
        <v>340</v>
      </c>
      <c r="G15" s="71" t="s">
        <v>336</v>
      </c>
      <c r="H15" s="30" t="s">
        <v>337</v>
      </c>
      <c r="I15" s="30" t="s">
        <v>338</v>
      </c>
      <c r="J15" s="30" t="s">
        <v>339</v>
      </c>
      <c r="K15" s="76" t="s">
        <v>340</v>
      </c>
      <c r="N15">
        <v>16</v>
      </c>
    </row>
    <row r="16" spans="1:14" x14ac:dyDescent="0.25">
      <c r="A16" s="72" t="s">
        <v>376</v>
      </c>
      <c r="B16" s="32">
        <f ca="1">COUNTIF(OFFSET(T2_raw!C2,0,0,D9-B9+1,1), "HC")</f>
        <v>80</v>
      </c>
      <c r="C16" s="33">
        <f ca="1">(B16/H121)*100</f>
        <v>16</v>
      </c>
      <c r="D16" s="33">
        <f ca="1">SUM(J17:J88)</f>
        <v>2.7337341985855503</v>
      </c>
      <c r="E16" s="77">
        <f ca="1">1-SUM(K17:K88)</f>
        <v>0.90468749999999998</v>
      </c>
      <c r="G16" s="74" t="s">
        <v>114</v>
      </c>
      <c r="K16" s="80"/>
      <c r="N16">
        <v>121</v>
      </c>
    </row>
    <row r="17" spans="1:14" x14ac:dyDescent="0.25">
      <c r="A17" s="73" t="s">
        <v>377</v>
      </c>
      <c r="B17">
        <f ca="1">COUNTIF(OFFSET(T2_raw!C2,0,0,D9-B9+1,1), "AA")</f>
        <v>227</v>
      </c>
      <c r="C17" s="29">
        <f ca="1">(B17/H121)*100</f>
        <v>45.4</v>
      </c>
      <c r="D17" s="29">
        <f ca="1">SUM(J90:J94)</f>
        <v>0.33748699689182771</v>
      </c>
      <c r="E17" s="78">
        <f ca="1">1-SUM(K90:K94)</f>
        <v>0.18909740146325382</v>
      </c>
      <c r="G17" s="73" t="s">
        <v>125</v>
      </c>
      <c r="H17">
        <f ca="1">COUNTIF(OFFSET(T2_raw!A2,0,0,D9-B9+1,1),"ACAN")</f>
        <v>2</v>
      </c>
      <c r="I17" s="29">
        <f ca="1">(H17/H121)*100</f>
        <v>0.4</v>
      </c>
      <c r="J17" s="29">
        <f ca="1">IF(H17=0,0,-1*((H17/B16)*(LN(H17/B16))))</f>
        <v>9.2221986352848409E-2</v>
      </c>
      <c r="K17" s="78">
        <f ca="1">IF(H17=0,0,((H17/B16)^2))</f>
        <v>6.2500000000000012E-4</v>
      </c>
      <c r="N17">
        <v>7</v>
      </c>
    </row>
    <row r="18" spans="1:14" x14ac:dyDescent="0.25">
      <c r="A18" s="72" t="s">
        <v>378</v>
      </c>
      <c r="B18" s="32">
        <f ca="1">COUNTIF(OFFSET(T2_raw!C2,0,0,D9-B9+1,1), "AB")</f>
        <v>2</v>
      </c>
      <c r="C18" s="33">
        <f ca="1">(B18/H121)*100</f>
        <v>0.4</v>
      </c>
      <c r="D18" s="33">
        <f ca="1">SUM(J96:J100)</f>
        <v>0.69314718055994529</v>
      </c>
      <c r="E18" s="77">
        <f ca="1">1-SUM(K96:K100)</f>
        <v>0.5</v>
      </c>
      <c r="G18" s="73" t="s">
        <v>127</v>
      </c>
      <c r="H18">
        <f ca="1">COUNTIF(OFFSET(T2_raw!A2,0,0,D9-B9+1,1),"ACB")</f>
        <v>1</v>
      </c>
      <c r="I18" s="29">
        <f ca="1">(H18/H121)*100</f>
        <v>0.2</v>
      </c>
      <c r="J18" s="29">
        <f ca="1">IF(H18=0,0,-1*((H18/B16)*(LN(H18/B16))))</f>
        <v>5.4775332933423515E-2</v>
      </c>
      <c r="K18" s="78">
        <f ca="1">IF(H18=0,0,((H18/B16)^2))</f>
        <v>1.5625000000000003E-4</v>
      </c>
    </row>
    <row r="19" spans="1:14" x14ac:dyDescent="0.25">
      <c r="A19" s="73" t="s">
        <v>379</v>
      </c>
      <c r="B19">
        <f ca="1">COUNTIF(OFFSET(T2_raw!C2,0,0,D9-B9+1,1), "MA")</f>
        <v>83</v>
      </c>
      <c r="C19" s="29">
        <f ca="1">(B19/H121)*100</f>
        <v>16.600000000000001</v>
      </c>
      <c r="D19" s="29">
        <f ca="1">SUM(J102:J105)</f>
        <v>0</v>
      </c>
      <c r="E19" s="78">
        <f ca="1">1-SUM(K102:K105)</f>
        <v>0</v>
      </c>
      <c r="G19" s="73" t="s">
        <v>129</v>
      </c>
      <c r="H19">
        <f ca="1">COUNTIF(OFFSET(T2_raw!A2,0,0,D9-B9+1,1),"ACC")</f>
        <v>0</v>
      </c>
      <c r="I19" s="29">
        <f ca="1">(H19/H121)*100</f>
        <v>0</v>
      </c>
      <c r="J19" s="29">
        <f ca="1">IF(H19=0,0,-1*((H19/B16)*(LN(H19/B16))))</f>
        <v>0</v>
      </c>
      <c r="K19" s="78">
        <f ca="1">IF(H19=0,0,((H19/B16)^2))</f>
        <v>0</v>
      </c>
    </row>
    <row r="20" spans="1:14" x14ac:dyDescent="0.25">
      <c r="A20" s="72" t="s">
        <v>380</v>
      </c>
      <c r="B20" s="32">
        <f ca="1">COUNTIF(OFFSET(T2_raw!C2,0,0,D9-B9+1,1), "HA")</f>
        <v>64</v>
      </c>
      <c r="C20" s="33">
        <f ca="1">(B20/H121)*100</f>
        <v>12.8</v>
      </c>
      <c r="D20" s="33">
        <f ca="1">SUM(J107:J107)</f>
        <v>0</v>
      </c>
      <c r="E20" s="77">
        <f ca="1">1-SUM(K107:K107)</f>
        <v>0</v>
      </c>
      <c r="G20" s="73" t="s">
        <v>131</v>
      </c>
      <c r="H20">
        <f ca="1">COUNTIF(OFFSET(T2_raw!A2,0,0,D9-B9+1,1),"ACD")</f>
        <v>3</v>
      </c>
      <c r="I20" s="29">
        <f ca="1">(H20/H121)*100</f>
        <v>0.6</v>
      </c>
      <c r="J20" s="29">
        <f ca="1">IF(H20=0,0,-1*((H20/B16)*(LN(H20/B16))))</f>
        <v>0.12312803797521644</v>
      </c>
      <c r="K20" s="78">
        <f ca="1">IF(H20=0,0,((H20/B16)^2))</f>
        <v>1.4062499999999999E-3</v>
      </c>
    </row>
    <row r="21" spans="1:14" x14ac:dyDescent="0.25">
      <c r="A21" s="73" t="s">
        <v>381</v>
      </c>
      <c r="B21">
        <f ca="1">COUNTIF(OFFSET(T2_raw!C2,0,0,D9-B9+1,1), "OB")</f>
        <v>44</v>
      </c>
      <c r="C21" s="29">
        <f ca="1">(B21/H121)*100</f>
        <v>8.7999999999999989</v>
      </c>
      <c r="D21" s="29">
        <f ca="1">SUM(J109:J118)</f>
        <v>0.24891027935278509</v>
      </c>
      <c r="E21" s="78">
        <f ca="1">1-SUM(K109:K118)</f>
        <v>0.1270661157024795</v>
      </c>
      <c r="G21" s="73" t="s">
        <v>133</v>
      </c>
      <c r="H21">
        <f ca="1">COUNTIF(OFFSET(T2_raw!A2,0,0,D9-B9+1,1),"ACH")</f>
        <v>0</v>
      </c>
      <c r="I21" s="29">
        <f ca="1">(H21/H121)*100</f>
        <v>0</v>
      </c>
      <c r="J21" s="29">
        <f ca="1">IF(H21=0,0,-1*((H21/B16)*(LN(H21/B16))))</f>
        <v>0</v>
      </c>
      <c r="K21" s="78">
        <f ca="1">IF(H21=0,0,((H21/B16)^2))</f>
        <v>0</v>
      </c>
    </row>
    <row r="22" spans="1:14" x14ac:dyDescent="0.25">
      <c r="A22" s="72" t="s">
        <v>382</v>
      </c>
      <c r="B22" s="32">
        <f ca="1">COUNTIF(OFFSET(T2_raw!C2,0,0,D9-B9+1,1), "TWB")</f>
        <v>0</v>
      </c>
      <c r="C22" s="33">
        <f ca="1">(B22/B23)*100</f>
        <v>0</v>
      </c>
      <c r="D22" s="32"/>
      <c r="E22" s="79"/>
      <c r="G22" s="73" t="s">
        <v>135</v>
      </c>
      <c r="H22">
        <f ca="1">COUNTIF(OFFSET(T2_raw!A2,0,0,D9-B9+1,1),"ACT")</f>
        <v>4</v>
      </c>
      <c r="I22" s="29">
        <f ca="1">(H22/H121)*100</f>
        <v>0.8</v>
      </c>
      <c r="J22" s="29">
        <f ca="1">IF(H22=0,0,-1*((H22/B16)*(LN(H22/B16))))</f>
        <v>0.14978661367769955</v>
      </c>
      <c r="K22" s="78">
        <f ca="1">IF(H22=0,0,((H22/B16)^2))</f>
        <v>2.5000000000000005E-3</v>
      </c>
    </row>
    <row r="23" spans="1:14" x14ac:dyDescent="0.25">
      <c r="A23" s="74" t="s">
        <v>383</v>
      </c>
      <c r="B23" s="28">
        <f ca="1">SUM(B16:B22)</f>
        <v>500</v>
      </c>
      <c r="C23" s="34">
        <f ca="1">SUM(C16:C22)-C22</f>
        <v>100</v>
      </c>
      <c r="E23" s="80"/>
      <c r="G23" s="73" t="s">
        <v>136</v>
      </c>
      <c r="H23">
        <f ca="1">COUNTIF(OFFSET(T2_raw!A2,0,0,D9-B9+1,1),"ACR")</f>
        <v>0</v>
      </c>
      <c r="I23" s="29">
        <f ca="1">(H23/H121)*100</f>
        <v>0</v>
      </c>
      <c r="J23" s="29">
        <f ca="1">IF(H23=0,0,-1*((H23/B16)*(LN(H23/B16))))</f>
        <v>0</v>
      </c>
      <c r="K23" s="78">
        <f ca="1">IF(H23=0,0,((H23/B16)^2))</f>
        <v>0</v>
      </c>
    </row>
    <row r="24" spans="1:14" x14ac:dyDescent="0.25">
      <c r="A24" s="73"/>
      <c r="E24" s="80"/>
      <c r="G24" s="73" t="s">
        <v>138</v>
      </c>
      <c r="H24">
        <f ca="1">COUNTIF(OFFSET(T2_raw!A2,0,0,D9-B9+1,1),"AST")</f>
        <v>3</v>
      </c>
      <c r="I24" s="29">
        <f ca="1">(H24/H121)*100</f>
        <v>0.6</v>
      </c>
      <c r="J24" s="29">
        <f ca="1">IF(H24=0,0,-1*((H24/B16)*(LN(H24/B16))))</f>
        <v>0.12312803797521644</v>
      </c>
      <c r="K24" s="78">
        <f ca="1">IF(H24=0,0,((H24/B16)^2))</f>
        <v>1.4062499999999999E-3</v>
      </c>
    </row>
    <row r="25" spans="1:14" x14ac:dyDescent="0.25">
      <c r="A25" s="74" t="s">
        <v>384</v>
      </c>
      <c r="E25" s="80"/>
      <c r="G25" s="73" t="s">
        <v>139</v>
      </c>
      <c r="H25">
        <f ca="1">COUNTIF(OFFSET(T2_raw!A2,0,0,D9-B9+1,1),"AF")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78">
        <f ca="1">IF(H25=0,0,((H25/B16)^2))</f>
        <v>0</v>
      </c>
    </row>
    <row r="26" spans="1:14" x14ac:dyDescent="0.25">
      <c r="A26" s="72" t="s">
        <v>277</v>
      </c>
      <c r="B26" s="32">
        <f t="array" aca="1" ref="B26" ca="1">SUM((OFFSET(T2_raw!B2,0,0,D9-B9+1,1)="COTS") * (OFFSET(T2_raw!C2,0,0,D9-B9+1,1)&lt;&gt;"TWS"))</f>
        <v>0</v>
      </c>
      <c r="C26" s="33">
        <f ca="1">(B26/H121)*100</f>
        <v>0</v>
      </c>
      <c r="D26" s="32"/>
      <c r="E26" s="79"/>
      <c r="G26" s="73" t="s">
        <v>141</v>
      </c>
      <c r="H26">
        <f ca="1">COUNTIF(OFFSET(T2_raw!A2,0,0,D9-B9+1,1),"BLEC")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78">
        <f ca="1">IF(H26=0,0,((H26/B16)^2))</f>
        <v>0</v>
      </c>
    </row>
    <row r="27" spans="1:14" x14ac:dyDescent="0.25">
      <c r="A27" s="73" t="s">
        <v>141</v>
      </c>
      <c r="B27">
        <f t="array" aca="1" ref="B27" ca="1">SUM((OFFSET(T2_raw!B2,0,0,D9-B9+1,1)="BLEC") * (OFFSET(T2_raw!C2,0,0,D9-B9+1,1)&lt;&gt;"TWS"))</f>
        <v>0</v>
      </c>
      <c r="C27" s="29">
        <f ca="1">(B27/H121)*100</f>
        <v>0</v>
      </c>
      <c r="E27" s="80"/>
      <c r="G27" s="73" t="s">
        <v>143</v>
      </c>
      <c r="H27">
        <f ca="1">COUNTIF(OFFSET(T2_raw!A2,0,0,D9-B9+1,1),"CAU")</f>
        <v>2</v>
      </c>
      <c r="I27" s="29">
        <f ca="1">(H27/H121)*100</f>
        <v>0.4</v>
      </c>
      <c r="J27" s="29">
        <f ca="1">IF(H27=0,0,-1*((H27/B16)*(LN(H27/B16))))</f>
        <v>9.2221986352848409E-2</v>
      </c>
      <c r="K27" s="78">
        <f ca="1">IF(H27=0,0,((H27/B16)^2))</f>
        <v>6.2500000000000012E-4</v>
      </c>
    </row>
    <row r="28" spans="1:14" x14ac:dyDescent="0.25">
      <c r="A28" s="72" t="s">
        <v>269</v>
      </c>
      <c r="B28" s="32">
        <f t="array" aca="1" ref="B28" ca="1">SUM((OFFSET(T2_raw!B2,0,0,D9-B9+1,1)="COD") * (OFFSET(T2_raw!C2,0,0,D9-B9+1,1)&lt;&gt;"TWS"))</f>
        <v>0</v>
      </c>
      <c r="C28" s="33">
        <f ca="1">(B28/H121)*100</f>
        <v>0</v>
      </c>
      <c r="D28" s="32"/>
      <c r="E28" s="79"/>
      <c r="G28" s="73" t="s">
        <v>145</v>
      </c>
      <c r="H28">
        <f ca="1">COUNTIF(OFFSET(T2_raw!A2,0,0,D9-B9+1,1),"COE")</f>
        <v>1</v>
      </c>
      <c r="I28" s="29">
        <f ca="1">(H28/H121)*100</f>
        <v>0.2</v>
      </c>
      <c r="J28" s="29">
        <f ca="1">IF(H28=0,0,-1*((H28/B16)*(LN(H28/B16))))</f>
        <v>5.4775332933423515E-2</v>
      </c>
      <c r="K28" s="78">
        <f ca="1">IF(H28=0,0,((H28/B16)^2))</f>
        <v>1.5625000000000003E-4</v>
      </c>
    </row>
    <row r="29" spans="1:14" x14ac:dyDescent="0.25">
      <c r="A29" s="73" t="s">
        <v>279</v>
      </c>
      <c r="B29">
        <f t="array" aca="1" ref="B29" ca="1">SUM((OFFSET(T2_raw!B2,0,0,D9-B9+1,1)="COR") * (OFFSET(T2_raw!C2,0,0,D9-B9+1,1)&lt;&gt;"TWS"))</f>
        <v>0</v>
      </c>
      <c r="C29" s="29">
        <f ca="1">(B29/H121)*100</f>
        <v>0</v>
      </c>
      <c r="E29" s="80"/>
      <c r="G29" s="73" t="s">
        <v>147</v>
      </c>
      <c r="H29">
        <f ca="1">COUNTIF(OFFSET(T2_raw!A2,0,0,D9-B9+1,1),"COS")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78">
        <f ca="1">IF(H29=0,0,((H29/B16)^2))</f>
        <v>0</v>
      </c>
    </row>
    <row r="30" spans="1:14" x14ac:dyDescent="0.25">
      <c r="A30" s="72" t="s">
        <v>281</v>
      </c>
      <c r="B30" s="32">
        <f t="array" aca="1" ref="B30" ca="1">SUM((OFFSET(T2_raw!B2,0,0,D9-B9+1,1)="DIA") * (OFFSET(T2_raw!C2,0,0,D9-B9+1,1)&lt;&gt;"TWS"))</f>
        <v>0</v>
      </c>
      <c r="C30" s="33">
        <f ca="1">(B30/H121)*100</f>
        <v>0</v>
      </c>
      <c r="D30" s="32"/>
      <c r="E30" s="79"/>
      <c r="G30" s="73" t="s">
        <v>149</v>
      </c>
      <c r="H30">
        <f ca="1">COUNTIF(OFFSET(T2_raw!A2,0,0,D9-B9+1,1),"CYP")</f>
        <v>2</v>
      </c>
      <c r="I30" s="29">
        <f ca="1">(H30/H121)*100</f>
        <v>0.4</v>
      </c>
      <c r="J30" s="29">
        <f ca="1">IF(H30=0,0,-1*((H30/B16)*(LN(H30/B16))))</f>
        <v>9.2221986352848409E-2</v>
      </c>
      <c r="K30" s="78">
        <f ca="1">IF(H30=0,0,((H30/B16)^2))</f>
        <v>6.2500000000000012E-4</v>
      </c>
    </row>
    <row r="31" spans="1:14" x14ac:dyDescent="0.25">
      <c r="A31" s="73" t="s">
        <v>257</v>
      </c>
      <c r="B31">
        <f t="array" aca="1" ref="B31" ca="1">SUM((OFFSET(T2_raw!B2,0,0,D9-B9+1,1)="DIS") * (OFFSET(T2_raw!C2,0,0,D9-B9+1,1)&lt;&gt;"TWS"))</f>
        <v>0</v>
      </c>
      <c r="C31" s="29">
        <f ca="1">(B31/H121)*100</f>
        <v>0</v>
      </c>
      <c r="E31" s="80"/>
      <c r="G31" s="73" t="s">
        <v>150</v>
      </c>
      <c r="H31">
        <f ca="1">COUNTIF(OFFSET(T2_raw!A2,0,0,D9-B9+1,1),"DIP")</f>
        <v>0</v>
      </c>
      <c r="I31" s="29">
        <f ca="1">(H31/H121)*100</f>
        <v>0</v>
      </c>
      <c r="J31" s="29">
        <f ca="1">IF(H31=0,0,-1*((H31/B16)*(LN(H31/B16))))</f>
        <v>0</v>
      </c>
      <c r="K31" s="78">
        <f ca="1">IF(H31=0,0,((H31/B16)^2))</f>
        <v>0</v>
      </c>
    </row>
    <row r="32" spans="1:14" x14ac:dyDescent="0.25">
      <c r="A32" s="72" t="s">
        <v>283</v>
      </c>
      <c r="B32" s="32">
        <f t="array" aca="1" ref="B32" ca="1">SUM((OFFSET(T2_raw!B2,0,0,D9-B9+1,1)="GORG") * (OFFSET(T2_raw!C2,0,0,D9-B9+1,1)&lt;&gt;"TWS"))</f>
        <v>0</v>
      </c>
      <c r="C32" s="33">
        <f ca="1">(B32/H121)*100</f>
        <v>0</v>
      </c>
      <c r="D32" s="32"/>
      <c r="E32" s="79"/>
      <c r="G32" s="73" t="s">
        <v>151</v>
      </c>
      <c r="H32">
        <f ca="1">COUNTIF(OFFSET(T2_raw!A2,0,0,D9-B9+1,1),"ECHY")</f>
        <v>2</v>
      </c>
      <c r="I32" s="29">
        <f ca="1">(H32/H121)*100</f>
        <v>0.4</v>
      </c>
      <c r="J32" s="29">
        <f ca="1">IF(H32=0,0,-1*((H32/B16)*(LN(H32/B16))))</f>
        <v>9.2221986352848409E-2</v>
      </c>
      <c r="K32" s="78">
        <f ca="1">IF(H32=0,0,((H32/B16)^2))</f>
        <v>6.2500000000000012E-4</v>
      </c>
    </row>
    <row r="33" spans="1:11" x14ac:dyDescent="0.25">
      <c r="A33" s="73" t="s">
        <v>285</v>
      </c>
      <c r="B33">
        <f t="array" aca="1" ref="B33" ca="1">SUM((OFFSET(T2_raw!B2,0,0,D9-B9+1,1)="ISIS") * (OFFSET(T2_raw!C2,0,0,D9-B9+1,1)&lt;&gt;"TWS"))</f>
        <v>0</v>
      </c>
      <c r="C33" s="29">
        <f ca="1">(B33/H121)*100</f>
        <v>0</v>
      </c>
      <c r="E33" s="80"/>
      <c r="G33" s="73" t="s">
        <v>152</v>
      </c>
      <c r="H33">
        <f ca="1">COUNTIF(OFFSET(T2_raw!A2,0,0,D9-B9+1,1),"ECHI")</f>
        <v>0</v>
      </c>
      <c r="I33" s="29">
        <f ca="1">(H33/H121)*100</f>
        <v>0</v>
      </c>
      <c r="J33" s="29">
        <f ca="1">IF(H33=0,0,-1*((H33/B16)*(LN(H33/B16))))</f>
        <v>0</v>
      </c>
      <c r="K33" s="78">
        <f ca="1">IF(H33=0,0,((H33/B16)^2))</f>
        <v>0</v>
      </c>
    </row>
    <row r="34" spans="1:11" x14ac:dyDescent="0.25">
      <c r="A34" s="72" t="s">
        <v>271</v>
      </c>
      <c r="B34" s="32">
        <f t="array" aca="1" ref="B34" ca="1">SUM((OFFSET(T2_raw!B2,0,0,D9-B9+1,1)="KAPP") * (OFFSET(T2_raw!C2,0,0,D9-B9+1,1)&lt;&gt;"TWS"))</f>
        <v>0</v>
      </c>
      <c r="C34" s="33">
        <f ca="1">(B34/H121)*100</f>
        <v>0</v>
      </c>
      <c r="D34" s="32"/>
      <c r="E34" s="79"/>
      <c r="G34" s="73" t="s">
        <v>154</v>
      </c>
      <c r="H34">
        <f ca="1">COUNTIF(OFFSET(T2_raw!A2,0,0,D9-B9+1,1),"EUP")</f>
        <v>0</v>
      </c>
      <c r="I34" s="29">
        <f ca="1">(H34/H121)*100</f>
        <v>0</v>
      </c>
      <c r="J34" s="29">
        <f ca="1">IF(H34=0,0,-1*((H34/B16)*(LN(H34/B16))))</f>
        <v>0</v>
      </c>
      <c r="K34" s="78">
        <f ca="1">IF(H34=0,0,((H34/B16)^2))</f>
        <v>0</v>
      </c>
    </row>
    <row r="35" spans="1:11" x14ac:dyDescent="0.25">
      <c r="A35" s="73" t="s">
        <v>274</v>
      </c>
      <c r="B35">
        <f t="array" aca="1" ref="B35" ca="1">SUM((OFFSET(T2_raw!B2,0,0,D9-B9+1,1)="SARG") * (OFFSET(T2_raw!C2,0,0,D9-B9+1,1)&lt;&gt;"TWS"))</f>
        <v>0</v>
      </c>
      <c r="C35" s="29">
        <f ca="1">(B35/H121)*100</f>
        <v>0</v>
      </c>
      <c r="E35" s="80"/>
      <c r="G35" s="73" t="s">
        <v>156</v>
      </c>
      <c r="H35">
        <f ca="1">COUNTIF(OFFSET(T2_raw!A2,0,0,D9-B9+1,1),"FAV")</f>
        <v>3</v>
      </c>
      <c r="I35" s="29">
        <f ca="1">(H35/H121)*100</f>
        <v>0.6</v>
      </c>
      <c r="J35" s="29">
        <f ca="1">IF(H35=0,0,-1*((H35/B16)*(LN(H35/B16))))</f>
        <v>0.12312803797521644</v>
      </c>
      <c r="K35" s="78">
        <f ca="1">IF(H35=0,0,((H35/B16)^2))</f>
        <v>1.4062499999999999E-3</v>
      </c>
    </row>
    <row r="36" spans="1:11" x14ac:dyDescent="0.25">
      <c r="A36" s="72" t="s">
        <v>229</v>
      </c>
      <c r="B36" s="32">
        <f t="array" aca="1" ref="B36" ca="1">SUM((OFFSET(T2_raw!B2,0,0,D9-B9+1,1)="ZACRF") * (OFFSET(T2_raw!C2,0,0,D9-B9+1,1)&lt;&gt;"TWS"))</f>
        <v>0</v>
      </c>
      <c r="C36" s="33">
        <f ca="1">(B36/H121)*100</f>
        <v>0</v>
      </c>
      <c r="D36" s="32"/>
      <c r="E36" s="79"/>
      <c r="G36" s="73" t="s">
        <v>158</v>
      </c>
      <c r="H36">
        <f ca="1">COUNTIF(OFFSET(T2_raw!A2,0,0,D9-B9+1,1),"FVI")</f>
        <v>3</v>
      </c>
      <c r="I36" s="29">
        <f ca="1">(H36/H121)*100</f>
        <v>0.6</v>
      </c>
      <c r="J36" s="29">
        <f ca="1">IF(H36=0,0,-1*((H36/B16)*(LN(H36/B16))))</f>
        <v>0.12312803797521644</v>
      </c>
      <c r="K36" s="78">
        <f ca="1">IF(H36=0,0,((H36/B16)^2))</f>
        <v>1.4062499999999999E-3</v>
      </c>
    </row>
    <row r="37" spans="1:11" x14ac:dyDescent="0.25">
      <c r="A37" s="73" t="s">
        <v>231</v>
      </c>
      <c r="B37">
        <f t="array" aca="1" ref="B37" ca="1">SUM((OFFSET(T2_raw!B2,0,0,D9-B9+1,1)="ZAGARF") * (OFFSET(T2_raw!C2,0,0,D9-B9+1,1)&lt;&gt;"TWS"))</f>
        <v>0</v>
      </c>
      <c r="C37" s="29">
        <f ca="1">(B37/H121)*100</f>
        <v>0</v>
      </c>
      <c r="E37" s="80"/>
      <c r="G37" s="73" t="s">
        <v>159</v>
      </c>
      <c r="H37">
        <f ca="1">COUNTIF(OFFSET(T2_raw!A2,0,0,D9-B9+1,1),"CMR")</f>
        <v>0</v>
      </c>
      <c r="I37" s="29">
        <f ca="1">(H37/H121)*100</f>
        <v>0</v>
      </c>
      <c r="J37" s="29">
        <f ca="1">IF(H37=0,0,-1*((H37/B16)*(LN(H37/B16))))</f>
        <v>0</v>
      </c>
      <c r="K37" s="78">
        <f ca="1">IF(H37=0,0,((H37/B16)^2))</f>
        <v>0</v>
      </c>
    </row>
    <row r="38" spans="1:11" x14ac:dyDescent="0.25">
      <c r="A38" s="72" t="s">
        <v>233</v>
      </c>
      <c r="B38" s="32">
        <f t="array" aca="1" ref="B38" ca="1">SUM((OFFSET(T2_raw!B2,0,0,D9-B9+1,1)="ZAGATF") * (OFFSET(T2_raw!C2,0,0,D9-B9+1,1)&lt;&gt;"TWS"))</f>
        <v>0</v>
      </c>
      <c r="C38" s="33">
        <f ca="1">(B38/H121)*100</f>
        <v>0</v>
      </c>
      <c r="D38" s="32"/>
      <c r="E38" s="79"/>
      <c r="G38" s="73" t="s">
        <v>161</v>
      </c>
      <c r="H38">
        <f ca="1">COUNTIF(OFFSET(T2_raw!A2,0,0,D9-B9+1,1),"GAL")</f>
        <v>1</v>
      </c>
      <c r="I38" s="29">
        <f ca="1">(H38/H121)*100</f>
        <v>0.2</v>
      </c>
      <c r="J38" s="29">
        <f ca="1">IF(H38=0,0,-1*((H38/B16)*(LN(H38/B16))))</f>
        <v>5.4775332933423515E-2</v>
      </c>
      <c r="K38" s="78">
        <f ca="1">IF(H38=0,0,((H38/B16)^2))</f>
        <v>1.5625000000000003E-4</v>
      </c>
    </row>
    <row r="39" spans="1:11" x14ac:dyDescent="0.25">
      <c r="A39" s="73" t="s">
        <v>235</v>
      </c>
      <c r="B39">
        <f t="array" aca="1" ref="B39" ca="1">SUM((OFFSET(T2_raw!B2,0,0,D9-B9+1,1)="ZDENF") * (OFFSET(T2_raw!C2,0,0,D9-B9+1,1)&lt;&gt;"TWS"))</f>
        <v>0</v>
      </c>
      <c r="C39" s="29">
        <f ca="1">(B39/H121)*100</f>
        <v>0</v>
      </c>
      <c r="E39" s="80"/>
      <c r="G39" s="73" t="s">
        <v>163</v>
      </c>
      <c r="H39">
        <f ca="1">COUNTIF(OFFSET(T2_raw!A2,0,0,D9-B9+1,1),"GONIA")</f>
        <v>2</v>
      </c>
      <c r="I39" s="29">
        <f ca="1">(H39/H121)*100</f>
        <v>0.4</v>
      </c>
      <c r="J39" s="29">
        <f ca="1">IF(H39=0,0,-1*((H39/B16)*(LN(H39/B16))))</f>
        <v>9.2221986352848409E-2</v>
      </c>
      <c r="K39" s="78">
        <f ca="1">IF(H39=0,0,((H39/B16)^2))</f>
        <v>6.2500000000000012E-4</v>
      </c>
    </row>
    <row r="40" spans="1:11" x14ac:dyDescent="0.25">
      <c r="A40" s="72" t="s">
        <v>237</v>
      </c>
      <c r="B40" s="32">
        <f t="array" aca="1" ref="B40" ca="1">SUM((OFFSET(T2_raw!B2,0,0,D9-B9+1,1)="ZEUPF") * (OFFSET(T2_raw!C2,0,0,D9-B9+1,1)&lt;&gt;"TWS"))</f>
        <v>0</v>
      </c>
      <c r="C40" s="33">
        <f ca="1">(B40/H121)*100</f>
        <v>0</v>
      </c>
      <c r="D40" s="32"/>
      <c r="E40" s="79"/>
      <c r="G40" s="73" t="s">
        <v>164</v>
      </c>
      <c r="H40">
        <f ca="1">COUNTIF(OFFSET(T2_raw!A2,0,0,D9-B9+1,1),"GONIO")</f>
        <v>0</v>
      </c>
      <c r="I40" s="29">
        <f ca="1">(H40/H121)*100</f>
        <v>0</v>
      </c>
      <c r="J40" s="29">
        <f ca="1">IF(H40=0,0,-1*((H40/B16)*(LN(H40/B16))))</f>
        <v>0</v>
      </c>
      <c r="K40" s="78">
        <f ca="1">IF(H40=0,0,((H40/B16)^2))</f>
        <v>0</v>
      </c>
    </row>
    <row r="41" spans="1:11" x14ac:dyDescent="0.25">
      <c r="A41" s="73" t="s">
        <v>239</v>
      </c>
      <c r="B41">
        <f t="array" aca="1" ref="B41" ca="1">SUM((OFFSET(T2_raw!B2,0,0,D9-B9+1,1)="ZFAVF") * (OFFSET(T2_raw!C2,0,0,D9-B9+1,1)&lt;&gt;"TWS"))</f>
        <v>0</v>
      </c>
      <c r="C41" s="29">
        <f ca="1">(B41/H121)*100</f>
        <v>0</v>
      </c>
      <c r="E41" s="80"/>
      <c r="G41" s="73" t="s">
        <v>166</v>
      </c>
      <c r="H41">
        <f ca="1">COUNTIF(OFFSET(T2_raw!A2,0,0,D9-B9+1,1),"HEL")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78">
        <f ca="1">IF(H41=0,0,((H41/B16)^2))</f>
        <v>0</v>
      </c>
    </row>
    <row r="42" spans="1:11" x14ac:dyDescent="0.25">
      <c r="A42" s="72" t="s">
        <v>241</v>
      </c>
      <c r="B42" s="32">
        <f t="array" aca="1" ref="B42" ca="1">SUM((OFFSET(T2_raw!B2,0,0,D9-B9+1,1)="ZCMRF") * (OFFSET(T2_raw!C2,0,0,D9-B9+1,1)&lt;&gt;"TWS"))</f>
        <v>0</v>
      </c>
      <c r="C42" s="33">
        <f ca="1">(B42/H121)*100</f>
        <v>0</v>
      </c>
      <c r="D42" s="32"/>
      <c r="E42" s="79"/>
      <c r="G42" s="73" t="s">
        <v>168</v>
      </c>
      <c r="H42">
        <f ca="1">COUNTIF(OFFSET(T2_raw!A2,0,0,D9-B9+1,1),"HYD")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78">
        <f ca="1">IF(H42=0,0,((H42/B16)^2))</f>
        <v>0</v>
      </c>
    </row>
    <row r="43" spans="1:11" x14ac:dyDescent="0.25">
      <c r="A43" s="73" t="s">
        <v>243</v>
      </c>
      <c r="B43">
        <f t="array" aca="1" ref="B43" ca="1">SUM((OFFSET(T2_raw!B2,0,0,D9-B9+1,1)="ZMUSF") * (OFFSET(T2_raw!C2,0,0,D9-B9+1,1)&lt;&gt;"TWS"))</f>
        <v>0</v>
      </c>
      <c r="C43" s="29">
        <f ca="1">(B43/H121)*100</f>
        <v>0</v>
      </c>
      <c r="E43" s="80"/>
      <c r="G43" s="73" t="s">
        <v>170</v>
      </c>
      <c r="H43">
        <f ca="1">COUNTIF(OFFSET(T2_raw!A2,0,0,D9-B9+1,1),"ISO")</f>
        <v>7</v>
      </c>
      <c r="I43" s="29">
        <f ca="1">(H43/H121)*100</f>
        <v>1.4000000000000001</v>
      </c>
      <c r="J43" s="29">
        <f ca="1">IF(H43=0,0,-1*((H43/B16)*(LN(H43/B16))))</f>
        <v>0.21316019249162471</v>
      </c>
      <c r="K43" s="78">
        <f ca="1">IF(H43=0,0,((H43/B16)^2))</f>
        <v>7.656249999999999E-3</v>
      </c>
    </row>
    <row r="44" spans="1:11" x14ac:dyDescent="0.25">
      <c r="A44" s="72" t="s">
        <v>245</v>
      </c>
      <c r="B44" s="32">
        <f t="array" aca="1" ref="B44" ca="1">SUM((OFFSET(T2_raw!B2,0,0,D9-B9+1,1)="ZNSC") * (OFFSET(T2_raw!C2,0,0,D9-B9+1,1)&lt;&gt;"TWS"))</f>
        <v>0</v>
      </c>
      <c r="C44" s="33">
        <f ca="1">(B44/H121)*100</f>
        <v>0</v>
      </c>
      <c r="D44" s="32"/>
      <c r="E44" s="79"/>
      <c r="G44" s="73" t="s">
        <v>171</v>
      </c>
      <c r="H44">
        <f ca="1">COUNTIF(OFFSET(T2_raw!A2,0,0,D9-B9+1,1),"LEPA")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78">
        <f ca="1">IF(H44=0,0,((H44/B16)^2))</f>
        <v>0</v>
      </c>
    </row>
    <row r="45" spans="1:11" x14ac:dyDescent="0.25">
      <c r="A45" s="73" t="s">
        <v>247</v>
      </c>
      <c r="B45">
        <f t="array" aca="1" ref="B45" ca="1">SUM((OFFSET(T2_raw!B2,0,0,D9-B9+1,1)="ZOC") * (OFFSET(T2_raw!C2,0,0,D9-B9+1,1)&lt;&gt;"TWS"))</f>
        <v>0</v>
      </c>
      <c r="C45" s="29">
        <f ca="1">(B45/H121)*100</f>
        <v>0</v>
      </c>
      <c r="E45" s="80"/>
      <c r="G45" s="73" t="s">
        <v>173</v>
      </c>
      <c r="H45">
        <f ca="1">COUNTIF(OFFSET(T2_raw!A2,0,0,D9-B9+1,1),"LEPS")</f>
        <v>0</v>
      </c>
      <c r="I45" s="29">
        <f ca="1">(H45/H121)*100</f>
        <v>0</v>
      </c>
      <c r="J45" s="29">
        <f ca="1">IF(H45=0,0,-1*((H45/B16)*(LN(H45/B16))))</f>
        <v>0</v>
      </c>
      <c r="K45" s="78">
        <f ca="1">IF(H45=0,0,((H45/B16)^2))</f>
        <v>0</v>
      </c>
    </row>
    <row r="46" spans="1:11" x14ac:dyDescent="0.25">
      <c r="A46" s="72" t="s">
        <v>249</v>
      </c>
      <c r="B46" s="32">
        <f t="array" aca="1" ref="B46" ca="1">SUM((OFFSET(T2_raw!B2,0,0,D9-B9+1,1)="ZPOCF") * (OFFSET(T2_raw!C2,0,0,D9-B9+1,1)&lt;&gt;"TWS"))</f>
        <v>0</v>
      </c>
      <c r="C46" s="33">
        <f ca="1">(B46/H121)*100</f>
        <v>0</v>
      </c>
      <c r="D46" s="32"/>
      <c r="E46" s="79"/>
      <c r="G46" s="73" t="s">
        <v>175</v>
      </c>
      <c r="H46">
        <f ca="1">COUNTIF(OFFSET(T2_raw!A2,0,0,D9-B9+1,1),"LOB")</f>
        <v>1</v>
      </c>
      <c r="I46" s="29">
        <f ca="1">(H46/H121)*100</f>
        <v>0.2</v>
      </c>
      <c r="J46" s="29">
        <f ca="1">IF(H46=0,0,-1*((H46/B16)*(LN(H46/B16))))</f>
        <v>5.4775332933423515E-2</v>
      </c>
      <c r="K46" s="78">
        <f ca="1">IF(H46=0,0,((H46/B16)^2))</f>
        <v>1.5625000000000003E-4</v>
      </c>
    </row>
    <row r="47" spans="1:11" x14ac:dyDescent="0.25">
      <c r="A47" s="73" t="s">
        <v>251</v>
      </c>
      <c r="B47">
        <f t="array" aca="1" ref="B47" ca="1">SUM((OFFSET(T2_raw!B2,0,0,D9-B9+1,1)="ZPORF") * (OFFSET(T2_raw!C2,0,0,D9-B9+1,1)&lt;&gt;"TWS"))</f>
        <v>0</v>
      </c>
      <c r="C47" s="29">
        <f ca="1">(B47/H121)*100</f>
        <v>0</v>
      </c>
      <c r="E47" s="80"/>
      <c r="G47" s="73" t="s">
        <v>177</v>
      </c>
      <c r="H47">
        <f ca="1">COUNTIF(OFFSET(T2_raw!A2,0,0,D9-B9+1,1),"MER")</f>
        <v>3</v>
      </c>
      <c r="I47" s="29">
        <f ca="1">(H47/H121)*100</f>
        <v>0.6</v>
      </c>
      <c r="J47" s="29">
        <f ca="1">IF(H47=0,0,-1*((H47/B16)*(LN(H47/B16))))</f>
        <v>0.12312803797521644</v>
      </c>
      <c r="K47" s="78">
        <f ca="1">IF(H47=0,0,((H47/B16)^2))</f>
        <v>1.4062499999999999E-3</v>
      </c>
    </row>
    <row r="48" spans="1:11" x14ac:dyDescent="0.25">
      <c r="A48" s="74" t="s">
        <v>385</v>
      </c>
      <c r="E48" s="80"/>
      <c r="G48" s="73" t="s">
        <v>179</v>
      </c>
      <c r="H48">
        <f ca="1">COUNTIF(OFFSET(T2_raw!A2,0,0,D9-B9+1,1),"MILL")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78">
        <f ca="1">IF(H48=0,0,((H48/B16)^2))</f>
        <v>0</v>
      </c>
    </row>
    <row r="49" spans="1:11" x14ac:dyDescent="0.25">
      <c r="A49" s="72" t="s">
        <v>277</v>
      </c>
      <c r="B49" s="32">
        <f ca="1">SUMPRODUCT( (OFFSET(T2_raw!B2,0,0,D9-B9+1,1)="COTS")*( OFFSET(T2_raw!C2,0,0,D9-B9+1,1)="HC"))</f>
        <v>0</v>
      </c>
      <c r="C49" s="33">
        <f ca="1">IF(B16=0,0,(B49/B16)*100)</f>
        <v>0</v>
      </c>
      <c r="D49" s="32"/>
      <c r="E49" s="79"/>
      <c r="G49" s="73" t="s">
        <v>181</v>
      </c>
      <c r="H49">
        <f ca="1">COUNTIF(OFFSET(T2_raw!A2,0,0,D9-B9+1,1),"MON")</f>
        <v>1</v>
      </c>
      <c r="I49" s="29">
        <f ca="1">(H49/H121)*100</f>
        <v>0.2</v>
      </c>
      <c r="J49" s="29">
        <f ca="1">IF(H49=0,0,-1*((H49/B16)*(LN(H49/B16))))</f>
        <v>5.4775332933423515E-2</v>
      </c>
      <c r="K49" s="78">
        <f ca="1">IF(H49=0,0,((H49/B16)^2))</f>
        <v>1.5625000000000003E-4</v>
      </c>
    </row>
    <row r="50" spans="1:11" x14ac:dyDescent="0.25">
      <c r="A50" s="73" t="s">
        <v>141</v>
      </c>
      <c r="B50">
        <f ca="1">SUMPRODUCT( (OFFSET(T2_raw!B2,0,0,D9-B9+1,1)="BLEC")*( OFFSET(T2_raw!C2,0,0,D9-B9+1,1)="HC"))</f>
        <v>0</v>
      </c>
      <c r="C50" s="29">
        <f ca="1">IF(B16=0,0,(B50/B16)*100)</f>
        <v>0</v>
      </c>
      <c r="E50" s="80"/>
      <c r="G50" s="73" t="s">
        <v>182</v>
      </c>
      <c r="H50">
        <f ca="1">COUNTIF(OFFSET(T2_raw!A2,0,0,D9-B9+1,1),"MONTB")</f>
        <v>0</v>
      </c>
      <c r="I50" s="29">
        <f ca="1">(H50/H121)*100</f>
        <v>0</v>
      </c>
      <c r="J50" s="29">
        <f ca="1">IF(H50=0,0,-1*((H50/B16)*(LN(H50/B16))))</f>
        <v>0</v>
      </c>
      <c r="K50" s="78">
        <f ca="1">IF(H50=0,0,((H50/B16)^2))</f>
        <v>0</v>
      </c>
    </row>
    <row r="51" spans="1:11" x14ac:dyDescent="0.25">
      <c r="A51" s="72" t="s">
        <v>269</v>
      </c>
      <c r="B51" s="32">
        <f ca="1">SUMPRODUCT( (OFFSET(T2_raw!B2,0,0,D9-B9+1,1)="COD")*( OFFSET(T2_raw!C2,0,0,D9-B9+1,1)="HC"))</f>
        <v>0</v>
      </c>
      <c r="C51" s="33">
        <f ca="1">IF(B16=0,0,(B51/B16)*100)</f>
        <v>0</v>
      </c>
      <c r="D51" s="32"/>
      <c r="E51" s="79"/>
      <c r="G51" s="73" t="s">
        <v>184</v>
      </c>
      <c r="H51">
        <f ca="1">COUNTIF(OFFSET(T2_raw!A2,0,0,D9-B9+1,1),"MONTE")</f>
        <v>0</v>
      </c>
      <c r="I51" s="29">
        <f ca="1">(H51/H121)*100</f>
        <v>0</v>
      </c>
      <c r="J51" s="29">
        <f ca="1">IF(H51=0,0,-1*((H51/B16)*(LN(H51/B16))))</f>
        <v>0</v>
      </c>
      <c r="K51" s="78">
        <f ca="1">IF(H51=0,0,((H51/B16)^2))</f>
        <v>0</v>
      </c>
    </row>
    <row r="52" spans="1:11" x14ac:dyDescent="0.25">
      <c r="A52" s="73" t="s">
        <v>279</v>
      </c>
      <c r="B52">
        <f ca="1">SUMPRODUCT( (OFFSET(T2_raw!B2,0,0,D9-B9+1,1)="COR")*( OFFSET(T2_raw!C2,0,0,D9-B9+1,1)="HC"))</f>
        <v>0</v>
      </c>
      <c r="C52" s="29">
        <f ca="1">IF(B16=0,0,(B52/B16)*100)</f>
        <v>0</v>
      </c>
      <c r="E52" s="80"/>
      <c r="G52" s="73" t="s">
        <v>186</v>
      </c>
      <c r="H52">
        <f ca="1">COUNTIF(OFFSET(T2_raw!A2,0,0,D9-B9+1,1),"MONTF")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78">
        <f ca="1">IF(H52=0,0,((H52/B16)^2))</f>
        <v>0</v>
      </c>
    </row>
    <row r="53" spans="1:11" x14ac:dyDescent="0.25">
      <c r="A53" s="72" t="s">
        <v>281</v>
      </c>
      <c r="B53" s="32">
        <f ca="1">SUMPRODUCT( (OFFSET(T2_raw!B2,0,0,D9-B9+1,1)="DIA")*( OFFSET(T2_raw!C2,0,0,D9-B9+1,1)="HC"))</f>
        <v>0</v>
      </c>
      <c r="C53" s="33">
        <f ca="1">IF(B16=0,0,(B53/B16)*100)</f>
        <v>0</v>
      </c>
      <c r="D53" s="32"/>
      <c r="E53" s="79"/>
      <c r="G53" s="73" t="s">
        <v>188</v>
      </c>
      <c r="H53">
        <f ca="1">COUNTIF(OFFSET(T2_raw!A2,0,0,D9-B9+1,1),"MYC")</f>
        <v>0</v>
      </c>
      <c r="I53" s="29">
        <f ca="1">(H53/H121)*100</f>
        <v>0</v>
      </c>
      <c r="J53" s="29">
        <f ca="1">IF(H53=0,0,-1*((H53/B16)*(LN(H53/B16))))</f>
        <v>0</v>
      </c>
      <c r="K53" s="78">
        <f ca="1">IF(H53=0,0,((H53/B16)^2))</f>
        <v>0</v>
      </c>
    </row>
    <row r="54" spans="1:11" x14ac:dyDescent="0.25">
      <c r="A54" s="73" t="s">
        <v>257</v>
      </c>
      <c r="B54">
        <f ca="1">SUMPRODUCT( (OFFSET(T2_raw!B2,0,0,D9-B9+1,1)="DIS")*( OFFSET(T2_raw!C2,0,0,D9-B9+1,1)="HC"))</f>
        <v>0</v>
      </c>
      <c r="C54" s="29">
        <f ca="1">IF(B16=0,0,(B54/B16)*100)</f>
        <v>0</v>
      </c>
      <c r="E54" s="80"/>
      <c r="G54" s="73" t="s">
        <v>190</v>
      </c>
      <c r="H54">
        <f ca="1">COUNTIF(OFFSET(T2_raw!A2,0,0,D9-B9+1,1),"CB")</f>
        <v>0</v>
      </c>
      <c r="I54" s="29">
        <f ca="1">(H54/H121)*100</f>
        <v>0</v>
      </c>
      <c r="J54" s="29">
        <f ca="1">IF(H54=0,0,-1*((H54/B16)*(LN(H54/B16))))</f>
        <v>0</v>
      </c>
      <c r="K54" s="78">
        <f ca="1">IF(H54=0,0,((H54/B16)^2))</f>
        <v>0</v>
      </c>
    </row>
    <row r="55" spans="1:11" x14ac:dyDescent="0.25">
      <c r="A55" s="72" t="s">
        <v>283</v>
      </c>
      <c r="B55" s="32">
        <f ca="1">SUMPRODUCT( (OFFSET(T2_raw!B2,0,0,D9-B9+1,1)="GORG")*( OFFSET(T2_raw!C2,0,0,D9-B9+1,1)="HC"))</f>
        <v>0</v>
      </c>
      <c r="C55" s="33">
        <f ca="1">IF(B16=0,0,(B55/B16)*100)</f>
        <v>0</v>
      </c>
      <c r="D55" s="32"/>
      <c r="E55" s="79"/>
      <c r="G55" s="73" t="s">
        <v>192</v>
      </c>
      <c r="H55">
        <f ca="1">COUNTIF(OFFSET(T2_raw!A2,0,0,D9-B9+1,1),"BUB")</f>
        <v>0</v>
      </c>
      <c r="I55" s="29">
        <f ca="1">(H55/H121)*100</f>
        <v>0</v>
      </c>
      <c r="J55" s="29">
        <f ca="1">IF(H55=0,0,-1*((H55/B16)*(LN(H55/B16))))</f>
        <v>0</v>
      </c>
      <c r="K55" s="78">
        <f ca="1">IF(H55=0,0,((H55/B16)^2))</f>
        <v>0</v>
      </c>
    </row>
    <row r="56" spans="1:11" x14ac:dyDescent="0.25">
      <c r="A56" s="73" t="s">
        <v>285</v>
      </c>
      <c r="B56">
        <f ca="1">SUMPRODUCT( (OFFSET(T2_raw!B2,0,0,D9-B9+1,1)="ISIS")*( OFFSET(T2_raw!C2,0,0,D9-B9+1,1)="HC"))</f>
        <v>0</v>
      </c>
      <c r="C56" s="29">
        <f ca="1">IF(B16=0,0,(B56/B16)*100)</f>
        <v>0</v>
      </c>
      <c r="E56" s="80"/>
      <c r="G56" s="73" t="s">
        <v>194</v>
      </c>
      <c r="H56">
        <f ca="1">COUNTIF(OFFSET(T2_raw!A2,0,0,D9-B9+1,1),"CE")</f>
        <v>16</v>
      </c>
      <c r="I56" s="29">
        <f ca="1">(H56/H121)*100</f>
        <v>3.2</v>
      </c>
      <c r="J56" s="29">
        <f ca="1">IF(H56=0,0,-1*((H56/B16)*(LN(H56/B16))))</f>
        <v>0.32188758248682009</v>
      </c>
      <c r="K56" s="78">
        <f ca="1">IF(H56=0,0,((H56/B16)^2))</f>
        <v>4.0000000000000008E-2</v>
      </c>
    </row>
    <row r="57" spans="1:11" x14ac:dyDescent="0.25">
      <c r="A57" s="72" t="s">
        <v>271</v>
      </c>
      <c r="B57" s="32">
        <f ca="1">SUMPRODUCT( (OFFSET(T2_raw!B2,0,0,D9-B9+1,1)="KAPP")*( OFFSET(T2_raw!C2,0,0,D9-B9+1,1)="HC"))</f>
        <v>0</v>
      </c>
      <c r="C57" s="33">
        <f ca="1">IF(B16=0,0,(B57/B16)*100)</f>
        <v>0</v>
      </c>
      <c r="D57" s="32"/>
      <c r="E57" s="79"/>
      <c r="G57" s="73" t="s">
        <v>195</v>
      </c>
      <c r="H57">
        <f ca="1">COUNTIF(OFFSET(T2_raw!A2,0,0,D9-B9+1,1),"CF")</f>
        <v>0</v>
      </c>
      <c r="I57" s="29">
        <f ca="1">(H57/H121)*100</f>
        <v>0</v>
      </c>
      <c r="J57" s="29">
        <f ca="1">IF(H57=0,0,-1*((H57/B16)*(LN(H57/B16))))</f>
        <v>0</v>
      </c>
      <c r="K57" s="78">
        <f ca="1">IF(H57=0,0,((H57/B16)^2))</f>
        <v>0</v>
      </c>
    </row>
    <row r="58" spans="1:11" x14ac:dyDescent="0.25">
      <c r="A58" s="73" t="s">
        <v>274</v>
      </c>
      <c r="B58">
        <f ca="1">SUMPRODUCT( (OFFSET(T2_raw!B2,0,0,D9-B9+1,1)="SARG")*( OFFSET(T2_raw!C2,0,0,D9-B9+1,1)="HC"))</f>
        <v>0</v>
      </c>
      <c r="C58" s="29">
        <f ca="1">IF(B16=0,0,(B58/B16)*100)</f>
        <v>0</v>
      </c>
      <c r="E58" s="80"/>
      <c r="G58" s="73" t="s">
        <v>197</v>
      </c>
      <c r="H58">
        <f ca="1">COUNTIF(OFFSET(T2_raw!A2,0,0,D9-B9+1,1),"FOT")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78">
        <f ca="1">IF(H58=0,0,((H58/B16)^2))</f>
        <v>0</v>
      </c>
    </row>
    <row r="59" spans="1:11" x14ac:dyDescent="0.25">
      <c r="A59" s="72" t="s">
        <v>229</v>
      </c>
      <c r="B59" s="32">
        <f ca="1">SUMPRODUCT( (OFFSET(T2_raw!B2,0,0,D9-B9+1,1)="ZACRF")*( OFFSET(T2_raw!C2,0,0,D9-B9+1,1)="HC"))</f>
        <v>0</v>
      </c>
      <c r="C59" s="33">
        <f ca="1">IF(B16=0,0,(B59/B16)*100)</f>
        <v>0</v>
      </c>
      <c r="D59" s="32"/>
      <c r="E59" s="79"/>
      <c r="G59" s="73" t="s">
        <v>199</v>
      </c>
      <c r="H59">
        <f ca="1">COUNTIF(OFFSET(T2_raw!A2,0,0,D9-B9+1,1),"CM")</f>
        <v>3</v>
      </c>
      <c r="I59" s="29">
        <f ca="1">(H59/H121)*100</f>
        <v>0.6</v>
      </c>
      <c r="J59" s="29">
        <f ca="1">IF(H59=0,0,-1*((H59/B16)*(LN(H59/B16))))</f>
        <v>0.12312803797521644</v>
      </c>
      <c r="K59" s="78">
        <f ca="1">IF(H59=0,0,((H59/B16)^2))</f>
        <v>1.4062499999999999E-3</v>
      </c>
    </row>
    <row r="60" spans="1:11" x14ac:dyDescent="0.25">
      <c r="A60" s="73" t="s">
        <v>231</v>
      </c>
      <c r="B60">
        <f ca="1">SUMPRODUCT( (OFFSET(T2_raw!B2,0,0,D9-B9+1,1)="ZAGARF")*( OFFSET(T2_raw!C2,0,0,D9-B9+1,1)="HC"))</f>
        <v>0</v>
      </c>
      <c r="C60" s="29">
        <f ca="1">IF(B16=0,0,(B60/B16)*100)</f>
        <v>0</v>
      </c>
      <c r="E60" s="80"/>
      <c r="G60" s="73" t="s">
        <v>201</v>
      </c>
      <c r="H60">
        <f ca="1">COUNTIF(OFFSET(T2_raw!A2,0,0,D9-B9+1,1),"OULA")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78">
        <f ca="1">IF(H60=0,0,((H60/B16)^2))</f>
        <v>0</v>
      </c>
    </row>
    <row r="61" spans="1:11" x14ac:dyDescent="0.25">
      <c r="A61" s="72" t="s">
        <v>233</v>
      </c>
      <c r="B61" s="32">
        <f ca="1">SUMPRODUCT( (OFFSET(T2_raw!B2,0,0,D9-B9+1,1)="ZAGATF")*( OFFSET(T2_raw!C2,0,0,D9-B9+1,1)="HC"))</f>
        <v>0</v>
      </c>
      <c r="C61" s="33">
        <f ca="1">IF(B16=0,0,(B61/B16)*100)</f>
        <v>0</v>
      </c>
      <c r="D61" s="32"/>
      <c r="E61" s="79"/>
      <c r="G61" s="73" t="s">
        <v>203</v>
      </c>
      <c r="H61">
        <f ca="1">COUNTIF(OFFSET(T2_raw!A2,0,0,D9-B9+1,1),"OULO")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78">
        <f ca="1">IF(H61=0,0,((H61/B16)^2))</f>
        <v>0</v>
      </c>
    </row>
    <row r="62" spans="1:11" x14ac:dyDescent="0.25">
      <c r="A62" s="73" t="s">
        <v>235</v>
      </c>
      <c r="B62">
        <f ca="1">SUMPRODUCT( (OFFSET(T2_raw!B2,0,0,D9-B9+1,1)="ZDENF")*( OFFSET(T2_raw!C2,0,0,D9-B9+1,1)="HC"))</f>
        <v>0</v>
      </c>
      <c r="C62" s="29">
        <f ca="1">IF(B16=0,0,(B62/B16)*100)</f>
        <v>0</v>
      </c>
      <c r="E62" s="80"/>
      <c r="G62" s="73" t="s">
        <v>205</v>
      </c>
      <c r="H62">
        <f ca="1">COUNTIF(OFFSET(T2_raw!A2,0,0,D9-B9+1,1),"OXY")</f>
        <v>0</v>
      </c>
      <c r="I62" s="29">
        <f ca="1">(H62/H121)*100</f>
        <v>0</v>
      </c>
      <c r="J62" s="29">
        <f ca="1">IF(H62=0,0,-1*((H62/B16)*(LN(H62/B16))))</f>
        <v>0</v>
      </c>
      <c r="K62" s="78">
        <f ca="1">IF(H62=0,0,((H62/B16)^2))</f>
        <v>0</v>
      </c>
    </row>
    <row r="63" spans="1:11" x14ac:dyDescent="0.25">
      <c r="A63" s="72" t="s">
        <v>237</v>
      </c>
      <c r="B63" s="32">
        <f ca="1">SUMPRODUCT( (OFFSET(T2_raw!B2,0,0,D9-B9+1,1)="ZEUPF")*( OFFSET(T2_raw!C2,0,0,D9-B9+1,1)="HC"))</f>
        <v>0</v>
      </c>
      <c r="C63" s="33">
        <f ca="1">IF(B16=0,0,(B63/B16)*100)</f>
        <v>0</v>
      </c>
      <c r="D63" s="32"/>
      <c r="E63" s="79"/>
      <c r="G63" s="73" t="s">
        <v>207</v>
      </c>
      <c r="H63">
        <f ca="1">COUNTIF(OFFSET(T2_raw!A2,0,0,D9-B9+1,1),"PACE")</f>
        <v>0</v>
      </c>
      <c r="I63" s="29">
        <f ca="1">(H63/H121)*100</f>
        <v>0</v>
      </c>
      <c r="J63" s="29">
        <f ca="1">IF(H63=0,0,-1*((H63/B16)*(LN(H63/B16))))</f>
        <v>0</v>
      </c>
      <c r="K63" s="78">
        <f ca="1">IF(H63=0,0,((H63/B16)^2))</f>
        <v>0</v>
      </c>
    </row>
    <row r="64" spans="1:11" x14ac:dyDescent="0.25">
      <c r="A64" s="73" t="s">
        <v>239</v>
      </c>
      <c r="B64">
        <f ca="1">SUMPRODUCT( (OFFSET(T2_raw!B2,0,0,D9-B9+1,1)="ZFAVF")*( OFFSET(T2_raw!C2,0,0,D9-B9+1,1)="HC"))</f>
        <v>0</v>
      </c>
      <c r="C64" s="29">
        <f ca="1">IF(B16=0,0,(B64/B16)*100)</f>
        <v>0</v>
      </c>
      <c r="E64" s="80"/>
      <c r="G64" s="73" t="s">
        <v>208</v>
      </c>
      <c r="H64">
        <f ca="1">COUNTIF(OFFSET(T2_raw!A2,0,0,D9-B9+1,1),"PACF")</f>
        <v>0</v>
      </c>
      <c r="I64" s="29">
        <f ca="1">(H64/H121)*100</f>
        <v>0</v>
      </c>
      <c r="J64" s="29">
        <f ca="1">IF(H64=0,0,-1*((H64/B16)*(LN(H64/B16))))</f>
        <v>0</v>
      </c>
      <c r="K64" s="78">
        <f ca="1">IF(H64=0,0,((H64/B16)^2))</f>
        <v>0</v>
      </c>
    </row>
    <row r="65" spans="1:11" x14ac:dyDescent="0.25">
      <c r="A65" s="72" t="s">
        <v>241</v>
      </c>
      <c r="B65" s="32">
        <f ca="1">SUMPRODUCT( (OFFSET(T2_raw!B2,0,0,D9-B9+1,1)="ZCMRF")*( OFFSET(T2_raw!C2,0,0,D9-B9+1,1)="HC"))</f>
        <v>0</v>
      </c>
      <c r="C65" s="33">
        <f ca="1">IF(B16=0,0,(B65/B16)*100)</f>
        <v>0</v>
      </c>
      <c r="D65" s="32"/>
      <c r="E65" s="79"/>
      <c r="G65" s="73" t="s">
        <v>210</v>
      </c>
      <c r="H65">
        <f ca="1">COUNTIF(OFFSET(T2_raw!A2,0,0,D9-B9+1,1),"PAV")</f>
        <v>1</v>
      </c>
      <c r="I65" s="29">
        <f ca="1">(H65/H121)*100</f>
        <v>0.2</v>
      </c>
      <c r="J65" s="29">
        <f ca="1">IF(H65=0,0,-1*((H65/B16)*(LN(H65/B16))))</f>
        <v>5.4775332933423515E-2</v>
      </c>
      <c r="K65" s="78">
        <f ca="1">IF(H65=0,0,((H65/B16)^2))</f>
        <v>1.5625000000000003E-4</v>
      </c>
    </row>
    <row r="66" spans="1:11" x14ac:dyDescent="0.25">
      <c r="A66" s="73" t="s">
        <v>243</v>
      </c>
      <c r="B66">
        <f ca="1">SUMPRODUCT( (OFFSET(T2_raw!B2,0,0,D9-B9+1,1)="ZMUSF")*( OFFSET(T2_raw!C2,0,0,D9-B9+1,1)="HC"))</f>
        <v>0</v>
      </c>
      <c r="C66" s="29">
        <f ca="1">IF(B16=0,0,(B66/B16)*100)</f>
        <v>0</v>
      </c>
      <c r="E66" s="80"/>
      <c r="G66" s="73" t="s">
        <v>212</v>
      </c>
      <c r="H66">
        <f ca="1">COUNTIF(OFFSET(T2_raw!A2,0,0,D9-B9+1,1),"PEC")</f>
        <v>0</v>
      </c>
      <c r="I66" s="29">
        <f ca="1">(H66/H121)*100</f>
        <v>0</v>
      </c>
      <c r="J66" s="29">
        <f ca="1">IF(H66=0,0,-1*((H66/B16)*(LN(H66/B16))))</f>
        <v>0</v>
      </c>
      <c r="K66" s="78">
        <f ca="1">IF(H66=0,0,((H66/B16)^2))</f>
        <v>0</v>
      </c>
    </row>
    <row r="67" spans="1:11" x14ac:dyDescent="0.25">
      <c r="A67" s="72" t="s">
        <v>245</v>
      </c>
      <c r="B67" s="32">
        <f ca="1">SUMPRODUCT( (OFFSET(T2_raw!B2,0,0,D9-B9+1,1)="ZNSC")*( OFFSET(T2_raw!C2,0,0,D9-B9+1,1)="HC"))</f>
        <v>0</v>
      </c>
      <c r="C67" s="33">
        <f ca="1">IF(B16=0,0,(B67/B16)*100)</f>
        <v>0</v>
      </c>
      <c r="D67" s="32"/>
      <c r="E67" s="79"/>
      <c r="G67" s="73" t="s">
        <v>214</v>
      </c>
      <c r="H67">
        <f ca="1">COUNTIF(OFFSET(T2_raw!A2,0,0,D9-B9+1,1),"PLAT")</f>
        <v>0</v>
      </c>
      <c r="I67" s="29">
        <f ca="1">(H67/H121)*100</f>
        <v>0</v>
      </c>
      <c r="J67" s="29">
        <f ca="1">IF(H67=0,0,-1*((H67/B16)*(LN(H67/B16))))</f>
        <v>0</v>
      </c>
      <c r="K67" s="78">
        <f ca="1">IF(H67=0,0,((H67/B16)^2))</f>
        <v>0</v>
      </c>
    </row>
    <row r="68" spans="1:11" x14ac:dyDescent="0.25">
      <c r="A68" s="73" t="s">
        <v>247</v>
      </c>
      <c r="B68">
        <f ca="1">SUMPRODUCT( (OFFSET(T2_raw!B2,0,0,D9-B9+1,1)="ZOC")*( OFFSET(T2_raw!C2,0,0,D9-B9+1,1)="HC"))</f>
        <v>0</v>
      </c>
      <c r="C68" s="29">
        <f ca="1">IF(B16=0,0,(B68/B16)*100)</f>
        <v>0</v>
      </c>
      <c r="E68" s="80"/>
      <c r="G68" s="73" t="s">
        <v>215</v>
      </c>
      <c r="H68">
        <f ca="1">COUNTIF(OFFSET(T2_raw!A2,0,0,D9-B9+1,1),"POC")</f>
        <v>2</v>
      </c>
      <c r="I68" s="29">
        <f ca="1">(H68/H121)*100</f>
        <v>0.4</v>
      </c>
      <c r="J68" s="29">
        <f ca="1">IF(H68=0,0,-1*((H68/B16)*(LN(H68/B16))))</f>
        <v>9.2221986352848409E-2</v>
      </c>
      <c r="K68" s="78">
        <f ca="1">IF(H68=0,0,((H68/B16)^2))</f>
        <v>6.2500000000000012E-4</v>
      </c>
    </row>
    <row r="69" spans="1:11" x14ac:dyDescent="0.25">
      <c r="A69" s="72" t="s">
        <v>249</v>
      </c>
      <c r="B69" s="32">
        <f ca="1">SUMPRODUCT( (OFFSET(T2_raw!B2,0,0,D9-B9+1,1)="ZPOCF")*( OFFSET(T2_raw!C2,0,0,D9-B9+1,1)="HC"))</f>
        <v>0</v>
      </c>
      <c r="C69" s="33">
        <f ca="1">IF(B16=0,0,(B69/B16)*100)</f>
        <v>0</v>
      </c>
      <c r="D69" s="32"/>
      <c r="E69" s="79"/>
      <c r="G69" s="73" t="s">
        <v>216</v>
      </c>
      <c r="H69">
        <f ca="1">COUNTIF(OFFSET(T2_raw!A2,0,0,D9-B9+1,1),"PORB")</f>
        <v>0</v>
      </c>
      <c r="I69" s="29">
        <f ca="1">(H69/H121)*100</f>
        <v>0</v>
      </c>
      <c r="J69" s="29">
        <f ca="1">IF(H69=0,0,-1*((H69/B16)*(LN(H69/B16))))</f>
        <v>0</v>
      </c>
      <c r="K69" s="78">
        <f ca="1">IF(H69=0,0,((H69/B16)^2))</f>
        <v>0</v>
      </c>
    </row>
    <row r="70" spans="1:11" ht="15.75" thickBot="1" x14ac:dyDescent="0.3">
      <c r="A70" s="75" t="s">
        <v>251</v>
      </c>
      <c r="B70" s="36">
        <f ca="1">SUMPRODUCT( (OFFSET(T2_raw!B2,0,0,D9-B9+1,1)="ZPORF")*( OFFSET(T2_raw!C2,0,0,D9-B9+1,1)="HC"))</f>
        <v>0</v>
      </c>
      <c r="C70" s="37">
        <f ca="1">IF(B16=0,0,(B70/B16)*100)</f>
        <v>0</v>
      </c>
      <c r="D70" s="36"/>
      <c r="E70" s="81"/>
      <c r="G70" s="73" t="s">
        <v>218</v>
      </c>
      <c r="H70">
        <f ca="1">COUNTIF(OFFSET(T2_raw!A2,0,0,D9-B9+1,1),"PORE")</f>
        <v>0</v>
      </c>
      <c r="I70" s="29">
        <f ca="1">(H70/H121)*100</f>
        <v>0</v>
      </c>
      <c r="J70" s="29">
        <f ca="1">IF(H70=0,0,-1*((H70/B16)*(LN(H70/B16))))</f>
        <v>0</v>
      </c>
      <c r="K70" s="78">
        <f ca="1">IF(H70=0,0,((H70/B16)^2))</f>
        <v>0</v>
      </c>
    </row>
    <row r="71" spans="1:11" ht="15.75" thickTop="1" x14ac:dyDescent="0.25">
      <c r="G71" s="73" t="s">
        <v>219</v>
      </c>
      <c r="H71">
        <f ca="1">COUNTIF(OFFSET(T2_raw!A2,0,0,D9-B9+1,1),"PORM")</f>
        <v>14</v>
      </c>
      <c r="I71" s="29">
        <f ca="1">(H71/H121)*100</f>
        <v>2.8000000000000003</v>
      </c>
      <c r="J71" s="29">
        <f ca="1">IF(H71=0,0,-1*((H71/B16)*(LN(H71/B16))))</f>
        <v>0.30501962838525903</v>
      </c>
      <c r="K71" s="78">
        <f ca="1">IF(H71=0,0,((H71/B16)^2))</f>
        <v>3.0624999999999996E-2</v>
      </c>
    </row>
    <row r="72" spans="1:11" x14ac:dyDescent="0.25">
      <c r="G72" s="73" t="s">
        <v>220</v>
      </c>
      <c r="H72">
        <f ca="1">COUNTIF(OFFSET(T2_raw!A2,0,0,D9-B9+1,1),"SER")</f>
        <v>0</v>
      </c>
      <c r="I72" s="29">
        <f ca="1">(H72/H121)*100</f>
        <v>0</v>
      </c>
      <c r="J72" s="29">
        <f ca="1">IF(H72=0,0,-1*((H72/B16)*(LN(H72/B16))))</f>
        <v>0</v>
      </c>
      <c r="K72" s="78">
        <f ca="1">IF(H72=0,0,((H72/B16)^2))</f>
        <v>0</v>
      </c>
    </row>
    <row r="73" spans="1:11" x14ac:dyDescent="0.25">
      <c r="G73" s="73" t="s">
        <v>222</v>
      </c>
      <c r="H73">
        <f ca="1">COUNTIF(OFFSET(T2_raw!A2,0,0,D9-B9+1,1),"STY")</f>
        <v>3</v>
      </c>
      <c r="I73" s="29">
        <f ca="1">(H73/H121)*100</f>
        <v>0.6</v>
      </c>
      <c r="J73" s="29">
        <f ca="1">IF(H73=0,0,-1*((H73/B16)*(LN(H73/B16))))</f>
        <v>0.12312803797521644</v>
      </c>
      <c r="K73" s="78">
        <f ca="1">IF(H73=0,0,((H73/B16)^2))</f>
        <v>1.4062499999999999E-3</v>
      </c>
    </row>
    <row r="74" spans="1:11" x14ac:dyDescent="0.25">
      <c r="G74" s="73" t="s">
        <v>223</v>
      </c>
      <c r="H74">
        <f ca="1">COUNTIF(OFFSET(T2_raw!A2,0,0,D9-B9+1,1),"SYM")</f>
        <v>0</v>
      </c>
      <c r="I74" s="29">
        <f ca="1">(H74/H121)*100</f>
        <v>0</v>
      </c>
      <c r="J74" s="29">
        <f ca="1">IF(H74=0,0,-1*((H74/B16)*(LN(H74/B16))))</f>
        <v>0</v>
      </c>
      <c r="K74" s="78">
        <f ca="1">IF(H74=0,0,((H74/B16)^2))</f>
        <v>0</v>
      </c>
    </row>
    <row r="75" spans="1:11" x14ac:dyDescent="0.25">
      <c r="G75" s="73" t="s">
        <v>225</v>
      </c>
      <c r="H75">
        <f ca="1">COUNTIF(OFFSET(T2_raw!A2,0,0,D9-B9+1,1),"TUBI")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78">
        <f ca="1">IF(H75=0,0,((H75/B16)^2))</f>
        <v>0</v>
      </c>
    </row>
    <row r="76" spans="1:11" x14ac:dyDescent="0.25">
      <c r="G76" s="73" t="s">
        <v>227</v>
      </c>
      <c r="H76">
        <f ca="1">COUNTIF(OFFSET(T2_raw!A2,0,0,D9-B9+1,1),"TURB")</f>
        <v>0</v>
      </c>
      <c r="I76" s="29">
        <f ca="1">(H76/H121)*100</f>
        <v>0</v>
      </c>
      <c r="J76" s="29">
        <f ca="1">IF(H76=0,0,-1*((H76/B16)*(LN(H76/B16))))</f>
        <v>0</v>
      </c>
      <c r="K76" s="78">
        <f ca="1">IF(H76=0,0,((H76/B16)^2))</f>
        <v>0</v>
      </c>
    </row>
    <row r="77" spans="1:11" x14ac:dyDescent="0.25">
      <c r="G77" s="73" t="s">
        <v>229</v>
      </c>
      <c r="H77">
        <f ca="1">COUNTIF(OFFSET(T2_raw!A2,0,0,D9-B9+1,1),"ZACRF")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78">
        <f ca="1">IF(H77=0,0,((H77/B16)^2))</f>
        <v>0</v>
      </c>
    </row>
    <row r="78" spans="1:11" x14ac:dyDescent="0.25">
      <c r="G78" s="73" t="s">
        <v>231</v>
      </c>
      <c r="H78">
        <f ca="1">COUNTIF(OFFSET(T2_raw!A2,0,0,D9-B9+1,1),"ZAGARF")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78">
        <f ca="1">IF(H78=0,0,((H78/B16)^2))</f>
        <v>0</v>
      </c>
    </row>
    <row r="79" spans="1:11" x14ac:dyDescent="0.25">
      <c r="G79" s="73" t="s">
        <v>233</v>
      </c>
      <c r="H79">
        <f ca="1">COUNTIF(OFFSET(T2_raw!A2,0,0,D9-B9+1,1),"ZAGATF")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78">
        <f ca="1">IF(H79=0,0,((H79/B16)^2))</f>
        <v>0</v>
      </c>
    </row>
    <row r="80" spans="1:11" x14ac:dyDescent="0.25">
      <c r="G80" s="73" t="s">
        <v>235</v>
      </c>
      <c r="H80">
        <f ca="1">COUNTIF(OFFSET(T2_raw!A2,0,0,D9-B9+1,1),"ZDENF")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78">
        <f ca="1">IF(H80=0,0,((H80/B16)^2))</f>
        <v>0</v>
      </c>
    </row>
    <row r="81" spans="7:11" x14ac:dyDescent="0.25">
      <c r="G81" s="73" t="s">
        <v>237</v>
      </c>
      <c r="H81">
        <f ca="1">COUNTIF(OFFSET(T2_raw!A2,0,0,D9-B9+1,1),"ZEUPF")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78">
        <f ca="1">IF(H81=0,0,((H81/B16)^2))</f>
        <v>0</v>
      </c>
    </row>
    <row r="82" spans="7:11" x14ac:dyDescent="0.25">
      <c r="G82" s="73" t="s">
        <v>239</v>
      </c>
      <c r="H82">
        <f ca="1">COUNTIF(OFFSET(T2_raw!A2,0,0,D9-B9+1,1),"ZFAVF")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78">
        <f ca="1">IF(H82=0,0,((H82/B16)^2))</f>
        <v>0</v>
      </c>
    </row>
    <row r="83" spans="7:11" x14ac:dyDescent="0.25">
      <c r="G83" s="73" t="s">
        <v>241</v>
      </c>
      <c r="H83">
        <f ca="1">COUNTIF(OFFSET(T2_raw!A2,0,0,D9-B9+1,1),"ZCMRF")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78">
        <f ca="1">IF(H83=0,0,((H83/B16)^2))</f>
        <v>0</v>
      </c>
    </row>
    <row r="84" spans="7:11" x14ac:dyDescent="0.25">
      <c r="G84" s="73" t="s">
        <v>243</v>
      </c>
      <c r="H84">
        <f ca="1">COUNTIF(OFFSET(T2_raw!A2,0,0,D9-B9+1,1),"ZMUSF")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78">
        <f ca="1">IF(H84=0,0,((H84/B16)^2))</f>
        <v>0</v>
      </c>
    </row>
    <row r="85" spans="7:11" x14ac:dyDescent="0.25">
      <c r="G85" s="73" t="s">
        <v>245</v>
      </c>
      <c r="H85">
        <f ca="1">COUNTIF(OFFSET(T2_raw!A2,0,0,D9-B9+1,1),"ZNSC")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78">
        <f ca="1">IF(H85=0,0,((H85/B16)^2))</f>
        <v>0</v>
      </c>
    </row>
    <row r="86" spans="7:11" x14ac:dyDescent="0.25">
      <c r="G86" s="73" t="s">
        <v>247</v>
      </c>
      <c r="H86">
        <f ca="1">COUNTIF(OFFSET(T2_raw!A2,0,0,D9-B9+1,1),"ZOC")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78">
        <f ca="1">IF(H86=0,0,((H86/B16)^2))</f>
        <v>0</v>
      </c>
    </row>
    <row r="87" spans="7:11" x14ac:dyDescent="0.25">
      <c r="G87" s="73" t="s">
        <v>249</v>
      </c>
      <c r="H87">
        <f ca="1">COUNTIF(OFFSET(T2_raw!A2,0,0,D9-B9+1,1),"ZPOCF")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78">
        <f ca="1">IF(H87=0,0,((H87/B16)^2))</f>
        <v>0</v>
      </c>
    </row>
    <row r="88" spans="7:11" x14ac:dyDescent="0.25">
      <c r="G88" s="73" t="s">
        <v>251</v>
      </c>
      <c r="H88">
        <f ca="1">COUNTIF(OFFSET(T2_raw!A2,0,0,D9-B9+1,1),"ZPORF")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78">
        <f ca="1">IF(H88=0,0,((H88/B16)^2))</f>
        <v>0</v>
      </c>
    </row>
    <row r="89" spans="7:11" x14ac:dyDescent="0.25">
      <c r="G89" s="74" t="s">
        <v>115</v>
      </c>
      <c r="K89" s="80"/>
    </row>
    <row r="90" spans="7:11" x14ac:dyDescent="0.25">
      <c r="G90" s="73" t="s">
        <v>253</v>
      </c>
      <c r="H90">
        <f ca="1">COUNTIF(OFFSET(T2_raw!A2,0,0,D9-B9+1,1),"AA")</f>
        <v>203</v>
      </c>
      <c r="I90" s="29">
        <f ca="1">(H90/H121)*100</f>
        <v>40.6</v>
      </c>
      <c r="J90" s="29">
        <f ca="1">IF(H90=0,0,-1*((H90/B17)*(LN(H90/B17))))</f>
        <v>9.9929690763180271E-2</v>
      </c>
      <c r="K90" s="78">
        <f ca="1">IF(H90=0,0,((H90/B17)^2))</f>
        <v>0.79972442702167701</v>
      </c>
    </row>
    <row r="91" spans="7:11" x14ac:dyDescent="0.25">
      <c r="G91" s="73" t="s">
        <v>254</v>
      </c>
      <c r="H91">
        <f ca="1">COUNTIF(OFFSET(T2_raw!A2,0,0,D9-B9+1,1),"CA")</f>
        <v>24</v>
      </c>
      <c r="I91" s="29">
        <f ca="1">(H91/H121)*100</f>
        <v>4.8</v>
      </c>
      <c r="J91" s="29">
        <f ca="1">IF(H91=0,0,-1*((H91/B17)*(LN(H91/B17))))</f>
        <v>0.23755730612864745</v>
      </c>
      <c r="K91" s="78">
        <f ca="1">IF(H91=0,0,((H91/B17)^2))</f>
        <v>1.1178171515069184E-2</v>
      </c>
    </row>
    <row r="92" spans="7:11" x14ac:dyDescent="0.25">
      <c r="G92" s="73" t="s">
        <v>255</v>
      </c>
      <c r="H92">
        <f ca="1">COUNTIF(OFFSET(T2_raw!A2,0,0,D9-B9+1,1),"DC")</f>
        <v>0</v>
      </c>
      <c r="I92" s="29">
        <f ca="1">(H92/H121)*100</f>
        <v>0</v>
      </c>
      <c r="J92" s="29">
        <f ca="1">IF(H92=0,0,-1*((H92/B17)*(LN(H92/B17))))</f>
        <v>0</v>
      </c>
      <c r="K92" s="78">
        <f ca="1">IF(H92=0,0,((H92/B17)^2))</f>
        <v>0</v>
      </c>
    </row>
    <row r="93" spans="7:11" x14ac:dyDescent="0.25">
      <c r="G93" s="73" t="s">
        <v>256</v>
      </c>
      <c r="H93">
        <f ca="1">COUNTIF(OFFSET(T2_raw!A2,0,0,D9-B9+1,1),"DCA")</f>
        <v>0</v>
      </c>
      <c r="I93" s="29">
        <f ca="1">(H93/H121)*100</f>
        <v>0</v>
      </c>
      <c r="J93" s="29">
        <f ca="1">IF(H93=0,0,-1*((H93/B17)*(LN(H93/B17))))</f>
        <v>0</v>
      </c>
      <c r="K93" s="78">
        <f ca="1">IF(H93=0,0,((H93/B17)^2))</f>
        <v>0</v>
      </c>
    </row>
    <row r="94" spans="7:11" x14ac:dyDescent="0.25">
      <c r="G94" s="73" t="s">
        <v>257</v>
      </c>
      <c r="H94">
        <f ca="1">COUNTIF(OFFSET(T2_raw!A2,0,0,D9-B9+1,1),"DIS")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78">
        <f ca="1">IF(H94=0,0,((H94/B17)^2))</f>
        <v>0</v>
      </c>
    </row>
    <row r="95" spans="7:11" x14ac:dyDescent="0.25">
      <c r="G95" s="74" t="s">
        <v>116</v>
      </c>
      <c r="K95" s="80"/>
    </row>
    <row r="96" spans="7:11" x14ac:dyDescent="0.25">
      <c r="G96" s="73" t="s">
        <v>259</v>
      </c>
      <c r="H96">
        <f ca="1">COUNTIF(OFFSET(T2_raw!A2,0,0,D9-B9+1,1),"GRV")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78">
        <f ca="1">IF(H96=0,0,((H96/B18)^2))</f>
        <v>0</v>
      </c>
    </row>
    <row r="97" spans="7:11" x14ac:dyDescent="0.25">
      <c r="G97" s="73" t="s">
        <v>261</v>
      </c>
      <c r="H97">
        <f ca="1">COUNTIF(OFFSET(T2_raw!A2,0,0,D9-B9+1,1),"R")</f>
        <v>1</v>
      </c>
      <c r="I97" s="29">
        <f ca="1">(H97/H121)*100</f>
        <v>0.2</v>
      </c>
      <c r="J97" s="29">
        <f ca="1">IF(H97=0,0,-1*((H97/B18)*(LN(H97/B18))))</f>
        <v>0.34657359027997264</v>
      </c>
      <c r="K97" s="78">
        <f ca="1">IF(H97=0,0,((H97/B18)^2))</f>
        <v>0.25</v>
      </c>
    </row>
    <row r="98" spans="7:11" x14ac:dyDescent="0.25">
      <c r="G98" s="73" t="s">
        <v>263</v>
      </c>
      <c r="H98">
        <f ca="1">COUNTIF(OFFSET(T2_raw!A2,0,0,D9-B9+1,1),"S")</f>
        <v>1</v>
      </c>
      <c r="I98" s="29">
        <f ca="1">(H98/H121)*100</f>
        <v>0.2</v>
      </c>
      <c r="J98" s="29">
        <f ca="1">IF(H98=0,0,-1*((H98/B18)*(LN(H98/B18))))</f>
        <v>0.34657359027997264</v>
      </c>
      <c r="K98" s="78">
        <f ca="1">IF(H98=0,0,((H98/B18)^2))</f>
        <v>0.25</v>
      </c>
    </row>
    <row r="99" spans="7:11" x14ac:dyDescent="0.25">
      <c r="G99" s="73" t="s">
        <v>265</v>
      </c>
      <c r="H99">
        <f ca="1">COUNTIF(OFFSET(T2_raw!A2,0,0,D9-B9+1,1),"RCK")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78">
        <f ca="1">IF(H99=0,0,((H99/B18)^2))</f>
        <v>0</v>
      </c>
    </row>
    <row r="100" spans="7:11" x14ac:dyDescent="0.25">
      <c r="G100" s="73" t="s">
        <v>267</v>
      </c>
      <c r="H100">
        <f ca="1">COUNTIF(OFFSET(T2_raw!A2,0,0,D9-B9+1,1),"SI")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78">
        <f ca="1">IF(H100=0,0,((H100/B18)^2))</f>
        <v>0</v>
      </c>
    </row>
    <row r="101" spans="7:11" x14ac:dyDescent="0.25">
      <c r="G101" s="74" t="s">
        <v>118</v>
      </c>
      <c r="K101" s="80"/>
    </row>
    <row r="102" spans="7:11" x14ac:dyDescent="0.25">
      <c r="G102" s="73" t="s">
        <v>269</v>
      </c>
      <c r="H102">
        <f ca="1">COUNTIF(OFFSET(T2_raw!A2,0,0,D9-B9+1,1),"COD")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78">
        <f ca="1">IF(H102=0,0,((H102/B19)^2))</f>
        <v>0</v>
      </c>
    </row>
    <row r="103" spans="7:11" x14ac:dyDescent="0.25">
      <c r="G103" s="73" t="s">
        <v>271</v>
      </c>
      <c r="H103">
        <f ca="1">COUNTIF(OFFSET(T2_raw!A2,0,0,D9-B9+1,1),"KAPP")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78">
        <f ca="1">IF(H103=0,0,((H103/B19)^2))</f>
        <v>0</v>
      </c>
    </row>
    <row r="104" spans="7:11" x14ac:dyDescent="0.25">
      <c r="G104" s="73" t="s">
        <v>273</v>
      </c>
      <c r="H104">
        <f ca="1">COUNTIF(OFFSET(T2_raw!A2,0,0,D9-B9+1,1),"MA")</f>
        <v>83</v>
      </c>
      <c r="I104" s="29">
        <f ca="1">(H104/H121)*100</f>
        <v>16.600000000000001</v>
      </c>
      <c r="J104" s="29">
        <f ca="1">IF(H104=0,0,-1*((H104/B19)*(LN(H104/B19))))</f>
        <v>0</v>
      </c>
      <c r="K104" s="78">
        <f ca="1">IF(H104=0,0,((H104/B19)^2))</f>
        <v>1</v>
      </c>
    </row>
    <row r="105" spans="7:11" x14ac:dyDescent="0.25">
      <c r="G105" s="73" t="s">
        <v>274</v>
      </c>
      <c r="H105">
        <f ca="1">COUNTIF(OFFSET(T2_raw!A2,0,0,D9-B9+1,1),"SARG")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78">
        <f ca="1">IF(H105=0,0,((H105/B19)^2))</f>
        <v>0</v>
      </c>
    </row>
    <row r="106" spans="7:11" x14ac:dyDescent="0.25">
      <c r="G106" s="74" t="s">
        <v>119</v>
      </c>
      <c r="K106" s="80"/>
    </row>
    <row r="107" spans="7:11" x14ac:dyDescent="0.25">
      <c r="G107" s="73" t="s">
        <v>276</v>
      </c>
      <c r="H107">
        <f ca="1">COUNTIF(OFFSET(T2_raw!A2,0,0,D9-B9+1,1),"HA")</f>
        <v>64</v>
      </c>
      <c r="I107" s="29">
        <f ca="1">(H107/H121)*100</f>
        <v>12.8</v>
      </c>
      <c r="J107" s="29">
        <f ca="1">IF(H107=0,0,-1*((H107/B20)*(LN(H107/B20))))</f>
        <v>0</v>
      </c>
      <c r="K107" s="78">
        <f ca="1">IF(H107=0,0,((H107/B20)^2))</f>
        <v>1</v>
      </c>
    </row>
    <row r="108" spans="7:11" x14ac:dyDescent="0.25">
      <c r="G108" s="74" t="s">
        <v>120</v>
      </c>
      <c r="K108" s="80"/>
    </row>
    <row r="109" spans="7:11" x14ac:dyDescent="0.25">
      <c r="G109" s="73" t="s">
        <v>277</v>
      </c>
      <c r="H109">
        <f ca="1">COUNTIF(OFFSET(T2_raw!A2,0,0,D9-B9+1,1),"COTS")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78">
        <f ca="1">IF(H109=0,0,((H109/B21)^2))</f>
        <v>0</v>
      </c>
    </row>
    <row r="110" spans="7:11" x14ac:dyDescent="0.25">
      <c r="G110" s="73" t="s">
        <v>279</v>
      </c>
      <c r="H110">
        <f ca="1">COUNTIF(OFFSET(T2_raw!A2,0,0,D9-B9+1,1),"COR")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78">
        <f ca="1">IF(H110=0,0,((H110/B21)^2))</f>
        <v>0</v>
      </c>
    </row>
    <row r="111" spans="7:11" x14ac:dyDescent="0.25">
      <c r="G111" s="73" t="s">
        <v>281</v>
      </c>
      <c r="H111">
        <f ca="1">COUNTIF(OFFSET(T2_raw!A2,0,0,D9-B9+1,1),"DIA")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78">
        <f ca="1">IF(H111=0,0,((H111/B21)^2))</f>
        <v>0</v>
      </c>
    </row>
    <row r="112" spans="7:11" x14ac:dyDescent="0.25">
      <c r="G112" s="73" t="s">
        <v>283</v>
      </c>
      <c r="H112">
        <f ca="1">COUNTIF(OFFSET(T2_raw!A2,0,0,D9-B9+1,1),"GORG")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78">
        <f ca="1">IF(H112=0,0,((H112/B21)^2))</f>
        <v>0</v>
      </c>
    </row>
    <row r="113" spans="7:11" x14ac:dyDescent="0.25">
      <c r="G113" s="73" t="s">
        <v>285</v>
      </c>
      <c r="H113">
        <f ca="1">COUNTIF(OFFSET(T2_raw!A2,0,0,D9-B9+1,1),"ISIS")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78">
        <f ca="1">IF(H113=0,0,((H113/B21)^2))</f>
        <v>0</v>
      </c>
    </row>
    <row r="114" spans="7:11" x14ac:dyDescent="0.25">
      <c r="G114" s="73" t="s">
        <v>287</v>
      </c>
      <c r="H114">
        <f ca="1">COUNTIF(OFFSET(T2_raw!A2,0,0,D9-B9+1,1),"OT")</f>
        <v>0</v>
      </c>
      <c r="I114" s="29">
        <f ca="1">(H114/H121)*100</f>
        <v>0</v>
      </c>
      <c r="J114" s="29">
        <f ca="1">IF(H114=0,0,-1*((H114/B21)*(LN(H114/B21))))</f>
        <v>0</v>
      </c>
      <c r="K114" s="78">
        <f ca="1">IF(H114=0,0,((H114/B21)^2))</f>
        <v>0</v>
      </c>
    </row>
    <row r="115" spans="7:11" x14ac:dyDescent="0.25">
      <c r="G115" s="73" t="s">
        <v>288</v>
      </c>
      <c r="H115">
        <f ca="1">COUNTIF(OFFSET(T2_raw!A2,0,0,D9-B9+1,1),"SG")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78">
        <f ca="1">IF(H115=0,0,((H115/B21)^2))</f>
        <v>0</v>
      </c>
    </row>
    <row r="116" spans="7:11" x14ac:dyDescent="0.25">
      <c r="G116" s="73" t="s">
        <v>290</v>
      </c>
      <c r="H116">
        <f ca="1">COUNTIF(OFFSET(T2_raw!A2,0,0,D9-B9+1,1),"SC")</f>
        <v>3</v>
      </c>
      <c r="I116" s="29">
        <f ca="1">(H116/H121)*100</f>
        <v>0.6</v>
      </c>
      <c r="J116" s="29">
        <f ca="1">IF(H116=0,0,-1*((H116/B21)*(LN(H116/B21))))</f>
        <v>0.18310754626705578</v>
      </c>
      <c r="K116" s="78">
        <f ca="1">IF(H116=0,0,((H116/B21)^2))</f>
        <v>4.6487603305785117E-3</v>
      </c>
    </row>
    <row r="117" spans="7:11" x14ac:dyDescent="0.25">
      <c r="G117" s="73" t="s">
        <v>291</v>
      </c>
      <c r="H117">
        <f ca="1">COUNTIF(OFFSET(T2_raw!A2,0,0,D9-B9+1,1),"SP")</f>
        <v>41</v>
      </c>
      <c r="I117" s="29">
        <f ca="1">(H117/H121)*100</f>
        <v>8.2000000000000011</v>
      </c>
      <c r="J117" s="29">
        <f ca="1">IF(H117=0,0,-1*((H117/B21)*(LN(H117/B21))))</f>
        <v>6.5802733085729315E-2</v>
      </c>
      <c r="K117" s="78">
        <f ca="1">IF(H117=0,0,((H117/B21)^2))</f>
        <v>0.86828512396694202</v>
      </c>
    </row>
    <row r="118" spans="7:11" x14ac:dyDescent="0.25">
      <c r="G118" s="73" t="s">
        <v>292</v>
      </c>
      <c r="H118">
        <f ca="1">COUNTIF(OFFSET(T2_raw!A2,0,0,D9-B9+1,1),"ZO")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78">
        <f ca="1">IF(H118=0,0,((H118/B21)^2))</f>
        <v>0</v>
      </c>
    </row>
    <row r="119" spans="7:11" x14ac:dyDescent="0.25">
      <c r="G119" s="74" t="s">
        <v>121</v>
      </c>
      <c r="K119" s="80"/>
    </row>
    <row r="120" spans="7:11" x14ac:dyDescent="0.25">
      <c r="G120" s="73" t="s">
        <v>294</v>
      </c>
      <c r="H120">
        <f ca="1">COUNTIF(OFFSET(T2_raw!A2,0,0,D9-B9+1,1),"TWB")</f>
        <v>0</v>
      </c>
      <c r="I120" s="29">
        <f ca="1">(H120/SUM(H15:H120))*100</f>
        <v>0</v>
      </c>
      <c r="J120" s="29"/>
      <c r="K120" s="78">
        <f ca="1">IF(H120=0,0,((H120/B22)^2))</f>
        <v>0</v>
      </c>
    </row>
    <row r="121" spans="7:11" ht="15.75" thickBot="1" x14ac:dyDescent="0.3">
      <c r="G121" s="75" t="s">
        <v>341</v>
      </c>
      <c r="H121" s="37">
        <f ca="1">SUM(H16:H118)</f>
        <v>500</v>
      </c>
      <c r="I121" s="37">
        <f ca="1">SUM(I16:I118)</f>
        <v>100</v>
      </c>
      <c r="J121" s="36"/>
      <c r="K121" s="81"/>
    </row>
    <row r="122" spans="7:11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 x14ac:dyDescent="0.25"/>
  <cols>
    <col min="1" max="1" width="33.1406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318</v>
      </c>
      <c r="N1">
        <v>9</v>
      </c>
    </row>
    <row r="2" spans="1:14" x14ac:dyDescent="0.25">
      <c r="A2" t="s">
        <v>319</v>
      </c>
      <c r="C2" t="s">
        <v>320</v>
      </c>
      <c r="D2" t="s">
        <v>321</v>
      </c>
      <c r="N2">
        <v>10</v>
      </c>
    </row>
    <row r="3" spans="1:14" x14ac:dyDescent="0.25">
      <c r="A3" t="s">
        <v>322</v>
      </c>
      <c r="N3">
        <v>0</v>
      </c>
    </row>
    <row r="4" spans="1:14" x14ac:dyDescent="0.25">
      <c r="A4" t="s">
        <v>323</v>
      </c>
      <c r="N4">
        <v>0</v>
      </c>
    </row>
    <row r="5" spans="1:14" x14ac:dyDescent="0.25">
      <c r="A5" t="s">
        <v>324</v>
      </c>
      <c r="N5">
        <v>0</v>
      </c>
    </row>
    <row r="6" spans="1:14" x14ac:dyDescent="0.25">
      <c r="A6" t="s">
        <v>325</v>
      </c>
      <c r="N6">
        <v>121</v>
      </c>
    </row>
    <row r="7" spans="1:14" x14ac:dyDescent="0.25">
      <c r="A7" t="s">
        <v>326</v>
      </c>
      <c r="B7">
        <v>10</v>
      </c>
      <c r="D7" s="27" t="s">
        <v>327</v>
      </c>
      <c r="E7" t="s">
        <v>328</v>
      </c>
      <c r="N7">
        <v>16</v>
      </c>
    </row>
    <row r="8" spans="1:14" x14ac:dyDescent="0.25">
      <c r="A8" t="s">
        <v>329</v>
      </c>
      <c r="B8">
        <v>50</v>
      </c>
      <c r="N8">
        <v>22</v>
      </c>
    </row>
    <row r="9" spans="1:14" x14ac:dyDescent="0.25">
      <c r="A9" t="s">
        <v>330</v>
      </c>
      <c r="B9">
        <v>2</v>
      </c>
      <c r="C9" t="s">
        <v>331</v>
      </c>
      <c r="D9">
        <v>501</v>
      </c>
      <c r="N9">
        <v>70</v>
      </c>
    </row>
    <row r="10" spans="1:14" x14ac:dyDescent="0.25">
      <c r="A10" s="28" t="s">
        <v>332</v>
      </c>
      <c r="B10" s="28">
        <f ca="1">COUNTA(OFFSET(T3_raw!A2,0,0,D9-B9+1,1))</f>
        <v>500</v>
      </c>
      <c r="N10">
        <v>49</v>
      </c>
    </row>
    <row r="11" spans="1:14" x14ac:dyDescent="0.25">
      <c r="A11" t="s">
        <v>333</v>
      </c>
      <c r="N11">
        <v>70</v>
      </c>
    </row>
    <row r="12" spans="1:14" x14ac:dyDescent="0.25">
      <c r="A12" t="s">
        <v>334</v>
      </c>
      <c r="N12">
        <v>26</v>
      </c>
    </row>
    <row r="13" spans="1:14" x14ac:dyDescent="0.25">
      <c r="A13" t="s">
        <v>335</v>
      </c>
      <c r="B13" t="s">
        <v>873</v>
      </c>
      <c r="N13">
        <v>47</v>
      </c>
    </row>
    <row r="14" spans="1:14" ht="15.75" thickBot="1" x14ac:dyDescent="0.3">
      <c r="N14">
        <v>8</v>
      </c>
    </row>
    <row r="15" spans="1:14" ht="15.75" thickTop="1" x14ac:dyDescent="0.25">
      <c r="A15" s="84" t="s">
        <v>375</v>
      </c>
      <c r="B15" s="30" t="s">
        <v>337</v>
      </c>
      <c r="C15" s="30" t="s">
        <v>338</v>
      </c>
      <c r="D15" s="30" t="s">
        <v>339</v>
      </c>
      <c r="E15" s="89" t="s">
        <v>340</v>
      </c>
      <c r="G15" s="84" t="s">
        <v>336</v>
      </c>
      <c r="H15" s="30" t="s">
        <v>337</v>
      </c>
      <c r="I15" s="30" t="s">
        <v>338</v>
      </c>
      <c r="J15" s="30" t="s">
        <v>339</v>
      </c>
      <c r="K15" s="89" t="s">
        <v>340</v>
      </c>
      <c r="N15">
        <v>16</v>
      </c>
    </row>
    <row r="16" spans="1:14" x14ac:dyDescent="0.25">
      <c r="A16" s="85" t="s">
        <v>376</v>
      </c>
      <c r="B16" s="32">
        <f ca="1">COUNTIF(OFFSET(T3_raw!C2,0,0,D9-B9+1,1), "HC")</f>
        <v>62</v>
      </c>
      <c r="C16" s="33">
        <f ca="1">(B16/H121)*100</f>
        <v>12.4</v>
      </c>
      <c r="D16" s="33">
        <f ca="1">SUM(J17:J88)</f>
        <v>2.6857390511092101</v>
      </c>
      <c r="E16" s="90">
        <f ca="1">1-SUM(K17:K88)</f>
        <v>0.91883454734651404</v>
      </c>
      <c r="G16" s="87" t="s">
        <v>114</v>
      </c>
      <c r="K16" s="93"/>
      <c r="N16">
        <v>121</v>
      </c>
    </row>
    <row r="17" spans="1:14" x14ac:dyDescent="0.25">
      <c r="A17" s="86" t="s">
        <v>377</v>
      </c>
      <c r="B17">
        <f ca="1">COUNTIF(OFFSET(T3_raw!C2,0,0,D9-B9+1,1), "AA")</f>
        <v>254</v>
      </c>
      <c r="C17" s="29">
        <f ca="1">(B17/H121)*100</f>
        <v>50.8</v>
      </c>
      <c r="D17" s="29">
        <f ca="1">SUM(J90:J94)</f>
        <v>0.41730542575226853</v>
      </c>
      <c r="E17" s="91">
        <f ca="1">1-SUM(K90:K94)</f>
        <v>0.21696943393886792</v>
      </c>
      <c r="G17" s="86" t="s">
        <v>125</v>
      </c>
      <c r="H17">
        <f ca="1">COUNTIF(OFFSET(T3_raw!A2,0,0,D9-B9+1,1),"ACAN")</f>
        <v>0</v>
      </c>
      <c r="I17" s="29">
        <f ca="1">(H17/H121)*100</f>
        <v>0</v>
      </c>
      <c r="J17" s="29">
        <f ca="1">IF(H17=0,0,-1*((H17/B16)*(LN(H17/B16))))</f>
        <v>0</v>
      </c>
      <c r="K17" s="91">
        <f ca="1">IF(H17=0,0,((H17/B16)^2))</f>
        <v>0</v>
      </c>
      <c r="N17">
        <v>7</v>
      </c>
    </row>
    <row r="18" spans="1:14" x14ac:dyDescent="0.25">
      <c r="A18" s="85" t="s">
        <v>378</v>
      </c>
      <c r="B18" s="32">
        <f ca="1">COUNTIF(OFFSET(T3_raw!C2,0,0,D9-B9+1,1), "AB")</f>
        <v>1</v>
      </c>
      <c r="C18" s="33">
        <f ca="1">(B18/H121)*100</f>
        <v>0.2</v>
      </c>
      <c r="D18" s="33">
        <f ca="1">SUM(J96:J100)</f>
        <v>0</v>
      </c>
      <c r="E18" s="90">
        <f ca="1">1-SUM(K96:K100)</f>
        <v>0</v>
      </c>
      <c r="G18" s="86" t="s">
        <v>127</v>
      </c>
      <c r="H18">
        <f ca="1">COUNTIF(OFFSET(T3_raw!A2,0,0,D9-B9+1,1),"ACB")</f>
        <v>1</v>
      </c>
      <c r="I18" s="29">
        <f ca="1">(H18/H121)*100</f>
        <v>0.2</v>
      </c>
      <c r="J18" s="29">
        <f ca="1">IF(H18=0,0,-1*((H18/B16)*(LN(H18/B16))))</f>
        <v>6.6566683629759538E-2</v>
      </c>
      <c r="K18" s="91">
        <f ca="1">IF(H18=0,0,((H18/B16)^2))</f>
        <v>2.6014568158168571E-4</v>
      </c>
    </row>
    <row r="19" spans="1:14" x14ac:dyDescent="0.25">
      <c r="A19" s="86" t="s">
        <v>379</v>
      </c>
      <c r="B19">
        <f ca="1">COUNTIF(OFFSET(T3_raw!C2,0,0,D9-B9+1,1), "MA")</f>
        <v>80</v>
      </c>
      <c r="C19" s="29">
        <f ca="1">(B19/H121)*100</f>
        <v>16</v>
      </c>
      <c r="D19" s="29">
        <f ca="1">SUM(J102:J105)</f>
        <v>0</v>
      </c>
      <c r="E19" s="91">
        <f ca="1">1-SUM(K102:K105)</f>
        <v>0</v>
      </c>
      <c r="G19" s="86" t="s">
        <v>129</v>
      </c>
      <c r="H19">
        <f ca="1">COUNTIF(OFFSET(T3_raw!A2,0,0,D9-B9+1,1),"ACC")</f>
        <v>0</v>
      </c>
      <c r="I19" s="29">
        <f ca="1">(H19/H121)*100</f>
        <v>0</v>
      </c>
      <c r="J19" s="29">
        <f ca="1">IF(H19=0,0,-1*((H19/B16)*(LN(H19/B16))))</f>
        <v>0</v>
      </c>
      <c r="K19" s="91">
        <f ca="1">IF(H19=0,0,((H19/B16)^2))</f>
        <v>0</v>
      </c>
    </row>
    <row r="20" spans="1:14" x14ac:dyDescent="0.25">
      <c r="A20" s="85" t="s">
        <v>380</v>
      </c>
      <c r="B20" s="32">
        <f ca="1">COUNTIF(OFFSET(T3_raw!C2,0,0,D9-B9+1,1), "HA")</f>
        <v>61</v>
      </c>
      <c r="C20" s="33">
        <f ca="1">(B20/H121)*100</f>
        <v>12.2</v>
      </c>
      <c r="D20" s="33">
        <f ca="1">SUM(J107:J107)</f>
        <v>0</v>
      </c>
      <c r="E20" s="90">
        <f ca="1">1-SUM(K107:K107)</f>
        <v>0</v>
      </c>
      <c r="G20" s="86" t="s">
        <v>131</v>
      </c>
      <c r="H20">
        <f ca="1">COUNTIF(OFFSET(T3_raw!A2,0,0,D9-B9+1,1),"ACD")</f>
        <v>2</v>
      </c>
      <c r="I20" s="29">
        <f ca="1">(H20/H121)*100</f>
        <v>0.4</v>
      </c>
      <c r="J20" s="29">
        <f ca="1">IF(H20=0,0,-1*((H20/B16)*(LN(H20/B16))))</f>
        <v>0.11077378078984343</v>
      </c>
      <c r="K20" s="91">
        <f ca="1">IF(H20=0,0,((H20/B16)^2))</f>
        <v>1.0405827263267429E-3</v>
      </c>
    </row>
    <row r="21" spans="1:14" x14ac:dyDescent="0.25">
      <c r="A21" s="86" t="s">
        <v>381</v>
      </c>
      <c r="B21">
        <f ca="1">COUNTIF(OFFSET(T3_raw!C2,0,0,D9-B9+1,1), "OB")</f>
        <v>42</v>
      </c>
      <c r="C21" s="29">
        <f ca="1">(B21/H121)*100</f>
        <v>8.4</v>
      </c>
      <c r="D21" s="29">
        <f ca="1">SUM(J109:J118)</f>
        <v>0.5010469137590966</v>
      </c>
      <c r="E21" s="91">
        <f ca="1">1-SUM(K109:K118)</f>
        <v>0.25396825396825407</v>
      </c>
      <c r="G21" s="86" t="s">
        <v>133</v>
      </c>
      <c r="H21">
        <f ca="1">COUNTIF(OFFSET(T3_raw!A2,0,0,D9-B9+1,1),"ACH")</f>
        <v>0</v>
      </c>
      <c r="I21" s="29">
        <f ca="1">(H21/H121)*100</f>
        <v>0</v>
      </c>
      <c r="J21" s="29">
        <f ca="1">IF(H21=0,0,-1*((H21/B16)*(LN(H21/B16))))</f>
        <v>0</v>
      </c>
      <c r="K21" s="91">
        <f ca="1">IF(H21=0,0,((H21/B16)^2))</f>
        <v>0</v>
      </c>
    </row>
    <row r="22" spans="1:14" x14ac:dyDescent="0.25">
      <c r="A22" s="85" t="s">
        <v>382</v>
      </c>
      <c r="B22" s="32">
        <f ca="1">COUNTIF(OFFSET(T3_raw!C2,0,0,D9-B9+1,1), "TWB")</f>
        <v>0</v>
      </c>
      <c r="C22" s="33">
        <f ca="1">(B22/B23)*100</f>
        <v>0</v>
      </c>
      <c r="D22" s="32"/>
      <c r="E22" s="92"/>
      <c r="G22" s="86" t="s">
        <v>135</v>
      </c>
      <c r="H22">
        <f ca="1">COUNTIF(OFFSET(T3_raw!A2,0,0,D9-B9+1,1),"ACT")</f>
        <v>3</v>
      </c>
      <c r="I22" s="29">
        <f ca="1">(H22/H121)*100</f>
        <v>0.6</v>
      </c>
      <c r="J22" s="29">
        <f ca="1">IF(H22=0,0,-1*((H22/B16)*(LN(H22/B16))))</f>
        <v>0.14654139176017655</v>
      </c>
      <c r="K22" s="91">
        <f ca="1">IF(H22=0,0,((H22/B16)^2))</f>
        <v>2.3413111342351716E-3</v>
      </c>
    </row>
    <row r="23" spans="1:14" x14ac:dyDescent="0.25">
      <c r="A23" s="87" t="s">
        <v>383</v>
      </c>
      <c r="B23" s="28">
        <f ca="1">SUM(B16:B22)</f>
        <v>500</v>
      </c>
      <c r="C23" s="34">
        <f ca="1">SUM(C16:C22)-C22</f>
        <v>100.00000000000001</v>
      </c>
      <c r="E23" s="93"/>
      <c r="G23" s="86" t="s">
        <v>136</v>
      </c>
      <c r="H23">
        <f ca="1">COUNTIF(OFFSET(T3_raw!A2,0,0,D9-B9+1,1),"ACR")</f>
        <v>0</v>
      </c>
      <c r="I23" s="29">
        <f ca="1">(H23/H121)*100</f>
        <v>0</v>
      </c>
      <c r="J23" s="29">
        <f ca="1">IF(H23=0,0,-1*((H23/B16)*(LN(H23/B16))))</f>
        <v>0</v>
      </c>
      <c r="K23" s="91">
        <f ca="1">IF(H23=0,0,((H23/B16)^2))</f>
        <v>0</v>
      </c>
    </row>
    <row r="24" spans="1:14" x14ac:dyDescent="0.25">
      <c r="A24" s="86"/>
      <c r="E24" s="93"/>
      <c r="G24" s="86" t="s">
        <v>138</v>
      </c>
      <c r="H24">
        <f ca="1">COUNTIF(OFFSET(T3_raw!A2,0,0,D9-B9+1,1),"AST")</f>
        <v>5</v>
      </c>
      <c r="I24" s="29">
        <f ca="1">(H24/H121)*100</f>
        <v>1</v>
      </c>
      <c r="J24" s="29">
        <f ca="1">IF(H24=0,0,-1*((H24/B16)*(LN(H24/B16))))</f>
        <v>0.20304003811378959</v>
      </c>
      <c r="K24" s="91">
        <f ca="1">IF(H24=0,0,((H24/B16)^2))</f>
        <v>6.5036420395421434E-3</v>
      </c>
    </row>
    <row r="25" spans="1:14" x14ac:dyDescent="0.25">
      <c r="A25" s="87" t="s">
        <v>384</v>
      </c>
      <c r="E25" s="93"/>
      <c r="G25" s="86" t="s">
        <v>139</v>
      </c>
      <c r="H25">
        <f ca="1">COUNTIF(OFFSET(T3_raw!A2,0,0,D9-B9+1,1),"AF")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91">
        <f ca="1">IF(H25=0,0,((H25/B16)^2))</f>
        <v>0</v>
      </c>
    </row>
    <row r="26" spans="1:14" x14ac:dyDescent="0.25">
      <c r="A26" s="85" t="s">
        <v>277</v>
      </c>
      <c r="B26" s="32">
        <f t="array" aca="1" ref="B26" ca="1">SUM((OFFSET(T3_raw!B2,0,0,D9-B9+1,1)="COTS") * (OFFSET(T3_raw!C2,0,0,D9-B9+1,1)&lt;&gt;"TWS"))</f>
        <v>0</v>
      </c>
      <c r="C26" s="33">
        <f ca="1">(B26/H121)*100</f>
        <v>0</v>
      </c>
      <c r="D26" s="32"/>
      <c r="E26" s="92"/>
      <c r="G26" s="86" t="s">
        <v>141</v>
      </c>
      <c r="H26">
        <f ca="1">COUNTIF(OFFSET(T3_raw!A2,0,0,D9-B9+1,1),"BLEC")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91">
        <f ca="1">IF(H26=0,0,((H26/B16)^2))</f>
        <v>0</v>
      </c>
    </row>
    <row r="27" spans="1:14" x14ac:dyDescent="0.25">
      <c r="A27" s="86" t="s">
        <v>141</v>
      </c>
      <c r="B27">
        <f t="array" aca="1" ref="B27" ca="1">SUM((OFFSET(T3_raw!B2,0,0,D9-B9+1,1)="BLEC") * (OFFSET(T3_raw!C2,0,0,D9-B9+1,1)&lt;&gt;"TWS"))</f>
        <v>1</v>
      </c>
      <c r="C27" s="29">
        <f ca="1">(B27/H121)*100</f>
        <v>0.2</v>
      </c>
      <c r="E27" s="93"/>
      <c r="G27" s="86" t="s">
        <v>143</v>
      </c>
      <c r="H27">
        <f ca="1">COUNTIF(OFFSET(T3_raw!A2,0,0,D9-B9+1,1),"CAU")</f>
        <v>1</v>
      </c>
      <c r="I27" s="29">
        <f ca="1">(H27/H121)*100</f>
        <v>0.2</v>
      </c>
      <c r="J27" s="29">
        <f ca="1">IF(H27=0,0,-1*((H27/B16)*(LN(H27/B16))))</f>
        <v>6.6566683629759538E-2</v>
      </c>
      <c r="K27" s="91">
        <f ca="1">IF(H27=0,0,((H27/B16)^2))</f>
        <v>2.6014568158168571E-4</v>
      </c>
    </row>
    <row r="28" spans="1:14" x14ac:dyDescent="0.25">
      <c r="A28" s="85" t="s">
        <v>269</v>
      </c>
      <c r="B28" s="32">
        <f t="array" aca="1" ref="B28" ca="1">SUM((OFFSET(T3_raw!B2,0,0,D9-B9+1,1)="COD") * (OFFSET(T3_raw!C2,0,0,D9-B9+1,1)&lt;&gt;"TWS"))</f>
        <v>0</v>
      </c>
      <c r="C28" s="33">
        <f ca="1">(B28/H121)*100</f>
        <v>0</v>
      </c>
      <c r="D28" s="32"/>
      <c r="E28" s="92"/>
      <c r="G28" s="86" t="s">
        <v>145</v>
      </c>
      <c r="H28">
        <f ca="1">COUNTIF(OFFSET(T3_raw!A2,0,0,D9-B9+1,1),"COE")</f>
        <v>1</v>
      </c>
      <c r="I28" s="29">
        <f ca="1">(H28/H121)*100</f>
        <v>0.2</v>
      </c>
      <c r="J28" s="29">
        <f ca="1">IF(H28=0,0,-1*((H28/B16)*(LN(H28/B16))))</f>
        <v>6.6566683629759538E-2</v>
      </c>
      <c r="K28" s="91">
        <f ca="1">IF(H28=0,0,((H28/B16)^2))</f>
        <v>2.6014568158168571E-4</v>
      </c>
    </row>
    <row r="29" spans="1:14" x14ac:dyDescent="0.25">
      <c r="A29" s="86" t="s">
        <v>279</v>
      </c>
      <c r="B29">
        <f t="array" aca="1" ref="B29" ca="1">SUM((OFFSET(T3_raw!B2,0,0,D9-B9+1,1)="COR") * (OFFSET(T3_raw!C2,0,0,D9-B9+1,1)&lt;&gt;"TWS"))</f>
        <v>0</v>
      </c>
      <c r="C29" s="29">
        <f ca="1">(B29/H121)*100</f>
        <v>0</v>
      </c>
      <c r="E29" s="93"/>
      <c r="G29" s="86" t="s">
        <v>147</v>
      </c>
      <c r="H29">
        <f ca="1">COUNTIF(OFFSET(T3_raw!A2,0,0,D9-B9+1,1),"COS")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91">
        <f ca="1">IF(H29=0,0,((H29/B16)^2))</f>
        <v>0</v>
      </c>
    </row>
    <row r="30" spans="1:14" x14ac:dyDescent="0.25">
      <c r="A30" s="85" t="s">
        <v>281</v>
      </c>
      <c r="B30" s="32">
        <f t="array" aca="1" ref="B30" ca="1">SUM((OFFSET(T3_raw!B2,0,0,D9-B9+1,1)="DIA") * (OFFSET(T3_raw!C2,0,0,D9-B9+1,1)&lt;&gt;"TWS"))</f>
        <v>0</v>
      </c>
      <c r="C30" s="33">
        <f ca="1">(B30/H121)*100</f>
        <v>0</v>
      </c>
      <c r="D30" s="32"/>
      <c r="E30" s="92"/>
      <c r="G30" s="86" t="s">
        <v>149</v>
      </c>
      <c r="H30">
        <f ca="1">COUNTIF(OFFSET(T3_raw!A2,0,0,D9-B9+1,1),"CYP")</f>
        <v>2</v>
      </c>
      <c r="I30" s="29">
        <f ca="1">(H30/H121)*100</f>
        <v>0.4</v>
      </c>
      <c r="J30" s="29">
        <f ca="1">IF(H30=0,0,-1*((H30/B16)*(LN(H30/B16))))</f>
        <v>0.11077378078984343</v>
      </c>
      <c r="K30" s="91">
        <f ca="1">IF(H30=0,0,((H30/B16)^2))</f>
        <v>1.0405827263267429E-3</v>
      </c>
    </row>
    <row r="31" spans="1:14" x14ac:dyDescent="0.25">
      <c r="A31" s="86" t="s">
        <v>257</v>
      </c>
      <c r="B31">
        <f t="array" aca="1" ref="B31" ca="1">SUM((OFFSET(T3_raw!B2,0,0,D9-B9+1,1)="DIS") * (OFFSET(T3_raw!C2,0,0,D9-B9+1,1)&lt;&gt;"TWS"))</f>
        <v>0</v>
      </c>
      <c r="C31" s="29">
        <f ca="1">(B31/H121)*100</f>
        <v>0</v>
      </c>
      <c r="E31" s="93"/>
      <c r="G31" s="86" t="s">
        <v>150</v>
      </c>
      <c r="H31">
        <f ca="1">COUNTIF(OFFSET(T3_raw!A2,0,0,D9-B9+1,1),"DIP")</f>
        <v>0</v>
      </c>
      <c r="I31" s="29">
        <f ca="1">(H31/H121)*100</f>
        <v>0</v>
      </c>
      <c r="J31" s="29">
        <f ca="1">IF(H31=0,0,-1*((H31/B16)*(LN(H31/B16))))</f>
        <v>0</v>
      </c>
      <c r="K31" s="91">
        <f ca="1">IF(H31=0,0,((H31/B16)^2))</f>
        <v>0</v>
      </c>
    </row>
    <row r="32" spans="1:14" x14ac:dyDescent="0.25">
      <c r="A32" s="85" t="s">
        <v>283</v>
      </c>
      <c r="B32" s="32">
        <f t="array" aca="1" ref="B32" ca="1">SUM((OFFSET(T3_raw!B2,0,0,D9-B9+1,1)="GORG") * (OFFSET(T3_raw!C2,0,0,D9-B9+1,1)&lt;&gt;"TWS"))</f>
        <v>0</v>
      </c>
      <c r="C32" s="33">
        <f ca="1">(B32/H121)*100</f>
        <v>0</v>
      </c>
      <c r="D32" s="32"/>
      <c r="E32" s="92"/>
      <c r="G32" s="86" t="s">
        <v>151</v>
      </c>
      <c r="H32">
        <f ca="1">COUNTIF(OFFSET(T3_raw!A2,0,0,D9-B9+1,1),"ECHY")</f>
        <v>0</v>
      </c>
      <c r="I32" s="29">
        <f ca="1">(H32/H121)*100</f>
        <v>0</v>
      </c>
      <c r="J32" s="29">
        <f ca="1">IF(H32=0,0,-1*((H32/B16)*(LN(H32/B16))))</f>
        <v>0</v>
      </c>
      <c r="K32" s="91">
        <f ca="1">IF(H32=0,0,((H32/B16)^2))</f>
        <v>0</v>
      </c>
    </row>
    <row r="33" spans="1:11" x14ac:dyDescent="0.25">
      <c r="A33" s="86" t="s">
        <v>285</v>
      </c>
      <c r="B33">
        <f t="array" aca="1" ref="B33" ca="1">SUM((OFFSET(T3_raw!B2,0,0,D9-B9+1,1)="ISIS") * (OFFSET(T3_raw!C2,0,0,D9-B9+1,1)&lt;&gt;"TWS"))</f>
        <v>0</v>
      </c>
      <c r="C33" s="29">
        <f ca="1">(B33/H121)*100</f>
        <v>0</v>
      </c>
      <c r="E33" s="93"/>
      <c r="G33" s="86" t="s">
        <v>152</v>
      </c>
      <c r="H33">
        <f ca="1">COUNTIF(OFFSET(T3_raw!A2,0,0,D9-B9+1,1),"ECHI")</f>
        <v>0</v>
      </c>
      <c r="I33" s="29">
        <f ca="1">(H33/H121)*100</f>
        <v>0</v>
      </c>
      <c r="J33" s="29">
        <f ca="1">IF(H33=0,0,-1*((H33/B16)*(LN(H33/B16))))</f>
        <v>0</v>
      </c>
      <c r="K33" s="91">
        <f ca="1">IF(H33=0,0,((H33/B16)^2))</f>
        <v>0</v>
      </c>
    </row>
    <row r="34" spans="1:11" x14ac:dyDescent="0.25">
      <c r="A34" s="85" t="s">
        <v>271</v>
      </c>
      <c r="B34" s="32">
        <f t="array" aca="1" ref="B34" ca="1">SUM((OFFSET(T3_raw!B2,0,0,D9-B9+1,1)="KAPP") * (OFFSET(T3_raw!C2,0,0,D9-B9+1,1)&lt;&gt;"TWS"))</f>
        <v>0</v>
      </c>
      <c r="C34" s="33">
        <f ca="1">(B34/H121)*100</f>
        <v>0</v>
      </c>
      <c r="D34" s="32"/>
      <c r="E34" s="92"/>
      <c r="G34" s="86" t="s">
        <v>154</v>
      </c>
      <c r="H34">
        <f ca="1">COUNTIF(OFFSET(T3_raw!A2,0,0,D9-B9+1,1),"EUP")</f>
        <v>0</v>
      </c>
      <c r="I34" s="29">
        <f ca="1">(H34/H121)*100</f>
        <v>0</v>
      </c>
      <c r="J34" s="29">
        <f ca="1">IF(H34=0,0,-1*((H34/B16)*(LN(H34/B16))))</f>
        <v>0</v>
      </c>
      <c r="K34" s="91">
        <f ca="1">IF(H34=0,0,((H34/B16)^2))</f>
        <v>0</v>
      </c>
    </row>
    <row r="35" spans="1:11" x14ac:dyDescent="0.25">
      <c r="A35" s="86" t="s">
        <v>274</v>
      </c>
      <c r="B35">
        <f t="array" aca="1" ref="B35" ca="1">SUM((OFFSET(T3_raw!B2,0,0,D9-B9+1,1)="SARG") * (OFFSET(T3_raw!C2,0,0,D9-B9+1,1)&lt;&gt;"TWS"))</f>
        <v>0</v>
      </c>
      <c r="C35" s="29">
        <f ca="1">(B35/H121)*100</f>
        <v>0</v>
      </c>
      <c r="E35" s="93"/>
      <c r="G35" s="86" t="s">
        <v>156</v>
      </c>
      <c r="H35">
        <f ca="1">COUNTIF(OFFSET(T3_raw!A2,0,0,D9-B9+1,1),"FAV")</f>
        <v>0</v>
      </c>
      <c r="I35" s="29">
        <f ca="1">(H35/H121)*100</f>
        <v>0</v>
      </c>
      <c r="J35" s="29">
        <f ca="1">IF(H35=0,0,-1*((H35/B16)*(LN(H35/B16))))</f>
        <v>0</v>
      </c>
      <c r="K35" s="91">
        <f ca="1">IF(H35=0,0,((H35/B16)^2))</f>
        <v>0</v>
      </c>
    </row>
    <row r="36" spans="1:11" x14ac:dyDescent="0.25">
      <c r="A36" s="85" t="s">
        <v>229</v>
      </c>
      <c r="B36" s="32">
        <f t="array" aca="1" ref="B36" ca="1">SUM((OFFSET(T3_raw!B2,0,0,D9-B9+1,1)="ZACRF") * (OFFSET(T3_raw!C2,0,0,D9-B9+1,1)&lt;&gt;"TWS"))</f>
        <v>0</v>
      </c>
      <c r="C36" s="33">
        <f ca="1">(B36/H121)*100</f>
        <v>0</v>
      </c>
      <c r="D36" s="32"/>
      <c r="E36" s="92"/>
      <c r="G36" s="86" t="s">
        <v>158</v>
      </c>
      <c r="H36">
        <f ca="1">COUNTIF(OFFSET(T3_raw!A2,0,0,D9-B9+1,1),"FVI")</f>
        <v>2</v>
      </c>
      <c r="I36" s="29">
        <f ca="1">(H36/H121)*100</f>
        <v>0.4</v>
      </c>
      <c r="J36" s="29">
        <f ca="1">IF(H36=0,0,-1*((H36/B16)*(LN(H36/B16))))</f>
        <v>0.11077378078984343</v>
      </c>
      <c r="K36" s="91">
        <f ca="1">IF(H36=0,0,((H36/B16)^2))</f>
        <v>1.0405827263267429E-3</v>
      </c>
    </row>
    <row r="37" spans="1:11" x14ac:dyDescent="0.25">
      <c r="A37" s="86" t="s">
        <v>231</v>
      </c>
      <c r="B37">
        <f t="array" aca="1" ref="B37" ca="1">SUM((OFFSET(T3_raw!B2,0,0,D9-B9+1,1)="ZAGARF") * (OFFSET(T3_raw!C2,0,0,D9-B9+1,1)&lt;&gt;"TWS"))</f>
        <v>0</v>
      </c>
      <c r="C37" s="29">
        <f ca="1">(B37/H121)*100</f>
        <v>0</v>
      </c>
      <c r="E37" s="93"/>
      <c r="G37" s="86" t="s">
        <v>159</v>
      </c>
      <c r="H37">
        <f ca="1">COUNTIF(OFFSET(T3_raw!A2,0,0,D9-B9+1,1),"CMR")</f>
        <v>0</v>
      </c>
      <c r="I37" s="29">
        <f ca="1">(H37/H121)*100</f>
        <v>0</v>
      </c>
      <c r="J37" s="29">
        <f ca="1">IF(H37=0,0,-1*((H37/B16)*(LN(H37/B16))))</f>
        <v>0</v>
      </c>
      <c r="K37" s="91">
        <f ca="1">IF(H37=0,0,((H37/B16)^2))</f>
        <v>0</v>
      </c>
    </row>
    <row r="38" spans="1:11" x14ac:dyDescent="0.25">
      <c r="A38" s="85" t="s">
        <v>233</v>
      </c>
      <c r="B38" s="32">
        <f t="array" aca="1" ref="B38" ca="1">SUM((OFFSET(T3_raw!B2,0,0,D9-B9+1,1)="ZAGATF") * (OFFSET(T3_raw!C2,0,0,D9-B9+1,1)&lt;&gt;"TWS"))</f>
        <v>0</v>
      </c>
      <c r="C38" s="33">
        <f ca="1">(B38/H121)*100</f>
        <v>0</v>
      </c>
      <c r="D38" s="32"/>
      <c r="E38" s="92"/>
      <c r="G38" s="86" t="s">
        <v>161</v>
      </c>
      <c r="H38">
        <f ca="1">COUNTIF(OFFSET(T3_raw!A2,0,0,D9-B9+1,1),"GAL")</f>
        <v>4</v>
      </c>
      <c r="I38" s="29">
        <f ca="1">(H38/H121)*100</f>
        <v>0.8</v>
      </c>
      <c r="J38" s="29">
        <f ca="1">IF(H38=0,0,-1*((H38/B16)*(LN(H38/B16))))</f>
        <v>0.17682838864033554</v>
      </c>
      <c r="K38" s="91">
        <f ca="1">IF(H38=0,0,((H38/B16)^2))</f>
        <v>4.1623309053069714E-3</v>
      </c>
    </row>
    <row r="39" spans="1:11" x14ac:dyDescent="0.25">
      <c r="A39" s="86" t="s">
        <v>235</v>
      </c>
      <c r="B39">
        <f t="array" aca="1" ref="B39" ca="1">SUM((OFFSET(T3_raw!B2,0,0,D9-B9+1,1)="ZDENF") * (OFFSET(T3_raw!C2,0,0,D9-B9+1,1)&lt;&gt;"TWS"))</f>
        <v>0</v>
      </c>
      <c r="C39" s="29">
        <f ca="1">(B39/H121)*100</f>
        <v>0</v>
      </c>
      <c r="E39" s="93"/>
      <c r="G39" s="86" t="s">
        <v>163</v>
      </c>
      <c r="H39">
        <f ca="1">COUNTIF(OFFSET(T3_raw!A2,0,0,D9-B9+1,1),"GONIA")</f>
        <v>7</v>
      </c>
      <c r="I39" s="29">
        <f ca="1">(H39/H121)*100</f>
        <v>1.4000000000000001</v>
      </c>
      <c r="J39" s="29">
        <f ca="1">IF(H39=0,0,-1*((H39/B16)*(LN(H39/B16))))</f>
        <v>0.24626725245045883</v>
      </c>
      <c r="K39" s="91">
        <f ca="1">IF(H39=0,0,((H39/B16)^2))</f>
        <v>1.27471383975026E-2</v>
      </c>
    </row>
    <row r="40" spans="1:11" x14ac:dyDescent="0.25">
      <c r="A40" s="85" t="s">
        <v>237</v>
      </c>
      <c r="B40" s="32">
        <f t="array" aca="1" ref="B40" ca="1">SUM((OFFSET(T3_raw!B2,0,0,D9-B9+1,1)="ZEUPF") * (OFFSET(T3_raw!C2,0,0,D9-B9+1,1)&lt;&gt;"TWS"))</f>
        <v>0</v>
      </c>
      <c r="C40" s="33">
        <f ca="1">(B40/H121)*100</f>
        <v>0</v>
      </c>
      <c r="D40" s="32"/>
      <c r="E40" s="92"/>
      <c r="G40" s="86" t="s">
        <v>164</v>
      </c>
      <c r="H40">
        <f ca="1">COUNTIF(OFFSET(T3_raw!A2,0,0,D9-B9+1,1),"GONIO")</f>
        <v>0</v>
      </c>
      <c r="I40" s="29">
        <f ca="1">(H40/H121)*100</f>
        <v>0</v>
      </c>
      <c r="J40" s="29">
        <f ca="1">IF(H40=0,0,-1*((H40/B16)*(LN(H40/B16))))</f>
        <v>0</v>
      </c>
      <c r="K40" s="91">
        <f ca="1">IF(H40=0,0,((H40/B16)^2))</f>
        <v>0</v>
      </c>
    </row>
    <row r="41" spans="1:11" x14ac:dyDescent="0.25">
      <c r="A41" s="86" t="s">
        <v>239</v>
      </c>
      <c r="B41">
        <f t="array" aca="1" ref="B41" ca="1">SUM((OFFSET(T3_raw!B2,0,0,D9-B9+1,1)="ZFAVF") * (OFFSET(T3_raw!C2,0,0,D9-B9+1,1)&lt;&gt;"TWS"))</f>
        <v>0</v>
      </c>
      <c r="C41" s="29">
        <f ca="1">(B41/H121)*100</f>
        <v>0</v>
      </c>
      <c r="E41" s="93"/>
      <c r="G41" s="86" t="s">
        <v>166</v>
      </c>
      <c r="H41">
        <f ca="1">COUNTIF(OFFSET(T3_raw!A2,0,0,D9-B9+1,1),"HEL")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91">
        <f ca="1">IF(H41=0,0,((H41/B16)^2))</f>
        <v>0</v>
      </c>
    </row>
    <row r="42" spans="1:11" x14ac:dyDescent="0.25">
      <c r="A42" s="85" t="s">
        <v>241</v>
      </c>
      <c r="B42" s="32">
        <f t="array" aca="1" ref="B42" ca="1">SUM((OFFSET(T3_raw!B2,0,0,D9-B9+1,1)="ZCMRF") * (OFFSET(T3_raw!C2,0,0,D9-B9+1,1)&lt;&gt;"TWS"))</f>
        <v>0</v>
      </c>
      <c r="C42" s="33">
        <f ca="1">(B42/H121)*100</f>
        <v>0</v>
      </c>
      <c r="D42" s="32"/>
      <c r="E42" s="92"/>
      <c r="G42" s="86" t="s">
        <v>168</v>
      </c>
      <c r="H42">
        <f ca="1">COUNTIF(OFFSET(T3_raw!A2,0,0,D9-B9+1,1),"HYD")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91">
        <f ca="1">IF(H42=0,0,((H42/B16)^2))</f>
        <v>0</v>
      </c>
    </row>
    <row r="43" spans="1:11" x14ac:dyDescent="0.25">
      <c r="A43" s="86" t="s">
        <v>243</v>
      </c>
      <c r="B43">
        <f t="array" aca="1" ref="B43" ca="1">SUM((OFFSET(T3_raw!B2,0,0,D9-B9+1,1)="ZMUSF") * (OFFSET(T3_raw!C2,0,0,D9-B9+1,1)&lt;&gt;"TWS"))</f>
        <v>0</v>
      </c>
      <c r="C43" s="29">
        <f ca="1">(B43/H121)*100</f>
        <v>0</v>
      </c>
      <c r="E43" s="93"/>
      <c r="G43" s="86" t="s">
        <v>170</v>
      </c>
      <c r="H43">
        <f ca="1">COUNTIF(OFFSET(T3_raw!A2,0,0,D9-B9+1,1),"ISO")</f>
        <v>8</v>
      </c>
      <c r="I43" s="29">
        <f ca="1">(H43/H121)*100</f>
        <v>1.6</v>
      </c>
      <c r="J43" s="29">
        <f ca="1">IF(H43=0,0,-1*((H43/B16)*(LN(H43/B16))))</f>
        <v>0.26421843140196843</v>
      </c>
      <c r="K43" s="91">
        <f ca="1">IF(H43=0,0,((H43/B16)^2))</f>
        <v>1.6649323621227886E-2</v>
      </c>
    </row>
    <row r="44" spans="1:11" x14ac:dyDescent="0.25">
      <c r="A44" s="85" t="s">
        <v>245</v>
      </c>
      <c r="B44" s="32">
        <f t="array" aca="1" ref="B44" ca="1">SUM((OFFSET(T3_raw!B2,0,0,D9-B9+1,1)="ZNSC") * (OFFSET(T3_raw!C2,0,0,D9-B9+1,1)&lt;&gt;"TWS"))</f>
        <v>0</v>
      </c>
      <c r="C44" s="33">
        <f ca="1">(B44/H121)*100</f>
        <v>0</v>
      </c>
      <c r="D44" s="32"/>
      <c r="E44" s="92"/>
      <c r="G44" s="86" t="s">
        <v>171</v>
      </c>
      <c r="H44">
        <f ca="1">COUNTIF(OFFSET(T3_raw!A2,0,0,D9-B9+1,1),"LEPA")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91">
        <f ca="1">IF(H44=0,0,((H44/B16)^2))</f>
        <v>0</v>
      </c>
    </row>
    <row r="45" spans="1:11" x14ac:dyDescent="0.25">
      <c r="A45" s="86" t="s">
        <v>247</v>
      </c>
      <c r="B45">
        <f t="array" aca="1" ref="B45" ca="1">SUM((OFFSET(T3_raw!B2,0,0,D9-B9+1,1)="ZOC") * (OFFSET(T3_raw!C2,0,0,D9-B9+1,1)&lt;&gt;"TWS"))</f>
        <v>0</v>
      </c>
      <c r="C45" s="29">
        <f ca="1">(B45/H121)*100</f>
        <v>0</v>
      </c>
      <c r="E45" s="93"/>
      <c r="G45" s="86" t="s">
        <v>173</v>
      </c>
      <c r="H45">
        <f ca="1">COUNTIF(OFFSET(T3_raw!A2,0,0,D9-B9+1,1),"LEPS")</f>
        <v>0</v>
      </c>
      <c r="I45" s="29">
        <f ca="1">(H45/H121)*100</f>
        <v>0</v>
      </c>
      <c r="J45" s="29">
        <f ca="1">IF(H45=0,0,-1*((H45/B16)*(LN(H45/B16))))</f>
        <v>0</v>
      </c>
      <c r="K45" s="91">
        <f ca="1">IF(H45=0,0,((H45/B16)^2))</f>
        <v>0</v>
      </c>
    </row>
    <row r="46" spans="1:11" x14ac:dyDescent="0.25">
      <c r="A46" s="85" t="s">
        <v>249</v>
      </c>
      <c r="B46" s="32">
        <f t="array" aca="1" ref="B46" ca="1">SUM((OFFSET(T3_raw!B2,0,0,D9-B9+1,1)="ZPOCF") * (OFFSET(T3_raw!C2,0,0,D9-B9+1,1)&lt;&gt;"TWS"))</f>
        <v>0</v>
      </c>
      <c r="C46" s="33">
        <f ca="1">(B46/H121)*100</f>
        <v>0</v>
      </c>
      <c r="D46" s="32"/>
      <c r="E46" s="92"/>
      <c r="G46" s="86" t="s">
        <v>175</v>
      </c>
      <c r="H46">
        <f ca="1">COUNTIF(OFFSET(T3_raw!A2,0,0,D9-B9+1,1),"LOB")</f>
        <v>0</v>
      </c>
      <c r="I46" s="29">
        <f ca="1">(H46/H121)*100</f>
        <v>0</v>
      </c>
      <c r="J46" s="29">
        <f ca="1">IF(H46=0,0,-1*((H46/B16)*(LN(H46/B16))))</f>
        <v>0</v>
      </c>
      <c r="K46" s="91">
        <f ca="1">IF(H46=0,0,((H46/B16)^2))</f>
        <v>0</v>
      </c>
    </row>
    <row r="47" spans="1:11" x14ac:dyDescent="0.25">
      <c r="A47" s="86" t="s">
        <v>251</v>
      </c>
      <c r="B47">
        <f t="array" aca="1" ref="B47" ca="1">SUM((OFFSET(T3_raw!B2,0,0,D9-B9+1,1)="ZPORF") * (OFFSET(T3_raw!C2,0,0,D9-B9+1,1)&lt;&gt;"TWS"))</f>
        <v>0</v>
      </c>
      <c r="C47" s="29">
        <f ca="1">(B47/H121)*100</f>
        <v>0</v>
      </c>
      <c r="E47" s="93"/>
      <c r="G47" s="86" t="s">
        <v>177</v>
      </c>
      <c r="H47">
        <f ca="1">COUNTIF(OFFSET(T3_raw!A2,0,0,D9-B9+1,1),"MER")</f>
        <v>2</v>
      </c>
      <c r="I47" s="29">
        <f ca="1">(H47/H121)*100</f>
        <v>0.4</v>
      </c>
      <c r="J47" s="29">
        <f ca="1">IF(H47=0,0,-1*((H47/B16)*(LN(H47/B16))))</f>
        <v>0.11077378078984343</v>
      </c>
      <c r="K47" s="91">
        <f ca="1">IF(H47=0,0,((H47/B16)^2))</f>
        <v>1.0405827263267429E-3</v>
      </c>
    </row>
    <row r="48" spans="1:11" x14ac:dyDescent="0.25">
      <c r="A48" s="87" t="s">
        <v>385</v>
      </c>
      <c r="E48" s="93"/>
      <c r="G48" s="86" t="s">
        <v>179</v>
      </c>
      <c r="H48">
        <f ca="1">COUNTIF(OFFSET(T3_raw!A2,0,0,D9-B9+1,1),"MILL")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91">
        <f ca="1">IF(H48=0,0,((H48/B16)^2))</f>
        <v>0</v>
      </c>
    </row>
    <row r="49" spans="1:11" x14ac:dyDescent="0.25">
      <c r="A49" s="85" t="s">
        <v>277</v>
      </c>
      <c r="B49" s="32">
        <f ca="1">SUMPRODUCT( (OFFSET(T3_raw!B2,0,0,D9-B9+1,1)="COTS")*( OFFSET(T3_raw!C2,0,0,D9-B9+1,1)="HC"))</f>
        <v>0</v>
      </c>
      <c r="C49" s="33">
        <f ca="1">IF(B16=0,0,(B49/B16)*100)</f>
        <v>0</v>
      </c>
      <c r="D49" s="32"/>
      <c r="E49" s="92"/>
      <c r="G49" s="86" t="s">
        <v>181</v>
      </c>
      <c r="H49">
        <f ca="1">COUNTIF(OFFSET(T3_raw!A2,0,0,D9-B9+1,1),"MON")</f>
        <v>0</v>
      </c>
      <c r="I49" s="29">
        <f ca="1">(H49/H121)*100</f>
        <v>0</v>
      </c>
      <c r="J49" s="29">
        <f ca="1">IF(H49=0,0,-1*((H49/B16)*(LN(H49/B16))))</f>
        <v>0</v>
      </c>
      <c r="K49" s="91">
        <f ca="1">IF(H49=0,0,((H49/B16)^2))</f>
        <v>0</v>
      </c>
    </row>
    <row r="50" spans="1:11" x14ac:dyDescent="0.25">
      <c r="A50" s="86" t="s">
        <v>141</v>
      </c>
      <c r="B50">
        <f ca="1">SUMPRODUCT( (OFFSET(T3_raw!B2,0,0,D9-B9+1,1)="BLEC")*( OFFSET(T3_raw!C2,0,0,D9-B9+1,1)="HC"))</f>
        <v>1</v>
      </c>
      <c r="C50" s="29">
        <f ca="1">IF(B16=0,0,(B50/B16)*100)</f>
        <v>1.6129032258064515</v>
      </c>
      <c r="E50" s="93"/>
      <c r="G50" s="86" t="s">
        <v>182</v>
      </c>
      <c r="H50">
        <f ca="1">COUNTIF(OFFSET(T3_raw!A2,0,0,D9-B9+1,1),"MONTB")</f>
        <v>0</v>
      </c>
      <c r="I50" s="29">
        <f ca="1">(H50/H121)*100</f>
        <v>0</v>
      </c>
      <c r="J50" s="29">
        <f ca="1">IF(H50=0,0,-1*((H50/B16)*(LN(H50/B16))))</f>
        <v>0</v>
      </c>
      <c r="K50" s="91">
        <f ca="1">IF(H50=0,0,((H50/B16)^2))</f>
        <v>0</v>
      </c>
    </row>
    <row r="51" spans="1:11" x14ac:dyDescent="0.25">
      <c r="A51" s="85" t="s">
        <v>269</v>
      </c>
      <c r="B51" s="32">
        <f ca="1">SUMPRODUCT( (OFFSET(T3_raw!B2,0,0,D9-B9+1,1)="COD")*( OFFSET(T3_raw!C2,0,0,D9-B9+1,1)="HC"))</f>
        <v>0</v>
      </c>
      <c r="C51" s="33">
        <f ca="1">IF(B16=0,0,(B51/B16)*100)</f>
        <v>0</v>
      </c>
      <c r="D51" s="32"/>
      <c r="E51" s="92"/>
      <c r="G51" s="86" t="s">
        <v>184</v>
      </c>
      <c r="H51">
        <f ca="1">COUNTIF(OFFSET(T3_raw!A2,0,0,D9-B9+1,1),"MONTE")</f>
        <v>1</v>
      </c>
      <c r="I51" s="29">
        <f ca="1">(H51/H121)*100</f>
        <v>0.2</v>
      </c>
      <c r="J51" s="29">
        <f ca="1">IF(H51=0,0,-1*((H51/B16)*(LN(H51/B16))))</f>
        <v>6.6566683629759538E-2</v>
      </c>
      <c r="K51" s="91">
        <f ca="1">IF(H51=0,0,((H51/B16)^2))</f>
        <v>2.6014568158168571E-4</v>
      </c>
    </row>
    <row r="52" spans="1:11" x14ac:dyDescent="0.25">
      <c r="A52" s="86" t="s">
        <v>279</v>
      </c>
      <c r="B52">
        <f ca="1">SUMPRODUCT( (OFFSET(T3_raw!B2,0,0,D9-B9+1,1)="COR")*( OFFSET(T3_raw!C2,0,0,D9-B9+1,1)="HC"))</f>
        <v>0</v>
      </c>
      <c r="C52" s="29">
        <f ca="1">IF(B16=0,0,(B52/B16)*100)</f>
        <v>0</v>
      </c>
      <c r="E52" s="93"/>
      <c r="G52" s="86" t="s">
        <v>186</v>
      </c>
      <c r="H52">
        <f ca="1">COUNTIF(OFFSET(T3_raw!A2,0,0,D9-B9+1,1),"MONTF")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91">
        <f ca="1">IF(H52=0,0,((H52/B16)^2))</f>
        <v>0</v>
      </c>
    </row>
    <row r="53" spans="1:11" x14ac:dyDescent="0.25">
      <c r="A53" s="85" t="s">
        <v>281</v>
      </c>
      <c r="B53" s="32">
        <f ca="1">SUMPRODUCT( (OFFSET(T3_raw!B2,0,0,D9-B9+1,1)="DIA")*( OFFSET(T3_raw!C2,0,0,D9-B9+1,1)="HC"))</f>
        <v>0</v>
      </c>
      <c r="C53" s="33">
        <f ca="1">IF(B16=0,0,(B53/B16)*100)</f>
        <v>0</v>
      </c>
      <c r="D53" s="32"/>
      <c r="E53" s="92"/>
      <c r="G53" s="86" t="s">
        <v>188</v>
      </c>
      <c r="H53">
        <f ca="1">COUNTIF(OFFSET(T3_raw!A2,0,0,D9-B9+1,1),"MYC")</f>
        <v>0</v>
      </c>
      <c r="I53" s="29">
        <f ca="1">(H53/H121)*100</f>
        <v>0</v>
      </c>
      <c r="J53" s="29">
        <f ca="1">IF(H53=0,0,-1*((H53/B16)*(LN(H53/B16))))</f>
        <v>0</v>
      </c>
      <c r="K53" s="91">
        <f ca="1">IF(H53=0,0,((H53/B16)^2))</f>
        <v>0</v>
      </c>
    </row>
    <row r="54" spans="1:11" x14ac:dyDescent="0.25">
      <c r="A54" s="86" t="s">
        <v>257</v>
      </c>
      <c r="B54">
        <f ca="1">SUMPRODUCT( (OFFSET(T3_raw!B2,0,0,D9-B9+1,1)="DIS")*( OFFSET(T3_raw!C2,0,0,D9-B9+1,1)="HC"))</f>
        <v>0</v>
      </c>
      <c r="C54" s="29">
        <f ca="1">IF(B16=0,0,(B54/B16)*100)</f>
        <v>0</v>
      </c>
      <c r="E54" s="93"/>
      <c r="G54" s="86" t="s">
        <v>190</v>
      </c>
      <c r="H54">
        <f ca="1">COUNTIF(OFFSET(T3_raw!A2,0,0,D9-B9+1,1),"CB")</f>
        <v>0</v>
      </c>
      <c r="I54" s="29">
        <f ca="1">(H54/H121)*100</f>
        <v>0</v>
      </c>
      <c r="J54" s="29">
        <f ca="1">IF(H54=0,0,-1*((H54/B16)*(LN(H54/B16))))</f>
        <v>0</v>
      </c>
      <c r="K54" s="91">
        <f ca="1">IF(H54=0,0,((H54/B16)^2))</f>
        <v>0</v>
      </c>
    </row>
    <row r="55" spans="1:11" x14ac:dyDescent="0.25">
      <c r="A55" s="85" t="s">
        <v>283</v>
      </c>
      <c r="B55" s="32">
        <f ca="1">SUMPRODUCT( (OFFSET(T3_raw!B2,0,0,D9-B9+1,1)="GORG")*( OFFSET(T3_raw!C2,0,0,D9-B9+1,1)="HC"))</f>
        <v>0</v>
      </c>
      <c r="C55" s="33">
        <f ca="1">IF(B16=0,0,(B55/B16)*100)</f>
        <v>0</v>
      </c>
      <c r="D55" s="32"/>
      <c r="E55" s="92"/>
      <c r="G55" s="86" t="s">
        <v>192</v>
      </c>
      <c r="H55">
        <f ca="1">COUNTIF(OFFSET(T3_raw!A2,0,0,D9-B9+1,1),"BUB")</f>
        <v>0</v>
      </c>
      <c r="I55" s="29">
        <f ca="1">(H55/H121)*100</f>
        <v>0</v>
      </c>
      <c r="J55" s="29">
        <f ca="1">IF(H55=0,0,-1*((H55/B16)*(LN(H55/B16))))</f>
        <v>0</v>
      </c>
      <c r="K55" s="91">
        <f ca="1">IF(H55=0,0,((H55/B16)^2))</f>
        <v>0</v>
      </c>
    </row>
    <row r="56" spans="1:11" x14ac:dyDescent="0.25">
      <c r="A56" s="86" t="s">
        <v>285</v>
      </c>
      <c r="B56">
        <f ca="1">SUMPRODUCT( (OFFSET(T3_raw!B2,0,0,D9-B9+1,1)="ISIS")*( OFFSET(T3_raw!C2,0,0,D9-B9+1,1)="HC"))</f>
        <v>0</v>
      </c>
      <c r="C56" s="29">
        <f ca="1">IF(B16=0,0,(B56/B16)*100)</f>
        <v>0</v>
      </c>
      <c r="E56" s="93"/>
      <c r="G56" s="86" t="s">
        <v>194</v>
      </c>
      <c r="H56">
        <f ca="1">COUNTIF(OFFSET(T3_raw!A2,0,0,D9-B9+1,1),"CE")</f>
        <v>5</v>
      </c>
      <c r="I56" s="29">
        <f ca="1">(H56/H121)*100</f>
        <v>1</v>
      </c>
      <c r="J56" s="29">
        <f ca="1">IF(H56=0,0,-1*((H56/B16)*(LN(H56/B16))))</f>
        <v>0.20304003811378959</v>
      </c>
      <c r="K56" s="91">
        <f ca="1">IF(H56=0,0,((H56/B16)^2))</f>
        <v>6.5036420395421434E-3</v>
      </c>
    </row>
    <row r="57" spans="1:11" x14ac:dyDescent="0.25">
      <c r="A57" s="85" t="s">
        <v>271</v>
      </c>
      <c r="B57" s="32">
        <f ca="1">SUMPRODUCT( (OFFSET(T3_raw!B2,0,0,D9-B9+1,1)="KAPP")*( OFFSET(T3_raw!C2,0,0,D9-B9+1,1)="HC"))</f>
        <v>0</v>
      </c>
      <c r="C57" s="33">
        <f ca="1">IF(B16=0,0,(B57/B16)*100)</f>
        <v>0</v>
      </c>
      <c r="D57" s="32"/>
      <c r="E57" s="92"/>
      <c r="G57" s="86" t="s">
        <v>195</v>
      </c>
      <c r="H57">
        <f ca="1">COUNTIF(OFFSET(T3_raw!A2,0,0,D9-B9+1,1),"CF")</f>
        <v>0</v>
      </c>
      <c r="I57" s="29">
        <f ca="1">(H57/H121)*100</f>
        <v>0</v>
      </c>
      <c r="J57" s="29">
        <f ca="1">IF(H57=0,0,-1*((H57/B16)*(LN(H57/B16))))</f>
        <v>0</v>
      </c>
      <c r="K57" s="91">
        <f ca="1">IF(H57=0,0,((H57/B16)^2))</f>
        <v>0</v>
      </c>
    </row>
    <row r="58" spans="1:11" x14ac:dyDescent="0.25">
      <c r="A58" s="86" t="s">
        <v>274</v>
      </c>
      <c r="B58">
        <f ca="1">SUMPRODUCT( (OFFSET(T3_raw!B2,0,0,D9-B9+1,1)="SARG")*( OFFSET(T3_raw!C2,0,0,D9-B9+1,1)="HC"))</f>
        <v>0</v>
      </c>
      <c r="C58" s="29">
        <f ca="1">IF(B16=0,0,(B58/B16)*100)</f>
        <v>0</v>
      </c>
      <c r="E58" s="93"/>
      <c r="G58" s="86" t="s">
        <v>197</v>
      </c>
      <c r="H58">
        <f ca="1">COUNTIF(OFFSET(T3_raw!A2,0,0,D9-B9+1,1),"FOT")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91">
        <f ca="1">IF(H58=0,0,((H58/B16)^2))</f>
        <v>0</v>
      </c>
    </row>
    <row r="59" spans="1:11" x14ac:dyDescent="0.25">
      <c r="A59" s="85" t="s">
        <v>229</v>
      </c>
      <c r="B59" s="32">
        <f ca="1">SUMPRODUCT( (OFFSET(T3_raw!B2,0,0,D9-B9+1,1)="ZACRF")*( OFFSET(T3_raw!C2,0,0,D9-B9+1,1)="HC"))</f>
        <v>0</v>
      </c>
      <c r="C59" s="33">
        <f ca="1">IF(B16=0,0,(B59/B16)*100)</f>
        <v>0</v>
      </c>
      <c r="D59" s="32"/>
      <c r="E59" s="92"/>
      <c r="G59" s="86" t="s">
        <v>199</v>
      </c>
      <c r="H59">
        <f ca="1">COUNTIF(OFFSET(T3_raw!A2,0,0,D9-B9+1,1),"CM")</f>
        <v>0</v>
      </c>
      <c r="I59" s="29">
        <f ca="1">(H59/H121)*100</f>
        <v>0</v>
      </c>
      <c r="J59" s="29">
        <f ca="1">IF(H59=0,0,-1*((H59/B16)*(LN(H59/B16))))</f>
        <v>0</v>
      </c>
      <c r="K59" s="91">
        <f ca="1">IF(H59=0,0,((H59/B16)^2))</f>
        <v>0</v>
      </c>
    </row>
    <row r="60" spans="1:11" x14ac:dyDescent="0.25">
      <c r="A60" s="86" t="s">
        <v>231</v>
      </c>
      <c r="B60">
        <f ca="1">SUMPRODUCT( (OFFSET(T3_raw!B2,0,0,D9-B9+1,1)="ZAGARF")*( OFFSET(T3_raw!C2,0,0,D9-B9+1,1)="HC"))</f>
        <v>0</v>
      </c>
      <c r="C60" s="29">
        <f ca="1">IF(B16=0,0,(B60/B16)*100)</f>
        <v>0</v>
      </c>
      <c r="E60" s="93"/>
      <c r="G60" s="86" t="s">
        <v>201</v>
      </c>
      <c r="H60">
        <f ca="1">COUNTIF(OFFSET(T3_raw!A2,0,0,D9-B9+1,1),"OULA")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91">
        <f ca="1">IF(H60=0,0,((H60/B16)^2))</f>
        <v>0</v>
      </c>
    </row>
    <row r="61" spans="1:11" x14ac:dyDescent="0.25">
      <c r="A61" s="85" t="s">
        <v>233</v>
      </c>
      <c r="B61" s="32">
        <f ca="1">SUMPRODUCT( (OFFSET(T3_raw!B2,0,0,D9-B9+1,1)="ZAGATF")*( OFFSET(T3_raw!C2,0,0,D9-B9+1,1)="HC"))</f>
        <v>0</v>
      </c>
      <c r="C61" s="33">
        <f ca="1">IF(B16=0,0,(B61/B16)*100)</f>
        <v>0</v>
      </c>
      <c r="D61" s="32"/>
      <c r="E61" s="92"/>
      <c r="G61" s="86" t="s">
        <v>203</v>
      </c>
      <c r="H61">
        <f ca="1">COUNTIF(OFFSET(T3_raw!A2,0,0,D9-B9+1,1),"OULO")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91">
        <f ca="1">IF(H61=0,0,((H61/B16)^2))</f>
        <v>0</v>
      </c>
    </row>
    <row r="62" spans="1:11" x14ac:dyDescent="0.25">
      <c r="A62" s="86" t="s">
        <v>235</v>
      </c>
      <c r="B62">
        <f ca="1">SUMPRODUCT( (OFFSET(T3_raw!B2,0,0,D9-B9+1,1)="ZDENF")*( OFFSET(T3_raw!C2,0,0,D9-B9+1,1)="HC"))</f>
        <v>0</v>
      </c>
      <c r="C62" s="29">
        <f ca="1">IF(B16=0,0,(B62/B16)*100)</f>
        <v>0</v>
      </c>
      <c r="E62" s="93"/>
      <c r="G62" s="86" t="s">
        <v>205</v>
      </c>
      <c r="H62">
        <f ca="1">COUNTIF(OFFSET(T3_raw!A2,0,0,D9-B9+1,1),"OXY")</f>
        <v>0</v>
      </c>
      <c r="I62" s="29">
        <f ca="1">(H62/H121)*100</f>
        <v>0</v>
      </c>
      <c r="J62" s="29">
        <f ca="1">IF(H62=0,0,-1*((H62/B16)*(LN(H62/B16))))</f>
        <v>0</v>
      </c>
      <c r="K62" s="91">
        <f ca="1">IF(H62=0,0,((H62/B16)^2))</f>
        <v>0</v>
      </c>
    </row>
    <row r="63" spans="1:11" x14ac:dyDescent="0.25">
      <c r="A63" s="85" t="s">
        <v>237</v>
      </c>
      <c r="B63" s="32">
        <f ca="1">SUMPRODUCT( (OFFSET(T3_raw!B2,0,0,D9-B9+1,1)="ZEUPF")*( OFFSET(T3_raw!C2,0,0,D9-B9+1,1)="HC"))</f>
        <v>0</v>
      </c>
      <c r="C63" s="33">
        <f ca="1">IF(B16=0,0,(B63/B16)*100)</f>
        <v>0</v>
      </c>
      <c r="D63" s="32"/>
      <c r="E63" s="92"/>
      <c r="G63" s="86" t="s">
        <v>207</v>
      </c>
      <c r="H63">
        <f ca="1">COUNTIF(OFFSET(T3_raw!A2,0,0,D9-B9+1,1),"PACE")</f>
        <v>0</v>
      </c>
      <c r="I63" s="29">
        <f ca="1">(H63/H121)*100</f>
        <v>0</v>
      </c>
      <c r="J63" s="29">
        <f ca="1">IF(H63=0,0,-1*((H63/B16)*(LN(H63/B16))))</f>
        <v>0</v>
      </c>
      <c r="K63" s="91">
        <f ca="1">IF(H63=0,0,((H63/B16)^2))</f>
        <v>0</v>
      </c>
    </row>
    <row r="64" spans="1:11" x14ac:dyDescent="0.25">
      <c r="A64" s="86" t="s">
        <v>239</v>
      </c>
      <c r="B64">
        <f ca="1">SUMPRODUCT( (OFFSET(T3_raw!B2,0,0,D9-B9+1,1)="ZFAVF")*( OFFSET(T3_raw!C2,0,0,D9-B9+1,1)="HC"))</f>
        <v>0</v>
      </c>
      <c r="C64" s="29">
        <f ca="1">IF(B16=0,0,(B64/B16)*100)</f>
        <v>0</v>
      </c>
      <c r="E64" s="93"/>
      <c r="G64" s="86" t="s">
        <v>208</v>
      </c>
      <c r="H64">
        <f ca="1">COUNTIF(OFFSET(T3_raw!A2,0,0,D9-B9+1,1),"PACF")</f>
        <v>0</v>
      </c>
      <c r="I64" s="29">
        <f ca="1">(H64/H121)*100</f>
        <v>0</v>
      </c>
      <c r="J64" s="29">
        <f ca="1">IF(H64=0,0,-1*((H64/B16)*(LN(H64/B16))))</f>
        <v>0</v>
      </c>
      <c r="K64" s="91">
        <f ca="1">IF(H64=0,0,((H64/B16)^2))</f>
        <v>0</v>
      </c>
    </row>
    <row r="65" spans="1:11" x14ac:dyDescent="0.25">
      <c r="A65" s="85" t="s">
        <v>241</v>
      </c>
      <c r="B65" s="32">
        <f ca="1">SUMPRODUCT( (OFFSET(T3_raw!B2,0,0,D9-B9+1,1)="ZCMRF")*( OFFSET(T3_raw!C2,0,0,D9-B9+1,1)="HC"))</f>
        <v>0</v>
      </c>
      <c r="C65" s="33">
        <f ca="1">IF(B16=0,0,(B65/B16)*100)</f>
        <v>0</v>
      </c>
      <c r="D65" s="32"/>
      <c r="E65" s="92"/>
      <c r="G65" s="86" t="s">
        <v>210</v>
      </c>
      <c r="H65">
        <f ca="1">COUNTIF(OFFSET(T3_raw!A2,0,0,D9-B9+1,1),"PAV")</f>
        <v>1</v>
      </c>
      <c r="I65" s="29">
        <f ca="1">(H65/H121)*100</f>
        <v>0.2</v>
      </c>
      <c r="J65" s="29">
        <f ca="1">IF(H65=0,0,-1*((H65/B16)*(LN(H65/B16))))</f>
        <v>6.6566683629759538E-2</v>
      </c>
      <c r="K65" s="91">
        <f ca="1">IF(H65=0,0,((H65/B16)^2))</f>
        <v>2.6014568158168571E-4</v>
      </c>
    </row>
    <row r="66" spans="1:11" x14ac:dyDescent="0.25">
      <c r="A66" s="86" t="s">
        <v>243</v>
      </c>
      <c r="B66">
        <f ca="1">SUMPRODUCT( (OFFSET(T3_raw!B2,0,0,D9-B9+1,1)="ZMUSF")*( OFFSET(T3_raw!C2,0,0,D9-B9+1,1)="HC"))</f>
        <v>0</v>
      </c>
      <c r="C66" s="29">
        <f ca="1">IF(B16=0,0,(B66/B16)*100)</f>
        <v>0</v>
      </c>
      <c r="E66" s="93"/>
      <c r="G66" s="86" t="s">
        <v>212</v>
      </c>
      <c r="H66">
        <f ca="1">COUNTIF(OFFSET(T3_raw!A2,0,0,D9-B9+1,1),"PEC")</f>
        <v>0</v>
      </c>
      <c r="I66" s="29">
        <f ca="1">(H66/H121)*100</f>
        <v>0</v>
      </c>
      <c r="J66" s="29">
        <f ca="1">IF(H66=0,0,-1*((H66/B16)*(LN(H66/B16))))</f>
        <v>0</v>
      </c>
      <c r="K66" s="91">
        <f ca="1">IF(H66=0,0,((H66/B16)^2))</f>
        <v>0</v>
      </c>
    </row>
    <row r="67" spans="1:11" x14ac:dyDescent="0.25">
      <c r="A67" s="85" t="s">
        <v>245</v>
      </c>
      <c r="B67" s="32">
        <f ca="1">SUMPRODUCT( (OFFSET(T3_raw!B2,0,0,D9-B9+1,1)="ZNSC")*( OFFSET(T3_raw!C2,0,0,D9-B9+1,1)="HC"))</f>
        <v>0</v>
      </c>
      <c r="C67" s="33">
        <f ca="1">IF(B16=0,0,(B67/B16)*100)</f>
        <v>0</v>
      </c>
      <c r="D67" s="32"/>
      <c r="E67" s="92"/>
      <c r="G67" s="86" t="s">
        <v>214</v>
      </c>
      <c r="H67">
        <f ca="1">COUNTIF(OFFSET(T3_raw!A2,0,0,D9-B9+1,1),"PLAT")</f>
        <v>1</v>
      </c>
      <c r="I67" s="29">
        <f ca="1">(H67/H121)*100</f>
        <v>0.2</v>
      </c>
      <c r="J67" s="29">
        <f ca="1">IF(H67=0,0,-1*((H67/B16)*(LN(H67/B16))))</f>
        <v>6.6566683629759538E-2</v>
      </c>
      <c r="K67" s="91">
        <f ca="1">IF(H67=0,0,((H67/B16)^2))</f>
        <v>2.6014568158168571E-4</v>
      </c>
    </row>
    <row r="68" spans="1:11" x14ac:dyDescent="0.25">
      <c r="A68" s="86" t="s">
        <v>247</v>
      </c>
      <c r="B68">
        <f ca="1">SUMPRODUCT( (OFFSET(T3_raw!B2,0,0,D9-B9+1,1)="ZOC")*( OFFSET(T3_raw!C2,0,0,D9-B9+1,1)="HC"))</f>
        <v>0</v>
      </c>
      <c r="C68" s="29">
        <f ca="1">IF(B16=0,0,(B68/B16)*100)</f>
        <v>0</v>
      </c>
      <c r="E68" s="93"/>
      <c r="G68" s="86" t="s">
        <v>215</v>
      </c>
      <c r="H68">
        <f ca="1">COUNTIF(OFFSET(T3_raw!A2,0,0,D9-B9+1,1),"POC")</f>
        <v>7</v>
      </c>
      <c r="I68" s="29">
        <f ca="1">(H68/H121)*100</f>
        <v>1.4000000000000001</v>
      </c>
      <c r="J68" s="29">
        <f ca="1">IF(H68=0,0,-1*((H68/B16)*(LN(H68/B16))))</f>
        <v>0.24626725245045883</v>
      </c>
      <c r="K68" s="91">
        <f ca="1">IF(H68=0,0,((H68/B16)^2))</f>
        <v>1.27471383975026E-2</v>
      </c>
    </row>
    <row r="69" spans="1:11" x14ac:dyDescent="0.25">
      <c r="A69" s="85" t="s">
        <v>249</v>
      </c>
      <c r="B69" s="32">
        <f ca="1">SUMPRODUCT( (OFFSET(T3_raw!B2,0,0,D9-B9+1,1)="ZPOCF")*( OFFSET(T3_raw!C2,0,0,D9-B9+1,1)="HC"))</f>
        <v>0</v>
      </c>
      <c r="C69" s="33">
        <f ca="1">IF(B16=0,0,(B69/B16)*100)</f>
        <v>0</v>
      </c>
      <c r="D69" s="32"/>
      <c r="E69" s="92"/>
      <c r="G69" s="86" t="s">
        <v>216</v>
      </c>
      <c r="H69">
        <f ca="1">COUNTIF(OFFSET(T3_raw!A2,0,0,D9-B9+1,1),"PORB")</f>
        <v>0</v>
      </c>
      <c r="I69" s="29">
        <f ca="1">(H69/H121)*100</f>
        <v>0</v>
      </c>
      <c r="J69" s="29">
        <f ca="1">IF(H69=0,0,-1*((H69/B16)*(LN(H69/B16))))</f>
        <v>0</v>
      </c>
      <c r="K69" s="91">
        <f ca="1">IF(H69=0,0,((H69/B16)^2))</f>
        <v>0</v>
      </c>
    </row>
    <row r="70" spans="1:11" ht="15.75" thickBot="1" x14ac:dyDescent="0.3">
      <c r="A70" s="88" t="s">
        <v>251</v>
      </c>
      <c r="B70" s="36">
        <f ca="1">SUMPRODUCT( (OFFSET(T3_raw!B2,0,0,D9-B9+1,1)="ZPORF")*( OFFSET(T3_raw!C2,0,0,D9-B9+1,1)="HC"))</f>
        <v>0</v>
      </c>
      <c r="C70" s="37">
        <f ca="1">IF(B16=0,0,(B70/B16)*100)</f>
        <v>0</v>
      </c>
      <c r="D70" s="36"/>
      <c r="E70" s="94"/>
      <c r="G70" s="86" t="s">
        <v>218</v>
      </c>
      <c r="H70">
        <f ca="1">COUNTIF(OFFSET(T3_raw!A2,0,0,D9-B9+1,1),"PORE")</f>
        <v>0</v>
      </c>
      <c r="I70" s="29">
        <f ca="1">(H70/H121)*100</f>
        <v>0</v>
      </c>
      <c r="J70" s="29">
        <f ca="1">IF(H70=0,0,-1*((H70/B16)*(LN(H70/B16))))</f>
        <v>0</v>
      </c>
      <c r="K70" s="91">
        <f ca="1">IF(H70=0,0,((H70/B16)^2))</f>
        <v>0</v>
      </c>
    </row>
    <row r="71" spans="1:11" ht="15.75" thickTop="1" x14ac:dyDescent="0.25">
      <c r="G71" s="86" t="s">
        <v>219</v>
      </c>
      <c r="H71">
        <f ca="1">COUNTIF(OFFSET(T3_raw!A2,0,0,D9-B9+1,1),"PORM")</f>
        <v>7</v>
      </c>
      <c r="I71" s="29">
        <f ca="1">(H71/H121)*100</f>
        <v>1.4000000000000001</v>
      </c>
      <c r="J71" s="29">
        <f ca="1">IF(H71=0,0,-1*((H71/B16)*(LN(H71/B16))))</f>
        <v>0.24626725245045883</v>
      </c>
      <c r="K71" s="91">
        <f ca="1">IF(H71=0,0,((H71/B16)^2))</f>
        <v>1.27471383975026E-2</v>
      </c>
    </row>
    <row r="72" spans="1:11" x14ac:dyDescent="0.25">
      <c r="G72" s="86" t="s">
        <v>220</v>
      </c>
      <c r="H72">
        <f ca="1">COUNTIF(OFFSET(T3_raw!A2,0,0,D9-B9+1,1),"SER")</f>
        <v>0</v>
      </c>
      <c r="I72" s="29">
        <f ca="1">(H72/H121)*100</f>
        <v>0</v>
      </c>
      <c r="J72" s="29">
        <f ca="1">IF(H72=0,0,-1*((H72/B16)*(LN(H72/B16))))</f>
        <v>0</v>
      </c>
      <c r="K72" s="91">
        <f ca="1">IF(H72=0,0,((H72/B16)^2))</f>
        <v>0</v>
      </c>
    </row>
    <row r="73" spans="1:11" x14ac:dyDescent="0.25">
      <c r="G73" s="86" t="s">
        <v>222</v>
      </c>
      <c r="H73">
        <f ca="1">COUNTIF(OFFSET(T3_raw!A2,0,0,D9-B9+1,1),"STY")</f>
        <v>2</v>
      </c>
      <c r="I73" s="29">
        <f ca="1">(H73/H121)*100</f>
        <v>0.4</v>
      </c>
      <c r="J73" s="29">
        <f ca="1">IF(H73=0,0,-1*((H73/B16)*(LN(H73/B16))))</f>
        <v>0.11077378078984343</v>
      </c>
      <c r="K73" s="91">
        <f ca="1">IF(H73=0,0,((H73/B16)^2))</f>
        <v>1.0405827263267429E-3</v>
      </c>
    </row>
    <row r="74" spans="1:11" x14ac:dyDescent="0.25">
      <c r="G74" s="86" t="s">
        <v>223</v>
      </c>
      <c r="H74">
        <f ca="1">COUNTIF(OFFSET(T3_raw!A2,0,0,D9-B9+1,1),"SYM")</f>
        <v>0</v>
      </c>
      <c r="I74" s="29">
        <f ca="1">(H74/H121)*100</f>
        <v>0</v>
      </c>
      <c r="J74" s="29">
        <f ca="1">IF(H74=0,0,-1*((H74/B16)*(LN(H74/B16))))</f>
        <v>0</v>
      </c>
      <c r="K74" s="91">
        <f ca="1">IF(H74=0,0,((H74/B16)^2))</f>
        <v>0</v>
      </c>
    </row>
    <row r="75" spans="1:11" x14ac:dyDescent="0.25">
      <c r="G75" s="86" t="s">
        <v>225</v>
      </c>
      <c r="H75">
        <f ca="1">COUNTIF(OFFSET(T3_raw!A2,0,0,D9-B9+1,1),"TUBI")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91">
        <f ca="1">IF(H75=0,0,((H75/B16)^2))</f>
        <v>0</v>
      </c>
    </row>
    <row r="76" spans="1:11" x14ac:dyDescent="0.25">
      <c r="G76" s="86" t="s">
        <v>227</v>
      </c>
      <c r="H76">
        <f ca="1">COUNTIF(OFFSET(T3_raw!A2,0,0,D9-B9+1,1),"TURB")</f>
        <v>0</v>
      </c>
      <c r="I76" s="29">
        <f ca="1">(H76/H121)*100</f>
        <v>0</v>
      </c>
      <c r="J76" s="29">
        <f ca="1">IF(H76=0,0,-1*((H76/B16)*(LN(H76/B16))))</f>
        <v>0</v>
      </c>
      <c r="K76" s="91">
        <f ca="1">IF(H76=0,0,((H76/B16)^2))</f>
        <v>0</v>
      </c>
    </row>
    <row r="77" spans="1:11" x14ac:dyDescent="0.25">
      <c r="G77" s="86" t="s">
        <v>229</v>
      </c>
      <c r="H77">
        <f ca="1">COUNTIF(OFFSET(T3_raw!A2,0,0,D9-B9+1,1),"ZACRF")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91">
        <f ca="1">IF(H77=0,0,((H77/B16)^2))</f>
        <v>0</v>
      </c>
    </row>
    <row r="78" spans="1:11" x14ac:dyDescent="0.25">
      <c r="G78" s="86" t="s">
        <v>231</v>
      </c>
      <c r="H78">
        <f ca="1">COUNTIF(OFFSET(T3_raw!A2,0,0,D9-B9+1,1),"ZAGARF")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91">
        <f ca="1">IF(H78=0,0,((H78/B16)^2))</f>
        <v>0</v>
      </c>
    </row>
    <row r="79" spans="1:11" x14ac:dyDescent="0.25">
      <c r="G79" s="86" t="s">
        <v>233</v>
      </c>
      <c r="H79">
        <f ca="1">COUNTIF(OFFSET(T3_raw!A2,0,0,D9-B9+1,1),"ZAGATF")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91">
        <f ca="1">IF(H79=0,0,((H79/B16)^2))</f>
        <v>0</v>
      </c>
    </row>
    <row r="80" spans="1:11" x14ac:dyDescent="0.25">
      <c r="G80" s="86" t="s">
        <v>235</v>
      </c>
      <c r="H80">
        <f ca="1">COUNTIF(OFFSET(T3_raw!A2,0,0,D9-B9+1,1),"ZDENF")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91">
        <f ca="1">IF(H80=0,0,((H80/B16)^2))</f>
        <v>0</v>
      </c>
    </row>
    <row r="81" spans="7:11" x14ac:dyDescent="0.25">
      <c r="G81" s="86" t="s">
        <v>237</v>
      </c>
      <c r="H81">
        <f ca="1">COUNTIF(OFFSET(T3_raw!A2,0,0,D9-B9+1,1),"ZEUPF")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91">
        <f ca="1">IF(H81=0,0,((H81/B16)^2))</f>
        <v>0</v>
      </c>
    </row>
    <row r="82" spans="7:11" x14ac:dyDescent="0.25">
      <c r="G82" s="86" t="s">
        <v>239</v>
      </c>
      <c r="H82">
        <f ca="1">COUNTIF(OFFSET(T3_raw!A2,0,0,D9-B9+1,1),"ZFAVF")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91">
        <f ca="1">IF(H82=0,0,((H82/B16)^2))</f>
        <v>0</v>
      </c>
    </row>
    <row r="83" spans="7:11" x14ac:dyDescent="0.25">
      <c r="G83" s="86" t="s">
        <v>241</v>
      </c>
      <c r="H83">
        <f ca="1">COUNTIF(OFFSET(T3_raw!A2,0,0,D9-B9+1,1),"ZCMRF")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91">
        <f ca="1">IF(H83=0,0,((H83/B16)^2))</f>
        <v>0</v>
      </c>
    </row>
    <row r="84" spans="7:11" x14ac:dyDescent="0.25">
      <c r="G84" s="86" t="s">
        <v>243</v>
      </c>
      <c r="H84">
        <f ca="1">COUNTIF(OFFSET(T3_raw!A2,0,0,D9-B9+1,1),"ZMUSF")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91">
        <f ca="1">IF(H84=0,0,((H84/B16)^2))</f>
        <v>0</v>
      </c>
    </row>
    <row r="85" spans="7:11" x14ac:dyDescent="0.25">
      <c r="G85" s="86" t="s">
        <v>245</v>
      </c>
      <c r="H85">
        <f ca="1">COUNTIF(OFFSET(T3_raw!A2,0,0,D9-B9+1,1),"ZNSC")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91">
        <f ca="1">IF(H85=0,0,((H85/B16)^2))</f>
        <v>0</v>
      </c>
    </row>
    <row r="86" spans="7:11" x14ac:dyDescent="0.25">
      <c r="G86" s="86" t="s">
        <v>247</v>
      </c>
      <c r="H86">
        <f ca="1">COUNTIF(OFFSET(T3_raw!A2,0,0,D9-B9+1,1),"ZOC")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91">
        <f ca="1">IF(H86=0,0,((H86/B16)^2))</f>
        <v>0</v>
      </c>
    </row>
    <row r="87" spans="7:11" x14ac:dyDescent="0.25">
      <c r="G87" s="86" t="s">
        <v>249</v>
      </c>
      <c r="H87">
        <f ca="1">COUNTIF(OFFSET(T3_raw!A2,0,0,D9-B9+1,1),"ZPOCF")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91">
        <f ca="1">IF(H87=0,0,((H87/B16)^2))</f>
        <v>0</v>
      </c>
    </row>
    <row r="88" spans="7:11" x14ac:dyDescent="0.25">
      <c r="G88" s="86" t="s">
        <v>251</v>
      </c>
      <c r="H88">
        <f ca="1">COUNTIF(OFFSET(T3_raw!A2,0,0,D9-B9+1,1),"ZPORF")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91">
        <f ca="1">IF(H88=0,0,((H88/B16)^2))</f>
        <v>0</v>
      </c>
    </row>
    <row r="89" spans="7:11" x14ac:dyDescent="0.25">
      <c r="G89" s="87" t="s">
        <v>115</v>
      </c>
      <c r="K89" s="93"/>
    </row>
    <row r="90" spans="7:11" x14ac:dyDescent="0.25">
      <c r="G90" s="86" t="s">
        <v>253</v>
      </c>
      <c r="H90">
        <f ca="1">COUNTIF(OFFSET(T3_raw!A2,0,0,D9-B9+1,1),"AA")</f>
        <v>223</v>
      </c>
      <c r="I90" s="29">
        <f ca="1">(H90/H121)*100</f>
        <v>44.6</v>
      </c>
      <c r="J90" s="29">
        <f ca="1">IF(H90=0,0,-1*((H90/B17)*(LN(H90/B17))))</f>
        <v>0.11427652169105187</v>
      </c>
      <c r="K90" s="91">
        <f ca="1">IF(H90=0,0,((H90/B17)^2))</f>
        <v>0.77080104160208318</v>
      </c>
    </row>
    <row r="91" spans="7:11" x14ac:dyDescent="0.25">
      <c r="G91" s="86" t="s">
        <v>254</v>
      </c>
      <c r="H91">
        <f ca="1">COUNTIF(OFFSET(T3_raw!A2,0,0,D9-B9+1,1),"CA")</f>
        <v>28</v>
      </c>
      <c r="I91" s="29">
        <f ca="1">(H91/H121)*100</f>
        <v>5.6000000000000005</v>
      </c>
      <c r="J91" s="29">
        <f ca="1">IF(H91=0,0,-1*((H91/B17)*(LN(H91/B17))))</f>
        <v>0.24308517004572172</v>
      </c>
      <c r="K91" s="91">
        <f ca="1">IF(H91=0,0,((H91/B17)^2))</f>
        <v>1.2152024304048608E-2</v>
      </c>
    </row>
    <row r="92" spans="7:11" x14ac:dyDescent="0.25">
      <c r="G92" s="86" t="s">
        <v>255</v>
      </c>
      <c r="H92">
        <f ca="1">COUNTIF(OFFSET(T3_raw!A2,0,0,D9-B9+1,1),"DC")</f>
        <v>2</v>
      </c>
      <c r="I92" s="29">
        <f ca="1">(H92/H121)*100</f>
        <v>0.4</v>
      </c>
      <c r="J92" s="29">
        <f ca="1">IF(H92=0,0,-1*((H92/B17)*(LN(H92/B17))))</f>
        <v>3.8143205405185759E-2</v>
      </c>
      <c r="K92" s="91">
        <f ca="1">IF(H92=0,0,((H92/B17)^2))</f>
        <v>6.2000124000247993E-5</v>
      </c>
    </row>
    <row r="93" spans="7:11" x14ac:dyDescent="0.25">
      <c r="G93" s="86" t="s">
        <v>256</v>
      </c>
      <c r="H93">
        <f ca="1">COUNTIF(OFFSET(T3_raw!A2,0,0,D9-B9+1,1),"DCA")</f>
        <v>1</v>
      </c>
      <c r="I93" s="29">
        <f ca="1">(H93/H121)*100</f>
        <v>0.2</v>
      </c>
      <c r="J93" s="29">
        <f ca="1">IF(H93=0,0,-1*((H93/B17)*(LN(H93/B17))))</f>
        <v>2.1800528610309199E-2</v>
      </c>
      <c r="K93" s="91">
        <f ca="1">IF(H93=0,0,((H93/B17)^2))</f>
        <v>1.5500031000061998E-5</v>
      </c>
    </row>
    <row r="94" spans="7:11" x14ac:dyDescent="0.25">
      <c r="G94" s="86" t="s">
        <v>257</v>
      </c>
      <c r="H94">
        <f ca="1">COUNTIF(OFFSET(T3_raw!A2,0,0,D9-B9+1,1),"DIS")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91">
        <f ca="1">IF(H94=0,0,((H94/B17)^2))</f>
        <v>0</v>
      </c>
    </row>
    <row r="95" spans="7:11" x14ac:dyDescent="0.25">
      <c r="G95" s="87" t="s">
        <v>116</v>
      </c>
      <c r="K95" s="93"/>
    </row>
    <row r="96" spans="7:11" x14ac:dyDescent="0.25">
      <c r="G96" s="86" t="s">
        <v>259</v>
      </c>
      <c r="H96">
        <f ca="1">COUNTIF(OFFSET(T3_raw!A2,0,0,D9-B9+1,1),"GRV")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91">
        <f ca="1">IF(H96=0,0,((H96/B18)^2))</f>
        <v>0</v>
      </c>
    </row>
    <row r="97" spans="7:11" x14ac:dyDescent="0.25">
      <c r="G97" s="86" t="s">
        <v>261</v>
      </c>
      <c r="H97">
        <f ca="1">COUNTIF(OFFSET(T3_raw!A2,0,0,D9-B9+1,1),"R")</f>
        <v>1</v>
      </c>
      <c r="I97" s="29">
        <f ca="1">(H97/H121)*100</f>
        <v>0.2</v>
      </c>
      <c r="J97" s="29">
        <f ca="1">IF(H97=0,0,-1*((H97/B18)*(LN(H97/B18))))</f>
        <v>0</v>
      </c>
      <c r="K97" s="91">
        <f ca="1">IF(H97=0,0,((H97/B18)^2))</f>
        <v>1</v>
      </c>
    </row>
    <row r="98" spans="7:11" x14ac:dyDescent="0.25">
      <c r="G98" s="86" t="s">
        <v>263</v>
      </c>
      <c r="H98">
        <f ca="1">COUNTIF(OFFSET(T3_raw!A2,0,0,D9-B9+1,1),"S")</f>
        <v>0</v>
      </c>
      <c r="I98" s="29">
        <f ca="1">(H98/H121)*100</f>
        <v>0</v>
      </c>
      <c r="J98" s="29">
        <f ca="1">IF(H98=0,0,-1*((H98/B18)*(LN(H98/B18))))</f>
        <v>0</v>
      </c>
      <c r="K98" s="91">
        <f ca="1">IF(H98=0,0,((H98/B18)^2))</f>
        <v>0</v>
      </c>
    </row>
    <row r="99" spans="7:11" x14ac:dyDescent="0.25">
      <c r="G99" s="86" t="s">
        <v>265</v>
      </c>
      <c r="H99">
        <f ca="1">COUNTIF(OFFSET(T3_raw!A2,0,0,D9-B9+1,1),"RCK")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91">
        <f ca="1">IF(H99=0,0,((H99/B18)^2))</f>
        <v>0</v>
      </c>
    </row>
    <row r="100" spans="7:11" x14ac:dyDescent="0.25">
      <c r="G100" s="86" t="s">
        <v>267</v>
      </c>
      <c r="H100">
        <f ca="1">COUNTIF(OFFSET(T3_raw!A2,0,0,D9-B9+1,1),"SI")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91">
        <f ca="1">IF(H100=0,0,((H100/B18)^2))</f>
        <v>0</v>
      </c>
    </row>
    <row r="101" spans="7:11" x14ac:dyDescent="0.25">
      <c r="G101" s="87" t="s">
        <v>118</v>
      </c>
      <c r="K101" s="93"/>
    </row>
    <row r="102" spans="7:11" x14ac:dyDescent="0.25">
      <c r="G102" s="86" t="s">
        <v>269</v>
      </c>
      <c r="H102">
        <f ca="1">COUNTIF(OFFSET(T3_raw!A2,0,0,D9-B9+1,1),"COD")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91">
        <f ca="1">IF(H102=0,0,((H102/B19)^2))</f>
        <v>0</v>
      </c>
    </row>
    <row r="103" spans="7:11" x14ac:dyDescent="0.25">
      <c r="G103" s="86" t="s">
        <v>271</v>
      </c>
      <c r="H103">
        <f ca="1">COUNTIF(OFFSET(T3_raw!A2,0,0,D9-B9+1,1),"KAPP")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91">
        <f ca="1">IF(H103=0,0,((H103/B19)^2))</f>
        <v>0</v>
      </c>
    </row>
    <row r="104" spans="7:11" x14ac:dyDescent="0.25">
      <c r="G104" s="86" t="s">
        <v>273</v>
      </c>
      <c r="H104">
        <f ca="1">COUNTIF(OFFSET(T3_raw!A2,0,0,D9-B9+1,1),"MA")</f>
        <v>80</v>
      </c>
      <c r="I104" s="29">
        <f ca="1">(H104/H121)*100</f>
        <v>16</v>
      </c>
      <c r="J104" s="29">
        <f ca="1">IF(H104=0,0,-1*((H104/B19)*(LN(H104/B19))))</f>
        <v>0</v>
      </c>
      <c r="K104" s="91">
        <f ca="1">IF(H104=0,0,((H104/B19)^2))</f>
        <v>1</v>
      </c>
    </row>
    <row r="105" spans="7:11" x14ac:dyDescent="0.25">
      <c r="G105" s="86" t="s">
        <v>274</v>
      </c>
      <c r="H105">
        <f ca="1">COUNTIF(OFFSET(T3_raw!A2,0,0,D9-B9+1,1),"SARG")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91">
        <f ca="1">IF(H105=0,0,((H105/B19)^2))</f>
        <v>0</v>
      </c>
    </row>
    <row r="106" spans="7:11" x14ac:dyDescent="0.25">
      <c r="G106" s="87" t="s">
        <v>119</v>
      </c>
      <c r="K106" s="93"/>
    </row>
    <row r="107" spans="7:11" x14ac:dyDescent="0.25">
      <c r="G107" s="86" t="s">
        <v>276</v>
      </c>
      <c r="H107">
        <f ca="1">COUNTIF(OFFSET(T3_raw!A2,0,0,D9-B9+1,1),"HA")</f>
        <v>61</v>
      </c>
      <c r="I107" s="29">
        <f ca="1">(H107/H121)*100</f>
        <v>12.2</v>
      </c>
      <c r="J107" s="29">
        <f ca="1">IF(H107=0,0,-1*((H107/B20)*(LN(H107/B20))))</f>
        <v>0</v>
      </c>
      <c r="K107" s="91">
        <f ca="1">IF(H107=0,0,((H107/B20)^2))</f>
        <v>1</v>
      </c>
    </row>
    <row r="108" spans="7:11" x14ac:dyDescent="0.25">
      <c r="G108" s="87" t="s">
        <v>120</v>
      </c>
      <c r="K108" s="93"/>
    </row>
    <row r="109" spans="7:11" x14ac:dyDescent="0.25">
      <c r="G109" s="86" t="s">
        <v>277</v>
      </c>
      <c r="H109">
        <f ca="1">COUNTIF(OFFSET(T3_raw!A2,0,0,D9-B9+1,1),"COTS")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91">
        <f ca="1">IF(H109=0,0,((H109/B21)^2))</f>
        <v>0</v>
      </c>
    </row>
    <row r="110" spans="7:11" x14ac:dyDescent="0.25">
      <c r="G110" s="86" t="s">
        <v>279</v>
      </c>
      <c r="H110">
        <f ca="1">COUNTIF(OFFSET(T3_raw!A2,0,0,D9-B9+1,1),"COR")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91">
        <f ca="1">IF(H110=0,0,((H110/B21)^2))</f>
        <v>0</v>
      </c>
    </row>
    <row r="111" spans="7:11" x14ac:dyDescent="0.25">
      <c r="G111" s="86" t="s">
        <v>281</v>
      </c>
      <c r="H111">
        <f ca="1">COUNTIF(OFFSET(T3_raw!A2,0,0,D9-B9+1,1),"DIA")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91">
        <f ca="1">IF(H111=0,0,((H111/B21)^2))</f>
        <v>0</v>
      </c>
    </row>
    <row r="112" spans="7:11" x14ac:dyDescent="0.25">
      <c r="G112" s="86" t="s">
        <v>283</v>
      </c>
      <c r="H112">
        <f ca="1">COUNTIF(OFFSET(T3_raw!A2,0,0,D9-B9+1,1),"GORG")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91">
        <f ca="1">IF(H112=0,0,((H112/B21)^2))</f>
        <v>0</v>
      </c>
    </row>
    <row r="113" spans="7:11" x14ac:dyDescent="0.25">
      <c r="G113" s="86" t="s">
        <v>285</v>
      </c>
      <c r="H113">
        <f ca="1">COUNTIF(OFFSET(T3_raw!A2,0,0,D9-B9+1,1),"ISIS")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91">
        <f ca="1">IF(H113=0,0,((H113/B21)^2))</f>
        <v>0</v>
      </c>
    </row>
    <row r="114" spans="7:11" x14ac:dyDescent="0.25">
      <c r="G114" s="86" t="s">
        <v>287</v>
      </c>
      <c r="H114">
        <f ca="1">COUNTIF(OFFSET(T3_raw!A2,0,0,D9-B9+1,1),"OT")</f>
        <v>4</v>
      </c>
      <c r="I114" s="29">
        <f ca="1">(H114/H121)*100</f>
        <v>0.8</v>
      </c>
      <c r="J114" s="29">
        <f ca="1">IF(H114=0,0,-1*((H114/B21)*(LN(H114/B21))))</f>
        <v>0.22394050068223595</v>
      </c>
      <c r="K114" s="91">
        <f ca="1">IF(H114=0,0,((H114/B21)^2))</f>
        <v>9.0702947845804974E-3</v>
      </c>
    </row>
    <row r="115" spans="7:11" x14ac:dyDescent="0.25">
      <c r="G115" s="86" t="s">
        <v>288</v>
      </c>
      <c r="H115">
        <f ca="1">COUNTIF(OFFSET(T3_raw!A2,0,0,D9-B9+1,1),"SG")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91">
        <f ca="1">IF(H115=0,0,((H115/B21)^2))</f>
        <v>0</v>
      </c>
    </row>
    <row r="116" spans="7:11" x14ac:dyDescent="0.25">
      <c r="G116" s="86" t="s">
        <v>290</v>
      </c>
      <c r="H116">
        <f ca="1">COUNTIF(OFFSET(T3_raw!A2,0,0,D9-B9+1,1),"SC")</f>
        <v>2</v>
      </c>
      <c r="I116" s="29">
        <f ca="1">(H116/H121)*100</f>
        <v>0.4</v>
      </c>
      <c r="J116" s="29">
        <f ca="1">IF(H116=0,0,-1*((H116/B21)*(LN(H116/B21))))</f>
        <v>0.14497725893921062</v>
      </c>
      <c r="K116" s="91">
        <f ca="1">IF(H116=0,0,((H116/B21)^2))</f>
        <v>2.2675736961451243E-3</v>
      </c>
    </row>
    <row r="117" spans="7:11" x14ac:dyDescent="0.25">
      <c r="G117" s="86" t="s">
        <v>291</v>
      </c>
      <c r="H117">
        <f ca="1">COUNTIF(OFFSET(T3_raw!A2,0,0,D9-B9+1,1),"SP")</f>
        <v>36</v>
      </c>
      <c r="I117" s="29">
        <f ca="1">(H117/H121)*100</f>
        <v>7.1999999999999993</v>
      </c>
      <c r="J117" s="29">
        <f ca="1">IF(H117=0,0,-1*((H117/B21)*(LN(H117/B21))))</f>
        <v>0.13212915413765</v>
      </c>
      <c r="K117" s="91">
        <f ca="1">IF(H117=0,0,((H117/B21)^2))</f>
        <v>0.73469387755102034</v>
      </c>
    </row>
    <row r="118" spans="7:11" x14ac:dyDescent="0.25">
      <c r="G118" s="86" t="s">
        <v>292</v>
      </c>
      <c r="H118">
        <f ca="1">COUNTIF(OFFSET(T3_raw!A2,0,0,D9-B9+1,1),"ZO")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91">
        <f ca="1">IF(H118=0,0,((H118/B21)^2))</f>
        <v>0</v>
      </c>
    </row>
    <row r="119" spans="7:11" x14ac:dyDescent="0.25">
      <c r="G119" s="87" t="s">
        <v>121</v>
      </c>
      <c r="K119" s="93"/>
    </row>
    <row r="120" spans="7:11" x14ac:dyDescent="0.25">
      <c r="G120" s="86" t="s">
        <v>294</v>
      </c>
      <c r="H120">
        <f ca="1">COUNTIF(OFFSET(T3_raw!A2,0,0,D9-B9+1,1),"TWB")</f>
        <v>0</v>
      </c>
      <c r="I120" s="29">
        <f ca="1">(H120/SUM(H15:H120))*100</f>
        <v>0</v>
      </c>
      <c r="J120" s="29"/>
      <c r="K120" s="91">
        <f ca="1">IF(H120=0,0,((H120/B22)^2))</f>
        <v>0</v>
      </c>
    </row>
    <row r="121" spans="7:11" ht="15.75" thickBot="1" x14ac:dyDescent="0.3">
      <c r="G121" s="88" t="s">
        <v>341</v>
      </c>
      <c r="H121" s="37">
        <f ca="1">SUM(H16:H118)</f>
        <v>500</v>
      </c>
      <c r="I121" s="37">
        <f ca="1">SUM(I16:I118)</f>
        <v>100.00000000000001</v>
      </c>
      <c r="J121" s="36"/>
      <c r="K121" s="94"/>
    </row>
    <row r="122" spans="7:11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 x14ac:dyDescent="0.25"/>
  <cols>
    <col min="1" max="1" width="33.1406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318</v>
      </c>
      <c r="N1">
        <v>9</v>
      </c>
    </row>
    <row r="2" spans="1:14" x14ac:dyDescent="0.25">
      <c r="A2" t="s">
        <v>319</v>
      </c>
      <c r="C2" t="s">
        <v>320</v>
      </c>
      <c r="D2" t="s">
        <v>321</v>
      </c>
      <c r="N2">
        <v>10</v>
      </c>
    </row>
    <row r="3" spans="1:14" x14ac:dyDescent="0.25">
      <c r="A3" t="s">
        <v>322</v>
      </c>
      <c r="N3">
        <v>0</v>
      </c>
    </row>
    <row r="4" spans="1:14" x14ac:dyDescent="0.25">
      <c r="A4" t="s">
        <v>323</v>
      </c>
      <c r="N4">
        <v>0</v>
      </c>
    </row>
    <row r="5" spans="1:14" x14ac:dyDescent="0.25">
      <c r="A5" t="s">
        <v>324</v>
      </c>
      <c r="N5">
        <v>0</v>
      </c>
    </row>
    <row r="6" spans="1:14" x14ac:dyDescent="0.25">
      <c r="A6" t="s">
        <v>325</v>
      </c>
      <c r="N6">
        <v>121</v>
      </c>
    </row>
    <row r="7" spans="1:14" x14ac:dyDescent="0.25">
      <c r="A7" t="s">
        <v>326</v>
      </c>
      <c r="B7">
        <v>10</v>
      </c>
      <c r="D7" s="27" t="s">
        <v>327</v>
      </c>
      <c r="E7" t="s">
        <v>328</v>
      </c>
      <c r="N7">
        <v>16</v>
      </c>
    </row>
    <row r="8" spans="1:14" x14ac:dyDescent="0.25">
      <c r="A8" t="s">
        <v>329</v>
      </c>
      <c r="B8">
        <v>50</v>
      </c>
      <c r="N8">
        <v>22</v>
      </c>
    </row>
    <row r="9" spans="1:14" x14ac:dyDescent="0.25">
      <c r="A9" t="s">
        <v>330</v>
      </c>
      <c r="B9">
        <v>2</v>
      </c>
      <c r="C9" t="s">
        <v>331</v>
      </c>
      <c r="D9">
        <v>501</v>
      </c>
      <c r="N9">
        <v>70</v>
      </c>
    </row>
    <row r="10" spans="1:14" x14ac:dyDescent="0.25">
      <c r="A10" s="28" t="s">
        <v>332</v>
      </c>
      <c r="B10" s="28">
        <f ca="1">COUNTA(OFFSET(T4_raw!A2,0,0,D9-B9+1,1))</f>
        <v>500</v>
      </c>
      <c r="N10">
        <v>49</v>
      </c>
    </row>
    <row r="11" spans="1:14" x14ac:dyDescent="0.25">
      <c r="A11" t="s">
        <v>333</v>
      </c>
      <c r="N11">
        <v>70</v>
      </c>
    </row>
    <row r="12" spans="1:14" x14ac:dyDescent="0.25">
      <c r="A12" t="s">
        <v>334</v>
      </c>
      <c r="N12">
        <v>26</v>
      </c>
    </row>
    <row r="13" spans="1:14" x14ac:dyDescent="0.25">
      <c r="A13" t="s">
        <v>335</v>
      </c>
      <c r="B13" t="s">
        <v>1028</v>
      </c>
      <c r="N13">
        <v>47</v>
      </c>
    </row>
    <row r="14" spans="1:14" ht="15.75" thickBot="1" x14ac:dyDescent="0.3">
      <c r="N14">
        <v>8</v>
      </c>
    </row>
    <row r="15" spans="1:14" ht="15.75" thickTop="1" x14ac:dyDescent="0.25">
      <c r="A15" s="97" t="s">
        <v>375</v>
      </c>
      <c r="B15" s="30" t="s">
        <v>337</v>
      </c>
      <c r="C15" s="30" t="s">
        <v>338</v>
      </c>
      <c r="D15" s="30" t="s">
        <v>339</v>
      </c>
      <c r="E15" s="102" t="s">
        <v>340</v>
      </c>
      <c r="G15" s="97" t="s">
        <v>336</v>
      </c>
      <c r="H15" s="30" t="s">
        <v>337</v>
      </c>
      <c r="I15" s="30" t="s">
        <v>338</v>
      </c>
      <c r="J15" s="30" t="s">
        <v>339</v>
      </c>
      <c r="K15" s="102" t="s">
        <v>340</v>
      </c>
      <c r="N15">
        <v>16</v>
      </c>
    </row>
    <row r="16" spans="1:14" x14ac:dyDescent="0.25">
      <c r="A16" s="98" t="s">
        <v>376</v>
      </c>
      <c r="B16" s="32">
        <f ca="1">COUNTIF(OFFSET(T4_raw!C2,0,0,D9-B9+1,1), "HC")</f>
        <v>44</v>
      </c>
      <c r="C16" s="33">
        <f ca="1">(B16/H121)*100</f>
        <v>8.7999999999999989</v>
      </c>
      <c r="D16" s="33">
        <f ca="1">SUM(J17:J88)</f>
        <v>2.429876220963227</v>
      </c>
      <c r="E16" s="103">
        <f ca="1">1-SUM(K17:K88)</f>
        <v>0.88016528925619841</v>
      </c>
      <c r="G16" s="100" t="s">
        <v>114</v>
      </c>
      <c r="K16" s="106"/>
      <c r="N16">
        <v>121</v>
      </c>
    </row>
    <row r="17" spans="1:14" x14ac:dyDescent="0.25">
      <c r="A17" s="99" t="s">
        <v>377</v>
      </c>
      <c r="B17">
        <f ca="1">COUNTIF(OFFSET(T4_raw!C2,0,0,D9-B9+1,1), "AA")</f>
        <v>295</v>
      </c>
      <c r="C17" s="29">
        <f ca="1">(B17/H121)*100</f>
        <v>59</v>
      </c>
      <c r="D17" s="29">
        <f ca="1">SUM(J90:J94)</f>
        <v>0.32879120265773998</v>
      </c>
      <c r="E17" s="104">
        <f ca="1">1-SUM(K90:K94)</f>
        <v>0.18270611893134148</v>
      </c>
      <c r="G17" s="99" t="s">
        <v>125</v>
      </c>
      <c r="H17">
        <f ca="1">COUNTIF(OFFSET(T4_raw!A2,0,0,D9-B9+1,1),"ACAN")</f>
        <v>0</v>
      </c>
      <c r="I17" s="29">
        <f ca="1">(H17/H121)*100</f>
        <v>0</v>
      </c>
      <c r="J17" s="29">
        <f ca="1">IF(H17=0,0,-1*((H17/B16)*(LN(H17/B16))))</f>
        <v>0</v>
      </c>
      <c r="K17" s="104">
        <f ca="1">IF(H17=0,0,((H17/B16)^2))</f>
        <v>0</v>
      </c>
      <c r="N17">
        <v>7</v>
      </c>
    </row>
    <row r="18" spans="1:14" x14ac:dyDescent="0.25">
      <c r="A18" s="98" t="s">
        <v>378</v>
      </c>
      <c r="B18" s="32">
        <f ca="1">COUNTIF(OFFSET(T4_raw!C2,0,0,D9-B9+1,1), "AB")</f>
        <v>2</v>
      </c>
      <c r="C18" s="33">
        <f ca="1">(B18/H121)*100</f>
        <v>0.4</v>
      </c>
      <c r="D18" s="33">
        <f ca="1">SUM(J96:J100)</f>
        <v>0</v>
      </c>
      <c r="E18" s="103">
        <f ca="1">1-SUM(K96:K100)</f>
        <v>0</v>
      </c>
      <c r="G18" s="99" t="s">
        <v>127</v>
      </c>
      <c r="H18">
        <f ca="1">COUNTIF(OFFSET(T4_raw!A2,0,0,D9-B9+1,1),"ACB")</f>
        <v>0</v>
      </c>
      <c r="I18" s="29">
        <f ca="1">(H18/H121)*100</f>
        <v>0</v>
      </c>
      <c r="J18" s="29">
        <f ca="1">IF(H18=0,0,-1*((H18/B16)*(LN(H18/B16))))</f>
        <v>0</v>
      </c>
      <c r="K18" s="104">
        <f ca="1">IF(H18=0,0,((H18/B16)^2))</f>
        <v>0</v>
      </c>
    </row>
    <row r="19" spans="1:14" x14ac:dyDescent="0.25">
      <c r="A19" s="99" t="s">
        <v>379</v>
      </c>
      <c r="B19">
        <f ca="1">COUNTIF(OFFSET(T4_raw!C2,0,0,D9-B9+1,1), "MA")</f>
        <v>70</v>
      </c>
      <c r="C19" s="29">
        <f ca="1">(B19/H121)*100</f>
        <v>14.000000000000002</v>
      </c>
      <c r="D19" s="29">
        <f ca="1">SUM(J102:J105)</f>
        <v>0</v>
      </c>
      <c r="E19" s="104">
        <f ca="1">1-SUM(K102:K105)</f>
        <v>0</v>
      </c>
      <c r="G19" s="99" t="s">
        <v>129</v>
      </c>
      <c r="H19">
        <f ca="1">COUNTIF(OFFSET(T4_raw!A2,0,0,D9-B9+1,1),"ACC")</f>
        <v>0</v>
      </c>
      <c r="I19" s="29">
        <f ca="1">(H19/H121)*100</f>
        <v>0</v>
      </c>
      <c r="J19" s="29">
        <f ca="1">IF(H19=0,0,-1*((H19/B16)*(LN(H19/B16))))</f>
        <v>0</v>
      </c>
      <c r="K19" s="104">
        <f ca="1">IF(H19=0,0,((H19/B16)^2))</f>
        <v>0</v>
      </c>
    </row>
    <row r="20" spans="1:14" x14ac:dyDescent="0.25">
      <c r="A20" s="98" t="s">
        <v>380</v>
      </c>
      <c r="B20" s="32">
        <f ca="1">COUNTIF(OFFSET(T4_raw!C2,0,0,D9-B9+1,1), "HA")</f>
        <v>56</v>
      </c>
      <c r="C20" s="33">
        <f ca="1">(B20/H121)*100</f>
        <v>11.200000000000001</v>
      </c>
      <c r="D20" s="33">
        <f ca="1">SUM(J107:J107)</f>
        <v>0</v>
      </c>
      <c r="E20" s="103">
        <f ca="1">1-SUM(K107:K107)</f>
        <v>0</v>
      </c>
      <c r="G20" s="99" t="s">
        <v>131</v>
      </c>
      <c r="H20">
        <f ca="1">COUNTIF(OFFSET(T4_raw!A2,0,0,D9-B9+1,1),"ACD")</f>
        <v>1</v>
      </c>
      <c r="I20" s="29">
        <f ca="1">(H20/H121)*100</f>
        <v>0.2</v>
      </c>
      <c r="J20" s="29">
        <f ca="1">IF(H20=0,0,-1*((H20/B16)*(LN(H20/B16))))</f>
        <v>8.6004309861778663E-2</v>
      </c>
      <c r="K20" s="104">
        <f ca="1">IF(H20=0,0,((H20/B16)^2))</f>
        <v>5.1652892561983473E-4</v>
      </c>
    </row>
    <row r="21" spans="1:14" x14ac:dyDescent="0.25">
      <c r="A21" s="99" t="s">
        <v>381</v>
      </c>
      <c r="B21">
        <f ca="1">COUNTIF(OFFSET(T4_raw!C2,0,0,D9-B9+1,1), "OB")</f>
        <v>33</v>
      </c>
      <c r="C21" s="29">
        <f ca="1">(B21/H121)*100</f>
        <v>6.6000000000000005</v>
      </c>
      <c r="D21" s="29">
        <f ca="1">SUM(J109:J118)</f>
        <v>0.36250102173967569</v>
      </c>
      <c r="E21" s="104">
        <f ca="1">1-SUM(K109:K118)</f>
        <v>0.16896235078053268</v>
      </c>
      <c r="G21" s="99" t="s">
        <v>133</v>
      </c>
      <c r="H21">
        <f ca="1">COUNTIF(OFFSET(T4_raw!A2,0,0,D9-B9+1,1),"ACH")</f>
        <v>0</v>
      </c>
      <c r="I21" s="29">
        <f ca="1">(H21/H121)*100</f>
        <v>0</v>
      </c>
      <c r="J21" s="29">
        <f ca="1">IF(H21=0,0,-1*((H21/B16)*(LN(H21/B16))))</f>
        <v>0</v>
      </c>
      <c r="K21" s="104">
        <f ca="1">IF(H21=0,0,((H21/B16)^2))</f>
        <v>0</v>
      </c>
    </row>
    <row r="22" spans="1:14" x14ac:dyDescent="0.25">
      <c r="A22" s="98" t="s">
        <v>382</v>
      </c>
      <c r="B22" s="32">
        <f ca="1">COUNTIF(OFFSET(T4_raw!C2,0,0,D9-B9+1,1), "TWB")</f>
        <v>0</v>
      </c>
      <c r="C22" s="33">
        <f ca="1">(B22/B23)*100</f>
        <v>0</v>
      </c>
      <c r="D22" s="32"/>
      <c r="E22" s="105"/>
      <c r="G22" s="99" t="s">
        <v>135</v>
      </c>
      <c r="H22">
        <f ca="1">COUNTIF(OFFSET(T4_raw!A2,0,0,D9-B9+1,1),"ACT")</f>
        <v>2</v>
      </c>
      <c r="I22" s="29">
        <f ca="1">(H22/H121)*100</f>
        <v>0.4</v>
      </c>
      <c r="J22" s="29">
        <f ca="1">IF(H22=0,0,-1*((H22/B16)*(LN(H22/B16))))</f>
        <v>0.14050192969810527</v>
      </c>
      <c r="K22" s="104">
        <f ca="1">IF(H22=0,0,((H22/B16)^2))</f>
        <v>2.0661157024793389E-3</v>
      </c>
    </row>
    <row r="23" spans="1:14" x14ac:dyDescent="0.25">
      <c r="A23" s="100" t="s">
        <v>383</v>
      </c>
      <c r="B23" s="28">
        <f ca="1">SUM(B16:B22)</f>
        <v>500</v>
      </c>
      <c r="C23" s="34">
        <f ca="1">SUM(C16:C22)-C22</f>
        <v>100</v>
      </c>
      <c r="E23" s="106"/>
      <c r="G23" s="99" t="s">
        <v>136</v>
      </c>
      <c r="H23">
        <f ca="1">COUNTIF(OFFSET(T4_raw!A2,0,0,D9-B9+1,1),"ACR")</f>
        <v>0</v>
      </c>
      <c r="I23" s="29">
        <f ca="1">(H23/H121)*100</f>
        <v>0</v>
      </c>
      <c r="J23" s="29">
        <f ca="1">IF(H23=0,0,-1*((H23/B16)*(LN(H23/B16))))</f>
        <v>0</v>
      </c>
      <c r="K23" s="104">
        <f ca="1">IF(H23=0,0,((H23/B16)^2))</f>
        <v>0</v>
      </c>
    </row>
    <row r="24" spans="1:14" x14ac:dyDescent="0.25">
      <c r="A24" s="99"/>
      <c r="E24" s="106"/>
      <c r="G24" s="99" t="s">
        <v>138</v>
      </c>
      <c r="H24">
        <f ca="1">COUNTIF(OFFSET(T4_raw!A2,0,0,D9-B9+1,1),"AST")</f>
        <v>3</v>
      </c>
      <c r="I24" s="29">
        <f ca="1">(H24/H121)*100</f>
        <v>0.6</v>
      </c>
      <c r="J24" s="29">
        <f ca="1">IF(H24=0,0,-1*((H24/B16)*(LN(H24/B16))))</f>
        <v>0.18310754626705578</v>
      </c>
      <c r="K24" s="104">
        <f ca="1">IF(H24=0,0,((H24/B16)^2))</f>
        <v>4.6487603305785117E-3</v>
      </c>
    </row>
    <row r="25" spans="1:14" x14ac:dyDescent="0.25">
      <c r="A25" s="100" t="s">
        <v>384</v>
      </c>
      <c r="E25" s="106"/>
      <c r="G25" s="99" t="s">
        <v>139</v>
      </c>
      <c r="H25">
        <f ca="1">COUNTIF(OFFSET(T4_raw!A2,0,0,D9-B9+1,1),"AF")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104">
        <f ca="1">IF(H25=0,0,((H25/B16)^2))</f>
        <v>0</v>
      </c>
    </row>
    <row r="26" spans="1:14" x14ac:dyDescent="0.25">
      <c r="A26" s="98" t="s">
        <v>277</v>
      </c>
      <c r="B26" s="32">
        <f t="array" aca="1" ref="B26" ca="1">SUM((OFFSET(T4_raw!B2,0,0,D9-B9+1,1)="COTS") * (OFFSET(T4_raw!C2,0,0,D9-B9+1,1)&lt;&gt;"TWS"))</f>
        <v>0</v>
      </c>
      <c r="C26" s="33">
        <f ca="1">(B26/H121)*100</f>
        <v>0</v>
      </c>
      <c r="D26" s="32"/>
      <c r="E26" s="105"/>
      <c r="G26" s="99" t="s">
        <v>141</v>
      </c>
      <c r="H26">
        <f ca="1">COUNTIF(OFFSET(T4_raw!A2,0,0,D9-B9+1,1),"BLEC")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104">
        <f ca="1">IF(H26=0,0,((H26/B16)^2))</f>
        <v>0</v>
      </c>
    </row>
    <row r="27" spans="1:14" x14ac:dyDescent="0.25">
      <c r="A27" s="99" t="s">
        <v>141</v>
      </c>
      <c r="B27">
        <f t="array" aca="1" ref="B27" ca="1">SUM((OFFSET(T4_raw!B2,0,0,D9-B9+1,1)="BLEC") * (OFFSET(T4_raw!C2,0,0,D9-B9+1,1)&lt;&gt;"TWS"))</f>
        <v>0</v>
      </c>
      <c r="C27" s="29">
        <f ca="1">(B27/H121)*100</f>
        <v>0</v>
      </c>
      <c r="E27" s="106"/>
      <c r="G27" s="99" t="s">
        <v>143</v>
      </c>
      <c r="H27">
        <f ca="1">COUNTIF(OFFSET(T4_raw!A2,0,0,D9-B9+1,1),"CAU")</f>
        <v>0</v>
      </c>
      <c r="I27" s="29">
        <f ca="1">(H27/H121)*100</f>
        <v>0</v>
      </c>
      <c r="J27" s="29">
        <f ca="1">IF(H27=0,0,-1*((H27/B16)*(LN(H27/B16))))</f>
        <v>0</v>
      </c>
      <c r="K27" s="104">
        <f ca="1">IF(H27=0,0,((H27/B16)^2))</f>
        <v>0</v>
      </c>
    </row>
    <row r="28" spans="1:14" x14ac:dyDescent="0.25">
      <c r="A28" s="98" t="s">
        <v>269</v>
      </c>
      <c r="B28" s="32">
        <f t="array" aca="1" ref="B28" ca="1">SUM((OFFSET(T4_raw!B2,0,0,D9-B9+1,1)="COD") * (OFFSET(T4_raw!C2,0,0,D9-B9+1,1)&lt;&gt;"TWS"))</f>
        <v>0</v>
      </c>
      <c r="C28" s="33">
        <f ca="1">(B28/H121)*100</f>
        <v>0</v>
      </c>
      <c r="D28" s="32"/>
      <c r="E28" s="105"/>
      <c r="G28" s="99" t="s">
        <v>145</v>
      </c>
      <c r="H28">
        <f ca="1">COUNTIF(OFFSET(T4_raw!A2,0,0,D9-B9+1,1),"COE")</f>
        <v>0</v>
      </c>
      <c r="I28" s="29">
        <f ca="1">(H28/H121)*100</f>
        <v>0</v>
      </c>
      <c r="J28" s="29">
        <f ca="1">IF(H28=0,0,-1*((H28/B16)*(LN(H28/B16))))</f>
        <v>0</v>
      </c>
      <c r="K28" s="104">
        <f ca="1">IF(H28=0,0,((H28/B16)^2))</f>
        <v>0</v>
      </c>
    </row>
    <row r="29" spans="1:14" x14ac:dyDescent="0.25">
      <c r="A29" s="99" t="s">
        <v>279</v>
      </c>
      <c r="B29">
        <f t="array" aca="1" ref="B29" ca="1">SUM((OFFSET(T4_raw!B2,0,0,D9-B9+1,1)="COR") * (OFFSET(T4_raw!C2,0,0,D9-B9+1,1)&lt;&gt;"TWS"))</f>
        <v>0</v>
      </c>
      <c r="C29" s="29">
        <f ca="1">(B29/H121)*100</f>
        <v>0</v>
      </c>
      <c r="E29" s="106"/>
      <c r="G29" s="99" t="s">
        <v>147</v>
      </c>
      <c r="H29">
        <f ca="1">COUNTIF(OFFSET(T4_raw!A2,0,0,D9-B9+1,1),"COS")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104">
        <f ca="1">IF(H29=0,0,((H29/B16)^2))</f>
        <v>0</v>
      </c>
    </row>
    <row r="30" spans="1:14" x14ac:dyDescent="0.25">
      <c r="A30" s="98" t="s">
        <v>281</v>
      </c>
      <c r="B30" s="32">
        <f t="array" aca="1" ref="B30" ca="1">SUM((OFFSET(T4_raw!B2,0,0,D9-B9+1,1)="DIA") * (OFFSET(T4_raw!C2,0,0,D9-B9+1,1)&lt;&gt;"TWS"))</f>
        <v>0</v>
      </c>
      <c r="C30" s="33">
        <f ca="1">(B30/H121)*100</f>
        <v>0</v>
      </c>
      <c r="D30" s="32"/>
      <c r="E30" s="105"/>
      <c r="G30" s="99" t="s">
        <v>149</v>
      </c>
      <c r="H30">
        <f ca="1">COUNTIF(OFFSET(T4_raw!A2,0,0,D9-B9+1,1),"CYP")</f>
        <v>0</v>
      </c>
      <c r="I30" s="29">
        <f ca="1">(H30/H121)*100</f>
        <v>0</v>
      </c>
      <c r="J30" s="29">
        <f ca="1">IF(H30=0,0,-1*((H30/B16)*(LN(H30/B16))))</f>
        <v>0</v>
      </c>
      <c r="K30" s="104">
        <f ca="1">IF(H30=0,0,((H30/B16)^2))</f>
        <v>0</v>
      </c>
    </row>
    <row r="31" spans="1:14" x14ac:dyDescent="0.25">
      <c r="A31" s="99" t="s">
        <v>257</v>
      </c>
      <c r="B31">
        <f t="array" aca="1" ref="B31" ca="1">SUM((OFFSET(T4_raw!B2,0,0,D9-B9+1,1)="DIS") * (OFFSET(T4_raw!C2,0,0,D9-B9+1,1)&lt;&gt;"TWS"))</f>
        <v>0</v>
      </c>
      <c r="C31" s="29">
        <f ca="1">(B31/H121)*100</f>
        <v>0</v>
      </c>
      <c r="E31" s="106"/>
      <c r="G31" s="99" t="s">
        <v>150</v>
      </c>
      <c r="H31">
        <f ca="1">COUNTIF(OFFSET(T4_raw!A2,0,0,D9-B9+1,1),"DIP")</f>
        <v>4</v>
      </c>
      <c r="I31" s="29">
        <f ca="1">(H31/H121)*100</f>
        <v>0.8</v>
      </c>
      <c r="J31" s="29">
        <f ca="1">IF(H31=0,0,-1*((H31/B16)*(LN(H31/B16))))</f>
        <v>0.21799047934530644</v>
      </c>
      <c r="K31" s="104">
        <f ca="1">IF(H31=0,0,((H31/B16)^2))</f>
        <v>8.2644628099173556E-3</v>
      </c>
    </row>
    <row r="32" spans="1:14" x14ac:dyDescent="0.25">
      <c r="A32" s="98" t="s">
        <v>283</v>
      </c>
      <c r="B32" s="32">
        <f t="array" aca="1" ref="B32" ca="1">SUM((OFFSET(T4_raw!B2,0,0,D9-B9+1,1)="GORG") * (OFFSET(T4_raw!C2,0,0,D9-B9+1,1)&lt;&gt;"TWS"))</f>
        <v>0</v>
      </c>
      <c r="C32" s="33">
        <f ca="1">(B32/H121)*100</f>
        <v>0</v>
      </c>
      <c r="D32" s="32"/>
      <c r="E32" s="105"/>
      <c r="G32" s="99" t="s">
        <v>151</v>
      </c>
      <c r="H32">
        <f ca="1">COUNTIF(OFFSET(T4_raw!A2,0,0,D9-B9+1,1),"ECHY")</f>
        <v>0</v>
      </c>
      <c r="I32" s="29">
        <f ca="1">(H32/H121)*100</f>
        <v>0</v>
      </c>
      <c r="J32" s="29">
        <f ca="1">IF(H32=0,0,-1*((H32/B16)*(LN(H32/B16))))</f>
        <v>0</v>
      </c>
      <c r="K32" s="104">
        <f ca="1">IF(H32=0,0,((H32/B16)^2))</f>
        <v>0</v>
      </c>
    </row>
    <row r="33" spans="1:11" x14ac:dyDescent="0.25">
      <c r="A33" s="99" t="s">
        <v>285</v>
      </c>
      <c r="B33">
        <f t="array" aca="1" ref="B33" ca="1">SUM((OFFSET(T4_raw!B2,0,0,D9-B9+1,1)="ISIS") * (OFFSET(T4_raw!C2,0,0,D9-B9+1,1)&lt;&gt;"TWS"))</f>
        <v>0</v>
      </c>
      <c r="C33" s="29">
        <f ca="1">(B33/H121)*100</f>
        <v>0</v>
      </c>
      <c r="E33" s="106"/>
      <c r="G33" s="99" t="s">
        <v>152</v>
      </c>
      <c r="H33">
        <f ca="1">COUNTIF(OFFSET(T4_raw!A2,0,0,D9-B9+1,1),"ECHI")</f>
        <v>1</v>
      </c>
      <c r="I33" s="29">
        <f ca="1">(H33/H121)*100</f>
        <v>0.2</v>
      </c>
      <c r="J33" s="29">
        <f ca="1">IF(H33=0,0,-1*((H33/B16)*(LN(H33/B16))))</f>
        <v>8.6004309861778663E-2</v>
      </c>
      <c r="K33" s="104">
        <f ca="1">IF(H33=0,0,((H33/B16)^2))</f>
        <v>5.1652892561983473E-4</v>
      </c>
    </row>
    <row r="34" spans="1:11" x14ac:dyDescent="0.25">
      <c r="A34" s="98" t="s">
        <v>271</v>
      </c>
      <c r="B34" s="32">
        <f t="array" aca="1" ref="B34" ca="1">SUM((OFFSET(T4_raw!B2,0,0,D9-B9+1,1)="KAPP") * (OFFSET(T4_raw!C2,0,0,D9-B9+1,1)&lt;&gt;"TWS"))</f>
        <v>0</v>
      </c>
      <c r="C34" s="33">
        <f ca="1">(B34/H121)*100</f>
        <v>0</v>
      </c>
      <c r="D34" s="32"/>
      <c r="E34" s="105"/>
      <c r="G34" s="99" t="s">
        <v>154</v>
      </c>
      <c r="H34">
        <f ca="1">COUNTIF(OFFSET(T4_raw!A2,0,0,D9-B9+1,1),"EUP")</f>
        <v>0</v>
      </c>
      <c r="I34" s="29">
        <f ca="1">(H34/H121)*100</f>
        <v>0</v>
      </c>
      <c r="J34" s="29">
        <f ca="1">IF(H34=0,0,-1*((H34/B16)*(LN(H34/B16))))</f>
        <v>0</v>
      </c>
      <c r="K34" s="104">
        <f ca="1">IF(H34=0,0,((H34/B16)^2))</f>
        <v>0</v>
      </c>
    </row>
    <row r="35" spans="1:11" x14ac:dyDescent="0.25">
      <c r="A35" s="99" t="s">
        <v>274</v>
      </c>
      <c r="B35">
        <f t="array" aca="1" ref="B35" ca="1">SUM((OFFSET(T4_raw!B2,0,0,D9-B9+1,1)="SARG") * (OFFSET(T4_raw!C2,0,0,D9-B9+1,1)&lt;&gt;"TWS"))</f>
        <v>0</v>
      </c>
      <c r="C35" s="29">
        <f ca="1">(B35/H121)*100</f>
        <v>0</v>
      </c>
      <c r="E35" s="106"/>
      <c r="G35" s="99" t="s">
        <v>156</v>
      </c>
      <c r="H35">
        <f ca="1">COUNTIF(OFFSET(T4_raw!A2,0,0,D9-B9+1,1),"FAV")</f>
        <v>0</v>
      </c>
      <c r="I35" s="29">
        <f ca="1">(H35/H121)*100</f>
        <v>0</v>
      </c>
      <c r="J35" s="29">
        <f ca="1">IF(H35=0,0,-1*((H35/B16)*(LN(H35/B16))))</f>
        <v>0</v>
      </c>
      <c r="K35" s="104">
        <f ca="1">IF(H35=0,0,((H35/B16)^2))</f>
        <v>0</v>
      </c>
    </row>
    <row r="36" spans="1:11" x14ac:dyDescent="0.25">
      <c r="A36" s="98" t="s">
        <v>229</v>
      </c>
      <c r="B36" s="32">
        <f t="array" aca="1" ref="B36" ca="1">SUM((OFFSET(T4_raw!B2,0,0,D9-B9+1,1)="ZACRF") * (OFFSET(T4_raw!C2,0,0,D9-B9+1,1)&lt;&gt;"TWS"))</f>
        <v>0</v>
      </c>
      <c r="C36" s="33">
        <f ca="1">(B36/H121)*100</f>
        <v>0</v>
      </c>
      <c r="D36" s="32"/>
      <c r="E36" s="105"/>
      <c r="G36" s="99" t="s">
        <v>158</v>
      </c>
      <c r="H36">
        <f ca="1">COUNTIF(OFFSET(T4_raw!A2,0,0,D9-B9+1,1),"FVI")</f>
        <v>1</v>
      </c>
      <c r="I36" s="29">
        <f ca="1">(H36/H121)*100</f>
        <v>0.2</v>
      </c>
      <c r="J36" s="29">
        <f ca="1">IF(H36=0,0,-1*((H36/B16)*(LN(H36/B16))))</f>
        <v>8.6004309861778663E-2</v>
      </c>
      <c r="K36" s="104">
        <f ca="1">IF(H36=0,0,((H36/B16)^2))</f>
        <v>5.1652892561983473E-4</v>
      </c>
    </row>
    <row r="37" spans="1:11" x14ac:dyDescent="0.25">
      <c r="A37" s="99" t="s">
        <v>231</v>
      </c>
      <c r="B37">
        <f t="array" aca="1" ref="B37" ca="1">SUM((OFFSET(T4_raw!B2,0,0,D9-B9+1,1)="ZAGARF") * (OFFSET(T4_raw!C2,0,0,D9-B9+1,1)&lt;&gt;"TWS"))</f>
        <v>0</v>
      </c>
      <c r="C37" s="29">
        <f ca="1">(B37/H121)*100</f>
        <v>0</v>
      </c>
      <c r="E37" s="106"/>
      <c r="G37" s="99" t="s">
        <v>159</v>
      </c>
      <c r="H37">
        <f ca="1">COUNTIF(OFFSET(T4_raw!A2,0,0,D9-B9+1,1),"CMR")</f>
        <v>1</v>
      </c>
      <c r="I37" s="29">
        <f ca="1">(H37/H121)*100</f>
        <v>0.2</v>
      </c>
      <c r="J37" s="29">
        <f ca="1">IF(H37=0,0,-1*((H37/B16)*(LN(H37/B16))))</f>
        <v>8.6004309861778663E-2</v>
      </c>
      <c r="K37" s="104">
        <f ca="1">IF(H37=0,0,((H37/B16)^2))</f>
        <v>5.1652892561983473E-4</v>
      </c>
    </row>
    <row r="38" spans="1:11" x14ac:dyDescent="0.25">
      <c r="A38" s="98" t="s">
        <v>233</v>
      </c>
      <c r="B38" s="32">
        <f t="array" aca="1" ref="B38" ca="1">SUM((OFFSET(T4_raw!B2,0,0,D9-B9+1,1)="ZAGATF") * (OFFSET(T4_raw!C2,0,0,D9-B9+1,1)&lt;&gt;"TWS"))</f>
        <v>0</v>
      </c>
      <c r="C38" s="33">
        <f ca="1">(B38/H121)*100</f>
        <v>0</v>
      </c>
      <c r="D38" s="32"/>
      <c r="E38" s="105"/>
      <c r="G38" s="99" t="s">
        <v>161</v>
      </c>
      <c r="H38">
        <f ca="1">COUNTIF(OFFSET(T4_raw!A2,0,0,D9-B9+1,1),"GAL")</f>
        <v>1</v>
      </c>
      <c r="I38" s="29">
        <f ca="1">(H38/H121)*100</f>
        <v>0.2</v>
      </c>
      <c r="J38" s="29">
        <f ca="1">IF(H38=0,0,-1*((H38/B16)*(LN(H38/B16))))</f>
        <v>8.6004309861778663E-2</v>
      </c>
      <c r="K38" s="104">
        <f ca="1">IF(H38=0,0,((H38/B16)^2))</f>
        <v>5.1652892561983473E-4</v>
      </c>
    </row>
    <row r="39" spans="1:11" x14ac:dyDescent="0.25">
      <c r="A39" s="99" t="s">
        <v>235</v>
      </c>
      <c r="B39">
        <f t="array" aca="1" ref="B39" ca="1">SUM((OFFSET(T4_raw!B2,0,0,D9-B9+1,1)="ZDENF") * (OFFSET(T4_raw!C2,0,0,D9-B9+1,1)&lt;&gt;"TWS"))</f>
        <v>0</v>
      </c>
      <c r="C39" s="29">
        <f ca="1">(B39/H121)*100</f>
        <v>0</v>
      </c>
      <c r="E39" s="106"/>
      <c r="G39" s="99" t="s">
        <v>163</v>
      </c>
      <c r="H39">
        <f ca="1">COUNTIF(OFFSET(T4_raw!A2,0,0,D9-B9+1,1),"GONIA")</f>
        <v>2</v>
      </c>
      <c r="I39" s="29">
        <f ca="1">(H39/H121)*100</f>
        <v>0.4</v>
      </c>
      <c r="J39" s="29">
        <f ca="1">IF(H39=0,0,-1*((H39/B16)*(LN(H39/B16))))</f>
        <v>0.14050192969810527</v>
      </c>
      <c r="K39" s="104">
        <f ca="1">IF(H39=0,0,((H39/B16)^2))</f>
        <v>2.0661157024793389E-3</v>
      </c>
    </row>
    <row r="40" spans="1:11" x14ac:dyDescent="0.25">
      <c r="A40" s="98" t="s">
        <v>237</v>
      </c>
      <c r="B40" s="32">
        <f t="array" aca="1" ref="B40" ca="1">SUM((OFFSET(T4_raw!B2,0,0,D9-B9+1,1)="ZEUPF") * (OFFSET(T4_raw!C2,0,0,D9-B9+1,1)&lt;&gt;"TWS"))</f>
        <v>0</v>
      </c>
      <c r="C40" s="33">
        <f ca="1">(B40/H121)*100</f>
        <v>0</v>
      </c>
      <c r="D40" s="32"/>
      <c r="E40" s="105"/>
      <c r="G40" s="99" t="s">
        <v>164</v>
      </c>
      <c r="H40">
        <f ca="1">COUNTIF(OFFSET(T4_raw!A2,0,0,D9-B9+1,1),"GONIO")</f>
        <v>0</v>
      </c>
      <c r="I40" s="29">
        <f ca="1">(H40/H121)*100</f>
        <v>0</v>
      </c>
      <c r="J40" s="29">
        <f ca="1">IF(H40=0,0,-1*((H40/B16)*(LN(H40/B16))))</f>
        <v>0</v>
      </c>
      <c r="K40" s="104">
        <f ca="1">IF(H40=0,0,((H40/B16)^2))</f>
        <v>0</v>
      </c>
    </row>
    <row r="41" spans="1:11" x14ac:dyDescent="0.25">
      <c r="A41" s="99" t="s">
        <v>239</v>
      </c>
      <c r="B41">
        <f t="array" aca="1" ref="B41" ca="1">SUM((OFFSET(T4_raw!B2,0,0,D9-B9+1,1)="ZFAVF") * (OFFSET(T4_raw!C2,0,0,D9-B9+1,1)&lt;&gt;"TWS"))</f>
        <v>0</v>
      </c>
      <c r="C41" s="29">
        <f ca="1">(B41/H121)*100</f>
        <v>0</v>
      </c>
      <c r="E41" s="106"/>
      <c r="G41" s="99" t="s">
        <v>166</v>
      </c>
      <c r="H41">
        <f ca="1">COUNTIF(OFFSET(T4_raw!A2,0,0,D9-B9+1,1),"HEL")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104">
        <f ca="1">IF(H41=0,0,((H41/B16)^2))</f>
        <v>0</v>
      </c>
    </row>
    <row r="42" spans="1:11" x14ac:dyDescent="0.25">
      <c r="A42" s="98" t="s">
        <v>241</v>
      </c>
      <c r="B42" s="32">
        <f t="array" aca="1" ref="B42" ca="1">SUM((OFFSET(T4_raw!B2,0,0,D9-B9+1,1)="ZCMRF") * (OFFSET(T4_raw!C2,0,0,D9-B9+1,1)&lt;&gt;"TWS"))</f>
        <v>0</v>
      </c>
      <c r="C42" s="33">
        <f ca="1">(B42/H121)*100</f>
        <v>0</v>
      </c>
      <c r="D42" s="32"/>
      <c r="E42" s="105"/>
      <c r="G42" s="99" t="s">
        <v>168</v>
      </c>
      <c r="H42">
        <f ca="1">COUNTIF(OFFSET(T4_raw!A2,0,0,D9-B9+1,1),"HYD")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104">
        <f ca="1">IF(H42=0,0,((H42/B16)^2))</f>
        <v>0</v>
      </c>
    </row>
    <row r="43" spans="1:11" x14ac:dyDescent="0.25">
      <c r="A43" s="99" t="s">
        <v>243</v>
      </c>
      <c r="B43">
        <f t="array" aca="1" ref="B43" ca="1">SUM((OFFSET(T4_raw!B2,0,0,D9-B9+1,1)="ZMUSF") * (OFFSET(T4_raw!C2,0,0,D9-B9+1,1)&lt;&gt;"TWS"))</f>
        <v>0</v>
      </c>
      <c r="C43" s="29">
        <f ca="1">(B43/H121)*100</f>
        <v>0</v>
      </c>
      <c r="E43" s="106"/>
      <c r="G43" s="99" t="s">
        <v>170</v>
      </c>
      <c r="H43">
        <f ca="1">COUNTIF(OFFSET(T4_raw!A2,0,0,D9-B9+1,1),"ISO")</f>
        <v>11</v>
      </c>
      <c r="I43" s="29">
        <f ca="1">(H43/H121)*100</f>
        <v>2.1999999999999997</v>
      </c>
      <c r="J43" s="29">
        <f ca="1">IF(H43=0,0,-1*((H43/B16)*(LN(H43/B16))))</f>
        <v>0.34657359027997264</v>
      </c>
      <c r="K43" s="104">
        <f ca="1">IF(H43=0,0,((H43/B16)^2))</f>
        <v>6.25E-2</v>
      </c>
    </row>
    <row r="44" spans="1:11" x14ac:dyDescent="0.25">
      <c r="A44" s="98" t="s">
        <v>245</v>
      </c>
      <c r="B44" s="32">
        <f t="array" aca="1" ref="B44" ca="1">SUM((OFFSET(T4_raw!B2,0,0,D9-B9+1,1)="ZNSC") * (OFFSET(T4_raw!C2,0,0,D9-B9+1,1)&lt;&gt;"TWS"))</f>
        <v>0</v>
      </c>
      <c r="C44" s="33">
        <f ca="1">(B44/H121)*100</f>
        <v>0</v>
      </c>
      <c r="D44" s="32"/>
      <c r="E44" s="105"/>
      <c r="G44" s="99" t="s">
        <v>171</v>
      </c>
      <c r="H44">
        <f ca="1">COUNTIF(OFFSET(T4_raw!A2,0,0,D9-B9+1,1),"LEPA")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104">
        <f ca="1">IF(H44=0,0,((H44/B16)^2))</f>
        <v>0</v>
      </c>
    </row>
    <row r="45" spans="1:11" x14ac:dyDescent="0.25">
      <c r="A45" s="99" t="s">
        <v>247</v>
      </c>
      <c r="B45">
        <f t="array" aca="1" ref="B45" ca="1">SUM((OFFSET(T4_raw!B2,0,0,D9-B9+1,1)="ZOC") * (OFFSET(T4_raw!C2,0,0,D9-B9+1,1)&lt;&gt;"TWS"))</f>
        <v>0</v>
      </c>
      <c r="C45" s="29">
        <f ca="1">(B45/H121)*100</f>
        <v>0</v>
      </c>
      <c r="E45" s="106"/>
      <c r="G45" s="99" t="s">
        <v>173</v>
      </c>
      <c r="H45">
        <f ca="1">COUNTIF(OFFSET(T4_raw!A2,0,0,D9-B9+1,1),"LEPS")</f>
        <v>0</v>
      </c>
      <c r="I45" s="29">
        <f ca="1">(H45/H121)*100</f>
        <v>0</v>
      </c>
      <c r="J45" s="29">
        <f ca="1">IF(H45=0,0,-1*((H45/B16)*(LN(H45/B16))))</f>
        <v>0</v>
      </c>
      <c r="K45" s="104">
        <f ca="1">IF(H45=0,0,((H45/B16)^2))</f>
        <v>0</v>
      </c>
    </row>
    <row r="46" spans="1:11" x14ac:dyDescent="0.25">
      <c r="A46" s="98" t="s">
        <v>249</v>
      </c>
      <c r="B46" s="32">
        <f t="array" aca="1" ref="B46" ca="1">SUM((OFFSET(T4_raw!B2,0,0,D9-B9+1,1)="ZPOCF") * (OFFSET(T4_raw!C2,0,0,D9-B9+1,1)&lt;&gt;"TWS"))</f>
        <v>0</v>
      </c>
      <c r="C46" s="33">
        <f ca="1">(B46/H121)*100</f>
        <v>0</v>
      </c>
      <c r="D46" s="32"/>
      <c r="E46" s="105"/>
      <c r="G46" s="99" t="s">
        <v>175</v>
      </c>
      <c r="H46">
        <f ca="1">COUNTIF(OFFSET(T4_raw!A2,0,0,D9-B9+1,1),"LOB")</f>
        <v>0</v>
      </c>
      <c r="I46" s="29">
        <f ca="1">(H46/H121)*100</f>
        <v>0</v>
      </c>
      <c r="J46" s="29">
        <f ca="1">IF(H46=0,0,-1*((H46/B16)*(LN(H46/B16))))</f>
        <v>0</v>
      </c>
      <c r="K46" s="104">
        <f ca="1">IF(H46=0,0,((H46/B16)^2))</f>
        <v>0</v>
      </c>
    </row>
    <row r="47" spans="1:11" x14ac:dyDescent="0.25">
      <c r="A47" s="99" t="s">
        <v>251</v>
      </c>
      <c r="B47">
        <f t="array" aca="1" ref="B47" ca="1">SUM((OFFSET(T4_raw!B2,0,0,D9-B9+1,1)="ZPORF") * (OFFSET(T4_raw!C2,0,0,D9-B9+1,1)&lt;&gt;"TWS"))</f>
        <v>0</v>
      </c>
      <c r="C47" s="29">
        <f ca="1">(B47/H121)*100</f>
        <v>0</v>
      </c>
      <c r="E47" s="106"/>
      <c r="G47" s="99" t="s">
        <v>177</v>
      </c>
      <c r="H47">
        <f ca="1">COUNTIF(OFFSET(T4_raw!A2,0,0,D9-B9+1,1),"MER")</f>
        <v>0</v>
      </c>
      <c r="I47" s="29">
        <f ca="1">(H47/H121)*100</f>
        <v>0</v>
      </c>
      <c r="J47" s="29">
        <f ca="1">IF(H47=0,0,-1*((H47/B16)*(LN(H47/B16))))</f>
        <v>0</v>
      </c>
      <c r="K47" s="104">
        <f ca="1">IF(H47=0,0,((H47/B16)^2))</f>
        <v>0</v>
      </c>
    </row>
    <row r="48" spans="1:11" x14ac:dyDescent="0.25">
      <c r="A48" s="100" t="s">
        <v>385</v>
      </c>
      <c r="E48" s="106"/>
      <c r="G48" s="99" t="s">
        <v>179</v>
      </c>
      <c r="H48">
        <f ca="1">COUNTIF(OFFSET(T4_raw!A2,0,0,D9-B9+1,1),"MILL")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104">
        <f ca="1">IF(H48=0,0,((H48/B16)^2))</f>
        <v>0</v>
      </c>
    </row>
    <row r="49" spans="1:11" x14ac:dyDescent="0.25">
      <c r="A49" s="98" t="s">
        <v>277</v>
      </c>
      <c r="B49" s="32">
        <f ca="1">SUMPRODUCT( (OFFSET(T4_raw!B2,0,0,D9-B9+1,1)="COTS")*( OFFSET(T4_raw!C2,0,0,D9-B9+1,1)="HC"))</f>
        <v>0</v>
      </c>
      <c r="C49" s="33">
        <f ca="1">IF(B16=0,0,(B49/B16)*100)</f>
        <v>0</v>
      </c>
      <c r="D49" s="32"/>
      <c r="E49" s="105"/>
      <c r="G49" s="99" t="s">
        <v>181</v>
      </c>
      <c r="H49">
        <f ca="1">COUNTIF(OFFSET(T4_raw!A2,0,0,D9-B9+1,1),"MON")</f>
        <v>0</v>
      </c>
      <c r="I49" s="29">
        <f ca="1">(H49/H121)*100</f>
        <v>0</v>
      </c>
      <c r="J49" s="29">
        <f ca="1">IF(H49=0,0,-1*((H49/B16)*(LN(H49/B16))))</f>
        <v>0</v>
      </c>
      <c r="K49" s="104">
        <f ca="1">IF(H49=0,0,((H49/B16)^2))</f>
        <v>0</v>
      </c>
    </row>
    <row r="50" spans="1:11" x14ac:dyDescent="0.25">
      <c r="A50" s="99" t="s">
        <v>141</v>
      </c>
      <c r="B50">
        <f ca="1">SUMPRODUCT( (OFFSET(T4_raw!B2,0,0,D9-B9+1,1)="BLEC")*( OFFSET(T4_raw!C2,0,0,D9-B9+1,1)="HC"))</f>
        <v>0</v>
      </c>
      <c r="C50" s="29">
        <f ca="1">IF(B16=0,0,(B50/B16)*100)</f>
        <v>0</v>
      </c>
      <c r="E50" s="106"/>
      <c r="G50" s="99" t="s">
        <v>182</v>
      </c>
      <c r="H50">
        <f ca="1">COUNTIF(OFFSET(T4_raw!A2,0,0,D9-B9+1,1),"MONTB")</f>
        <v>0</v>
      </c>
      <c r="I50" s="29">
        <f ca="1">(H50/H121)*100</f>
        <v>0</v>
      </c>
      <c r="J50" s="29">
        <f ca="1">IF(H50=0,0,-1*((H50/B16)*(LN(H50/B16))))</f>
        <v>0</v>
      </c>
      <c r="K50" s="104">
        <f ca="1">IF(H50=0,0,((H50/B16)^2))</f>
        <v>0</v>
      </c>
    </row>
    <row r="51" spans="1:11" x14ac:dyDescent="0.25">
      <c r="A51" s="98" t="s">
        <v>269</v>
      </c>
      <c r="B51" s="32">
        <f ca="1">SUMPRODUCT( (OFFSET(T4_raw!B2,0,0,D9-B9+1,1)="COD")*( OFFSET(T4_raw!C2,0,0,D9-B9+1,1)="HC"))</f>
        <v>0</v>
      </c>
      <c r="C51" s="33">
        <f ca="1">IF(B16=0,0,(B51/B16)*100)</f>
        <v>0</v>
      </c>
      <c r="D51" s="32"/>
      <c r="E51" s="105"/>
      <c r="G51" s="99" t="s">
        <v>184</v>
      </c>
      <c r="H51">
        <f ca="1">COUNTIF(OFFSET(T4_raw!A2,0,0,D9-B9+1,1),"MONTE")</f>
        <v>0</v>
      </c>
      <c r="I51" s="29">
        <f ca="1">(H51/H121)*100</f>
        <v>0</v>
      </c>
      <c r="J51" s="29">
        <f ca="1">IF(H51=0,0,-1*((H51/B16)*(LN(H51/B16))))</f>
        <v>0</v>
      </c>
      <c r="K51" s="104">
        <f ca="1">IF(H51=0,0,((H51/B16)^2))</f>
        <v>0</v>
      </c>
    </row>
    <row r="52" spans="1:11" x14ac:dyDescent="0.25">
      <c r="A52" s="99" t="s">
        <v>279</v>
      </c>
      <c r="B52">
        <f ca="1">SUMPRODUCT( (OFFSET(T4_raw!B2,0,0,D9-B9+1,1)="COR")*( OFFSET(T4_raw!C2,0,0,D9-B9+1,1)="HC"))</f>
        <v>0</v>
      </c>
      <c r="C52" s="29">
        <f ca="1">IF(B16=0,0,(B52/B16)*100)</f>
        <v>0</v>
      </c>
      <c r="E52" s="106"/>
      <c r="G52" s="99" t="s">
        <v>186</v>
      </c>
      <c r="H52">
        <f ca="1">COUNTIF(OFFSET(T4_raw!A2,0,0,D9-B9+1,1),"MONTF")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104">
        <f ca="1">IF(H52=0,0,((H52/B16)^2))</f>
        <v>0</v>
      </c>
    </row>
    <row r="53" spans="1:11" x14ac:dyDescent="0.25">
      <c r="A53" s="98" t="s">
        <v>281</v>
      </c>
      <c r="B53" s="32">
        <f ca="1">SUMPRODUCT( (OFFSET(T4_raw!B2,0,0,D9-B9+1,1)="DIA")*( OFFSET(T4_raw!C2,0,0,D9-B9+1,1)="HC"))</f>
        <v>0</v>
      </c>
      <c r="C53" s="33">
        <f ca="1">IF(B16=0,0,(B53/B16)*100)</f>
        <v>0</v>
      </c>
      <c r="D53" s="32"/>
      <c r="E53" s="105"/>
      <c r="G53" s="99" t="s">
        <v>188</v>
      </c>
      <c r="H53">
        <f ca="1">COUNTIF(OFFSET(T4_raw!A2,0,0,D9-B9+1,1),"MYC")</f>
        <v>0</v>
      </c>
      <c r="I53" s="29">
        <f ca="1">(H53/H121)*100</f>
        <v>0</v>
      </c>
      <c r="J53" s="29">
        <f ca="1">IF(H53=0,0,-1*((H53/B16)*(LN(H53/B16))))</f>
        <v>0</v>
      </c>
      <c r="K53" s="104">
        <f ca="1">IF(H53=0,0,((H53/B16)^2))</f>
        <v>0</v>
      </c>
    </row>
    <row r="54" spans="1:11" x14ac:dyDescent="0.25">
      <c r="A54" s="99" t="s">
        <v>257</v>
      </c>
      <c r="B54">
        <f ca="1">SUMPRODUCT( (OFFSET(T4_raw!B2,0,0,D9-B9+1,1)="DIS")*( OFFSET(T4_raw!C2,0,0,D9-B9+1,1)="HC"))</f>
        <v>0</v>
      </c>
      <c r="C54" s="29">
        <f ca="1">IF(B16=0,0,(B54/B16)*100)</f>
        <v>0</v>
      </c>
      <c r="E54" s="106"/>
      <c r="G54" s="99" t="s">
        <v>190</v>
      </c>
      <c r="H54">
        <f ca="1">COUNTIF(OFFSET(T4_raw!A2,0,0,D9-B9+1,1),"CB")</f>
        <v>0</v>
      </c>
      <c r="I54" s="29">
        <f ca="1">(H54/H121)*100</f>
        <v>0</v>
      </c>
      <c r="J54" s="29">
        <f ca="1">IF(H54=0,0,-1*((H54/B16)*(LN(H54/B16))))</f>
        <v>0</v>
      </c>
      <c r="K54" s="104">
        <f ca="1">IF(H54=0,0,((H54/B16)^2))</f>
        <v>0</v>
      </c>
    </row>
    <row r="55" spans="1:11" x14ac:dyDescent="0.25">
      <c r="A55" s="98" t="s">
        <v>283</v>
      </c>
      <c r="B55" s="32">
        <f ca="1">SUMPRODUCT( (OFFSET(T4_raw!B2,0,0,D9-B9+1,1)="GORG")*( OFFSET(T4_raw!C2,0,0,D9-B9+1,1)="HC"))</f>
        <v>0</v>
      </c>
      <c r="C55" s="33">
        <f ca="1">IF(B16=0,0,(B55/B16)*100)</f>
        <v>0</v>
      </c>
      <c r="D55" s="32"/>
      <c r="E55" s="105"/>
      <c r="G55" s="99" t="s">
        <v>192</v>
      </c>
      <c r="H55">
        <f ca="1">COUNTIF(OFFSET(T4_raw!A2,0,0,D9-B9+1,1),"BUB")</f>
        <v>0</v>
      </c>
      <c r="I55" s="29">
        <f ca="1">(H55/H121)*100</f>
        <v>0</v>
      </c>
      <c r="J55" s="29">
        <f ca="1">IF(H55=0,0,-1*((H55/B16)*(LN(H55/B16))))</f>
        <v>0</v>
      </c>
      <c r="K55" s="104">
        <f ca="1">IF(H55=0,0,((H55/B16)^2))</f>
        <v>0</v>
      </c>
    </row>
    <row r="56" spans="1:11" x14ac:dyDescent="0.25">
      <c r="A56" s="99" t="s">
        <v>285</v>
      </c>
      <c r="B56">
        <f ca="1">SUMPRODUCT( (OFFSET(T4_raw!B2,0,0,D9-B9+1,1)="ISIS")*( OFFSET(T4_raw!C2,0,0,D9-B9+1,1)="HC"))</f>
        <v>0</v>
      </c>
      <c r="C56" s="29">
        <f ca="1">IF(B16=0,0,(B56/B16)*100)</f>
        <v>0</v>
      </c>
      <c r="E56" s="106"/>
      <c r="G56" s="99" t="s">
        <v>194</v>
      </c>
      <c r="H56">
        <f ca="1">COUNTIF(OFFSET(T4_raw!A2,0,0,D9-B9+1,1),"CE")</f>
        <v>3</v>
      </c>
      <c r="I56" s="29">
        <f ca="1">(H56/H121)*100</f>
        <v>0.6</v>
      </c>
      <c r="J56" s="29">
        <f ca="1">IF(H56=0,0,-1*((H56/B16)*(LN(H56/B16))))</f>
        <v>0.18310754626705578</v>
      </c>
      <c r="K56" s="104">
        <f ca="1">IF(H56=0,0,((H56/B16)^2))</f>
        <v>4.6487603305785117E-3</v>
      </c>
    </row>
    <row r="57" spans="1:11" x14ac:dyDescent="0.25">
      <c r="A57" s="98" t="s">
        <v>271</v>
      </c>
      <c r="B57" s="32">
        <f ca="1">SUMPRODUCT( (OFFSET(T4_raw!B2,0,0,D9-B9+1,1)="KAPP")*( OFFSET(T4_raw!C2,0,0,D9-B9+1,1)="HC"))</f>
        <v>0</v>
      </c>
      <c r="C57" s="33">
        <f ca="1">IF(B16=0,0,(B57/B16)*100)</f>
        <v>0</v>
      </c>
      <c r="D57" s="32"/>
      <c r="E57" s="105"/>
      <c r="G57" s="99" t="s">
        <v>195</v>
      </c>
      <c r="H57">
        <f ca="1">COUNTIF(OFFSET(T4_raw!A2,0,0,D9-B9+1,1),"CF")</f>
        <v>0</v>
      </c>
      <c r="I57" s="29">
        <f ca="1">(H57/H121)*100</f>
        <v>0</v>
      </c>
      <c r="J57" s="29">
        <f ca="1">IF(H57=0,0,-1*((H57/B16)*(LN(H57/B16))))</f>
        <v>0</v>
      </c>
      <c r="K57" s="104">
        <f ca="1">IF(H57=0,0,((H57/B16)^2))</f>
        <v>0</v>
      </c>
    </row>
    <row r="58" spans="1:11" x14ac:dyDescent="0.25">
      <c r="A58" s="99" t="s">
        <v>274</v>
      </c>
      <c r="B58">
        <f ca="1">SUMPRODUCT( (OFFSET(T4_raw!B2,0,0,D9-B9+1,1)="SARG")*( OFFSET(T4_raw!C2,0,0,D9-B9+1,1)="HC"))</f>
        <v>0</v>
      </c>
      <c r="C58" s="29">
        <f ca="1">IF(B16=0,0,(B58/B16)*100)</f>
        <v>0</v>
      </c>
      <c r="E58" s="106"/>
      <c r="G58" s="99" t="s">
        <v>197</v>
      </c>
      <c r="H58">
        <f ca="1">COUNTIF(OFFSET(T4_raw!A2,0,0,D9-B9+1,1),"FOT")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104">
        <f ca="1">IF(H58=0,0,((H58/B16)^2))</f>
        <v>0</v>
      </c>
    </row>
    <row r="59" spans="1:11" x14ac:dyDescent="0.25">
      <c r="A59" s="98" t="s">
        <v>229</v>
      </c>
      <c r="B59" s="32">
        <f ca="1">SUMPRODUCT( (OFFSET(T4_raw!B2,0,0,D9-B9+1,1)="ZACRF")*( OFFSET(T4_raw!C2,0,0,D9-B9+1,1)="HC"))</f>
        <v>0</v>
      </c>
      <c r="C59" s="33">
        <f ca="1">IF(B16=0,0,(B59/B16)*100)</f>
        <v>0</v>
      </c>
      <c r="D59" s="32"/>
      <c r="E59" s="105"/>
      <c r="G59" s="99" t="s">
        <v>199</v>
      </c>
      <c r="H59">
        <f ca="1">COUNTIF(OFFSET(T4_raw!A2,0,0,D9-B9+1,1),"CM")</f>
        <v>0</v>
      </c>
      <c r="I59" s="29">
        <f ca="1">(H59/H121)*100</f>
        <v>0</v>
      </c>
      <c r="J59" s="29">
        <f ca="1">IF(H59=0,0,-1*((H59/B16)*(LN(H59/B16))))</f>
        <v>0</v>
      </c>
      <c r="K59" s="104">
        <f ca="1">IF(H59=0,0,((H59/B16)^2))</f>
        <v>0</v>
      </c>
    </row>
    <row r="60" spans="1:11" x14ac:dyDescent="0.25">
      <c r="A60" s="99" t="s">
        <v>231</v>
      </c>
      <c r="B60">
        <f ca="1">SUMPRODUCT( (OFFSET(T4_raw!B2,0,0,D9-B9+1,1)="ZAGARF")*( OFFSET(T4_raw!C2,0,0,D9-B9+1,1)="HC"))</f>
        <v>0</v>
      </c>
      <c r="C60" s="29">
        <f ca="1">IF(B16=0,0,(B60/B16)*100)</f>
        <v>0</v>
      </c>
      <c r="E60" s="106"/>
      <c r="G60" s="99" t="s">
        <v>201</v>
      </c>
      <c r="H60">
        <f ca="1">COUNTIF(OFFSET(T4_raw!A2,0,0,D9-B9+1,1),"OULA")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104">
        <f ca="1">IF(H60=0,0,((H60/B16)^2))</f>
        <v>0</v>
      </c>
    </row>
    <row r="61" spans="1:11" x14ac:dyDescent="0.25">
      <c r="A61" s="98" t="s">
        <v>233</v>
      </c>
      <c r="B61" s="32">
        <f ca="1">SUMPRODUCT( (OFFSET(T4_raw!B2,0,0,D9-B9+1,1)="ZAGATF")*( OFFSET(T4_raw!C2,0,0,D9-B9+1,1)="HC"))</f>
        <v>0</v>
      </c>
      <c r="C61" s="33">
        <f ca="1">IF(B16=0,0,(B61/B16)*100)</f>
        <v>0</v>
      </c>
      <c r="D61" s="32"/>
      <c r="E61" s="105"/>
      <c r="G61" s="99" t="s">
        <v>203</v>
      </c>
      <c r="H61">
        <f ca="1">COUNTIF(OFFSET(T4_raw!A2,0,0,D9-B9+1,1),"OULO")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104">
        <f ca="1">IF(H61=0,0,((H61/B16)^2))</f>
        <v>0</v>
      </c>
    </row>
    <row r="62" spans="1:11" x14ac:dyDescent="0.25">
      <c r="A62" s="99" t="s">
        <v>235</v>
      </c>
      <c r="B62">
        <f ca="1">SUMPRODUCT( (OFFSET(T4_raw!B2,0,0,D9-B9+1,1)="ZDENF")*( OFFSET(T4_raw!C2,0,0,D9-B9+1,1)="HC"))</f>
        <v>0</v>
      </c>
      <c r="C62" s="29">
        <f ca="1">IF(B16=0,0,(B62/B16)*100)</f>
        <v>0</v>
      </c>
      <c r="E62" s="106"/>
      <c r="G62" s="99" t="s">
        <v>205</v>
      </c>
      <c r="H62">
        <f ca="1">COUNTIF(OFFSET(T4_raw!A2,0,0,D9-B9+1,1),"OXY")</f>
        <v>0</v>
      </c>
      <c r="I62" s="29">
        <f ca="1">(H62/H121)*100</f>
        <v>0</v>
      </c>
      <c r="J62" s="29">
        <f ca="1">IF(H62=0,0,-1*((H62/B16)*(LN(H62/B16))))</f>
        <v>0</v>
      </c>
      <c r="K62" s="104">
        <f ca="1">IF(H62=0,0,((H62/B16)^2))</f>
        <v>0</v>
      </c>
    </row>
    <row r="63" spans="1:11" x14ac:dyDescent="0.25">
      <c r="A63" s="98" t="s">
        <v>237</v>
      </c>
      <c r="B63" s="32">
        <f ca="1">SUMPRODUCT( (OFFSET(T4_raw!B2,0,0,D9-B9+1,1)="ZEUPF")*( OFFSET(T4_raw!C2,0,0,D9-B9+1,1)="HC"))</f>
        <v>0</v>
      </c>
      <c r="C63" s="33">
        <f ca="1">IF(B16=0,0,(B63/B16)*100)</f>
        <v>0</v>
      </c>
      <c r="D63" s="32"/>
      <c r="E63" s="105"/>
      <c r="G63" s="99" t="s">
        <v>207</v>
      </c>
      <c r="H63">
        <f ca="1">COUNTIF(OFFSET(T4_raw!A2,0,0,D9-B9+1,1),"PACE")</f>
        <v>0</v>
      </c>
      <c r="I63" s="29">
        <f ca="1">(H63/H121)*100</f>
        <v>0</v>
      </c>
      <c r="J63" s="29">
        <f ca="1">IF(H63=0,0,-1*((H63/B16)*(LN(H63/B16))))</f>
        <v>0</v>
      </c>
      <c r="K63" s="104">
        <f ca="1">IF(H63=0,0,((H63/B16)^2))</f>
        <v>0</v>
      </c>
    </row>
    <row r="64" spans="1:11" x14ac:dyDescent="0.25">
      <c r="A64" s="99" t="s">
        <v>239</v>
      </c>
      <c r="B64">
        <f ca="1">SUMPRODUCT( (OFFSET(T4_raw!B2,0,0,D9-B9+1,1)="ZFAVF")*( OFFSET(T4_raw!C2,0,0,D9-B9+1,1)="HC"))</f>
        <v>0</v>
      </c>
      <c r="C64" s="29">
        <f ca="1">IF(B16=0,0,(B64/B16)*100)</f>
        <v>0</v>
      </c>
      <c r="E64" s="106"/>
      <c r="G64" s="99" t="s">
        <v>208</v>
      </c>
      <c r="H64">
        <f ca="1">COUNTIF(OFFSET(T4_raw!A2,0,0,D9-B9+1,1),"PACF")</f>
        <v>0</v>
      </c>
      <c r="I64" s="29">
        <f ca="1">(H64/H121)*100</f>
        <v>0</v>
      </c>
      <c r="J64" s="29">
        <f ca="1">IF(H64=0,0,-1*((H64/B16)*(LN(H64/B16))))</f>
        <v>0</v>
      </c>
      <c r="K64" s="104">
        <f ca="1">IF(H64=0,0,((H64/B16)^2))</f>
        <v>0</v>
      </c>
    </row>
    <row r="65" spans="1:11" x14ac:dyDescent="0.25">
      <c r="A65" s="98" t="s">
        <v>241</v>
      </c>
      <c r="B65" s="32">
        <f ca="1">SUMPRODUCT( (OFFSET(T4_raw!B2,0,0,D9-B9+1,1)="ZCMRF")*( OFFSET(T4_raw!C2,0,0,D9-B9+1,1)="HC"))</f>
        <v>0</v>
      </c>
      <c r="C65" s="33">
        <f ca="1">IF(B16=0,0,(B65/B16)*100)</f>
        <v>0</v>
      </c>
      <c r="D65" s="32"/>
      <c r="E65" s="105"/>
      <c r="G65" s="99" t="s">
        <v>210</v>
      </c>
      <c r="H65">
        <f ca="1">COUNTIF(OFFSET(T4_raw!A2,0,0,D9-B9+1,1),"PAV")</f>
        <v>0</v>
      </c>
      <c r="I65" s="29">
        <f ca="1">(H65/H121)*100</f>
        <v>0</v>
      </c>
      <c r="J65" s="29">
        <f ca="1">IF(H65=0,0,-1*((H65/B16)*(LN(H65/B16))))</f>
        <v>0</v>
      </c>
      <c r="K65" s="104">
        <f ca="1">IF(H65=0,0,((H65/B16)^2))</f>
        <v>0</v>
      </c>
    </row>
    <row r="66" spans="1:11" x14ac:dyDescent="0.25">
      <c r="A66" s="99" t="s">
        <v>243</v>
      </c>
      <c r="B66">
        <f ca="1">SUMPRODUCT( (OFFSET(T4_raw!B2,0,0,D9-B9+1,1)="ZMUSF")*( OFFSET(T4_raw!C2,0,0,D9-B9+1,1)="HC"))</f>
        <v>0</v>
      </c>
      <c r="C66" s="29">
        <f ca="1">IF(B16=0,0,(B66/B16)*100)</f>
        <v>0</v>
      </c>
      <c r="E66" s="106"/>
      <c r="G66" s="99" t="s">
        <v>212</v>
      </c>
      <c r="H66">
        <f ca="1">COUNTIF(OFFSET(T4_raw!A2,0,0,D9-B9+1,1),"PEC")</f>
        <v>0</v>
      </c>
      <c r="I66" s="29">
        <f ca="1">(H66/H121)*100</f>
        <v>0</v>
      </c>
      <c r="J66" s="29">
        <f ca="1">IF(H66=0,0,-1*((H66/B16)*(LN(H66/B16))))</f>
        <v>0</v>
      </c>
      <c r="K66" s="104">
        <f ca="1">IF(H66=0,0,((H66/B16)^2))</f>
        <v>0</v>
      </c>
    </row>
    <row r="67" spans="1:11" x14ac:dyDescent="0.25">
      <c r="A67" s="98" t="s">
        <v>245</v>
      </c>
      <c r="B67" s="32">
        <f ca="1">SUMPRODUCT( (OFFSET(T4_raw!B2,0,0,D9-B9+1,1)="ZNSC")*( OFFSET(T4_raw!C2,0,0,D9-B9+1,1)="HC"))</f>
        <v>0</v>
      </c>
      <c r="C67" s="33">
        <f ca="1">IF(B16=0,0,(B67/B16)*100)</f>
        <v>0</v>
      </c>
      <c r="D67" s="32"/>
      <c r="E67" s="105"/>
      <c r="G67" s="99" t="s">
        <v>214</v>
      </c>
      <c r="H67">
        <f ca="1">COUNTIF(OFFSET(T4_raw!A2,0,0,D9-B9+1,1),"PLAT")</f>
        <v>1</v>
      </c>
      <c r="I67" s="29">
        <f ca="1">(H67/H121)*100</f>
        <v>0.2</v>
      </c>
      <c r="J67" s="29">
        <f ca="1">IF(H67=0,0,-1*((H67/B16)*(LN(H67/B16))))</f>
        <v>8.6004309861778663E-2</v>
      </c>
      <c r="K67" s="104">
        <f ca="1">IF(H67=0,0,((H67/B16)^2))</f>
        <v>5.1652892561983473E-4</v>
      </c>
    </row>
    <row r="68" spans="1:11" x14ac:dyDescent="0.25">
      <c r="A68" s="99" t="s">
        <v>247</v>
      </c>
      <c r="B68">
        <f ca="1">SUMPRODUCT( (OFFSET(T4_raw!B2,0,0,D9-B9+1,1)="ZOC")*( OFFSET(T4_raw!C2,0,0,D9-B9+1,1)="HC"))</f>
        <v>0</v>
      </c>
      <c r="C68" s="29">
        <f ca="1">IF(B16=0,0,(B68/B16)*100)</f>
        <v>0</v>
      </c>
      <c r="E68" s="106"/>
      <c r="G68" s="99" t="s">
        <v>215</v>
      </c>
      <c r="H68">
        <f ca="1">COUNTIF(OFFSET(T4_raw!A2,0,0,D9-B9+1,1),"POC")</f>
        <v>3</v>
      </c>
      <c r="I68" s="29">
        <f ca="1">(H68/H121)*100</f>
        <v>0.6</v>
      </c>
      <c r="J68" s="29">
        <f ca="1">IF(H68=0,0,-1*((H68/B16)*(LN(H68/B16))))</f>
        <v>0.18310754626705578</v>
      </c>
      <c r="K68" s="104">
        <f ca="1">IF(H68=0,0,((H68/B16)^2))</f>
        <v>4.6487603305785117E-3</v>
      </c>
    </row>
    <row r="69" spans="1:11" x14ac:dyDescent="0.25">
      <c r="A69" s="98" t="s">
        <v>249</v>
      </c>
      <c r="B69" s="32">
        <f ca="1">SUMPRODUCT( (OFFSET(T4_raw!B2,0,0,D9-B9+1,1)="ZPOCF")*( OFFSET(T4_raw!C2,0,0,D9-B9+1,1)="HC"))</f>
        <v>0</v>
      </c>
      <c r="C69" s="33">
        <f ca="1">IF(B16=0,0,(B69/B16)*100)</f>
        <v>0</v>
      </c>
      <c r="D69" s="32"/>
      <c r="E69" s="105"/>
      <c r="G69" s="99" t="s">
        <v>216</v>
      </c>
      <c r="H69">
        <f ca="1">COUNTIF(OFFSET(T4_raw!A2,0,0,D9-B9+1,1),"PORB")</f>
        <v>0</v>
      </c>
      <c r="I69" s="29">
        <f ca="1">(H69/H121)*100</f>
        <v>0</v>
      </c>
      <c r="J69" s="29">
        <f ca="1">IF(H69=0,0,-1*((H69/B16)*(LN(H69/B16))))</f>
        <v>0</v>
      </c>
      <c r="K69" s="104">
        <f ca="1">IF(H69=0,0,((H69/B16)^2))</f>
        <v>0</v>
      </c>
    </row>
    <row r="70" spans="1:11" ht="15.75" thickBot="1" x14ac:dyDescent="0.3">
      <c r="A70" s="101" t="s">
        <v>251</v>
      </c>
      <c r="B70" s="36">
        <f ca="1">SUMPRODUCT( (OFFSET(T4_raw!B2,0,0,D9-B9+1,1)="ZPORF")*( OFFSET(T4_raw!C2,0,0,D9-B9+1,1)="HC"))</f>
        <v>0</v>
      </c>
      <c r="C70" s="37">
        <f ca="1">IF(B16=0,0,(B70/B16)*100)</f>
        <v>0</v>
      </c>
      <c r="D70" s="36"/>
      <c r="E70" s="107"/>
      <c r="G70" s="99" t="s">
        <v>218</v>
      </c>
      <c r="H70">
        <f ca="1">COUNTIF(OFFSET(T4_raw!A2,0,0,D9-B9+1,1),"PORE")</f>
        <v>0</v>
      </c>
      <c r="I70" s="29">
        <f ca="1">(H70/H121)*100</f>
        <v>0</v>
      </c>
      <c r="J70" s="29">
        <f ca="1">IF(H70=0,0,-1*((H70/B16)*(LN(H70/B16))))</f>
        <v>0</v>
      </c>
      <c r="K70" s="104">
        <f ca="1">IF(H70=0,0,((H70/B16)^2))</f>
        <v>0</v>
      </c>
    </row>
    <row r="71" spans="1:11" ht="15.75" thickTop="1" x14ac:dyDescent="0.25">
      <c r="G71" s="99" t="s">
        <v>219</v>
      </c>
      <c r="H71">
        <f ca="1">COUNTIF(OFFSET(T4_raw!A2,0,0,D9-B9+1,1),"PORM")</f>
        <v>7</v>
      </c>
      <c r="I71" s="29">
        <f ca="1">(H71/H121)*100</f>
        <v>1.4000000000000001</v>
      </c>
      <c r="J71" s="29">
        <f ca="1">IF(H71=0,0,-1*((H71/B16)*(LN(H71/B16))))</f>
        <v>0.29245355441001442</v>
      </c>
      <c r="K71" s="104">
        <f ca="1">IF(H71=0,0,((H71/B16)^2))</f>
        <v>2.53099173553719E-2</v>
      </c>
    </row>
    <row r="72" spans="1:11" x14ac:dyDescent="0.25">
      <c r="G72" s="99" t="s">
        <v>220</v>
      </c>
      <c r="H72">
        <f ca="1">COUNTIF(OFFSET(T4_raw!A2,0,0,D9-B9+1,1),"SER")</f>
        <v>0</v>
      </c>
      <c r="I72" s="29">
        <f ca="1">(H72/H121)*100</f>
        <v>0</v>
      </c>
      <c r="J72" s="29">
        <f ca="1">IF(H72=0,0,-1*((H72/B16)*(LN(H72/B16))))</f>
        <v>0</v>
      </c>
      <c r="K72" s="104">
        <f ca="1">IF(H72=0,0,((H72/B16)^2))</f>
        <v>0</v>
      </c>
    </row>
    <row r="73" spans="1:11" x14ac:dyDescent="0.25">
      <c r="G73" s="99" t="s">
        <v>222</v>
      </c>
      <c r="H73">
        <f ca="1">COUNTIF(OFFSET(T4_raw!A2,0,0,D9-B9+1,1),"STY")</f>
        <v>2</v>
      </c>
      <c r="I73" s="29">
        <f ca="1">(H73/H121)*100</f>
        <v>0.4</v>
      </c>
      <c r="J73" s="29">
        <f ca="1">IF(H73=0,0,-1*((H73/B16)*(LN(H73/B16))))</f>
        <v>0.14050192969810527</v>
      </c>
      <c r="K73" s="104">
        <f ca="1">IF(H73=0,0,((H73/B16)^2))</f>
        <v>2.0661157024793389E-3</v>
      </c>
    </row>
    <row r="74" spans="1:11" x14ac:dyDescent="0.25">
      <c r="G74" s="99" t="s">
        <v>223</v>
      </c>
      <c r="H74">
        <f ca="1">COUNTIF(OFFSET(T4_raw!A2,0,0,D9-B9+1,1),"SYM")</f>
        <v>1</v>
      </c>
      <c r="I74" s="29">
        <f ca="1">(H74/H121)*100</f>
        <v>0.2</v>
      </c>
      <c r="J74" s="29">
        <f ca="1">IF(H74=0,0,-1*((H74/B16)*(LN(H74/B16))))</f>
        <v>8.6004309861778663E-2</v>
      </c>
      <c r="K74" s="104">
        <f ca="1">IF(H74=0,0,((H74/B16)^2))</f>
        <v>5.1652892561983473E-4</v>
      </c>
    </row>
    <row r="75" spans="1:11" x14ac:dyDescent="0.25">
      <c r="G75" s="99" t="s">
        <v>225</v>
      </c>
      <c r="H75">
        <f ca="1">COUNTIF(OFFSET(T4_raw!A2,0,0,D9-B9+1,1),"TUBI")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104">
        <f ca="1">IF(H75=0,0,((H75/B16)^2))</f>
        <v>0</v>
      </c>
    </row>
    <row r="76" spans="1:11" x14ac:dyDescent="0.25">
      <c r="G76" s="99" t="s">
        <v>227</v>
      </c>
      <c r="H76">
        <f ca="1">COUNTIF(OFFSET(T4_raw!A2,0,0,D9-B9+1,1),"TURB")</f>
        <v>0</v>
      </c>
      <c r="I76" s="29">
        <f ca="1">(H76/H121)*100</f>
        <v>0</v>
      </c>
      <c r="J76" s="29">
        <f ca="1">IF(H76=0,0,-1*((H76/B16)*(LN(H76/B16))))</f>
        <v>0</v>
      </c>
      <c r="K76" s="104">
        <f ca="1">IF(H76=0,0,((H76/B16)^2))</f>
        <v>0</v>
      </c>
    </row>
    <row r="77" spans="1:11" x14ac:dyDescent="0.25">
      <c r="G77" s="99" t="s">
        <v>229</v>
      </c>
      <c r="H77">
        <f ca="1">COUNTIF(OFFSET(T4_raw!A2,0,0,D9-B9+1,1),"ZACRF")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104">
        <f ca="1">IF(H77=0,0,((H77/B16)^2))</f>
        <v>0</v>
      </c>
    </row>
    <row r="78" spans="1:11" x14ac:dyDescent="0.25">
      <c r="G78" s="99" t="s">
        <v>231</v>
      </c>
      <c r="H78">
        <f ca="1">COUNTIF(OFFSET(T4_raw!A2,0,0,D9-B9+1,1),"ZAGARF")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104">
        <f ca="1">IF(H78=0,0,((H78/B16)^2))</f>
        <v>0</v>
      </c>
    </row>
    <row r="79" spans="1:11" x14ac:dyDescent="0.25">
      <c r="G79" s="99" t="s">
        <v>233</v>
      </c>
      <c r="H79">
        <f ca="1">COUNTIF(OFFSET(T4_raw!A2,0,0,D9-B9+1,1),"ZAGATF")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104">
        <f ca="1">IF(H79=0,0,((H79/B16)^2))</f>
        <v>0</v>
      </c>
    </row>
    <row r="80" spans="1:11" x14ac:dyDescent="0.25">
      <c r="G80" s="99" t="s">
        <v>235</v>
      </c>
      <c r="H80">
        <f ca="1">COUNTIF(OFFSET(T4_raw!A2,0,0,D9-B9+1,1),"ZDENF")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104">
        <f ca="1">IF(H80=0,0,((H80/B16)^2))</f>
        <v>0</v>
      </c>
    </row>
    <row r="81" spans="7:11" x14ac:dyDescent="0.25">
      <c r="G81" s="99" t="s">
        <v>237</v>
      </c>
      <c r="H81">
        <f ca="1">COUNTIF(OFFSET(T4_raw!A2,0,0,D9-B9+1,1),"ZEUPF")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104">
        <f ca="1">IF(H81=0,0,((H81/B16)^2))</f>
        <v>0</v>
      </c>
    </row>
    <row r="82" spans="7:11" x14ac:dyDescent="0.25">
      <c r="G82" s="99" t="s">
        <v>239</v>
      </c>
      <c r="H82">
        <f ca="1">COUNTIF(OFFSET(T4_raw!A2,0,0,D9-B9+1,1),"ZFAVF")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104">
        <f ca="1">IF(H82=0,0,((H82/B16)^2))</f>
        <v>0</v>
      </c>
    </row>
    <row r="83" spans="7:11" x14ac:dyDescent="0.25">
      <c r="G83" s="99" t="s">
        <v>241</v>
      </c>
      <c r="H83">
        <f ca="1">COUNTIF(OFFSET(T4_raw!A2,0,0,D9-B9+1,1),"ZCMRF")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104">
        <f ca="1">IF(H83=0,0,((H83/B16)^2))</f>
        <v>0</v>
      </c>
    </row>
    <row r="84" spans="7:11" x14ac:dyDescent="0.25">
      <c r="G84" s="99" t="s">
        <v>243</v>
      </c>
      <c r="H84">
        <f ca="1">COUNTIF(OFFSET(T4_raw!A2,0,0,D9-B9+1,1),"ZMUSF")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104">
        <f ca="1">IF(H84=0,0,((H84/B16)^2))</f>
        <v>0</v>
      </c>
    </row>
    <row r="85" spans="7:11" x14ac:dyDescent="0.25">
      <c r="G85" s="99" t="s">
        <v>245</v>
      </c>
      <c r="H85">
        <f ca="1">COUNTIF(OFFSET(T4_raw!A2,0,0,D9-B9+1,1),"ZNSC")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104">
        <f ca="1">IF(H85=0,0,((H85/B16)^2))</f>
        <v>0</v>
      </c>
    </row>
    <row r="86" spans="7:11" x14ac:dyDescent="0.25">
      <c r="G86" s="99" t="s">
        <v>247</v>
      </c>
      <c r="H86">
        <f ca="1">COUNTIF(OFFSET(T4_raw!A2,0,0,D9-B9+1,1),"ZOC")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104">
        <f ca="1">IF(H86=0,0,((H86/B16)^2))</f>
        <v>0</v>
      </c>
    </row>
    <row r="87" spans="7:11" x14ac:dyDescent="0.25">
      <c r="G87" s="99" t="s">
        <v>249</v>
      </c>
      <c r="H87">
        <f ca="1">COUNTIF(OFFSET(T4_raw!A2,0,0,D9-B9+1,1),"ZPOCF")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104">
        <f ca="1">IF(H87=0,0,((H87/B16)^2))</f>
        <v>0</v>
      </c>
    </row>
    <row r="88" spans="7:11" x14ac:dyDescent="0.25">
      <c r="G88" s="99" t="s">
        <v>251</v>
      </c>
      <c r="H88">
        <f ca="1">COUNTIF(OFFSET(T4_raw!A2,0,0,D9-B9+1,1),"ZPORF")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104">
        <f ca="1">IF(H88=0,0,((H88/B16)^2))</f>
        <v>0</v>
      </c>
    </row>
    <row r="89" spans="7:11" x14ac:dyDescent="0.25">
      <c r="G89" s="100" t="s">
        <v>115</v>
      </c>
      <c r="K89" s="106"/>
    </row>
    <row r="90" spans="7:11" x14ac:dyDescent="0.25">
      <c r="G90" s="99" t="s">
        <v>253</v>
      </c>
      <c r="H90">
        <f ca="1">COUNTIF(OFFSET(T4_raw!A2,0,0,D9-B9+1,1),"AA")</f>
        <v>265</v>
      </c>
      <c r="I90" s="29">
        <f ca="1">(H90/H121)*100</f>
        <v>53</v>
      </c>
      <c r="J90" s="29">
        <f ca="1">IF(H90=0,0,-1*((H90/B17)*(LN(H90/B17))))</f>
        <v>9.633920523289273E-2</v>
      </c>
      <c r="K90" s="104">
        <f ca="1">IF(H90=0,0,((H90/B17)^2))</f>
        <v>0.80695202528009202</v>
      </c>
    </row>
    <row r="91" spans="7:11" x14ac:dyDescent="0.25">
      <c r="G91" s="99" t="s">
        <v>254</v>
      </c>
      <c r="H91">
        <f ca="1">COUNTIF(OFFSET(T4_raw!A2,0,0,D9-B9+1,1),"CA")</f>
        <v>30</v>
      </c>
      <c r="I91" s="29">
        <f ca="1">(H91/H121)*100</f>
        <v>6</v>
      </c>
      <c r="J91" s="29">
        <f ca="1">IF(H91=0,0,-1*((H91/B17)*(LN(H91/B17))))</f>
        <v>0.23245199742484723</v>
      </c>
      <c r="K91" s="104">
        <f ca="1">IF(H91=0,0,((H91/B17)^2))</f>
        <v>1.0341855788566506E-2</v>
      </c>
    </row>
    <row r="92" spans="7:11" x14ac:dyDescent="0.25">
      <c r="G92" s="99" t="s">
        <v>255</v>
      </c>
      <c r="H92">
        <f ca="1">COUNTIF(OFFSET(T4_raw!A2,0,0,D9-B9+1,1),"DC")</f>
        <v>0</v>
      </c>
      <c r="I92" s="29">
        <f ca="1">(H92/H121)*100</f>
        <v>0</v>
      </c>
      <c r="J92" s="29">
        <f ca="1">IF(H92=0,0,-1*((H92/B17)*(LN(H92/B17))))</f>
        <v>0</v>
      </c>
      <c r="K92" s="104">
        <f ca="1">IF(H92=0,0,((H92/B17)^2))</f>
        <v>0</v>
      </c>
    </row>
    <row r="93" spans="7:11" x14ac:dyDescent="0.25">
      <c r="G93" s="99" t="s">
        <v>256</v>
      </c>
      <c r="H93">
        <f ca="1">COUNTIF(OFFSET(T4_raw!A2,0,0,D9-B9+1,1),"DCA")</f>
        <v>0</v>
      </c>
      <c r="I93" s="29">
        <f ca="1">(H93/H121)*100</f>
        <v>0</v>
      </c>
      <c r="J93" s="29">
        <f ca="1">IF(H93=0,0,-1*((H93/B17)*(LN(H93/B17))))</f>
        <v>0</v>
      </c>
      <c r="K93" s="104">
        <f ca="1">IF(H93=0,0,((H93/B17)^2))</f>
        <v>0</v>
      </c>
    </row>
    <row r="94" spans="7:11" x14ac:dyDescent="0.25">
      <c r="G94" s="99" t="s">
        <v>257</v>
      </c>
      <c r="H94">
        <f ca="1">COUNTIF(OFFSET(T4_raw!A2,0,0,D9-B9+1,1),"DIS")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104">
        <f ca="1">IF(H94=0,0,((H94/B17)^2))</f>
        <v>0</v>
      </c>
    </row>
    <row r="95" spans="7:11" x14ac:dyDescent="0.25">
      <c r="G95" s="100" t="s">
        <v>116</v>
      </c>
      <c r="K95" s="106"/>
    </row>
    <row r="96" spans="7:11" x14ac:dyDescent="0.25">
      <c r="G96" s="99" t="s">
        <v>259</v>
      </c>
      <c r="H96">
        <f ca="1">COUNTIF(OFFSET(T4_raw!A2,0,0,D9-B9+1,1),"GRV")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104">
        <f ca="1">IF(H96=0,0,((H96/B18)^2))</f>
        <v>0</v>
      </c>
    </row>
    <row r="97" spans="7:11" x14ac:dyDescent="0.25">
      <c r="G97" s="99" t="s">
        <v>261</v>
      </c>
      <c r="H97">
        <f ca="1">COUNTIF(OFFSET(T4_raw!A2,0,0,D9-B9+1,1),"R")</f>
        <v>2</v>
      </c>
      <c r="I97" s="29">
        <f ca="1">(H97/H121)*100</f>
        <v>0.4</v>
      </c>
      <c r="J97" s="29">
        <f ca="1">IF(H97=0,0,-1*((H97/B18)*(LN(H97/B18))))</f>
        <v>0</v>
      </c>
      <c r="K97" s="104">
        <f ca="1">IF(H97=0,0,((H97/B18)^2))</f>
        <v>1</v>
      </c>
    </row>
    <row r="98" spans="7:11" x14ac:dyDescent="0.25">
      <c r="G98" s="99" t="s">
        <v>263</v>
      </c>
      <c r="H98">
        <f ca="1">COUNTIF(OFFSET(T4_raw!A2,0,0,D9-B9+1,1),"S")</f>
        <v>0</v>
      </c>
      <c r="I98" s="29">
        <f ca="1">(H98/H121)*100</f>
        <v>0</v>
      </c>
      <c r="J98" s="29">
        <f ca="1">IF(H98=0,0,-1*((H98/B18)*(LN(H98/B18))))</f>
        <v>0</v>
      </c>
      <c r="K98" s="104">
        <f ca="1">IF(H98=0,0,((H98/B18)^2))</f>
        <v>0</v>
      </c>
    </row>
    <row r="99" spans="7:11" x14ac:dyDescent="0.25">
      <c r="G99" s="99" t="s">
        <v>265</v>
      </c>
      <c r="H99">
        <f ca="1">COUNTIF(OFFSET(T4_raw!A2,0,0,D9-B9+1,1),"RCK")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104">
        <f ca="1">IF(H99=0,0,((H99/B18)^2))</f>
        <v>0</v>
      </c>
    </row>
    <row r="100" spans="7:11" x14ac:dyDescent="0.25">
      <c r="G100" s="99" t="s">
        <v>267</v>
      </c>
      <c r="H100">
        <f ca="1">COUNTIF(OFFSET(T4_raw!A2,0,0,D9-B9+1,1),"SI")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104">
        <f ca="1">IF(H100=0,0,((H100/B18)^2))</f>
        <v>0</v>
      </c>
    </row>
    <row r="101" spans="7:11" x14ac:dyDescent="0.25">
      <c r="G101" s="100" t="s">
        <v>118</v>
      </c>
      <c r="K101" s="106"/>
    </row>
    <row r="102" spans="7:11" x14ac:dyDescent="0.25">
      <c r="G102" s="99" t="s">
        <v>269</v>
      </c>
      <c r="H102">
        <f ca="1">COUNTIF(OFFSET(T4_raw!A2,0,0,D9-B9+1,1),"COD")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104">
        <f ca="1">IF(H102=0,0,((H102/B19)^2))</f>
        <v>0</v>
      </c>
    </row>
    <row r="103" spans="7:11" x14ac:dyDescent="0.25">
      <c r="G103" s="99" t="s">
        <v>271</v>
      </c>
      <c r="H103">
        <f ca="1">COUNTIF(OFFSET(T4_raw!A2,0,0,D9-B9+1,1),"KAPP")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104">
        <f ca="1">IF(H103=0,0,((H103/B19)^2))</f>
        <v>0</v>
      </c>
    </row>
    <row r="104" spans="7:11" x14ac:dyDescent="0.25">
      <c r="G104" s="99" t="s">
        <v>273</v>
      </c>
      <c r="H104">
        <f ca="1">COUNTIF(OFFSET(T4_raw!A2,0,0,D9-B9+1,1),"MA")</f>
        <v>70</v>
      </c>
      <c r="I104" s="29">
        <f ca="1">(H104/H121)*100</f>
        <v>14.000000000000002</v>
      </c>
      <c r="J104" s="29">
        <f ca="1">IF(H104=0,0,-1*((H104/B19)*(LN(H104/B19))))</f>
        <v>0</v>
      </c>
      <c r="K104" s="104">
        <f ca="1">IF(H104=0,0,((H104/B19)^2))</f>
        <v>1</v>
      </c>
    </row>
    <row r="105" spans="7:11" x14ac:dyDescent="0.25">
      <c r="G105" s="99" t="s">
        <v>274</v>
      </c>
      <c r="H105">
        <f ca="1">COUNTIF(OFFSET(T4_raw!A2,0,0,D9-B9+1,1),"SARG")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104">
        <f ca="1">IF(H105=0,0,((H105/B19)^2))</f>
        <v>0</v>
      </c>
    </row>
    <row r="106" spans="7:11" x14ac:dyDescent="0.25">
      <c r="G106" s="100" t="s">
        <v>119</v>
      </c>
      <c r="K106" s="106"/>
    </row>
    <row r="107" spans="7:11" x14ac:dyDescent="0.25">
      <c r="G107" s="99" t="s">
        <v>276</v>
      </c>
      <c r="H107">
        <f ca="1">COUNTIF(OFFSET(T4_raw!A2,0,0,D9-B9+1,1),"HA")</f>
        <v>56</v>
      </c>
      <c r="I107" s="29">
        <f ca="1">(H107/H121)*100</f>
        <v>11.200000000000001</v>
      </c>
      <c r="J107" s="29">
        <f ca="1">IF(H107=0,0,-1*((H107/B20)*(LN(H107/B20))))</f>
        <v>0</v>
      </c>
      <c r="K107" s="104">
        <f ca="1">IF(H107=0,0,((H107/B20)^2))</f>
        <v>1</v>
      </c>
    </row>
    <row r="108" spans="7:11" x14ac:dyDescent="0.25">
      <c r="G108" s="100" t="s">
        <v>120</v>
      </c>
      <c r="K108" s="106"/>
    </row>
    <row r="109" spans="7:11" x14ac:dyDescent="0.25">
      <c r="G109" s="99" t="s">
        <v>277</v>
      </c>
      <c r="H109">
        <f ca="1">COUNTIF(OFFSET(T4_raw!A2,0,0,D9-B9+1,1),"COTS")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104">
        <f ca="1">IF(H109=0,0,((H109/B21)^2))</f>
        <v>0</v>
      </c>
    </row>
    <row r="110" spans="7:11" x14ac:dyDescent="0.25">
      <c r="G110" s="99" t="s">
        <v>279</v>
      </c>
      <c r="H110">
        <f ca="1">COUNTIF(OFFSET(T4_raw!A2,0,0,D9-B9+1,1),"COR")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104">
        <f ca="1">IF(H110=0,0,((H110/B21)^2))</f>
        <v>0</v>
      </c>
    </row>
    <row r="111" spans="7:11" x14ac:dyDescent="0.25">
      <c r="G111" s="99" t="s">
        <v>281</v>
      </c>
      <c r="H111">
        <f ca="1">COUNTIF(OFFSET(T4_raw!A2,0,0,D9-B9+1,1),"DIA")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104">
        <f ca="1">IF(H111=0,0,((H111/B21)^2))</f>
        <v>0</v>
      </c>
    </row>
    <row r="112" spans="7:11" x14ac:dyDescent="0.25">
      <c r="G112" s="99" t="s">
        <v>283</v>
      </c>
      <c r="H112">
        <f ca="1">COUNTIF(OFFSET(T4_raw!A2,0,0,D9-B9+1,1),"GORG")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104">
        <f ca="1">IF(H112=0,0,((H112/B21)^2))</f>
        <v>0</v>
      </c>
    </row>
    <row r="113" spans="7:11" x14ac:dyDescent="0.25">
      <c r="G113" s="99" t="s">
        <v>285</v>
      </c>
      <c r="H113">
        <f ca="1">COUNTIF(OFFSET(T4_raw!A2,0,0,D9-B9+1,1),"ISIS")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104">
        <f ca="1">IF(H113=0,0,((H113/B21)^2))</f>
        <v>0</v>
      </c>
    </row>
    <row r="114" spans="7:11" x14ac:dyDescent="0.25">
      <c r="G114" s="99" t="s">
        <v>287</v>
      </c>
      <c r="H114">
        <f ca="1">COUNTIF(OFFSET(T4_raw!A2,0,0,D9-B9+1,1),"OT")</f>
        <v>1</v>
      </c>
      <c r="I114" s="29">
        <f ca="1">(H114/H121)*100</f>
        <v>0.2</v>
      </c>
      <c r="J114" s="29">
        <f ca="1">IF(H114=0,0,-1*((H114/B21)*(LN(H114/B21))))</f>
        <v>0.10595477458989334</v>
      </c>
      <c r="K114" s="104">
        <f ca="1">IF(H114=0,0,((H114/B21)^2))</f>
        <v>9.1827364554637292E-4</v>
      </c>
    </row>
    <row r="115" spans="7:11" x14ac:dyDescent="0.25">
      <c r="G115" s="99" t="s">
        <v>288</v>
      </c>
      <c r="H115">
        <f ca="1">COUNTIF(OFFSET(T4_raw!A2,0,0,D9-B9+1,1),"SG")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104">
        <f ca="1">IF(H115=0,0,((H115/B21)^2))</f>
        <v>0</v>
      </c>
    </row>
    <row r="116" spans="7:11" x14ac:dyDescent="0.25">
      <c r="G116" s="99" t="s">
        <v>290</v>
      </c>
      <c r="H116">
        <f ca="1">COUNTIF(OFFSET(T4_raw!A2,0,0,D9-B9+1,1),"SC")</f>
        <v>2</v>
      </c>
      <c r="I116" s="29">
        <f ca="1">(H116/H121)*100</f>
        <v>0.4</v>
      </c>
      <c r="J116" s="29">
        <f ca="1">IF(H116=0,0,-1*((H116/B21)*(LN(H116/B21))))</f>
        <v>0.16990062914585061</v>
      </c>
      <c r="K116" s="104">
        <f ca="1">IF(H116=0,0,((H116/B21)^2))</f>
        <v>3.6730945821854917E-3</v>
      </c>
    </row>
    <row r="117" spans="7:11" x14ac:dyDescent="0.25">
      <c r="G117" s="99" t="s">
        <v>291</v>
      </c>
      <c r="H117">
        <f ca="1">COUNTIF(OFFSET(T4_raw!A2,0,0,D9-B9+1,1),"SP")</f>
        <v>30</v>
      </c>
      <c r="I117" s="29">
        <f ca="1">(H117/H121)*100</f>
        <v>6</v>
      </c>
      <c r="J117" s="29">
        <f ca="1">IF(H117=0,0,-1*((H117/B21)*(LN(H117/B21))))</f>
        <v>8.6645618003931724E-2</v>
      </c>
      <c r="K117" s="104">
        <f ca="1">IF(H117=0,0,((H117/B21)^2))</f>
        <v>0.82644628099173545</v>
      </c>
    </row>
    <row r="118" spans="7:11" x14ac:dyDescent="0.25">
      <c r="G118" s="99" t="s">
        <v>292</v>
      </c>
      <c r="H118">
        <f ca="1">COUNTIF(OFFSET(T4_raw!A2,0,0,D9-B9+1,1),"ZO")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104">
        <f ca="1">IF(H118=0,0,((H118/B21)^2))</f>
        <v>0</v>
      </c>
    </row>
    <row r="119" spans="7:11" x14ac:dyDescent="0.25">
      <c r="G119" s="100" t="s">
        <v>121</v>
      </c>
      <c r="K119" s="106"/>
    </row>
    <row r="120" spans="7:11" x14ac:dyDescent="0.25">
      <c r="G120" s="99" t="s">
        <v>294</v>
      </c>
      <c r="H120">
        <f ca="1">COUNTIF(OFFSET(T4_raw!A2,0,0,D9-B9+1,1),"TWB")</f>
        <v>0</v>
      </c>
      <c r="I120" s="29">
        <f ca="1">(H120/SUM(H15:H120))*100</f>
        <v>0</v>
      </c>
      <c r="J120" s="29"/>
      <c r="K120" s="104">
        <f ca="1">IF(H120=0,0,((H120/B22)^2))</f>
        <v>0</v>
      </c>
    </row>
    <row r="121" spans="7:11" ht="15.75" thickBot="1" x14ac:dyDescent="0.3">
      <c r="G121" s="101" t="s">
        <v>341</v>
      </c>
      <c r="H121" s="37">
        <f ca="1">SUM(H16:H118)</f>
        <v>500</v>
      </c>
      <c r="I121" s="37">
        <f ca="1">SUM(I16:I118)</f>
        <v>100.00000000000001</v>
      </c>
      <c r="J121" s="36"/>
      <c r="K121" s="107"/>
    </row>
    <row r="122" spans="7:11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 x14ac:dyDescent="0.25"/>
  <cols>
    <col min="1" max="1" width="33.1406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318</v>
      </c>
      <c r="N1">
        <v>9</v>
      </c>
    </row>
    <row r="2" spans="1:14" x14ac:dyDescent="0.25">
      <c r="A2" t="s">
        <v>319</v>
      </c>
      <c r="C2" t="s">
        <v>320</v>
      </c>
      <c r="D2" t="s">
        <v>321</v>
      </c>
      <c r="N2">
        <v>10</v>
      </c>
    </row>
    <row r="3" spans="1:14" x14ac:dyDescent="0.25">
      <c r="A3" t="s">
        <v>322</v>
      </c>
      <c r="N3">
        <v>0</v>
      </c>
    </row>
    <row r="4" spans="1:14" x14ac:dyDescent="0.25">
      <c r="A4" t="s">
        <v>323</v>
      </c>
      <c r="N4">
        <v>0</v>
      </c>
    </row>
    <row r="5" spans="1:14" x14ac:dyDescent="0.25">
      <c r="A5" t="s">
        <v>324</v>
      </c>
      <c r="N5">
        <v>0</v>
      </c>
    </row>
    <row r="6" spans="1:14" x14ac:dyDescent="0.25">
      <c r="A6" t="s">
        <v>325</v>
      </c>
      <c r="N6">
        <v>121</v>
      </c>
    </row>
    <row r="7" spans="1:14" x14ac:dyDescent="0.25">
      <c r="A7" t="s">
        <v>326</v>
      </c>
      <c r="B7">
        <v>10</v>
      </c>
      <c r="D7" s="27" t="s">
        <v>327</v>
      </c>
      <c r="E7" t="s">
        <v>328</v>
      </c>
      <c r="N7">
        <v>16</v>
      </c>
    </row>
    <row r="8" spans="1:14" x14ac:dyDescent="0.25">
      <c r="A8" t="s">
        <v>329</v>
      </c>
      <c r="B8">
        <v>50</v>
      </c>
      <c r="N8">
        <v>22</v>
      </c>
    </row>
    <row r="9" spans="1:14" x14ac:dyDescent="0.25">
      <c r="A9" t="s">
        <v>330</v>
      </c>
      <c r="B9">
        <v>2</v>
      </c>
      <c r="C9" t="s">
        <v>331</v>
      </c>
      <c r="D9">
        <v>501</v>
      </c>
      <c r="N9">
        <v>70</v>
      </c>
    </row>
    <row r="10" spans="1:14" x14ac:dyDescent="0.25">
      <c r="A10" s="28" t="s">
        <v>332</v>
      </c>
      <c r="B10" s="28">
        <f ca="1">COUNTA(OFFSET(T5_raw!A2,0,0,D9-B9+1,1))</f>
        <v>500</v>
      </c>
      <c r="N10">
        <v>49</v>
      </c>
    </row>
    <row r="11" spans="1:14" x14ac:dyDescent="0.25">
      <c r="A11" t="s">
        <v>333</v>
      </c>
      <c r="N11">
        <v>70</v>
      </c>
    </row>
    <row r="12" spans="1:14" x14ac:dyDescent="0.25">
      <c r="A12" t="s">
        <v>334</v>
      </c>
      <c r="N12">
        <v>26</v>
      </c>
    </row>
    <row r="13" spans="1:14" x14ac:dyDescent="0.25">
      <c r="A13" t="s">
        <v>335</v>
      </c>
      <c r="B13" t="s">
        <v>1180</v>
      </c>
      <c r="N13">
        <v>47</v>
      </c>
    </row>
    <row r="14" spans="1:14" ht="15.75" thickBot="1" x14ac:dyDescent="0.3">
      <c r="N14">
        <v>8</v>
      </c>
    </row>
    <row r="15" spans="1:14" ht="15.75" thickTop="1" x14ac:dyDescent="0.25">
      <c r="A15" s="110" t="s">
        <v>375</v>
      </c>
      <c r="B15" s="30" t="s">
        <v>337</v>
      </c>
      <c r="C15" s="30" t="s">
        <v>338</v>
      </c>
      <c r="D15" s="30" t="s">
        <v>339</v>
      </c>
      <c r="E15" s="115" t="s">
        <v>340</v>
      </c>
      <c r="G15" s="110" t="s">
        <v>336</v>
      </c>
      <c r="H15" s="30" t="s">
        <v>337</v>
      </c>
      <c r="I15" s="30" t="s">
        <v>338</v>
      </c>
      <c r="J15" s="30" t="s">
        <v>339</v>
      </c>
      <c r="K15" s="115" t="s">
        <v>340</v>
      </c>
      <c r="N15">
        <v>16</v>
      </c>
    </row>
    <row r="16" spans="1:14" x14ac:dyDescent="0.25">
      <c r="A16" s="111" t="s">
        <v>376</v>
      </c>
      <c r="B16" s="32">
        <f ca="1">COUNTIF(OFFSET(T5_raw!C2,0,0,D9-B9+1,1), "HC")</f>
        <v>45</v>
      </c>
      <c r="C16" s="33">
        <f ca="1">(B16/H121)*100</f>
        <v>9</v>
      </c>
      <c r="D16" s="33">
        <f ca="1">SUM(J17:J88)</f>
        <v>2.3654149362773156</v>
      </c>
      <c r="E16" s="116">
        <f ca="1">1-SUM(K17:K88)</f>
        <v>0.85629629629629633</v>
      </c>
      <c r="G16" s="113" t="s">
        <v>114</v>
      </c>
      <c r="K16" s="119"/>
      <c r="N16">
        <v>121</v>
      </c>
    </row>
    <row r="17" spans="1:14" x14ac:dyDescent="0.25">
      <c r="A17" s="112" t="s">
        <v>377</v>
      </c>
      <c r="B17">
        <f ca="1">COUNTIF(OFFSET(T5_raw!C2,0,0,D9-B9+1,1), "AA")</f>
        <v>298</v>
      </c>
      <c r="C17" s="29">
        <f ca="1">(B17/H121)*100</f>
        <v>59.599999999999994</v>
      </c>
      <c r="D17" s="29">
        <f ca="1">SUM(J90:J94)</f>
        <v>0.22179634885076965</v>
      </c>
      <c r="E17" s="117">
        <f ca="1">1-SUM(K90:K94)</f>
        <v>0.10195486689788746</v>
      </c>
      <c r="G17" s="112" t="s">
        <v>125</v>
      </c>
      <c r="H17">
        <f ca="1">COUNTIF(OFFSET(T5_raw!A2,0,0,D9-B9+1,1),"ACAN")</f>
        <v>0</v>
      </c>
      <c r="I17" s="29">
        <f ca="1">(H17/H121)*100</f>
        <v>0</v>
      </c>
      <c r="J17" s="29">
        <f ca="1">IF(H17=0,0,-1*((H17/B16)*(LN(H17/B16))))</f>
        <v>0</v>
      </c>
      <c r="K17" s="117">
        <f ca="1">IF(H17=0,0,((H17/B16)^2))</f>
        <v>0</v>
      </c>
      <c r="N17">
        <v>7</v>
      </c>
    </row>
    <row r="18" spans="1:14" x14ac:dyDescent="0.25">
      <c r="A18" s="111" t="s">
        <v>378</v>
      </c>
      <c r="B18" s="32">
        <f ca="1">COUNTIF(OFFSET(T5_raw!C2,0,0,D9-B9+1,1), "AB")</f>
        <v>4</v>
      </c>
      <c r="C18" s="33">
        <f ca="1">(B18/H121)*100</f>
        <v>0.8</v>
      </c>
      <c r="D18" s="33">
        <f ca="1">SUM(J96:J100)</f>
        <v>0</v>
      </c>
      <c r="E18" s="116">
        <f ca="1">1-SUM(K96:K100)</f>
        <v>0</v>
      </c>
      <c r="G18" s="112" t="s">
        <v>127</v>
      </c>
      <c r="H18">
        <f ca="1">COUNTIF(OFFSET(T5_raw!A2,0,0,D9-B9+1,1),"ACB")</f>
        <v>1</v>
      </c>
      <c r="I18" s="29">
        <f ca="1">(H18/H121)*100</f>
        <v>0.2</v>
      </c>
      <c r="J18" s="29">
        <f ca="1">IF(H18=0,0,-1*((H18/B16)*(LN(H18/B16))))</f>
        <v>8.4592499772673774E-2</v>
      </c>
      <c r="K18" s="117">
        <f ca="1">IF(H18=0,0,((H18/B16)^2))</f>
        <v>4.9382716049382717E-4</v>
      </c>
    </row>
    <row r="19" spans="1:14" x14ac:dyDescent="0.25">
      <c r="A19" s="112" t="s">
        <v>379</v>
      </c>
      <c r="B19">
        <f ca="1">COUNTIF(OFFSET(T5_raw!C2,0,0,D9-B9+1,1), "MA")</f>
        <v>75</v>
      </c>
      <c r="C19" s="29">
        <f ca="1">(B19/H121)*100</f>
        <v>15</v>
      </c>
      <c r="D19" s="29">
        <f ca="1">SUM(J102:J105)</f>
        <v>0</v>
      </c>
      <c r="E19" s="117">
        <f ca="1">1-SUM(K102:K105)</f>
        <v>0</v>
      </c>
      <c r="G19" s="112" t="s">
        <v>129</v>
      </c>
      <c r="H19">
        <f ca="1">COUNTIF(OFFSET(T5_raw!A2,0,0,D9-B9+1,1),"ACC")</f>
        <v>0</v>
      </c>
      <c r="I19" s="29">
        <f ca="1">(H19/H121)*100</f>
        <v>0</v>
      </c>
      <c r="J19" s="29">
        <f ca="1">IF(H19=0,0,-1*((H19/B16)*(LN(H19/B16))))</f>
        <v>0</v>
      </c>
      <c r="K19" s="117">
        <f ca="1">IF(H19=0,0,((H19/B16)^2))</f>
        <v>0</v>
      </c>
    </row>
    <row r="20" spans="1:14" x14ac:dyDescent="0.25">
      <c r="A20" s="111" t="s">
        <v>380</v>
      </c>
      <c r="B20" s="32">
        <f ca="1">COUNTIF(OFFSET(T5_raw!C2,0,0,D9-B9+1,1), "HA")</f>
        <v>50</v>
      </c>
      <c r="C20" s="33">
        <f ca="1">(B20/H121)*100</f>
        <v>10</v>
      </c>
      <c r="D20" s="33">
        <f ca="1">SUM(J107:J107)</f>
        <v>0</v>
      </c>
      <c r="E20" s="116">
        <f ca="1">1-SUM(K107:K107)</f>
        <v>0</v>
      </c>
      <c r="G20" s="112" t="s">
        <v>131</v>
      </c>
      <c r="H20">
        <f ca="1">COUNTIF(OFFSET(T5_raw!A2,0,0,D9-B9+1,1),"ACD")</f>
        <v>1</v>
      </c>
      <c r="I20" s="29">
        <f ca="1">(H20/H121)*100</f>
        <v>0.2</v>
      </c>
      <c r="J20" s="29">
        <f ca="1">IF(H20=0,0,-1*((H20/B16)*(LN(H20/B16))))</f>
        <v>8.4592499772673774E-2</v>
      </c>
      <c r="K20" s="117">
        <f ca="1">IF(H20=0,0,((H20/B16)^2))</f>
        <v>4.9382716049382717E-4</v>
      </c>
    </row>
    <row r="21" spans="1:14" x14ac:dyDescent="0.25">
      <c r="A21" s="112" t="s">
        <v>381</v>
      </c>
      <c r="B21">
        <f ca="1">COUNTIF(OFFSET(T5_raw!C2,0,0,D9-B9+1,1), "OB")</f>
        <v>28</v>
      </c>
      <c r="C21" s="29">
        <f ca="1">(B21/H121)*100</f>
        <v>5.6000000000000005</v>
      </c>
      <c r="D21" s="29">
        <f ca="1">SUM(J109:J118)</f>
        <v>0.15407610367102942</v>
      </c>
      <c r="E21" s="117">
        <f ca="1">1-SUM(K109:K118)</f>
        <v>6.8877551020408045E-2</v>
      </c>
      <c r="G21" s="112" t="s">
        <v>133</v>
      </c>
      <c r="H21">
        <f ca="1">COUNTIF(OFFSET(T5_raw!A2,0,0,D9-B9+1,1),"ACH")</f>
        <v>0</v>
      </c>
      <c r="I21" s="29">
        <f ca="1">(H21/H121)*100</f>
        <v>0</v>
      </c>
      <c r="J21" s="29">
        <f ca="1">IF(H21=0,0,-1*((H21/B16)*(LN(H21/B16))))</f>
        <v>0</v>
      </c>
      <c r="K21" s="117">
        <f ca="1">IF(H21=0,0,((H21/B16)^2))</f>
        <v>0</v>
      </c>
    </row>
    <row r="22" spans="1:14" x14ac:dyDescent="0.25">
      <c r="A22" s="111" t="s">
        <v>382</v>
      </c>
      <c r="B22" s="32">
        <f ca="1">COUNTIF(OFFSET(T5_raw!C2,0,0,D9-B9+1,1), "TWB")</f>
        <v>0</v>
      </c>
      <c r="C22" s="33">
        <f ca="1">(B22/B23)*100</f>
        <v>0</v>
      </c>
      <c r="D22" s="32"/>
      <c r="E22" s="118"/>
      <c r="G22" s="112" t="s">
        <v>135</v>
      </c>
      <c r="H22">
        <f ca="1">COUNTIF(OFFSET(T5_raw!A2,0,0,D9-B9+1,1),"ACT")</f>
        <v>2</v>
      </c>
      <c r="I22" s="29">
        <f ca="1">(H22/H121)*100</f>
        <v>0.4</v>
      </c>
      <c r="J22" s="29">
        <f ca="1">IF(H22=0,0,-1*((H22/B16)*(LN(H22/B16))))</f>
        <v>0.13837845818712774</v>
      </c>
      <c r="K22" s="117">
        <f ca="1">IF(H22=0,0,((H22/B16)^2))</f>
        <v>1.9753086419753087E-3</v>
      </c>
    </row>
    <row r="23" spans="1:14" x14ac:dyDescent="0.25">
      <c r="A23" s="113" t="s">
        <v>383</v>
      </c>
      <c r="B23" s="28">
        <f ca="1">SUM(B16:B22)</f>
        <v>500</v>
      </c>
      <c r="C23" s="34">
        <f ca="1">SUM(C16:C22)-C22</f>
        <v>99.999999999999986</v>
      </c>
      <c r="E23" s="119"/>
      <c r="G23" s="112" t="s">
        <v>136</v>
      </c>
      <c r="H23">
        <f ca="1">COUNTIF(OFFSET(T5_raw!A2,0,0,D9-B9+1,1),"ACR")</f>
        <v>0</v>
      </c>
      <c r="I23" s="29">
        <f ca="1">(H23/H121)*100</f>
        <v>0</v>
      </c>
      <c r="J23" s="29">
        <f ca="1">IF(H23=0,0,-1*((H23/B16)*(LN(H23/B16))))</f>
        <v>0</v>
      </c>
      <c r="K23" s="117">
        <f ca="1">IF(H23=0,0,((H23/B16)^2))</f>
        <v>0</v>
      </c>
    </row>
    <row r="24" spans="1:14" x14ac:dyDescent="0.25">
      <c r="A24" s="112"/>
      <c r="E24" s="119"/>
      <c r="G24" s="112" t="s">
        <v>138</v>
      </c>
      <c r="H24">
        <f ca="1">COUNTIF(OFFSET(T5_raw!A2,0,0,D9-B9+1,1),"AST")</f>
        <v>4</v>
      </c>
      <c r="I24" s="29">
        <f ca="1">(H24/H121)*100</f>
        <v>0.8</v>
      </c>
      <c r="J24" s="29">
        <f ca="1">IF(H24=0,0,-1*((H24/B16)*(LN(H24/B16))))</f>
        <v>0.21514383365781595</v>
      </c>
      <c r="K24" s="117">
        <f ca="1">IF(H24=0,0,((H24/B16)^2))</f>
        <v>7.9012345679012348E-3</v>
      </c>
    </row>
    <row r="25" spans="1:14" x14ac:dyDescent="0.25">
      <c r="A25" s="113" t="s">
        <v>384</v>
      </c>
      <c r="E25" s="119"/>
      <c r="G25" s="112" t="s">
        <v>139</v>
      </c>
      <c r="H25">
        <f ca="1">COUNTIF(OFFSET(T5_raw!A2,0,0,D9-B9+1,1),"AF")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117">
        <f ca="1">IF(H25=0,0,((H25/B16)^2))</f>
        <v>0</v>
      </c>
    </row>
    <row r="26" spans="1:14" x14ac:dyDescent="0.25">
      <c r="A26" s="111" t="s">
        <v>277</v>
      </c>
      <c r="B26" s="32">
        <f t="array" aca="1" ref="B26" ca="1">SUM((OFFSET(T5_raw!B2,0,0,D9-B9+1,1)="COTS") * (OFFSET(T5_raw!C2,0,0,D9-B9+1,1)&lt;&gt;"TWS"))</f>
        <v>0</v>
      </c>
      <c r="C26" s="33">
        <f ca="1">(B26/H121)*100</f>
        <v>0</v>
      </c>
      <c r="D26" s="32"/>
      <c r="E26" s="118"/>
      <c r="G26" s="112" t="s">
        <v>141</v>
      </c>
      <c r="H26">
        <f ca="1">COUNTIF(OFFSET(T5_raw!A2,0,0,D9-B9+1,1),"BLEC")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117">
        <f ca="1">IF(H26=0,0,((H26/B16)^2))</f>
        <v>0</v>
      </c>
    </row>
    <row r="27" spans="1:14" x14ac:dyDescent="0.25">
      <c r="A27" s="112" t="s">
        <v>141</v>
      </c>
      <c r="B27">
        <f t="array" aca="1" ref="B27" ca="1">SUM((OFFSET(T5_raw!B2,0,0,D9-B9+1,1)="BLEC") * (OFFSET(T5_raw!C2,0,0,D9-B9+1,1)&lt;&gt;"TWS"))</f>
        <v>0</v>
      </c>
      <c r="C27" s="29">
        <f ca="1">(B27/H121)*100</f>
        <v>0</v>
      </c>
      <c r="E27" s="119"/>
      <c r="G27" s="112" t="s">
        <v>143</v>
      </c>
      <c r="H27">
        <f ca="1">COUNTIF(OFFSET(T5_raw!A2,0,0,D9-B9+1,1),"CAU")</f>
        <v>0</v>
      </c>
      <c r="I27" s="29">
        <f ca="1">(H27/H121)*100</f>
        <v>0</v>
      </c>
      <c r="J27" s="29">
        <f ca="1">IF(H27=0,0,-1*((H27/B16)*(LN(H27/B16))))</f>
        <v>0</v>
      </c>
      <c r="K27" s="117">
        <f ca="1">IF(H27=0,0,((H27/B16)^2))</f>
        <v>0</v>
      </c>
    </row>
    <row r="28" spans="1:14" x14ac:dyDescent="0.25">
      <c r="A28" s="111" t="s">
        <v>269</v>
      </c>
      <c r="B28" s="32">
        <f t="array" aca="1" ref="B28" ca="1">SUM((OFFSET(T5_raw!B2,0,0,D9-B9+1,1)="COD") * (OFFSET(T5_raw!C2,0,0,D9-B9+1,1)&lt;&gt;"TWS"))</f>
        <v>0</v>
      </c>
      <c r="C28" s="33">
        <f ca="1">(B28/H121)*100</f>
        <v>0</v>
      </c>
      <c r="D28" s="32"/>
      <c r="E28" s="118"/>
      <c r="G28" s="112" t="s">
        <v>145</v>
      </c>
      <c r="H28">
        <f ca="1">COUNTIF(OFFSET(T5_raw!A2,0,0,D9-B9+1,1),"COE")</f>
        <v>0</v>
      </c>
      <c r="I28" s="29">
        <f ca="1">(H28/H121)*100</f>
        <v>0</v>
      </c>
      <c r="J28" s="29">
        <f ca="1">IF(H28=0,0,-1*((H28/B16)*(LN(H28/B16))))</f>
        <v>0</v>
      </c>
      <c r="K28" s="117">
        <f ca="1">IF(H28=0,0,((H28/B16)^2))</f>
        <v>0</v>
      </c>
    </row>
    <row r="29" spans="1:14" x14ac:dyDescent="0.25">
      <c r="A29" s="112" t="s">
        <v>279</v>
      </c>
      <c r="B29">
        <f t="array" aca="1" ref="B29" ca="1">SUM((OFFSET(T5_raw!B2,0,0,D9-B9+1,1)="COR") * (OFFSET(T5_raw!C2,0,0,D9-B9+1,1)&lt;&gt;"TWS"))</f>
        <v>0</v>
      </c>
      <c r="C29" s="29">
        <f ca="1">(B29/H121)*100</f>
        <v>0</v>
      </c>
      <c r="E29" s="119"/>
      <c r="G29" s="112" t="s">
        <v>147</v>
      </c>
      <c r="H29">
        <f ca="1">COUNTIF(OFFSET(T5_raw!A2,0,0,D9-B9+1,1),"COS")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117">
        <f ca="1">IF(H29=0,0,((H29/B16)^2))</f>
        <v>0</v>
      </c>
    </row>
    <row r="30" spans="1:14" x14ac:dyDescent="0.25">
      <c r="A30" s="111" t="s">
        <v>281</v>
      </c>
      <c r="B30" s="32">
        <f t="array" aca="1" ref="B30" ca="1">SUM((OFFSET(T5_raw!B2,0,0,D9-B9+1,1)="DIA") * (OFFSET(T5_raw!C2,0,0,D9-B9+1,1)&lt;&gt;"TWS"))</f>
        <v>0</v>
      </c>
      <c r="C30" s="33">
        <f ca="1">(B30/H121)*100</f>
        <v>0</v>
      </c>
      <c r="D30" s="32"/>
      <c r="E30" s="118"/>
      <c r="G30" s="112" t="s">
        <v>149</v>
      </c>
      <c r="H30">
        <f ca="1">COUNTIF(OFFSET(T5_raw!A2,0,0,D9-B9+1,1),"CYP")</f>
        <v>1</v>
      </c>
      <c r="I30" s="29">
        <f ca="1">(H30/H121)*100</f>
        <v>0.2</v>
      </c>
      <c r="J30" s="29">
        <f ca="1">IF(H30=0,0,-1*((H30/B16)*(LN(H30/B16))))</f>
        <v>8.4592499772673774E-2</v>
      </c>
      <c r="K30" s="117">
        <f ca="1">IF(H30=0,0,((H30/B16)^2))</f>
        <v>4.9382716049382717E-4</v>
      </c>
    </row>
    <row r="31" spans="1:14" x14ac:dyDescent="0.25">
      <c r="A31" s="112" t="s">
        <v>257</v>
      </c>
      <c r="B31">
        <f t="array" aca="1" ref="B31" ca="1">SUM((OFFSET(T5_raw!B2,0,0,D9-B9+1,1)="DIS") * (OFFSET(T5_raw!C2,0,0,D9-B9+1,1)&lt;&gt;"TWS"))</f>
        <v>0</v>
      </c>
      <c r="C31" s="29">
        <f ca="1">(B31/H121)*100</f>
        <v>0</v>
      </c>
      <c r="E31" s="119"/>
      <c r="G31" s="112" t="s">
        <v>150</v>
      </c>
      <c r="H31">
        <f ca="1">COUNTIF(OFFSET(T5_raw!A2,0,0,D9-B9+1,1),"DIP")</f>
        <v>0</v>
      </c>
      <c r="I31" s="29">
        <f ca="1">(H31/H121)*100</f>
        <v>0</v>
      </c>
      <c r="J31" s="29">
        <f ca="1">IF(H31=0,0,-1*((H31/B16)*(LN(H31/B16))))</f>
        <v>0</v>
      </c>
      <c r="K31" s="117">
        <f ca="1">IF(H31=0,0,((H31/B16)^2))</f>
        <v>0</v>
      </c>
    </row>
    <row r="32" spans="1:14" x14ac:dyDescent="0.25">
      <c r="A32" s="111" t="s">
        <v>283</v>
      </c>
      <c r="B32" s="32">
        <f t="array" aca="1" ref="B32" ca="1">SUM((OFFSET(T5_raw!B2,0,0,D9-B9+1,1)="GORG") * (OFFSET(T5_raw!C2,0,0,D9-B9+1,1)&lt;&gt;"TWS"))</f>
        <v>0</v>
      </c>
      <c r="C32" s="33">
        <f ca="1">(B32/H121)*100</f>
        <v>0</v>
      </c>
      <c r="D32" s="32"/>
      <c r="E32" s="118"/>
      <c r="G32" s="112" t="s">
        <v>151</v>
      </c>
      <c r="H32">
        <f ca="1">COUNTIF(OFFSET(T5_raw!A2,0,0,D9-B9+1,1),"ECHY")</f>
        <v>0</v>
      </c>
      <c r="I32" s="29">
        <f ca="1">(H32/H121)*100</f>
        <v>0</v>
      </c>
      <c r="J32" s="29">
        <f ca="1">IF(H32=0,0,-1*((H32/B16)*(LN(H32/B16))))</f>
        <v>0</v>
      </c>
      <c r="K32" s="117">
        <f ca="1">IF(H32=0,0,((H32/B16)^2))</f>
        <v>0</v>
      </c>
    </row>
    <row r="33" spans="1:11" x14ac:dyDescent="0.25">
      <c r="A33" s="112" t="s">
        <v>285</v>
      </c>
      <c r="B33">
        <f t="array" aca="1" ref="B33" ca="1">SUM((OFFSET(T5_raw!B2,0,0,D9-B9+1,1)="ISIS") * (OFFSET(T5_raw!C2,0,0,D9-B9+1,1)&lt;&gt;"TWS"))</f>
        <v>0</v>
      </c>
      <c r="C33" s="29">
        <f ca="1">(B33/H121)*100</f>
        <v>0</v>
      </c>
      <c r="E33" s="119"/>
      <c r="G33" s="112" t="s">
        <v>152</v>
      </c>
      <c r="H33">
        <f ca="1">COUNTIF(OFFSET(T5_raw!A2,0,0,D9-B9+1,1),"ECHI")</f>
        <v>1</v>
      </c>
      <c r="I33" s="29">
        <f ca="1">(H33/H121)*100</f>
        <v>0.2</v>
      </c>
      <c r="J33" s="29">
        <f ca="1">IF(H33=0,0,-1*((H33/B16)*(LN(H33/B16))))</f>
        <v>8.4592499772673774E-2</v>
      </c>
      <c r="K33" s="117">
        <f ca="1">IF(H33=0,0,((H33/B16)^2))</f>
        <v>4.9382716049382717E-4</v>
      </c>
    </row>
    <row r="34" spans="1:11" x14ac:dyDescent="0.25">
      <c r="A34" s="111" t="s">
        <v>271</v>
      </c>
      <c r="B34" s="32">
        <f t="array" aca="1" ref="B34" ca="1">SUM((OFFSET(T5_raw!B2,0,0,D9-B9+1,1)="KAPP") * (OFFSET(T5_raw!C2,0,0,D9-B9+1,1)&lt;&gt;"TWS"))</f>
        <v>0</v>
      </c>
      <c r="C34" s="33">
        <f ca="1">(B34/H121)*100</f>
        <v>0</v>
      </c>
      <c r="D34" s="32"/>
      <c r="E34" s="118"/>
      <c r="G34" s="112" t="s">
        <v>154</v>
      </c>
      <c r="H34">
        <f ca="1">COUNTIF(OFFSET(T5_raw!A2,0,0,D9-B9+1,1),"EUP")</f>
        <v>0</v>
      </c>
      <c r="I34" s="29">
        <f ca="1">(H34/H121)*100</f>
        <v>0</v>
      </c>
      <c r="J34" s="29">
        <f ca="1">IF(H34=0,0,-1*((H34/B16)*(LN(H34/B16))))</f>
        <v>0</v>
      </c>
      <c r="K34" s="117">
        <f ca="1">IF(H34=0,0,((H34/B16)^2))</f>
        <v>0</v>
      </c>
    </row>
    <row r="35" spans="1:11" x14ac:dyDescent="0.25">
      <c r="A35" s="112" t="s">
        <v>274</v>
      </c>
      <c r="B35">
        <f t="array" aca="1" ref="B35" ca="1">SUM((OFFSET(T5_raw!B2,0,0,D9-B9+1,1)="SARG") * (OFFSET(T5_raw!C2,0,0,D9-B9+1,1)&lt;&gt;"TWS"))</f>
        <v>0</v>
      </c>
      <c r="C35" s="29">
        <f ca="1">(B35/H121)*100</f>
        <v>0</v>
      </c>
      <c r="E35" s="119"/>
      <c r="G35" s="112" t="s">
        <v>156</v>
      </c>
      <c r="H35">
        <f ca="1">COUNTIF(OFFSET(T5_raw!A2,0,0,D9-B9+1,1),"FAV")</f>
        <v>3</v>
      </c>
      <c r="I35" s="29">
        <f ca="1">(H35/H121)*100</f>
        <v>0.6</v>
      </c>
      <c r="J35" s="29">
        <f ca="1">IF(H35=0,0,-1*((H35/B16)*(LN(H35/B16))))</f>
        <v>0.18053668007348067</v>
      </c>
      <c r="K35" s="117">
        <f ca="1">IF(H35=0,0,((H35/B16)^2))</f>
        <v>4.4444444444444444E-3</v>
      </c>
    </row>
    <row r="36" spans="1:11" x14ac:dyDescent="0.25">
      <c r="A36" s="111" t="s">
        <v>229</v>
      </c>
      <c r="B36" s="32">
        <f t="array" aca="1" ref="B36" ca="1">SUM((OFFSET(T5_raw!B2,0,0,D9-B9+1,1)="ZACRF") * (OFFSET(T5_raw!C2,0,0,D9-B9+1,1)&lt;&gt;"TWS"))</f>
        <v>0</v>
      </c>
      <c r="C36" s="33">
        <f ca="1">(B36/H121)*100</f>
        <v>0</v>
      </c>
      <c r="D36" s="32"/>
      <c r="E36" s="118"/>
      <c r="G36" s="112" t="s">
        <v>158</v>
      </c>
      <c r="H36">
        <f ca="1">COUNTIF(OFFSET(T5_raw!A2,0,0,D9-B9+1,1),"FVI")</f>
        <v>1</v>
      </c>
      <c r="I36" s="29">
        <f ca="1">(H36/H121)*100</f>
        <v>0.2</v>
      </c>
      <c r="J36" s="29">
        <f ca="1">IF(H36=0,0,-1*((H36/B16)*(LN(H36/B16))))</f>
        <v>8.4592499772673774E-2</v>
      </c>
      <c r="K36" s="117">
        <f ca="1">IF(H36=0,0,((H36/B16)^2))</f>
        <v>4.9382716049382717E-4</v>
      </c>
    </row>
    <row r="37" spans="1:11" x14ac:dyDescent="0.25">
      <c r="A37" s="112" t="s">
        <v>231</v>
      </c>
      <c r="B37">
        <f t="array" aca="1" ref="B37" ca="1">SUM((OFFSET(T5_raw!B2,0,0,D9-B9+1,1)="ZAGARF") * (OFFSET(T5_raw!C2,0,0,D9-B9+1,1)&lt;&gt;"TWS"))</f>
        <v>0</v>
      </c>
      <c r="C37" s="29">
        <f ca="1">(B37/H121)*100</f>
        <v>0</v>
      </c>
      <c r="E37" s="119"/>
      <c r="G37" s="112" t="s">
        <v>159</v>
      </c>
      <c r="H37">
        <f ca="1">COUNTIF(OFFSET(T5_raw!A2,0,0,D9-B9+1,1),"CMR")</f>
        <v>0</v>
      </c>
      <c r="I37" s="29">
        <f ca="1">(H37/H121)*100</f>
        <v>0</v>
      </c>
      <c r="J37" s="29">
        <f ca="1">IF(H37=0,0,-1*((H37/B16)*(LN(H37/B16))))</f>
        <v>0</v>
      </c>
      <c r="K37" s="117">
        <f ca="1">IF(H37=0,0,((H37/B16)^2))</f>
        <v>0</v>
      </c>
    </row>
    <row r="38" spans="1:11" x14ac:dyDescent="0.25">
      <c r="A38" s="111" t="s">
        <v>233</v>
      </c>
      <c r="B38" s="32">
        <f t="array" aca="1" ref="B38" ca="1">SUM((OFFSET(T5_raw!B2,0,0,D9-B9+1,1)="ZAGATF") * (OFFSET(T5_raw!C2,0,0,D9-B9+1,1)&lt;&gt;"TWS"))</f>
        <v>0</v>
      </c>
      <c r="C38" s="33">
        <f ca="1">(B38/H121)*100</f>
        <v>0</v>
      </c>
      <c r="D38" s="32"/>
      <c r="E38" s="118"/>
      <c r="G38" s="112" t="s">
        <v>161</v>
      </c>
      <c r="H38">
        <f ca="1">COUNTIF(OFFSET(T5_raw!A2,0,0,D9-B9+1,1),"GAL")</f>
        <v>0</v>
      </c>
      <c r="I38" s="29">
        <f ca="1">(H38/H121)*100</f>
        <v>0</v>
      </c>
      <c r="J38" s="29">
        <f ca="1">IF(H38=0,0,-1*((H38/B16)*(LN(H38/B16))))</f>
        <v>0</v>
      </c>
      <c r="K38" s="117">
        <f ca="1">IF(H38=0,0,((H38/B16)^2))</f>
        <v>0</v>
      </c>
    </row>
    <row r="39" spans="1:11" x14ac:dyDescent="0.25">
      <c r="A39" s="112" t="s">
        <v>235</v>
      </c>
      <c r="B39">
        <f t="array" aca="1" ref="B39" ca="1">SUM((OFFSET(T5_raw!B2,0,0,D9-B9+1,1)="ZDENF") * (OFFSET(T5_raw!C2,0,0,D9-B9+1,1)&lt;&gt;"TWS"))</f>
        <v>0</v>
      </c>
      <c r="C39" s="29">
        <f ca="1">(B39/H121)*100</f>
        <v>0</v>
      </c>
      <c r="E39" s="119"/>
      <c r="G39" s="112" t="s">
        <v>163</v>
      </c>
      <c r="H39">
        <f ca="1">COUNTIF(OFFSET(T5_raw!A2,0,0,D9-B9+1,1),"GONIA")</f>
        <v>2</v>
      </c>
      <c r="I39" s="29">
        <f ca="1">(H39/H121)*100</f>
        <v>0.4</v>
      </c>
      <c r="J39" s="29">
        <f ca="1">IF(H39=0,0,-1*((H39/B16)*(LN(H39/B16))))</f>
        <v>0.13837845818712774</v>
      </c>
      <c r="K39" s="117">
        <f ca="1">IF(H39=0,0,((H39/B16)^2))</f>
        <v>1.9753086419753087E-3</v>
      </c>
    </row>
    <row r="40" spans="1:11" x14ac:dyDescent="0.25">
      <c r="A40" s="111" t="s">
        <v>237</v>
      </c>
      <c r="B40" s="32">
        <f t="array" aca="1" ref="B40" ca="1">SUM((OFFSET(T5_raw!B2,0,0,D9-B9+1,1)="ZEUPF") * (OFFSET(T5_raw!C2,0,0,D9-B9+1,1)&lt;&gt;"TWS"))</f>
        <v>0</v>
      </c>
      <c r="C40" s="33">
        <f ca="1">(B40/H121)*100</f>
        <v>0</v>
      </c>
      <c r="D40" s="32"/>
      <c r="E40" s="118"/>
      <c r="G40" s="112" t="s">
        <v>164</v>
      </c>
      <c r="H40">
        <f ca="1">COUNTIF(OFFSET(T5_raw!A2,0,0,D9-B9+1,1),"GONIO")</f>
        <v>0</v>
      </c>
      <c r="I40" s="29">
        <f ca="1">(H40/H121)*100</f>
        <v>0</v>
      </c>
      <c r="J40" s="29">
        <f ca="1">IF(H40=0,0,-1*((H40/B16)*(LN(H40/B16))))</f>
        <v>0</v>
      </c>
      <c r="K40" s="117">
        <f ca="1">IF(H40=0,0,((H40/B16)^2))</f>
        <v>0</v>
      </c>
    </row>
    <row r="41" spans="1:11" x14ac:dyDescent="0.25">
      <c r="A41" s="112" t="s">
        <v>239</v>
      </c>
      <c r="B41">
        <f t="array" aca="1" ref="B41" ca="1">SUM((OFFSET(T5_raw!B2,0,0,D9-B9+1,1)="ZFAVF") * (OFFSET(T5_raw!C2,0,0,D9-B9+1,1)&lt;&gt;"TWS"))</f>
        <v>0</v>
      </c>
      <c r="C41" s="29">
        <f ca="1">(B41/H121)*100</f>
        <v>0</v>
      </c>
      <c r="E41" s="119"/>
      <c r="G41" s="112" t="s">
        <v>166</v>
      </c>
      <c r="H41">
        <f ca="1">COUNTIF(OFFSET(T5_raw!A2,0,0,D9-B9+1,1),"HEL")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117">
        <f ca="1">IF(H41=0,0,((H41/B16)^2))</f>
        <v>0</v>
      </c>
    </row>
    <row r="42" spans="1:11" x14ac:dyDescent="0.25">
      <c r="A42" s="111" t="s">
        <v>241</v>
      </c>
      <c r="B42" s="32">
        <f t="array" aca="1" ref="B42" ca="1">SUM((OFFSET(T5_raw!B2,0,0,D9-B9+1,1)="ZCMRF") * (OFFSET(T5_raw!C2,0,0,D9-B9+1,1)&lt;&gt;"TWS"))</f>
        <v>0</v>
      </c>
      <c r="C42" s="33">
        <f ca="1">(B42/H121)*100</f>
        <v>0</v>
      </c>
      <c r="D42" s="32"/>
      <c r="E42" s="118"/>
      <c r="G42" s="112" t="s">
        <v>168</v>
      </c>
      <c r="H42">
        <f ca="1">COUNTIF(OFFSET(T5_raw!A2,0,0,D9-B9+1,1),"HYD")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117">
        <f ca="1">IF(H42=0,0,((H42/B16)^2))</f>
        <v>0</v>
      </c>
    </row>
    <row r="43" spans="1:11" x14ac:dyDescent="0.25">
      <c r="A43" s="112" t="s">
        <v>243</v>
      </c>
      <c r="B43">
        <f t="array" aca="1" ref="B43" ca="1">SUM((OFFSET(T5_raw!B2,0,0,D9-B9+1,1)="ZMUSF") * (OFFSET(T5_raw!C2,0,0,D9-B9+1,1)&lt;&gt;"TWS"))</f>
        <v>0</v>
      </c>
      <c r="C43" s="29">
        <f ca="1">(B43/H121)*100</f>
        <v>0</v>
      </c>
      <c r="E43" s="119"/>
      <c r="G43" s="112" t="s">
        <v>170</v>
      </c>
      <c r="H43">
        <f ca="1">COUNTIF(OFFSET(T5_raw!A2,0,0,D9-B9+1,1),"ISO")</f>
        <v>6</v>
      </c>
      <c r="I43" s="29">
        <f ca="1">(H43/H121)*100</f>
        <v>1.2</v>
      </c>
      <c r="J43" s="29">
        <f ca="1">IF(H43=0,0,-1*((H43/B16)*(LN(H43/B16))))</f>
        <v>0.26865373607230197</v>
      </c>
      <c r="K43" s="117">
        <f ca="1">IF(H43=0,0,((H43/B16)^2))</f>
        <v>1.7777777777777778E-2</v>
      </c>
    </row>
    <row r="44" spans="1:11" x14ac:dyDescent="0.25">
      <c r="A44" s="111" t="s">
        <v>245</v>
      </c>
      <c r="B44" s="32">
        <f t="array" aca="1" ref="B44" ca="1">SUM((OFFSET(T5_raw!B2,0,0,D9-B9+1,1)="ZNSC") * (OFFSET(T5_raw!C2,0,0,D9-B9+1,1)&lt;&gt;"TWS"))</f>
        <v>0</v>
      </c>
      <c r="C44" s="33">
        <f ca="1">(B44/H121)*100</f>
        <v>0</v>
      </c>
      <c r="D44" s="32"/>
      <c r="E44" s="118"/>
      <c r="G44" s="112" t="s">
        <v>171</v>
      </c>
      <c r="H44">
        <f ca="1">COUNTIF(OFFSET(T5_raw!A2,0,0,D9-B9+1,1),"LEPA")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117">
        <f ca="1">IF(H44=0,0,((H44/B16)^2))</f>
        <v>0</v>
      </c>
    </row>
    <row r="45" spans="1:11" x14ac:dyDescent="0.25">
      <c r="A45" s="112" t="s">
        <v>247</v>
      </c>
      <c r="B45">
        <f t="array" aca="1" ref="B45" ca="1">SUM((OFFSET(T5_raw!B2,0,0,D9-B9+1,1)="ZOC") * (OFFSET(T5_raw!C2,0,0,D9-B9+1,1)&lt;&gt;"TWS"))</f>
        <v>0</v>
      </c>
      <c r="C45" s="29">
        <f ca="1">(B45/H121)*100</f>
        <v>0</v>
      </c>
      <c r="E45" s="119"/>
      <c r="G45" s="112" t="s">
        <v>173</v>
      </c>
      <c r="H45">
        <f ca="1">COUNTIF(OFFSET(T5_raw!A2,0,0,D9-B9+1,1),"LEPS")</f>
        <v>0</v>
      </c>
      <c r="I45" s="29">
        <f ca="1">(H45/H121)*100</f>
        <v>0</v>
      </c>
      <c r="J45" s="29">
        <f ca="1">IF(H45=0,0,-1*((H45/B16)*(LN(H45/B16))))</f>
        <v>0</v>
      </c>
      <c r="K45" s="117">
        <f ca="1">IF(H45=0,0,((H45/B16)^2))</f>
        <v>0</v>
      </c>
    </row>
    <row r="46" spans="1:11" x14ac:dyDescent="0.25">
      <c r="A46" s="111" t="s">
        <v>249</v>
      </c>
      <c r="B46" s="32">
        <f t="array" aca="1" ref="B46" ca="1">SUM((OFFSET(T5_raw!B2,0,0,D9-B9+1,1)="ZPOCF") * (OFFSET(T5_raw!C2,0,0,D9-B9+1,1)&lt;&gt;"TWS"))</f>
        <v>0</v>
      </c>
      <c r="C46" s="33">
        <f ca="1">(B46/H121)*100</f>
        <v>0</v>
      </c>
      <c r="D46" s="32"/>
      <c r="E46" s="118"/>
      <c r="G46" s="112" t="s">
        <v>175</v>
      </c>
      <c r="H46">
        <f ca="1">COUNTIF(OFFSET(T5_raw!A2,0,0,D9-B9+1,1),"LOB")</f>
        <v>0</v>
      </c>
      <c r="I46" s="29">
        <f ca="1">(H46/H121)*100</f>
        <v>0</v>
      </c>
      <c r="J46" s="29">
        <f ca="1">IF(H46=0,0,-1*((H46/B16)*(LN(H46/B16))))</f>
        <v>0</v>
      </c>
      <c r="K46" s="117">
        <f ca="1">IF(H46=0,0,((H46/B16)^2))</f>
        <v>0</v>
      </c>
    </row>
    <row r="47" spans="1:11" x14ac:dyDescent="0.25">
      <c r="A47" s="112" t="s">
        <v>251</v>
      </c>
      <c r="B47">
        <f t="array" aca="1" ref="B47" ca="1">SUM((OFFSET(T5_raw!B2,0,0,D9-B9+1,1)="ZPORF") * (OFFSET(T5_raw!C2,0,0,D9-B9+1,1)&lt;&gt;"TWS"))</f>
        <v>0</v>
      </c>
      <c r="C47" s="29">
        <f ca="1">(B47/H121)*100</f>
        <v>0</v>
      </c>
      <c r="E47" s="119"/>
      <c r="G47" s="112" t="s">
        <v>177</v>
      </c>
      <c r="H47">
        <f ca="1">COUNTIF(OFFSET(T5_raw!A2,0,0,D9-B9+1,1),"MER")</f>
        <v>1</v>
      </c>
      <c r="I47" s="29">
        <f ca="1">(H47/H121)*100</f>
        <v>0.2</v>
      </c>
      <c r="J47" s="29">
        <f ca="1">IF(H47=0,0,-1*((H47/B16)*(LN(H47/B16))))</f>
        <v>8.4592499772673774E-2</v>
      </c>
      <c r="K47" s="117">
        <f ca="1">IF(H47=0,0,((H47/B16)^2))</f>
        <v>4.9382716049382717E-4</v>
      </c>
    </row>
    <row r="48" spans="1:11" x14ac:dyDescent="0.25">
      <c r="A48" s="113" t="s">
        <v>385</v>
      </c>
      <c r="E48" s="119"/>
      <c r="G48" s="112" t="s">
        <v>179</v>
      </c>
      <c r="H48">
        <f ca="1">COUNTIF(OFFSET(T5_raw!A2,0,0,D9-B9+1,1),"MILL")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117">
        <f ca="1">IF(H48=0,0,((H48/B16)^2))</f>
        <v>0</v>
      </c>
    </row>
    <row r="49" spans="1:11" x14ac:dyDescent="0.25">
      <c r="A49" s="111" t="s">
        <v>277</v>
      </c>
      <c r="B49" s="32">
        <f ca="1">SUMPRODUCT( (OFFSET(T5_raw!B2,0,0,D9-B9+1,1)="COTS")*( OFFSET(T5_raw!C2,0,0,D9-B9+1,1)="HC"))</f>
        <v>0</v>
      </c>
      <c r="C49" s="33">
        <f ca="1">IF(B16=0,0,(B49/B16)*100)</f>
        <v>0</v>
      </c>
      <c r="D49" s="32"/>
      <c r="E49" s="118"/>
      <c r="G49" s="112" t="s">
        <v>181</v>
      </c>
      <c r="H49">
        <f ca="1">COUNTIF(OFFSET(T5_raw!A2,0,0,D9-B9+1,1),"MON")</f>
        <v>1</v>
      </c>
      <c r="I49" s="29">
        <f ca="1">(H49/H121)*100</f>
        <v>0.2</v>
      </c>
      <c r="J49" s="29">
        <f ca="1">IF(H49=0,0,-1*((H49/B16)*(LN(H49/B16))))</f>
        <v>8.4592499772673774E-2</v>
      </c>
      <c r="K49" s="117">
        <f ca="1">IF(H49=0,0,((H49/B16)^2))</f>
        <v>4.9382716049382717E-4</v>
      </c>
    </row>
    <row r="50" spans="1:11" x14ac:dyDescent="0.25">
      <c r="A50" s="112" t="s">
        <v>141</v>
      </c>
      <c r="B50">
        <f ca="1">SUMPRODUCT( (OFFSET(T5_raw!B2,0,0,D9-B9+1,1)="BLEC")*( OFFSET(T5_raw!C2,0,0,D9-B9+1,1)="HC"))</f>
        <v>0</v>
      </c>
      <c r="C50" s="29">
        <f ca="1">IF(B16=0,0,(B50/B16)*100)</f>
        <v>0</v>
      </c>
      <c r="E50" s="119"/>
      <c r="G50" s="112" t="s">
        <v>182</v>
      </c>
      <c r="H50">
        <f ca="1">COUNTIF(OFFSET(T5_raw!A2,0,0,D9-B9+1,1),"MONTB")</f>
        <v>0</v>
      </c>
      <c r="I50" s="29">
        <f ca="1">(H50/H121)*100</f>
        <v>0</v>
      </c>
      <c r="J50" s="29">
        <f ca="1">IF(H50=0,0,-1*((H50/B16)*(LN(H50/B16))))</f>
        <v>0</v>
      </c>
      <c r="K50" s="117">
        <f ca="1">IF(H50=0,0,((H50/B16)^2))</f>
        <v>0</v>
      </c>
    </row>
    <row r="51" spans="1:11" x14ac:dyDescent="0.25">
      <c r="A51" s="111" t="s">
        <v>269</v>
      </c>
      <c r="B51" s="32">
        <f ca="1">SUMPRODUCT( (OFFSET(T5_raw!B2,0,0,D9-B9+1,1)="COD")*( OFFSET(T5_raw!C2,0,0,D9-B9+1,1)="HC"))</f>
        <v>0</v>
      </c>
      <c r="C51" s="33">
        <f ca="1">IF(B16=0,0,(B51/B16)*100)</f>
        <v>0</v>
      </c>
      <c r="D51" s="32"/>
      <c r="E51" s="118"/>
      <c r="G51" s="112" t="s">
        <v>184</v>
      </c>
      <c r="H51">
        <f ca="1">COUNTIF(OFFSET(T5_raw!A2,0,0,D9-B9+1,1),"MONTE")</f>
        <v>0</v>
      </c>
      <c r="I51" s="29">
        <f ca="1">(H51/H121)*100</f>
        <v>0</v>
      </c>
      <c r="J51" s="29">
        <f ca="1">IF(H51=0,0,-1*((H51/B16)*(LN(H51/B16))))</f>
        <v>0</v>
      </c>
      <c r="K51" s="117">
        <f ca="1">IF(H51=0,0,((H51/B16)^2))</f>
        <v>0</v>
      </c>
    </row>
    <row r="52" spans="1:11" x14ac:dyDescent="0.25">
      <c r="A52" s="112" t="s">
        <v>279</v>
      </c>
      <c r="B52">
        <f ca="1">SUMPRODUCT( (OFFSET(T5_raw!B2,0,0,D9-B9+1,1)="COR")*( OFFSET(T5_raw!C2,0,0,D9-B9+1,1)="HC"))</f>
        <v>0</v>
      </c>
      <c r="C52" s="29">
        <f ca="1">IF(B16=0,0,(B52/B16)*100)</f>
        <v>0</v>
      </c>
      <c r="E52" s="119"/>
      <c r="G52" s="112" t="s">
        <v>186</v>
      </c>
      <c r="H52">
        <f ca="1">COUNTIF(OFFSET(T5_raw!A2,0,0,D9-B9+1,1),"MONTF")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117">
        <f ca="1">IF(H52=0,0,((H52/B16)^2))</f>
        <v>0</v>
      </c>
    </row>
    <row r="53" spans="1:11" x14ac:dyDescent="0.25">
      <c r="A53" s="111" t="s">
        <v>281</v>
      </c>
      <c r="B53" s="32">
        <f ca="1">SUMPRODUCT( (OFFSET(T5_raw!B2,0,0,D9-B9+1,1)="DIA")*( OFFSET(T5_raw!C2,0,0,D9-B9+1,1)="HC"))</f>
        <v>0</v>
      </c>
      <c r="C53" s="33">
        <f ca="1">IF(B16=0,0,(B53/B16)*100)</f>
        <v>0</v>
      </c>
      <c r="D53" s="32"/>
      <c r="E53" s="118"/>
      <c r="G53" s="112" t="s">
        <v>188</v>
      </c>
      <c r="H53">
        <f ca="1">COUNTIF(OFFSET(T5_raw!A2,0,0,D9-B9+1,1),"MYC")</f>
        <v>0</v>
      </c>
      <c r="I53" s="29">
        <f ca="1">(H53/H121)*100</f>
        <v>0</v>
      </c>
      <c r="J53" s="29">
        <f ca="1">IF(H53=0,0,-1*((H53/B16)*(LN(H53/B16))))</f>
        <v>0</v>
      </c>
      <c r="K53" s="117">
        <f ca="1">IF(H53=0,0,((H53/B16)^2))</f>
        <v>0</v>
      </c>
    </row>
    <row r="54" spans="1:11" x14ac:dyDescent="0.25">
      <c r="A54" s="112" t="s">
        <v>257</v>
      </c>
      <c r="B54">
        <f ca="1">SUMPRODUCT( (OFFSET(T5_raw!B2,0,0,D9-B9+1,1)="DIS")*( OFFSET(T5_raw!C2,0,0,D9-B9+1,1)="HC"))</f>
        <v>0</v>
      </c>
      <c r="C54" s="29">
        <f ca="1">IF(B16=0,0,(B54/B16)*100)</f>
        <v>0</v>
      </c>
      <c r="E54" s="119"/>
      <c r="G54" s="112" t="s">
        <v>190</v>
      </c>
      <c r="H54">
        <f ca="1">COUNTIF(OFFSET(T5_raw!A2,0,0,D9-B9+1,1),"CB")</f>
        <v>0</v>
      </c>
      <c r="I54" s="29">
        <f ca="1">(H54/H121)*100</f>
        <v>0</v>
      </c>
      <c r="J54" s="29">
        <f ca="1">IF(H54=0,0,-1*((H54/B16)*(LN(H54/B16))))</f>
        <v>0</v>
      </c>
      <c r="K54" s="117">
        <f ca="1">IF(H54=0,0,((H54/B16)^2))</f>
        <v>0</v>
      </c>
    </row>
    <row r="55" spans="1:11" x14ac:dyDescent="0.25">
      <c r="A55" s="111" t="s">
        <v>283</v>
      </c>
      <c r="B55" s="32">
        <f ca="1">SUMPRODUCT( (OFFSET(T5_raw!B2,0,0,D9-B9+1,1)="GORG")*( OFFSET(T5_raw!C2,0,0,D9-B9+1,1)="HC"))</f>
        <v>0</v>
      </c>
      <c r="C55" s="33">
        <f ca="1">IF(B16=0,0,(B55/B16)*100)</f>
        <v>0</v>
      </c>
      <c r="D55" s="32"/>
      <c r="E55" s="118"/>
      <c r="G55" s="112" t="s">
        <v>192</v>
      </c>
      <c r="H55">
        <f ca="1">COUNTIF(OFFSET(T5_raw!A2,0,0,D9-B9+1,1),"BUB")</f>
        <v>0</v>
      </c>
      <c r="I55" s="29">
        <f ca="1">(H55/H121)*100</f>
        <v>0</v>
      </c>
      <c r="J55" s="29">
        <f ca="1">IF(H55=0,0,-1*((H55/B16)*(LN(H55/B16))))</f>
        <v>0</v>
      </c>
      <c r="K55" s="117">
        <f ca="1">IF(H55=0,0,((H55/B16)^2))</f>
        <v>0</v>
      </c>
    </row>
    <row r="56" spans="1:11" x14ac:dyDescent="0.25">
      <c r="A56" s="112" t="s">
        <v>285</v>
      </c>
      <c r="B56">
        <f ca="1">SUMPRODUCT( (OFFSET(T5_raw!B2,0,0,D9-B9+1,1)="ISIS")*( OFFSET(T5_raw!C2,0,0,D9-B9+1,1)="HC"))</f>
        <v>0</v>
      </c>
      <c r="C56" s="29">
        <f ca="1">IF(B16=0,0,(B56/B16)*100)</f>
        <v>0</v>
      </c>
      <c r="E56" s="119"/>
      <c r="G56" s="112" t="s">
        <v>194</v>
      </c>
      <c r="H56">
        <f ca="1">COUNTIF(OFFSET(T5_raw!A2,0,0,D9-B9+1,1),"CE")</f>
        <v>0</v>
      </c>
      <c r="I56" s="29">
        <f ca="1">(H56/H121)*100</f>
        <v>0</v>
      </c>
      <c r="J56" s="29">
        <f ca="1">IF(H56=0,0,-1*((H56/B16)*(LN(H56/B16))))</f>
        <v>0</v>
      </c>
      <c r="K56" s="117">
        <f ca="1">IF(H56=0,0,((H56/B16)^2))</f>
        <v>0</v>
      </c>
    </row>
    <row r="57" spans="1:11" x14ac:dyDescent="0.25">
      <c r="A57" s="111" t="s">
        <v>271</v>
      </c>
      <c r="B57" s="32">
        <f ca="1">SUMPRODUCT( (OFFSET(T5_raw!B2,0,0,D9-B9+1,1)="KAPP")*( OFFSET(T5_raw!C2,0,0,D9-B9+1,1)="HC"))</f>
        <v>0</v>
      </c>
      <c r="C57" s="33">
        <f ca="1">IF(B16=0,0,(B57/B16)*100)</f>
        <v>0</v>
      </c>
      <c r="D57" s="32"/>
      <c r="E57" s="118"/>
      <c r="G57" s="112" t="s">
        <v>195</v>
      </c>
      <c r="H57">
        <f ca="1">COUNTIF(OFFSET(T5_raw!A2,0,0,D9-B9+1,1),"CF")</f>
        <v>0</v>
      </c>
      <c r="I57" s="29">
        <f ca="1">(H57/H121)*100</f>
        <v>0</v>
      </c>
      <c r="J57" s="29">
        <f ca="1">IF(H57=0,0,-1*((H57/B16)*(LN(H57/B16))))</f>
        <v>0</v>
      </c>
      <c r="K57" s="117">
        <f ca="1">IF(H57=0,0,((H57/B16)^2))</f>
        <v>0</v>
      </c>
    </row>
    <row r="58" spans="1:11" x14ac:dyDescent="0.25">
      <c r="A58" s="112" t="s">
        <v>274</v>
      </c>
      <c r="B58">
        <f ca="1">SUMPRODUCT( (OFFSET(T5_raw!B2,0,0,D9-B9+1,1)="SARG")*( OFFSET(T5_raw!C2,0,0,D9-B9+1,1)="HC"))</f>
        <v>0</v>
      </c>
      <c r="C58" s="29">
        <f ca="1">IF(B16=0,0,(B58/B16)*100)</f>
        <v>0</v>
      </c>
      <c r="E58" s="119"/>
      <c r="G58" s="112" t="s">
        <v>197</v>
      </c>
      <c r="H58">
        <f ca="1">COUNTIF(OFFSET(T5_raw!A2,0,0,D9-B9+1,1),"FOT")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117">
        <f ca="1">IF(H58=0,0,((H58/B16)^2))</f>
        <v>0</v>
      </c>
    </row>
    <row r="59" spans="1:11" x14ac:dyDescent="0.25">
      <c r="A59" s="111" t="s">
        <v>229</v>
      </c>
      <c r="B59" s="32">
        <f ca="1">SUMPRODUCT( (OFFSET(T5_raw!B2,0,0,D9-B9+1,1)="ZACRF")*( OFFSET(T5_raw!C2,0,0,D9-B9+1,1)="HC"))</f>
        <v>0</v>
      </c>
      <c r="C59" s="33">
        <f ca="1">IF(B16=0,0,(B59/B16)*100)</f>
        <v>0</v>
      </c>
      <c r="D59" s="32"/>
      <c r="E59" s="118"/>
      <c r="G59" s="112" t="s">
        <v>199</v>
      </c>
      <c r="H59">
        <f ca="1">COUNTIF(OFFSET(T5_raw!A2,0,0,D9-B9+1,1),"CM")</f>
        <v>0</v>
      </c>
      <c r="I59" s="29">
        <f ca="1">(H59/H121)*100</f>
        <v>0</v>
      </c>
      <c r="J59" s="29">
        <f ca="1">IF(H59=0,0,-1*((H59/B16)*(LN(H59/B16))))</f>
        <v>0</v>
      </c>
      <c r="K59" s="117">
        <f ca="1">IF(H59=0,0,((H59/B16)^2))</f>
        <v>0</v>
      </c>
    </row>
    <row r="60" spans="1:11" x14ac:dyDescent="0.25">
      <c r="A60" s="112" t="s">
        <v>231</v>
      </c>
      <c r="B60">
        <f ca="1">SUMPRODUCT( (OFFSET(T5_raw!B2,0,0,D9-B9+1,1)="ZAGARF")*( OFFSET(T5_raw!C2,0,0,D9-B9+1,1)="HC"))</f>
        <v>0</v>
      </c>
      <c r="C60" s="29">
        <f ca="1">IF(B16=0,0,(B60/B16)*100)</f>
        <v>0</v>
      </c>
      <c r="E60" s="119"/>
      <c r="G60" s="112" t="s">
        <v>201</v>
      </c>
      <c r="H60">
        <f ca="1">COUNTIF(OFFSET(T5_raw!A2,0,0,D9-B9+1,1),"OULA")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117">
        <f ca="1">IF(H60=0,0,((H60/B16)^2))</f>
        <v>0</v>
      </c>
    </row>
    <row r="61" spans="1:11" x14ac:dyDescent="0.25">
      <c r="A61" s="111" t="s">
        <v>233</v>
      </c>
      <c r="B61" s="32">
        <f ca="1">SUMPRODUCT( (OFFSET(T5_raw!B2,0,0,D9-B9+1,1)="ZAGATF")*( OFFSET(T5_raw!C2,0,0,D9-B9+1,1)="HC"))</f>
        <v>0</v>
      </c>
      <c r="C61" s="33">
        <f ca="1">IF(B16=0,0,(B61/B16)*100)</f>
        <v>0</v>
      </c>
      <c r="D61" s="32"/>
      <c r="E61" s="118"/>
      <c r="G61" s="112" t="s">
        <v>203</v>
      </c>
      <c r="H61">
        <f ca="1">COUNTIF(OFFSET(T5_raw!A2,0,0,D9-B9+1,1),"OULO")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117">
        <f ca="1">IF(H61=0,0,((H61/B16)^2))</f>
        <v>0</v>
      </c>
    </row>
    <row r="62" spans="1:11" x14ac:dyDescent="0.25">
      <c r="A62" s="112" t="s">
        <v>235</v>
      </c>
      <c r="B62">
        <f ca="1">SUMPRODUCT( (OFFSET(T5_raw!B2,0,0,D9-B9+1,1)="ZDENF")*( OFFSET(T5_raw!C2,0,0,D9-B9+1,1)="HC"))</f>
        <v>0</v>
      </c>
      <c r="C62" s="29">
        <f ca="1">IF(B16=0,0,(B62/B16)*100)</f>
        <v>0</v>
      </c>
      <c r="E62" s="119"/>
      <c r="G62" s="112" t="s">
        <v>205</v>
      </c>
      <c r="H62">
        <f ca="1">COUNTIF(OFFSET(T5_raw!A2,0,0,D9-B9+1,1),"OXY")</f>
        <v>0</v>
      </c>
      <c r="I62" s="29">
        <f ca="1">(H62/H121)*100</f>
        <v>0</v>
      </c>
      <c r="J62" s="29">
        <f ca="1">IF(H62=0,0,-1*((H62/B16)*(LN(H62/B16))))</f>
        <v>0</v>
      </c>
      <c r="K62" s="117">
        <f ca="1">IF(H62=0,0,((H62/B16)^2))</f>
        <v>0</v>
      </c>
    </row>
    <row r="63" spans="1:11" x14ac:dyDescent="0.25">
      <c r="A63" s="111" t="s">
        <v>237</v>
      </c>
      <c r="B63" s="32">
        <f ca="1">SUMPRODUCT( (OFFSET(T5_raw!B2,0,0,D9-B9+1,1)="ZEUPF")*( OFFSET(T5_raw!C2,0,0,D9-B9+1,1)="HC"))</f>
        <v>0</v>
      </c>
      <c r="C63" s="33">
        <f ca="1">IF(B16=0,0,(B63/B16)*100)</f>
        <v>0</v>
      </c>
      <c r="D63" s="32"/>
      <c r="E63" s="118"/>
      <c r="G63" s="112" t="s">
        <v>207</v>
      </c>
      <c r="H63">
        <f ca="1">COUNTIF(OFFSET(T5_raw!A2,0,0,D9-B9+1,1),"PACE")</f>
        <v>0</v>
      </c>
      <c r="I63" s="29">
        <f ca="1">(H63/H121)*100</f>
        <v>0</v>
      </c>
      <c r="J63" s="29">
        <f ca="1">IF(H63=0,0,-1*((H63/B16)*(LN(H63/B16))))</f>
        <v>0</v>
      </c>
      <c r="K63" s="117">
        <f ca="1">IF(H63=0,0,((H63/B16)^2))</f>
        <v>0</v>
      </c>
    </row>
    <row r="64" spans="1:11" x14ac:dyDescent="0.25">
      <c r="A64" s="112" t="s">
        <v>239</v>
      </c>
      <c r="B64">
        <f ca="1">SUMPRODUCT( (OFFSET(T5_raw!B2,0,0,D9-B9+1,1)="ZFAVF")*( OFFSET(T5_raw!C2,0,0,D9-B9+1,1)="HC"))</f>
        <v>0</v>
      </c>
      <c r="C64" s="29">
        <f ca="1">IF(B16=0,0,(B64/B16)*100)</f>
        <v>0</v>
      </c>
      <c r="E64" s="119"/>
      <c r="G64" s="112" t="s">
        <v>208</v>
      </c>
      <c r="H64">
        <f ca="1">COUNTIF(OFFSET(T5_raw!A2,0,0,D9-B9+1,1),"PACF")</f>
        <v>0</v>
      </c>
      <c r="I64" s="29">
        <f ca="1">(H64/H121)*100</f>
        <v>0</v>
      </c>
      <c r="J64" s="29">
        <f ca="1">IF(H64=0,0,-1*((H64/B16)*(LN(H64/B16))))</f>
        <v>0</v>
      </c>
      <c r="K64" s="117">
        <f ca="1">IF(H64=0,0,((H64/B16)^2))</f>
        <v>0</v>
      </c>
    </row>
    <row r="65" spans="1:11" x14ac:dyDescent="0.25">
      <c r="A65" s="111" t="s">
        <v>241</v>
      </c>
      <c r="B65" s="32">
        <f ca="1">SUMPRODUCT( (OFFSET(T5_raw!B2,0,0,D9-B9+1,1)="ZCMRF")*( OFFSET(T5_raw!C2,0,0,D9-B9+1,1)="HC"))</f>
        <v>0</v>
      </c>
      <c r="C65" s="33">
        <f ca="1">IF(B16=0,0,(B65/B16)*100)</f>
        <v>0</v>
      </c>
      <c r="D65" s="32"/>
      <c r="E65" s="118"/>
      <c r="G65" s="112" t="s">
        <v>210</v>
      </c>
      <c r="H65">
        <f ca="1">COUNTIF(OFFSET(T5_raw!A2,0,0,D9-B9+1,1),"PAV")</f>
        <v>0</v>
      </c>
      <c r="I65" s="29">
        <f ca="1">(H65/H121)*100</f>
        <v>0</v>
      </c>
      <c r="J65" s="29">
        <f ca="1">IF(H65=0,0,-1*((H65/B16)*(LN(H65/B16))))</f>
        <v>0</v>
      </c>
      <c r="K65" s="117">
        <f ca="1">IF(H65=0,0,((H65/B16)^2))</f>
        <v>0</v>
      </c>
    </row>
    <row r="66" spans="1:11" x14ac:dyDescent="0.25">
      <c r="A66" s="112" t="s">
        <v>243</v>
      </c>
      <c r="B66">
        <f ca="1">SUMPRODUCT( (OFFSET(T5_raw!B2,0,0,D9-B9+1,1)="ZMUSF")*( OFFSET(T5_raw!C2,0,0,D9-B9+1,1)="HC"))</f>
        <v>0</v>
      </c>
      <c r="C66" s="29">
        <f ca="1">IF(B16=0,0,(B66/B16)*100)</f>
        <v>0</v>
      </c>
      <c r="E66" s="119"/>
      <c r="G66" s="112" t="s">
        <v>212</v>
      </c>
      <c r="H66">
        <f ca="1">COUNTIF(OFFSET(T5_raw!A2,0,0,D9-B9+1,1),"PEC")</f>
        <v>0</v>
      </c>
      <c r="I66" s="29">
        <f ca="1">(H66/H121)*100</f>
        <v>0</v>
      </c>
      <c r="J66" s="29">
        <f ca="1">IF(H66=0,0,-1*((H66/B16)*(LN(H66/B16))))</f>
        <v>0</v>
      </c>
      <c r="K66" s="117">
        <f ca="1">IF(H66=0,0,((H66/B16)^2))</f>
        <v>0</v>
      </c>
    </row>
    <row r="67" spans="1:11" x14ac:dyDescent="0.25">
      <c r="A67" s="111" t="s">
        <v>245</v>
      </c>
      <c r="B67" s="32">
        <f ca="1">SUMPRODUCT( (OFFSET(T5_raw!B2,0,0,D9-B9+1,1)="ZNSC")*( OFFSET(T5_raw!C2,0,0,D9-B9+1,1)="HC"))</f>
        <v>0</v>
      </c>
      <c r="C67" s="33">
        <f ca="1">IF(B16=0,0,(B67/B16)*100)</f>
        <v>0</v>
      </c>
      <c r="D67" s="32"/>
      <c r="E67" s="118"/>
      <c r="G67" s="112" t="s">
        <v>214</v>
      </c>
      <c r="H67">
        <f ca="1">COUNTIF(OFFSET(T5_raw!A2,0,0,D9-B9+1,1),"PLAT")</f>
        <v>0</v>
      </c>
      <c r="I67" s="29">
        <f ca="1">(H67/H121)*100</f>
        <v>0</v>
      </c>
      <c r="J67" s="29">
        <f ca="1">IF(H67=0,0,-1*((H67/B16)*(LN(H67/B16))))</f>
        <v>0</v>
      </c>
      <c r="K67" s="117">
        <f ca="1">IF(H67=0,0,((H67/B16)^2))</f>
        <v>0</v>
      </c>
    </row>
    <row r="68" spans="1:11" x14ac:dyDescent="0.25">
      <c r="A68" s="112" t="s">
        <v>247</v>
      </c>
      <c r="B68">
        <f ca="1">SUMPRODUCT( (OFFSET(T5_raw!B2,0,0,D9-B9+1,1)="ZOC")*( OFFSET(T5_raw!C2,0,0,D9-B9+1,1)="HC"))</f>
        <v>0</v>
      </c>
      <c r="C68" s="29">
        <f ca="1">IF(B16=0,0,(B68/B16)*100)</f>
        <v>0</v>
      </c>
      <c r="E68" s="119"/>
      <c r="G68" s="112" t="s">
        <v>215</v>
      </c>
      <c r="H68">
        <f ca="1">COUNTIF(OFFSET(T5_raw!A2,0,0,D9-B9+1,1),"POC")</f>
        <v>1</v>
      </c>
      <c r="I68" s="29">
        <f ca="1">(H68/H121)*100</f>
        <v>0.2</v>
      </c>
      <c r="J68" s="29">
        <f ca="1">IF(H68=0,0,-1*((H68/B16)*(LN(H68/B16))))</f>
        <v>8.4592499772673774E-2</v>
      </c>
      <c r="K68" s="117">
        <f ca="1">IF(H68=0,0,((H68/B16)^2))</f>
        <v>4.9382716049382717E-4</v>
      </c>
    </row>
    <row r="69" spans="1:11" x14ac:dyDescent="0.25">
      <c r="A69" s="111" t="s">
        <v>249</v>
      </c>
      <c r="B69" s="32">
        <f ca="1">SUMPRODUCT( (OFFSET(T5_raw!B2,0,0,D9-B9+1,1)="ZPOCF")*( OFFSET(T5_raw!C2,0,0,D9-B9+1,1)="HC"))</f>
        <v>0</v>
      </c>
      <c r="C69" s="33">
        <f ca="1">IF(B16=0,0,(B69/B16)*100)</f>
        <v>0</v>
      </c>
      <c r="D69" s="32"/>
      <c r="E69" s="118"/>
      <c r="G69" s="112" t="s">
        <v>216</v>
      </c>
      <c r="H69">
        <f ca="1">COUNTIF(OFFSET(T5_raw!A2,0,0,D9-B9+1,1),"PORB")</f>
        <v>0</v>
      </c>
      <c r="I69" s="29">
        <f ca="1">(H69/H121)*100</f>
        <v>0</v>
      </c>
      <c r="J69" s="29">
        <f ca="1">IF(H69=0,0,-1*((H69/B16)*(LN(H69/B16))))</f>
        <v>0</v>
      </c>
      <c r="K69" s="117">
        <f ca="1">IF(H69=0,0,((H69/B16)^2))</f>
        <v>0</v>
      </c>
    </row>
    <row r="70" spans="1:11" ht="15.75" thickBot="1" x14ac:dyDescent="0.3">
      <c r="A70" s="114" t="s">
        <v>251</v>
      </c>
      <c r="B70" s="36">
        <f ca="1">SUMPRODUCT( (OFFSET(T5_raw!B2,0,0,D9-B9+1,1)="ZPORF")*( OFFSET(T5_raw!C2,0,0,D9-B9+1,1)="HC"))</f>
        <v>0</v>
      </c>
      <c r="C70" s="37">
        <f ca="1">IF(B16=0,0,(B70/B16)*100)</f>
        <v>0</v>
      </c>
      <c r="D70" s="36"/>
      <c r="E70" s="120"/>
      <c r="G70" s="112" t="s">
        <v>218</v>
      </c>
      <c r="H70">
        <f ca="1">COUNTIF(OFFSET(T5_raw!A2,0,0,D9-B9+1,1),"PORE")</f>
        <v>1</v>
      </c>
      <c r="I70" s="29">
        <f ca="1">(H70/H121)*100</f>
        <v>0.2</v>
      </c>
      <c r="J70" s="29">
        <f ca="1">IF(H70=0,0,-1*((H70/B16)*(LN(H70/B16))))</f>
        <v>8.4592499772673774E-2</v>
      </c>
      <c r="K70" s="117">
        <f ca="1">IF(H70=0,0,((H70/B16)^2))</f>
        <v>4.9382716049382717E-4</v>
      </c>
    </row>
    <row r="71" spans="1:11" ht="15.75" thickTop="1" x14ac:dyDescent="0.25">
      <c r="G71" s="112" t="s">
        <v>219</v>
      </c>
      <c r="H71">
        <f ca="1">COUNTIF(OFFSET(T5_raw!A2,0,0,D9-B9+1,1),"PORM")</f>
        <v>14</v>
      </c>
      <c r="I71" s="29">
        <f ca="1">(H71/H121)*100</f>
        <v>2.8000000000000003</v>
      </c>
      <c r="J71" s="29">
        <f ca="1">IF(H71=0,0,-1*((H71/B16)*(LN(H71/B16))))</f>
        <v>0.36325493871490794</v>
      </c>
      <c r="K71" s="117">
        <f ca="1">IF(H71=0,0,((H71/B16)^2))</f>
        <v>9.6790123456790125E-2</v>
      </c>
    </row>
    <row r="72" spans="1:11" x14ac:dyDescent="0.25">
      <c r="G72" s="112" t="s">
        <v>220</v>
      </c>
      <c r="H72">
        <f ca="1">COUNTIF(OFFSET(T5_raw!A2,0,0,D9-B9+1,1),"SER")</f>
        <v>0</v>
      </c>
      <c r="I72" s="29">
        <f ca="1">(H72/H121)*100</f>
        <v>0</v>
      </c>
      <c r="J72" s="29">
        <f ca="1">IF(H72=0,0,-1*((H72/B16)*(LN(H72/B16))))</f>
        <v>0</v>
      </c>
      <c r="K72" s="117">
        <f ca="1">IF(H72=0,0,((H72/B16)^2))</f>
        <v>0</v>
      </c>
    </row>
    <row r="73" spans="1:11" x14ac:dyDescent="0.25">
      <c r="G73" s="112" t="s">
        <v>222</v>
      </c>
      <c r="H73">
        <f ca="1">COUNTIF(OFFSET(T5_raw!A2,0,0,D9-B9+1,1),"STY")</f>
        <v>4</v>
      </c>
      <c r="I73" s="29">
        <f ca="1">(H73/H121)*100</f>
        <v>0.8</v>
      </c>
      <c r="J73" s="29">
        <f ca="1">IF(H73=0,0,-1*((H73/B16)*(LN(H73/B16))))</f>
        <v>0.21514383365781595</v>
      </c>
      <c r="K73" s="117">
        <f ca="1">IF(H73=0,0,((H73/B16)^2))</f>
        <v>7.9012345679012348E-3</v>
      </c>
    </row>
    <row r="74" spans="1:11" x14ac:dyDescent="0.25">
      <c r="G74" s="112" t="s">
        <v>223</v>
      </c>
      <c r="H74">
        <f ca="1">COUNTIF(OFFSET(T5_raw!A2,0,0,D9-B9+1,1),"SYM")</f>
        <v>1</v>
      </c>
      <c r="I74" s="29">
        <f ca="1">(H74/H121)*100</f>
        <v>0.2</v>
      </c>
      <c r="J74" s="29">
        <f ca="1">IF(H74=0,0,-1*((H74/B16)*(LN(H74/B16))))</f>
        <v>8.4592499772673774E-2</v>
      </c>
      <c r="K74" s="117">
        <f ca="1">IF(H74=0,0,((H74/B16)^2))</f>
        <v>4.9382716049382717E-4</v>
      </c>
    </row>
    <row r="75" spans="1:11" x14ac:dyDescent="0.25">
      <c r="G75" s="112" t="s">
        <v>225</v>
      </c>
      <c r="H75">
        <f ca="1">COUNTIF(OFFSET(T5_raw!A2,0,0,D9-B9+1,1),"TUBI")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117">
        <f ca="1">IF(H75=0,0,((H75/B16)^2))</f>
        <v>0</v>
      </c>
    </row>
    <row r="76" spans="1:11" x14ac:dyDescent="0.25">
      <c r="G76" s="112" t="s">
        <v>227</v>
      </c>
      <c r="H76">
        <f ca="1">COUNTIF(OFFSET(T5_raw!A2,0,0,D9-B9+1,1),"TURB")</f>
        <v>0</v>
      </c>
      <c r="I76" s="29">
        <f ca="1">(H76/H121)*100</f>
        <v>0</v>
      </c>
      <c r="J76" s="29">
        <f ca="1">IF(H76=0,0,-1*((H76/B16)*(LN(H76/B16))))</f>
        <v>0</v>
      </c>
      <c r="K76" s="117">
        <f ca="1">IF(H76=0,0,((H76/B16)^2))</f>
        <v>0</v>
      </c>
    </row>
    <row r="77" spans="1:11" x14ac:dyDescent="0.25">
      <c r="G77" s="112" t="s">
        <v>229</v>
      </c>
      <c r="H77">
        <f ca="1">COUNTIF(OFFSET(T5_raw!A2,0,0,D9-B9+1,1),"ZACRF")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117">
        <f ca="1">IF(H77=0,0,((H77/B16)^2))</f>
        <v>0</v>
      </c>
    </row>
    <row r="78" spans="1:11" x14ac:dyDescent="0.25">
      <c r="G78" s="112" t="s">
        <v>231</v>
      </c>
      <c r="H78">
        <f ca="1">COUNTIF(OFFSET(T5_raw!A2,0,0,D9-B9+1,1),"ZAGARF")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117">
        <f ca="1">IF(H78=0,0,((H78/B16)^2))</f>
        <v>0</v>
      </c>
    </row>
    <row r="79" spans="1:11" x14ac:dyDescent="0.25">
      <c r="G79" s="112" t="s">
        <v>233</v>
      </c>
      <c r="H79">
        <f ca="1">COUNTIF(OFFSET(T5_raw!A2,0,0,D9-B9+1,1),"ZAGATF")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117">
        <f ca="1">IF(H79=0,0,((H79/B16)^2))</f>
        <v>0</v>
      </c>
    </row>
    <row r="80" spans="1:11" x14ac:dyDescent="0.25">
      <c r="G80" s="112" t="s">
        <v>235</v>
      </c>
      <c r="H80">
        <f ca="1">COUNTIF(OFFSET(T5_raw!A2,0,0,D9-B9+1,1),"ZDENF")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117">
        <f ca="1">IF(H80=0,0,((H80/B16)^2))</f>
        <v>0</v>
      </c>
    </row>
    <row r="81" spans="7:11" x14ac:dyDescent="0.25">
      <c r="G81" s="112" t="s">
        <v>237</v>
      </c>
      <c r="H81">
        <f ca="1">COUNTIF(OFFSET(T5_raw!A2,0,0,D9-B9+1,1),"ZEUPF")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117">
        <f ca="1">IF(H81=0,0,((H81/B16)^2))</f>
        <v>0</v>
      </c>
    </row>
    <row r="82" spans="7:11" x14ac:dyDescent="0.25">
      <c r="G82" s="112" t="s">
        <v>239</v>
      </c>
      <c r="H82">
        <f ca="1">COUNTIF(OFFSET(T5_raw!A2,0,0,D9-B9+1,1),"ZFAVF")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117">
        <f ca="1">IF(H82=0,0,((H82/B16)^2))</f>
        <v>0</v>
      </c>
    </row>
    <row r="83" spans="7:11" x14ac:dyDescent="0.25">
      <c r="G83" s="112" t="s">
        <v>241</v>
      </c>
      <c r="H83">
        <f ca="1">COUNTIF(OFFSET(T5_raw!A2,0,0,D9-B9+1,1),"ZCMRF")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117">
        <f ca="1">IF(H83=0,0,((H83/B16)^2))</f>
        <v>0</v>
      </c>
    </row>
    <row r="84" spans="7:11" x14ac:dyDescent="0.25">
      <c r="G84" s="112" t="s">
        <v>243</v>
      </c>
      <c r="H84">
        <f ca="1">COUNTIF(OFFSET(T5_raw!A2,0,0,D9-B9+1,1),"ZMUSF")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117">
        <f ca="1">IF(H84=0,0,((H84/B16)^2))</f>
        <v>0</v>
      </c>
    </row>
    <row r="85" spans="7:11" x14ac:dyDescent="0.25">
      <c r="G85" s="112" t="s">
        <v>245</v>
      </c>
      <c r="H85">
        <f ca="1">COUNTIF(OFFSET(T5_raw!A2,0,0,D9-B9+1,1),"ZNSC")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117">
        <f ca="1">IF(H85=0,0,((H85/B16)^2))</f>
        <v>0</v>
      </c>
    </row>
    <row r="86" spans="7:11" x14ac:dyDescent="0.25">
      <c r="G86" s="112" t="s">
        <v>247</v>
      </c>
      <c r="H86">
        <f ca="1">COUNTIF(OFFSET(T5_raw!A2,0,0,D9-B9+1,1),"ZOC")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117">
        <f ca="1">IF(H86=0,0,((H86/B16)^2))</f>
        <v>0</v>
      </c>
    </row>
    <row r="87" spans="7:11" x14ac:dyDescent="0.25">
      <c r="G87" s="112" t="s">
        <v>249</v>
      </c>
      <c r="H87">
        <f ca="1">COUNTIF(OFFSET(T5_raw!A2,0,0,D9-B9+1,1),"ZPOCF")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117">
        <f ca="1">IF(H87=0,0,((H87/B16)^2))</f>
        <v>0</v>
      </c>
    </row>
    <row r="88" spans="7:11" x14ac:dyDescent="0.25">
      <c r="G88" s="112" t="s">
        <v>251</v>
      </c>
      <c r="H88">
        <f ca="1">COUNTIF(OFFSET(T5_raw!A2,0,0,D9-B9+1,1),"ZPORF")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117">
        <f ca="1">IF(H88=0,0,((H88/B16)^2))</f>
        <v>0</v>
      </c>
    </row>
    <row r="89" spans="7:11" x14ac:dyDescent="0.25">
      <c r="G89" s="113" t="s">
        <v>115</v>
      </c>
      <c r="K89" s="119"/>
    </row>
    <row r="90" spans="7:11" x14ac:dyDescent="0.25">
      <c r="G90" s="112" t="s">
        <v>253</v>
      </c>
      <c r="H90">
        <f ca="1">COUNTIF(OFFSET(T5_raw!A2,0,0,D9-B9+1,1),"AA")</f>
        <v>282</v>
      </c>
      <c r="I90" s="29">
        <f ca="1">(H90/H121)*100</f>
        <v>56.399999999999991</v>
      </c>
      <c r="J90" s="29">
        <f ca="1">IF(H90=0,0,-1*((H90/B17)*(LN(H90/B17))))</f>
        <v>5.2223386543543734E-2</v>
      </c>
      <c r="K90" s="117">
        <f ca="1">IF(H90=0,0,((H90/B17)^2))</f>
        <v>0.89550020269357233</v>
      </c>
    </row>
    <row r="91" spans="7:11" x14ac:dyDescent="0.25">
      <c r="G91" s="112" t="s">
        <v>254</v>
      </c>
      <c r="H91">
        <f ca="1">COUNTIF(OFFSET(T5_raw!A2,0,0,D9-B9+1,1),"CA")</f>
        <v>15</v>
      </c>
      <c r="I91" s="29">
        <f ca="1">(H91/H121)*100</f>
        <v>3</v>
      </c>
      <c r="J91" s="29">
        <f ca="1">IF(H91=0,0,-1*((H91/B17)*(LN(H91/B17))))</f>
        <v>0.150455198929691</v>
      </c>
      <c r="K91" s="117">
        <f ca="1">IF(H91=0,0,((H91/B17)^2))</f>
        <v>2.5336696545200663E-3</v>
      </c>
    </row>
    <row r="92" spans="7:11" x14ac:dyDescent="0.25">
      <c r="G92" s="112" t="s">
        <v>255</v>
      </c>
      <c r="H92">
        <f ca="1">COUNTIF(OFFSET(T5_raw!A2,0,0,D9-B9+1,1),"DC")</f>
        <v>0</v>
      </c>
      <c r="I92" s="29">
        <f ca="1">(H92/H121)*100</f>
        <v>0</v>
      </c>
      <c r="J92" s="29">
        <f ca="1">IF(H92=0,0,-1*((H92/B17)*(LN(H92/B17))))</f>
        <v>0</v>
      </c>
      <c r="K92" s="117">
        <f ca="1">IF(H92=0,0,((H92/B17)^2))</f>
        <v>0</v>
      </c>
    </row>
    <row r="93" spans="7:11" x14ac:dyDescent="0.25">
      <c r="G93" s="112" t="s">
        <v>256</v>
      </c>
      <c r="H93">
        <f ca="1">COUNTIF(OFFSET(T5_raw!A2,0,0,D9-B9+1,1),"DCA")</f>
        <v>1</v>
      </c>
      <c r="I93" s="29">
        <f ca="1">(H93/H121)*100</f>
        <v>0.2</v>
      </c>
      <c r="J93" s="29">
        <f ca="1">IF(H93=0,0,-1*((H93/B17)*(LN(H93/B17))))</f>
        <v>1.9117763377534916E-2</v>
      </c>
      <c r="K93" s="117">
        <f ca="1">IF(H93=0,0,((H93/B17)^2))</f>
        <v>1.1260754020089185E-5</v>
      </c>
    </row>
    <row r="94" spans="7:11" x14ac:dyDescent="0.25">
      <c r="G94" s="112" t="s">
        <v>257</v>
      </c>
      <c r="H94">
        <f ca="1">COUNTIF(OFFSET(T5_raw!A2,0,0,D9-B9+1,1),"DIS")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117">
        <f ca="1">IF(H94=0,0,((H94/B17)^2))</f>
        <v>0</v>
      </c>
    </row>
    <row r="95" spans="7:11" x14ac:dyDescent="0.25">
      <c r="G95" s="113" t="s">
        <v>116</v>
      </c>
      <c r="K95" s="119"/>
    </row>
    <row r="96" spans="7:11" x14ac:dyDescent="0.25">
      <c r="G96" s="112" t="s">
        <v>259</v>
      </c>
      <c r="H96">
        <f ca="1">COUNTIF(OFFSET(T5_raw!A2,0,0,D9-B9+1,1),"GRV")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117">
        <f ca="1">IF(H96=0,0,((H96/B18)^2))</f>
        <v>0</v>
      </c>
    </row>
    <row r="97" spans="7:11" x14ac:dyDescent="0.25">
      <c r="G97" s="112" t="s">
        <v>261</v>
      </c>
      <c r="H97">
        <f ca="1">COUNTIF(OFFSET(T5_raw!A2,0,0,D9-B9+1,1),"R")</f>
        <v>4</v>
      </c>
      <c r="I97" s="29">
        <f ca="1">(H97/H121)*100</f>
        <v>0.8</v>
      </c>
      <c r="J97" s="29">
        <f ca="1">IF(H97=0,0,-1*((H97/B18)*(LN(H97/B18))))</f>
        <v>0</v>
      </c>
      <c r="K97" s="117">
        <f ca="1">IF(H97=0,0,((H97/B18)^2))</f>
        <v>1</v>
      </c>
    </row>
    <row r="98" spans="7:11" x14ac:dyDescent="0.25">
      <c r="G98" s="112" t="s">
        <v>263</v>
      </c>
      <c r="H98">
        <f ca="1">COUNTIF(OFFSET(T5_raw!A2,0,0,D9-B9+1,1),"S")</f>
        <v>0</v>
      </c>
      <c r="I98" s="29">
        <f ca="1">(H98/H121)*100</f>
        <v>0</v>
      </c>
      <c r="J98" s="29">
        <f ca="1">IF(H98=0,0,-1*((H98/B18)*(LN(H98/B18))))</f>
        <v>0</v>
      </c>
      <c r="K98" s="117">
        <f ca="1">IF(H98=0,0,((H98/B18)^2))</f>
        <v>0</v>
      </c>
    </row>
    <row r="99" spans="7:11" x14ac:dyDescent="0.25">
      <c r="G99" s="112" t="s">
        <v>265</v>
      </c>
      <c r="H99">
        <f ca="1">COUNTIF(OFFSET(T5_raw!A2,0,0,D9-B9+1,1),"RCK")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117">
        <f ca="1">IF(H99=0,0,((H99/B18)^2))</f>
        <v>0</v>
      </c>
    </row>
    <row r="100" spans="7:11" x14ac:dyDescent="0.25">
      <c r="G100" s="112" t="s">
        <v>267</v>
      </c>
      <c r="H100">
        <f ca="1">COUNTIF(OFFSET(T5_raw!A2,0,0,D9-B9+1,1),"SI")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117">
        <f ca="1">IF(H100=0,0,((H100/B18)^2))</f>
        <v>0</v>
      </c>
    </row>
    <row r="101" spans="7:11" x14ac:dyDescent="0.25">
      <c r="G101" s="113" t="s">
        <v>118</v>
      </c>
      <c r="K101" s="119"/>
    </row>
    <row r="102" spans="7:11" x14ac:dyDescent="0.25">
      <c r="G102" s="112" t="s">
        <v>269</v>
      </c>
      <c r="H102">
        <f ca="1">COUNTIF(OFFSET(T5_raw!A2,0,0,D9-B9+1,1),"COD")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117">
        <f ca="1">IF(H102=0,0,((H102/B19)^2))</f>
        <v>0</v>
      </c>
    </row>
    <row r="103" spans="7:11" x14ac:dyDescent="0.25">
      <c r="G103" s="112" t="s">
        <v>271</v>
      </c>
      <c r="H103">
        <f ca="1">COUNTIF(OFFSET(T5_raw!A2,0,0,D9-B9+1,1),"KAPP")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117">
        <f ca="1">IF(H103=0,0,((H103/B19)^2))</f>
        <v>0</v>
      </c>
    </row>
    <row r="104" spans="7:11" x14ac:dyDescent="0.25">
      <c r="G104" s="112" t="s">
        <v>273</v>
      </c>
      <c r="H104">
        <f ca="1">COUNTIF(OFFSET(T5_raw!A2,0,0,D9-B9+1,1),"MA")</f>
        <v>75</v>
      </c>
      <c r="I104" s="29">
        <f ca="1">(H104/H121)*100</f>
        <v>15</v>
      </c>
      <c r="J104" s="29">
        <f ca="1">IF(H104=0,0,-1*((H104/B19)*(LN(H104/B19))))</f>
        <v>0</v>
      </c>
      <c r="K104" s="117">
        <f ca="1">IF(H104=0,0,((H104/B19)^2))</f>
        <v>1</v>
      </c>
    </row>
    <row r="105" spans="7:11" x14ac:dyDescent="0.25">
      <c r="G105" s="112" t="s">
        <v>274</v>
      </c>
      <c r="H105">
        <f ca="1">COUNTIF(OFFSET(T5_raw!A2,0,0,D9-B9+1,1),"SARG")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117">
        <f ca="1">IF(H105=0,0,((H105/B19)^2))</f>
        <v>0</v>
      </c>
    </row>
    <row r="106" spans="7:11" x14ac:dyDescent="0.25">
      <c r="G106" s="113" t="s">
        <v>119</v>
      </c>
      <c r="K106" s="119"/>
    </row>
    <row r="107" spans="7:11" x14ac:dyDescent="0.25">
      <c r="G107" s="112" t="s">
        <v>276</v>
      </c>
      <c r="H107">
        <f ca="1">COUNTIF(OFFSET(T5_raw!A2,0,0,D9-B9+1,1),"HA")</f>
        <v>50</v>
      </c>
      <c r="I107" s="29">
        <f ca="1">(H107/H121)*100</f>
        <v>10</v>
      </c>
      <c r="J107" s="29">
        <f ca="1">IF(H107=0,0,-1*((H107/B20)*(LN(H107/B20))))</f>
        <v>0</v>
      </c>
      <c r="K107" s="117">
        <f ca="1">IF(H107=0,0,((H107/B20)^2))</f>
        <v>1</v>
      </c>
    </row>
    <row r="108" spans="7:11" x14ac:dyDescent="0.25">
      <c r="G108" s="113" t="s">
        <v>120</v>
      </c>
      <c r="K108" s="119"/>
    </row>
    <row r="109" spans="7:11" x14ac:dyDescent="0.25">
      <c r="G109" s="112" t="s">
        <v>277</v>
      </c>
      <c r="H109">
        <f ca="1">COUNTIF(OFFSET(T5_raw!A2,0,0,D9-B9+1,1),"COTS")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117">
        <f ca="1">IF(H109=0,0,((H109/B21)^2))</f>
        <v>0</v>
      </c>
    </row>
    <row r="110" spans="7:11" x14ac:dyDescent="0.25">
      <c r="G110" s="112" t="s">
        <v>279</v>
      </c>
      <c r="H110">
        <f ca="1">COUNTIF(OFFSET(T5_raw!A2,0,0,D9-B9+1,1),"COR")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117">
        <f ca="1">IF(H110=0,0,((H110/B21)^2))</f>
        <v>0</v>
      </c>
    </row>
    <row r="111" spans="7:11" x14ac:dyDescent="0.25">
      <c r="G111" s="112" t="s">
        <v>281</v>
      </c>
      <c r="H111">
        <f ca="1">COUNTIF(OFFSET(T5_raw!A2,0,0,D9-B9+1,1),"DIA")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117">
        <f ca="1">IF(H111=0,0,((H111/B21)^2))</f>
        <v>0</v>
      </c>
    </row>
    <row r="112" spans="7:11" x14ac:dyDescent="0.25">
      <c r="G112" s="112" t="s">
        <v>283</v>
      </c>
      <c r="H112">
        <f ca="1">COUNTIF(OFFSET(T5_raw!A2,0,0,D9-B9+1,1),"GORG")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117">
        <f ca="1">IF(H112=0,0,((H112/B21)^2))</f>
        <v>0</v>
      </c>
    </row>
    <row r="113" spans="7:11" x14ac:dyDescent="0.25">
      <c r="G113" s="112" t="s">
        <v>285</v>
      </c>
      <c r="H113">
        <f ca="1">COUNTIF(OFFSET(T5_raw!A2,0,0,D9-B9+1,1),"ISIS")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117">
        <f ca="1">IF(H113=0,0,((H113/B21)^2))</f>
        <v>0</v>
      </c>
    </row>
    <row r="114" spans="7:11" x14ac:dyDescent="0.25">
      <c r="G114" s="112" t="s">
        <v>287</v>
      </c>
      <c r="H114">
        <f ca="1">COUNTIF(OFFSET(T5_raw!A2,0,0,D9-B9+1,1),"OT")</f>
        <v>0</v>
      </c>
      <c r="I114" s="29">
        <f ca="1">(H114/H121)*100</f>
        <v>0</v>
      </c>
      <c r="J114" s="29">
        <f ca="1">IF(H114=0,0,-1*((H114/B21)*(LN(H114/B21))))</f>
        <v>0</v>
      </c>
      <c r="K114" s="117">
        <f ca="1">IF(H114=0,0,((H114/B21)^2))</f>
        <v>0</v>
      </c>
    </row>
    <row r="115" spans="7:11" x14ac:dyDescent="0.25">
      <c r="G115" s="112" t="s">
        <v>288</v>
      </c>
      <c r="H115">
        <f ca="1">COUNTIF(OFFSET(T5_raw!A2,0,0,D9-B9+1,1),"SG")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117">
        <f ca="1">IF(H115=0,0,((H115/B21)^2))</f>
        <v>0</v>
      </c>
    </row>
    <row r="116" spans="7:11" x14ac:dyDescent="0.25">
      <c r="G116" s="112" t="s">
        <v>290</v>
      </c>
      <c r="H116">
        <f ca="1">COUNTIF(OFFSET(T5_raw!A2,0,0,D9-B9+1,1),"SC")</f>
        <v>1</v>
      </c>
      <c r="I116" s="29">
        <f ca="1">(H116/H121)*100</f>
        <v>0.2</v>
      </c>
      <c r="J116" s="29">
        <f ca="1">IF(H116=0,0,-1*((H116/B21)*(LN(H116/B21))))</f>
        <v>0.1190073039348287</v>
      </c>
      <c r="K116" s="117">
        <f ca="1">IF(H116=0,0,((H116/B21)^2))</f>
        <v>1.2755102040816326E-3</v>
      </c>
    </row>
    <row r="117" spans="7:11" x14ac:dyDescent="0.25">
      <c r="G117" s="112" t="s">
        <v>291</v>
      </c>
      <c r="H117">
        <f ca="1">COUNTIF(OFFSET(T5_raw!A2,0,0,D9-B9+1,1),"SP")</f>
        <v>27</v>
      </c>
      <c r="I117" s="29">
        <f ca="1">(H117/H121)*100</f>
        <v>5.4</v>
      </c>
      <c r="J117" s="29">
        <f ca="1">IF(H117=0,0,-1*((H117/B21)*(LN(H117/B21))))</f>
        <v>3.506879973620073E-2</v>
      </c>
      <c r="K117" s="117">
        <f ca="1">IF(H117=0,0,((H117/B21)^2))</f>
        <v>0.92984693877551028</v>
      </c>
    </row>
    <row r="118" spans="7:11" x14ac:dyDescent="0.25">
      <c r="G118" s="112" t="s">
        <v>292</v>
      </c>
      <c r="H118">
        <f ca="1">COUNTIF(OFFSET(T5_raw!A2,0,0,D9-B9+1,1),"ZO")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117">
        <f ca="1">IF(H118=0,0,((H118/B21)^2))</f>
        <v>0</v>
      </c>
    </row>
    <row r="119" spans="7:11" x14ac:dyDescent="0.25">
      <c r="G119" s="113" t="s">
        <v>121</v>
      </c>
      <c r="K119" s="119"/>
    </row>
    <row r="120" spans="7:11" x14ac:dyDescent="0.25">
      <c r="G120" s="112" t="s">
        <v>294</v>
      </c>
      <c r="H120">
        <f ca="1">COUNTIF(OFFSET(T5_raw!A2,0,0,D9-B9+1,1),"TWB")</f>
        <v>0</v>
      </c>
      <c r="I120" s="29">
        <f ca="1">(H120/SUM(H15:H120))*100</f>
        <v>0</v>
      </c>
      <c r="J120" s="29"/>
      <c r="K120" s="117">
        <f ca="1">IF(H120=0,0,((H120/B22)^2))</f>
        <v>0</v>
      </c>
    </row>
    <row r="121" spans="7:11" ht="15.75" thickBot="1" x14ac:dyDescent="0.3">
      <c r="G121" s="114" t="s">
        <v>341</v>
      </c>
      <c r="H121" s="37">
        <f ca="1">SUM(H16:H118)</f>
        <v>500</v>
      </c>
      <c r="I121" s="37">
        <f ca="1">SUM(I16:I118)</f>
        <v>100</v>
      </c>
      <c r="J121" s="36"/>
      <c r="K121" s="120"/>
    </row>
    <row r="122" spans="7:11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8.42578125" bestFit="1" customWidth="1"/>
    <col min="30" max="30" width="1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2.7109375" bestFit="1" customWidth="1"/>
    <col min="35" max="35" width="7.85546875" bestFit="1" customWidth="1"/>
    <col min="36" max="36" width="11.85546875" bestFit="1" customWidth="1"/>
    <col min="37" max="37" width="16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347</v>
      </c>
      <c r="B1" s="1" t="s">
        <v>390</v>
      </c>
      <c r="C1" s="1" t="s">
        <v>349</v>
      </c>
      <c r="D1" s="1" t="s">
        <v>350</v>
      </c>
      <c r="E1" s="1" t="s">
        <v>351</v>
      </c>
      <c r="F1" s="1" t="s">
        <v>391</v>
      </c>
      <c r="G1" s="1" t="s">
        <v>353</v>
      </c>
      <c r="H1" s="1" t="s">
        <v>354</v>
      </c>
      <c r="I1" s="1" t="s">
        <v>355</v>
      </c>
      <c r="J1" s="1" t="s">
        <v>392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393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394</v>
      </c>
      <c r="V1" s="1" t="s">
        <v>395</v>
      </c>
      <c r="W1" s="1" t="s">
        <v>396</v>
      </c>
      <c r="X1" s="1" t="s">
        <v>370</v>
      </c>
      <c r="Y1" s="1" t="s">
        <v>371</v>
      </c>
      <c r="Z1" s="1" t="s">
        <v>372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343</v>
      </c>
      <c r="AL1" s="1" t="s">
        <v>26</v>
      </c>
      <c r="AM1" s="1" t="s">
        <v>1</v>
      </c>
      <c r="AN1" s="1" t="s">
        <v>2</v>
      </c>
    </row>
    <row r="2" spans="1:40" x14ac:dyDescent="0.25">
      <c r="A2" t="s">
        <v>407</v>
      </c>
      <c r="B2" t="s">
        <v>407</v>
      </c>
      <c r="C2" t="s">
        <v>407</v>
      </c>
      <c r="D2" t="s">
        <v>407</v>
      </c>
      <c r="E2" t="s">
        <v>407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407</v>
      </c>
      <c r="R2" t="s">
        <v>407</v>
      </c>
      <c r="S2" t="s">
        <v>407</v>
      </c>
      <c r="T2" t="s">
        <v>407</v>
      </c>
      <c r="U2" t="s">
        <v>407</v>
      </c>
      <c r="V2" t="s">
        <v>407</v>
      </c>
      <c r="W2" t="s">
        <v>407</v>
      </c>
      <c r="X2" t="s">
        <v>407</v>
      </c>
      <c r="Y2" t="s">
        <v>407</v>
      </c>
      <c r="Z2" t="s">
        <v>407</v>
      </c>
      <c r="AA2" t="s">
        <v>407</v>
      </c>
      <c r="AB2" t="s">
        <v>407</v>
      </c>
      <c r="AC2" t="s">
        <v>387</v>
      </c>
      <c r="AD2" t="s">
        <v>386</v>
      </c>
      <c r="AE2">
        <v>10</v>
      </c>
      <c r="AF2">
        <v>1</v>
      </c>
      <c r="AH2" t="s">
        <v>408</v>
      </c>
      <c r="AJ2" t="s">
        <v>37</v>
      </c>
      <c r="AK2" t="s">
        <v>115</v>
      </c>
      <c r="AM2">
        <v>3219</v>
      </c>
      <c r="AN2">
        <v>3095</v>
      </c>
    </row>
    <row r="3" spans="1:40" x14ac:dyDescent="0.25">
      <c r="A3" t="s">
        <v>407</v>
      </c>
      <c r="B3" t="s">
        <v>407</v>
      </c>
      <c r="C3" t="s">
        <v>407</v>
      </c>
      <c r="D3" t="s">
        <v>407</v>
      </c>
      <c r="E3" t="s">
        <v>407</v>
      </c>
      <c r="F3" t="s">
        <v>407</v>
      </c>
      <c r="G3" t="s">
        <v>407</v>
      </c>
      <c r="H3" t="s">
        <v>407</v>
      </c>
      <c r="I3" t="s">
        <v>407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407</v>
      </c>
      <c r="R3" t="s">
        <v>407</v>
      </c>
      <c r="S3" t="s">
        <v>407</v>
      </c>
      <c r="T3" t="s">
        <v>407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387</v>
      </c>
      <c r="AD3" t="s">
        <v>386</v>
      </c>
      <c r="AE3">
        <v>10</v>
      </c>
      <c r="AF3">
        <v>2</v>
      </c>
      <c r="AH3" t="s">
        <v>408</v>
      </c>
      <c r="AJ3" t="s">
        <v>37</v>
      </c>
      <c r="AK3" t="s">
        <v>115</v>
      </c>
      <c r="AM3">
        <v>1648</v>
      </c>
      <c r="AN3">
        <v>2649</v>
      </c>
    </row>
    <row r="4" spans="1:40" x14ac:dyDescent="0.25">
      <c r="A4" t="s">
        <v>407</v>
      </c>
      <c r="B4" t="s">
        <v>407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387</v>
      </c>
      <c r="AD4" t="s">
        <v>386</v>
      </c>
      <c r="AE4">
        <v>10</v>
      </c>
      <c r="AF4">
        <v>3</v>
      </c>
      <c r="AG4">
        <v>1</v>
      </c>
      <c r="AH4" t="s">
        <v>409</v>
      </c>
      <c r="AJ4" t="s">
        <v>38</v>
      </c>
      <c r="AK4" t="s">
        <v>114</v>
      </c>
      <c r="AM4">
        <v>1966</v>
      </c>
      <c r="AN4">
        <v>3518</v>
      </c>
    </row>
    <row r="5" spans="1:40" x14ac:dyDescent="0.25">
      <c r="A5" t="s">
        <v>407</v>
      </c>
      <c r="B5" t="s">
        <v>407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407</v>
      </c>
      <c r="R5" t="s">
        <v>407</v>
      </c>
      <c r="S5" t="s">
        <v>407</v>
      </c>
      <c r="T5" t="s">
        <v>407</v>
      </c>
      <c r="U5" t="s">
        <v>407</v>
      </c>
      <c r="V5" t="s">
        <v>407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387</v>
      </c>
      <c r="AD5" t="s">
        <v>386</v>
      </c>
      <c r="AE5">
        <v>10</v>
      </c>
      <c r="AF5">
        <v>4</v>
      </c>
      <c r="AG5">
        <v>3</v>
      </c>
      <c r="AH5" t="s">
        <v>410</v>
      </c>
      <c r="AJ5" t="s">
        <v>40</v>
      </c>
      <c r="AK5" t="s">
        <v>118</v>
      </c>
      <c r="AM5">
        <v>3867</v>
      </c>
      <c r="AN5">
        <v>1754</v>
      </c>
    </row>
    <row r="6" spans="1:40" x14ac:dyDescent="0.25">
      <c r="A6" t="s">
        <v>407</v>
      </c>
      <c r="B6" t="s">
        <v>407</v>
      </c>
      <c r="C6" t="s">
        <v>407</v>
      </c>
      <c r="D6" t="s">
        <v>407</v>
      </c>
      <c r="E6" t="s">
        <v>407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  <c r="K6" t="s">
        <v>407</v>
      </c>
      <c r="L6" t="s">
        <v>407</v>
      </c>
      <c r="M6" t="s">
        <v>407</v>
      </c>
      <c r="N6" t="s">
        <v>407</v>
      </c>
      <c r="O6" t="s">
        <v>407</v>
      </c>
      <c r="P6" t="s">
        <v>407</v>
      </c>
      <c r="Q6" t="s">
        <v>407</v>
      </c>
      <c r="R6" t="s">
        <v>407</v>
      </c>
      <c r="S6" t="s">
        <v>407</v>
      </c>
      <c r="T6" t="s">
        <v>407</v>
      </c>
      <c r="U6" t="s">
        <v>407</v>
      </c>
      <c r="V6" t="s">
        <v>407</v>
      </c>
      <c r="W6" t="s">
        <v>407</v>
      </c>
      <c r="X6" t="s">
        <v>407</v>
      </c>
      <c r="Y6" t="s">
        <v>407</v>
      </c>
      <c r="Z6" t="s">
        <v>407</v>
      </c>
      <c r="AA6" t="s">
        <v>407</v>
      </c>
      <c r="AB6" t="s">
        <v>407</v>
      </c>
      <c r="AC6" t="s">
        <v>387</v>
      </c>
      <c r="AD6" t="s">
        <v>386</v>
      </c>
      <c r="AE6">
        <v>10</v>
      </c>
      <c r="AF6">
        <v>5</v>
      </c>
      <c r="AH6" t="s">
        <v>408</v>
      </c>
      <c r="AJ6" t="s">
        <v>37</v>
      </c>
      <c r="AK6" t="s">
        <v>115</v>
      </c>
      <c r="AM6">
        <v>3467</v>
      </c>
      <c r="AN6">
        <v>464</v>
      </c>
    </row>
    <row r="7" spans="1:40" x14ac:dyDescent="0.25">
      <c r="A7" t="s">
        <v>407</v>
      </c>
      <c r="B7" t="s">
        <v>407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407</v>
      </c>
      <c r="R7" t="s">
        <v>407</v>
      </c>
      <c r="S7" t="s">
        <v>407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387</v>
      </c>
      <c r="AD7" t="s">
        <v>386</v>
      </c>
      <c r="AE7">
        <v>10</v>
      </c>
      <c r="AF7">
        <v>6</v>
      </c>
      <c r="AH7" t="s">
        <v>411</v>
      </c>
      <c r="AJ7" t="s">
        <v>41</v>
      </c>
      <c r="AK7" t="s">
        <v>119</v>
      </c>
      <c r="AM7">
        <v>2788</v>
      </c>
      <c r="AN7">
        <v>2859</v>
      </c>
    </row>
    <row r="8" spans="1:40" x14ac:dyDescent="0.25">
      <c r="A8" t="s">
        <v>407</v>
      </c>
      <c r="B8" t="s">
        <v>407</v>
      </c>
      <c r="C8" t="s">
        <v>407</v>
      </c>
      <c r="D8" t="s">
        <v>407</v>
      </c>
      <c r="E8" t="s">
        <v>407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  <c r="N8" t="s">
        <v>407</v>
      </c>
      <c r="O8" t="s">
        <v>407</v>
      </c>
      <c r="P8" t="s">
        <v>407</v>
      </c>
      <c r="Q8" t="s">
        <v>407</v>
      </c>
      <c r="R8" t="s">
        <v>407</v>
      </c>
      <c r="S8" t="s">
        <v>407</v>
      </c>
      <c r="T8" t="s">
        <v>407</v>
      </c>
      <c r="U8" t="s">
        <v>407</v>
      </c>
      <c r="V8" t="s">
        <v>407</v>
      </c>
      <c r="W8" t="s">
        <v>407</v>
      </c>
      <c r="X8" t="s">
        <v>407</v>
      </c>
      <c r="Y8" t="s">
        <v>407</v>
      </c>
      <c r="Z8" t="s">
        <v>407</v>
      </c>
      <c r="AA8" t="s">
        <v>407</v>
      </c>
      <c r="AB8" t="s">
        <v>407</v>
      </c>
      <c r="AC8" t="s">
        <v>387</v>
      </c>
      <c r="AD8" t="s">
        <v>386</v>
      </c>
      <c r="AE8">
        <v>10</v>
      </c>
      <c r="AF8">
        <v>7</v>
      </c>
      <c r="AH8" t="s">
        <v>408</v>
      </c>
      <c r="AJ8" t="s">
        <v>37</v>
      </c>
      <c r="AK8" t="s">
        <v>115</v>
      </c>
      <c r="AM8">
        <v>1716</v>
      </c>
      <c r="AN8">
        <v>2404</v>
      </c>
    </row>
    <row r="9" spans="1:40" x14ac:dyDescent="0.25">
      <c r="A9" t="s">
        <v>407</v>
      </c>
      <c r="B9" t="s">
        <v>407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407</v>
      </c>
      <c r="AC9" t="s">
        <v>387</v>
      </c>
      <c r="AD9" t="s">
        <v>386</v>
      </c>
      <c r="AE9">
        <v>10</v>
      </c>
      <c r="AF9">
        <v>8</v>
      </c>
      <c r="AG9">
        <v>1</v>
      </c>
      <c r="AH9" t="s">
        <v>412</v>
      </c>
      <c r="AJ9" t="s">
        <v>42</v>
      </c>
      <c r="AK9" t="s">
        <v>114</v>
      </c>
      <c r="AM9">
        <v>2380</v>
      </c>
      <c r="AN9">
        <v>863</v>
      </c>
    </row>
    <row r="10" spans="1:40" x14ac:dyDescent="0.25">
      <c r="A10" t="s">
        <v>407</v>
      </c>
      <c r="B10" t="s">
        <v>407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407</v>
      </c>
      <c r="M10" t="s">
        <v>407</v>
      </c>
      <c r="N10" t="s">
        <v>407</v>
      </c>
      <c r="O10" t="s">
        <v>407</v>
      </c>
      <c r="P10" t="s">
        <v>407</v>
      </c>
      <c r="Q10" t="s">
        <v>407</v>
      </c>
      <c r="R10" t="s">
        <v>407</v>
      </c>
      <c r="S10" t="s">
        <v>407</v>
      </c>
      <c r="T10" t="s">
        <v>407</v>
      </c>
      <c r="U10" t="s">
        <v>407</v>
      </c>
      <c r="V10" t="s">
        <v>407</v>
      </c>
      <c r="W10" t="s">
        <v>407</v>
      </c>
      <c r="X10" t="s">
        <v>407</v>
      </c>
      <c r="Y10" t="s">
        <v>407</v>
      </c>
      <c r="Z10" t="s">
        <v>407</v>
      </c>
      <c r="AA10" t="s">
        <v>407</v>
      </c>
      <c r="AB10" t="s">
        <v>407</v>
      </c>
      <c r="AC10" t="s">
        <v>387</v>
      </c>
      <c r="AD10" t="s">
        <v>386</v>
      </c>
      <c r="AE10">
        <v>10</v>
      </c>
      <c r="AF10">
        <v>9</v>
      </c>
      <c r="AG10">
        <v>1</v>
      </c>
      <c r="AH10" t="s">
        <v>409</v>
      </c>
      <c r="AJ10" t="s">
        <v>38</v>
      </c>
      <c r="AK10" t="s">
        <v>114</v>
      </c>
      <c r="AM10">
        <v>2050</v>
      </c>
      <c r="AN10">
        <v>3384</v>
      </c>
    </row>
    <row r="11" spans="1:40" x14ac:dyDescent="0.25">
      <c r="A11" t="s">
        <v>407</v>
      </c>
      <c r="B11" t="s">
        <v>407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407</v>
      </c>
      <c r="P11" t="s">
        <v>407</v>
      </c>
      <c r="Q11" t="s">
        <v>407</v>
      </c>
      <c r="R11" t="s">
        <v>407</v>
      </c>
      <c r="S11" t="s">
        <v>407</v>
      </c>
      <c r="T11" t="s">
        <v>407</v>
      </c>
      <c r="U11" t="s">
        <v>407</v>
      </c>
      <c r="V11" t="s">
        <v>407</v>
      </c>
      <c r="W11" t="s">
        <v>407</v>
      </c>
      <c r="X11" t="s">
        <v>407</v>
      </c>
      <c r="Y11" t="s">
        <v>407</v>
      </c>
      <c r="Z11" t="s">
        <v>407</v>
      </c>
      <c r="AA11" t="s">
        <v>407</v>
      </c>
      <c r="AB11" t="s">
        <v>407</v>
      </c>
      <c r="AC11" t="s">
        <v>387</v>
      </c>
      <c r="AD11" t="s">
        <v>386</v>
      </c>
      <c r="AE11">
        <v>10</v>
      </c>
      <c r="AF11">
        <v>10</v>
      </c>
      <c r="AG11">
        <v>1</v>
      </c>
      <c r="AH11" t="s">
        <v>409</v>
      </c>
      <c r="AJ11" t="s">
        <v>38</v>
      </c>
      <c r="AK11" t="s">
        <v>114</v>
      </c>
      <c r="AM11">
        <v>3879</v>
      </c>
      <c r="AN11">
        <v>2455</v>
      </c>
    </row>
    <row r="12" spans="1:40" x14ac:dyDescent="0.25">
      <c r="A12" t="s">
        <v>407</v>
      </c>
      <c r="B12" t="s">
        <v>407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  <c r="K12" t="s">
        <v>407</v>
      </c>
      <c r="L12" t="s">
        <v>407</v>
      </c>
      <c r="M12" t="s">
        <v>407</v>
      </c>
      <c r="N12" t="s">
        <v>407</v>
      </c>
      <c r="O12" t="s">
        <v>407</v>
      </c>
      <c r="P12" t="s">
        <v>407</v>
      </c>
      <c r="Q12" t="s">
        <v>407</v>
      </c>
      <c r="R12" t="s">
        <v>407</v>
      </c>
      <c r="S12" t="s">
        <v>407</v>
      </c>
      <c r="T12" t="s">
        <v>407</v>
      </c>
      <c r="U12" t="s">
        <v>407</v>
      </c>
      <c r="V12" t="s">
        <v>407</v>
      </c>
      <c r="W12" t="s">
        <v>407</v>
      </c>
      <c r="X12" t="s">
        <v>407</v>
      </c>
      <c r="Y12" t="s">
        <v>407</v>
      </c>
      <c r="Z12" t="s">
        <v>407</v>
      </c>
      <c r="AA12" t="s">
        <v>407</v>
      </c>
      <c r="AB12" t="s">
        <v>407</v>
      </c>
      <c r="AC12" t="s">
        <v>414</v>
      </c>
      <c r="AD12" t="s">
        <v>413</v>
      </c>
      <c r="AE12">
        <v>10</v>
      </c>
      <c r="AF12">
        <v>1</v>
      </c>
      <c r="AH12" t="s">
        <v>408</v>
      </c>
      <c r="AJ12" t="s">
        <v>37</v>
      </c>
      <c r="AK12" t="s">
        <v>115</v>
      </c>
      <c r="AM12">
        <v>1688</v>
      </c>
      <c r="AN12">
        <v>2175</v>
      </c>
    </row>
    <row r="13" spans="1:40" x14ac:dyDescent="0.25">
      <c r="A13" t="s">
        <v>407</v>
      </c>
      <c r="B13" t="s">
        <v>407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  <c r="O13" t="s">
        <v>407</v>
      </c>
      <c r="P13" t="s">
        <v>407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t="s">
        <v>407</v>
      </c>
      <c r="W13" t="s">
        <v>407</v>
      </c>
      <c r="X13" t="s">
        <v>407</v>
      </c>
      <c r="Y13" t="s">
        <v>407</v>
      </c>
      <c r="Z13" t="s">
        <v>407</v>
      </c>
      <c r="AA13" t="s">
        <v>407</v>
      </c>
      <c r="AB13" t="s">
        <v>407</v>
      </c>
      <c r="AC13" t="s">
        <v>414</v>
      </c>
      <c r="AD13" t="s">
        <v>413</v>
      </c>
      <c r="AE13">
        <v>10</v>
      </c>
      <c r="AF13">
        <v>2</v>
      </c>
      <c r="AH13" t="s">
        <v>415</v>
      </c>
      <c r="AJ13" t="s">
        <v>44</v>
      </c>
      <c r="AK13" t="s">
        <v>120</v>
      </c>
      <c r="AM13">
        <v>2637</v>
      </c>
      <c r="AN13">
        <v>1585</v>
      </c>
    </row>
    <row r="14" spans="1:40" x14ac:dyDescent="0.25">
      <c r="A14" t="s">
        <v>407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  <c r="N14" t="s">
        <v>407</v>
      </c>
      <c r="O14" t="s">
        <v>407</v>
      </c>
      <c r="P14" t="s">
        <v>407</v>
      </c>
      <c r="Q14" t="s">
        <v>407</v>
      </c>
      <c r="R14" t="s">
        <v>407</v>
      </c>
      <c r="S14" t="s">
        <v>407</v>
      </c>
      <c r="T14" t="s">
        <v>407</v>
      </c>
      <c r="U14" t="s">
        <v>407</v>
      </c>
      <c r="V14" t="s">
        <v>407</v>
      </c>
      <c r="W14" t="s">
        <v>407</v>
      </c>
      <c r="X14" t="s">
        <v>407</v>
      </c>
      <c r="Y14" t="s">
        <v>407</v>
      </c>
      <c r="Z14" t="s">
        <v>407</v>
      </c>
      <c r="AA14" t="s">
        <v>407</v>
      </c>
      <c r="AB14" t="s">
        <v>407</v>
      </c>
      <c r="AC14" t="s">
        <v>414</v>
      </c>
      <c r="AD14" t="s">
        <v>413</v>
      </c>
      <c r="AE14">
        <v>10</v>
      </c>
      <c r="AF14">
        <v>3</v>
      </c>
      <c r="AH14" t="s">
        <v>415</v>
      </c>
      <c r="AJ14" t="s">
        <v>44</v>
      </c>
      <c r="AK14" t="s">
        <v>120</v>
      </c>
      <c r="AM14">
        <v>3194</v>
      </c>
      <c r="AN14">
        <v>529</v>
      </c>
    </row>
    <row r="15" spans="1:40" x14ac:dyDescent="0.25">
      <c r="A15" t="s">
        <v>407</v>
      </c>
      <c r="B15" t="s">
        <v>407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407</v>
      </c>
      <c r="I15" t="s">
        <v>407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T15" t="s">
        <v>407</v>
      </c>
      <c r="U15" t="s">
        <v>407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414</v>
      </c>
      <c r="AD15" t="s">
        <v>413</v>
      </c>
      <c r="AE15">
        <v>10</v>
      </c>
      <c r="AF15">
        <v>4</v>
      </c>
      <c r="AH15" t="s">
        <v>408</v>
      </c>
      <c r="AJ15" t="s">
        <v>37</v>
      </c>
      <c r="AK15" t="s">
        <v>115</v>
      </c>
      <c r="AM15">
        <v>4222</v>
      </c>
      <c r="AN15">
        <v>2586</v>
      </c>
    </row>
    <row r="16" spans="1:40" x14ac:dyDescent="0.25">
      <c r="A16" t="s">
        <v>407</v>
      </c>
      <c r="B16" t="s">
        <v>407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407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407</v>
      </c>
      <c r="S16" t="s">
        <v>407</v>
      </c>
      <c r="T16" t="s">
        <v>407</v>
      </c>
      <c r="U16" t="s">
        <v>407</v>
      </c>
      <c r="V16" t="s">
        <v>407</v>
      </c>
      <c r="W16" t="s">
        <v>407</v>
      </c>
      <c r="X16" t="s">
        <v>407</v>
      </c>
      <c r="Y16" t="s">
        <v>407</v>
      </c>
      <c r="Z16" t="s">
        <v>407</v>
      </c>
      <c r="AA16" t="s">
        <v>407</v>
      </c>
      <c r="AB16" t="s">
        <v>407</v>
      </c>
      <c r="AC16" t="s">
        <v>414</v>
      </c>
      <c r="AD16" t="s">
        <v>413</v>
      </c>
      <c r="AE16">
        <v>10</v>
      </c>
      <c r="AF16">
        <v>5</v>
      </c>
      <c r="AH16" t="s">
        <v>416</v>
      </c>
      <c r="AJ16" t="s">
        <v>46</v>
      </c>
      <c r="AK16" t="s">
        <v>115</v>
      </c>
      <c r="AM16">
        <v>3333</v>
      </c>
      <c r="AN16">
        <v>1075</v>
      </c>
    </row>
    <row r="17" spans="1:40" x14ac:dyDescent="0.25">
      <c r="A17" t="s">
        <v>407</v>
      </c>
      <c r="B17" t="s">
        <v>407</v>
      </c>
      <c r="C17" t="s">
        <v>407</v>
      </c>
      <c r="D17" t="s">
        <v>407</v>
      </c>
      <c r="E17" t="s">
        <v>407</v>
      </c>
      <c r="F17" t="s">
        <v>407</v>
      </c>
      <c r="G17" t="s">
        <v>407</v>
      </c>
      <c r="H17" t="s">
        <v>407</v>
      </c>
      <c r="I17" t="s">
        <v>407</v>
      </c>
      <c r="J17" t="s">
        <v>407</v>
      </c>
      <c r="K17" t="s">
        <v>407</v>
      </c>
      <c r="L17" t="s">
        <v>407</v>
      </c>
      <c r="M17" t="s">
        <v>407</v>
      </c>
      <c r="N17" t="s">
        <v>407</v>
      </c>
      <c r="O17" t="s">
        <v>407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407</v>
      </c>
      <c r="Z17" t="s">
        <v>407</v>
      </c>
      <c r="AA17" t="s">
        <v>407</v>
      </c>
      <c r="AB17" t="s">
        <v>407</v>
      </c>
      <c r="AC17" t="s">
        <v>414</v>
      </c>
      <c r="AD17" t="s">
        <v>413</v>
      </c>
      <c r="AE17">
        <v>10</v>
      </c>
      <c r="AF17">
        <v>6</v>
      </c>
      <c r="AH17" t="s">
        <v>408</v>
      </c>
      <c r="AJ17" t="s">
        <v>37</v>
      </c>
      <c r="AK17" t="s">
        <v>115</v>
      </c>
      <c r="AM17">
        <v>3387</v>
      </c>
      <c r="AN17">
        <v>1791</v>
      </c>
    </row>
    <row r="18" spans="1:40" x14ac:dyDescent="0.25">
      <c r="A18" t="s">
        <v>407</v>
      </c>
      <c r="B18" t="s">
        <v>407</v>
      </c>
      <c r="C18" t="s">
        <v>407</v>
      </c>
      <c r="D18" t="s">
        <v>407</v>
      </c>
      <c r="E18" t="s">
        <v>407</v>
      </c>
      <c r="F18" t="s">
        <v>407</v>
      </c>
      <c r="G18" t="s">
        <v>407</v>
      </c>
      <c r="H18" t="s">
        <v>407</v>
      </c>
      <c r="I18" t="s">
        <v>407</v>
      </c>
      <c r="J18" t="s">
        <v>407</v>
      </c>
      <c r="K18" t="s">
        <v>407</v>
      </c>
      <c r="L18" t="s">
        <v>407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407</v>
      </c>
      <c r="S18" t="s">
        <v>407</v>
      </c>
      <c r="T18" t="s">
        <v>407</v>
      </c>
      <c r="U18" t="s">
        <v>407</v>
      </c>
      <c r="V18" t="s">
        <v>407</v>
      </c>
      <c r="W18" t="s">
        <v>407</v>
      </c>
      <c r="X18" t="s">
        <v>407</v>
      </c>
      <c r="Y18" t="s">
        <v>407</v>
      </c>
      <c r="Z18" t="s">
        <v>407</v>
      </c>
      <c r="AA18" t="s">
        <v>407</v>
      </c>
      <c r="AB18" t="s">
        <v>407</v>
      </c>
      <c r="AC18" t="s">
        <v>414</v>
      </c>
      <c r="AD18" t="s">
        <v>413</v>
      </c>
      <c r="AE18">
        <v>10</v>
      </c>
      <c r="AF18">
        <v>7</v>
      </c>
      <c r="AH18" t="s">
        <v>416</v>
      </c>
      <c r="AJ18" t="s">
        <v>46</v>
      </c>
      <c r="AK18" t="s">
        <v>115</v>
      </c>
      <c r="AM18">
        <v>1683</v>
      </c>
      <c r="AN18">
        <v>2456</v>
      </c>
    </row>
    <row r="19" spans="1:40" x14ac:dyDescent="0.25">
      <c r="A19" t="s">
        <v>407</v>
      </c>
      <c r="B19" t="s">
        <v>407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414</v>
      </c>
      <c r="AD19" t="s">
        <v>413</v>
      </c>
      <c r="AE19">
        <v>10</v>
      </c>
      <c r="AF19">
        <v>8</v>
      </c>
      <c r="AH19" t="s">
        <v>408</v>
      </c>
      <c r="AJ19" t="s">
        <v>37</v>
      </c>
      <c r="AK19" t="s">
        <v>115</v>
      </c>
      <c r="AM19">
        <v>2760</v>
      </c>
      <c r="AN19">
        <v>1661</v>
      </c>
    </row>
    <row r="20" spans="1:40" x14ac:dyDescent="0.25">
      <c r="A20" t="s">
        <v>407</v>
      </c>
      <c r="B20" t="s">
        <v>407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407</v>
      </c>
      <c r="M20" t="s">
        <v>407</v>
      </c>
      <c r="N20" t="s">
        <v>407</v>
      </c>
      <c r="O20" t="s">
        <v>407</v>
      </c>
      <c r="P20" t="s">
        <v>407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  <c r="W20" t="s">
        <v>407</v>
      </c>
      <c r="X20" t="s">
        <v>407</v>
      </c>
      <c r="Y20" t="s">
        <v>407</v>
      </c>
      <c r="Z20" t="s">
        <v>407</v>
      </c>
      <c r="AA20" t="s">
        <v>407</v>
      </c>
      <c r="AB20" t="s">
        <v>407</v>
      </c>
      <c r="AC20" t="s">
        <v>414</v>
      </c>
      <c r="AD20" t="s">
        <v>413</v>
      </c>
      <c r="AE20">
        <v>10</v>
      </c>
      <c r="AF20">
        <v>9</v>
      </c>
      <c r="AH20" t="s">
        <v>411</v>
      </c>
      <c r="AJ20" t="s">
        <v>41</v>
      </c>
      <c r="AK20" t="s">
        <v>119</v>
      </c>
      <c r="AM20">
        <v>2221</v>
      </c>
      <c r="AN20">
        <v>1173</v>
      </c>
    </row>
    <row r="21" spans="1:40" x14ac:dyDescent="0.25">
      <c r="A21" t="s">
        <v>407</v>
      </c>
      <c r="B21" t="s">
        <v>407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t="s">
        <v>407</v>
      </c>
      <c r="I21" t="s">
        <v>407</v>
      </c>
      <c r="J21" t="s">
        <v>407</v>
      </c>
      <c r="K21" t="s">
        <v>407</v>
      </c>
      <c r="L21" t="s">
        <v>407</v>
      </c>
      <c r="M21" t="s">
        <v>407</v>
      </c>
      <c r="N21" t="s">
        <v>407</v>
      </c>
      <c r="O21" t="s">
        <v>407</v>
      </c>
      <c r="P21" t="s">
        <v>407</v>
      </c>
      <c r="Q21" t="s">
        <v>407</v>
      </c>
      <c r="R21" t="s">
        <v>407</v>
      </c>
      <c r="S21" t="s">
        <v>407</v>
      </c>
      <c r="T21" t="s">
        <v>407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414</v>
      </c>
      <c r="AD21" t="s">
        <v>413</v>
      </c>
      <c r="AE21">
        <v>10</v>
      </c>
      <c r="AF21">
        <v>10</v>
      </c>
      <c r="AH21" t="s">
        <v>408</v>
      </c>
      <c r="AJ21" t="s">
        <v>37</v>
      </c>
      <c r="AK21" t="s">
        <v>115</v>
      </c>
      <c r="AM21">
        <v>2054</v>
      </c>
      <c r="AN21">
        <v>3129</v>
      </c>
    </row>
    <row r="22" spans="1:40" x14ac:dyDescent="0.25">
      <c r="A22" t="s">
        <v>407</v>
      </c>
      <c r="B22" t="s">
        <v>407</v>
      </c>
      <c r="C22" t="s">
        <v>407</v>
      </c>
      <c r="D22" t="s">
        <v>407</v>
      </c>
      <c r="E22" t="s">
        <v>407</v>
      </c>
      <c r="F22" t="s">
        <v>407</v>
      </c>
      <c r="G22" t="s">
        <v>407</v>
      </c>
      <c r="H22" t="s">
        <v>407</v>
      </c>
      <c r="I22" t="s">
        <v>407</v>
      </c>
      <c r="J22" t="s">
        <v>407</v>
      </c>
      <c r="K22" t="s">
        <v>407</v>
      </c>
      <c r="L22" t="s">
        <v>407</v>
      </c>
      <c r="M22" t="s">
        <v>407</v>
      </c>
      <c r="N22" t="s">
        <v>407</v>
      </c>
      <c r="O22" t="s">
        <v>407</v>
      </c>
      <c r="P22" t="s">
        <v>407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418</v>
      </c>
      <c r="AD22" t="s">
        <v>417</v>
      </c>
      <c r="AE22">
        <v>10</v>
      </c>
      <c r="AF22">
        <v>1</v>
      </c>
      <c r="AG22">
        <v>3</v>
      </c>
      <c r="AH22" t="s">
        <v>410</v>
      </c>
      <c r="AJ22" t="s">
        <v>40</v>
      </c>
      <c r="AK22" t="s">
        <v>118</v>
      </c>
      <c r="AM22">
        <v>3946</v>
      </c>
      <c r="AN22">
        <v>2747</v>
      </c>
    </row>
    <row r="23" spans="1:40" x14ac:dyDescent="0.25">
      <c r="A23" t="s">
        <v>407</v>
      </c>
      <c r="B23" t="s">
        <v>407</v>
      </c>
      <c r="C23" t="s">
        <v>407</v>
      </c>
      <c r="D23" t="s">
        <v>407</v>
      </c>
      <c r="E23" t="s">
        <v>407</v>
      </c>
      <c r="F23" t="s">
        <v>407</v>
      </c>
      <c r="G23" t="s">
        <v>407</v>
      </c>
      <c r="H23" t="s">
        <v>407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  <c r="N23" t="s">
        <v>407</v>
      </c>
      <c r="O23" t="s">
        <v>407</v>
      </c>
      <c r="P23" t="s">
        <v>407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418</v>
      </c>
      <c r="AD23" t="s">
        <v>417</v>
      </c>
      <c r="AE23">
        <v>10</v>
      </c>
      <c r="AF23">
        <v>2</v>
      </c>
      <c r="AH23" t="s">
        <v>408</v>
      </c>
      <c r="AJ23" t="s">
        <v>37</v>
      </c>
      <c r="AK23" t="s">
        <v>115</v>
      </c>
      <c r="AM23">
        <v>1441</v>
      </c>
      <c r="AN23">
        <v>462</v>
      </c>
    </row>
    <row r="24" spans="1:40" x14ac:dyDescent="0.25">
      <c r="A24" t="s">
        <v>407</v>
      </c>
      <c r="B24" t="s">
        <v>407</v>
      </c>
      <c r="C24" t="s">
        <v>407</v>
      </c>
      <c r="D24" t="s">
        <v>407</v>
      </c>
      <c r="E24" t="s">
        <v>407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407</v>
      </c>
      <c r="N24" t="s">
        <v>407</v>
      </c>
      <c r="O24" t="s">
        <v>407</v>
      </c>
      <c r="P24" t="s">
        <v>407</v>
      </c>
      <c r="Q24" t="s">
        <v>407</v>
      </c>
      <c r="R24" t="s">
        <v>407</v>
      </c>
      <c r="S24" t="s">
        <v>407</v>
      </c>
      <c r="T24" t="s">
        <v>407</v>
      </c>
      <c r="U24" t="s">
        <v>407</v>
      </c>
      <c r="V24" t="s">
        <v>407</v>
      </c>
      <c r="W24" t="s">
        <v>407</v>
      </c>
      <c r="X24" t="s">
        <v>407</v>
      </c>
      <c r="Y24" t="s">
        <v>407</v>
      </c>
      <c r="Z24" t="s">
        <v>407</v>
      </c>
      <c r="AA24" t="s">
        <v>407</v>
      </c>
      <c r="AB24" t="s">
        <v>407</v>
      </c>
      <c r="AC24" t="s">
        <v>418</v>
      </c>
      <c r="AD24" t="s">
        <v>417</v>
      </c>
      <c r="AE24">
        <v>10</v>
      </c>
      <c r="AF24">
        <v>3</v>
      </c>
      <c r="AH24" t="s">
        <v>416</v>
      </c>
      <c r="AJ24" t="s">
        <v>46</v>
      </c>
      <c r="AK24" t="s">
        <v>115</v>
      </c>
      <c r="AM24">
        <v>3419</v>
      </c>
      <c r="AN24">
        <v>698</v>
      </c>
    </row>
    <row r="25" spans="1:40" x14ac:dyDescent="0.25">
      <c r="A25" t="s">
        <v>407</v>
      </c>
      <c r="B25" t="s">
        <v>407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407</v>
      </c>
      <c r="N25" t="s">
        <v>407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418</v>
      </c>
      <c r="AD25" t="s">
        <v>417</v>
      </c>
      <c r="AE25">
        <v>10</v>
      </c>
      <c r="AF25">
        <v>4</v>
      </c>
      <c r="AH25" t="s">
        <v>408</v>
      </c>
      <c r="AJ25" t="s">
        <v>37</v>
      </c>
      <c r="AK25" t="s">
        <v>115</v>
      </c>
      <c r="AM25">
        <v>2829</v>
      </c>
      <c r="AN25">
        <v>1732</v>
      </c>
    </row>
    <row r="26" spans="1:40" x14ac:dyDescent="0.25">
      <c r="A26" t="s">
        <v>407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418</v>
      </c>
      <c r="AD26" t="s">
        <v>417</v>
      </c>
      <c r="AE26">
        <v>10</v>
      </c>
      <c r="AF26">
        <v>5</v>
      </c>
      <c r="AH26" t="s">
        <v>408</v>
      </c>
      <c r="AJ26" t="s">
        <v>37</v>
      </c>
      <c r="AK26" t="s">
        <v>115</v>
      </c>
      <c r="AM26">
        <v>2485</v>
      </c>
      <c r="AN26">
        <v>2000</v>
      </c>
    </row>
    <row r="27" spans="1:40" x14ac:dyDescent="0.25">
      <c r="A27" t="s">
        <v>407</v>
      </c>
      <c r="B27" t="s">
        <v>407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418</v>
      </c>
      <c r="AD27" t="s">
        <v>417</v>
      </c>
      <c r="AE27">
        <v>10</v>
      </c>
      <c r="AF27">
        <v>6</v>
      </c>
      <c r="AH27" t="s">
        <v>408</v>
      </c>
      <c r="AJ27" t="s">
        <v>37</v>
      </c>
      <c r="AK27" t="s">
        <v>115</v>
      </c>
      <c r="AM27">
        <v>1477</v>
      </c>
      <c r="AN27">
        <v>489</v>
      </c>
    </row>
    <row r="28" spans="1:40" x14ac:dyDescent="0.25">
      <c r="A28" t="s">
        <v>407</v>
      </c>
      <c r="B28" t="s">
        <v>407</v>
      </c>
      <c r="C28" t="s">
        <v>407</v>
      </c>
      <c r="D28" t="s">
        <v>407</v>
      </c>
      <c r="E28" t="s">
        <v>407</v>
      </c>
      <c r="F28" t="s">
        <v>407</v>
      </c>
      <c r="G28" t="s">
        <v>407</v>
      </c>
      <c r="H28" t="s">
        <v>407</v>
      </c>
      <c r="I28" t="s">
        <v>407</v>
      </c>
      <c r="J28" t="s">
        <v>407</v>
      </c>
      <c r="K28" t="s">
        <v>407</v>
      </c>
      <c r="L28" t="s">
        <v>407</v>
      </c>
      <c r="M28" t="s">
        <v>407</v>
      </c>
      <c r="N28" t="s">
        <v>407</v>
      </c>
      <c r="O28" t="s">
        <v>407</v>
      </c>
      <c r="P28" t="s">
        <v>407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  <c r="W28" t="s">
        <v>407</v>
      </c>
      <c r="X28" t="s">
        <v>407</v>
      </c>
      <c r="Y28" t="s">
        <v>407</v>
      </c>
      <c r="Z28" t="s">
        <v>407</v>
      </c>
      <c r="AA28" t="s">
        <v>407</v>
      </c>
      <c r="AB28" t="s">
        <v>407</v>
      </c>
      <c r="AC28" t="s">
        <v>418</v>
      </c>
      <c r="AD28" t="s">
        <v>417</v>
      </c>
      <c r="AE28">
        <v>10</v>
      </c>
      <c r="AF28">
        <v>7</v>
      </c>
      <c r="AG28">
        <v>3</v>
      </c>
      <c r="AH28" t="s">
        <v>410</v>
      </c>
      <c r="AJ28" t="s">
        <v>40</v>
      </c>
      <c r="AK28" t="s">
        <v>118</v>
      </c>
      <c r="AM28">
        <v>3853</v>
      </c>
      <c r="AN28">
        <v>403</v>
      </c>
    </row>
    <row r="29" spans="1:40" x14ac:dyDescent="0.25">
      <c r="A29" t="s">
        <v>407</v>
      </c>
      <c r="B29" t="s">
        <v>407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418</v>
      </c>
      <c r="AD29" t="s">
        <v>417</v>
      </c>
      <c r="AE29">
        <v>10</v>
      </c>
      <c r="AF29">
        <v>8</v>
      </c>
      <c r="AH29" t="s">
        <v>411</v>
      </c>
      <c r="AJ29" t="s">
        <v>41</v>
      </c>
      <c r="AK29" t="s">
        <v>119</v>
      </c>
      <c r="AM29">
        <v>3414</v>
      </c>
      <c r="AN29">
        <v>3107</v>
      </c>
    </row>
    <row r="30" spans="1:40" x14ac:dyDescent="0.25">
      <c r="A30" t="s">
        <v>407</v>
      </c>
      <c r="B30" t="s">
        <v>407</v>
      </c>
      <c r="C30" t="s">
        <v>407</v>
      </c>
      <c r="D30" t="s">
        <v>407</v>
      </c>
      <c r="E30" t="s">
        <v>407</v>
      </c>
      <c r="F30" t="s">
        <v>407</v>
      </c>
      <c r="G30" t="s">
        <v>407</v>
      </c>
      <c r="H30" t="s">
        <v>407</v>
      </c>
      <c r="I30" t="s">
        <v>407</v>
      </c>
      <c r="J30" t="s">
        <v>407</v>
      </c>
      <c r="K30" t="s">
        <v>407</v>
      </c>
      <c r="L30" t="s">
        <v>407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407</v>
      </c>
      <c r="S30" t="s">
        <v>407</v>
      </c>
      <c r="T30" t="s">
        <v>407</v>
      </c>
      <c r="U30" t="s">
        <v>407</v>
      </c>
      <c r="V30" t="s">
        <v>407</v>
      </c>
      <c r="W30" t="s">
        <v>407</v>
      </c>
      <c r="X30" t="s">
        <v>407</v>
      </c>
      <c r="Y30" t="s">
        <v>407</v>
      </c>
      <c r="Z30" t="s">
        <v>407</v>
      </c>
      <c r="AA30" t="s">
        <v>407</v>
      </c>
      <c r="AB30" t="s">
        <v>407</v>
      </c>
      <c r="AC30" t="s">
        <v>418</v>
      </c>
      <c r="AD30" t="s">
        <v>417</v>
      </c>
      <c r="AE30">
        <v>10</v>
      </c>
      <c r="AF30">
        <v>9</v>
      </c>
      <c r="AH30" t="s">
        <v>408</v>
      </c>
      <c r="AJ30" t="s">
        <v>37</v>
      </c>
      <c r="AK30" t="s">
        <v>115</v>
      </c>
      <c r="AM30">
        <v>2813</v>
      </c>
      <c r="AN30">
        <v>2565</v>
      </c>
    </row>
    <row r="31" spans="1:40" x14ac:dyDescent="0.25">
      <c r="A31" t="s">
        <v>407</v>
      </c>
      <c r="B31" t="s">
        <v>407</v>
      </c>
      <c r="C31" t="s">
        <v>407</v>
      </c>
      <c r="D31" t="s">
        <v>407</v>
      </c>
      <c r="E31" t="s">
        <v>407</v>
      </c>
      <c r="F31" t="s">
        <v>407</v>
      </c>
      <c r="G31" t="s">
        <v>407</v>
      </c>
      <c r="H31" t="s">
        <v>407</v>
      </c>
      <c r="I31" t="s">
        <v>407</v>
      </c>
      <c r="J31" t="s">
        <v>407</v>
      </c>
      <c r="K31" t="s">
        <v>407</v>
      </c>
      <c r="L31" t="s">
        <v>407</v>
      </c>
      <c r="M31" t="s">
        <v>407</v>
      </c>
      <c r="N31" t="s">
        <v>407</v>
      </c>
      <c r="O31" t="s">
        <v>407</v>
      </c>
      <c r="P31" t="s">
        <v>407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  <c r="W31" t="s">
        <v>407</v>
      </c>
      <c r="X31" t="s">
        <v>407</v>
      </c>
      <c r="Y31" t="s">
        <v>407</v>
      </c>
      <c r="Z31" t="s">
        <v>407</v>
      </c>
      <c r="AA31" t="s">
        <v>407</v>
      </c>
      <c r="AB31" t="s">
        <v>407</v>
      </c>
      <c r="AC31" t="s">
        <v>418</v>
      </c>
      <c r="AD31" t="s">
        <v>417</v>
      </c>
      <c r="AE31">
        <v>10</v>
      </c>
      <c r="AF31">
        <v>10</v>
      </c>
      <c r="AH31" t="s">
        <v>411</v>
      </c>
      <c r="AJ31" t="s">
        <v>41</v>
      </c>
      <c r="AK31" t="s">
        <v>119</v>
      </c>
      <c r="AM31">
        <v>3272</v>
      </c>
      <c r="AN31">
        <v>3328</v>
      </c>
    </row>
    <row r="32" spans="1:40" x14ac:dyDescent="0.25">
      <c r="A32" t="s">
        <v>407</v>
      </c>
      <c r="B32" t="s">
        <v>407</v>
      </c>
      <c r="C32" t="s">
        <v>407</v>
      </c>
      <c r="D32" t="s">
        <v>407</v>
      </c>
      <c r="E32" t="s">
        <v>407</v>
      </c>
      <c r="F32" t="s">
        <v>407</v>
      </c>
      <c r="G32" t="s">
        <v>407</v>
      </c>
      <c r="H32" t="s">
        <v>407</v>
      </c>
      <c r="I32" t="s">
        <v>407</v>
      </c>
      <c r="J32" t="s">
        <v>407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407</v>
      </c>
      <c r="S32" t="s">
        <v>407</v>
      </c>
      <c r="T32" t="s">
        <v>407</v>
      </c>
      <c r="U32" t="s">
        <v>407</v>
      </c>
      <c r="V32" t="s">
        <v>407</v>
      </c>
      <c r="W32" t="s">
        <v>407</v>
      </c>
      <c r="X32" t="s">
        <v>407</v>
      </c>
      <c r="Y32" t="s">
        <v>407</v>
      </c>
      <c r="Z32" t="s">
        <v>407</v>
      </c>
      <c r="AA32" t="s">
        <v>407</v>
      </c>
      <c r="AB32" t="s">
        <v>407</v>
      </c>
      <c r="AC32" t="s">
        <v>420</v>
      </c>
      <c r="AD32" t="s">
        <v>419</v>
      </c>
      <c r="AE32">
        <v>10</v>
      </c>
      <c r="AF32">
        <v>1</v>
      </c>
      <c r="AH32" t="s">
        <v>408</v>
      </c>
      <c r="AJ32" t="s">
        <v>37</v>
      </c>
      <c r="AK32" t="s">
        <v>115</v>
      </c>
      <c r="AM32">
        <v>4082</v>
      </c>
      <c r="AN32">
        <v>818</v>
      </c>
    </row>
    <row r="33" spans="1:40" x14ac:dyDescent="0.25">
      <c r="A33" t="s">
        <v>407</v>
      </c>
      <c r="B33" t="s">
        <v>407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407</v>
      </c>
      <c r="U33" t="s">
        <v>407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  <c r="AB33" t="s">
        <v>407</v>
      </c>
      <c r="AC33" t="s">
        <v>420</v>
      </c>
      <c r="AD33" t="s">
        <v>419</v>
      </c>
      <c r="AE33">
        <v>10</v>
      </c>
      <c r="AF33">
        <v>2</v>
      </c>
      <c r="AH33" t="s">
        <v>411</v>
      </c>
      <c r="AJ33" t="s">
        <v>41</v>
      </c>
      <c r="AK33" t="s">
        <v>119</v>
      </c>
      <c r="AM33">
        <v>2381</v>
      </c>
      <c r="AN33">
        <v>861</v>
      </c>
    </row>
    <row r="34" spans="1:40" x14ac:dyDescent="0.25">
      <c r="A34" t="s">
        <v>407</v>
      </c>
      <c r="B34" t="s">
        <v>407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  <c r="K34" t="s">
        <v>407</v>
      </c>
      <c r="L34" t="s">
        <v>407</v>
      </c>
      <c r="M34" t="s">
        <v>407</v>
      </c>
      <c r="N34" t="s">
        <v>407</v>
      </c>
      <c r="O34" t="s">
        <v>407</v>
      </c>
      <c r="P34" t="s">
        <v>407</v>
      </c>
      <c r="Q34" t="s">
        <v>407</v>
      </c>
      <c r="R34" t="s">
        <v>407</v>
      </c>
      <c r="S34" t="s">
        <v>407</v>
      </c>
      <c r="T34" t="s">
        <v>407</v>
      </c>
      <c r="U34" t="s">
        <v>407</v>
      </c>
      <c r="V34" t="s">
        <v>407</v>
      </c>
      <c r="W34" t="s">
        <v>407</v>
      </c>
      <c r="X34" t="s">
        <v>407</v>
      </c>
      <c r="Y34" t="s">
        <v>407</v>
      </c>
      <c r="Z34" t="s">
        <v>407</v>
      </c>
      <c r="AA34" t="s">
        <v>407</v>
      </c>
      <c r="AB34" t="s">
        <v>407</v>
      </c>
      <c r="AC34" t="s">
        <v>420</v>
      </c>
      <c r="AD34" t="s">
        <v>419</v>
      </c>
      <c r="AE34">
        <v>10</v>
      </c>
      <c r="AF34">
        <v>3</v>
      </c>
      <c r="AH34" t="s">
        <v>411</v>
      </c>
      <c r="AJ34" t="s">
        <v>41</v>
      </c>
      <c r="AK34" t="s">
        <v>119</v>
      </c>
      <c r="AM34">
        <v>2028</v>
      </c>
      <c r="AN34">
        <v>1429</v>
      </c>
    </row>
    <row r="35" spans="1:40" x14ac:dyDescent="0.25">
      <c r="A35" t="s">
        <v>407</v>
      </c>
      <c r="B35" t="s">
        <v>407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407</v>
      </c>
      <c r="U35" t="s">
        <v>407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420</v>
      </c>
      <c r="AD35" t="s">
        <v>419</v>
      </c>
      <c r="AE35">
        <v>10</v>
      </c>
      <c r="AF35">
        <v>4</v>
      </c>
      <c r="AH35" t="s">
        <v>411</v>
      </c>
      <c r="AJ35" t="s">
        <v>41</v>
      </c>
      <c r="AK35" t="s">
        <v>119</v>
      </c>
      <c r="AM35">
        <v>1382</v>
      </c>
      <c r="AN35">
        <v>965</v>
      </c>
    </row>
    <row r="36" spans="1:40" x14ac:dyDescent="0.25">
      <c r="A36" t="s">
        <v>407</v>
      </c>
      <c r="B36" t="s">
        <v>407</v>
      </c>
      <c r="C36" t="s">
        <v>407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  <c r="AB36" t="s">
        <v>407</v>
      </c>
      <c r="AC36" t="s">
        <v>420</v>
      </c>
      <c r="AD36" t="s">
        <v>419</v>
      </c>
      <c r="AE36">
        <v>10</v>
      </c>
      <c r="AF36">
        <v>5</v>
      </c>
      <c r="AH36" t="s">
        <v>408</v>
      </c>
      <c r="AJ36" t="s">
        <v>37</v>
      </c>
      <c r="AK36" t="s">
        <v>115</v>
      </c>
      <c r="AM36">
        <v>1622</v>
      </c>
      <c r="AN36">
        <v>2088</v>
      </c>
    </row>
    <row r="37" spans="1:40" x14ac:dyDescent="0.25">
      <c r="A37" t="s">
        <v>407</v>
      </c>
      <c r="B37" t="s">
        <v>407</v>
      </c>
      <c r="C37" t="s">
        <v>407</v>
      </c>
      <c r="D37" t="s">
        <v>407</v>
      </c>
      <c r="E37" t="s">
        <v>407</v>
      </c>
      <c r="F37" t="s">
        <v>407</v>
      </c>
      <c r="G37" t="s">
        <v>407</v>
      </c>
      <c r="H37" t="s">
        <v>407</v>
      </c>
      <c r="I37" t="s">
        <v>407</v>
      </c>
      <c r="J37" t="s">
        <v>407</v>
      </c>
      <c r="K37" t="s">
        <v>407</v>
      </c>
      <c r="L37" t="s">
        <v>407</v>
      </c>
      <c r="M37" t="s">
        <v>407</v>
      </c>
      <c r="N37" t="s">
        <v>407</v>
      </c>
      <c r="O37" t="s">
        <v>407</v>
      </c>
      <c r="P37" t="s">
        <v>407</v>
      </c>
      <c r="Q37" t="s">
        <v>407</v>
      </c>
      <c r="R37" t="s">
        <v>407</v>
      </c>
      <c r="S37" t="s">
        <v>407</v>
      </c>
      <c r="T37" t="s">
        <v>407</v>
      </c>
      <c r="U37" t="s">
        <v>407</v>
      </c>
      <c r="V37" t="s">
        <v>407</v>
      </c>
      <c r="W37" t="s">
        <v>407</v>
      </c>
      <c r="X37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420</v>
      </c>
      <c r="AD37" t="s">
        <v>419</v>
      </c>
      <c r="AE37">
        <v>10</v>
      </c>
      <c r="AF37">
        <v>6</v>
      </c>
      <c r="AH37" t="s">
        <v>411</v>
      </c>
      <c r="AJ37" t="s">
        <v>41</v>
      </c>
      <c r="AK37" t="s">
        <v>119</v>
      </c>
      <c r="AM37">
        <v>3334</v>
      </c>
      <c r="AN37">
        <v>2194</v>
      </c>
    </row>
    <row r="38" spans="1:40" x14ac:dyDescent="0.25">
      <c r="A38" t="s">
        <v>407</v>
      </c>
      <c r="B38" t="s">
        <v>407</v>
      </c>
      <c r="C38" t="s">
        <v>407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407</v>
      </c>
      <c r="X38" t="s">
        <v>407</v>
      </c>
      <c r="Y38" t="s">
        <v>407</v>
      </c>
      <c r="Z38" t="s">
        <v>407</v>
      </c>
      <c r="AA38" t="s">
        <v>407</v>
      </c>
      <c r="AB38" t="s">
        <v>407</v>
      </c>
      <c r="AC38" t="s">
        <v>420</v>
      </c>
      <c r="AD38" t="s">
        <v>419</v>
      </c>
      <c r="AE38">
        <v>10</v>
      </c>
      <c r="AF38">
        <v>7</v>
      </c>
      <c r="AH38" t="s">
        <v>411</v>
      </c>
      <c r="AJ38" t="s">
        <v>41</v>
      </c>
      <c r="AK38" t="s">
        <v>119</v>
      </c>
      <c r="AM38">
        <v>1765</v>
      </c>
      <c r="AN38">
        <v>2093</v>
      </c>
    </row>
    <row r="39" spans="1:40" x14ac:dyDescent="0.25">
      <c r="A39" t="s">
        <v>407</v>
      </c>
      <c r="B39" t="s">
        <v>407</v>
      </c>
      <c r="C39" t="s">
        <v>407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407</v>
      </c>
      <c r="U39" t="s">
        <v>407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  <c r="AB39" t="s">
        <v>407</v>
      </c>
      <c r="AC39" t="s">
        <v>420</v>
      </c>
      <c r="AD39" t="s">
        <v>419</v>
      </c>
      <c r="AE39">
        <v>10</v>
      </c>
      <c r="AF39">
        <v>8</v>
      </c>
      <c r="AH39" t="s">
        <v>408</v>
      </c>
      <c r="AJ39" t="s">
        <v>37</v>
      </c>
      <c r="AK39" t="s">
        <v>115</v>
      </c>
      <c r="AM39">
        <v>1700</v>
      </c>
      <c r="AN39">
        <v>317</v>
      </c>
    </row>
    <row r="40" spans="1:40" x14ac:dyDescent="0.25">
      <c r="A40" t="s">
        <v>407</v>
      </c>
      <c r="B40" t="s">
        <v>407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  <c r="O40" t="s">
        <v>407</v>
      </c>
      <c r="P40" t="s">
        <v>407</v>
      </c>
      <c r="Q40" t="s">
        <v>407</v>
      </c>
      <c r="R40" t="s">
        <v>407</v>
      </c>
      <c r="S40" t="s">
        <v>407</v>
      </c>
      <c r="T40" t="s">
        <v>407</v>
      </c>
      <c r="U40" t="s">
        <v>407</v>
      </c>
      <c r="V40" t="s">
        <v>407</v>
      </c>
      <c r="W40" t="s">
        <v>407</v>
      </c>
      <c r="X40" t="s">
        <v>407</v>
      </c>
      <c r="Y40" t="s">
        <v>407</v>
      </c>
      <c r="Z40" t="s">
        <v>407</v>
      </c>
      <c r="AA40" t="s">
        <v>407</v>
      </c>
      <c r="AB40" t="s">
        <v>407</v>
      </c>
      <c r="AC40" t="s">
        <v>420</v>
      </c>
      <c r="AD40" t="s">
        <v>419</v>
      </c>
      <c r="AE40">
        <v>10</v>
      </c>
      <c r="AF40">
        <v>9</v>
      </c>
      <c r="AG40">
        <v>1</v>
      </c>
      <c r="AH40" t="s">
        <v>409</v>
      </c>
      <c r="AJ40" t="s">
        <v>38</v>
      </c>
      <c r="AK40" t="s">
        <v>114</v>
      </c>
      <c r="AM40">
        <v>1280</v>
      </c>
      <c r="AN40">
        <v>3442</v>
      </c>
    </row>
    <row r="41" spans="1:40" x14ac:dyDescent="0.25">
      <c r="A41" t="s">
        <v>407</v>
      </c>
      <c r="B41" t="s">
        <v>407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407</v>
      </c>
      <c r="U41" t="s">
        <v>407</v>
      </c>
      <c r="V41" t="s">
        <v>407</v>
      </c>
      <c r="W41" t="s">
        <v>407</v>
      </c>
      <c r="X41" t="s">
        <v>407</v>
      </c>
      <c r="Y41" t="s">
        <v>407</v>
      </c>
      <c r="Z41" t="s">
        <v>407</v>
      </c>
      <c r="AA41" t="s">
        <v>407</v>
      </c>
      <c r="AB41" t="s">
        <v>407</v>
      </c>
      <c r="AC41" t="s">
        <v>420</v>
      </c>
      <c r="AD41" t="s">
        <v>419</v>
      </c>
      <c r="AE41">
        <v>10</v>
      </c>
      <c r="AF41">
        <v>10</v>
      </c>
      <c r="AH41" t="s">
        <v>408</v>
      </c>
      <c r="AJ41" t="s">
        <v>37</v>
      </c>
      <c r="AK41" t="s">
        <v>115</v>
      </c>
      <c r="AM41">
        <v>3421</v>
      </c>
      <c r="AN41">
        <v>2808</v>
      </c>
    </row>
    <row r="42" spans="1:40" x14ac:dyDescent="0.25">
      <c r="A42" t="s">
        <v>407</v>
      </c>
      <c r="B42" t="s">
        <v>407</v>
      </c>
      <c r="C42" t="s">
        <v>407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  <c r="AB42" t="s">
        <v>407</v>
      </c>
      <c r="AC42" t="s">
        <v>422</v>
      </c>
      <c r="AD42" t="s">
        <v>421</v>
      </c>
      <c r="AE42">
        <v>10</v>
      </c>
      <c r="AF42">
        <v>1</v>
      </c>
      <c r="AH42" t="s">
        <v>408</v>
      </c>
      <c r="AJ42" t="s">
        <v>37</v>
      </c>
      <c r="AK42" t="s">
        <v>115</v>
      </c>
      <c r="AM42">
        <v>2372</v>
      </c>
      <c r="AN42">
        <v>1567</v>
      </c>
    </row>
    <row r="43" spans="1:40" x14ac:dyDescent="0.25">
      <c r="A43" t="s">
        <v>407</v>
      </c>
      <c r="B43" t="s">
        <v>407</v>
      </c>
      <c r="C43" t="s">
        <v>407</v>
      </c>
      <c r="D43" t="s">
        <v>407</v>
      </c>
      <c r="E43" t="s">
        <v>407</v>
      </c>
      <c r="F43" t="s">
        <v>407</v>
      </c>
      <c r="G43" t="s">
        <v>407</v>
      </c>
      <c r="H43" t="s">
        <v>407</v>
      </c>
      <c r="I43" t="s">
        <v>407</v>
      </c>
      <c r="J43" t="s">
        <v>407</v>
      </c>
      <c r="K43" t="s">
        <v>407</v>
      </c>
      <c r="L43" t="s">
        <v>407</v>
      </c>
      <c r="M43" t="s">
        <v>407</v>
      </c>
      <c r="N43" t="s">
        <v>407</v>
      </c>
      <c r="O43" t="s">
        <v>407</v>
      </c>
      <c r="P43" t="s">
        <v>407</v>
      </c>
      <c r="Q43" t="s">
        <v>407</v>
      </c>
      <c r="R43" t="s">
        <v>407</v>
      </c>
      <c r="S43" t="s">
        <v>407</v>
      </c>
      <c r="T43" t="s">
        <v>407</v>
      </c>
      <c r="U43" t="s">
        <v>407</v>
      </c>
      <c r="V43" t="s">
        <v>407</v>
      </c>
      <c r="W43" t="s">
        <v>407</v>
      </c>
      <c r="X43" t="s">
        <v>407</v>
      </c>
      <c r="Y43" t="s">
        <v>407</v>
      </c>
      <c r="Z43" t="s">
        <v>407</v>
      </c>
      <c r="AA43" t="s">
        <v>407</v>
      </c>
      <c r="AB43" t="s">
        <v>407</v>
      </c>
      <c r="AC43" t="s">
        <v>422</v>
      </c>
      <c r="AD43" t="s">
        <v>421</v>
      </c>
      <c r="AE43">
        <v>10</v>
      </c>
      <c r="AF43">
        <v>2</v>
      </c>
      <c r="AH43" t="s">
        <v>411</v>
      </c>
      <c r="AJ43" t="s">
        <v>41</v>
      </c>
      <c r="AK43" t="s">
        <v>119</v>
      </c>
      <c r="AM43">
        <v>2602</v>
      </c>
      <c r="AN43">
        <v>2077</v>
      </c>
    </row>
    <row r="44" spans="1:40" x14ac:dyDescent="0.25">
      <c r="A44" t="s">
        <v>407</v>
      </c>
      <c r="B44" t="s">
        <v>407</v>
      </c>
      <c r="C44" t="s">
        <v>407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  <c r="AB44" t="s">
        <v>407</v>
      </c>
      <c r="AC44" t="s">
        <v>422</v>
      </c>
      <c r="AD44" t="s">
        <v>421</v>
      </c>
      <c r="AE44">
        <v>10</v>
      </c>
      <c r="AF44">
        <v>3</v>
      </c>
      <c r="AG44">
        <v>3</v>
      </c>
      <c r="AH44" t="s">
        <v>410</v>
      </c>
      <c r="AJ44" t="s">
        <v>40</v>
      </c>
      <c r="AK44" t="s">
        <v>118</v>
      </c>
      <c r="AM44">
        <v>1179</v>
      </c>
      <c r="AN44">
        <v>373</v>
      </c>
    </row>
    <row r="45" spans="1:40" x14ac:dyDescent="0.25">
      <c r="A45" t="s">
        <v>407</v>
      </c>
      <c r="B45" t="s">
        <v>407</v>
      </c>
      <c r="C45" t="s">
        <v>407</v>
      </c>
      <c r="D45" t="s">
        <v>407</v>
      </c>
      <c r="E45" t="s">
        <v>407</v>
      </c>
      <c r="F45" t="s">
        <v>407</v>
      </c>
      <c r="G45" t="s">
        <v>407</v>
      </c>
      <c r="H45" t="s">
        <v>407</v>
      </c>
      <c r="I45" t="s">
        <v>407</v>
      </c>
      <c r="J45" t="s">
        <v>407</v>
      </c>
      <c r="K45" t="s">
        <v>407</v>
      </c>
      <c r="L45" t="s">
        <v>407</v>
      </c>
      <c r="M45" t="s">
        <v>407</v>
      </c>
      <c r="N45" t="s">
        <v>407</v>
      </c>
      <c r="O45" t="s">
        <v>407</v>
      </c>
      <c r="P45" t="s">
        <v>407</v>
      </c>
      <c r="Q45" t="s">
        <v>407</v>
      </c>
      <c r="R45" t="s">
        <v>407</v>
      </c>
      <c r="S45" t="s">
        <v>407</v>
      </c>
      <c r="T45" t="s">
        <v>407</v>
      </c>
      <c r="U45" t="s">
        <v>407</v>
      </c>
      <c r="V45" t="s">
        <v>407</v>
      </c>
      <c r="W45" t="s">
        <v>407</v>
      </c>
      <c r="X45" t="s">
        <v>407</v>
      </c>
      <c r="Y45" t="s">
        <v>407</v>
      </c>
      <c r="Z45" t="s">
        <v>407</v>
      </c>
      <c r="AA45" t="s">
        <v>407</v>
      </c>
      <c r="AB45" t="s">
        <v>407</v>
      </c>
      <c r="AC45" t="s">
        <v>422</v>
      </c>
      <c r="AD45" t="s">
        <v>421</v>
      </c>
      <c r="AE45">
        <v>10</v>
      </c>
      <c r="AF45">
        <v>4</v>
      </c>
      <c r="AH45" t="s">
        <v>408</v>
      </c>
      <c r="AJ45" t="s">
        <v>37</v>
      </c>
      <c r="AK45" t="s">
        <v>115</v>
      </c>
      <c r="AM45">
        <v>2981</v>
      </c>
      <c r="AN45">
        <v>2073</v>
      </c>
    </row>
    <row r="46" spans="1:40" x14ac:dyDescent="0.25">
      <c r="A46" t="s">
        <v>407</v>
      </c>
      <c r="B46" t="s">
        <v>407</v>
      </c>
      <c r="C46" t="s">
        <v>407</v>
      </c>
      <c r="D46" t="s">
        <v>407</v>
      </c>
      <c r="E46" t="s">
        <v>407</v>
      </c>
      <c r="F46" t="s">
        <v>407</v>
      </c>
      <c r="G46" t="s">
        <v>407</v>
      </c>
      <c r="H46" t="s">
        <v>407</v>
      </c>
      <c r="I46" t="s">
        <v>407</v>
      </c>
      <c r="J46" t="s">
        <v>407</v>
      </c>
      <c r="K46" t="s">
        <v>407</v>
      </c>
      <c r="L46" t="s">
        <v>407</v>
      </c>
      <c r="M46" t="s">
        <v>407</v>
      </c>
      <c r="N46" t="s">
        <v>407</v>
      </c>
      <c r="O46" t="s">
        <v>407</v>
      </c>
      <c r="P46" t="s">
        <v>407</v>
      </c>
      <c r="Q46" t="s">
        <v>407</v>
      </c>
      <c r="R46" t="s">
        <v>407</v>
      </c>
      <c r="S46" t="s">
        <v>407</v>
      </c>
      <c r="T46" t="s">
        <v>407</v>
      </c>
      <c r="U46" t="s">
        <v>407</v>
      </c>
      <c r="V46" t="s">
        <v>407</v>
      </c>
      <c r="W46" t="s">
        <v>407</v>
      </c>
      <c r="X46" t="s">
        <v>407</v>
      </c>
      <c r="Y46" t="s">
        <v>407</v>
      </c>
      <c r="Z46" t="s">
        <v>407</v>
      </c>
      <c r="AA46" t="s">
        <v>407</v>
      </c>
      <c r="AB46" t="s">
        <v>407</v>
      </c>
      <c r="AC46" t="s">
        <v>422</v>
      </c>
      <c r="AD46" t="s">
        <v>421</v>
      </c>
      <c r="AE46">
        <v>10</v>
      </c>
      <c r="AF46">
        <v>5</v>
      </c>
      <c r="AG46">
        <v>3</v>
      </c>
      <c r="AH46" t="s">
        <v>410</v>
      </c>
      <c r="AJ46" t="s">
        <v>40</v>
      </c>
      <c r="AK46" t="s">
        <v>118</v>
      </c>
      <c r="AM46">
        <v>3847</v>
      </c>
      <c r="AN46">
        <v>2090</v>
      </c>
    </row>
    <row r="47" spans="1:40" x14ac:dyDescent="0.25">
      <c r="A47" t="s">
        <v>407</v>
      </c>
      <c r="B47" t="s">
        <v>407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  <c r="I47" t="s">
        <v>407</v>
      </c>
      <c r="J47" t="s">
        <v>407</v>
      </c>
      <c r="K47" t="s">
        <v>407</v>
      </c>
      <c r="L47" t="s">
        <v>407</v>
      </c>
      <c r="M47" t="s">
        <v>407</v>
      </c>
      <c r="N47" t="s">
        <v>407</v>
      </c>
      <c r="O47" t="s">
        <v>407</v>
      </c>
      <c r="P47" t="s">
        <v>407</v>
      </c>
      <c r="Q47" t="s">
        <v>407</v>
      </c>
      <c r="R47" t="s">
        <v>407</v>
      </c>
      <c r="S47" t="s">
        <v>407</v>
      </c>
      <c r="T47" t="s">
        <v>407</v>
      </c>
      <c r="U47" t="s">
        <v>407</v>
      </c>
      <c r="V47" t="s">
        <v>407</v>
      </c>
      <c r="W47" t="s">
        <v>407</v>
      </c>
      <c r="X47" t="s">
        <v>407</v>
      </c>
      <c r="Y47" t="s">
        <v>407</v>
      </c>
      <c r="Z47" t="s">
        <v>407</v>
      </c>
      <c r="AA47" t="s">
        <v>407</v>
      </c>
      <c r="AB47" t="s">
        <v>407</v>
      </c>
      <c r="AC47" t="s">
        <v>422</v>
      </c>
      <c r="AD47" t="s">
        <v>421</v>
      </c>
      <c r="AE47">
        <v>10</v>
      </c>
      <c r="AF47">
        <v>6</v>
      </c>
      <c r="AH47" t="s">
        <v>411</v>
      </c>
      <c r="AJ47" t="s">
        <v>41</v>
      </c>
      <c r="AK47" t="s">
        <v>119</v>
      </c>
      <c r="AM47">
        <v>3261</v>
      </c>
      <c r="AN47">
        <v>3193</v>
      </c>
    </row>
    <row r="48" spans="1:40" x14ac:dyDescent="0.25">
      <c r="A48" t="s">
        <v>407</v>
      </c>
      <c r="B48" t="s">
        <v>407</v>
      </c>
      <c r="C48" t="s">
        <v>407</v>
      </c>
      <c r="D48" t="s">
        <v>407</v>
      </c>
      <c r="E48" t="s">
        <v>407</v>
      </c>
      <c r="F48" t="s">
        <v>407</v>
      </c>
      <c r="G48" t="s">
        <v>407</v>
      </c>
      <c r="H48" t="s">
        <v>407</v>
      </c>
      <c r="I48" t="s">
        <v>407</v>
      </c>
      <c r="J48" t="s">
        <v>407</v>
      </c>
      <c r="K48" t="s">
        <v>407</v>
      </c>
      <c r="L48" t="s">
        <v>407</v>
      </c>
      <c r="M48" t="s">
        <v>407</v>
      </c>
      <c r="N48" t="s">
        <v>407</v>
      </c>
      <c r="O48" t="s">
        <v>407</v>
      </c>
      <c r="P48" t="s">
        <v>407</v>
      </c>
      <c r="Q48" t="s">
        <v>407</v>
      </c>
      <c r="R48" t="s">
        <v>407</v>
      </c>
      <c r="S48" t="s">
        <v>407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407</v>
      </c>
      <c r="Z48" t="s">
        <v>407</v>
      </c>
      <c r="AA48" t="s">
        <v>407</v>
      </c>
      <c r="AB48" t="s">
        <v>407</v>
      </c>
      <c r="AC48" t="s">
        <v>422</v>
      </c>
      <c r="AD48" t="s">
        <v>421</v>
      </c>
      <c r="AE48">
        <v>10</v>
      </c>
      <c r="AF48">
        <v>7</v>
      </c>
      <c r="AH48" t="s">
        <v>411</v>
      </c>
      <c r="AJ48" t="s">
        <v>41</v>
      </c>
      <c r="AK48" t="s">
        <v>119</v>
      </c>
      <c r="AM48">
        <v>1564</v>
      </c>
      <c r="AN48">
        <v>281</v>
      </c>
    </row>
    <row r="49" spans="1:40" x14ac:dyDescent="0.25">
      <c r="A49" t="s">
        <v>407</v>
      </c>
      <c r="B49" t="s">
        <v>407</v>
      </c>
      <c r="C49" t="s">
        <v>407</v>
      </c>
      <c r="D49" t="s">
        <v>407</v>
      </c>
      <c r="E49" t="s">
        <v>407</v>
      </c>
      <c r="F49" t="s">
        <v>407</v>
      </c>
      <c r="G49" t="s">
        <v>407</v>
      </c>
      <c r="H49" t="s">
        <v>407</v>
      </c>
      <c r="I49" t="s">
        <v>407</v>
      </c>
      <c r="J49" t="s">
        <v>407</v>
      </c>
      <c r="K49" t="s">
        <v>407</v>
      </c>
      <c r="L49" t="s">
        <v>407</v>
      </c>
      <c r="M49" t="s">
        <v>407</v>
      </c>
      <c r="N49" t="s">
        <v>407</v>
      </c>
      <c r="O49" t="s">
        <v>407</v>
      </c>
      <c r="P49" t="s">
        <v>407</v>
      </c>
      <c r="Q49" t="s">
        <v>407</v>
      </c>
      <c r="R49" t="s">
        <v>407</v>
      </c>
      <c r="S49" t="s">
        <v>407</v>
      </c>
      <c r="T49" t="s">
        <v>407</v>
      </c>
      <c r="U49" t="s">
        <v>407</v>
      </c>
      <c r="V49" t="s">
        <v>407</v>
      </c>
      <c r="W49" t="s">
        <v>407</v>
      </c>
      <c r="X49" t="s">
        <v>407</v>
      </c>
      <c r="Y49" t="s">
        <v>407</v>
      </c>
      <c r="Z49" t="s">
        <v>407</v>
      </c>
      <c r="AA49" t="s">
        <v>407</v>
      </c>
      <c r="AB49" t="s">
        <v>407</v>
      </c>
      <c r="AC49" t="s">
        <v>422</v>
      </c>
      <c r="AD49" t="s">
        <v>421</v>
      </c>
      <c r="AE49">
        <v>10</v>
      </c>
      <c r="AF49">
        <v>8</v>
      </c>
      <c r="AH49" t="s">
        <v>408</v>
      </c>
      <c r="AJ49" t="s">
        <v>37</v>
      </c>
      <c r="AK49" t="s">
        <v>115</v>
      </c>
      <c r="AM49">
        <v>4287</v>
      </c>
      <c r="AN49">
        <v>916</v>
      </c>
    </row>
    <row r="50" spans="1:40" x14ac:dyDescent="0.25">
      <c r="A50" t="s">
        <v>407</v>
      </c>
      <c r="B50" t="s">
        <v>407</v>
      </c>
      <c r="C50" t="s">
        <v>407</v>
      </c>
      <c r="D50" t="s">
        <v>407</v>
      </c>
      <c r="E50" t="s">
        <v>407</v>
      </c>
      <c r="F50" t="s">
        <v>407</v>
      </c>
      <c r="G50" t="s">
        <v>407</v>
      </c>
      <c r="H50" t="s">
        <v>407</v>
      </c>
      <c r="I50" t="s">
        <v>407</v>
      </c>
      <c r="J50" t="s">
        <v>407</v>
      </c>
      <c r="K50" t="s">
        <v>407</v>
      </c>
      <c r="L50" t="s">
        <v>407</v>
      </c>
      <c r="M50" t="s">
        <v>407</v>
      </c>
      <c r="N50" t="s">
        <v>407</v>
      </c>
      <c r="O50" t="s">
        <v>407</v>
      </c>
      <c r="P50" t="s">
        <v>407</v>
      </c>
      <c r="Q50" t="s">
        <v>407</v>
      </c>
      <c r="R50" t="s">
        <v>407</v>
      </c>
      <c r="S50" t="s">
        <v>407</v>
      </c>
      <c r="T50" t="s">
        <v>407</v>
      </c>
      <c r="U50" t="s">
        <v>407</v>
      </c>
      <c r="V50" t="s">
        <v>407</v>
      </c>
      <c r="W50" t="s">
        <v>407</v>
      </c>
      <c r="X50" t="s">
        <v>407</v>
      </c>
      <c r="Y50" t="s">
        <v>407</v>
      </c>
      <c r="Z50" t="s">
        <v>407</v>
      </c>
      <c r="AA50" t="s">
        <v>407</v>
      </c>
      <c r="AB50" t="s">
        <v>407</v>
      </c>
      <c r="AC50" t="s">
        <v>422</v>
      </c>
      <c r="AD50" t="s">
        <v>421</v>
      </c>
      <c r="AE50">
        <v>10</v>
      </c>
      <c r="AF50">
        <v>9</v>
      </c>
      <c r="AH50" t="s">
        <v>408</v>
      </c>
      <c r="AJ50" t="s">
        <v>37</v>
      </c>
      <c r="AK50" t="s">
        <v>115</v>
      </c>
      <c r="AM50">
        <v>2951</v>
      </c>
      <c r="AN50">
        <v>3443</v>
      </c>
    </row>
    <row r="51" spans="1:40" x14ac:dyDescent="0.25">
      <c r="A51" t="s">
        <v>407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  <c r="N51" t="s">
        <v>407</v>
      </c>
      <c r="O51" t="s">
        <v>407</v>
      </c>
      <c r="P51" t="s">
        <v>407</v>
      </c>
      <c r="Q51" t="s">
        <v>407</v>
      </c>
      <c r="R51" t="s">
        <v>407</v>
      </c>
      <c r="S51" t="s">
        <v>407</v>
      </c>
      <c r="T51" t="s">
        <v>407</v>
      </c>
      <c r="U51" t="s">
        <v>407</v>
      </c>
      <c r="V51" t="s">
        <v>407</v>
      </c>
      <c r="W51" t="s">
        <v>407</v>
      </c>
      <c r="X51" t="s">
        <v>407</v>
      </c>
      <c r="Y51" t="s">
        <v>407</v>
      </c>
      <c r="Z51" t="s">
        <v>407</v>
      </c>
      <c r="AA51" t="s">
        <v>407</v>
      </c>
      <c r="AB51" t="s">
        <v>407</v>
      </c>
      <c r="AC51" t="s">
        <v>422</v>
      </c>
      <c r="AD51" t="s">
        <v>421</v>
      </c>
      <c r="AE51">
        <v>10</v>
      </c>
      <c r="AF51">
        <v>10</v>
      </c>
      <c r="AH51" t="s">
        <v>408</v>
      </c>
      <c r="AJ51" t="s">
        <v>37</v>
      </c>
      <c r="AK51" t="s">
        <v>115</v>
      </c>
      <c r="AM51">
        <v>2002</v>
      </c>
      <c r="AN51">
        <v>1294</v>
      </c>
    </row>
    <row r="52" spans="1:40" x14ac:dyDescent="0.25">
      <c r="A52" t="s">
        <v>407</v>
      </c>
      <c r="B52" t="s">
        <v>407</v>
      </c>
      <c r="C52" t="s">
        <v>407</v>
      </c>
      <c r="D52" t="s">
        <v>407</v>
      </c>
      <c r="E52" t="s">
        <v>407</v>
      </c>
      <c r="F52" t="s">
        <v>407</v>
      </c>
      <c r="G52" t="s">
        <v>407</v>
      </c>
      <c r="H52" t="s">
        <v>407</v>
      </c>
      <c r="I52" t="s">
        <v>407</v>
      </c>
      <c r="J52" t="s">
        <v>407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407</v>
      </c>
      <c r="Q52" t="s">
        <v>407</v>
      </c>
      <c r="R52" t="s">
        <v>407</v>
      </c>
      <c r="S52" t="s">
        <v>407</v>
      </c>
      <c r="T52" t="s">
        <v>407</v>
      </c>
      <c r="U52" t="s">
        <v>407</v>
      </c>
      <c r="V52" t="s">
        <v>407</v>
      </c>
      <c r="W52" t="s">
        <v>407</v>
      </c>
      <c r="X52" t="s">
        <v>407</v>
      </c>
      <c r="Y52" t="s">
        <v>407</v>
      </c>
      <c r="Z52" t="s">
        <v>407</v>
      </c>
      <c r="AA52" t="s">
        <v>407</v>
      </c>
      <c r="AB52" t="s">
        <v>407</v>
      </c>
      <c r="AC52" t="s">
        <v>424</v>
      </c>
      <c r="AD52" t="s">
        <v>423</v>
      </c>
      <c r="AE52">
        <v>10</v>
      </c>
      <c r="AF52">
        <v>1</v>
      </c>
      <c r="AH52" t="s">
        <v>425</v>
      </c>
      <c r="AJ52" t="s">
        <v>51</v>
      </c>
      <c r="AK52" t="s">
        <v>115</v>
      </c>
      <c r="AM52">
        <v>3343</v>
      </c>
      <c r="AN52">
        <v>1945</v>
      </c>
    </row>
    <row r="53" spans="1:40" x14ac:dyDescent="0.25">
      <c r="A53" t="s">
        <v>407</v>
      </c>
      <c r="B53" t="s">
        <v>407</v>
      </c>
      <c r="C53" t="s">
        <v>407</v>
      </c>
      <c r="D53" t="s">
        <v>407</v>
      </c>
      <c r="E53" t="s">
        <v>407</v>
      </c>
      <c r="F53" t="s">
        <v>407</v>
      </c>
      <c r="G53" t="s">
        <v>407</v>
      </c>
      <c r="H53" t="s">
        <v>407</v>
      </c>
      <c r="I53" t="s">
        <v>407</v>
      </c>
      <c r="J53" t="s">
        <v>407</v>
      </c>
      <c r="K53" t="s">
        <v>407</v>
      </c>
      <c r="L53" t="s">
        <v>407</v>
      </c>
      <c r="M53" t="s">
        <v>407</v>
      </c>
      <c r="N53" t="s">
        <v>407</v>
      </c>
      <c r="O53" t="s">
        <v>407</v>
      </c>
      <c r="P53" t="s">
        <v>407</v>
      </c>
      <c r="Q53" t="s">
        <v>407</v>
      </c>
      <c r="R53" t="s">
        <v>407</v>
      </c>
      <c r="S53" t="s">
        <v>407</v>
      </c>
      <c r="T53" t="s">
        <v>407</v>
      </c>
      <c r="U53" t="s">
        <v>407</v>
      </c>
      <c r="V53" t="s">
        <v>407</v>
      </c>
      <c r="W53" t="s">
        <v>407</v>
      </c>
      <c r="X53" t="s">
        <v>407</v>
      </c>
      <c r="Y53" t="s">
        <v>407</v>
      </c>
      <c r="Z53" t="s">
        <v>407</v>
      </c>
      <c r="AA53" t="s">
        <v>407</v>
      </c>
      <c r="AB53" t="s">
        <v>407</v>
      </c>
      <c r="AC53" t="s">
        <v>424</v>
      </c>
      <c r="AD53" t="s">
        <v>423</v>
      </c>
      <c r="AE53">
        <v>10</v>
      </c>
      <c r="AF53">
        <v>2</v>
      </c>
      <c r="AH53" t="s">
        <v>411</v>
      </c>
      <c r="AJ53" t="s">
        <v>41</v>
      </c>
      <c r="AK53" t="s">
        <v>119</v>
      </c>
      <c r="AM53">
        <v>4312</v>
      </c>
      <c r="AN53">
        <v>3289</v>
      </c>
    </row>
    <row r="54" spans="1:40" x14ac:dyDescent="0.25">
      <c r="A54" t="s">
        <v>407</v>
      </c>
      <c r="B54" t="s">
        <v>407</v>
      </c>
      <c r="C54" t="s">
        <v>407</v>
      </c>
      <c r="D54" t="s">
        <v>407</v>
      </c>
      <c r="E54" t="s">
        <v>407</v>
      </c>
      <c r="F54" t="s">
        <v>407</v>
      </c>
      <c r="G54" t="s">
        <v>407</v>
      </c>
      <c r="H54" t="s">
        <v>407</v>
      </c>
      <c r="I54" t="s">
        <v>407</v>
      </c>
      <c r="J54" t="s">
        <v>407</v>
      </c>
      <c r="K54" t="s">
        <v>407</v>
      </c>
      <c r="L54" t="s">
        <v>407</v>
      </c>
      <c r="M54" t="s">
        <v>407</v>
      </c>
      <c r="N54" t="s">
        <v>407</v>
      </c>
      <c r="O54" t="s">
        <v>407</v>
      </c>
      <c r="P54" t="s">
        <v>407</v>
      </c>
      <c r="Q54" t="s">
        <v>407</v>
      </c>
      <c r="R54" t="s">
        <v>407</v>
      </c>
      <c r="S54" t="s">
        <v>407</v>
      </c>
      <c r="T54" t="s">
        <v>407</v>
      </c>
      <c r="U54" t="s">
        <v>407</v>
      </c>
      <c r="V54" t="s">
        <v>407</v>
      </c>
      <c r="W54" t="s">
        <v>407</v>
      </c>
      <c r="X54" t="s">
        <v>407</v>
      </c>
      <c r="Y54" t="s">
        <v>407</v>
      </c>
      <c r="Z54" t="s">
        <v>407</v>
      </c>
      <c r="AA54" t="s">
        <v>407</v>
      </c>
      <c r="AB54" t="s">
        <v>407</v>
      </c>
      <c r="AC54" t="s">
        <v>424</v>
      </c>
      <c r="AD54" t="s">
        <v>423</v>
      </c>
      <c r="AE54">
        <v>10</v>
      </c>
      <c r="AF54">
        <v>3</v>
      </c>
      <c r="AH54" t="s">
        <v>415</v>
      </c>
      <c r="AJ54" t="s">
        <v>44</v>
      </c>
      <c r="AK54" t="s">
        <v>120</v>
      </c>
      <c r="AM54">
        <v>2075</v>
      </c>
      <c r="AN54">
        <v>2046</v>
      </c>
    </row>
    <row r="55" spans="1:40" x14ac:dyDescent="0.25">
      <c r="A55" t="s">
        <v>407</v>
      </c>
      <c r="B55" t="s">
        <v>407</v>
      </c>
      <c r="C55" t="s">
        <v>407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  <c r="AB55" t="s">
        <v>407</v>
      </c>
      <c r="AC55" t="s">
        <v>424</v>
      </c>
      <c r="AD55" t="s">
        <v>423</v>
      </c>
      <c r="AE55">
        <v>10</v>
      </c>
      <c r="AF55">
        <v>4</v>
      </c>
      <c r="AH55" t="s">
        <v>411</v>
      </c>
      <c r="AJ55" t="s">
        <v>41</v>
      </c>
      <c r="AK55" t="s">
        <v>119</v>
      </c>
      <c r="AM55">
        <v>4015</v>
      </c>
      <c r="AN55">
        <v>701</v>
      </c>
    </row>
    <row r="56" spans="1:40" x14ac:dyDescent="0.25">
      <c r="A56" t="s">
        <v>407</v>
      </c>
      <c r="B56" t="s">
        <v>407</v>
      </c>
      <c r="C56" t="s">
        <v>407</v>
      </c>
      <c r="D56" t="s">
        <v>407</v>
      </c>
      <c r="E56" t="s">
        <v>407</v>
      </c>
      <c r="F56" t="s">
        <v>407</v>
      </c>
      <c r="G56" t="s">
        <v>407</v>
      </c>
      <c r="H56" t="s">
        <v>407</v>
      </c>
      <c r="I56" t="s">
        <v>407</v>
      </c>
      <c r="J56" t="s">
        <v>407</v>
      </c>
      <c r="K56" t="s">
        <v>407</v>
      </c>
      <c r="L56" t="s">
        <v>407</v>
      </c>
      <c r="M56" t="s">
        <v>407</v>
      </c>
      <c r="N56" t="s">
        <v>407</v>
      </c>
      <c r="O56" t="s">
        <v>407</v>
      </c>
      <c r="P56" t="s">
        <v>407</v>
      </c>
      <c r="Q56" t="s">
        <v>407</v>
      </c>
      <c r="R56" t="s">
        <v>407</v>
      </c>
      <c r="S56" t="s">
        <v>407</v>
      </c>
      <c r="T56" t="s">
        <v>407</v>
      </c>
      <c r="U56" t="s">
        <v>407</v>
      </c>
      <c r="V56" t="s">
        <v>407</v>
      </c>
      <c r="W56" t="s">
        <v>407</v>
      </c>
      <c r="X56" t="s">
        <v>407</v>
      </c>
      <c r="Y56" t="s">
        <v>407</v>
      </c>
      <c r="Z56" t="s">
        <v>407</v>
      </c>
      <c r="AA56" t="s">
        <v>407</v>
      </c>
      <c r="AB56" t="s">
        <v>407</v>
      </c>
      <c r="AC56" t="s">
        <v>424</v>
      </c>
      <c r="AD56" t="s">
        <v>423</v>
      </c>
      <c r="AE56">
        <v>10</v>
      </c>
      <c r="AF56">
        <v>5</v>
      </c>
      <c r="AH56" t="s">
        <v>408</v>
      </c>
      <c r="AJ56" t="s">
        <v>37</v>
      </c>
      <c r="AK56" t="s">
        <v>115</v>
      </c>
      <c r="AM56">
        <v>3908</v>
      </c>
      <c r="AN56">
        <v>1819</v>
      </c>
    </row>
    <row r="57" spans="1:40" x14ac:dyDescent="0.25">
      <c r="A57" t="s">
        <v>407</v>
      </c>
      <c r="B57" t="s">
        <v>407</v>
      </c>
      <c r="C57" t="s">
        <v>407</v>
      </c>
      <c r="D57" t="s">
        <v>407</v>
      </c>
      <c r="E57" t="s">
        <v>407</v>
      </c>
      <c r="F57" t="s">
        <v>407</v>
      </c>
      <c r="G57" t="s">
        <v>407</v>
      </c>
      <c r="H57" t="s">
        <v>407</v>
      </c>
      <c r="I57" t="s">
        <v>407</v>
      </c>
      <c r="J57" t="s">
        <v>407</v>
      </c>
      <c r="K57" t="s">
        <v>407</v>
      </c>
      <c r="L57" t="s">
        <v>407</v>
      </c>
      <c r="M57" t="s">
        <v>407</v>
      </c>
      <c r="N57" t="s">
        <v>407</v>
      </c>
      <c r="O57" t="s">
        <v>407</v>
      </c>
      <c r="P57" t="s">
        <v>407</v>
      </c>
      <c r="Q57" t="s">
        <v>407</v>
      </c>
      <c r="R57" t="s">
        <v>407</v>
      </c>
      <c r="S57" t="s">
        <v>407</v>
      </c>
      <c r="T57" t="s">
        <v>407</v>
      </c>
      <c r="U57" t="s">
        <v>407</v>
      </c>
      <c r="V57" t="s">
        <v>407</v>
      </c>
      <c r="W57" t="s">
        <v>407</v>
      </c>
      <c r="X57" t="s">
        <v>407</v>
      </c>
      <c r="Y57" t="s">
        <v>407</v>
      </c>
      <c r="Z57" t="s">
        <v>407</v>
      </c>
      <c r="AA57" t="s">
        <v>407</v>
      </c>
      <c r="AB57" t="s">
        <v>407</v>
      </c>
      <c r="AC57" t="s">
        <v>424</v>
      </c>
      <c r="AD57" t="s">
        <v>423</v>
      </c>
      <c r="AE57">
        <v>10</v>
      </c>
      <c r="AF57">
        <v>6</v>
      </c>
      <c r="AH57" t="s">
        <v>408</v>
      </c>
      <c r="AJ57" t="s">
        <v>37</v>
      </c>
      <c r="AK57" t="s">
        <v>115</v>
      </c>
      <c r="AM57">
        <v>4255</v>
      </c>
      <c r="AN57">
        <v>1760</v>
      </c>
    </row>
    <row r="58" spans="1:40" x14ac:dyDescent="0.25">
      <c r="A58" t="s">
        <v>407</v>
      </c>
      <c r="B58" t="s">
        <v>407</v>
      </c>
      <c r="C58" t="s">
        <v>407</v>
      </c>
      <c r="D58" t="s">
        <v>407</v>
      </c>
      <c r="E58" t="s">
        <v>407</v>
      </c>
      <c r="F58" t="s">
        <v>407</v>
      </c>
      <c r="G58" t="s">
        <v>407</v>
      </c>
      <c r="H58" t="s">
        <v>407</v>
      </c>
      <c r="I58" t="s">
        <v>407</v>
      </c>
      <c r="J58" t="s">
        <v>407</v>
      </c>
      <c r="K58" t="s">
        <v>407</v>
      </c>
      <c r="L58" t="s">
        <v>407</v>
      </c>
      <c r="M58" t="s">
        <v>407</v>
      </c>
      <c r="N58" t="s">
        <v>407</v>
      </c>
      <c r="O58" t="s">
        <v>407</v>
      </c>
      <c r="P58" t="s">
        <v>407</v>
      </c>
      <c r="Q58" t="s">
        <v>407</v>
      </c>
      <c r="R58" t="s">
        <v>407</v>
      </c>
      <c r="S58" t="s">
        <v>407</v>
      </c>
      <c r="T58" t="s">
        <v>407</v>
      </c>
      <c r="U58" t="s">
        <v>407</v>
      </c>
      <c r="V58" t="s">
        <v>407</v>
      </c>
      <c r="W58" t="s">
        <v>407</v>
      </c>
      <c r="X58" t="s">
        <v>407</v>
      </c>
      <c r="Y58" t="s">
        <v>407</v>
      </c>
      <c r="Z58" t="s">
        <v>407</v>
      </c>
      <c r="AA58" t="s">
        <v>407</v>
      </c>
      <c r="AB58" t="s">
        <v>407</v>
      </c>
      <c r="AC58" t="s">
        <v>424</v>
      </c>
      <c r="AD58" t="s">
        <v>423</v>
      </c>
      <c r="AE58">
        <v>10</v>
      </c>
      <c r="AF58">
        <v>7</v>
      </c>
      <c r="AH58" t="s">
        <v>408</v>
      </c>
      <c r="AJ58" t="s">
        <v>37</v>
      </c>
      <c r="AK58" t="s">
        <v>115</v>
      </c>
      <c r="AM58">
        <v>1874</v>
      </c>
      <c r="AN58">
        <v>2231</v>
      </c>
    </row>
    <row r="59" spans="1:40" x14ac:dyDescent="0.25">
      <c r="A59" t="s">
        <v>407</v>
      </c>
      <c r="B59" t="s">
        <v>407</v>
      </c>
      <c r="C59" t="s">
        <v>407</v>
      </c>
      <c r="D59" t="s">
        <v>407</v>
      </c>
      <c r="E59" t="s">
        <v>407</v>
      </c>
      <c r="F59" t="s">
        <v>407</v>
      </c>
      <c r="G59" t="s">
        <v>407</v>
      </c>
      <c r="H59" t="s">
        <v>407</v>
      </c>
      <c r="I59" t="s">
        <v>407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407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407</v>
      </c>
      <c r="Y59" t="s">
        <v>407</v>
      </c>
      <c r="Z59" t="s">
        <v>407</v>
      </c>
      <c r="AA59" t="s">
        <v>407</v>
      </c>
      <c r="AB59" t="s">
        <v>407</v>
      </c>
      <c r="AC59" t="s">
        <v>424</v>
      </c>
      <c r="AD59" t="s">
        <v>423</v>
      </c>
      <c r="AE59">
        <v>10</v>
      </c>
      <c r="AF59">
        <v>8</v>
      </c>
      <c r="AH59" t="s">
        <v>411</v>
      </c>
      <c r="AJ59" t="s">
        <v>41</v>
      </c>
      <c r="AK59" t="s">
        <v>119</v>
      </c>
      <c r="AM59">
        <v>1510</v>
      </c>
      <c r="AN59">
        <v>2142</v>
      </c>
    </row>
    <row r="60" spans="1:40" x14ac:dyDescent="0.25">
      <c r="A60" t="s">
        <v>407</v>
      </c>
      <c r="B60" t="s">
        <v>407</v>
      </c>
      <c r="C60" t="s">
        <v>407</v>
      </c>
      <c r="D60" t="s">
        <v>407</v>
      </c>
      <c r="E60" t="s">
        <v>407</v>
      </c>
      <c r="F60" t="s">
        <v>407</v>
      </c>
      <c r="G60" t="s">
        <v>407</v>
      </c>
      <c r="H60" t="s">
        <v>407</v>
      </c>
      <c r="I60" t="s">
        <v>407</v>
      </c>
      <c r="J60" t="s">
        <v>407</v>
      </c>
      <c r="K60" t="s">
        <v>407</v>
      </c>
      <c r="L60" t="s">
        <v>407</v>
      </c>
      <c r="M60" t="s">
        <v>407</v>
      </c>
      <c r="N60" t="s">
        <v>407</v>
      </c>
      <c r="O60" t="s">
        <v>407</v>
      </c>
      <c r="P60" t="s">
        <v>407</v>
      </c>
      <c r="Q60" t="s">
        <v>407</v>
      </c>
      <c r="R60" t="s">
        <v>407</v>
      </c>
      <c r="S60" t="s">
        <v>407</v>
      </c>
      <c r="T60" t="s">
        <v>407</v>
      </c>
      <c r="U60" t="s">
        <v>407</v>
      </c>
      <c r="V60" t="s">
        <v>407</v>
      </c>
      <c r="W60" t="s">
        <v>407</v>
      </c>
      <c r="X60" t="s">
        <v>407</v>
      </c>
      <c r="Y60" t="s">
        <v>407</v>
      </c>
      <c r="Z60" t="s">
        <v>407</v>
      </c>
      <c r="AA60" t="s">
        <v>407</v>
      </c>
      <c r="AB60" t="s">
        <v>407</v>
      </c>
      <c r="AC60" t="s">
        <v>424</v>
      </c>
      <c r="AD60" t="s">
        <v>423</v>
      </c>
      <c r="AE60">
        <v>10</v>
      </c>
      <c r="AF60">
        <v>9</v>
      </c>
      <c r="AH60" t="s">
        <v>416</v>
      </c>
      <c r="AJ60" t="s">
        <v>46</v>
      </c>
      <c r="AK60" t="s">
        <v>115</v>
      </c>
      <c r="AM60">
        <v>1841</v>
      </c>
      <c r="AN60">
        <v>3000</v>
      </c>
    </row>
    <row r="61" spans="1:40" x14ac:dyDescent="0.25">
      <c r="A61" t="s">
        <v>407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  <c r="L61" t="s">
        <v>407</v>
      </c>
      <c r="M61" t="s">
        <v>407</v>
      </c>
      <c r="N61" t="s">
        <v>407</v>
      </c>
      <c r="O61" t="s">
        <v>407</v>
      </c>
      <c r="P61" t="s">
        <v>407</v>
      </c>
      <c r="Q61" t="s">
        <v>407</v>
      </c>
      <c r="R61" t="s">
        <v>407</v>
      </c>
      <c r="S61" t="s">
        <v>407</v>
      </c>
      <c r="T61" t="s">
        <v>407</v>
      </c>
      <c r="U61" t="s">
        <v>407</v>
      </c>
      <c r="V61" t="s">
        <v>407</v>
      </c>
      <c r="W61" t="s">
        <v>407</v>
      </c>
      <c r="X61" t="s">
        <v>407</v>
      </c>
      <c r="Y61" t="s">
        <v>407</v>
      </c>
      <c r="Z61" t="s">
        <v>407</v>
      </c>
      <c r="AA61" t="s">
        <v>407</v>
      </c>
      <c r="AB61" t="s">
        <v>407</v>
      </c>
      <c r="AC61" t="s">
        <v>424</v>
      </c>
      <c r="AD61" t="s">
        <v>423</v>
      </c>
      <c r="AE61">
        <v>10</v>
      </c>
      <c r="AF61">
        <v>10</v>
      </c>
      <c r="AH61" t="s">
        <v>408</v>
      </c>
      <c r="AJ61" t="s">
        <v>37</v>
      </c>
      <c r="AK61" t="s">
        <v>115</v>
      </c>
      <c r="AM61">
        <v>1579</v>
      </c>
      <c r="AN61">
        <v>1801</v>
      </c>
    </row>
    <row r="62" spans="1:40" x14ac:dyDescent="0.25">
      <c r="A62" t="s">
        <v>407</v>
      </c>
      <c r="B62" t="s">
        <v>407</v>
      </c>
      <c r="C62" t="s">
        <v>407</v>
      </c>
      <c r="D62" t="s">
        <v>407</v>
      </c>
      <c r="E62" t="s">
        <v>407</v>
      </c>
      <c r="F62" t="s">
        <v>407</v>
      </c>
      <c r="G62" t="s">
        <v>407</v>
      </c>
      <c r="H62" t="s">
        <v>407</v>
      </c>
      <c r="I62" t="s">
        <v>407</v>
      </c>
      <c r="J62" t="s">
        <v>407</v>
      </c>
      <c r="K62" t="s">
        <v>407</v>
      </c>
      <c r="L62" t="s">
        <v>407</v>
      </c>
      <c r="M62" t="s">
        <v>407</v>
      </c>
      <c r="N62" t="s">
        <v>407</v>
      </c>
      <c r="O62" t="s">
        <v>407</v>
      </c>
      <c r="P62" t="s">
        <v>407</v>
      </c>
      <c r="Q62" t="s">
        <v>407</v>
      </c>
      <c r="R62" t="s">
        <v>407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407</v>
      </c>
      <c r="AB62" t="s">
        <v>407</v>
      </c>
      <c r="AC62" t="s">
        <v>427</v>
      </c>
      <c r="AD62" t="s">
        <v>426</v>
      </c>
      <c r="AE62">
        <v>10</v>
      </c>
      <c r="AF62">
        <v>1</v>
      </c>
      <c r="AH62" t="s">
        <v>416</v>
      </c>
      <c r="AJ62" t="s">
        <v>46</v>
      </c>
      <c r="AK62" t="s">
        <v>115</v>
      </c>
      <c r="AM62">
        <v>3748</v>
      </c>
      <c r="AN62">
        <v>3077</v>
      </c>
    </row>
    <row r="63" spans="1:40" x14ac:dyDescent="0.25">
      <c r="A63" t="s">
        <v>407</v>
      </c>
      <c r="B63" t="s">
        <v>407</v>
      </c>
      <c r="C63" t="s">
        <v>407</v>
      </c>
      <c r="D63" t="s">
        <v>407</v>
      </c>
      <c r="E63" t="s">
        <v>407</v>
      </c>
      <c r="F63" t="s">
        <v>407</v>
      </c>
      <c r="G63" t="s">
        <v>407</v>
      </c>
      <c r="H63" t="s">
        <v>407</v>
      </c>
      <c r="I63" t="s">
        <v>407</v>
      </c>
      <c r="J63" t="s">
        <v>407</v>
      </c>
      <c r="K63" t="s">
        <v>407</v>
      </c>
      <c r="L63" t="s">
        <v>407</v>
      </c>
      <c r="M63" t="s">
        <v>407</v>
      </c>
      <c r="N63" t="s">
        <v>407</v>
      </c>
      <c r="O63" t="s">
        <v>407</v>
      </c>
      <c r="P63" t="s">
        <v>407</v>
      </c>
      <c r="Q63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t="s">
        <v>407</v>
      </c>
      <c r="X63" t="s">
        <v>407</v>
      </c>
      <c r="Y63" t="s">
        <v>407</v>
      </c>
      <c r="Z63" t="s">
        <v>407</v>
      </c>
      <c r="AA63" t="s">
        <v>407</v>
      </c>
      <c r="AB63" t="s">
        <v>407</v>
      </c>
      <c r="AC63" t="s">
        <v>427</v>
      </c>
      <c r="AD63" t="s">
        <v>426</v>
      </c>
      <c r="AE63">
        <v>10</v>
      </c>
      <c r="AF63">
        <v>2</v>
      </c>
      <c r="AH63" t="s">
        <v>411</v>
      </c>
      <c r="AJ63" t="s">
        <v>41</v>
      </c>
      <c r="AK63" t="s">
        <v>119</v>
      </c>
      <c r="AM63">
        <v>2790</v>
      </c>
      <c r="AN63">
        <v>1841</v>
      </c>
    </row>
    <row r="64" spans="1:40" x14ac:dyDescent="0.25">
      <c r="A64" t="s">
        <v>407</v>
      </c>
      <c r="B64" t="s">
        <v>407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  <c r="I64" t="s">
        <v>407</v>
      </c>
      <c r="J64" t="s">
        <v>407</v>
      </c>
      <c r="K64" t="s">
        <v>407</v>
      </c>
      <c r="L64" t="s">
        <v>407</v>
      </c>
      <c r="M64" t="s">
        <v>407</v>
      </c>
      <c r="N64" t="s">
        <v>407</v>
      </c>
      <c r="O64" t="s">
        <v>407</v>
      </c>
      <c r="P64" t="s">
        <v>407</v>
      </c>
      <c r="Q64" t="s">
        <v>407</v>
      </c>
      <c r="R64" t="s">
        <v>407</v>
      </c>
      <c r="S64" t="s">
        <v>407</v>
      </c>
      <c r="T64" t="s">
        <v>407</v>
      </c>
      <c r="U64" t="s">
        <v>407</v>
      </c>
      <c r="V64" t="s">
        <v>407</v>
      </c>
      <c r="W64" t="s">
        <v>407</v>
      </c>
      <c r="X64" t="s">
        <v>407</v>
      </c>
      <c r="Y64" t="s">
        <v>407</v>
      </c>
      <c r="Z64" t="s">
        <v>407</v>
      </c>
      <c r="AA64" t="s">
        <v>407</v>
      </c>
      <c r="AB64" t="s">
        <v>407</v>
      </c>
      <c r="AC64" t="s">
        <v>427</v>
      </c>
      <c r="AD64" t="s">
        <v>426</v>
      </c>
      <c r="AE64">
        <v>10</v>
      </c>
      <c r="AF64">
        <v>3</v>
      </c>
      <c r="AH64" t="s">
        <v>411</v>
      </c>
      <c r="AJ64" t="s">
        <v>41</v>
      </c>
      <c r="AK64" t="s">
        <v>119</v>
      </c>
      <c r="AM64">
        <v>3719</v>
      </c>
      <c r="AN64">
        <v>1284</v>
      </c>
    </row>
    <row r="65" spans="1:40" x14ac:dyDescent="0.25">
      <c r="A65" t="s">
        <v>407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407</v>
      </c>
      <c r="Y65" t="s">
        <v>407</v>
      </c>
      <c r="Z65" t="s">
        <v>407</v>
      </c>
      <c r="AA65" t="s">
        <v>407</v>
      </c>
      <c r="AB65" t="s">
        <v>407</v>
      </c>
      <c r="AC65" t="s">
        <v>427</v>
      </c>
      <c r="AD65" t="s">
        <v>426</v>
      </c>
      <c r="AE65">
        <v>10</v>
      </c>
      <c r="AF65">
        <v>4</v>
      </c>
      <c r="AH65" t="s">
        <v>408</v>
      </c>
      <c r="AJ65" t="s">
        <v>37</v>
      </c>
      <c r="AK65" t="s">
        <v>115</v>
      </c>
      <c r="AM65">
        <v>1212</v>
      </c>
      <c r="AN65">
        <v>2911</v>
      </c>
    </row>
    <row r="66" spans="1:40" x14ac:dyDescent="0.25">
      <c r="A66" t="s">
        <v>407</v>
      </c>
      <c r="B66" t="s">
        <v>407</v>
      </c>
      <c r="C66" t="s">
        <v>407</v>
      </c>
      <c r="D66" t="s">
        <v>407</v>
      </c>
      <c r="E66" t="s">
        <v>407</v>
      </c>
      <c r="F66" t="s">
        <v>407</v>
      </c>
      <c r="G66" t="s">
        <v>407</v>
      </c>
      <c r="H66" t="s">
        <v>407</v>
      </c>
      <c r="I66" t="s">
        <v>407</v>
      </c>
      <c r="J66" t="s">
        <v>407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407</v>
      </c>
      <c r="Q66" t="s">
        <v>407</v>
      </c>
      <c r="R66" t="s">
        <v>407</v>
      </c>
      <c r="S66" t="s">
        <v>407</v>
      </c>
      <c r="T66" t="s">
        <v>407</v>
      </c>
      <c r="U66" t="s">
        <v>407</v>
      </c>
      <c r="V66" t="s">
        <v>407</v>
      </c>
      <c r="W66" t="s">
        <v>407</v>
      </c>
      <c r="X66" t="s">
        <v>407</v>
      </c>
      <c r="Y66" t="s">
        <v>407</v>
      </c>
      <c r="Z66" t="s">
        <v>407</v>
      </c>
      <c r="AA66" t="s">
        <v>407</v>
      </c>
      <c r="AB66" t="s">
        <v>407</v>
      </c>
      <c r="AC66" t="s">
        <v>427</v>
      </c>
      <c r="AD66" t="s">
        <v>426</v>
      </c>
      <c r="AE66">
        <v>10</v>
      </c>
      <c r="AF66">
        <v>5</v>
      </c>
      <c r="AH66" t="s">
        <v>411</v>
      </c>
      <c r="AJ66" t="s">
        <v>41</v>
      </c>
      <c r="AK66" t="s">
        <v>119</v>
      </c>
      <c r="AM66">
        <v>3819</v>
      </c>
      <c r="AN66">
        <v>1460</v>
      </c>
    </row>
    <row r="67" spans="1:40" x14ac:dyDescent="0.25">
      <c r="A67" t="s">
        <v>407</v>
      </c>
      <c r="B67" t="s">
        <v>407</v>
      </c>
      <c r="C67" t="s">
        <v>407</v>
      </c>
      <c r="D67" t="s">
        <v>407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407</v>
      </c>
      <c r="L67" t="s">
        <v>407</v>
      </c>
      <c r="M67" t="s">
        <v>407</v>
      </c>
      <c r="N67" t="s">
        <v>407</v>
      </c>
      <c r="O67" t="s">
        <v>407</v>
      </c>
      <c r="P67" t="s">
        <v>407</v>
      </c>
      <c r="Q67" t="s">
        <v>407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407</v>
      </c>
      <c r="X67" t="s">
        <v>407</v>
      </c>
      <c r="Y67" t="s">
        <v>407</v>
      </c>
      <c r="Z67" t="s">
        <v>407</v>
      </c>
      <c r="AA67" t="s">
        <v>407</v>
      </c>
      <c r="AB67" t="s">
        <v>407</v>
      </c>
      <c r="AC67" t="s">
        <v>427</v>
      </c>
      <c r="AD67" t="s">
        <v>426</v>
      </c>
      <c r="AE67">
        <v>10</v>
      </c>
      <c r="AF67">
        <v>6</v>
      </c>
      <c r="AH67" t="s">
        <v>411</v>
      </c>
      <c r="AJ67" t="s">
        <v>41</v>
      </c>
      <c r="AK67" t="s">
        <v>119</v>
      </c>
      <c r="AM67">
        <v>3316</v>
      </c>
      <c r="AN67">
        <v>1499</v>
      </c>
    </row>
    <row r="68" spans="1:40" x14ac:dyDescent="0.25">
      <c r="A68" t="s">
        <v>407</v>
      </c>
      <c r="B68" t="s">
        <v>407</v>
      </c>
      <c r="C68" t="s">
        <v>407</v>
      </c>
      <c r="D68" t="s">
        <v>407</v>
      </c>
      <c r="E68" t="s">
        <v>407</v>
      </c>
      <c r="F68" t="s">
        <v>407</v>
      </c>
      <c r="G68" t="s">
        <v>407</v>
      </c>
      <c r="H68" t="s">
        <v>407</v>
      </c>
      <c r="I68" t="s">
        <v>407</v>
      </c>
      <c r="J68" t="s">
        <v>407</v>
      </c>
      <c r="K68" t="s">
        <v>407</v>
      </c>
      <c r="L68" t="s">
        <v>407</v>
      </c>
      <c r="M68" t="s">
        <v>407</v>
      </c>
      <c r="N68" t="s">
        <v>407</v>
      </c>
      <c r="O68" t="s">
        <v>407</v>
      </c>
      <c r="P68" t="s">
        <v>407</v>
      </c>
      <c r="Q68" t="s">
        <v>407</v>
      </c>
      <c r="R68" t="s">
        <v>407</v>
      </c>
      <c r="S68" t="s">
        <v>407</v>
      </c>
      <c r="T68" t="s">
        <v>407</v>
      </c>
      <c r="U68" t="s">
        <v>407</v>
      </c>
      <c r="V68" t="s">
        <v>407</v>
      </c>
      <c r="W68" t="s">
        <v>407</v>
      </c>
      <c r="X68" t="s">
        <v>407</v>
      </c>
      <c r="Y68" t="s">
        <v>407</v>
      </c>
      <c r="Z68" t="s">
        <v>407</v>
      </c>
      <c r="AA68" t="s">
        <v>407</v>
      </c>
      <c r="AB68" t="s">
        <v>407</v>
      </c>
      <c r="AC68" t="s">
        <v>427</v>
      </c>
      <c r="AD68" t="s">
        <v>426</v>
      </c>
      <c r="AE68">
        <v>10</v>
      </c>
      <c r="AF68">
        <v>7</v>
      </c>
      <c r="AG68">
        <v>1</v>
      </c>
      <c r="AH68" t="s">
        <v>409</v>
      </c>
      <c r="AJ68" t="s">
        <v>38</v>
      </c>
      <c r="AK68" t="s">
        <v>114</v>
      </c>
      <c r="AM68">
        <v>3764</v>
      </c>
      <c r="AN68">
        <v>295</v>
      </c>
    </row>
    <row r="69" spans="1:40" x14ac:dyDescent="0.25">
      <c r="A69" t="s">
        <v>407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  <c r="L69" t="s">
        <v>407</v>
      </c>
      <c r="M69" t="s">
        <v>407</v>
      </c>
      <c r="N69" t="s">
        <v>407</v>
      </c>
      <c r="O69" t="s">
        <v>407</v>
      </c>
      <c r="P69" t="s">
        <v>407</v>
      </c>
      <c r="Q69" t="s">
        <v>407</v>
      </c>
      <c r="R69" t="s">
        <v>407</v>
      </c>
      <c r="S69" t="s">
        <v>407</v>
      </c>
      <c r="T69" t="s">
        <v>407</v>
      </c>
      <c r="U69" t="s">
        <v>407</v>
      </c>
      <c r="V69" t="s">
        <v>407</v>
      </c>
      <c r="W69" t="s">
        <v>407</v>
      </c>
      <c r="X69" t="s">
        <v>407</v>
      </c>
      <c r="Y69" t="s">
        <v>407</v>
      </c>
      <c r="Z69" t="s">
        <v>407</v>
      </c>
      <c r="AA69" t="s">
        <v>407</v>
      </c>
      <c r="AB69" t="s">
        <v>407</v>
      </c>
      <c r="AC69" t="s">
        <v>427</v>
      </c>
      <c r="AD69" t="s">
        <v>426</v>
      </c>
      <c r="AE69">
        <v>10</v>
      </c>
      <c r="AF69">
        <v>8</v>
      </c>
      <c r="AH69" t="s">
        <v>408</v>
      </c>
      <c r="AJ69" t="s">
        <v>37</v>
      </c>
      <c r="AK69" t="s">
        <v>115</v>
      </c>
      <c r="AM69">
        <v>1930</v>
      </c>
      <c r="AN69">
        <v>1804</v>
      </c>
    </row>
    <row r="70" spans="1:40" x14ac:dyDescent="0.25">
      <c r="A70" t="s">
        <v>407</v>
      </c>
      <c r="B70" t="s">
        <v>407</v>
      </c>
      <c r="C70" t="s">
        <v>407</v>
      </c>
      <c r="D70" t="s">
        <v>407</v>
      </c>
      <c r="E70" t="s">
        <v>407</v>
      </c>
      <c r="F70" t="s">
        <v>407</v>
      </c>
      <c r="G70" t="s">
        <v>407</v>
      </c>
      <c r="H70" t="s">
        <v>407</v>
      </c>
      <c r="I70" t="s">
        <v>407</v>
      </c>
      <c r="J70" t="s">
        <v>407</v>
      </c>
      <c r="K70" t="s">
        <v>407</v>
      </c>
      <c r="L70" t="s">
        <v>407</v>
      </c>
      <c r="M70" t="s">
        <v>407</v>
      </c>
      <c r="N70" t="s">
        <v>407</v>
      </c>
      <c r="O70" t="s">
        <v>407</v>
      </c>
      <c r="P70" t="s">
        <v>407</v>
      </c>
      <c r="Q70" t="s">
        <v>407</v>
      </c>
      <c r="R70" t="s">
        <v>407</v>
      </c>
      <c r="S70" t="s">
        <v>407</v>
      </c>
      <c r="T70" t="s">
        <v>407</v>
      </c>
      <c r="U70" t="s">
        <v>407</v>
      </c>
      <c r="V70" t="s">
        <v>407</v>
      </c>
      <c r="W70" t="s">
        <v>407</v>
      </c>
      <c r="X70" t="s">
        <v>407</v>
      </c>
      <c r="Y70" t="s">
        <v>407</v>
      </c>
      <c r="Z70" t="s">
        <v>407</v>
      </c>
      <c r="AA70" t="s">
        <v>407</v>
      </c>
      <c r="AB70" t="s">
        <v>407</v>
      </c>
      <c r="AC70" t="s">
        <v>427</v>
      </c>
      <c r="AD70" t="s">
        <v>426</v>
      </c>
      <c r="AE70">
        <v>10</v>
      </c>
      <c r="AF70">
        <v>9</v>
      </c>
      <c r="AH70" t="s">
        <v>411</v>
      </c>
      <c r="AJ70" t="s">
        <v>41</v>
      </c>
      <c r="AK70" t="s">
        <v>119</v>
      </c>
      <c r="AM70">
        <v>4050</v>
      </c>
      <c r="AN70">
        <v>2961</v>
      </c>
    </row>
    <row r="71" spans="1:40" x14ac:dyDescent="0.25">
      <c r="A71" t="s">
        <v>407</v>
      </c>
      <c r="B71" t="s">
        <v>407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407</v>
      </c>
      <c r="R71" t="s">
        <v>407</v>
      </c>
      <c r="S71" t="s">
        <v>407</v>
      </c>
      <c r="T71" t="s">
        <v>407</v>
      </c>
      <c r="U71" t="s">
        <v>407</v>
      </c>
      <c r="V71" t="s">
        <v>407</v>
      </c>
      <c r="W71" t="s">
        <v>407</v>
      </c>
      <c r="X71" t="s">
        <v>407</v>
      </c>
      <c r="Y71" t="s">
        <v>407</v>
      </c>
      <c r="Z71" t="s">
        <v>407</v>
      </c>
      <c r="AA71" t="s">
        <v>407</v>
      </c>
      <c r="AB71" t="s">
        <v>407</v>
      </c>
      <c r="AC71" t="s">
        <v>427</v>
      </c>
      <c r="AD71" t="s">
        <v>426</v>
      </c>
      <c r="AE71">
        <v>10</v>
      </c>
      <c r="AF71">
        <v>10</v>
      </c>
      <c r="AH71" t="s">
        <v>411</v>
      </c>
      <c r="AJ71" t="s">
        <v>41</v>
      </c>
      <c r="AK71" t="s">
        <v>119</v>
      </c>
      <c r="AM71">
        <v>1749</v>
      </c>
      <c r="AN71">
        <v>341</v>
      </c>
    </row>
    <row r="72" spans="1:40" x14ac:dyDescent="0.25">
      <c r="A72" t="s">
        <v>407</v>
      </c>
      <c r="B72" t="s">
        <v>407</v>
      </c>
      <c r="C72" t="s">
        <v>407</v>
      </c>
      <c r="D72" t="s">
        <v>407</v>
      </c>
      <c r="E72" t="s">
        <v>407</v>
      </c>
      <c r="F72" t="s">
        <v>407</v>
      </c>
      <c r="G72" t="s">
        <v>407</v>
      </c>
      <c r="H72" t="s">
        <v>407</v>
      </c>
      <c r="I72" t="s">
        <v>407</v>
      </c>
      <c r="J72" t="s">
        <v>407</v>
      </c>
      <c r="K72" t="s">
        <v>407</v>
      </c>
      <c r="L72" t="s">
        <v>407</v>
      </c>
      <c r="M72" t="s">
        <v>407</v>
      </c>
      <c r="N72" t="s">
        <v>407</v>
      </c>
      <c r="O72" t="s">
        <v>407</v>
      </c>
      <c r="P72" t="s">
        <v>407</v>
      </c>
      <c r="Q72" t="s">
        <v>407</v>
      </c>
      <c r="R72" t="s">
        <v>407</v>
      </c>
      <c r="S72" t="s">
        <v>407</v>
      </c>
      <c r="T72" t="s">
        <v>407</v>
      </c>
      <c r="U72" t="s">
        <v>407</v>
      </c>
      <c r="V72" t="s">
        <v>407</v>
      </c>
      <c r="W72" t="s">
        <v>407</v>
      </c>
      <c r="X72" t="s">
        <v>407</v>
      </c>
      <c r="Y72" t="s">
        <v>407</v>
      </c>
      <c r="Z72" t="s">
        <v>407</v>
      </c>
      <c r="AA72" t="s">
        <v>407</v>
      </c>
      <c r="AB72" t="s">
        <v>407</v>
      </c>
      <c r="AC72" t="s">
        <v>429</v>
      </c>
      <c r="AD72" t="s">
        <v>428</v>
      </c>
      <c r="AE72">
        <v>10</v>
      </c>
      <c r="AF72">
        <v>1</v>
      </c>
      <c r="AH72" t="s">
        <v>411</v>
      </c>
      <c r="AJ72" t="s">
        <v>41</v>
      </c>
      <c r="AK72" t="s">
        <v>119</v>
      </c>
      <c r="AM72">
        <v>1540</v>
      </c>
      <c r="AN72">
        <v>1926</v>
      </c>
    </row>
    <row r="73" spans="1:40" x14ac:dyDescent="0.25">
      <c r="A73" t="s">
        <v>407</v>
      </c>
      <c r="B73" t="s">
        <v>407</v>
      </c>
      <c r="C73" t="s">
        <v>407</v>
      </c>
      <c r="D73" t="s">
        <v>407</v>
      </c>
      <c r="E73" t="s">
        <v>407</v>
      </c>
      <c r="F73" t="s">
        <v>407</v>
      </c>
      <c r="G73" t="s">
        <v>407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t="s">
        <v>407</v>
      </c>
      <c r="O73" t="s">
        <v>407</v>
      </c>
      <c r="P73" t="s">
        <v>407</v>
      </c>
      <c r="Q73" t="s">
        <v>407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t="s">
        <v>407</v>
      </c>
      <c r="X73" t="s">
        <v>407</v>
      </c>
      <c r="Y73" t="s">
        <v>407</v>
      </c>
      <c r="Z73" t="s">
        <v>407</v>
      </c>
      <c r="AA73" t="s">
        <v>407</v>
      </c>
      <c r="AB73" t="s">
        <v>407</v>
      </c>
      <c r="AC73" t="s">
        <v>429</v>
      </c>
      <c r="AD73" t="s">
        <v>428</v>
      </c>
      <c r="AE73">
        <v>10</v>
      </c>
      <c r="AF73">
        <v>2</v>
      </c>
      <c r="AH73" t="s">
        <v>408</v>
      </c>
      <c r="AJ73" t="s">
        <v>37</v>
      </c>
      <c r="AK73" t="s">
        <v>115</v>
      </c>
      <c r="AM73">
        <v>4368</v>
      </c>
      <c r="AN73">
        <v>492</v>
      </c>
    </row>
    <row r="74" spans="1:40" x14ac:dyDescent="0.25">
      <c r="A74" t="s">
        <v>407</v>
      </c>
      <c r="B74" t="s">
        <v>407</v>
      </c>
      <c r="C74" t="s">
        <v>407</v>
      </c>
      <c r="D74" t="s">
        <v>407</v>
      </c>
      <c r="E74" t="s">
        <v>407</v>
      </c>
      <c r="F74" t="s">
        <v>407</v>
      </c>
      <c r="G74" t="s">
        <v>407</v>
      </c>
      <c r="H74" t="s">
        <v>407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407</v>
      </c>
      <c r="P74" t="s">
        <v>407</v>
      </c>
      <c r="Q74" t="s">
        <v>407</v>
      </c>
      <c r="R74" t="s">
        <v>407</v>
      </c>
      <c r="S74" t="s">
        <v>407</v>
      </c>
      <c r="T74" t="s">
        <v>407</v>
      </c>
      <c r="U74" t="s">
        <v>407</v>
      </c>
      <c r="V74" t="s">
        <v>407</v>
      </c>
      <c r="W74" t="s">
        <v>407</v>
      </c>
      <c r="X74" t="s">
        <v>407</v>
      </c>
      <c r="Y74" t="s">
        <v>407</v>
      </c>
      <c r="Z74" t="s">
        <v>407</v>
      </c>
      <c r="AA74" t="s">
        <v>407</v>
      </c>
      <c r="AB74" t="s">
        <v>407</v>
      </c>
      <c r="AC74" t="s">
        <v>429</v>
      </c>
      <c r="AD74" t="s">
        <v>428</v>
      </c>
      <c r="AE74">
        <v>10</v>
      </c>
      <c r="AF74">
        <v>3</v>
      </c>
      <c r="AH74" t="s">
        <v>411</v>
      </c>
      <c r="AJ74" t="s">
        <v>41</v>
      </c>
      <c r="AK74" t="s">
        <v>119</v>
      </c>
      <c r="AM74">
        <v>2063</v>
      </c>
      <c r="AN74">
        <v>2821</v>
      </c>
    </row>
    <row r="75" spans="1:40" x14ac:dyDescent="0.25">
      <c r="A75" t="s">
        <v>407</v>
      </c>
      <c r="B75" t="s">
        <v>407</v>
      </c>
      <c r="C75" t="s">
        <v>407</v>
      </c>
      <c r="D75" t="s">
        <v>407</v>
      </c>
      <c r="E75" t="s">
        <v>407</v>
      </c>
      <c r="F75" t="s">
        <v>407</v>
      </c>
      <c r="G75" t="s">
        <v>407</v>
      </c>
      <c r="H75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t="s">
        <v>407</v>
      </c>
      <c r="Q75" t="s">
        <v>407</v>
      </c>
      <c r="R75" t="s">
        <v>407</v>
      </c>
      <c r="S75" t="s">
        <v>407</v>
      </c>
      <c r="T75" t="s">
        <v>407</v>
      </c>
      <c r="U75" t="s">
        <v>407</v>
      </c>
      <c r="V75" t="s">
        <v>407</v>
      </c>
      <c r="W75" t="s">
        <v>407</v>
      </c>
      <c r="X75" t="s">
        <v>407</v>
      </c>
      <c r="Y75" t="s">
        <v>407</v>
      </c>
      <c r="Z75" t="s">
        <v>407</v>
      </c>
      <c r="AA75" t="s">
        <v>407</v>
      </c>
      <c r="AB75" t="s">
        <v>407</v>
      </c>
      <c r="AC75" t="s">
        <v>429</v>
      </c>
      <c r="AD75" t="s">
        <v>428</v>
      </c>
      <c r="AE75">
        <v>10</v>
      </c>
      <c r="AF75">
        <v>4</v>
      </c>
      <c r="AH75" t="s">
        <v>416</v>
      </c>
      <c r="AJ75" t="s">
        <v>46</v>
      </c>
      <c r="AK75" t="s">
        <v>115</v>
      </c>
      <c r="AM75">
        <v>3458</v>
      </c>
      <c r="AN75">
        <v>649</v>
      </c>
    </row>
    <row r="76" spans="1:40" x14ac:dyDescent="0.25">
      <c r="A76" t="s">
        <v>407</v>
      </c>
      <c r="B76" t="s">
        <v>407</v>
      </c>
      <c r="C76" t="s">
        <v>407</v>
      </c>
      <c r="D76" t="s">
        <v>407</v>
      </c>
      <c r="E76" t="s">
        <v>407</v>
      </c>
      <c r="F76" t="s">
        <v>407</v>
      </c>
      <c r="G76" t="s">
        <v>407</v>
      </c>
      <c r="H76" t="s">
        <v>407</v>
      </c>
      <c r="I76" t="s">
        <v>407</v>
      </c>
      <c r="J76" t="s">
        <v>407</v>
      </c>
      <c r="K76" t="s">
        <v>407</v>
      </c>
      <c r="L76" t="s">
        <v>407</v>
      </c>
      <c r="M76" t="s">
        <v>407</v>
      </c>
      <c r="N76" t="s">
        <v>407</v>
      </c>
      <c r="O76" t="s">
        <v>407</v>
      </c>
      <c r="P76" t="s">
        <v>407</v>
      </c>
      <c r="Q76" t="s">
        <v>407</v>
      </c>
      <c r="R76" t="s">
        <v>407</v>
      </c>
      <c r="S76" t="s">
        <v>407</v>
      </c>
      <c r="T76" t="s">
        <v>407</v>
      </c>
      <c r="U76" t="s">
        <v>407</v>
      </c>
      <c r="V76" t="s">
        <v>407</v>
      </c>
      <c r="W76" t="s">
        <v>407</v>
      </c>
      <c r="X76" t="s">
        <v>407</v>
      </c>
      <c r="Y76" t="s">
        <v>407</v>
      </c>
      <c r="Z76" t="s">
        <v>407</v>
      </c>
      <c r="AA76" t="s">
        <v>407</v>
      </c>
      <c r="AB76" t="s">
        <v>407</v>
      </c>
      <c r="AC76" t="s">
        <v>429</v>
      </c>
      <c r="AD76" t="s">
        <v>428</v>
      </c>
      <c r="AE76">
        <v>10</v>
      </c>
      <c r="AF76">
        <v>5</v>
      </c>
      <c r="AH76" t="s">
        <v>415</v>
      </c>
      <c r="AJ76" t="s">
        <v>44</v>
      </c>
      <c r="AK76" t="s">
        <v>120</v>
      </c>
      <c r="AM76">
        <v>2832</v>
      </c>
      <c r="AN76">
        <v>2414</v>
      </c>
    </row>
    <row r="77" spans="1:40" x14ac:dyDescent="0.25">
      <c r="A77" t="s">
        <v>407</v>
      </c>
      <c r="B77" t="s">
        <v>407</v>
      </c>
      <c r="C77" t="s">
        <v>407</v>
      </c>
      <c r="D77" t="s">
        <v>407</v>
      </c>
      <c r="E77" t="s">
        <v>407</v>
      </c>
      <c r="F77" t="s">
        <v>407</v>
      </c>
      <c r="G77" t="s">
        <v>407</v>
      </c>
      <c r="H77" t="s">
        <v>407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407</v>
      </c>
      <c r="P77" t="s">
        <v>407</v>
      </c>
      <c r="Q77" t="s">
        <v>407</v>
      </c>
      <c r="R77" t="s">
        <v>407</v>
      </c>
      <c r="S77" t="s">
        <v>407</v>
      </c>
      <c r="T77" t="s">
        <v>407</v>
      </c>
      <c r="U77" t="s">
        <v>407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t="s">
        <v>407</v>
      </c>
      <c r="AB77" t="s">
        <v>407</v>
      </c>
      <c r="AC77" t="s">
        <v>429</v>
      </c>
      <c r="AD77" t="s">
        <v>428</v>
      </c>
      <c r="AE77">
        <v>10</v>
      </c>
      <c r="AF77">
        <v>6</v>
      </c>
      <c r="AH77" t="s">
        <v>408</v>
      </c>
      <c r="AJ77" t="s">
        <v>37</v>
      </c>
      <c r="AK77" t="s">
        <v>115</v>
      </c>
      <c r="AM77">
        <v>2312</v>
      </c>
      <c r="AN77">
        <v>3483</v>
      </c>
    </row>
    <row r="78" spans="1:40" x14ac:dyDescent="0.25">
      <c r="A78" t="s">
        <v>407</v>
      </c>
      <c r="B78" t="s">
        <v>407</v>
      </c>
      <c r="C78" t="s">
        <v>407</v>
      </c>
      <c r="D78" t="s">
        <v>407</v>
      </c>
      <c r="E78" t="s">
        <v>407</v>
      </c>
      <c r="F78" t="s">
        <v>407</v>
      </c>
      <c r="G78" t="s">
        <v>407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407</v>
      </c>
      <c r="Q78" t="s">
        <v>407</v>
      </c>
      <c r="R78" t="s">
        <v>407</v>
      </c>
      <c r="S78" t="s">
        <v>407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t="s">
        <v>407</v>
      </c>
      <c r="AA78" t="s">
        <v>407</v>
      </c>
      <c r="AB78" t="s">
        <v>407</v>
      </c>
      <c r="AC78" t="s">
        <v>429</v>
      </c>
      <c r="AD78" t="s">
        <v>428</v>
      </c>
      <c r="AE78">
        <v>10</v>
      </c>
      <c r="AF78">
        <v>7</v>
      </c>
      <c r="AH78" t="s">
        <v>408</v>
      </c>
      <c r="AJ78" t="s">
        <v>37</v>
      </c>
      <c r="AK78" t="s">
        <v>115</v>
      </c>
      <c r="AM78">
        <v>2415</v>
      </c>
      <c r="AN78">
        <v>3227</v>
      </c>
    </row>
    <row r="79" spans="1:40" x14ac:dyDescent="0.25">
      <c r="A79" t="s">
        <v>407</v>
      </c>
      <c r="B79" t="s">
        <v>407</v>
      </c>
      <c r="C79" t="s">
        <v>407</v>
      </c>
      <c r="D79" t="s">
        <v>407</v>
      </c>
      <c r="E79" t="s">
        <v>407</v>
      </c>
      <c r="F79" t="s">
        <v>407</v>
      </c>
      <c r="G79" t="s">
        <v>407</v>
      </c>
      <c r="H79" t="s">
        <v>407</v>
      </c>
      <c r="I79" t="s">
        <v>407</v>
      </c>
      <c r="J79" t="s">
        <v>407</v>
      </c>
      <c r="K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407</v>
      </c>
      <c r="Q79" t="s">
        <v>407</v>
      </c>
      <c r="R79" t="s">
        <v>407</v>
      </c>
      <c r="S79" t="s">
        <v>407</v>
      </c>
      <c r="T79" t="s">
        <v>407</v>
      </c>
      <c r="U79" t="s">
        <v>407</v>
      </c>
      <c r="V79" t="s">
        <v>407</v>
      </c>
      <c r="W79" t="s">
        <v>407</v>
      </c>
      <c r="X79" t="s">
        <v>407</v>
      </c>
      <c r="Y79" t="s">
        <v>407</v>
      </c>
      <c r="Z79" t="s">
        <v>407</v>
      </c>
      <c r="AA79" t="s">
        <v>407</v>
      </c>
      <c r="AB79" t="s">
        <v>407</v>
      </c>
      <c r="AC79" t="s">
        <v>429</v>
      </c>
      <c r="AD79" t="s">
        <v>428</v>
      </c>
      <c r="AE79">
        <v>10</v>
      </c>
      <c r="AF79">
        <v>8</v>
      </c>
      <c r="AH79" t="s">
        <v>416</v>
      </c>
      <c r="AJ79" t="s">
        <v>46</v>
      </c>
      <c r="AK79" t="s">
        <v>115</v>
      </c>
      <c r="AM79">
        <v>1113</v>
      </c>
      <c r="AN79">
        <v>989</v>
      </c>
    </row>
    <row r="80" spans="1:40" x14ac:dyDescent="0.25">
      <c r="A80" t="s">
        <v>407</v>
      </c>
      <c r="B80" t="s">
        <v>407</v>
      </c>
      <c r="C80" t="s">
        <v>407</v>
      </c>
      <c r="D80" t="s">
        <v>407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407</v>
      </c>
      <c r="K80" t="s">
        <v>407</v>
      </c>
      <c r="L80" t="s">
        <v>407</v>
      </c>
      <c r="M80" t="s">
        <v>407</v>
      </c>
      <c r="N80" t="s">
        <v>407</v>
      </c>
      <c r="O80" t="s">
        <v>407</v>
      </c>
      <c r="P80" t="s">
        <v>407</v>
      </c>
      <c r="Q80" t="s">
        <v>407</v>
      </c>
      <c r="R80" t="s">
        <v>407</v>
      </c>
      <c r="S80" t="s">
        <v>407</v>
      </c>
      <c r="T80" t="s">
        <v>407</v>
      </c>
      <c r="U80" t="s">
        <v>407</v>
      </c>
      <c r="V80" t="s">
        <v>407</v>
      </c>
      <c r="W80" t="s">
        <v>407</v>
      </c>
      <c r="X80" t="s">
        <v>407</v>
      </c>
      <c r="Y80" t="s">
        <v>407</v>
      </c>
      <c r="Z80" t="s">
        <v>407</v>
      </c>
      <c r="AA80" t="s">
        <v>407</v>
      </c>
      <c r="AB80" t="s">
        <v>407</v>
      </c>
      <c r="AC80" t="s">
        <v>429</v>
      </c>
      <c r="AD80" t="s">
        <v>428</v>
      </c>
      <c r="AE80">
        <v>10</v>
      </c>
      <c r="AF80">
        <v>9</v>
      </c>
      <c r="AH80" t="s">
        <v>408</v>
      </c>
      <c r="AJ80" t="s">
        <v>37</v>
      </c>
      <c r="AK80" t="s">
        <v>115</v>
      </c>
      <c r="AM80">
        <v>2498</v>
      </c>
      <c r="AN80">
        <v>3114</v>
      </c>
    </row>
    <row r="81" spans="1:40" x14ac:dyDescent="0.25">
      <c r="A81" t="s">
        <v>407</v>
      </c>
      <c r="B81" t="s">
        <v>407</v>
      </c>
      <c r="C81" t="s">
        <v>407</v>
      </c>
      <c r="D81" t="s">
        <v>407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407</v>
      </c>
      <c r="O81" t="s">
        <v>407</v>
      </c>
      <c r="P81" t="s">
        <v>407</v>
      </c>
      <c r="Q81" t="s">
        <v>407</v>
      </c>
      <c r="R81" t="s">
        <v>407</v>
      </c>
      <c r="S81" t="s">
        <v>407</v>
      </c>
      <c r="T81" t="s">
        <v>407</v>
      </c>
      <c r="U81" t="s">
        <v>407</v>
      </c>
      <c r="V81" t="s">
        <v>407</v>
      </c>
      <c r="W81" t="s">
        <v>407</v>
      </c>
      <c r="X81" t="s">
        <v>407</v>
      </c>
      <c r="Y81" t="s">
        <v>407</v>
      </c>
      <c r="Z81" t="s">
        <v>407</v>
      </c>
      <c r="AA81" t="s">
        <v>407</v>
      </c>
      <c r="AB81" t="s">
        <v>407</v>
      </c>
      <c r="AC81" t="s">
        <v>429</v>
      </c>
      <c r="AD81" t="s">
        <v>428</v>
      </c>
      <c r="AE81">
        <v>10</v>
      </c>
      <c r="AF81">
        <v>10</v>
      </c>
      <c r="AG81">
        <v>3</v>
      </c>
      <c r="AH81" t="s">
        <v>410</v>
      </c>
      <c r="AJ81" t="s">
        <v>40</v>
      </c>
      <c r="AK81" t="s">
        <v>118</v>
      </c>
      <c r="AM81">
        <v>2810</v>
      </c>
      <c r="AN81">
        <v>2110</v>
      </c>
    </row>
    <row r="82" spans="1:40" x14ac:dyDescent="0.25">
      <c r="A82" t="s">
        <v>407</v>
      </c>
      <c r="B82" t="s">
        <v>407</v>
      </c>
      <c r="C82" t="s">
        <v>407</v>
      </c>
      <c r="D82" t="s">
        <v>407</v>
      </c>
      <c r="E82" t="s">
        <v>407</v>
      </c>
      <c r="F82" t="s">
        <v>407</v>
      </c>
      <c r="G82" t="s">
        <v>407</v>
      </c>
      <c r="H82" t="s">
        <v>407</v>
      </c>
      <c r="I82" t="s">
        <v>407</v>
      </c>
      <c r="J82" t="s">
        <v>407</v>
      </c>
      <c r="K82" t="s">
        <v>407</v>
      </c>
      <c r="L82" t="s">
        <v>407</v>
      </c>
      <c r="M82" t="s">
        <v>407</v>
      </c>
      <c r="N82" t="s">
        <v>407</v>
      </c>
      <c r="O82" t="s">
        <v>407</v>
      </c>
      <c r="P82" t="s">
        <v>407</v>
      </c>
      <c r="Q82" t="s">
        <v>407</v>
      </c>
      <c r="R82" t="s">
        <v>407</v>
      </c>
      <c r="S82" t="s">
        <v>407</v>
      </c>
      <c r="T82" t="s">
        <v>407</v>
      </c>
      <c r="U82" t="s">
        <v>407</v>
      </c>
      <c r="V82" t="s">
        <v>407</v>
      </c>
      <c r="W82" t="s">
        <v>407</v>
      </c>
      <c r="X82" t="s">
        <v>407</v>
      </c>
      <c r="Y82" t="s">
        <v>407</v>
      </c>
      <c r="Z82" t="s">
        <v>407</v>
      </c>
      <c r="AA82" t="s">
        <v>407</v>
      </c>
      <c r="AB82" t="s">
        <v>407</v>
      </c>
      <c r="AC82" t="s">
        <v>431</v>
      </c>
      <c r="AD82" t="s">
        <v>430</v>
      </c>
      <c r="AE82">
        <v>10</v>
      </c>
      <c r="AF82">
        <v>1</v>
      </c>
      <c r="AH82" t="s">
        <v>408</v>
      </c>
      <c r="AJ82" t="s">
        <v>37</v>
      </c>
      <c r="AK82" t="s">
        <v>115</v>
      </c>
      <c r="AM82">
        <v>2524</v>
      </c>
      <c r="AN82">
        <v>1336</v>
      </c>
    </row>
    <row r="83" spans="1:40" x14ac:dyDescent="0.25">
      <c r="A83" t="s">
        <v>407</v>
      </c>
      <c r="B83" t="s">
        <v>407</v>
      </c>
      <c r="C83" t="s">
        <v>407</v>
      </c>
      <c r="D83" t="s">
        <v>407</v>
      </c>
      <c r="E83" t="s">
        <v>407</v>
      </c>
      <c r="F83" t="s">
        <v>407</v>
      </c>
      <c r="G83" t="s">
        <v>407</v>
      </c>
      <c r="H83" t="s">
        <v>407</v>
      </c>
      <c r="I83" t="s">
        <v>407</v>
      </c>
      <c r="J83" t="s">
        <v>407</v>
      </c>
      <c r="K83" t="s">
        <v>407</v>
      </c>
      <c r="L83" t="s">
        <v>407</v>
      </c>
      <c r="M83" t="s">
        <v>407</v>
      </c>
      <c r="N83" t="s">
        <v>407</v>
      </c>
      <c r="O83" t="s">
        <v>407</v>
      </c>
      <c r="P83" t="s">
        <v>407</v>
      </c>
      <c r="Q83" t="s">
        <v>407</v>
      </c>
      <c r="R83" t="s">
        <v>407</v>
      </c>
      <c r="S83" t="s">
        <v>407</v>
      </c>
      <c r="T83" t="s">
        <v>407</v>
      </c>
      <c r="U83" t="s">
        <v>407</v>
      </c>
      <c r="V83" t="s">
        <v>407</v>
      </c>
      <c r="W83" t="s">
        <v>407</v>
      </c>
      <c r="X83" t="s">
        <v>407</v>
      </c>
      <c r="Y83" t="s">
        <v>407</v>
      </c>
      <c r="Z83" t="s">
        <v>407</v>
      </c>
      <c r="AA83" t="s">
        <v>407</v>
      </c>
      <c r="AB83" t="s">
        <v>407</v>
      </c>
      <c r="AC83" t="s">
        <v>431</v>
      </c>
      <c r="AD83" t="s">
        <v>430</v>
      </c>
      <c r="AE83">
        <v>10</v>
      </c>
      <c r="AF83">
        <v>2</v>
      </c>
      <c r="AG83">
        <v>3</v>
      </c>
      <c r="AH83" t="s">
        <v>410</v>
      </c>
      <c r="AJ83" t="s">
        <v>40</v>
      </c>
      <c r="AK83" t="s">
        <v>118</v>
      </c>
      <c r="AM83">
        <v>2111</v>
      </c>
      <c r="AN83">
        <v>778</v>
      </c>
    </row>
    <row r="84" spans="1:40" x14ac:dyDescent="0.25">
      <c r="A84" t="s">
        <v>407</v>
      </c>
      <c r="B84" t="s">
        <v>407</v>
      </c>
      <c r="C84" t="s">
        <v>407</v>
      </c>
      <c r="D84" t="s">
        <v>407</v>
      </c>
      <c r="E84" t="s">
        <v>407</v>
      </c>
      <c r="F84" t="s">
        <v>407</v>
      </c>
      <c r="G84" t="s">
        <v>407</v>
      </c>
      <c r="H84" t="s">
        <v>407</v>
      </c>
      <c r="I84" t="s">
        <v>407</v>
      </c>
      <c r="J84" t="s">
        <v>407</v>
      </c>
      <c r="K84" t="s">
        <v>407</v>
      </c>
      <c r="L84" t="s">
        <v>407</v>
      </c>
      <c r="M84" t="s">
        <v>407</v>
      </c>
      <c r="N84" t="s">
        <v>407</v>
      </c>
      <c r="O84" t="s">
        <v>407</v>
      </c>
      <c r="P84" t="s">
        <v>407</v>
      </c>
      <c r="Q84" t="s">
        <v>407</v>
      </c>
      <c r="R84" t="s">
        <v>407</v>
      </c>
      <c r="S84" t="s">
        <v>407</v>
      </c>
      <c r="T84" t="s">
        <v>407</v>
      </c>
      <c r="U84" t="s">
        <v>407</v>
      </c>
      <c r="V84" t="s">
        <v>407</v>
      </c>
      <c r="W84" t="s">
        <v>407</v>
      </c>
      <c r="X84" t="s">
        <v>407</v>
      </c>
      <c r="Y84" t="s">
        <v>407</v>
      </c>
      <c r="Z84" t="s">
        <v>407</v>
      </c>
      <c r="AA84" t="s">
        <v>407</v>
      </c>
      <c r="AB84" t="s">
        <v>407</v>
      </c>
      <c r="AC84" t="s">
        <v>431</v>
      </c>
      <c r="AD84" t="s">
        <v>430</v>
      </c>
      <c r="AE84">
        <v>10</v>
      </c>
      <c r="AF84">
        <v>3</v>
      </c>
      <c r="AH84" t="s">
        <v>408</v>
      </c>
      <c r="AJ84" t="s">
        <v>37</v>
      </c>
      <c r="AK84" t="s">
        <v>115</v>
      </c>
      <c r="AM84">
        <v>3337</v>
      </c>
      <c r="AN84">
        <v>3323</v>
      </c>
    </row>
    <row r="85" spans="1:40" x14ac:dyDescent="0.25">
      <c r="A85" t="s">
        <v>407</v>
      </c>
      <c r="B85" t="s">
        <v>407</v>
      </c>
      <c r="C85" t="s">
        <v>407</v>
      </c>
      <c r="D85" t="s">
        <v>407</v>
      </c>
      <c r="E85" t="s">
        <v>407</v>
      </c>
      <c r="F85" t="s">
        <v>407</v>
      </c>
      <c r="G85" t="s">
        <v>407</v>
      </c>
      <c r="H85" t="s">
        <v>407</v>
      </c>
      <c r="I85" t="s">
        <v>407</v>
      </c>
      <c r="J85" t="s">
        <v>407</v>
      </c>
      <c r="K85" t="s">
        <v>407</v>
      </c>
      <c r="L85" t="s">
        <v>407</v>
      </c>
      <c r="M85" t="s">
        <v>407</v>
      </c>
      <c r="N85" t="s">
        <v>407</v>
      </c>
      <c r="O85" t="s">
        <v>407</v>
      </c>
      <c r="P85" t="s">
        <v>407</v>
      </c>
      <c r="Q85" t="s">
        <v>407</v>
      </c>
      <c r="R85" t="s">
        <v>407</v>
      </c>
      <c r="S85" t="s">
        <v>407</v>
      </c>
      <c r="T85" t="s">
        <v>407</v>
      </c>
      <c r="U85" t="s">
        <v>407</v>
      </c>
      <c r="V85" t="s">
        <v>407</v>
      </c>
      <c r="W85" t="s">
        <v>407</v>
      </c>
      <c r="X85" t="s">
        <v>407</v>
      </c>
      <c r="Y85" t="s">
        <v>407</v>
      </c>
      <c r="Z85" t="s">
        <v>407</v>
      </c>
      <c r="AA85" t="s">
        <v>407</v>
      </c>
      <c r="AB85" t="s">
        <v>407</v>
      </c>
      <c r="AC85" t="s">
        <v>431</v>
      </c>
      <c r="AD85" t="s">
        <v>430</v>
      </c>
      <c r="AE85">
        <v>10</v>
      </c>
      <c r="AF85">
        <v>4</v>
      </c>
      <c r="AH85" t="s">
        <v>408</v>
      </c>
      <c r="AJ85" t="s">
        <v>37</v>
      </c>
      <c r="AK85" t="s">
        <v>115</v>
      </c>
      <c r="AM85">
        <v>3784</v>
      </c>
      <c r="AN85">
        <v>3545</v>
      </c>
    </row>
    <row r="86" spans="1:40" x14ac:dyDescent="0.25">
      <c r="A86" t="s">
        <v>407</v>
      </c>
      <c r="B86" t="s">
        <v>407</v>
      </c>
      <c r="C86" t="s">
        <v>407</v>
      </c>
      <c r="D86" t="s">
        <v>407</v>
      </c>
      <c r="E86" t="s">
        <v>407</v>
      </c>
      <c r="F86" t="s">
        <v>407</v>
      </c>
      <c r="G86" t="s">
        <v>407</v>
      </c>
      <c r="H86" t="s">
        <v>407</v>
      </c>
      <c r="I86" t="s">
        <v>407</v>
      </c>
      <c r="J86" t="s">
        <v>407</v>
      </c>
      <c r="K86" t="s">
        <v>407</v>
      </c>
      <c r="L86" t="s">
        <v>407</v>
      </c>
      <c r="M86" t="s">
        <v>407</v>
      </c>
      <c r="N86" t="s">
        <v>407</v>
      </c>
      <c r="O86" t="s">
        <v>407</v>
      </c>
      <c r="P86" t="s">
        <v>407</v>
      </c>
      <c r="Q86" t="s">
        <v>407</v>
      </c>
      <c r="R86" t="s">
        <v>407</v>
      </c>
      <c r="S86" t="s">
        <v>407</v>
      </c>
      <c r="T86" t="s">
        <v>407</v>
      </c>
      <c r="U86" t="s">
        <v>407</v>
      </c>
      <c r="V86" t="s">
        <v>407</v>
      </c>
      <c r="W86" t="s">
        <v>407</v>
      </c>
      <c r="X86" t="s">
        <v>407</v>
      </c>
      <c r="Y86" t="s">
        <v>407</v>
      </c>
      <c r="Z86" t="s">
        <v>407</v>
      </c>
      <c r="AA86" t="s">
        <v>407</v>
      </c>
      <c r="AB86" t="s">
        <v>407</v>
      </c>
      <c r="AC86" t="s">
        <v>431</v>
      </c>
      <c r="AD86" t="s">
        <v>430</v>
      </c>
      <c r="AE86">
        <v>10</v>
      </c>
      <c r="AF86">
        <v>5</v>
      </c>
      <c r="AH86" t="s">
        <v>408</v>
      </c>
      <c r="AJ86" t="s">
        <v>37</v>
      </c>
      <c r="AK86" t="s">
        <v>115</v>
      </c>
      <c r="AM86">
        <v>1531</v>
      </c>
      <c r="AN86">
        <v>338</v>
      </c>
    </row>
    <row r="87" spans="1:40" x14ac:dyDescent="0.25">
      <c r="A87" t="s">
        <v>407</v>
      </c>
      <c r="B87" t="s">
        <v>407</v>
      </c>
      <c r="C87" t="s">
        <v>407</v>
      </c>
      <c r="D87" t="s">
        <v>407</v>
      </c>
      <c r="E87" t="s">
        <v>407</v>
      </c>
      <c r="F87" t="s">
        <v>407</v>
      </c>
      <c r="G87" t="s">
        <v>407</v>
      </c>
      <c r="H87" t="s">
        <v>407</v>
      </c>
      <c r="I87" t="s">
        <v>407</v>
      </c>
      <c r="J87" t="s">
        <v>407</v>
      </c>
      <c r="K87" t="s">
        <v>407</v>
      </c>
      <c r="L87" t="s">
        <v>407</v>
      </c>
      <c r="M87" t="s">
        <v>407</v>
      </c>
      <c r="N87" t="s">
        <v>407</v>
      </c>
      <c r="O87" t="s">
        <v>407</v>
      </c>
      <c r="P87" t="s">
        <v>407</v>
      </c>
      <c r="Q87" t="s">
        <v>407</v>
      </c>
      <c r="R87" t="s">
        <v>407</v>
      </c>
      <c r="S87" t="s">
        <v>407</v>
      </c>
      <c r="T87" t="s">
        <v>407</v>
      </c>
      <c r="U87" t="s">
        <v>407</v>
      </c>
      <c r="V87" t="s">
        <v>407</v>
      </c>
      <c r="W87" t="s">
        <v>407</v>
      </c>
      <c r="X87" t="s">
        <v>407</v>
      </c>
      <c r="Y87" t="s">
        <v>407</v>
      </c>
      <c r="Z87" t="s">
        <v>407</v>
      </c>
      <c r="AA87" t="s">
        <v>407</v>
      </c>
      <c r="AB87" t="s">
        <v>407</v>
      </c>
      <c r="AC87" t="s">
        <v>431</v>
      </c>
      <c r="AD87" t="s">
        <v>430</v>
      </c>
      <c r="AE87">
        <v>10</v>
      </c>
      <c r="AF87">
        <v>6</v>
      </c>
      <c r="AH87" t="s">
        <v>411</v>
      </c>
      <c r="AJ87" t="s">
        <v>41</v>
      </c>
      <c r="AK87" t="s">
        <v>119</v>
      </c>
      <c r="AM87">
        <v>3944</v>
      </c>
      <c r="AN87">
        <v>3305</v>
      </c>
    </row>
    <row r="88" spans="1:40" x14ac:dyDescent="0.25">
      <c r="A88" t="s">
        <v>407</v>
      </c>
      <c r="B88" t="s">
        <v>407</v>
      </c>
      <c r="C88" t="s">
        <v>407</v>
      </c>
      <c r="D88" t="s">
        <v>407</v>
      </c>
      <c r="E88" t="s">
        <v>407</v>
      </c>
      <c r="F88" t="s">
        <v>407</v>
      </c>
      <c r="G88" t="s">
        <v>407</v>
      </c>
      <c r="H88" t="s">
        <v>407</v>
      </c>
      <c r="I88" t="s">
        <v>407</v>
      </c>
      <c r="J88" t="s">
        <v>407</v>
      </c>
      <c r="K88" t="s">
        <v>407</v>
      </c>
      <c r="L88" t="s">
        <v>407</v>
      </c>
      <c r="M88" t="s">
        <v>407</v>
      </c>
      <c r="N88" t="s">
        <v>407</v>
      </c>
      <c r="O88" t="s">
        <v>407</v>
      </c>
      <c r="P88" t="s">
        <v>407</v>
      </c>
      <c r="Q88" t="s">
        <v>407</v>
      </c>
      <c r="R88" t="s">
        <v>407</v>
      </c>
      <c r="S88" t="s">
        <v>407</v>
      </c>
      <c r="T88" t="s">
        <v>407</v>
      </c>
      <c r="U88" t="s">
        <v>407</v>
      </c>
      <c r="V88" t="s">
        <v>407</v>
      </c>
      <c r="W88" t="s">
        <v>407</v>
      </c>
      <c r="X88" t="s">
        <v>407</v>
      </c>
      <c r="Y88" t="s">
        <v>407</v>
      </c>
      <c r="Z88" t="s">
        <v>407</v>
      </c>
      <c r="AA88" t="s">
        <v>407</v>
      </c>
      <c r="AB88" t="s">
        <v>407</v>
      </c>
      <c r="AC88" t="s">
        <v>431</v>
      </c>
      <c r="AD88" t="s">
        <v>430</v>
      </c>
      <c r="AE88">
        <v>10</v>
      </c>
      <c r="AF88">
        <v>7</v>
      </c>
      <c r="AG88">
        <v>3</v>
      </c>
      <c r="AH88" t="s">
        <v>410</v>
      </c>
      <c r="AJ88" t="s">
        <v>40</v>
      </c>
      <c r="AK88" t="s">
        <v>118</v>
      </c>
      <c r="AM88">
        <v>2590</v>
      </c>
      <c r="AN88">
        <v>383</v>
      </c>
    </row>
    <row r="89" spans="1:40" x14ac:dyDescent="0.25">
      <c r="A89" t="s">
        <v>407</v>
      </c>
      <c r="B89" t="s">
        <v>407</v>
      </c>
      <c r="C89" t="s">
        <v>407</v>
      </c>
      <c r="D89" t="s">
        <v>407</v>
      </c>
      <c r="E89" t="s">
        <v>407</v>
      </c>
      <c r="F89" t="s">
        <v>407</v>
      </c>
      <c r="G89" t="s">
        <v>407</v>
      </c>
      <c r="H89" t="s">
        <v>407</v>
      </c>
      <c r="I89" t="s">
        <v>407</v>
      </c>
      <c r="J89" t="s">
        <v>407</v>
      </c>
      <c r="K89" t="s">
        <v>407</v>
      </c>
      <c r="L89" t="s">
        <v>407</v>
      </c>
      <c r="M89" t="s">
        <v>407</v>
      </c>
      <c r="N89" t="s">
        <v>407</v>
      </c>
      <c r="O89" t="s">
        <v>407</v>
      </c>
      <c r="P89" t="s">
        <v>407</v>
      </c>
      <c r="Q89" t="s">
        <v>407</v>
      </c>
      <c r="R89" t="s">
        <v>407</v>
      </c>
      <c r="S89" t="s">
        <v>407</v>
      </c>
      <c r="T89" t="s">
        <v>407</v>
      </c>
      <c r="U89" t="s">
        <v>407</v>
      </c>
      <c r="V89" t="s">
        <v>407</v>
      </c>
      <c r="W89" t="s">
        <v>407</v>
      </c>
      <c r="X89" t="s">
        <v>407</v>
      </c>
      <c r="Y89" t="s">
        <v>407</v>
      </c>
      <c r="Z89" t="s">
        <v>407</v>
      </c>
      <c r="AA89" t="s">
        <v>407</v>
      </c>
      <c r="AB89" t="s">
        <v>407</v>
      </c>
      <c r="AC89" t="s">
        <v>431</v>
      </c>
      <c r="AD89" t="s">
        <v>430</v>
      </c>
      <c r="AE89">
        <v>10</v>
      </c>
      <c r="AF89">
        <v>8</v>
      </c>
      <c r="AH89" t="s">
        <v>408</v>
      </c>
      <c r="AJ89" t="s">
        <v>37</v>
      </c>
      <c r="AK89" t="s">
        <v>115</v>
      </c>
      <c r="AM89">
        <v>2447</v>
      </c>
      <c r="AN89">
        <v>3295</v>
      </c>
    </row>
    <row r="90" spans="1:40" x14ac:dyDescent="0.25">
      <c r="A90" t="s">
        <v>407</v>
      </c>
      <c r="B90" t="s">
        <v>407</v>
      </c>
      <c r="C90" t="s">
        <v>407</v>
      </c>
      <c r="D90" t="s">
        <v>407</v>
      </c>
      <c r="E90" t="s">
        <v>407</v>
      </c>
      <c r="F90" t="s">
        <v>407</v>
      </c>
      <c r="G90" t="s">
        <v>407</v>
      </c>
      <c r="H90" t="s">
        <v>407</v>
      </c>
      <c r="I90" t="s">
        <v>407</v>
      </c>
      <c r="J90" t="s">
        <v>407</v>
      </c>
      <c r="K90" t="s">
        <v>407</v>
      </c>
      <c r="L90" t="s">
        <v>407</v>
      </c>
      <c r="M90" t="s">
        <v>407</v>
      </c>
      <c r="N90" t="s">
        <v>407</v>
      </c>
      <c r="O90" t="s">
        <v>407</v>
      </c>
      <c r="P90" t="s">
        <v>407</v>
      </c>
      <c r="Q90" t="s">
        <v>407</v>
      </c>
      <c r="R90" t="s">
        <v>407</v>
      </c>
      <c r="S90" t="s">
        <v>407</v>
      </c>
      <c r="T90" t="s">
        <v>407</v>
      </c>
      <c r="U90" t="s">
        <v>407</v>
      </c>
      <c r="V90" t="s">
        <v>407</v>
      </c>
      <c r="W90" t="s">
        <v>407</v>
      </c>
      <c r="X90" t="s">
        <v>407</v>
      </c>
      <c r="Y90" t="s">
        <v>407</v>
      </c>
      <c r="Z90" t="s">
        <v>407</v>
      </c>
      <c r="AA90" t="s">
        <v>407</v>
      </c>
      <c r="AB90" t="s">
        <v>407</v>
      </c>
      <c r="AC90" t="s">
        <v>431</v>
      </c>
      <c r="AD90" t="s">
        <v>430</v>
      </c>
      <c r="AE90">
        <v>10</v>
      </c>
      <c r="AF90">
        <v>9</v>
      </c>
      <c r="AG90">
        <v>3</v>
      </c>
      <c r="AH90" t="s">
        <v>410</v>
      </c>
      <c r="AJ90" t="s">
        <v>40</v>
      </c>
      <c r="AK90" t="s">
        <v>118</v>
      </c>
      <c r="AM90">
        <v>2913</v>
      </c>
      <c r="AN90">
        <v>2725</v>
      </c>
    </row>
    <row r="91" spans="1:40" x14ac:dyDescent="0.25">
      <c r="A91" t="s">
        <v>407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407</v>
      </c>
      <c r="I91" t="s">
        <v>407</v>
      </c>
      <c r="J91" t="s">
        <v>407</v>
      </c>
      <c r="K91" t="s">
        <v>407</v>
      </c>
      <c r="L91" t="s">
        <v>407</v>
      </c>
      <c r="M91" t="s">
        <v>407</v>
      </c>
      <c r="N91" t="s">
        <v>407</v>
      </c>
      <c r="O91" t="s">
        <v>407</v>
      </c>
      <c r="P91" t="s">
        <v>407</v>
      </c>
      <c r="Q91" t="s">
        <v>407</v>
      </c>
      <c r="R91" t="s">
        <v>407</v>
      </c>
      <c r="S91" t="s">
        <v>407</v>
      </c>
      <c r="T91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407</v>
      </c>
      <c r="AA91" t="s">
        <v>407</v>
      </c>
      <c r="AB91" t="s">
        <v>407</v>
      </c>
      <c r="AC91" t="s">
        <v>431</v>
      </c>
      <c r="AD91" t="s">
        <v>430</v>
      </c>
      <c r="AE91">
        <v>10</v>
      </c>
      <c r="AF91">
        <v>10</v>
      </c>
      <c r="AH91" t="s">
        <v>408</v>
      </c>
      <c r="AJ91" t="s">
        <v>37</v>
      </c>
      <c r="AK91" t="s">
        <v>115</v>
      </c>
      <c r="AM91">
        <v>3891</v>
      </c>
      <c r="AN91">
        <v>3017</v>
      </c>
    </row>
    <row r="92" spans="1:40" x14ac:dyDescent="0.25">
      <c r="A92" t="s">
        <v>407</v>
      </c>
      <c r="B92" t="s">
        <v>407</v>
      </c>
      <c r="C92" t="s">
        <v>407</v>
      </c>
      <c r="D92" t="s">
        <v>407</v>
      </c>
      <c r="E92" t="s">
        <v>407</v>
      </c>
      <c r="F92" t="s">
        <v>407</v>
      </c>
      <c r="G92" t="s">
        <v>407</v>
      </c>
      <c r="H92" t="s">
        <v>407</v>
      </c>
      <c r="I92" t="s">
        <v>407</v>
      </c>
      <c r="J92" t="s">
        <v>407</v>
      </c>
      <c r="K92" t="s">
        <v>407</v>
      </c>
      <c r="L92" t="s">
        <v>407</v>
      </c>
      <c r="M92" t="s">
        <v>407</v>
      </c>
      <c r="N92" t="s">
        <v>407</v>
      </c>
      <c r="O92" t="s">
        <v>407</v>
      </c>
      <c r="P92" t="s">
        <v>407</v>
      </c>
      <c r="Q92" t="s">
        <v>407</v>
      </c>
      <c r="R92" t="s">
        <v>407</v>
      </c>
      <c r="S92" t="s">
        <v>407</v>
      </c>
      <c r="T92" t="s">
        <v>407</v>
      </c>
      <c r="U92" t="s">
        <v>407</v>
      </c>
      <c r="V92" t="s">
        <v>407</v>
      </c>
      <c r="W92" t="s">
        <v>407</v>
      </c>
      <c r="X92" t="s">
        <v>407</v>
      </c>
      <c r="Y92" t="s">
        <v>407</v>
      </c>
      <c r="Z92" t="s">
        <v>407</v>
      </c>
      <c r="AA92" t="s">
        <v>407</v>
      </c>
      <c r="AB92" t="s">
        <v>407</v>
      </c>
      <c r="AC92" t="s">
        <v>433</v>
      </c>
      <c r="AD92" t="s">
        <v>432</v>
      </c>
      <c r="AE92">
        <v>10</v>
      </c>
      <c r="AF92">
        <v>1</v>
      </c>
      <c r="AH92" t="s">
        <v>408</v>
      </c>
      <c r="AJ92" t="s">
        <v>37</v>
      </c>
      <c r="AK92" t="s">
        <v>115</v>
      </c>
      <c r="AM92">
        <v>1596</v>
      </c>
      <c r="AN92">
        <v>983</v>
      </c>
    </row>
    <row r="93" spans="1:40" x14ac:dyDescent="0.25">
      <c r="A93" t="s">
        <v>407</v>
      </c>
      <c r="B93" t="s">
        <v>407</v>
      </c>
      <c r="C93" t="s">
        <v>407</v>
      </c>
      <c r="D93" t="s">
        <v>407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433</v>
      </c>
      <c r="AD93" t="s">
        <v>432</v>
      </c>
      <c r="AE93">
        <v>10</v>
      </c>
      <c r="AF93">
        <v>2</v>
      </c>
      <c r="AG93">
        <v>3</v>
      </c>
      <c r="AH93" t="s">
        <v>410</v>
      </c>
      <c r="AJ93" t="s">
        <v>40</v>
      </c>
      <c r="AK93" t="s">
        <v>118</v>
      </c>
      <c r="AM93">
        <v>1282</v>
      </c>
      <c r="AN93">
        <v>1917</v>
      </c>
    </row>
    <row r="94" spans="1:40" x14ac:dyDescent="0.25">
      <c r="A94" t="s">
        <v>407</v>
      </c>
      <c r="B94" t="s">
        <v>407</v>
      </c>
      <c r="C94" t="s">
        <v>407</v>
      </c>
      <c r="D94" t="s">
        <v>407</v>
      </c>
      <c r="E94" t="s">
        <v>407</v>
      </c>
      <c r="F94" t="s">
        <v>407</v>
      </c>
      <c r="G94" t="s">
        <v>407</v>
      </c>
      <c r="H94" t="s">
        <v>407</v>
      </c>
      <c r="I94" t="s">
        <v>407</v>
      </c>
      <c r="J94" t="s">
        <v>407</v>
      </c>
      <c r="K94" t="s">
        <v>407</v>
      </c>
      <c r="L94" t="s">
        <v>407</v>
      </c>
      <c r="M94" t="s">
        <v>407</v>
      </c>
      <c r="N94" t="s">
        <v>407</v>
      </c>
      <c r="O94" t="s">
        <v>407</v>
      </c>
      <c r="P94" t="s">
        <v>407</v>
      </c>
      <c r="Q94" t="s">
        <v>407</v>
      </c>
      <c r="R94" t="s">
        <v>407</v>
      </c>
      <c r="S94" t="s">
        <v>407</v>
      </c>
      <c r="T94" t="s">
        <v>407</v>
      </c>
      <c r="U94" t="s">
        <v>407</v>
      </c>
      <c r="V94" t="s">
        <v>407</v>
      </c>
      <c r="W94" t="s">
        <v>407</v>
      </c>
      <c r="X94" t="s">
        <v>407</v>
      </c>
      <c r="Y94" t="s">
        <v>407</v>
      </c>
      <c r="Z94" t="s">
        <v>407</v>
      </c>
      <c r="AA94" t="s">
        <v>407</v>
      </c>
      <c r="AB94" t="s">
        <v>407</v>
      </c>
      <c r="AC94" t="s">
        <v>433</v>
      </c>
      <c r="AD94" t="s">
        <v>432</v>
      </c>
      <c r="AE94">
        <v>10</v>
      </c>
      <c r="AF94">
        <v>3</v>
      </c>
      <c r="AG94">
        <v>1</v>
      </c>
      <c r="AH94" t="s">
        <v>434</v>
      </c>
      <c r="AJ94" t="s">
        <v>56</v>
      </c>
      <c r="AK94" t="s">
        <v>114</v>
      </c>
      <c r="AM94">
        <v>3258</v>
      </c>
      <c r="AN94">
        <v>2645</v>
      </c>
    </row>
    <row r="95" spans="1:40" x14ac:dyDescent="0.25">
      <c r="A95" t="s">
        <v>407</v>
      </c>
      <c r="B95" t="s">
        <v>407</v>
      </c>
      <c r="C95" t="s">
        <v>407</v>
      </c>
      <c r="D95" t="s">
        <v>407</v>
      </c>
      <c r="E95" t="s">
        <v>407</v>
      </c>
      <c r="F95" t="s">
        <v>407</v>
      </c>
      <c r="G95" t="s">
        <v>407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407</v>
      </c>
      <c r="O95" t="s">
        <v>407</v>
      </c>
      <c r="P95" t="s">
        <v>407</v>
      </c>
      <c r="Q95" t="s">
        <v>407</v>
      </c>
      <c r="R95" t="s">
        <v>407</v>
      </c>
      <c r="S95" t="s">
        <v>407</v>
      </c>
      <c r="T95" t="s">
        <v>407</v>
      </c>
      <c r="U95" t="s">
        <v>407</v>
      </c>
      <c r="V95" t="s">
        <v>407</v>
      </c>
      <c r="W95" t="s">
        <v>407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433</v>
      </c>
      <c r="AD95" t="s">
        <v>432</v>
      </c>
      <c r="AE95">
        <v>10</v>
      </c>
      <c r="AF95">
        <v>4</v>
      </c>
      <c r="AG95">
        <v>3</v>
      </c>
      <c r="AH95" t="s">
        <v>410</v>
      </c>
      <c r="AJ95" t="s">
        <v>40</v>
      </c>
      <c r="AK95" t="s">
        <v>118</v>
      </c>
      <c r="AM95">
        <v>3019</v>
      </c>
      <c r="AN95">
        <v>1930</v>
      </c>
    </row>
    <row r="96" spans="1:40" x14ac:dyDescent="0.25">
      <c r="A96" t="s">
        <v>407</v>
      </c>
      <c r="B96" t="s">
        <v>407</v>
      </c>
      <c r="C96" t="s">
        <v>407</v>
      </c>
      <c r="D96" t="s">
        <v>407</v>
      </c>
      <c r="E96" t="s">
        <v>407</v>
      </c>
      <c r="F96" t="s">
        <v>407</v>
      </c>
      <c r="G96" t="s">
        <v>407</v>
      </c>
      <c r="H96" t="s">
        <v>407</v>
      </c>
      <c r="I96" t="s">
        <v>407</v>
      </c>
      <c r="J96" t="s">
        <v>407</v>
      </c>
      <c r="K96" t="s">
        <v>407</v>
      </c>
      <c r="L96" t="s">
        <v>407</v>
      </c>
      <c r="M96" t="s">
        <v>407</v>
      </c>
      <c r="N96" t="s">
        <v>407</v>
      </c>
      <c r="O96" t="s">
        <v>407</v>
      </c>
      <c r="P96" t="s">
        <v>407</v>
      </c>
      <c r="Q96" t="s">
        <v>407</v>
      </c>
      <c r="R96" t="s">
        <v>407</v>
      </c>
      <c r="S96" t="s">
        <v>407</v>
      </c>
      <c r="T96" t="s">
        <v>407</v>
      </c>
      <c r="U96" t="s">
        <v>407</v>
      </c>
      <c r="V96" t="s">
        <v>407</v>
      </c>
      <c r="W96" t="s">
        <v>407</v>
      </c>
      <c r="X96" t="s">
        <v>407</v>
      </c>
      <c r="Y96" t="s">
        <v>407</v>
      </c>
      <c r="Z96" t="s">
        <v>407</v>
      </c>
      <c r="AA96" t="s">
        <v>407</v>
      </c>
      <c r="AB96" t="s">
        <v>407</v>
      </c>
      <c r="AC96" t="s">
        <v>433</v>
      </c>
      <c r="AD96" t="s">
        <v>432</v>
      </c>
      <c r="AE96">
        <v>10</v>
      </c>
      <c r="AF96">
        <v>5</v>
      </c>
      <c r="AG96">
        <v>1</v>
      </c>
      <c r="AH96" t="s">
        <v>434</v>
      </c>
      <c r="AJ96" t="s">
        <v>56</v>
      </c>
      <c r="AK96" t="s">
        <v>114</v>
      </c>
      <c r="AM96">
        <v>3329</v>
      </c>
      <c r="AN96">
        <v>2426</v>
      </c>
    </row>
    <row r="97" spans="1:40" x14ac:dyDescent="0.25">
      <c r="A97" t="s">
        <v>407</v>
      </c>
      <c r="B97" t="s">
        <v>407</v>
      </c>
      <c r="C97" t="s">
        <v>407</v>
      </c>
      <c r="D97" t="s">
        <v>407</v>
      </c>
      <c r="E97" t="s">
        <v>407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407</v>
      </c>
      <c r="M97" t="s">
        <v>407</v>
      </c>
      <c r="N97" t="s">
        <v>407</v>
      </c>
      <c r="O97" t="s">
        <v>407</v>
      </c>
      <c r="P97" t="s">
        <v>407</v>
      </c>
      <c r="Q97" t="s">
        <v>407</v>
      </c>
      <c r="R97" t="s">
        <v>407</v>
      </c>
      <c r="S97" t="s">
        <v>407</v>
      </c>
      <c r="T97" t="s">
        <v>407</v>
      </c>
      <c r="U97" t="s">
        <v>407</v>
      </c>
      <c r="V97" t="s">
        <v>407</v>
      </c>
      <c r="W97" t="s">
        <v>407</v>
      </c>
      <c r="X97" t="s">
        <v>407</v>
      </c>
      <c r="Y97" t="s">
        <v>407</v>
      </c>
      <c r="Z97" t="s">
        <v>407</v>
      </c>
      <c r="AA97" t="s">
        <v>407</v>
      </c>
      <c r="AB97" t="s">
        <v>407</v>
      </c>
      <c r="AC97" t="s">
        <v>433</v>
      </c>
      <c r="AD97" t="s">
        <v>432</v>
      </c>
      <c r="AE97">
        <v>10</v>
      </c>
      <c r="AF97">
        <v>6</v>
      </c>
      <c r="AH97" t="s">
        <v>408</v>
      </c>
      <c r="AJ97" t="s">
        <v>37</v>
      </c>
      <c r="AK97" t="s">
        <v>115</v>
      </c>
      <c r="AM97">
        <v>1158</v>
      </c>
      <c r="AN97">
        <v>1234</v>
      </c>
    </row>
    <row r="98" spans="1:40" x14ac:dyDescent="0.25">
      <c r="A98" t="s">
        <v>407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407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433</v>
      </c>
      <c r="AD98" t="s">
        <v>432</v>
      </c>
      <c r="AE98">
        <v>10</v>
      </c>
      <c r="AF98">
        <v>7</v>
      </c>
      <c r="AG98">
        <v>3</v>
      </c>
      <c r="AH98" t="s">
        <v>410</v>
      </c>
      <c r="AJ98" t="s">
        <v>40</v>
      </c>
      <c r="AK98" t="s">
        <v>118</v>
      </c>
      <c r="AM98">
        <v>2220</v>
      </c>
      <c r="AN98">
        <v>804</v>
      </c>
    </row>
    <row r="99" spans="1:40" x14ac:dyDescent="0.25">
      <c r="A99" t="s">
        <v>407</v>
      </c>
      <c r="B99" t="s">
        <v>407</v>
      </c>
      <c r="C99" t="s">
        <v>407</v>
      </c>
      <c r="D99" t="s">
        <v>407</v>
      </c>
      <c r="E99" t="s">
        <v>407</v>
      </c>
      <c r="F99" t="s">
        <v>407</v>
      </c>
      <c r="G99" t="s">
        <v>407</v>
      </c>
      <c r="H99" t="s">
        <v>407</v>
      </c>
      <c r="I99" t="s">
        <v>407</v>
      </c>
      <c r="J99" t="s">
        <v>407</v>
      </c>
      <c r="K99" t="s">
        <v>407</v>
      </c>
      <c r="L99" t="s">
        <v>407</v>
      </c>
      <c r="M99" t="s">
        <v>407</v>
      </c>
      <c r="N99" t="s">
        <v>407</v>
      </c>
      <c r="O99" t="s">
        <v>407</v>
      </c>
      <c r="P99" t="s">
        <v>407</v>
      </c>
      <c r="Q99" t="s">
        <v>407</v>
      </c>
      <c r="R99" t="s">
        <v>407</v>
      </c>
      <c r="S99" t="s">
        <v>407</v>
      </c>
      <c r="T99" t="s">
        <v>407</v>
      </c>
      <c r="U99" t="s">
        <v>407</v>
      </c>
      <c r="V99" t="s">
        <v>407</v>
      </c>
      <c r="W99" t="s">
        <v>407</v>
      </c>
      <c r="X99" t="s">
        <v>407</v>
      </c>
      <c r="Y99" t="s">
        <v>407</v>
      </c>
      <c r="Z99" t="s">
        <v>407</v>
      </c>
      <c r="AA99" t="s">
        <v>407</v>
      </c>
      <c r="AB99" t="s">
        <v>407</v>
      </c>
      <c r="AC99" t="s">
        <v>433</v>
      </c>
      <c r="AD99" t="s">
        <v>432</v>
      </c>
      <c r="AE99">
        <v>10</v>
      </c>
      <c r="AF99">
        <v>8</v>
      </c>
      <c r="AG99">
        <v>1</v>
      </c>
      <c r="AH99" t="s">
        <v>435</v>
      </c>
      <c r="AJ99" t="s">
        <v>57</v>
      </c>
      <c r="AK99" t="s">
        <v>114</v>
      </c>
      <c r="AM99">
        <v>2582</v>
      </c>
      <c r="AN99">
        <v>3353</v>
      </c>
    </row>
    <row r="100" spans="1:40" x14ac:dyDescent="0.25">
      <c r="A100" t="s">
        <v>407</v>
      </c>
      <c r="B100" t="s">
        <v>407</v>
      </c>
      <c r="C100" t="s">
        <v>407</v>
      </c>
      <c r="D100" t="s">
        <v>407</v>
      </c>
      <c r="E100" t="s">
        <v>407</v>
      </c>
      <c r="F100" t="s">
        <v>407</v>
      </c>
      <c r="G100" t="s">
        <v>407</v>
      </c>
      <c r="H100" t="s">
        <v>407</v>
      </c>
      <c r="I100" t="s">
        <v>407</v>
      </c>
      <c r="J100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407</v>
      </c>
      <c r="Q100" t="s">
        <v>407</v>
      </c>
      <c r="R100" t="s">
        <v>407</v>
      </c>
      <c r="S100" t="s">
        <v>407</v>
      </c>
      <c r="T100" t="s">
        <v>407</v>
      </c>
      <c r="U100" t="s">
        <v>407</v>
      </c>
      <c r="V100" t="s">
        <v>407</v>
      </c>
      <c r="W100" t="s">
        <v>407</v>
      </c>
      <c r="X100" t="s">
        <v>407</v>
      </c>
      <c r="Y100" t="s">
        <v>407</v>
      </c>
      <c r="Z100" t="s">
        <v>407</v>
      </c>
      <c r="AA100" t="s">
        <v>407</v>
      </c>
      <c r="AB100" t="s">
        <v>407</v>
      </c>
      <c r="AC100" t="s">
        <v>433</v>
      </c>
      <c r="AD100" t="s">
        <v>432</v>
      </c>
      <c r="AE100">
        <v>10</v>
      </c>
      <c r="AF100">
        <v>9</v>
      </c>
      <c r="AH100" t="s">
        <v>408</v>
      </c>
      <c r="AJ100" t="s">
        <v>37</v>
      </c>
      <c r="AK100" t="s">
        <v>115</v>
      </c>
      <c r="AM100">
        <v>1200</v>
      </c>
      <c r="AN100">
        <v>3356</v>
      </c>
    </row>
    <row r="101" spans="1:40" x14ac:dyDescent="0.25">
      <c r="A101" t="s">
        <v>407</v>
      </c>
      <c r="B101" t="s">
        <v>407</v>
      </c>
      <c r="C101" t="s">
        <v>407</v>
      </c>
      <c r="D101" t="s">
        <v>407</v>
      </c>
      <c r="E101" t="s">
        <v>407</v>
      </c>
      <c r="F101" t="s">
        <v>407</v>
      </c>
      <c r="G101" t="s">
        <v>407</v>
      </c>
      <c r="H101" t="s">
        <v>407</v>
      </c>
      <c r="I101" t="s">
        <v>407</v>
      </c>
      <c r="J101" t="s">
        <v>407</v>
      </c>
      <c r="K101" t="s">
        <v>407</v>
      </c>
      <c r="L101" t="s">
        <v>407</v>
      </c>
      <c r="M101" t="s">
        <v>407</v>
      </c>
      <c r="N101" t="s">
        <v>407</v>
      </c>
      <c r="O101" t="s">
        <v>407</v>
      </c>
      <c r="P101" t="s">
        <v>407</v>
      </c>
      <c r="Q101" t="s">
        <v>407</v>
      </c>
      <c r="R101" t="s">
        <v>407</v>
      </c>
      <c r="S101" t="s">
        <v>407</v>
      </c>
      <c r="T101" t="s">
        <v>407</v>
      </c>
      <c r="U101" t="s">
        <v>407</v>
      </c>
      <c r="V101" t="s">
        <v>407</v>
      </c>
      <c r="W101" t="s">
        <v>407</v>
      </c>
      <c r="X101" t="s">
        <v>407</v>
      </c>
      <c r="Y101" t="s">
        <v>407</v>
      </c>
      <c r="Z101" t="s">
        <v>407</v>
      </c>
      <c r="AA101" t="s">
        <v>407</v>
      </c>
      <c r="AB101" t="s">
        <v>407</v>
      </c>
      <c r="AC101" t="s">
        <v>433</v>
      </c>
      <c r="AD101" t="s">
        <v>432</v>
      </c>
      <c r="AE101">
        <v>10</v>
      </c>
      <c r="AF101">
        <v>10</v>
      </c>
      <c r="AG101">
        <v>3</v>
      </c>
      <c r="AH101" t="s">
        <v>410</v>
      </c>
      <c r="AJ101" t="s">
        <v>40</v>
      </c>
      <c r="AK101" t="s">
        <v>118</v>
      </c>
      <c r="AM101">
        <v>1959</v>
      </c>
      <c r="AN101">
        <v>1157</v>
      </c>
    </row>
    <row r="102" spans="1:40" x14ac:dyDescent="0.25">
      <c r="A102" t="s">
        <v>407</v>
      </c>
      <c r="B102" t="s">
        <v>407</v>
      </c>
      <c r="C102" t="s">
        <v>407</v>
      </c>
      <c r="D102" t="s">
        <v>407</v>
      </c>
      <c r="E102" t="s">
        <v>407</v>
      </c>
      <c r="F102" t="s">
        <v>407</v>
      </c>
      <c r="G102" t="s">
        <v>407</v>
      </c>
      <c r="H102" t="s">
        <v>407</v>
      </c>
      <c r="I102" t="s">
        <v>407</v>
      </c>
      <c r="J102" t="s">
        <v>407</v>
      </c>
      <c r="K102" t="s">
        <v>407</v>
      </c>
      <c r="L102" t="s">
        <v>407</v>
      </c>
      <c r="M102" t="s">
        <v>407</v>
      </c>
      <c r="N102" t="s">
        <v>407</v>
      </c>
      <c r="O102" t="s">
        <v>407</v>
      </c>
      <c r="P102" t="s">
        <v>407</v>
      </c>
      <c r="Q102" t="s">
        <v>407</v>
      </c>
      <c r="R102" t="s">
        <v>407</v>
      </c>
      <c r="S102" t="s">
        <v>407</v>
      </c>
      <c r="T102" t="s">
        <v>407</v>
      </c>
      <c r="U102" t="s">
        <v>407</v>
      </c>
      <c r="V102" t="s">
        <v>407</v>
      </c>
      <c r="W102" t="s">
        <v>407</v>
      </c>
      <c r="X102" t="s">
        <v>407</v>
      </c>
      <c r="Y102" t="s">
        <v>407</v>
      </c>
      <c r="Z102" t="s">
        <v>407</v>
      </c>
      <c r="AA102" t="s">
        <v>407</v>
      </c>
      <c r="AB102" t="s">
        <v>407</v>
      </c>
      <c r="AC102" t="s">
        <v>437</v>
      </c>
      <c r="AD102" t="s">
        <v>436</v>
      </c>
      <c r="AE102">
        <v>10</v>
      </c>
      <c r="AF102">
        <v>1</v>
      </c>
      <c r="AG102">
        <v>1</v>
      </c>
      <c r="AH102" t="s">
        <v>438</v>
      </c>
      <c r="AJ102" t="s">
        <v>59</v>
      </c>
      <c r="AK102" t="s">
        <v>114</v>
      </c>
      <c r="AM102">
        <v>3931</v>
      </c>
      <c r="AN102">
        <v>1807</v>
      </c>
    </row>
    <row r="103" spans="1:40" x14ac:dyDescent="0.25">
      <c r="A103" t="s">
        <v>407</v>
      </c>
      <c r="B103" t="s">
        <v>407</v>
      </c>
      <c r="C103" t="s">
        <v>407</v>
      </c>
      <c r="D103" t="s">
        <v>407</v>
      </c>
      <c r="E103" t="s">
        <v>407</v>
      </c>
      <c r="F103" t="s">
        <v>407</v>
      </c>
      <c r="G103" t="s">
        <v>407</v>
      </c>
      <c r="H103" t="s">
        <v>407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407</v>
      </c>
      <c r="Z103" t="s">
        <v>407</v>
      </c>
      <c r="AA103" t="s">
        <v>407</v>
      </c>
      <c r="AB103" t="s">
        <v>407</v>
      </c>
      <c r="AC103" t="s">
        <v>437</v>
      </c>
      <c r="AD103" t="s">
        <v>436</v>
      </c>
      <c r="AE103">
        <v>10</v>
      </c>
      <c r="AF103">
        <v>2</v>
      </c>
      <c r="AH103" t="s">
        <v>415</v>
      </c>
      <c r="AJ103" t="s">
        <v>44</v>
      </c>
      <c r="AK103" t="s">
        <v>120</v>
      </c>
      <c r="AM103">
        <v>4322</v>
      </c>
      <c r="AN103">
        <v>743</v>
      </c>
    </row>
    <row r="104" spans="1:40" x14ac:dyDescent="0.25">
      <c r="A104" t="s">
        <v>407</v>
      </c>
      <c r="B104" t="s">
        <v>407</v>
      </c>
      <c r="C104" t="s">
        <v>407</v>
      </c>
      <c r="D104" t="s">
        <v>407</v>
      </c>
      <c r="E104" t="s">
        <v>407</v>
      </c>
      <c r="F104" t="s">
        <v>407</v>
      </c>
      <c r="G104" t="s">
        <v>407</v>
      </c>
      <c r="H104" t="s">
        <v>407</v>
      </c>
      <c r="I104" t="s">
        <v>407</v>
      </c>
      <c r="J104" t="s">
        <v>407</v>
      </c>
      <c r="K104" t="s">
        <v>407</v>
      </c>
      <c r="L104" t="s">
        <v>407</v>
      </c>
      <c r="M104" t="s">
        <v>407</v>
      </c>
      <c r="N104" t="s">
        <v>407</v>
      </c>
      <c r="O104" t="s">
        <v>407</v>
      </c>
      <c r="P104" t="s">
        <v>407</v>
      </c>
      <c r="Q104" t="s">
        <v>407</v>
      </c>
      <c r="R104" t="s">
        <v>407</v>
      </c>
      <c r="S104" t="s">
        <v>407</v>
      </c>
      <c r="T104" t="s">
        <v>407</v>
      </c>
      <c r="U104" t="s">
        <v>407</v>
      </c>
      <c r="V104" t="s">
        <v>407</v>
      </c>
      <c r="W104" t="s">
        <v>407</v>
      </c>
      <c r="X104" t="s">
        <v>407</v>
      </c>
      <c r="Y104" t="s">
        <v>407</v>
      </c>
      <c r="Z104" t="s">
        <v>407</v>
      </c>
      <c r="AA104" t="s">
        <v>407</v>
      </c>
      <c r="AB104" t="s">
        <v>407</v>
      </c>
      <c r="AC104" t="s">
        <v>437</v>
      </c>
      <c r="AD104" t="s">
        <v>436</v>
      </c>
      <c r="AE104">
        <v>10</v>
      </c>
      <c r="AF104">
        <v>3</v>
      </c>
      <c r="AH104" t="s">
        <v>408</v>
      </c>
      <c r="AJ104" t="s">
        <v>37</v>
      </c>
      <c r="AK104" t="s">
        <v>115</v>
      </c>
      <c r="AM104">
        <v>3093</v>
      </c>
      <c r="AN104">
        <v>2320</v>
      </c>
    </row>
    <row r="105" spans="1:40" x14ac:dyDescent="0.25">
      <c r="A105" t="s">
        <v>407</v>
      </c>
      <c r="B105" t="s">
        <v>407</v>
      </c>
      <c r="C105" t="s">
        <v>407</v>
      </c>
      <c r="D105" t="s">
        <v>407</v>
      </c>
      <c r="E105" t="s">
        <v>407</v>
      </c>
      <c r="F105" t="s">
        <v>407</v>
      </c>
      <c r="G105" t="s">
        <v>407</v>
      </c>
      <c r="H105" t="s">
        <v>407</v>
      </c>
      <c r="I105" t="s">
        <v>407</v>
      </c>
      <c r="J105" t="s">
        <v>407</v>
      </c>
      <c r="K105" t="s">
        <v>407</v>
      </c>
      <c r="L105" t="s">
        <v>407</v>
      </c>
      <c r="M105" t="s">
        <v>407</v>
      </c>
      <c r="N105" t="s">
        <v>407</v>
      </c>
      <c r="O105" t="s">
        <v>407</v>
      </c>
      <c r="P105" t="s">
        <v>407</v>
      </c>
      <c r="Q105" t="s">
        <v>407</v>
      </c>
      <c r="R105" t="s">
        <v>407</v>
      </c>
      <c r="S105" t="s">
        <v>407</v>
      </c>
      <c r="T105" t="s">
        <v>407</v>
      </c>
      <c r="U105" t="s">
        <v>407</v>
      </c>
      <c r="V105" t="s">
        <v>407</v>
      </c>
      <c r="W105" t="s">
        <v>407</v>
      </c>
      <c r="X105" t="s">
        <v>407</v>
      </c>
      <c r="Y105" t="s">
        <v>407</v>
      </c>
      <c r="Z105" t="s">
        <v>407</v>
      </c>
      <c r="AA105" t="s">
        <v>407</v>
      </c>
      <c r="AB105" t="s">
        <v>407</v>
      </c>
      <c r="AC105" t="s">
        <v>437</v>
      </c>
      <c r="AD105" t="s">
        <v>436</v>
      </c>
      <c r="AE105">
        <v>10</v>
      </c>
      <c r="AF105">
        <v>4</v>
      </c>
      <c r="AH105" t="s">
        <v>411</v>
      </c>
      <c r="AJ105" t="s">
        <v>41</v>
      </c>
      <c r="AK105" t="s">
        <v>119</v>
      </c>
      <c r="AM105">
        <v>1678</v>
      </c>
      <c r="AN105">
        <v>2702</v>
      </c>
    </row>
    <row r="106" spans="1:40" x14ac:dyDescent="0.25">
      <c r="A106" t="s">
        <v>407</v>
      </c>
      <c r="B106" t="s">
        <v>407</v>
      </c>
      <c r="C106" t="s">
        <v>407</v>
      </c>
      <c r="D106" t="s">
        <v>407</v>
      </c>
      <c r="E106" t="s">
        <v>407</v>
      </c>
      <c r="F106" t="s">
        <v>407</v>
      </c>
      <c r="G106" t="s">
        <v>407</v>
      </c>
      <c r="H106" t="s">
        <v>407</v>
      </c>
      <c r="I106" t="s">
        <v>407</v>
      </c>
      <c r="J106" t="s">
        <v>407</v>
      </c>
      <c r="K106" t="s">
        <v>407</v>
      </c>
      <c r="L106" t="s">
        <v>407</v>
      </c>
      <c r="M106" t="s">
        <v>407</v>
      </c>
      <c r="N106" t="s">
        <v>407</v>
      </c>
      <c r="O106" t="s">
        <v>407</v>
      </c>
      <c r="P106" t="s">
        <v>407</v>
      </c>
      <c r="Q106" t="s">
        <v>407</v>
      </c>
      <c r="R106" t="s">
        <v>407</v>
      </c>
      <c r="S106" t="s">
        <v>407</v>
      </c>
      <c r="T106" t="s">
        <v>407</v>
      </c>
      <c r="U106" t="s">
        <v>407</v>
      </c>
      <c r="V106" t="s">
        <v>407</v>
      </c>
      <c r="W106" t="s">
        <v>407</v>
      </c>
      <c r="X106" t="s">
        <v>407</v>
      </c>
      <c r="Y106" t="s">
        <v>407</v>
      </c>
      <c r="Z106" t="s">
        <v>407</v>
      </c>
      <c r="AA106" t="s">
        <v>407</v>
      </c>
      <c r="AB106" t="s">
        <v>407</v>
      </c>
      <c r="AC106" t="s">
        <v>437</v>
      </c>
      <c r="AD106" t="s">
        <v>436</v>
      </c>
      <c r="AE106">
        <v>10</v>
      </c>
      <c r="AF106">
        <v>5</v>
      </c>
      <c r="AH106" t="s">
        <v>408</v>
      </c>
      <c r="AJ106" t="s">
        <v>37</v>
      </c>
      <c r="AK106" t="s">
        <v>115</v>
      </c>
      <c r="AM106">
        <v>1522</v>
      </c>
      <c r="AN106">
        <v>3462</v>
      </c>
    </row>
    <row r="107" spans="1:40" x14ac:dyDescent="0.25">
      <c r="A107" t="s">
        <v>407</v>
      </c>
      <c r="B107" t="s">
        <v>407</v>
      </c>
      <c r="C107" t="s">
        <v>407</v>
      </c>
      <c r="D107" t="s">
        <v>407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407</v>
      </c>
      <c r="K107" t="s">
        <v>407</v>
      </c>
      <c r="L107" t="s">
        <v>407</v>
      </c>
      <c r="M107" t="s">
        <v>407</v>
      </c>
      <c r="N107" t="s">
        <v>407</v>
      </c>
      <c r="O107" t="s">
        <v>407</v>
      </c>
      <c r="P107" t="s">
        <v>407</v>
      </c>
      <c r="Q107" t="s">
        <v>407</v>
      </c>
      <c r="R107" t="s">
        <v>407</v>
      </c>
      <c r="S107" t="s">
        <v>407</v>
      </c>
      <c r="T107" t="s">
        <v>407</v>
      </c>
      <c r="U107" t="s">
        <v>407</v>
      </c>
      <c r="V107" t="s">
        <v>407</v>
      </c>
      <c r="W107" t="s">
        <v>407</v>
      </c>
      <c r="X107" t="s">
        <v>407</v>
      </c>
      <c r="Y107" t="s">
        <v>407</v>
      </c>
      <c r="Z107" t="s">
        <v>407</v>
      </c>
      <c r="AA107" t="s">
        <v>407</v>
      </c>
      <c r="AB107" t="s">
        <v>407</v>
      </c>
      <c r="AC107" t="s">
        <v>437</v>
      </c>
      <c r="AD107" t="s">
        <v>436</v>
      </c>
      <c r="AE107">
        <v>10</v>
      </c>
      <c r="AF107">
        <v>6</v>
      </c>
      <c r="AG107">
        <v>3</v>
      </c>
      <c r="AH107" t="s">
        <v>410</v>
      </c>
      <c r="AJ107" t="s">
        <v>40</v>
      </c>
      <c r="AK107" t="s">
        <v>118</v>
      </c>
      <c r="AM107">
        <v>3993</v>
      </c>
      <c r="AN107">
        <v>3329</v>
      </c>
    </row>
    <row r="108" spans="1:40" x14ac:dyDescent="0.25">
      <c r="A108" t="s">
        <v>407</v>
      </c>
      <c r="B108" t="s">
        <v>407</v>
      </c>
      <c r="C108" t="s">
        <v>407</v>
      </c>
      <c r="D108" t="s">
        <v>407</v>
      </c>
      <c r="E108" t="s">
        <v>407</v>
      </c>
      <c r="F108" t="s">
        <v>407</v>
      </c>
      <c r="G108" t="s">
        <v>407</v>
      </c>
      <c r="H108" t="s">
        <v>407</v>
      </c>
      <c r="I108" t="s">
        <v>407</v>
      </c>
      <c r="J108" t="s">
        <v>407</v>
      </c>
      <c r="K108" t="s">
        <v>407</v>
      </c>
      <c r="L108" t="s">
        <v>407</v>
      </c>
      <c r="M108" t="s">
        <v>407</v>
      </c>
      <c r="N108" t="s">
        <v>407</v>
      </c>
      <c r="O108" t="s">
        <v>407</v>
      </c>
      <c r="P108" t="s">
        <v>407</v>
      </c>
      <c r="Q108" t="s">
        <v>407</v>
      </c>
      <c r="R108" t="s">
        <v>407</v>
      </c>
      <c r="S108" t="s">
        <v>407</v>
      </c>
      <c r="T108" t="s">
        <v>407</v>
      </c>
      <c r="U108" t="s">
        <v>407</v>
      </c>
      <c r="V108" t="s">
        <v>407</v>
      </c>
      <c r="W108" t="s">
        <v>407</v>
      </c>
      <c r="X108" t="s">
        <v>407</v>
      </c>
      <c r="Y108" t="s">
        <v>407</v>
      </c>
      <c r="Z108" t="s">
        <v>407</v>
      </c>
      <c r="AA108" t="s">
        <v>407</v>
      </c>
      <c r="AB108" t="s">
        <v>407</v>
      </c>
      <c r="AC108" t="s">
        <v>437</v>
      </c>
      <c r="AD108" t="s">
        <v>436</v>
      </c>
      <c r="AE108">
        <v>10</v>
      </c>
      <c r="AF108">
        <v>7</v>
      </c>
      <c r="AG108">
        <v>3</v>
      </c>
      <c r="AH108" t="s">
        <v>410</v>
      </c>
      <c r="AJ108" t="s">
        <v>40</v>
      </c>
      <c r="AK108" t="s">
        <v>118</v>
      </c>
      <c r="AM108">
        <v>1645</v>
      </c>
      <c r="AN108">
        <v>1180</v>
      </c>
    </row>
    <row r="109" spans="1:40" x14ac:dyDescent="0.25">
      <c r="A109" t="s">
        <v>407</v>
      </c>
      <c r="B109" t="s">
        <v>407</v>
      </c>
      <c r="C109" t="s">
        <v>407</v>
      </c>
      <c r="D109" t="s">
        <v>407</v>
      </c>
      <c r="E109" t="s">
        <v>407</v>
      </c>
      <c r="F109" t="s">
        <v>407</v>
      </c>
      <c r="G109" t="s">
        <v>407</v>
      </c>
      <c r="H109" t="s">
        <v>407</v>
      </c>
      <c r="I109" t="s">
        <v>407</v>
      </c>
      <c r="J109" t="s">
        <v>407</v>
      </c>
      <c r="K109" t="s">
        <v>407</v>
      </c>
      <c r="L109" t="s">
        <v>407</v>
      </c>
      <c r="M109" t="s">
        <v>407</v>
      </c>
      <c r="N109" t="s">
        <v>407</v>
      </c>
      <c r="O109" t="s">
        <v>407</v>
      </c>
      <c r="P109" t="s">
        <v>407</v>
      </c>
      <c r="Q109" t="s">
        <v>407</v>
      </c>
      <c r="R109" t="s">
        <v>407</v>
      </c>
      <c r="S109" t="s">
        <v>407</v>
      </c>
      <c r="T109" t="s">
        <v>407</v>
      </c>
      <c r="U109" t="s">
        <v>407</v>
      </c>
      <c r="V109" t="s">
        <v>407</v>
      </c>
      <c r="W109" t="s">
        <v>407</v>
      </c>
      <c r="X109" t="s">
        <v>407</v>
      </c>
      <c r="Y109" t="s">
        <v>407</v>
      </c>
      <c r="Z109" t="s">
        <v>407</v>
      </c>
      <c r="AA109" t="s">
        <v>407</v>
      </c>
      <c r="AB109" t="s">
        <v>407</v>
      </c>
      <c r="AC109" t="s">
        <v>437</v>
      </c>
      <c r="AD109" t="s">
        <v>436</v>
      </c>
      <c r="AE109">
        <v>10</v>
      </c>
      <c r="AF109">
        <v>8</v>
      </c>
      <c r="AG109">
        <v>1</v>
      </c>
      <c r="AH109" t="s">
        <v>439</v>
      </c>
      <c r="AJ109" t="s">
        <v>60</v>
      </c>
      <c r="AK109" t="s">
        <v>114</v>
      </c>
      <c r="AM109">
        <v>4176</v>
      </c>
      <c r="AN109">
        <v>2499</v>
      </c>
    </row>
    <row r="110" spans="1:40" x14ac:dyDescent="0.25">
      <c r="A110" t="s">
        <v>407</v>
      </c>
      <c r="B110" t="s">
        <v>407</v>
      </c>
      <c r="C110" t="s">
        <v>407</v>
      </c>
      <c r="D110" t="s">
        <v>407</v>
      </c>
      <c r="E110" t="s">
        <v>407</v>
      </c>
      <c r="F110" t="s">
        <v>407</v>
      </c>
      <c r="G110" t="s">
        <v>407</v>
      </c>
      <c r="H110" t="s">
        <v>407</v>
      </c>
      <c r="I110" t="s">
        <v>407</v>
      </c>
      <c r="J110" t="s">
        <v>407</v>
      </c>
      <c r="K110" t="s">
        <v>407</v>
      </c>
      <c r="L110" t="s">
        <v>407</v>
      </c>
      <c r="M110" t="s">
        <v>407</v>
      </c>
      <c r="N110" t="s">
        <v>407</v>
      </c>
      <c r="O110" t="s">
        <v>407</v>
      </c>
      <c r="P110" t="s">
        <v>407</v>
      </c>
      <c r="Q110" t="s">
        <v>407</v>
      </c>
      <c r="R110" t="s">
        <v>407</v>
      </c>
      <c r="S110" t="s">
        <v>407</v>
      </c>
      <c r="T110" t="s">
        <v>407</v>
      </c>
      <c r="U110" t="s">
        <v>407</v>
      </c>
      <c r="V110" t="s">
        <v>407</v>
      </c>
      <c r="W110" t="s">
        <v>407</v>
      </c>
      <c r="X110" t="s">
        <v>407</v>
      </c>
      <c r="Y110" t="s">
        <v>407</v>
      </c>
      <c r="Z110" t="s">
        <v>407</v>
      </c>
      <c r="AA110" t="s">
        <v>407</v>
      </c>
      <c r="AB110" t="s">
        <v>407</v>
      </c>
      <c r="AC110" t="s">
        <v>437</v>
      </c>
      <c r="AD110" t="s">
        <v>436</v>
      </c>
      <c r="AE110">
        <v>10</v>
      </c>
      <c r="AF110">
        <v>9</v>
      </c>
      <c r="AH110" t="s">
        <v>411</v>
      </c>
      <c r="AJ110" t="s">
        <v>41</v>
      </c>
      <c r="AK110" t="s">
        <v>119</v>
      </c>
      <c r="AM110">
        <v>3084</v>
      </c>
      <c r="AN110">
        <v>851</v>
      </c>
    </row>
    <row r="111" spans="1:40" x14ac:dyDescent="0.25">
      <c r="A111" t="s">
        <v>407</v>
      </c>
      <c r="B111" t="s">
        <v>407</v>
      </c>
      <c r="C111" t="s">
        <v>407</v>
      </c>
      <c r="D111" t="s">
        <v>407</v>
      </c>
      <c r="E111" t="s">
        <v>407</v>
      </c>
      <c r="F111" t="s">
        <v>407</v>
      </c>
      <c r="G111" t="s">
        <v>407</v>
      </c>
      <c r="H111" t="s">
        <v>407</v>
      </c>
      <c r="I111" t="s">
        <v>407</v>
      </c>
      <c r="J111" t="s">
        <v>407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407</v>
      </c>
      <c r="Q111" t="s">
        <v>407</v>
      </c>
      <c r="R111" t="s">
        <v>407</v>
      </c>
      <c r="S111" t="s">
        <v>407</v>
      </c>
      <c r="T111" t="s">
        <v>407</v>
      </c>
      <c r="U111" t="s">
        <v>407</v>
      </c>
      <c r="V111" t="s">
        <v>407</v>
      </c>
      <c r="W111" t="s">
        <v>407</v>
      </c>
      <c r="X111" t="s">
        <v>407</v>
      </c>
      <c r="Y111" t="s">
        <v>407</v>
      </c>
      <c r="Z111" t="s">
        <v>407</v>
      </c>
      <c r="AA111" t="s">
        <v>407</v>
      </c>
      <c r="AB111" t="s">
        <v>407</v>
      </c>
      <c r="AC111" t="s">
        <v>437</v>
      </c>
      <c r="AD111" t="s">
        <v>436</v>
      </c>
      <c r="AE111">
        <v>10</v>
      </c>
      <c r="AF111">
        <v>10</v>
      </c>
      <c r="AH111" t="s">
        <v>408</v>
      </c>
      <c r="AJ111" t="s">
        <v>37</v>
      </c>
      <c r="AK111" t="s">
        <v>115</v>
      </c>
      <c r="AM111">
        <v>1193</v>
      </c>
      <c r="AN111">
        <v>1002</v>
      </c>
    </row>
    <row r="112" spans="1:40" x14ac:dyDescent="0.25">
      <c r="A112" t="s">
        <v>407</v>
      </c>
      <c r="B112" t="s">
        <v>407</v>
      </c>
      <c r="C112" t="s">
        <v>407</v>
      </c>
      <c r="D112" t="s">
        <v>407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407</v>
      </c>
      <c r="Q112" t="s">
        <v>407</v>
      </c>
      <c r="R112" t="s">
        <v>407</v>
      </c>
      <c r="S112" t="s">
        <v>407</v>
      </c>
      <c r="T112" t="s">
        <v>407</v>
      </c>
      <c r="U112" t="s">
        <v>407</v>
      </c>
      <c r="V112" t="s">
        <v>407</v>
      </c>
      <c r="W112" t="s">
        <v>407</v>
      </c>
      <c r="X112" t="s">
        <v>407</v>
      </c>
      <c r="Y112" t="s">
        <v>407</v>
      </c>
      <c r="Z112" t="s">
        <v>407</v>
      </c>
      <c r="AA112" t="s">
        <v>407</v>
      </c>
      <c r="AB112" t="s">
        <v>407</v>
      </c>
      <c r="AC112" t="s">
        <v>441</v>
      </c>
      <c r="AD112" t="s">
        <v>440</v>
      </c>
      <c r="AE112">
        <v>10</v>
      </c>
      <c r="AF112">
        <v>1</v>
      </c>
      <c r="AH112" t="s">
        <v>408</v>
      </c>
      <c r="AJ112" t="s">
        <v>37</v>
      </c>
      <c r="AK112" t="s">
        <v>115</v>
      </c>
      <c r="AM112">
        <v>3972</v>
      </c>
      <c r="AN112">
        <v>1557</v>
      </c>
    </row>
    <row r="113" spans="1:40" x14ac:dyDescent="0.25">
      <c r="A113" t="s">
        <v>407</v>
      </c>
      <c r="B113" t="s">
        <v>407</v>
      </c>
      <c r="C113" t="s">
        <v>407</v>
      </c>
      <c r="D113" t="s">
        <v>407</v>
      </c>
      <c r="E113" t="s">
        <v>407</v>
      </c>
      <c r="F113" t="s">
        <v>407</v>
      </c>
      <c r="G113" t="s">
        <v>407</v>
      </c>
      <c r="H113" t="s">
        <v>407</v>
      </c>
      <c r="I113" t="s">
        <v>407</v>
      </c>
      <c r="J113" t="s">
        <v>407</v>
      </c>
      <c r="K113" t="s">
        <v>407</v>
      </c>
      <c r="L113" t="s">
        <v>407</v>
      </c>
      <c r="M113" t="s">
        <v>407</v>
      </c>
      <c r="N113" t="s">
        <v>407</v>
      </c>
      <c r="O113" t="s">
        <v>407</v>
      </c>
      <c r="P113" t="s">
        <v>407</v>
      </c>
      <c r="Q113" t="s">
        <v>407</v>
      </c>
      <c r="R113" t="s">
        <v>407</v>
      </c>
      <c r="S113" t="s">
        <v>407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441</v>
      </c>
      <c r="AD113" t="s">
        <v>440</v>
      </c>
      <c r="AE113">
        <v>10</v>
      </c>
      <c r="AF113">
        <v>2</v>
      </c>
      <c r="AH113" t="s">
        <v>411</v>
      </c>
      <c r="AJ113" t="s">
        <v>41</v>
      </c>
      <c r="AK113" t="s">
        <v>119</v>
      </c>
      <c r="AM113">
        <v>2186</v>
      </c>
      <c r="AN113">
        <v>592</v>
      </c>
    </row>
    <row r="114" spans="1:40" x14ac:dyDescent="0.25">
      <c r="A114" t="s">
        <v>407</v>
      </c>
      <c r="B114" t="s">
        <v>407</v>
      </c>
      <c r="C114" t="s">
        <v>407</v>
      </c>
      <c r="D114" t="s">
        <v>407</v>
      </c>
      <c r="E114" t="s">
        <v>407</v>
      </c>
      <c r="F114" t="s">
        <v>407</v>
      </c>
      <c r="G114" t="s">
        <v>407</v>
      </c>
      <c r="H114" t="s">
        <v>407</v>
      </c>
      <c r="I114" t="s">
        <v>407</v>
      </c>
      <c r="J114" t="s">
        <v>407</v>
      </c>
      <c r="K114" t="s">
        <v>407</v>
      </c>
      <c r="L114" t="s">
        <v>407</v>
      </c>
      <c r="M114" t="s">
        <v>407</v>
      </c>
      <c r="N114" t="s">
        <v>407</v>
      </c>
      <c r="O114" t="s">
        <v>407</v>
      </c>
      <c r="P114" t="s">
        <v>407</v>
      </c>
      <c r="Q114" t="s">
        <v>407</v>
      </c>
      <c r="R114" t="s">
        <v>407</v>
      </c>
      <c r="S114" t="s">
        <v>407</v>
      </c>
      <c r="T114" t="s">
        <v>407</v>
      </c>
      <c r="U114" t="s">
        <v>407</v>
      </c>
      <c r="V114" t="s">
        <v>407</v>
      </c>
      <c r="W114" t="s">
        <v>407</v>
      </c>
      <c r="X114" t="s">
        <v>407</v>
      </c>
      <c r="Y114" t="s">
        <v>407</v>
      </c>
      <c r="Z114" t="s">
        <v>407</v>
      </c>
      <c r="AA114" t="s">
        <v>407</v>
      </c>
      <c r="AB114" t="s">
        <v>407</v>
      </c>
      <c r="AC114" t="s">
        <v>441</v>
      </c>
      <c r="AD114" t="s">
        <v>440</v>
      </c>
      <c r="AE114">
        <v>10</v>
      </c>
      <c r="AF114">
        <v>3</v>
      </c>
      <c r="AG114">
        <v>3</v>
      </c>
      <c r="AH114" t="s">
        <v>410</v>
      </c>
      <c r="AJ114" t="s">
        <v>40</v>
      </c>
      <c r="AK114" t="s">
        <v>118</v>
      </c>
      <c r="AM114">
        <v>2249</v>
      </c>
      <c r="AN114">
        <v>812</v>
      </c>
    </row>
    <row r="115" spans="1:40" x14ac:dyDescent="0.25">
      <c r="A115" t="s">
        <v>407</v>
      </c>
      <c r="B115" t="s">
        <v>407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">
        <v>407</v>
      </c>
      <c r="Q115" t="s">
        <v>407</v>
      </c>
      <c r="R115" t="s">
        <v>407</v>
      </c>
      <c r="S115" t="s">
        <v>407</v>
      </c>
      <c r="T115" t="s">
        <v>407</v>
      </c>
      <c r="U115" t="s">
        <v>407</v>
      </c>
      <c r="V115" t="s">
        <v>407</v>
      </c>
      <c r="W115" t="s">
        <v>407</v>
      </c>
      <c r="X115" t="s">
        <v>407</v>
      </c>
      <c r="Y115" t="s">
        <v>407</v>
      </c>
      <c r="Z115" t="s">
        <v>407</v>
      </c>
      <c r="AA115" t="s">
        <v>407</v>
      </c>
      <c r="AB115" t="s">
        <v>407</v>
      </c>
      <c r="AC115" t="s">
        <v>441</v>
      </c>
      <c r="AD115" t="s">
        <v>440</v>
      </c>
      <c r="AE115">
        <v>10</v>
      </c>
      <c r="AF115">
        <v>4</v>
      </c>
      <c r="AH115" t="s">
        <v>411</v>
      </c>
      <c r="AJ115" t="s">
        <v>41</v>
      </c>
      <c r="AK115" t="s">
        <v>119</v>
      </c>
      <c r="AM115">
        <v>1439</v>
      </c>
      <c r="AN115">
        <v>2614</v>
      </c>
    </row>
    <row r="116" spans="1:40" x14ac:dyDescent="0.25">
      <c r="A116" t="s">
        <v>407</v>
      </c>
      <c r="B116" t="s">
        <v>407</v>
      </c>
      <c r="C116" t="s">
        <v>407</v>
      </c>
      <c r="D116" t="s">
        <v>407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407</v>
      </c>
      <c r="K116" t="s">
        <v>407</v>
      </c>
      <c r="L116" t="s">
        <v>407</v>
      </c>
      <c r="M116" t="s">
        <v>407</v>
      </c>
      <c r="N116" t="s">
        <v>407</v>
      </c>
      <c r="O116" t="s">
        <v>407</v>
      </c>
      <c r="P116" t="s">
        <v>407</v>
      </c>
      <c r="Q116" t="s">
        <v>407</v>
      </c>
      <c r="R116" t="s">
        <v>407</v>
      </c>
      <c r="S116" t="s">
        <v>407</v>
      </c>
      <c r="T116" t="s">
        <v>407</v>
      </c>
      <c r="U116" t="s">
        <v>407</v>
      </c>
      <c r="V116" t="s">
        <v>407</v>
      </c>
      <c r="W116" t="s">
        <v>407</v>
      </c>
      <c r="X116" t="s">
        <v>407</v>
      </c>
      <c r="Y116" t="s">
        <v>407</v>
      </c>
      <c r="Z116" t="s">
        <v>407</v>
      </c>
      <c r="AA116" t="s">
        <v>407</v>
      </c>
      <c r="AB116" t="s">
        <v>407</v>
      </c>
      <c r="AC116" t="s">
        <v>441</v>
      </c>
      <c r="AD116" t="s">
        <v>440</v>
      </c>
      <c r="AE116">
        <v>10</v>
      </c>
      <c r="AF116">
        <v>5</v>
      </c>
      <c r="AH116" t="s">
        <v>408</v>
      </c>
      <c r="AJ116" t="s">
        <v>37</v>
      </c>
      <c r="AK116" t="s">
        <v>115</v>
      </c>
      <c r="AM116">
        <v>1619</v>
      </c>
      <c r="AN116">
        <v>1643</v>
      </c>
    </row>
    <row r="117" spans="1:40" x14ac:dyDescent="0.25">
      <c r="A117" t="s">
        <v>407</v>
      </c>
      <c r="B117" t="s">
        <v>407</v>
      </c>
      <c r="C117" t="s">
        <v>407</v>
      </c>
      <c r="D117" t="s">
        <v>407</v>
      </c>
      <c r="E117" t="s">
        <v>407</v>
      </c>
      <c r="F117" t="s">
        <v>407</v>
      </c>
      <c r="G117" t="s">
        <v>407</v>
      </c>
      <c r="H117" t="s">
        <v>407</v>
      </c>
      <c r="I117" t="s">
        <v>407</v>
      </c>
      <c r="J117" t="s">
        <v>407</v>
      </c>
      <c r="K117" t="s">
        <v>407</v>
      </c>
      <c r="L117" t="s">
        <v>407</v>
      </c>
      <c r="M117" t="s">
        <v>407</v>
      </c>
      <c r="N117" t="s">
        <v>407</v>
      </c>
      <c r="O117" t="s">
        <v>407</v>
      </c>
      <c r="P117" t="s">
        <v>407</v>
      </c>
      <c r="Q117" t="s">
        <v>407</v>
      </c>
      <c r="R117" t="s">
        <v>407</v>
      </c>
      <c r="S117" t="s">
        <v>407</v>
      </c>
      <c r="T117" t="s">
        <v>407</v>
      </c>
      <c r="U117" t="s">
        <v>407</v>
      </c>
      <c r="V117" t="s">
        <v>407</v>
      </c>
      <c r="W117" t="s">
        <v>407</v>
      </c>
      <c r="X117" t="s">
        <v>407</v>
      </c>
      <c r="Y117" t="s">
        <v>407</v>
      </c>
      <c r="Z117" t="s">
        <v>407</v>
      </c>
      <c r="AA117" t="s">
        <v>407</v>
      </c>
      <c r="AB117" t="s">
        <v>407</v>
      </c>
      <c r="AC117" t="s">
        <v>441</v>
      </c>
      <c r="AD117" t="s">
        <v>440</v>
      </c>
      <c r="AE117">
        <v>10</v>
      </c>
      <c r="AF117">
        <v>6</v>
      </c>
      <c r="AG117">
        <v>3</v>
      </c>
      <c r="AH117" t="s">
        <v>410</v>
      </c>
      <c r="AJ117" t="s">
        <v>40</v>
      </c>
      <c r="AK117" t="s">
        <v>118</v>
      </c>
      <c r="AM117">
        <v>2536</v>
      </c>
      <c r="AN117">
        <v>1331</v>
      </c>
    </row>
    <row r="118" spans="1:40" x14ac:dyDescent="0.25">
      <c r="A118" t="s">
        <v>407</v>
      </c>
      <c r="B118" t="s">
        <v>407</v>
      </c>
      <c r="C118" t="s">
        <v>407</v>
      </c>
      <c r="D118" t="s">
        <v>407</v>
      </c>
      <c r="E118" t="s">
        <v>407</v>
      </c>
      <c r="F118" t="s">
        <v>407</v>
      </c>
      <c r="G118" t="s">
        <v>407</v>
      </c>
      <c r="H118" t="s">
        <v>407</v>
      </c>
      <c r="I118" t="s">
        <v>407</v>
      </c>
      <c r="J118" t="s">
        <v>407</v>
      </c>
      <c r="K118" t="s">
        <v>407</v>
      </c>
      <c r="L118" t="s">
        <v>407</v>
      </c>
      <c r="M118" t="s">
        <v>407</v>
      </c>
      <c r="N118" t="s">
        <v>407</v>
      </c>
      <c r="O118" t="s">
        <v>407</v>
      </c>
      <c r="P118" t="s">
        <v>407</v>
      </c>
      <c r="Q118" t="s">
        <v>407</v>
      </c>
      <c r="R118" t="s">
        <v>407</v>
      </c>
      <c r="S118" t="s">
        <v>407</v>
      </c>
      <c r="T118" t="s">
        <v>407</v>
      </c>
      <c r="U118" t="s">
        <v>407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441</v>
      </c>
      <c r="AD118" t="s">
        <v>440</v>
      </c>
      <c r="AE118">
        <v>10</v>
      </c>
      <c r="AF118">
        <v>7</v>
      </c>
      <c r="AH118" t="s">
        <v>415</v>
      </c>
      <c r="AJ118" t="s">
        <v>44</v>
      </c>
      <c r="AK118" t="s">
        <v>120</v>
      </c>
      <c r="AM118">
        <v>3918</v>
      </c>
      <c r="AN118">
        <v>2573</v>
      </c>
    </row>
    <row r="119" spans="1:40" x14ac:dyDescent="0.25">
      <c r="A119" t="s">
        <v>407</v>
      </c>
      <c r="B119" t="s">
        <v>407</v>
      </c>
      <c r="C119" t="s">
        <v>407</v>
      </c>
      <c r="D119" t="s">
        <v>407</v>
      </c>
      <c r="E119" t="s">
        <v>407</v>
      </c>
      <c r="F119" t="s">
        <v>407</v>
      </c>
      <c r="G119" t="s">
        <v>407</v>
      </c>
      <c r="H119" t="s">
        <v>407</v>
      </c>
      <c r="I119" t="s">
        <v>407</v>
      </c>
      <c r="J119" t="s">
        <v>407</v>
      </c>
      <c r="K119" t="s">
        <v>407</v>
      </c>
      <c r="L119" t="s">
        <v>407</v>
      </c>
      <c r="M119" t="s">
        <v>407</v>
      </c>
      <c r="N119" t="s">
        <v>407</v>
      </c>
      <c r="O119" t="s">
        <v>407</v>
      </c>
      <c r="P119" t="s">
        <v>407</v>
      </c>
      <c r="Q119" t="s">
        <v>407</v>
      </c>
      <c r="R119" t="s">
        <v>407</v>
      </c>
      <c r="S119" t="s">
        <v>407</v>
      </c>
      <c r="T119" t="s">
        <v>407</v>
      </c>
      <c r="U119" t="s">
        <v>407</v>
      </c>
      <c r="V119" t="s">
        <v>407</v>
      </c>
      <c r="W119" t="s">
        <v>407</v>
      </c>
      <c r="X119" t="s">
        <v>407</v>
      </c>
      <c r="Y119" t="s">
        <v>407</v>
      </c>
      <c r="Z119" t="s">
        <v>407</v>
      </c>
      <c r="AA119" t="s">
        <v>407</v>
      </c>
      <c r="AB119" t="s">
        <v>407</v>
      </c>
      <c r="AC119" t="s">
        <v>441</v>
      </c>
      <c r="AD119" t="s">
        <v>440</v>
      </c>
      <c r="AE119">
        <v>10</v>
      </c>
      <c r="AF119">
        <v>8</v>
      </c>
      <c r="AH119" t="s">
        <v>411</v>
      </c>
      <c r="AJ119" t="s">
        <v>41</v>
      </c>
      <c r="AK119" t="s">
        <v>119</v>
      </c>
      <c r="AM119">
        <v>2916</v>
      </c>
      <c r="AN119">
        <v>530</v>
      </c>
    </row>
    <row r="120" spans="1:40" x14ac:dyDescent="0.25">
      <c r="A120" t="s">
        <v>407</v>
      </c>
      <c r="B120" t="s">
        <v>407</v>
      </c>
      <c r="C120" t="s">
        <v>407</v>
      </c>
      <c r="D120" t="s">
        <v>407</v>
      </c>
      <c r="E120" t="s">
        <v>407</v>
      </c>
      <c r="F120" t="s">
        <v>407</v>
      </c>
      <c r="G120" t="s">
        <v>407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441</v>
      </c>
      <c r="AD120" t="s">
        <v>440</v>
      </c>
      <c r="AE120">
        <v>10</v>
      </c>
      <c r="AF120">
        <v>9</v>
      </c>
      <c r="AH120" t="s">
        <v>408</v>
      </c>
      <c r="AJ120" t="s">
        <v>37</v>
      </c>
      <c r="AK120" t="s">
        <v>115</v>
      </c>
      <c r="AM120">
        <v>3556</v>
      </c>
      <c r="AN120">
        <v>497</v>
      </c>
    </row>
    <row r="121" spans="1:40" x14ac:dyDescent="0.25">
      <c r="A121" t="s">
        <v>407</v>
      </c>
      <c r="B121" t="s">
        <v>407</v>
      </c>
      <c r="C121" t="s">
        <v>407</v>
      </c>
      <c r="D121" t="s">
        <v>407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407</v>
      </c>
      <c r="W121" t="s">
        <v>407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441</v>
      </c>
      <c r="AD121" t="s">
        <v>440</v>
      </c>
      <c r="AE121">
        <v>10</v>
      </c>
      <c r="AF121">
        <v>10</v>
      </c>
      <c r="AH121" t="s">
        <v>411</v>
      </c>
      <c r="AJ121" t="s">
        <v>41</v>
      </c>
      <c r="AK121" t="s">
        <v>119</v>
      </c>
      <c r="AM121">
        <v>2719</v>
      </c>
      <c r="AN121">
        <v>675</v>
      </c>
    </row>
    <row r="122" spans="1:40" x14ac:dyDescent="0.25">
      <c r="A122" t="s">
        <v>407</v>
      </c>
      <c r="B122" t="s">
        <v>407</v>
      </c>
      <c r="C122" t="s">
        <v>407</v>
      </c>
      <c r="D122" t="s">
        <v>407</v>
      </c>
      <c r="E122" t="s">
        <v>407</v>
      </c>
      <c r="F122" t="s">
        <v>407</v>
      </c>
      <c r="G122" t="s">
        <v>407</v>
      </c>
      <c r="H122" t="s">
        <v>407</v>
      </c>
      <c r="I122" t="s">
        <v>407</v>
      </c>
      <c r="J122" t="s">
        <v>407</v>
      </c>
      <c r="K122" t="s">
        <v>407</v>
      </c>
      <c r="L122" t="s">
        <v>407</v>
      </c>
      <c r="M122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407</v>
      </c>
      <c r="S122" t="s">
        <v>407</v>
      </c>
      <c r="T122" t="s">
        <v>407</v>
      </c>
      <c r="U122" t="s">
        <v>407</v>
      </c>
      <c r="V122" t="s">
        <v>407</v>
      </c>
      <c r="W122" t="s">
        <v>407</v>
      </c>
      <c r="X122" t="s">
        <v>407</v>
      </c>
      <c r="Y122" t="s">
        <v>407</v>
      </c>
      <c r="Z122" t="s">
        <v>407</v>
      </c>
      <c r="AA122" t="s">
        <v>407</v>
      </c>
      <c r="AB122" t="s">
        <v>407</v>
      </c>
      <c r="AC122" t="s">
        <v>443</v>
      </c>
      <c r="AD122" t="s">
        <v>442</v>
      </c>
      <c r="AE122">
        <v>10</v>
      </c>
      <c r="AF122">
        <v>1</v>
      </c>
      <c r="AH122" t="s">
        <v>408</v>
      </c>
      <c r="AJ122" t="s">
        <v>37</v>
      </c>
      <c r="AK122" t="s">
        <v>115</v>
      </c>
      <c r="AM122">
        <v>3632</v>
      </c>
      <c r="AN122">
        <v>1292</v>
      </c>
    </row>
    <row r="123" spans="1:40" x14ac:dyDescent="0.25">
      <c r="A123" t="s">
        <v>407</v>
      </c>
      <c r="B123" t="s">
        <v>407</v>
      </c>
      <c r="C123" t="s">
        <v>407</v>
      </c>
      <c r="D123" t="s">
        <v>407</v>
      </c>
      <c r="E123" t="s">
        <v>407</v>
      </c>
      <c r="F123" t="s">
        <v>407</v>
      </c>
      <c r="G123" t="s">
        <v>407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407</v>
      </c>
      <c r="Q123" t="s">
        <v>407</v>
      </c>
      <c r="R123" t="s">
        <v>407</v>
      </c>
      <c r="S123" t="s">
        <v>407</v>
      </c>
      <c r="T123" t="s">
        <v>407</v>
      </c>
      <c r="U123" t="s">
        <v>407</v>
      </c>
      <c r="V123" t="s">
        <v>407</v>
      </c>
      <c r="W123" t="s">
        <v>407</v>
      </c>
      <c r="X123" t="s">
        <v>407</v>
      </c>
      <c r="Y123" t="s">
        <v>407</v>
      </c>
      <c r="Z123" t="s">
        <v>407</v>
      </c>
      <c r="AA123" t="s">
        <v>407</v>
      </c>
      <c r="AB123" t="s">
        <v>407</v>
      </c>
      <c r="AC123" t="s">
        <v>443</v>
      </c>
      <c r="AD123" t="s">
        <v>442</v>
      </c>
      <c r="AE123">
        <v>10</v>
      </c>
      <c r="AF123">
        <v>2</v>
      </c>
      <c r="AH123" t="s">
        <v>411</v>
      </c>
      <c r="AJ123" t="s">
        <v>41</v>
      </c>
      <c r="AK123" t="s">
        <v>119</v>
      </c>
      <c r="AM123">
        <v>3001</v>
      </c>
      <c r="AN123">
        <v>327</v>
      </c>
    </row>
    <row r="124" spans="1:40" x14ac:dyDescent="0.25">
      <c r="A124" t="s">
        <v>407</v>
      </c>
      <c r="B124" t="s">
        <v>407</v>
      </c>
      <c r="C124" t="s">
        <v>407</v>
      </c>
      <c r="D124" t="s">
        <v>407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407</v>
      </c>
      <c r="AB124" t="s">
        <v>407</v>
      </c>
      <c r="AC124" t="s">
        <v>443</v>
      </c>
      <c r="AD124" t="s">
        <v>442</v>
      </c>
      <c r="AE124">
        <v>10</v>
      </c>
      <c r="AF124">
        <v>3</v>
      </c>
      <c r="AG124">
        <v>3</v>
      </c>
      <c r="AH124" t="s">
        <v>410</v>
      </c>
      <c r="AJ124" t="s">
        <v>40</v>
      </c>
      <c r="AK124" t="s">
        <v>118</v>
      </c>
      <c r="AM124">
        <v>3987</v>
      </c>
      <c r="AN124">
        <v>1904</v>
      </c>
    </row>
    <row r="125" spans="1:40" x14ac:dyDescent="0.25">
      <c r="A125" t="s">
        <v>407</v>
      </c>
      <c r="B125" t="s">
        <v>407</v>
      </c>
      <c r="C125" t="s">
        <v>407</v>
      </c>
      <c r="D125" t="s">
        <v>407</v>
      </c>
      <c r="E125" t="s">
        <v>407</v>
      </c>
      <c r="F125" t="s">
        <v>407</v>
      </c>
      <c r="G125" t="s">
        <v>407</v>
      </c>
      <c r="H125" t="s">
        <v>407</v>
      </c>
      <c r="I125" t="s">
        <v>407</v>
      </c>
      <c r="J125" t="s">
        <v>407</v>
      </c>
      <c r="K125" t="s">
        <v>407</v>
      </c>
      <c r="L125" t="s">
        <v>407</v>
      </c>
      <c r="M125" t="s">
        <v>407</v>
      </c>
      <c r="N125" t="s">
        <v>407</v>
      </c>
      <c r="O125" t="s">
        <v>407</v>
      </c>
      <c r="P125" t="s">
        <v>407</v>
      </c>
      <c r="Q125" t="s">
        <v>407</v>
      </c>
      <c r="R125" t="s">
        <v>407</v>
      </c>
      <c r="S125" t="s">
        <v>407</v>
      </c>
      <c r="T125" t="s">
        <v>407</v>
      </c>
      <c r="U125" t="s">
        <v>407</v>
      </c>
      <c r="V125" t="s">
        <v>407</v>
      </c>
      <c r="W125" t="s">
        <v>407</v>
      </c>
      <c r="X125" t="s">
        <v>407</v>
      </c>
      <c r="Y125" t="s">
        <v>407</v>
      </c>
      <c r="Z125" t="s">
        <v>407</v>
      </c>
      <c r="AA125" t="s">
        <v>407</v>
      </c>
      <c r="AB125" t="s">
        <v>407</v>
      </c>
      <c r="AC125" t="s">
        <v>443</v>
      </c>
      <c r="AD125" t="s">
        <v>442</v>
      </c>
      <c r="AE125">
        <v>10</v>
      </c>
      <c r="AF125">
        <v>4</v>
      </c>
      <c r="AG125">
        <v>1</v>
      </c>
      <c r="AH125" t="s">
        <v>444</v>
      </c>
      <c r="AJ125" t="s">
        <v>63</v>
      </c>
      <c r="AK125" t="s">
        <v>114</v>
      </c>
      <c r="AM125">
        <v>2025</v>
      </c>
      <c r="AN125">
        <v>621</v>
      </c>
    </row>
    <row r="126" spans="1:40" x14ac:dyDescent="0.25">
      <c r="A126" t="s">
        <v>407</v>
      </c>
      <c r="B126" t="s">
        <v>407</v>
      </c>
      <c r="C126" t="s">
        <v>407</v>
      </c>
      <c r="D126" t="s">
        <v>407</v>
      </c>
      <c r="E126" t="s">
        <v>407</v>
      </c>
      <c r="F126" t="s">
        <v>407</v>
      </c>
      <c r="G126" t="s">
        <v>407</v>
      </c>
      <c r="H126" t="s">
        <v>407</v>
      </c>
      <c r="I126" t="s">
        <v>407</v>
      </c>
      <c r="J126" t="s">
        <v>407</v>
      </c>
      <c r="K126" t="s">
        <v>407</v>
      </c>
      <c r="L126" t="s">
        <v>407</v>
      </c>
      <c r="M126" t="s">
        <v>407</v>
      </c>
      <c r="N126" t="s">
        <v>407</v>
      </c>
      <c r="O126" t="s">
        <v>407</v>
      </c>
      <c r="P126" t="s">
        <v>407</v>
      </c>
      <c r="Q126" t="s">
        <v>407</v>
      </c>
      <c r="R126" t="s">
        <v>407</v>
      </c>
      <c r="S126" t="s">
        <v>407</v>
      </c>
      <c r="T126" t="s">
        <v>407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443</v>
      </c>
      <c r="AD126" t="s">
        <v>442</v>
      </c>
      <c r="AE126">
        <v>10</v>
      </c>
      <c r="AF126">
        <v>5</v>
      </c>
      <c r="AH126" t="s">
        <v>416</v>
      </c>
      <c r="AJ126" t="s">
        <v>46</v>
      </c>
      <c r="AK126" t="s">
        <v>115</v>
      </c>
      <c r="AM126">
        <v>4099</v>
      </c>
      <c r="AN126">
        <v>2548</v>
      </c>
    </row>
    <row r="127" spans="1:40" x14ac:dyDescent="0.25">
      <c r="A127" t="s">
        <v>407</v>
      </c>
      <c r="B127" t="s">
        <v>407</v>
      </c>
      <c r="C127" t="s">
        <v>407</v>
      </c>
      <c r="D127" t="s">
        <v>407</v>
      </c>
      <c r="E127" t="s">
        <v>407</v>
      </c>
      <c r="F127" t="s">
        <v>407</v>
      </c>
      <c r="G127" t="s">
        <v>407</v>
      </c>
      <c r="H127" t="s">
        <v>407</v>
      </c>
      <c r="I127" t="s">
        <v>407</v>
      </c>
      <c r="J127" t="s">
        <v>407</v>
      </c>
      <c r="K127" t="s">
        <v>407</v>
      </c>
      <c r="L127" t="s">
        <v>407</v>
      </c>
      <c r="M127" t="s">
        <v>407</v>
      </c>
      <c r="N127" t="s">
        <v>407</v>
      </c>
      <c r="O127" t="s">
        <v>407</v>
      </c>
      <c r="P127" t="s">
        <v>407</v>
      </c>
      <c r="Q127" t="s">
        <v>407</v>
      </c>
      <c r="R127" t="s">
        <v>407</v>
      </c>
      <c r="S127" t="s">
        <v>407</v>
      </c>
      <c r="T127" t="s">
        <v>407</v>
      </c>
      <c r="U127" t="s">
        <v>407</v>
      </c>
      <c r="V127" t="s">
        <v>407</v>
      </c>
      <c r="W127" t="s">
        <v>407</v>
      </c>
      <c r="X127" t="s">
        <v>407</v>
      </c>
      <c r="Y127" t="s">
        <v>407</v>
      </c>
      <c r="Z127" t="s">
        <v>407</v>
      </c>
      <c r="AA127" t="s">
        <v>407</v>
      </c>
      <c r="AB127" t="s">
        <v>407</v>
      </c>
      <c r="AC127" t="s">
        <v>443</v>
      </c>
      <c r="AD127" t="s">
        <v>442</v>
      </c>
      <c r="AE127">
        <v>10</v>
      </c>
      <c r="AF127">
        <v>6</v>
      </c>
      <c r="AH127" t="s">
        <v>415</v>
      </c>
      <c r="AJ127" t="s">
        <v>44</v>
      </c>
      <c r="AK127" t="s">
        <v>120</v>
      </c>
      <c r="AM127">
        <v>3678</v>
      </c>
      <c r="AN127">
        <v>1689</v>
      </c>
    </row>
    <row r="128" spans="1:40" x14ac:dyDescent="0.25">
      <c r="A128" t="s">
        <v>407</v>
      </c>
      <c r="B128" t="s">
        <v>407</v>
      </c>
      <c r="C128" t="s">
        <v>407</v>
      </c>
      <c r="D128" t="s">
        <v>407</v>
      </c>
      <c r="E128" t="s">
        <v>407</v>
      </c>
      <c r="F128" t="s">
        <v>407</v>
      </c>
      <c r="G128" t="s">
        <v>407</v>
      </c>
      <c r="H128" t="s">
        <v>407</v>
      </c>
      <c r="I128" t="s">
        <v>407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407</v>
      </c>
      <c r="R128" t="s">
        <v>407</v>
      </c>
      <c r="S128" t="s">
        <v>407</v>
      </c>
      <c r="T128" t="s">
        <v>407</v>
      </c>
      <c r="U128" t="s">
        <v>407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407</v>
      </c>
      <c r="AC128" t="s">
        <v>443</v>
      </c>
      <c r="AD128" t="s">
        <v>442</v>
      </c>
      <c r="AE128">
        <v>10</v>
      </c>
      <c r="AF128">
        <v>7</v>
      </c>
      <c r="AH128" t="s">
        <v>408</v>
      </c>
      <c r="AJ128" t="s">
        <v>37</v>
      </c>
      <c r="AK128" t="s">
        <v>115</v>
      </c>
      <c r="AM128">
        <v>3466</v>
      </c>
      <c r="AN128">
        <v>1098</v>
      </c>
    </row>
    <row r="129" spans="1:40" x14ac:dyDescent="0.25">
      <c r="A129" t="s">
        <v>407</v>
      </c>
      <c r="B129" t="s">
        <v>407</v>
      </c>
      <c r="C129" t="s">
        <v>407</v>
      </c>
      <c r="D129" t="s">
        <v>407</v>
      </c>
      <c r="E129" t="s">
        <v>407</v>
      </c>
      <c r="F129" t="s">
        <v>407</v>
      </c>
      <c r="G129" t="s">
        <v>407</v>
      </c>
      <c r="H129" t="s">
        <v>407</v>
      </c>
      <c r="I129" t="s">
        <v>407</v>
      </c>
      <c r="J129" t="s">
        <v>407</v>
      </c>
      <c r="K129" t="s">
        <v>407</v>
      </c>
      <c r="L129" t="s">
        <v>407</v>
      </c>
      <c r="M129" t="s">
        <v>407</v>
      </c>
      <c r="N129" t="s">
        <v>407</v>
      </c>
      <c r="O129" t="s">
        <v>407</v>
      </c>
      <c r="P129" t="s">
        <v>407</v>
      </c>
      <c r="Q129" t="s">
        <v>407</v>
      </c>
      <c r="R129" t="s">
        <v>407</v>
      </c>
      <c r="S129" t="s">
        <v>407</v>
      </c>
      <c r="T129" t="s">
        <v>407</v>
      </c>
      <c r="U129" t="s">
        <v>407</v>
      </c>
      <c r="V129" t="s">
        <v>407</v>
      </c>
      <c r="W129" t="s">
        <v>407</v>
      </c>
      <c r="X129" t="s">
        <v>407</v>
      </c>
      <c r="Y129" t="s">
        <v>407</v>
      </c>
      <c r="Z129" t="s">
        <v>407</v>
      </c>
      <c r="AA129" t="s">
        <v>407</v>
      </c>
      <c r="AB129" t="s">
        <v>407</v>
      </c>
      <c r="AC129" t="s">
        <v>443</v>
      </c>
      <c r="AD129" t="s">
        <v>442</v>
      </c>
      <c r="AE129">
        <v>10</v>
      </c>
      <c r="AF129">
        <v>8</v>
      </c>
      <c r="AH129" t="s">
        <v>411</v>
      </c>
      <c r="AJ129" t="s">
        <v>41</v>
      </c>
      <c r="AK129" t="s">
        <v>119</v>
      </c>
      <c r="AM129">
        <v>2553</v>
      </c>
      <c r="AN129">
        <v>3183</v>
      </c>
    </row>
    <row r="130" spans="1:40" x14ac:dyDescent="0.25">
      <c r="A130" t="s">
        <v>407</v>
      </c>
      <c r="B130" t="s">
        <v>407</v>
      </c>
      <c r="C130" t="s">
        <v>407</v>
      </c>
      <c r="D130" t="s">
        <v>407</v>
      </c>
      <c r="E130" t="s">
        <v>407</v>
      </c>
      <c r="F130" t="s">
        <v>407</v>
      </c>
      <c r="G130" t="s">
        <v>407</v>
      </c>
      <c r="H130" t="s">
        <v>407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407</v>
      </c>
      <c r="O130" t="s">
        <v>407</v>
      </c>
      <c r="P130" t="s">
        <v>407</v>
      </c>
      <c r="Q130" t="s">
        <v>407</v>
      </c>
      <c r="R130" t="s">
        <v>407</v>
      </c>
      <c r="S130" t="s">
        <v>407</v>
      </c>
      <c r="T130" t="s">
        <v>407</v>
      </c>
      <c r="U130" t="s">
        <v>407</v>
      </c>
      <c r="V130" t="s">
        <v>407</v>
      </c>
      <c r="W130" t="s">
        <v>407</v>
      </c>
      <c r="X130" t="s">
        <v>407</v>
      </c>
      <c r="Y130" t="s">
        <v>407</v>
      </c>
      <c r="Z130" t="s">
        <v>407</v>
      </c>
      <c r="AA130" t="s">
        <v>407</v>
      </c>
      <c r="AB130" t="s">
        <v>407</v>
      </c>
      <c r="AC130" t="s">
        <v>443</v>
      </c>
      <c r="AD130" t="s">
        <v>442</v>
      </c>
      <c r="AE130">
        <v>10</v>
      </c>
      <c r="AF130">
        <v>9</v>
      </c>
      <c r="AG130">
        <v>3</v>
      </c>
      <c r="AH130" t="s">
        <v>410</v>
      </c>
      <c r="AJ130" t="s">
        <v>40</v>
      </c>
      <c r="AK130" t="s">
        <v>118</v>
      </c>
      <c r="AM130">
        <v>2751</v>
      </c>
      <c r="AN130">
        <v>2008</v>
      </c>
    </row>
    <row r="131" spans="1:40" x14ac:dyDescent="0.25">
      <c r="A131" t="s">
        <v>407</v>
      </c>
      <c r="B131" t="s">
        <v>407</v>
      </c>
      <c r="C131" t="s">
        <v>407</v>
      </c>
      <c r="D131" t="s">
        <v>407</v>
      </c>
      <c r="E131" t="s">
        <v>407</v>
      </c>
      <c r="F131" t="s">
        <v>407</v>
      </c>
      <c r="G131" t="s">
        <v>407</v>
      </c>
      <c r="H131" t="s">
        <v>407</v>
      </c>
      <c r="I131" t="s">
        <v>407</v>
      </c>
      <c r="J131" t="s">
        <v>407</v>
      </c>
      <c r="K131" t="s">
        <v>407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407</v>
      </c>
      <c r="R131" t="s">
        <v>407</v>
      </c>
      <c r="S131" t="s">
        <v>407</v>
      </c>
      <c r="T131" t="s">
        <v>407</v>
      </c>
      <c r="U131" t="s">
        <v>407</v>
      </c>
      <c r="V131" t="s">
        <v>407</v>
      </c>
      <c r="W131" t="s">
        <v>407</v>
      </c>
      <c r="X131" t="s">
        <v>407</v>
      </c>
      <c r="Y131" t="s">
        <v>407</v>
      </c>
      <c r="Z131" t="s">
        <v>407</v>
      </c>
      <c r="AA131" t="s">
        <v>407</v>
      </c>
      <c r="AB131" t="s">
        <v>407</v>
      </c>
      <c r="AC131" t="s">
        <v>443</v>
      </c>
      <c r="AD131" t="s">
        <v>442</v>
      </c>
      <c r="AE131">
        <v>10</v>
      </c>
      <c r="AF131">
        <v>10</v>
      </c>
      <c r="AH131" t="s">
        <v>411</v>
      </c>
      <c r="AJ131" t="s">
        <v>41</v>
      </c>
      <c r="AK131" t="s">
        <v>119</v>
      </c>
      <c r="AM131">
        <v>1413</v>
      </c>
      <c r="AN131">
        <v>1132</v>
      </c>
    </row>
    <row r="132" spans="1:40" x14ac:dyDescent="0.25">
      <c r="A132" t="s">
        <v>407</v>
      </c>
      <c r="B132" t="s">
        <v>407</v>
      </c>
      <c r="C132" t="s">
        <v>407</v>
      </c>
      <c r="D132" t="s">
        <v>407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407</v>
      </c>
      <c r="Q132" t="s">
        <v>407</v>
      </c>
      <c r="R132" t="s">
        <v>407</v>
      </c>
      <c r="S132" t="s">
        <v>407</v>
      </c>
      <c r="T132" t="s">
        <v>407</v>
      </c>
      <c r="U132" t="s">
        <v>407</v>
      </c>
      <c r="V132" t="s">
        <v>407</v>
      </c>
      <c r="W132" t="s">
        <v>407</v>
      </c>
      <c r="X132" t="s">
        <v>407</v>
      </c>
      <c r="Y132" t="s">
        <v>407</v>
      </c>
      <c r="Z132" t="s">
        <v>407</v>
      </c>
      <c r="AA132" t="s">
        <v>407</v>
      </c>
      <c r="AB132" t="s">
        <v>407</v>
      </c>
      <c r="AC132" t="s">
        <v>446</v>
      </c>
      <c r="AD132" t="s">
        <v>445</v>
      </c>
      <c r="AE132">
        <v>10</v>
      </c>
      <c r="AF132">
        <v>1</v>
      </c>
      <c r="AH132" t="s">
        <v>408</v>
      </c>
      <c r="AJ132" t="s">
        <v>37</v>
      </c>
      <c r="AK132" t="s">
        <v>115</v>
      </c>
      <c r="AM132">
        <v>2661</v>
      </c>
      <c r="AN132">
        <v>1238</v>
      </c>
    </row>
    <row r="133" spans="1:40" x14ac:dyDescent="0.25">
      <c r="A133" t="s">
        <v>407</v>
      </c>
      <c r="B133" t="s">
        <v>407</v>
      </c>
      <c r="C133" t="s">
        <v>407</v>
      </c>
      <c r="D133" t="s">
        <v>407</v>
      </c>
      <c r="E133" t="s">
        <v>407</v>
      </c>
      <c r="F133" t="s">
        <v>407</v>
      </c>
      <c r="G133" t="s">
        <v>407</v>
      </c>
      <c r="H133" t="s">
        <v>407</v>
      </c>
      <c r="I133" t="s">
        <v>407</v>
      </c>
      <c r="J133" t="s">
        <v>407</v>
      </c>
      <c r="K133" t="s">
        <v>407</v>
      </c>
      <c r="L133" t="s">
        <v>407</v>
      </c>
      <c r="M133" t="s">
        <v>407</v>
      </c>
      <c r="N133" t="s">
        <v>407</v>
      </c>
      <c r="O133" t="s">
        <v>407</v>
      </c>
      <c r="P133" t="s">
        <v>407</v>
      </c>
      <c r="Q133" t="s">
        <v>407</v>
      </c>
      <c r="R133" t="s">
        <v>407</v>
      </c>
      <c r="S133" t="s">
        <v>407</v>
      </c>
      <c r="T133" t="s">
        <v>407</v>
      </c>
      <c r="U133" t="s">
        <v>407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407</v>
      </c>
      <c r="AB133" t="s">
        <v>407</v>
      </c>
      <c r="AC133" t="s">
        <v>446</v>
      </c>
      <c r="AD133" t="s">
        <v>445</v>
      </c>
      <c r="AE133">
        <v>10</v>
      </c>
      <c r="AF133">
        <v>2</v>
      </c>
      <c r="AG133">
        <v>3</v>
      </c>
      <c r="AH133" t="s">
        <v>410</v>
      </c>
      <c r="AJ133" t="s">
        <v>40</v>
      </c>
      <c r="AK133" t="s">
        <v>118</v>
      </c>
      <c r="AM133">
        <v>3623</v>
      </c>
      <c r="AN133">
        <v>1844</v>
      </c>
    </row>
    <row r="134" spans="1:40" x14ac:dyDescent="0.25">
      <c r="A134" t="s">
        <v>407</v>
      </c>
      <c r="B134" t="s">
        <v>407</v>
      </c>
      <c r="C134" t="s">
        <v>407</v>
      </c>
      <c r="D134" t="s">
        <v>407</v>
      </c>
      <c r="E134" t="s">
        <v>407</v>
      </c>
      <c r="F134" t="s">
        <v>407</v>
      </c>
      <c r="G134" t="s">
        <v>407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t="s">
        <v>407</v>
      </c>
      <c r="V134" t="s">
        <v>407</v>
      </c>
      <c r="W134" t="s">
        <v>407</v>
      </c>
      <c r="X134" t="s">
        <v>407</v>
      </c>
      <c r="Y134" t="s">
        <v>407</v>
      </c>
      <c r="Z134" t="s">
        <v>407</v>
      </c>
      <c r="AA134" t="s">
        <v>407</v>
      </c>
      <c r="AB134" t="s">
        <v>407</v>
      </c>
      <c r="AC134" t="s">
        <v>446</v>
      </c>
      <c r="AD134" t="s">
        <v>445</v>
      </c>
      <c r="AE134">
        <v>10</v>
      </c>
      <c r="AF134">
        <v>3</v>
      </c>
      <c r="AH134" t="s">
        <v>415</v>
      </c>
      <c r="AJ134" t="s">
        <v>44</v>
      </c>
      <c r="AK134" t="s">
        <v>120</v>
      </c>
      <c r="AM134">
        <v>1522</v>
      </c>
      <c r="AN134">
        <v>948</v>
      </c>
    </row>
    <row r="135" spans="1:40" x14ac:dyDescent="0.25">
      <c r="A135" t="s">
        <v>407</v>
      </c>
      <c r="B135" t="s">
        <v>407</v>
      </c>
      <c r="C135" t="s">
        <v>407</v>
      </c>
      <c r="D135" t="s">
        <v>407</v>
      </c>
      <c r="E135" t="s">
        <v>407</v>
      </c>
      <c r="F135" t="s">
        <v>407</v>
      </c>
      <c r="G135" t="s">
        <v>407</v>
      </c>
      <c r="H135" t="s">
        <v>407</v>
      </c>
      <c r="I135" t="s">
        <v>407</v>
      </c>
      <c r="J135" t="s">
        <v>407</v>
      </c>
      <c r="K135" t="s">
        <v>407</v>
      </c>
      <c r="L135" t="s">
        <v>407</v>
      </c>
      <c r="M135" t="s">
        <v>407</v>
      </c>
      <c r="N135" t="s">
        <v>407</v>
      </c>
      <c r="O135" t="s">
        <v>407</v>
      </c>
      <c r="P135" t="s">
        <v>407</v>
      </c>
      <c r="Q135" t="s">
        <v>407</v>
      </c>
      <c r="R135" t="s">
        <v>407</v>
      </c>
      <c r="S135" t="s">
        <v>407</v>
      </c>
      <c r="T135" t="s">
        <v>407</v>
      </c>
      <c r="U135" t="s">
        <v>407</v>
      </c>
      <c r="V135" t="s">
        <v>407</v>
      </c>
      <c r="W135" t="s">
        <v>407</v>
      </c>
      <c r="X135" t="s">
        <v>407</v>
      </c>
      <c r="Y135" t="s">
        <v>407</v>
      </c>
      <c r="Z135" t="s">
        <v>407</v>
      </c>
      <c r="AA135" t="s">
        <v>407</v>
      </c>
      <c r="AB135" t="s">
        <v>407</v>
      </c>
      <c r="AC135" t="s">
        <v>446</v>
      </c>
      <c r="AD135" t="s">
        <v>445</v>
      </c>
      <c r="AE135">
        <v>10</v>
      </c>
      <c r="AF135">
        <v>4</v>
      </c>
      <c r="AH135" t="s">
        <v>408</v>
      </c>
      <c r="AJ135" t="s">
        <v>37</v>
      </c>
      <c r="AK135" t="s">
        <v>115</v>
      </c>
      <c r="AM135">
        <v>3914</v>
      </c>
      <c r="AN135">
        <v>485</v>
      </c>
    </row>
    <row r="136" spans="1:40" x14ac:dyDescent="0.25">
      <c r="A136" t="s">
        <v>407</v>
      </c>
      <c r="B136" t="s">
        <v>407</v>
      </c>
      <c r="C136" t="s">
        <v>407</v>
      </c>
      <c r="D136" t="s">
        <v>407</v>
      </c>
      <c r="E136" t="s">
        <v>407</v>
      </c>
      <c r="F136" t="s">
        <v>407</v>
      </c>
      <c r="G136" t="s">
        <v>407</v>
      </c>
      <c r="H136" t="s">
        <v>407</v>
      </c>
      <c r="I136" t="s">
        <v>407</v>
      </c>
      <c r="J136" t="s">
        <v>407</v>
      </c>
      <c r="K136" t="s">
        <v>407</v>
      </c>
      <c r="L136" t="s">
        <v>407</v>
      </c>
      <c r="M136" t="s">
        <v>407</v>
      </c>
      <c r="N136" t="s">
        <v>407</v>
      </c>
      <c r="O136" t="s">
        <v>407</v>
      </c>
      <c r="P136" t="s">
        <v>407</v>
      </c>
      <c r="Q136" t="s">
        <v>407</v>
      </c>
      <c r="R136" t="s">
        <v>407</v>
      </c>
      <c r="S136" t="s">
        <v>407</v>
      </c>
      <c r="T136" t="s">
        <v>407</v>
      </c>
      <c r="U136" t="s">
        <v>407</v>
      </c>
      <c r="V136" t="s">
        <v>407</v>
      </c>
      <c r="W136" t="s">
        <v>407</v>
      </c>
      <c r="X136" t="s">
        <v>407</v>
      </c>
      <c r="Y136" t="s">
        <v>407</v>
      </c>
      <c r="Z136" t="s">
        <v>407</v>
      </c>
      <c r="AA136" t="s">
        <v>407</v>
      </c>
      <c r="AB136" t="s">
        <v>407</v>
      </c>
      <c r="AC136" t="s">
        <v>446</v>
      </c>
      <c r="AD136" t="s">
        <v>445</v>
      </c>
      <c r="AE136">
        <v>10</v>
      </c>
      <c r="AF136">
        <v>5</v>
      </c>
      <c r="AH136" t="s">
        <v>415</v>
      </c>
      <c r="AJ136" t="s">
        <v>44</v>
      </c>
      <c r="AK136" t="s">
        <v>120</v>
      </c>
      <c r="AM136">
        <v>1609</v>
      </c>
      <c r="AN136">
        <v>2157</v>
      </c>
    </row>
    <row r="137" spans="1:40" x14ac:dyDescent="0.25">
      <c r="A137" t="s">
        <v>407</v>
      </c>
      <c r="B137" t="s">
        <v>407</v>
      </c>
      <c r="C137" t="s">
        <v>407</v>
      </c>
      <c r="D137" t="s">
        <v>407</v>
      </c>
      <c r="E137" t="s">
        <v>407</v>
      </c>
      <c r="F137" t="s">
        <v>407</v>
      </c>
      <c r="G137" t="s">
        <v>407</v>
      </c>
      <c r="H137" t="s">
        <v>407</v>
      </c>
      <c r="I137" t="s">
        <v>407</v>
      </c>
      <c r="J137" t="s">
        <v>407</v>
      </c>
      <c r="K137" t="s">
        <v>407</v>
      </c>
      <c r="L137" t="s">
        <v>407</v>
      </c>
      <c r="M137" t="s">
        <v>407</v>
      </c>
      <c r="N137" t="s">
        <v>407</v>
      </c>
      <c r="O137" t="s">
        <v>407</v>
      </c>
      <c r="P137" t="s">
        <v>407</v>
      </c>
      <c r="Q137" t="s">
        <v>407</v>
      </c>
      <c r="R137" t="s">
        <v>407</v>
      </c>
      <c r="S137" t="s">
        <v>407</v>
      </c>
      <c r="T137" t="s">
        <v>407</v>
      </c>
      <c r="U137" t="s">
        <v>407</v>
      </c>
      <c r="V137" t="s">
        <v>407</v>
      </c>
      <c r="W137" t="s">
        <v>407</v>
      </c>
      <c r="X137" t="s">
        <v>407</v>
      </c>
      <c r="Y137" t="s">
        <v>407</v>
      </c>
      <c r="Z137" t="s">
        <v>407</v>
      </c>
      <c r="AA137" t="s">
        <v>407</v>
      </c>
      <c r="AB137" t="s">
        <v>407</v>
      </c>
      <c r="AC137" t="s">
        <v>446</v>
      </c>
      <c r="AD137" t="s">
        <v>445</v>
      </c>
      <c r="AE137">
        <v>10</v>
      </c>
      <c r="AF137">
        <v>6</v>
      </c>
      <c r="AG137">
        <v>3</v>
      </c>
      <c r="AH137" t="s">
        <v>410</v>
      </c>
      <c r="AJ137" t="s">
        <v>40</v>
      </c>
      <c r="AK137" t="s">
        <v>118</v>
      </c>
      <c r="AM137">
        <v>1818</v>
      </c>
      <c r="AN137">
        <v>3139</v>
      </c>
    </row>
    <row r="138" spans="1:40" x14ac:dyDescent="0.25">
      <c r="A138" t="s">
        <v>407</v>
      </c>
      <c r="B138" t="s">
        <v>407</v>
      </c>
      <c r="C138" t="s">
        <v>407</v>
      </c>
      <c r="D138" t="s">
        <v>407</v>
      </c>
      <c r="E138" t="s">
        <v>407</v>
      </c>
      <c r="F138" t="s">
        <v>407</v>
      </c>
      <c r="G138" t="s">
        <v>407</v>
      </c>
      <c r="H138" t="s">
        <v>407</v>
      </c>
      <c r="I138" t="s">
        <v>407</v>
      </c>
      <c r="J138" t="s">
        <v>407</v>
      </c>
      <c r="K138" t="s">
        <v>407</v>
      </c>
      <c r="L138" t="s">
        <v>407</v>
      </c>
      <c r="M138" t="s">
        <v>407</v>
      </c>
      <c r="N138" t="s">
        <v>407</v>
      </c>
      <c r="O138" t="s">
        <v>407</v>
      </c>
      <c r="P138" t="s">
        <v>407</v>
      </c>
      <c r="Q138" t="s">
        <v>407</v>
      </c>
      <c r="R138" t="s">
        <v>407</v>
      </c>
      <c r="S138" t="s">
        <v>407</v>
      </c>
      <c r="T138" t="s">
        <v>407</v>
      </c>
      <c r="U138" t="s">
        <v>407</v>
      </c>
      <c r="V138" t="s">
        <v>407</v>
      </c>
      <c r="W138" t="s">
        <v>407</v>
      </c>
      <c r="X138" t="s">
        <v>407</v>
      </c>
      <c r="Y138" t="s">
        <v>407</v>
      </c>
      <c r="Z138" t="s">
        <v>407</v>
      </c>
      <c r="AA138" t="s">
        <v>407</v>
      </c>
      <c r="AB138" t="s">
        <v>407</v>
      </c>
      <c r="AC138" t="s">
        <v>446</v>
      </c>
      <c r="AD138" t="s">
        <v>445</v>
      </c>
      <c r="AE138">
        <v>10</v>
      </c>
      <c r="AF138">
        <v>7</v>
      </c>
      <c r="AH138" t="s">
        <v>411</v>
      </c>
      <c r="AJ138" t="s">
        <v>41</v>
      </c>
      <c r="AK138" t="s">
        <v>119</v>
      </c>
      <c r="AM138">
        <v>1623</v>
      </c>
      <c r="AN138">
        <v>741</v>
      </c>
    </row>
    <row r="139" spans="1:40" x14ac:dyDescent="0.25">
      <c r="A139" t="s">
        <v>407</v>
      </c>
      <c r="B139" t="s">
        <v>407</v>
      </c>
      <c r="C139" t="s">
        <v>407</v>
      </c>
      <c r="D139" t="s">
        <v>407</v>
      </c>
      <c r="E139" t="s">
        <v>407</v>
      </c>
      <c r="F139" t="s">
        <v>407</v>
      </c>
      <c r="G139" t="s">
        <v>407</v>
      </c>
      <c r="H139" t="s">
        <v>407</v>
      </c>
      <c r="I139" t="s">
        <v>407</v>
      </c>
      <c r="J139" t="s">
        <v>407</v>
      </c>
      <c r="K139" t="s">
        <v>407</v>
      </c>
      <c r="L139" t="s">
        <v>407</v>
      </c>
      <c r="M139" t="s">
        <v>407</v>
      </c>
      <c r="N139" t="s">
        <v>407</v>
      </c>
      <c r="O139" t="s">
        <v>407</v>
      </c>
      <c r="P139" t="s">
        <v>407</v>
      </c>
      <c r="Q139" t="s">
        <v>407</v>
      </c>
      <c r="R139" t="s">
        <v>407</v>
      </c>
      <c r="S139" t="s">
        <v>407</v>
      </c>
      <c r="T139" t="s">
        <v>407</v>
      </c>
      <c r="U139" t="s">
        <v>407</v>
      </c>
      <c r="V139" t="s">
        <v>407</v>
      </c>
      <c r="W139" t="s">
        <v>407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446</v>
      </c>
      <c r="AD139" t="s">
        <v>445</v>
      </c>
      <c r="AE139">
        <v>10</v>
      </c>
      <c r="AF139">
        <v>8</v>
      </c>
      <c r="AG139">
        <v>1</v>
      </c>
      <c r="AH139" t="s">
        <v>447</v>
      </c>
      <c r="AJ139" t="s">
        <v>65</v>
      </c>
      <c r="AK139" t="s">
        <v>114</v>
      </c>
      <c r="AM139">
        <v>2850</v>
      </c>
      <c r="AN139">
        <v>2994</v>
      </c>
    </row>
    <row r="140" spans="1:40" x14ac:dyDescent="0.25">
      <c r="A140" t="s">
        <v>407</v>
      </c>
      <c r="B140" t="s">
        <v>407</v>
      </c>
      <c r="C140" t="s">
        <v>407</v>
      </c>
      <c r="D140" t="s">
        <v>407</v>
      </c>
      <c r="E140" t="s">
        <v>407</v>
      </c>
      <c r="F140" t="s">
        <v>407</v>
      </c>
      <c r="G140" t="s">
        <v>407</v>
      </c>
      <c r="H140" t="s">
        <v>407</v>
      </c>
      <c r="I140" t="s">
        <v>407</v>
      </c>
      <c r="J140" t="s">
        <v>407</v>
      </c>
      <c r="K140" t="s">
        <v>407</v>
      </c>
      <c r="L140" t="s">
        <v>407</v>
      </c>
      <c r="M140" t="s">
        <v>407</v>
      </c>
      <c r="N140" t="s">
        <v>407</v>
      </c>
      <c r="O140" t="s">
        <v>407</v>
      </c>
      <c r="P140" t="s">
        <v>407</v>
      </c>
      <c r="Q140" t="s">
        <v>407</v>
      </c>
      <c r="R140" t="s">
        <v>407</v>
      </c>
      <c r="S140" t="s">
        <v>407</v>
      </c>
      <c r="T140" t="s">
        <v>407</v>
      </c>
      <c r="U140" t="s">
        <v>407</v>
      </c>
      <c r="V140" t="s">
        <v>407</v>
      </c>
      <c r="W140" t="s">
        <v>407</v>
      </c>
      <c r="X140" t="s">
        <v>407</v>
      </c>
      <c r="Y140" t="s">
        <v>407</v>
      </c>
      <c r="Z140" t="s">
        <v>407</v>
      </c>
      <c r="AA140" t="s">
        <v>407</v>
      </c>
      <c r="AB140" t="s">
        <v>407</v>
      </c>
      <c r="AC140" t="s">
        <v>446</v>
      </c>
      <c r="AD140" t="s">
        <v>445</v>
      </c>
      <c r="AE140">
        <v>10</v>
      </c>
      <c r="AF140">
        <v>9</v>
      </c>
      <c r="AH140" t="s">
        <v>408</v>
      </c>
      <c r="AJ140" t="s">
        <v>37</v>
      </c>
      <c r="AK140" t="s">
        <v>115</v>
      </c>
      <c r="AM140">
        <v>2326</v>
      </c>
      <c r="AN140">
        <v>1895</v>
      </c>
    </row>
    <row r="141" spans="1:40" x14ac:dyDescent="0.25">
      <c r="A141" t="s">
        <v>407</v>
      </c>
      <c r="B141" t="s">
        <v>407</v>
      </c>
      <c r="C141" t="s">
        <v>407</v>
      </c>
      <c r="D141" t="s">
        <v>407</v>
      </c>
      <c r="E141" t="s">
        <v>407</v>
      </c>
      <c r="F141" t="s">
        <v>407</v>
      </c>
      <c r="G141" t="s">
        <v>407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407</v>
      </c>
      <c r="O141" t="s">
        <v>407</v>
      </c>
      <c r="P141" t="s">
        <v>407</v>
      </c>
      <c r="Q141" t="s">
        <v>407</v>
      </c>
      <c r="R141" t="s">
        <v>407</v>
      </c>
      <c r="S141" t="s">
        <v>407</v>
      </c>
      <c r="T141" t="s">
        <v>407</v>
      </c>
      <c r="U141" t="s">
        <v>407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407</v>
      </c>
      <c r="AB141" t="s">
        <v>407</v>
      </c>
      <c r="AC141" t="s">
        <v>446</v>
      </c>
      <c r="AD141" t="s">
        <v>445</v>
      </c>
      <c r="AE141">
        <v>10</v>
      </c>
      <c r="AF141">
        <v>10</v>
      </c>
      <c r="AH141" t="s">
        <v>411</v>
      </c>
      <c r="AJ141" t="s">
        <v>41</v>
      </c>
      <c r="AK141" t="s">
        <v>119</v>
      </c>
      <c r="AM141">
        <v>3094</v>
      </c>
      <c r="AN141">
        <v>2643</v>
      </c>
    </row>
    <row r="142" spans="1:40" x14ac:dyDescent="0.25">
      <c r="A142" t="s">
        <v>407</v>
      </c>
      <c r="B142" t="s">
        <v>407</v>
      </c>
      <c r="C142" t="s">
        <v>407</v>
      </c>
      <c r="D142" t="s">
        <v>407</v>
      </c>
      <c r="E142" t="s">
        <v>407</v>
      </c>
      <c r="F142" t="s">
        <v>407</v>
      </c>
      <c r="G142" t="s">
        <v>407</v>
      </c>
      <c r="H142" t="s">
        <v>407</v>
      </c>
      <c r="I142" t="s">
        <v>407</v>
      </c>
      <c r="J142" t="s">
        <v>407</v>
      </c>
      <c r="K142" t="s">
        <v>407</v>
      </c>
      <c r="L142" t="s">
        <v>407</v>
      </c>
      <c r="M142" t="s">
        <v>407</v>
      </c>
      <c r="N142" t="s">
        <v>407</v>
      </c>
      <c r="O142" t="s">
        <v>407</v>
      </c>
      <c r="P142" t="s">
        <v>407</v>
      </c>
      <c r="Q142" t="s">
        <v>407</v>
      </c>
      <c r="R142" t="s">
        <v>407</v>
      </c>
      <c r="S142" t="s">
        <v>407</v>
      </c>
      <c r="T142" t="s">
        <v>407</v>
      </c>
      <c r="U142" t="s">
        <v>407</v>
      </c>
      <c r="V142" t="s">
        <v>407</v>
      </c>
      <c r="W142" t="s">
        <v>407</v>
      </c>
      <c r="X142" t="s">
        <v>407</v>
      </c>
      <c r="Y142" t="s">
        <v>407</v>
      </c>
      <c r="Z142" t="s">
        <v>407</v>
      </c>
      <c r="AA142" t="s">
        <v>407</v>
      </c>
      <c r="AB142" t="s">
        <v>407</v>
      </c>
      <c r="AC142" t="s">
        <v>449</v>
      </c>
      <c r="AD142" t="s">
        <v>448</v>
      </c>
      <c r="AE142">
        <v>10</v>
      </c>
      <c r="AF142">
        <v>1</v>
      </c>
      <c r="AH142" t="s">
        <v>408</v>
      </c>
      <c r="AJ142" t="s">
        <v>37</v>
      </c>
      <c r="AK142" t="s">
        <v>115</v>
      </c>
      <c r="AM142">
        <v>2090</v>
      </c>
      <c r="AN142">
        <v>2682</v>
      </c>
    </row>
    <row r="143" spans="1:40" x14ac:dyDescent="0.25">
      <c r="A143" t="s">
        <v>407</v>
      </c>
      <c r="B143" t="s">
        <v>407</v>
      </c>
      <c r="C143" t="s">
        <v>407</v>
      </c>
      <c r="D143" t="s">
        <v>407</v>
      </c>
      <c r="E143" t="s">
        <v>407</v>
      </c>
      <c r="F143" t="s">
        <v>407</v>
      </c>
      <c r="G143" t="s">
        <v>407</v>
      </c>
      <c r="H143" t="s">
        <v>407</v>
      </c>
      <c r="I143" t="s">
        <v>407</v>
      </c>
      <c r="J143" t="s">
        <v>407</v>
      </c>
      <c r="K143" t="s">
        <v>407</v>
      </c>
      <c r="L143" t="s">
        <v>407</v>
      </c>
      <c r="M143" t="s">
        <v>407</v>
      </c>
      <c r="N143" t="s">
        <v>407</v>
      </c>
      <c r="O143" t="s">
        <v>407</v>
      </c>
      <c r="P143" t="s">
        <v>407</v>
      </c>
      <c r="Q143" t="s">
        <v>407</v>
      </c>
      <c r="R143" t="s">
        <v>407</v>
      </c>
      <c r="S143" t="s">
        <v>407</v>
      </c>
      <c r="T143" t="s">
        <v>407</v>
      </c>
      <c r="U143" t="s">
        <v>407</v>
      </c>
      <c r="V143" t="s">
        <v>407</v>
      </c>
      <c r="W143" t="s">
        <v>407</v>
      </c>
      <c r="X143" t="s">
        <v>407</v>
      </c>
      <c r="Y143" t="s">
        <v>407</v>
      </c>
      <c r="Z143" t="s">
        <v>407</v>
      </c>
      <c r="AA143" t="s">
        <v>407</v>
      </c>
      <c r="AB143" t="s">
        <v>407</v>
      </c>
      <c r="AC143" t="s">
        <v>449</v>
      </c>
      <c r="AD143" t="s">
        <v>448</v>
      </c>
      <c r="AE143">
        <v>10</v>
      </c>
      <c r="AF143">
        <v>2</v>
      </c>
      <c r="AG143">
        <v>3</v>
      </c>
      <c r="AH143" t="s">
        <v>410</v>
      </c>
      <c r="AJ143" t="s">
        <v>40</v>
      </c>
      <c r="AK143" t="s">
        <v>118</v>
      </c>
      <c r="AM143">
        <v>1973</v>
      </c>
      <c r="AN143">
        <v>2684</v>
      </c>
    </row>
    <row r="144" spans="1:40" x14ac:dyDescent="0.25">
      <c r="A144" t="s">
        <v>407</v>
      </c>
      <c r="B144" t="s">
        <v>407</v>
      </c>
      <c r="C144" t="s">
        <v>407</v>
      </c>
      <c r="D144" t="s">
        <v>407</v>
      </c>
      <c r="E144" t="s">
        <v>407</v>
      </c>
      <c r="F144" t="s">
        <v>407</v>
      </c>
      <c r="G144" t="s">
        <v>407</v>
      </c>
      <c r="H144" t="s">
        <v>407</v>
      </c>
      <c r="I144" t="s">
        <v>407</v>
      </c>
      <c r="J144" t="s">
        <v>407</v>
      </c>
      <c r="K144" t="s">
        <v>407</v>
      </c>
      <c r="L144" t="s">
        <v>407</v>
      </c>
      <c r="M144" t="s">
        <v>407</v>
      </c>
      <c r="N144" t="s">
        <v>407</v>
      </c>
      <c r="O144" t="s">
        <v>407</v>
      </c>
      <c r="P144" t="s">
        <v>407</v>
      </c>
      <c r="Q144" t="s">
        <v>407</v>
      </c>
      <c r="R144" t="s">
        <v>407</v>
      </c>
      <c r="S144" t="s">
        <v>407</v>
      </c>
      <c r="T144" t="s">
        <v>407</v>
      </c>
      <c r="U144" t="s">
        <v>407</v>
      </c>
      <c r="V144" t="s">
        <v>407</v>
      </c>
      <c r="W144" t="s">
        <v>407</v>
      </c>
      <c r="X144" t="s">
        <v>407</v>
      </c>
      <c r="Y144" t="s">
        <v>407</v>
      </c>
      <c r="Z144" t="s">
        <v>407</v>
      </c>
      <c r="AA144" t="s">
        <v>407</v>
      </c>
      <c r="AB144" t="s">
        <v>407</v>
      </c>
      <c r="AC144" t="s">
        <v>449</v>
      </c>
      <c r="AD144" t="s">
        <v>448</v>
      </c>
      <c r="AE144">
        <v>10</v>
      </c>
      <c r="AF144">
        <v>3</v>
      </c>
      <c r="AG144">
        <v>3</v>
      </c>
      <c r="AH144" t="s">
        <v>410</v>
      </c>
      <c r="AJ144" t="s">
        <v>40</v>
      </c>
      <c r="AK144" t="s">
        <v>118</v>
      </c>
      <c r="AM144">
        <v>1580</v>
      </c>
      <c r="AN144">
        <v>1218</v>
      </c>
    </row>
    <row r="145" spans="1:40" x14ac:dyDescent="0.25">
      <c r="A145" t="s">
        <v>407</v>
      </c>
      <c r="B145" t="s">
        <v>407</v>
      </c>
      <c r="C145" t="s">
        <v>407</v>
      </c>
      <c r="D145" t="s">
        <v>407</v>
      </c>
      <c r="E145" t="s">
        <v>407</v>
      </c>
      <c r="F145" t="s">
        <v>407</v>
      </c>
      <c r="G145" t="s">
        <v>407</v>
      </c>
      <c r="H145" t="s">
        <v>407</v>
      </c>
      <c r="I145" t="s">
        <v>407</v>
      </c>
      <c r="J145" t="s">
        <v>407</v>
      </c>
      <c r="K145" t="s">
        <v>407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407</v>
      </c>
      <c r="S145" t="s">
        <v>407</v>
      </c>
      <c r="T145" t="s">
        <v>407</v>
      </c>
      <c r="U145" t="s">
        <v>407</v>
      </c>
      <c r="V145" t="s">
        <v>407</v>
      </c>
      <c r="W145" t="s">
        <v>407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449</v>
      </c>
      <c r="AD145" t="s">
        <v>448</v>
      </c>
      <c r="AE145">
        <v>10</v>
      </c>
      <c r="AF145">
        <v>4</v>
      </c>
      <c r="AH145" t="s">
        <v>408</v>
      </c>
      <c r="AJ145" t="s">
        <v>37</v>
      </c>
      <c r="AK145" t="s">
        <v>115</v>
      </c>
      <c r="AM145">
        <v>1201</v>
      </c>
      <c r="AN145">
        <v>1819</v>
      </c>
    </row>
    <row r="146" spans="1:40" x14ac:dyDescent="0.25">
      <c r="A146" t="s">
        <v>407</v>
      </c>
      <c r="B146" t="s">
        <v>407</v>
      </c>
      <c r="C146" t="s">
        <v>407</v>
      </c>
      <c r="D146" t="s">
        <v>407</v>
      </c>
      <c r="E146" t="s">
        <v>407</v>
      </c>
      <c r="F146" t="s">
        <v>407</v>
      </c>
      <c r="G146" t="s">
        <v>407</v>
      </c>
      <c r="H146" t="s">
        <v>407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  <c r="W146" t="s">
        <v>407</v>
      </c>
      <c r="X146" t="s">
        <v>407</v>
      </c>
      <c r="Y146" t="s">
        <v>407</v>
      </c>
      <c r="Z146" t="s">
        <v>407</v>
      </c>
      <c r="AA146" t="s">
        <v>407</v>
      </c>
      <c r="AB146" t="s">
        <v>407</v>
      </c>
      <c r="AC146" t="s">
        <v>449</v>
      </c>
      <c r="AD146" t="s">
        <v>448</v>
      </c>
      <c r="AE146">
        <v>10</v>
      </c>
      <c r="AF146">
        <v>5</v>
      </c>
      <c r="AH146" t="s">
        <v>408</v>
      </c>
      <c r="AJ146" t="s">
        <v>37</v>
      </c>
      <c r="AK146" t="s">
        <v>115</v>
      </c>
      <c r="AM146">
        <v>2117</v>
      </c>
      <c r="AN146">
        <v>586</v>
      </c>
    </row>
    <row r="147" spans="1:40" x14ac:dyDescent="0.25">
      <c r="A147" t="s">
        <v>407</v>
      </c>
      <c r="B147" t="s">
        <v>407</v>
      </c>
      <c r="C147" t="s">
        <v>407</v>
      </c>
      <c r="D147" t="s">
        <v>407</v>
      </c>
      <c r="E147" t="s">
        <v>407</v>
      </c>
      <c r="F147" t="s">
        <v>407</v>
      </c>
      <c r="G147" t="s">
        <v>407</v>
      </c>
      <c r="H147" t="s">
        <v>407</v>
      </c>
      <c r="I147" t="s">
        <v>407</v>
      </c>
      <c r="J147" t="s">
        <v>407</v>
      </c>
      <c r="K147" t="s">
        <v>407</v>
      </c>
      <c r="L147" t="s">
        <v>407</v>
      </c>
      <c r="M147" t="s">
        <v>407</v>
      </c>
      <c r="N147" t="s">
        <v>407</v>
      </c>
      <c r="O147" t="s">
        <v>407</v>
      </c>
      <c r="P147" t="s">
        <v>407</v>
      </c>
      <c r="Q147" t="s">
        <v>407</v>
      </c>
      <c r="R147" t="s">
        <v>407</v>
      </c>
      <c r="S147" t="s">
        <v>407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449</v>
      </c>
      <c r="AD147" t="s">
        <v>448</v>
      </c>
      <c r="AE147">
        <v>10</v>
      </c>
      <c r="AF147">
        <v>6</v>
      </c>
      <c r="AH147" t="s">
        <v>411</v>
      </c>
      <c r="AJ147" t="s">
        <v>41</v>
      </c>
      <c r="AK147" t="s">
        <v>119</v>
      </c>
      <c r="AM147">
        <v>3275</v>
      </c>
      <c r="AN147">
        <v>2720</v>
      </c>
    </row>
    <row r="148" spans="1:40" x14ac:dyDescent="0.25">
      <c r="A148" t="s">
        <v>407</v>
      </c>
      <c r="B148" t="s">
        <v>407</v>
      </c>
      <c r="C148" t="s">
        <v>407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407</v>
      </c>
      <c r="J148" t="s">
        <v>407</v>
      </c>
      <c r="K148" t="s">
        <v>407</v>
      </c>
      <c r="L148" t="s">
        <v>407</v>
      </c>
      <c r="M148" t="s">
        <v>407</v>
      </c>
      <c r="N148" t="s">
        <v>407</v>
      </c>
      <c r="O148" t="s">
        <v>407</v>
      </c>
      <c r="P148" t="s">
        <v>407</v>
      </c>
      <c r="Q148" t="s">
        <v>407</v>
      </c>
      <c r="R148" t="s">
        <v>407</v>
      </c>
      <c r="S148" t="s">
        <v>407</v>
      </c>
      <c r="T148" t="s">
        <v>407</v>
      </c>
      <c r="U148" t="s">
        <v>407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407</v>
      </c>
      <c r="AB148" t="s">
        <v>407</v>
      </c>
      <c r="AC148" t="s">
        <v>449</v>
      </c>
      <c r="AD148" t="s">
        <v>448</v>
      </c>
      <c r="AE148">
        <v>10</v>
      </c>
      <c r="AF148">
        <v>7</v>
      </c>
      <c r="AH148" t="s">
        <v>408</v>
      </c>
      <c r="AJ148" t="s">
        <v>37</v>
      </c>
      <c r="AK148" t="s">
        <v>115</v>
      </c>
      <c r="AM148">
        <v>2793</v>
      </c>
      <c r="AN148">
        <v>3255</v>
      </c>
    </row>
    <row r="149" spans="1:40" x14ac:dyDescent="0.25">
      <c r="A149" t="s">
        <v>407</v>
      </c>
      <c r="B149" t="s">
        <v>407</v>
      </c>
      <c r="C149" t="s">
        <v>407</v>
      </c>
      <c r="D149" t="s">
        <v>407</v>
      </c>
      <c r="E149" t="s">
        <v>407</v>
      </c>
      <c r="F149" t="s">
        <v>407</v>
      </c>
      <c r="G149" t="s">
        <v>407</v>
      </c>
      <c r="H149" t="s">
        <v>407</v>
      </c>
      <c r="I149" t="s">
        <v>407</v>
      </c>
      <c r="J149" t="s">
        <v>407</v>
      </c>
      <c r="K149" t="s">
        <v>407</v>
      </c>
      <c r="L149" t="s">
        <v>407</v>
      </c>
      <c r="M149" t="s">
        <v>407</v>
      </c>
      <c r="N149" t="s">
        <v>407</v>
      </c>
      <c r="O149" t="s">
        <v>407</v>
      </c>
      <c r="P149" t="s">
        <v>407</v>
      </c>
      <c r="Q149" t="s">
        <v>407</v>
      </c>
      <c r="R149" t="s">
        <v>407</v>
      </c>
      <c r="S149" t="s">
        <v>407</v>
      </c>
      <c r="T149" t="s">
        <v>407</v>
      </c>
      <c r="U149" t="s">
        <v>407</v>
      </c>
      <c r="V149" t="s">
        <v>407</v>
      </c>
      <c r="W149" t="s">
        <v>407</v>
      </c>
      <c r="X149" t="s">
        <v>407</v>
      </c>
      <c r="Y149" t="s">
        <v>407</v>
      </c>
      <c r="Z149" t="s">
        <v>407</v>
      </c>
      <c r="AA149" t="s">
        <v>407</v>
      </c>
      <c r="AB149" t="s">
        <v>407</v>
      </c>
      <c r="AC149" t="s">
        <v>449</v>
      </c>
      <c r="AD149" t="s">
        <v>448</v>
      </c>
      <c r="AE149">
        <v>10</v>
      </c>
      <c r="AF149">
        <v>8</v>
      </c>
      <c r="AH149" t="s">
        <v>411</v>
      </c>
      <c r="AJ149" t="s">
        <v>41</v>
      </c>
      <c r="AK149" t="s">
        <v>119</v>
      </c>
      <c r="AM149">
        <v>2143</v>
      </c>
      <c r="AN149">
        <v>1347</v>
      </c>
    </row>
    <row r="150" spans="1:40" x14ac:dyDescent="0.25">
      <c r="A150" t="s">
        <v>407</v>
      </c>
      <c r="B150" t="s">
        <v>407</v>
      </c>
      <c r="C150" t="s">
        <v>407</v>
      </c>
      <c r="D150" t="s">
        <v>407</v>
      </c>
      <c r="E150" t="s">
        <v>407</v>
      </c>
      <c r="F150" t="s">
        <v>407</v>
      </c>
      <c r="G150" t="s">
        <v>407</v>
      </c>
      <c r="H150" t="s">
        <v>407</v>
      </c>
      <c r="I150" t="s">
        <v>407</v>
      </c>
      <c r="J150" t="s">
        <v>407</v>
      </c>
      <c r="K150" t="s">
        <v>407</v>
      </c>
      <c r="L150" t="s">
        <v>407</v>
      </c>
      <c r="M150" t="s">
        <v>407</v>
      </c>
      <c r="N150" t="s">
        <v>407</v>
      </c>
      <c r="O150" t="s">
        <v>407</v>
      </c>
      <c r="P150" t="s">
        <v>407</v>
      </c>
      <c r="Q150" t="s">
        <v>407</v>
      </c>
      <c r="R150" t="s">
        <v>407</v>
      </c>
      <c r="S150" t="s">
        <v>407</v>
      </c>
      <c r="T150" t="s">
        <v>407</v>
      </c>
      <c r="U150" t="s">
        <v>407</v>
      </c>
      <c r="V150" t="s">
        <v>407</v>
      </c>
      <c r="W150" t="s">
        <v>407</v>
      </c>
      <c r="X150" t="s">
        <v>407</v>
      </c>
      <c r="Y150" t="s">
        <v>407</v>
      </c>
      <c r="Z150" t="s">
        <v>407</v>
      </c>
      <c r="AA150" t="s">
        <v>407</v>
      </c>
      <c r="AB150" t="s">
        <v>407</v>
      </c>
      <c r="AC150" t="s">
        <v>449</v>
      </c>
      <c r="AD150" t="s">
        <v>448</v>
      </c>
      <c r="AE150">
        <v>10</v>
      </c>
      <c r="AF150">
        <v>9</v>
      </c>
      <c r="AH150" t="s">
        <v>411</v>
      </c>
      <c r="AJ150" t="s">
        <v>41</v>
      </c>
      <c r="AK150" t="s">
        <v>119</v>
      </c>
      <c r="AM150">
        <v>2008</v>
      </c>
      <c r="AN150">
        <v>3174</v>
      </c>
    </row>
    <row r="151" spans="1:40" x14ac:dyDescent="0.25">
      <c r="A151" t="s">
        <v>407</v>
      </c>
      <c r="B151" t="s">
        <v>407</v>
      </c>
      <c r="C151" t="s">
        <v>407</v>
      </c>
      <c r="D151" t="s">
        <v>407</v>
      </c>
      <c r="E151" t="s">
        <v>407</v>
      </c>
      <c r="F151" t="s">
        <v>407</v>
      </c>
      <c r="G151" t="s">
        <v>407</v>
      </c>
      <c r="H151" t="s">
        <v>407</v>
      </c>
      <c r="I151" t="s">
        <v>407</v>
      </c>
      <c r="J151" t="s">
        <v>407</v>
      </c>
      <c r="K151" t="s">
        <v>407</v>
      </c>
      <c r="L151" t="s">
        <v>407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407</v>
      </c>
      <c r="S151" t="s">
        <v>407</v>
      </c>
      <c r="T151" t="s">
        <v>407</v>
      </c>
      <c r="U151" t="s">
        <v>407</v>
      </c>
      <c r="V151" t="s">
        <v>407</v>
      </c>
      <c r="W151" t="s">
        <v>407</v>
      </c>
      <c r="X151" t="s">
        <v>407</v>
      </c>
      <c r="Y151" t="s">
        <v>407</v>
      </c>
      <c r="Z151" t="s">
        <v>407</v>
      </c>
      <c r="AA151" t="s">
        <v>407</v>
      </c>
      <c r="AB151" t="s">
        <v>407</v>
      </c>
      <c r="AC151" t="s">
        <v>449</v>
      </c>
      <c r="AD151" t="s">
        <v>448</v>
      </c>
      <c r="AE151">
        <v>10</v>
      </c>
      <c r="AF151">
        <v>10</v>
      </c>
      <c r="AG151">
        <v>1</v>
      </c>
      <c r="AH151" t="s">
        <v>450</v>
      </c>
      <c r="AJ151" t="s">
        <v>67</v>
      </c>
      <c r="AK151" t="s">
        <v>114</v>
      </c>
      <c r="AM151">
        <v>2418</v>
      </c>
      <c r="AN151">
        <v>2170</v>
      </c>
    </row>
    <row r="152" spans="1:40" x14ac:dyDescent="0.25">
      <c r="A152" t="s">
        <v>407</v>
      </c>
      <c r="B152" t="s">
        <v>407</v>
      </c>
      <c r="C152" t="s">
        <v>407</v>
      </c>
      <c r="D152" t="s">
        <v>407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452</v>
      </c>
      <c r="AD152" t="s">
        <v>451</v>
      </c>
      <c r="AE152">
        <v>10</v>
      </c>
      <c r="AF152">
        <v>1</v>
      </c>
      <c r="AH152" t="s">
        <v>411</v>
      </c>
      <c r="AJ152" t="s">
        <v>41</v>
      </c>
      <c r="AK152" t="s">
        <v>119</v>
      </c>
      <c r="AM152">
        <v>3337</v>
      </c>
      <c r="AN152">
        <v>1678</v>
      </c>
    </row>
    <row r="153" spans="1:40" x14ac:dyDescent="0.25">
      <c r="A153" t="s">
        <v>407</v>
      </c>
      <c r="B153" t="s">
        <v>407</v>
      </c>
      <c r="C153" t="s">
        <v>407</v>
      </c>
      <c r="D153" t="s">
        <v>407</v>
      </c>
      <c r="E153" t="s">
        <v>407</v>
      </c>
      <c r="F153" t="s">
        <v>407</v>
      </c>
      <c r="G153" t="s">
        <v>407</v>
      </c>
      <c r="H153" t="s">
        <v>407</v>
      </c>
      <c r="I153" t="s">
        <v>407</v>
      </c>
      <c r="J153" t="s">
        <v>407</v>
      </c>
      <c r="K153" t="s">
        <v>407</v>
      </c>
      <c r="L153" t="s">
        <v>407</v>
      </c>
      <c r="M153" t="s">
        <v>407</v>
      </c>
      <c r="N153" t="s">
        <v>407</v>
      </c>
      <c r="O153" t="s">
        <v>407</v>
      </c>
      <c r="P153" t="s">
        <v>407</v>
      </c>
      <c r="Q153" t="s">
        <v>407</v>
      </c>
      <c r="R153" t="s">
        <v>407</v>
      </c>
      <c r="S153" t="s">
        <v>407</v>
      </c>
      <c r="T153" t="s">
        <v>407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452</v>
      </c>
      <c r="AD153" t="s">
        <v>451</v>
      </c>
      <c r="AE153">
        <v>10</v>
      </c>
      <c r="AF153">
        <v>2</v>
      </c>
      <c r="AH153" t="s">
        <v>411</v>
      </c>
      <c r="AJ153" t="s">
        <v>41</v>
      </c>
      <c r="AK153" t="s">
        <v>119</v>
      </c>
      <c r="AM153">
        <v>3256</v>
      </c>
      <c r="AN153">
        <v>1910</v>
      </c>
    </row>
    <row r="154" spans="1:40" x14ac:dyDescent="0.25">
      <c r="A154" t="s">
        <v>407</v>
      </c>
      <c r="B154" t="s">
        <v>407</v>
      </c>
      <c r="C154" t="s">
        <v>407</v>
      </c>
      <c r="D154" t="s">
        <v>407</v>
      </c>
      <c r="E154" t="s">
        <v>407</v>
      </c>
      <c r="F154" t="s">
        <v>407</v>
      </c>
      <c r="G154" t="s">
        <v>407</v>
      </c>
      <c r="H154" t="s">
        <v>407</v>
      </c>
      <c r="I154" t="s">
        <v>407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407</v>
      </c>
      <c r="P154" t="s">
        <v>407</v>
      </c>
      <c r="Q154" t="s">
        <v>407</v>
      </c>
      <c r="R154" t="s">
        <v>407</v>
      </c>
      <c r="S154" t="s">
        <v>407</v>
      </c>
      <c r="T154" t="s">
        <v>407</v>
      </c>
      <c r="U154" t="s">
        <v>407</v>
      </c>
      <c r="V154" t="s">
        <v>407</v>
      </c>
      <c r="W154" t="s">
        <v>407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452</v>
      </c>
      <c r="AD154" t="s">
        <v>451</v>
      </c>
      <c r="AE154">
        <v>10</v>
      </c>
      <c r="AF154">
        <v>3</v>
      </c>
      <c r="AG154">
        <v>1</v>
      </c>
      <c r="AH154" t="s">
        <v>453</v>
      </c>
      <c r="AJ154" t="s">
        <v>69</v>
      </c>
      <c r="AK154" t="s">
        <v>114</v>
      </c>
      <c r="AM154">
        <v>3938</v>
      </c>
      <c r="AN154">
        <v>505</v>
      </c>
    </row>
    <row r="155" spans="1:40" x14ac:dyDescent="0.25">
      <c r="A155" t="s">
        <v>407</v>
      </c>
      <c r="B155" t="s">
        <v>407</v>
      </c>
      <c r="C155" t="s">
        <v>407</v>
      </c>
      <c r="D155" t="s">
        <v>407</v>
      </c>
      <c r="E155" t="s">
        <v>407</v>
      </c>
      <c r="F155" t="s">
        <v>407</v>
      </c>
      <c r="G155" t="s">
        <v>407</v>
      </c>
      <c r="H155" t="s">
        <v>407</v>
      </c>
      <c r="I155" t="s">
        <v>407</v>
      </c>
      <c r="J155" t="s">
        <v>407</v>
      </c>
      <c r="K155" t="s">
        <v>407</v>
      </c>
      <c r="L155" t="s">
        <v>407</v>
      </c>
      <c r="M155" t="s">
        <v>407</v>
      </c>
      <c r="N155" t="s">
        <v>407</v>
      </c>
      <c r="O155" t="s">
        <v>407</v>
      </c>
      <c r="P155" t="s">
        <v>407</v>
      </c>
      <c r="Q155" t="s">
        <v>407</v>
      </c>
      <c r="R155" t="s">
        <v>407</v>
      </c>
      <c r="S155" t="s">
        <v>407</v>
      </c>
      <c r="T155" t="s">
        <v>407</v>
      </c>
      <c r="U155" t="s">
        <v>407</v>
      </c>
      <c r="V155" t="s">
        <v>407</v>
      </c>
      <c r="W155" t="s">
        <v>407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452</v>
      </c>
      <c r="AD155" t="s">
        <v>451</v>
      </c>
      <c r="AE155">
        <v>10</v>
      </c>
      <c r="AF155">
        <v>4</v>
      </c>
      <c r="AH155" t="s">
        <v>411</v>
      </c>
      <c r="AJ155" t="s">
        <v>41</v>
      </c>
      <c r="AK155" t="s">
        <v>119</v>
      </c>
      <c r="AM155">
        <v>4100</v>
      </c>
      <c r="AN155">
        <v>1608</v>
      </c>
    </row>
    <row r="156" spans="1:40" x14ac:dyDescent="0.25">
      <c r="A156" t="s">
        <v>407</v>
      </c>
      <c r="B156" t="s">
        <v>407</v>
      </c>
      <c r="C156" t="s">
        <v>407</v>
      </c>
      <c r="D156" t="s">
        <v>407</v>
      </c>
      <c r="E156" t="s">
        <v>407</v>
      </c>
      <c r="F156" t="s">
        <v>407</v>
      </c>
      <c r="G156" t="s">
        <v>407</v>
      </c>
      <c r="H156" t="s">
        <v>407</v>
      </c>
      <c r="I156" t="s">
        <v>407</v>
      </c>
      <c r="J156" t="s">
        <v>407</v>
      </c>
      <c r="K156" t="s">
        <v>407</v>
      </c>
      <c r="L156" t="s">
        <v>407</v>
      </c>
      <c r="M156" t="s">
        <v>407</v>
      </c>
      <c r="N156" t="s">
        <v>407</v>
      </c>
      <c r="O156" t="s">
        <v>407</v>
      </c>
      <c r="P156" t="s">
        <v>407</v>
      </c>
      <c r="Q156" t="s">
        <v>407</v>
      </c>
      <c r="R156" t="s">
        <v>407</v>
      </c>
      <c r="S156" t="s">
        <v>407</v>
      </c>
      <c r="T156" t="s">
        <v>407</v>
      </c>
      <c r="U156" t="s">
        <v>407</v>
      </c>
      <c r="V156" t="s">
        <v>407</v>
      </c>
      <c r="W156" t="s">
        <v>407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452</v>
      </c>
      <c r="AD156" t="s">
        <v>451</v>
      </c>
      <c r="AE156">
        <v>10</v>
      </c>
      <c r="AF156">
        <v>5</v>
      </c>
      <c r="AG156">
        <v>3</v>
      </c>
      <c r="AH156" t="s">
        <v>410</v>
      </c>
      <c r="AJ156" t="s">
        <v>40</v>
      </c>
      <c r="AK156" t="s">
        <v>118</v>
      </c>
      <c r="AM156">
        <v>1807</v>
      </c>
      <c r="AN156">
        <v>1463</v>
      </c>
    </row>
    <row r="157" spans="1:40" x14ac:dyDescent="0.25">
      <c r="A157" t="s">
        <v>407</v>
      </c>
      <c r="B157" t="s">
        <v>407</v>
      </c>
      <c r="C157" t="s">
        <v>407</v>
      </c>
      <c r="D157" t="s">
        <v>407</v>
      </c>
      <c r="E157" t="s">
        <v>407</v>
      </c>
      <c r="F157" t="s">
        <v>407</v>
      </c>
      <c r="G157" t="s">
        <v>407</v>
      </c>
      <c r="H157" t="s">
        <v>407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407</v>
      </c>
      <c r="O157" t="s">
        <v>407</v>
      </c>
      <c r="P157" t="s">
        <v>407</v>
      </c>
      <c r="Q157" t="s">
        <v>407</v>
      </c>
      <c r="R157" t="s">
        <v>407</v>
      </c>
      <c r="S157" t="s">
        <v>407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452</v>
      </c>
      <c r="AD157" t="s">
        <v>451</v>
      </c>
      <c r="AE157">
        <v>10</v>
      </c>
      <c r="AF157">
        <v>6</v>
      </c>
      <c r="AH157" t="s">
        <v>408</v>
      </c>
      <c r="AJ157" t="s">
        <v>37</v>
      </c>
      <c r="AK157" t="s">
        <v>115</v>
      </c>
      <c r="AM157">
        <v>1986</v>
      </c>
      <c r="AN157">
        <v>3334</v>
      </c>
    </row>
    <row r="158" spans="1:40" x14ac:dyDescent="0.25">
      <c r="A158" t="s">
        <v>407</v>
      </c>
      <c r="B158" t="s">
        <v>407</v>
      </c>
      <c r="C158" t="s">
        <v>407</v>
      </c>
      <c r="D158" t="s">
        <v>407</v>
      </c>
      <c r="E158" t="s">
        <v>407</v>
      </c>
      <c r="F158" t="s">
        <v>407</v>
      </c>
      <c r="G158" t="s">
        <v>407</v>
      </c>
      <c r="H158" t="s">
        <v>407</v>
      </c>
      <c r="I158" t="s">
        <v>407</v>
      </c>
      <c r="J158" t="s">
        <v>407</v>
      </c>
      <c r="K158" t="s">
        <v>407</v>
      </c>
      <c r="L158" t="s">
        <v>407</v>
      </c>
      <c r="M158" t="s">
        <v>407</v>
      </c>
      <c r="N158" t="s">
        <v>407</v>
      </c>
      <c r="O158" t="s">
        <v>407</v>
      </c>
      <c r="P158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V158" t="s">
        <v>407</v>
      </c>
      <c r="W158" t="s">
        <v>407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452</v>
      </c>
      <c r="AD158" t="s">
        <v>451</v>
      </c>
      <c r="AE158">
        <v>10</v>
      </c>
      <c r="AF158">
        <v>7</v>
      </c>
      <c r="AH158" t="s">
        <v>408</v>
      </c>
      <c r="AJ158" t="s">
        <v>37</v>
      </c>
      <c r="AK158" t="s">
        <v>115</v>
      </c>
      <c r="AM158">
        <v>3962</v>
      </c>
      <c r="AN158">
        <v>2582</v>
      </c>
    </row>
    <row r="159" spans="1:40" x14ac:dyDescent="0.25">
      <c r="A159" t="s">
        <v>407</v>
      </c>
      <c r="B159" t="s">
        <v>407</v>
      </c>
      <c r="C159" t="s">
        <v>407</v>
      </c>
      <c r="D159" t="s">
        <v>407</v>
      </c>
      <c r="E159" t="s">
        <v>407</v>
      </c>
      <c r="F159" t="s">
        <v>407</v>
      </c>
      <c r="G159" t="s">
        <v>407</v>
      </c>
      <c r="H159" t="s">
        <v>407</v>
      </c>
      <c r="I159" t="s">
        <v>407</v>
      </c>
      <c r="J159" t="s">
        <v>407</v>
      </c>
      <c r="K159" t="s">
        <v>407</v>
      </c>
      <c r="L159" t="s">
        <v>407</v>
      </c>
      <c r="M159" t="s">
        <v>407</v>
      </c>
      <c r="N159" t="s">
        <v>407</v>
      </c>
      <c r="O159" t="s">
        <v>407</v>
      </c>
      <c r="P159" t="s">
        <v>407</v>
      </c>
      <c r="Q159" t="s">
        <v>407</v>
      </c>
      <c r="R159" t="s">
        <v>407</v>
      </c>
      <c r="S159" t="s">
        <v>407</v>
      </c>
      <c r="T159" t="s">
        <v>407</v>
      </c>
      <c r="U159" t="s">
        <v>407</v>
      </c>
      <c r="V159" t="s">
        <v>407</v>
      </c>
      <c r="W159" t="s">
        <v>407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452</v>
      </c>
      <c r="AD159" t="s">
        <v>451</v>
      </c>
      <c r="AE159">
        <v>10</v>
      </c>
      <c r="AF159">
        <v>8</v>
      </c>
      <c r="AH159" t="s">
        <v>416</v>
      </c>
      <c r="AJ159" t="s">
        <v>46</v>
      </c>
      <c r="AK159" t="s">
        <v>115</v>
      </c>
      <c r="AM159">
        <v>1198</v>
      </c>
      <c r="AN159">
        <v>1890</v>
      </c>
    </row>
    <row r="160" spans="1:40" x14ac:dyDescent="0.25">
      <c r="A160" t="s">
        <v>407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407</v>
      </c>
      <c r="I160" t="s">
        <v>407</v>
      </c>
      <c r="J160" t="s">
        <v>407</v>
      </c>
      <c r="K160" t="s">
        <v>407</v>
      </c>
      <c r="L160" t="s">
        <v>407</v>
      </c>
      <c r="M160" t="s">
        <v>407</v>
      </c>
      <c r="N160" t="s">
        <v>407</v>
      </c>
      <c r="O160" t="s">
        <v>407</v>
      </c>
      <c r="P160" t="s">
        <v>407</v>
      </c>
      <c r="Q160" t="s">
        <v>407</v>
      </c>
      <c r="R160" t="s">
        <v>407</v>
      </c>
      <c r="S160" t="s">
        <v>407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452</v>
      </c>
      <c r="AD160" t="s">
        <v>451</v>
      </c>
      <c r="AE160">
        <v>10</v>
      </c>
      <c r="AF160">
        <v>9</v>
      </c>
      <c r="AH160" t="s">
        <v>411</v>
      </c>
      <c r="AJ160" t="s">
        <v>41</v>
      </c>
      <c r="AK160" t="s">
        <v>119</v>
      </c>
      <c r="AM160">
        <v>3342</v>
      </c>
      <c r="AN160">
        <v>1310</v>
      </c>
    </row>
    <row r="161" spans="1:40" x14ac:dyDescent="0.25">
      <c r="A161" t="s">
        <v>407</v>
      </c>
      <c r="B161" t="s">
        <v>407</v>
      </c>
      <c r="C161" t="s">
        <v>407</v>
      </c>
      <c r="D161" t="s">
        <v>407</v>
      </c>
      <c r="E161" t="s">
        <v>407</v>
      </c>
      <c r="F161" t="s">
        <v>407</v>
      </c>
      <c r="G161" t="s">
        <v>407</v>
      </c>
      <c r="H161" t="s">
        <v>407</v>
      </c>
      <c r="I161" t="s">
        <v>407</v>
      </c>
      <c r="J161" t="s">
        <v>407</v>
      </c>
      <c r="K161" t="s">
        <v>407</v>
      </c>
      <c r="L161" t="s">
        <v>407</v>
      </c>
      <c r="M161" t="s">
        <v>407</v>
      </c>
      <c r="N161" t="s">
        <v>407</v>
      </c>
      <c r="O161" t="s">
        <v>407</v>
      </c>
      <c r="P161" t="s">
        <v>407</v>
      </c>
      <c r="Q161" t="s">
        <v>407</v>
      </c>
      <c r="R161" t="s">
        <v>407</v>
      </c>
      <c r="S161" t="s">
        <v>407</v>
      </c>
      <c r="T161" t="s">
        <v>407</v>
      </c>
      <c r="U161" t="s">
        <v>407</v>
      </c>
      <c r="V161" t="s">
        <v>407</v>
      </c>
      <c r="W161" t="s">
        <v>407</v>
      </c>
      <c r="X161" t="s">
        <v>407</v>
      </c>
      <c r="Y161" t="s">
        <v>407</v>
      </c>
      <c r="Z161" t="s">
        <v>407</v>
      </c>
      <c r="AA161" t="s">
        <v>407</v>
      </c>
      <c r="AB161" t="s">
        <v>407</v>
      </c>
      <c r="AC161" t="s">
        <v>452</v>
      </c>
      <c r="AD161" t="s">
        <v>451</v>
      </c>
      <c r="AE161">
        <v>10</v>
      </c>
      <c r="AF161">
        <v>10</v>
      </c>
      <c r="AG161">
        <v>1</v>
      </c>
      <c r="AH161" t="s">
        <v>409</v>
      </c>
      <c r="AJ161" t="s">
        <v>38</v>
      </c>
      <c r="AK161" t="s">
        <v>114</v>
      </c>
      <c r="AM161">
        <v>1611</v>
      </c>
      <c r="AN161">
        <v>1045</v>
      </c>
    </row>
    <row r="162" spans="1:40" x14ac:dyDescent="0.25">
      <c r="A162" t="s">
        <v>407</v>
      </c>
      <c r="B162" t="s">
        <v>407</v>
      </c>
      <c r="C162" t="s">
        <v>407</v>
      </c>
      <c r="D162" t="s">
        <v>407</v>
      </c>
      <c r="E162" t="s">
        <v>407</v>
      </c>
      <c r="F162" t="s">
        <v>407</v>
      </c>
      <c r="G162" t="s">
        <v>407</v>
      </c>
      <c r="H162" t="s">
        <v>407</v>
      </c>
      <c r="I162" t="s">
        <v>407</v>
      </c>
      <c r="J162" t="s">
        <v>407</v>
      </c>
      <c r="K162" t="s">
        <v>407</v>
      </c>
      <c r="L162" t="s">
        <v>407</v>
      </c>
      <c r="M162" t="s">
        <v>407</v>
      </c>
      <c r="N162" t="s">
        <v>407</v>
      </c>
      <c r="O162" t="s">
        <v>407</v>
      </c>
      <c r="P162" t="s">
        <v>407</v>
      </c>
      <c r="Q162" t="s">
        <v>407</v>
      </c>
      <c r="R162" t="s">
        <v>407</v>
      </c>
      <c r="S162" t="s">
        <v>407</v>
      </c>
      <c r="T162" t="s">
        <v>407</v>
      </c>
      <c r="U162" t="s">
        <v>407</v>
      </c>
      <c r="V162" t="s">
        <v>407</v>
      </c>
      <c r="W162" t="s">
        <v>407</v>
      </c>
      <c r="X162" t="s">
        <v>407</v>
      </c>
      <c r="Y162" t="s">
        <v>407</v>
      </c>
      <c r="Z162" t="s">
        <v>407</v>
      </c>
      <c r="AA162" t="s">
        <v>407</v>
      </c>
      <c r="AB162" t="s">
        <v>407</v>
      </c>
      <c r="AC162" t="s">
        <v>455</v>
      </c>
      <c r="AD162" t="s">
        <v>454</v>
      </c>
      <c r="AE162">
        <v>10</v>
      </c>
      <c r="AF162">
        <v>1</v>
      </c>
      <c r="AH162" t="s">
        <v>411</v>
      </c>
      <c r="AJ162" t="s">
        <v>41</v>
      </c>
      <c r="AK162" t="s">
        <v>119</v>
      </c>
      <c r="AM162">
        <v>1872</v>
      </c>
      <c r="AN162">
        <v>1853</v>
      </c>
    </row>
    <row r="163" spans="1:40" x14ac:dyDescent="0.25">
      <c r="A163" t="s">
        <v>407</v>
      </c>
      <c r="B163" t="s">
        <v>407</v>
      </c>
      <c r="C163" t="s">
        <v>407</v>
      </c>
      <c r="D163" t="s">
        <v>407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455</v>
      </c>
      <c r="AD163" t="s">
        <v>454</v>
      </c>
      <c r="AE163">
        <v>10</v>
      </c>
      <c r="AF163">
        <v>2</v>
      </c>
      <c r="AG163">
        <v>3</v>
      </c>
      <c r="AH163" t="s">
        <v>410</v>
      </c>
      <c r="AJ163" t="s">
        <v>40</v>
      </c>
      <c r="AK163" t="s">
        <v>118</v>
      </c>
      <c r="AM163">
        <v>3040</v>
      </c>
      <c r="AN163">
        <v>1566</v>
      </c>
    </row>
    <row r="164" spans="1:40" x14ac:dyDescent="0.25">
      <c r="A164" t="s">
        <v>407</v>
      </c>
      <c r="B164" t="s">
        <v>407</v>
      </c>
      <c r="C164" t="s">
        <v>407</v>
      </c>
      <c r="D164" t="s">
        <v>407</v>
      </c>
      <c r="E164" t="s">
        <v>407</v>
      </c>
      <c r="F164" t="s">
        <v>407</v>
      </c>
      <c r="G164" t="s">
        <v>407</v>
      </c>
      <c r="H164" t="s">
        <v>407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407</v>
      </c>
      <c r="O164" t="s">
        <v>407</v>
      </c>
      <c r="P164" t="s">
        <v>407</v>
      </c>
      <c r="Q164" t="s">
        <v>407</v>
      </c>
      <c r="R164" t="s">
        <v>407</v>
      </c>
      <c r="S164" t="s">
        <v>407</v>
      </c>
      <c r="T164" t="s">
        <v>407</v>
      </c>
      <c r="U164" t="s">
        <v>407</v>
      </c>
      <c r="V164" t="s">
        <v>407</v>
      </c>
      <c r="W164" t="s">
        <v>407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455</v>
      </c>
      <c r="AD164" t="s">
        <v>454</v>
      </c>
      <c r="AE164">
        <v>10</v>
      </c>
      <c r="AF164">
        <v>3</v>
      </c>
      <c r="AG164">
        <v>3</v>
      </c>
      <c r="AH164" t="s">
        <v>410</v>
      </c>
      <c r="AJ164" t="s">
        <v>40</v>
      </c>
      <c r="AK164" t="s">
        <v>118</v>
      </c>
      <c r="AM164">
        <v>4126</v>
      </c>
      <c r="AN164">
        <v>938</v>
      </c>
    </row>
    <row r="165" spans="1:40" x14ac:dyDescent="0.25">
      <c r="A165" t="s">
        <v>407</v>
      </c>
      <c r="B165" t="s">
        <v>407</v>
      </c>
      <c r="C165" t="s">
        <v>407</v>
      </c>
      <c r="D165" t="s">
        <v>407</v>
      </c>
      <c r="E165" t="s">
        <v>407</v>
      </c>
      <c r="F165" t="s">
        <v>407</v>
      </c>
      <c r="G165" t="s">
        <v>407</v>
      </c>
      <c r="H165" t="s">
        <v>407</v>
      </c>
      <c r="I165" t="s">
        <v>407</v>
      </c>
      <c r="J165" t="s">
        <v>407</v>
      </c>
      <c r="K165" t="s">
        <v>407</v>
      </c>
      <c r="L165" t="s">
        <v>407</v>
      </c>
      <c r="M165" t="s">
        <v>407</v>
      </c>
      <c r="N165" t="s">
        <v>407</v>
      </c>
      <c r="O165" t="s">
        <v>407</v>
      </c>
      <c r="P165" t="s">
        <v>407</v>
      </c>
      <c r="Q165" t="s">
        <v>407</v>
      </c>
      <c r="R165" t="s">
        <v>407</v>
      </c>
      <c r="S165" t="s">
        <v>407</v>
      </c>
      <c r="T165" t="s">
        <v>407</v>
      </c>
      <c r="U165" t="s">
        <v>407</v>
      </c>
      <c r="V165" t="s">
        <v>407</v>
      </c>
      <c r="W165" t="s">
        <v>407</v>
      </c>
      <c r="X165" t="s">
        <v>407</v>
      </c>
      <c r="Y165" t="s">
        <v>407</v>
      </c>
      <c r="Z165" t="s">
        <v>407</v>
      </c>
      <c r="AA165" t="s">
        <v>407</v>
      </c>
      <c r="AB165" t="s">
        <v>407</v>
      </c>
      <c r="AC165" t="s">
        <v>455</v>
      </c>
      <c r="AD165" t="s">
        <v>454</v>
      </c>
      <c r="AE165">
        <v>10</v>
      </c>
      <c r="AF165">
        <v>4</v>
      </c>
      <c r="AH165" t="s">
        <v>411</v>
      </c>
      <c r="AJ165" t="s">
        <v>41</v>
      </c>
      <c r="AK165" t="s">
        <v>119</v>
      </c>
      <c r="AM165">
        <v>2011</v>
      </c>
      <c r="AN165">
        <v>1723</v>
      </c>
    </row>
    <row r="166" spans="1:40" x14ac:dyDescent="0.25">
      <c r="A166" t="s">
        <v>407</v>
      </c>
      <c r="B166" t="s">
        <v>407</v>
      </c>
      <c r="C166" t="s">
        <v>407</v>
      </c>
      <c r="D166" t="s">
        <v>407</v>
      </c>
      <c r="E166" t="s">
        <v>407</v>
      </c>
      <c r="F166" t="s">
        <v>407</v>
      </c>
      <c r="G166" t="s">
        <v>407</v>
      </c>
      <c r="H166" t="s">
        <v>407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407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455</v>
      </c>
      <c r="AD166" t="s">
        <v>454</v>
      </c>
      <c r="AE166">
        <v>10</v>
      </c>
      <c r="AF166">
        <v>5</v>
      </c>
      <c r="AH166" t="s">
        <v>408</v>
      </c>
      <c r="AJ166" t="s">
        <v>37</v>
      </c>
      <c r="AK166" t="s">
        <v>115</v>
      </c>
      <c r="AM166">
        <v>2992</v>
      </c>
      <c r="AN166">
        <v>1165</v>
      </c>
    </row>
    <row r="167" spans="1:40" x14ac:dyDescent="0.25">
      <c r="A167" t="s">
        <v>407</v>
      </c>
      <c r="B167" t="s">
        <v>407</v>
      </c>
      <c r="C167" t="s">
        <v>407</v>
      </c>
      <c r="D167" t="s">
        <v>407</v>
      </c>
      <c r="E167" t="s">
        <v>407</v>
      </c>
      <c r="F167" t="s">
        <v>407</v>
      </c>
      <c r="G167" t="s">
        <v>407</v>
      </c>
      <c r="H167" t="s">
        <v>407</v>
      </c>
      <c r="I167" t="s">
        <v>407</v>
      </c>
      <c r="J167" t="s">
        <v>407</v>
      </c>
      <c r="K167" t="s">
        <v>407</v>
      </c>
      <c r="L167" t="s">
        <v>407</v>
      </c>
      <c r="M167" t="s">
        <v>407</v>
      </c>
      <c r="N167" t="s">
        <v>407</v>
      </c>
      <c r="O167" t="s">
        <v>407</v>
      </c>
      <c r="P167" t="s">
        <v>407</v>
      </c>
      <c r="Q167" t="s">
        <v>407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407</v>
      </c>
      <c r="AC167" t="s">
        <v>455</v>
      </c>
      <c r="AD167" t="s">
        <v>454</v>
      </c>
      <c r="AE167">
        <v>10</v>
      </c>
      <c r="AF167">
        <v>6</v>
      </c>
      <c r="AG167">
        <v>3</v>
      </c>
      <c r="AH167" t="s">
        <v>410</v>
      </c>
      <c r="AJ167" t="s">
        <v>40</v>
      </c>
      <c r="AK167" t="s">
        <v>118</v>
      </c>
      <c r="AM167">
        <v>2120</v>
      </c>
      <c r="AN167">
        <v>657</v>
      </c>
    </row>
    <row r="168" spans="1:40" x14ac:dyDescent="0.25">
      <c r="A168" t="s">
        <v>407</v>
      </c>
      <c r="B168" t="s">
        <v>407</v>
      </c>
      <c r="C168" t="s">
        <v>407</v>
      </c>
      <c r="D168" t="s">
        <v>407</v>
      </c>
      <c r="E168" t="s">
        <v>407</v>
      </c>
      <c r="F168" t="s">
        <v>407</v>
      </c>
      <c r="G168" t="s">
        <v>407</v>
      </c>
      <c r="H168" t="s">
        <v>407</v>
      </c>
      <c r="I168" t="s">
        <v>407</v>
      </c>
      <c r="J168" t="s">
        <v>407</v>
      </c>
      <c r="K168" t="s">
        <v>407</v>
      </c>
      <c r="L168" t="s">
        <v>407</v>
      </c>
      <c r="M168" t="s">
        <v>407</v>
      </c>
      <c r="N168" t="s">
        <v>407</v>
      </c>
      <c r="O168" t="s">
        <v>407</v>
      </c>
      <c r="P168" t="s">
        <v>407</v>
      </c>
      <c r="Q168" t="s">
        <v>407</v>
      </c>
      <c r="R168" t="s">
        <v>407</v>
      </c>
      <c r="S168" t="s">
        <v>407</v>
      </c>
      <c r="T168" t="s">
        <v>407</v>
      </c>
      <c r="U168" t="s">
        <v>407</v>
      </c>
      <c r="V168" t="s">
        <v>407</v>
      </c>
      <c r="W168" t="s">
        <v>407</v>
      </c>
      <c r="X168" t="s">
        <v>407</v>
      </c>
      <c r="Y168" t="s">
        <v>407</v>
      </c>
      <c r="Z168" t="s">
        <v>407</v>
      </c>
      <c r="AA168" t="s">
        <v>407</v>
      </c>
      <c r="AB168" t="s">
        <v>407</v>
      </c>
      <c r="AC168" t="s">
        <v>455</v>
      </c>
      <c r="AD168" t="s">
        <v>454</v>
      </c>
      <c r="AE168">
        <v>10</v>
      </c>
      <c r="AF168">
        <v>7</v>
      </c>
      <c r="AH168" t="s">
        <v>408</v>
      </c>
      <c r="AJ168" t="s">
        <v>37</v>
      </c>
      <c r="AK168" t="s">
        <v>115</v>
      </c>
      <c r="AM168">
        <v>4357</v>
      </c>
      <c r="AN168">
        <v>1594</v>
      </c>
    </row>
    <row r="169" spans="1:40" x14ac:dyDescent="0.25">
      <c r="A169" t="s">
        <v>407</v>
      </c>
      <c r="B169" t="s">
        <v>407</v>
      </c>
      <c r="C169" t="s">
        <v>407</v>
      </c>
      <c r="D169" t="s">
        <v>407</v>
      </c>
      <c r="E169" t="s">
        <v>407</v>
      </c>
      <c r="F169" t="s">
        <v>407</v>
      </c>
      <c r="G169" t="s">
        <v>407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407</v>
      </c>
      <c r="O169" t="s">
        <v>407</v>
      </c>
      <c r="P169" t="s">
        <v>407</v>
      </c>
      <c r="Q169" t="s">
        <v>407</v>
      </c>
      <c r="R169" t="s">
        <v>407</v>
      </c>
      <c r="S169" t="s">
        <v>407</v>
      </c>
      <c r="T169" t="s">
        <v>407</v>
      </c>
      <c r="U169" t="s">
        <v>407</v>
      </c>
      <c r="V169" t="s">
        <v>407</v>
      </c>
      <c r="W169" t="s">
        <v>407</v>
      </c>
      <c r="X169" t="s">
        <v>407</v>
      </c>
      <c r="Y169" t="s">
        <v>407</v>
      </c>
      <c r="Z169" t="s">
        <v>407</v>
      </c>
      <c r="AA169" t="s">
        <v>407</v>
      </c>
      <c r="AB169" t="s">
        <v>407</v>
      </c>
      <c r="AC169" t="s">
        <v>455</v>
      </c>
      <c r="AD169" t="s">
        <v>454</v>
      </c>
      <c r="AE169">
        <v>10</v>
      </c>
      <c r="AF169">
        <v>8</v>
      </c>
      <c r="AH169" t="s">
        <v>411</v>
      </c>
      <c r="AJ169" t="s">
        <v>41</v>
      </c>
      <c r="AK169" t="s">
        <v>119</v>
      </c>
      <c r="AM169">
        <v>1323</v>
      </c>
      <c r="AN169">
        <v>3187</v>
      </c>
    </row>
    <row r="170" spans="1:40" x14ac:dyDescent="0.25">
      <c r="A170" t="s">
        <v>407</v>
      </c>
      <c r="B170" t="s">
        <v>407</v>
      </c>
      <c r="C170" t="s">
        <v>407</v>
      </c>
      <c r="D170" t="s">
        <v>407</v>
      </c>
      <c r="E170" t="s">
        <v>407</v>
      </c>
      <c r="F170" t="s">
        <v>407</v>
      </c>
      <c r="G170" t="s">
        <v>407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407</v>
      </c>
      <c r="Q170" t="s">
        <v>407</v>
      </c>
      <c r="R170" t="s">
        <v>407</v>
      </c>
      <c r="S170" t="s">
        <v>407</v>
      </c>
      <c r="T170" t="s">
        <v>407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407</v>
      </c>
      <c r="AA170" t="s">
        <v>407</v>
      </c>
      <c r="AB170" t="s">
        <v>407</v>
      </c>
      <c r="AC170" t="s">
        <v>455</v>
      </c>
      <c r="AD170" t="s">
        <v>454</v>
      </c>
      <c r="AE170">
        <v>10</v>
      </c>
      <c r="AF170">
        <v>9</v>
      </c>
      <c r="AH170" t="s">
        <v>456</v>
      </c>
      <c r="AJ170" t="s">
        <v>71</v>
      </c>
      <c r="AK170" t="s">
        <v>115</v>
      </c>
      <c r="AM170">
        <v>4258</v>
      </c>
      <c r="AN170">
        <v>1821</v>
      </c>
    </row>
    <row r="171" spans="1:40" x14ac:dyDescent="0.25">
      <c r="A171" t="s">
        <v>407</v>
      </c>
      <c r="B171" t="s">
        <v>407</v>
      </c>
      <c r="C171" t="s">
        <v>407</v>
      </c>
      <c r="D171" t="s">
        <v>407</v>
      </c>
      <c r="E171" t="s">
        <v>407</v>
      </c>
      <c r="F171" t="s">
        <v>407</v>
      </c>
      <c r="G171" t="s">
        <v>407</v>
      </c>
      <c r="H171" t="s">
        <v>407</v>
      </c>
      <c r="I171" t="s">
        <v>407</v>
      </c>
      <c r="J171" t="s">
        <v>407</v>
      </c>
      <c r="K171" t="s">
        <v>407</v>
      </c>
      <c r="L171" t="s">
        <v>407</v>
      </c>
      <c r="M171" t="s">
        <v>407</v>
      </c>
      <c r="N171" t="s">
        <v>407</v>
      </c>
      <c r="O171" t="s">
        <v>407</v>
      </c>
      <c r="P171" t="s">
        <v>407</v>
      </c>
      <c r="Q171" t="s">
        <v>407</v>
      </c>
      <c r="R171" t="s">
        <v>407</v>
      </c>
      <c r="S171" t="s">
        <v>407</v>
      </c>
      <c r="T171" t="s">
        <v>407</v>
      </c>
      <c r="U171" t="s">
        <v>407</v>
      </c>
      <c r="V171" t="s">
        <v>407</v>
      </c>
      <c r="W171" t="s">
        <v>407</v>
      </c>
      <c r="X171" t="s">
        <v>407</v>
      </c>
      <c r="Y171" t="s">
        <v>407</v>
      </c>
      <c r="Z171" t="s">
        <v>407</v>
      </c>
      <c r="AA171" t="s">
        <v>407</v>
      </c>
      <c r="AB171" t="s">
        <v>407</v>
      </c>
      <c r="AC171" t="s">
        <v>455</v>
      </c>
      <c r="AD171" t="s">
        <v>454</v>
      </c>
      <c r="AE171">
        <v>10</v>
      </c>
      <c r="AF171">
        <v>10</v>
      </c>
      <c r="AH171" t="s">
        <v>408</v>
      </c>
      <c r="AJ171" t="s">
        <v>37</v>
      </c>
      <c r="AK171" t="s">
        <v>115</v>
      </c>
      <c r="AM171">
        <v>3209</v>
      </c>
      <c r="AN171">
        <v>1797</v>
      </c>
    </row>
    <row r="172" spans="1:40" x14ac:dyDescent="0.25">
      <c r="A172" t="s">
        <v>407</v>
      </c>
      <c r="B172" t="s">
        <v>407</v>
      </c>
      <c r="C172" t="s">
        <v>407</v>
      </c>
      <c r="D172" t="s">
        <v>407</v>
      </c>
      <c r="E172" t="s">
        <v>407</v>
      </c>
      <c r="F172" t="s">
        <v>407</v>
      </c>
      <c r="G172" t="s">
        <v>407</v>
      </c>
      <c r="H172" t="s">
        <v>407</v>
      </c>
      <c r="I172" t="s">
        <v>407</v>
      </c>
      <c r="J172" t="s">
        <v>407</v>
      </c>
      <c r="K172" t="s">
        <v>407</v>
      </c>
      <c r="L172" t="s">
        <v>407</v>
      </c>
      <c r="M172" t="s">
        <v>407</v>
      </c>
      <c r="N172" t="s">
        <v>407</v>
      </c>
      <c r="O172" t="s">
        <v>407</v>
      </c>
      <c r="P172" t="s">
        <v>407</v>
      </c>
      <c r="Q172" t="s">
        <v>407</v>
      </c>
      <c r="R172" t="s">
        <v>407</v>
      </c>
      <c r="S172" t="s">
        <v>407</v>
      </c>
      <c r="T172" t="s">
        <v>407</v>
      </c>
      <c r="U172" t="s">
        <v>407</v>
      </c>
      <c r="V172" t="s">
        <v>407</v>
      </c>
      <c r="W172" t="s">
        <v>407</v>
      </c>
      <c r="X172" t="s">
        <v>407</v>
      </c>
      <c r="Y172" t="s">
        <v>407</v>
      </c>
      <c r="Z172" t="s">
        <v>407</v>
      </c>
      <c r="AA172" t="s">
        <v>407</v>
      </c>
      <c r="AB172" t="s">
        <v>407</v>
      </c>
      <c r="AC172" t="s">
        <v>458</v>
      </c>
      <c r="AD172" t="s">
        <v>457</v>
      </c>
      <c r="AE172">
        <v>10</v>
      </c>
      <c r="AF172">
        <v>1</v>
      </c>
      <c r="AG172">
        <v>3</v>
      </c>
      <c r="AH172" t="s">
        <v>410</v>
      </c>
      <c r="AJ172" t="s">
        <v>40</v>
      </c>
      <c r="AK172" t="s">
        <v>118</v>
      </c>
      <c r="AM172">
        <v>2093</v>
      </c>
      <c r="AN172">
        <v>700</v>
      </c>
    </row>
    <row r="173" spans="1:40" x14ac:dyDescent="0.25">
      <c r="A173" t="s">
        <v>407</v>
      </c>
      <c r="B173" t="s">
        <v>407</v>
      </c>
      <c r="C173" t="s">
        <v>407</v>
      </c>
      <c r="D173" t="s">
        <v>407</v>
      </c>
      <c r="E173" t="s">
        <v>407</v>
      </c>
      <c r="F173" t="s">
        <v>407</v>
      </c>
      <c r="G173" t="s">
        <v>407</v>
      </c>
      <c r="H173" t="s">
        <v>407</v>
      </c>
      <c r="I173" t="s">
        <v>407</v>
      </c>
      <c r="J173" t="s">
        <v>407</v>
      </c>
      <c r="K173" t="s">
        <v>407</v>
      </c>
      <c r="L173" t="s">
        <v>407</v>
      </c>
      <c r="M173" t="s">
        <v>407</v>
      </c>
      <c r="N173" t="s">
        <v>407</v>
      </c>
      <c r="O173" t="s">
        <v>407</v>
      </c>
      <c r="P173" t="s">
        <v>407</v>
      </c>
      <c r="Q173" t="s">
        <v>407</v>
      </c>
      <c r="R173" t="s">
        <v>407</v>
      </c>
      <c r="S173" t="s">
        <v>407</v>
      </c>
      <c r="T173" t="s">
        <v>407</v>
      </c>
      <c r="U173" t="s">
        <v>407</v>
      </c>
      <c r="V173" t="s">
        <v>407</v>
      </c>
      <c r="W173" t="s">
        <v>407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458</v>
      </c>
      <c r="AD173" t="s">
        <v>457</v>
      </c>
      <c r="AE173">
        <v>10</v>
      </c>
      <c r="AF173">
        <v>2</v>
      </c>
      <c r="AH173" t="s">
        <v>408</v>
      </c>
      <c r="AJ173" t="s">
        <v>37</v>
      </c>
      <c r="AK173" t="s">
        <v>115</v>
      </c>
      <c r="AM173">
        <v>3225</v>
      </c>
      <c r="AN173">
        <v>1617</v>
      </c>
    </row>
    <row r="174" spans="1:40" x14ac:dyDescent="0.25">
      <c r="A174" t="s">
        <v>407</v>
      </c>
      <c r="B174" t="s">
        <v>407</v>
      </c>
      <c r="C174" t="s">
        <v>407</v>
      </c>
      <c r="D174" t="s">
        <v>407</v>
      </c>
      <c r="E174" t="s">
        <v>407</v>
      </c>
      <c r="F174" t="s">
        <v>407</v>
      </c>
      <c r="G174" t="s">
        <v>407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407</v>
      </c>
      <c r="O174" t="s">
        <v>407</v>
      </c>
      <c r="P174" t="s">
        <v>407</v>
      </c>
      <c r="Q174" t="s">
        <v>407</v>
      </c>
      <c r="R174" t="s">
        <v>407</v>
      </c>
      <c r="S174" t="s">
        <v>407</v>
      </c>
      <c r="T174" t="s">
        <v>407</v>
      </c>
      <c r="U174" t="s">
        <v>407</v>
      </c>
      <c r="V174" t="s">
        <v>407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458</v>
      </c>
      <c r="AD174" t="s">
        <v>457</v>
      </c>
      <c r="AE174">
        <v>10</v>
      </c>
      <c r="AF174">
        <v>3</v>
      </c>
      <c r="AH174" t="s">
        <v>408</v>
      </c>
      <c r="AJ174" t="s">
        <v>37</v>
      </c>
      <c r="AK174" t="s">
        <v>115</v>
      </c>
      <c r="AM174">
        <v>3170</v>
      </c>
      <c r="AN174">
        <v>1597</v>
      </c>
    </row>
    <row r="175" spans="1:40" x14ac:dyDescent="0.25">
      <c r="A175" t="s">
        <v>407</v>
      </c>
      <c r="B175" t="s">
        <v>407</v>
      </c>
      <c r="C175" t="s">
        <v>407</v>
      </c>
      <c r="D175" t="s">
        <v>407</v>
      </c>
      <c r="E175" t="s">
        <v>407</v>
      </c>
      <c r="F175" t="s">
        <v>407</v>
      </c>
      <c r="G175" t="s">
        <v>407</v>
      </c>
      <c r="H175" t="s">
        <v>407</v>
      </c>
      <c r="I175" t="s">
        <v>407</v>
      </c>
      <c r="J175" t="s">
        <v>407</v>
      </c>
      <c r="K175" t="s">
        <v>407</v>
      </c>
      <c r="L175" t="s">
        <v>407</v>
      </c>
      <c r="M175" t="s">
        <v>407</v>
      </c>
      <c r="N175" t="s">
        <v>407</v>
      </c>
      <c r="O175" t="s">
        <v>407</v>
      </c>
      <c r="P175" t="s">
        <v>407</v>
      </c>
      <c r="Q175" t="s">
        <v>407</v>
      </c>
      <c r="R175" t="s">
        <v>407</v>
      </c>
      <c r="S175" t="s">
        <v>407</v>
      </c>
      <c r="T175" t="s">
        <v>407</v>
      </c>
      <c r="U175" t="s">
        <v>407</v>
      </c>
      <c r="V175" t="s">
        <v>407</v>
      </c>
      <c r="W175" t="s">
        <v>407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458</v>
      </c>
      <c r="AD175" t="s">
        <v>457</v>
      </c>
      <c r="AE175">
        <v>10</v>
      </c>
      <c r="AF175">
        <v>4</v>
      </c>
      <c r="AH175" t="s">
        <v>416</v>
      </c>
      <c r="AJ175" t="s">
        <v>46</v>
      </c>
      <c r="AK175" t="s">
        <v>115</v>
      </c>
      <c r="AM175">
        <v>3176</v>
      </c>
      <c r="AN175">
        <v>2709</v>
      </c>
    </row>
    <row r="176" spans="1:40" x14ac:dyDescent="0.25">
      <c r="A176" t="s">
        <v>407</v>
      </c>
      <c r="B176" t="s">
        <v>407</v>
      </c>
      <c r="C176" t="s">
        <v>407</v>
      </c>
      <c r="D176" t="s">
        <v>407</v>
      </c>
      <c r="E176" t="s">
        <v>407</v>
      </c>
      <c r="F176" t="s">
        <v>407</v>
      </c>
      <c r="G176" t="s">
        <v>407</v>
      </c>
      <c r="H176" t="s">
        <v>407</v>
      </c>
      <c r="I176" t="s">
        <v>407</v>
      </c>
      <c r="J176" t="s">
        <v>407</v>
      </c>
      <c r="K176" t="s">
        <v>407</v>
      </c>
      <c r="L176" t="s">
        <v>407</v>
      </c>
      <c r="M176" t="s">
        <v>407</v>
      </c>
      <c r="N176" t="s">
        <v>407</v>
      </c>
      <c r="O176" t="s">
        <v>407</v>
      </c>
      <c r="P176" t="s">
        <v>407</v>
      </c>
      <c r="Q176" t="s">
        <v>407</v>
      </c>
      <c r="R176" t="s">
        <v>407</v>
      </c>
      <c r="S176" t="s">
        <v>407</v>
      </c>
      <c r="T176" t="s">
        <v>407</v>
      </c>
      <c r="U176" t="s">
        <v>407</v>
      </c>
      <c r="V176" t="s">
        <v>407</v>
      </c>
      <c r="W176" t="s">
        <v>407</v>
      </c>
      <c r="X176" t="s">
        <v>407</v>
      </c>
      <c r="Y176" t="s">
        <v>407</v>
      </c>
      <c r="Z176" t="s">
        <v>407</v>
      </c>
      <c r="AA176" t="s">
        <v>407</v>
      </c>
      <c r="AB176" t="s">
        <v>407</v>
      </c>
      <c r="AC176" t="s">
        <v>458</v>
      </c>
      <c r="AD176" t="s">
        <v>457</v>
      </c>
      <c r="AE176">
        <v>10</v>
      </c>
      <c r="AF176">
        <v>5</v>
      </c>
      <c r="AH176" t="s">
        <v>408</v>
      </c>
      <c r="AJ176" t="s">
        <v>37</v>
      </c>
      <c r="AK176" t="s">
        <v>115</v>
      </c>
      <c r="AM176">
        <v>3067</v>
      </c>
      <c r="AN176">
        <v>3373</v>
      </c>
    </row>
    <row r="177" spans="1:40" x14ac:dyDescent="0.25">
      <c r="A177" t="s">
        <v>407</v>
      </c>
      <c r="B177" t="s">
        <v>407</v>
      </c>
      <c r="C177" t="s">
        <v>407</v>
      </c>
      <c r="D177" t="s">
        <v>407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407</v>
      </c>
      <c r="Z177" t="s">
        <v>407</v>
      </c>
      <c r="AA177" t="s">
        <v>407</v>
      </c>
      <c r="AB177" t="s">
        <v>407</v>
      </c>
      <c r="AC177" t="s">
        <v>458</v>
      </c>
      <c r="AD177" t="s">
        <v>457</v>
      </c>
      <c r="AE177">
        <v>10</v>
      </c>
      <c r="AF177">
        <v>6</v>
      </c>
      <c r="AH177" t="s">
        <v>416</v>
      </c>
      <c r="AJ177" t="s">
        <v>46</v>
      </c>
      <c r="AK177" t="s">
        <v>115</v>
      </c>
      <c r="AM177">
        <v>3915</v>
      </c>
      <c r="AN177">
        <v>879</v>
      </c>
    </row>
    <row r="178" spans="1:40" x14ac:dyDescent="0.25">
      <c r="A178" t="s">
        <v>407</v>
      </c>
      <c r="B178" t="s">
        <v>407</v>
      </c>
      <c r="C178" t="s">
        <v>407</v>
      </c>
      <c r="D178" t="s">
        <v>407</v>
      </c>
      <c r="E178" t="s">
        <v>407</v>
      </c>
      <c r="F178" t="s">
        <v>407</v>
      </c>
      <c r="G178" t="s">
        <v>407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407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407</v>
      </c>
      <c r="T178" t="s">
        <v>407</v>
      </c>
      <c r="U178" t="s">
        <v>407</v>
      </c>
      <c r="V178" t="s">
        <v>407</v>
      </c>
      <c r="W178" t="s">
        <v>407</v>
      </c>
      <c r="X178" t="s">
        <v>407</v>
      </c>
      <c r="Y178" t="s">
        <v>407</v>
      </c>
      <c r="Z178" t="s">
        <v>407</v>
      </c>
      <c r="AA178" t="s">
        <v>407</v>
      </c>
      <c r="AB178" t="s">
        <v>407</v>
      </c>
      <c r="AC178" t="s">
        <v>458</v>
      </c>
      <c r="AD178" t="s">
        <v>457</v>
      </c>
      <c r="AE178">
        <v>10</v>
      </c>
      <c r="AF178">
        <v>7</v>
      </c>
      <c r="AH178" t="s">
        <v>411</v>
      </c>
      <c r="AJ178" t="s">
        <v>41</v>
      </c>
      <c r="AK178" t="s">
        <v>119</v>
      </c>
      <c r="AM178">
        <v>1517</v>
      </c>
      <c r="AN178">
        <v>1834</v>
      </c>
    </row>
    <row r="179" spans="1:40" x14ac:dyDescent="0.25">
      <c r="A179" t="s">
        <v>407</v>
      </c>
      <c r="B179" t="s">
        <v>407</v>
      </c>
      <c r="C179" t="s">
        <v>407</v>
      </c>
      <c r="D179" t="s">
        <v>407</v>
      </c>
      <c r="E179" t="s">
        <v>407</v>
      </c>
      <c r="F179" t="s">
        <v>407</v>
      </c>
      <c r="G179" t="s">
        <v>407</v>
      </c>
      <c r="H179" t="s">
        <v>407</v>
      </c>
      <c r="I179" t="s">
        <v>407</v>
      </c>
      <c r="J179" t="s">
        <v>407</v>
      </c>
      <c r="K179" t="s">
        <v>407</v>
      </c>
      <c r="L179" t="s">
        <v>407</v>
      </c>
      <c r="M179" t="s">
        <v>407</v>
      </c>
      <c r="N179" t="s">
        <v>407</v>
      </c>
      <c r="O179" t="s">
        <v>407</v>
      </c>
      <c r="P179" t="s">
        <v>407</v>
      </c>
      <c r="Q179" t="s">
        <v>407</v>
      </c>
      <c r="R179" t="s">
        <v>407</v>
      </c>
      <c r="S179" t="s">
        <v>407</v>
      </c>
      <c r="T179" t="s">
        <v>407</v>
      </c>
      <c r="U179" t="s">
        <v>407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407</v>
      </c>
      <c r="AC179" t="s">
        <v>458</v>
      </c>
      <c r="AD179" t="s">
        <v>457</v>
      </c>
      <c r="AE179">
        <v>10</v>
      </c>
      <c r="AF179">
        <v>8</v>
      </c>
      <c r="AH179" t="s">
        <v>408</v>
      </c>
      <c r="AJ179" t="s">
        <v>37</v>
      </c>
      <c r="AK179" t="s">
        <v>115</v>
      </c>
      <c r="AM179">
        <v>3441</v>
      </c>
      <c r="AN179">
        <v>3249</v>
      </c>
    </row>
    <row r="180" spans="1:40" x14ac:dyDescent="0.25">
      <c r="A180" t="s">
        <v>407</v>
      </c>
      <c r="B180" t="s">
        <v>407</v>
      </c>
      <c r="C180" t="s">
        <v>407</v>
      </c>
      <c r="D180" t="s">
        <v>407</v>
      </c>
      <c r="E180" t="s">
        <v>407</v>
      </c>
      <c r="F180" t="s">
        <v>407</v>
      </c>
      <c r="G180" t="s">
        <v>407</v>
      </c>
      <c r="H180" t="s">
        <v>407</v>
      </c>
      <c r="I180" t="s">
        <v>407</v>
      </c>
      <c r="J180" t="s">
        <v>407</v>
      </c>
      <c r="K180" t="s">
        <v>407</v>
      </c>
      <c r="L180" t="s">
        <v>407</v>
      </c>
      <c r="M180" t="s">
        <v>407</v>
      </c>
      <c r="N180" t="s">
        <v>407</v>
      </c>
      <c r="O180" t="s">
        <v>407</v>
      </c>
      <c r="P180" t="s">
        <v>407</v>
      </c>
      <c r="Q180" t="s">
        <v>407</v>
      </c>
      <c r="R180" t="s">
        <v>407</v>
      </c>
      <c r="S180" t="s">
        <v>407</v>
      </c>
      <c r="T180" t="s">
        <v>407</v>
      </c>
      <c r="U180" t="s">
        <v>407</v>
      </c>
      <c r="V180" t="s">
        <v>407</v>
      </c>
      <c r="W180" t="s">
        <v>407</v>
      </c>
      <c r="X180" t="s">
        <v>407</v>
      </c>
      <c r="Y180" t="s">
        <v>407</v>
      </c>
      <c r="Z180" t="s">
        <v>407</v>
      </c>
      <c r="AA180" t="s">
        <v>407</v>
      </c>
      <c r="AB180" t="s">
        <v>407</v>
      </c>
      <c r="AC180" t="s">
        <v>458</v>
      </c>
      <c r="AD180" t="s">
        <v>457</v>
      </c>
      <c r="AE180">
        <v>10</v>
      </c>
      <c r="AF180">
        <v>9</v>
      </c>
      <c r="AH180" t="s">
        <v>411</v>
      </c>
      <c r="AJ180" t="s">
        <v>41</v>
      </c>
      <c r="AK180" t="s">
        <v>119</v>
      </c>
      <c r="AM180">
        <v>2322</v>
      </c>
      <c r="AN180">
        <v>2724</v>
      </c>
    </row>
    <row r="181" spans="1:40" x14ac:dyDescent="0.25">
      <c r="A181" t="s">
        <v>407</v>
      </c>
      <c r="B181" t="s">
        <v>407</v>
      </c>
      <c r="C181" t="s">
        <v>407</v>
      </c>
      <c r="D181" t="s">
        <v>407</v>
      </c>
      <c r="E181" t="s">
        <v>407</v>
      </c>
      <c r="F181" t="s">
        <v>407</v>
      </c>
      <c r="G181" t="s">
        <v>407</v>
      </c>
      <c r="H181" t="s">
        <v>407</v>
      </c>
      <c r="I181" t="s">
        <v>407</v>
      </c>
      <c r="J181" t="s">
        <v>407</v>
      </c>
      <c r="K181" t="s">
        <v>407</v>
      </c>
      <c r="L181" t="s">
        <v>407</v>
      </c>
      <c r="M181" t="s">
        <v>407</v>
      </c>
      <c r="N181" t="s">
        <v>407</v>
      </c>
      <c r="O181" t="s">
        <v>407</v>
      </c>
      <c r="P181" t="s">
        <v>407</v>
      </c>
      <c r="Q181" t="s">
        <v>407</v>
      </c>
      <c r="R181" t="s">
        <v>407</v>
      </c>
      <c r="S181" t="s">
        <v>407</v>
      </c>
      <c r="T181" t="s">
        <v>407</v>
      </c>
      <c r="U181" t="s">
        <v>407</v>
      </c>
      <c r="V181" t="s">
        <v>407</v>
      </c>
      <c r="W181" t="s">
        <v>407</v>
      </c>
      <c r="X181" t="s">
        <v>407</v>
      </c>
      <c r="Y181" t="s">
        <v>407</v>
      </c>
      <c r="Z181" t="s">
        <v>407</v>
      </c>
      <c r="AA181" t="s">
        <v>407</v>
      </c>
      <c r="AB181" t="s">
        <v>407</v>
      </c>
      <c r="AC181" t="s">
        <v>458</v>
      </c>
      <c r="AD181" t="s">
        <v>457</v>
      </c>
      <c r="AE181">
        <v>10</v>
      </c>
      <c r="AF181">
        <v>10</v>
      </c>
      <c r="AH181" t="s">
        <v>408</v>
      </c>
      <c r="AJ181" t="s">
        <v>37</v>
      </c>
      <c r="AK181" t="s">
        <v>115</v>
      </c>
      <c r="AM181">
        <v>3672</v>
      </c>
      <c r="AN181">
        <v>518</v>
      </c>
    </row>
    <row r="182" spans="1:40" x14ac:dyDescent="0.25">
      <c r="A182" t="s">
        <v>407</v>
      </c>
      <c r="B182" t="s">
        <v>407</v>
      </c>
      <c r="C182" t="s">
        <v>407</v>
      </c>
      <c r="D182" t="s">
        <v>407</v>
      </c>
      <c r="E182" t="s">
        <v>407</v>
      </c>
      <c r="F182" t="s">
        <v>407</v>
      </c>
      <c r="G182" t="s">
        <v>407</v>
      </c>
      <c r="H182" t="s">
        <v>407</v>
      </c>
      <c r="I182" t="s">
        <v>407</v>
      </c>
      <c r="J182" t="s">
        <v>407</v>
      </c>
      <c r="K182" t="s">
        <v>407</v>
      </c>
      <c r="L182" t="s">
        <v>407</v>
      </c>
      <c r="M182" t="s">
        <v>407</v>
      </c>
      <c r="N182" t="s">
        <v>407</v>
      </c>
      <c r="O182" t="s">
        <v>407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V182" t="s">
        <v>407</v>
      </c>
      <c r="W182" t="s">
        <v>407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460</v>
      </c>
      <c r="AD182" t="s">
        <v>459</v>
      </c>
      <c r="AE182">
        <v>10</v>
      </c>
      <c r="AF182">
        <v>1</v>
      </c>
      <c r="AH182" t="s">
        <v>411</v>
      </c>
      <c r="AJ182" t="s">
        <v>41</v>
      </c>
      <c r="AK182" t="s">
        <v>119</v>
      </c>
      <c r="AM182">
        <v>1580</v>
      </c>
      <c r="AN182">
        <v>2266</v>
      </c>
    </row>
    <row r="183" spans="1:40" x14ac:dyDescent="0.25">
      <c r="A183" t="s">
        <v>407</v>
      </c>
      <c r="B183" t="s">
        <v>407</v>
      </c>
      <c r="C183" t="s">
        <v>407</v>
      </c>
      <c r="D183" t="s">
        <v>407</v>
      </c>
      <c r="E183" t="s">
        <v>407</v>
      </c>
      <c r="F183" t="s">
        <v>407</v>
      </c>
      <c r="G183" t="s">
        <v>407</v>
      </c>
      <c r="H183" t="s">
        <v>407</v>
      </c>
      <c r="I183" t="s">
        <v>407</v>
      </c>
      <c r="J183" t="s">
        <v>407</v>
      </c>
      <c r="K183" t="s">
        <v>407</v>
      </c>
      <c r="L183" t="s">
        <v>407</v>
      </c>
      <c r="M183" t="s">
        <v>407</v>
      </c>
      <c r="N183" t="s">
        <v>407</v>
      </c>
      <c r="O183" t="s">
        <v>407</v>
      </c>
      <c r="P183" t="s">
        <v>407</v>
      </c>
      <c r="Q183" t="s">
        <v>407</v>
      </c>
      <c r="R183" t="s">
        <v>407</v>
      </c>
      <c r="S183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460</v>
      </c>
      <c r="AD183" t="s">
        <v>459</v>
      </c>
      <c r="AE183">
        <v>10</v>
      </c>
      <c r="AF183">
        <v>2</v>
      </c>
      <c r="AH183" t="s">
        <v>411</v>
      </c>
      <c r="AJ183" t="s">
        <v>41</v>
      </c>
      <c r="AK183" t="s">
        <v>119</v>
      </c>
      <c r="AM183">
        <v>1785</v>
      </c>
      <c r="AN183">
        <v>363</v>
      </c>
    </row>
    <row r="184" spans="1:40" x14ac:dyDescent="0.25">
      <c r="A184" t="s">
        <v>407</v>
      </c>
      <c r="B184" t="s">
        <v>407</v>
      </c>
      <c r="C184" t="s">
        <v>407</v>
      </c>
      <c r="D184" t="s">
        <v>407</v>
      </c>
      <c r="E184" t="s">
        <v>407</v>
      </c>
      <c r="F184" t="s">
        <v>407</v>
      </c>
      <c r="G184" t="s">
        <v>407</v>
      </c>
      <c r="H184" t="s">
        <v>407</v>
      </c>
      <c r="I184" t="s">
        <v>407</v>
      </c>
      <c r="J184" t="s">
        <v>407</v>
      </c>
      <c r="K184" t="s">
        <v>407</v>
      </c>
      <c r="L184" t="s">
        <v>407</v>
      </c>
      <c r="M184" t="s">
        <v>407</v>
      </c>
      <c r="N184" t="s">
        <v>407</v>
      </c>
      <c r="O184" t="s">
        <v>407</v>
      </c>
      <c r="P184" t="s">
        <v>407</v>
      </c>
      <c r="Q184" t="s">
        <v>407</v>
      </c>
      <c r="R184" t="s">
        <v>407</v>
      </c>
      <c r="S184" t="s">
        <v>407</v>
      </c>
      <c r="T184" t="s">
        <v>407</v>
      </c>
      <c r="U184" t="s">
        <v>407</v>
      </c>
      <c r="V184" t="s">
        <v>407</v>
      </c>
      <c r="W184" t="s">
        <v>407</v>
      </c>
      <c r="X184" t="s">
        <v>407</v>
      </c>
      <c r="Y184" t="s">
        <v>407</v>
      </c>
      <c r="Z184" t="s">
        <v>407</v>
      </c>
      <c r="AA184" t="s">
        <v>407</v>
      </c>
      <c r="AB184" t="s">
        <v>407</v>
      </c>
      <c r="AC184" t="s">
        <v>460</v>
      </c>
      <c r="AD184" t="s">
        <v>459</v>
      </c>
      <c r="AE184">
        <v>10</v>
      </c>
      <c r="AF184">
        <v>3</v>
      </c>
      <c r="AH184" t="s">
        <v>408</v>
      </c>
      <c r="AJ184" t="s">
        <v>37</v>
      </c>
      <c r="AK184" t="s">
        <v>115</v>
      </c>
      <c r="AM184">
        <v>4251</v>
      </c>
      <c r="AN184">
        <v>2774</v>
      </c>
    </row>
    <row r="185" spans="1:40" x14ac:dyDescent="0.25">
      <c r="A185" t="s">
        <v>407</v>
      </c>
      <c r="B185" t="s">
        <v>407</v>
      </c>
      <c r="C185" t="s">
        <v>407</v>
      </c>
      <c r="D185" t="s">
        <v>407</v>
      </c>
      <c r="E185" t="s">
        <v>407</v>
      </c>
      <c r="F185" t="s">
        <v>407</v>
      </c>
      <c r="G185" t="s">
        <v>407</v>
      </c>
      <c r="H185" t="s">
        <v>407</v>
      </c>
      <c r="I185" t="s">
        <v>407</v>
      </c>
      <c r="J185" t="s">
        <v>407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407</v>
      </c>
      <c r="Q185" t="s">
        <v>407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460</v>
      </c>
      <c r="AD185" t="s">
        <v>459</v>
      </c>
      <c r="AE185">
        <v>10</v>
      </c>
      <c r="AF185">
        <v>4</v>
      </c>
      <c r="AG185">
        <v>3</v>
      </c>
      <c r="AH185" t="s">
        <v>410</v>
      </c>
      <c r="AJ185" t="s">
        <v>40</v>
      </c>
      <c r="AK185" t="s">
        <v>118</v>
      </c>
      <c r="AM185">
        <v>3596</v>
      </c>
      <c r="AN185">
        <v>3319</v>
      </c>
    </row>
    <row r="186" spans="1:40" x14ac:dyDescent="0.25">
      <c r="A186" t="s">
        <v>407</v>
      </c>
      <c r="B186" t="s">
        <v>407</v>
      </c>
      <c r="C186" t="s">
        <v>407</v>
      </c>
      <c r="D186" t="s">
        <v>407</v>
      </c>
      <c r="E186" t="s">
        <v>407</v>
      </c>
      <c r="F186" t="s">
        <v>407</v>
      </c>
      <c r="G186" t="s">
        <v>407</v>
      </c>
      <c r="H186" t="s">
        <v>407</v>
      </c>
      <c r="I186" t="s">
        <v>407</v>
      </c>
      <c r="J186" t="s">
        <v>407</v>
      </c>
      <c r="K186" t="s">
        <v>407</v>
      </c>
      <c r="L186" t="s">
        <v>407</v>
      </c>
      <c r="M186" t="s">
        <v>407</v>
      </c>
      <c r="N186" t="s">
        <v>407</v>
      </c>
      <c r="O186" t="s">
        <v>407</v>
      </c>
      <c r="P186" t="s">
        <v>407</v>
      </c>
      <c r="Q186" t="s">
        <v>407</v>
      </c>
      <c r="R186" t="s">
        <v>407</v>
      </c>
      <c r="S186" t="s">
        <v>407</v>
      </c>
      <c r="T186" t="s">
        <v>407</v>
      </c>
      <c r="U186" t="s">
        <v>407</v>
      </c>
      <c r="V186" t="s">
        <v>407</v>
      </c>
      <c r="W186" t="s">
        <v>407</v>
      </c>
      <c r="X186" t="s">
        <v>407</v>
      </c>
      <c r="Y186" t="s">
        <v>407</v>
      </c>
      <c r="Z186" t="s">
        <v>407</v>
      </c>
      <c r="AA186" t="s">
        <v>407</v>
      </c>
      <c r="AB186" t="s">
        <v>407</v>
      </c>
      <c r="AC186" t="s">
        <v>460</v>
      </c>
      <c r="AD186" t="s">
        <v>459</v>
      </c>
      <c r="AE186">
        <v>10</v>
      </c>
      <c r="AF186">
        <v>5</v>
      </c>
      <c r="AH186" t="s">
        <v>415</v>
      </c>
      <c r="AJ186" t="s">
        <v>44</v>
      </c>
      <c r="AK186" t="s">
        <v>120</v>
      </c>
      <c r="AM186">
        <v>1387</v>
      </c>
      <c r="AN186">
        <v>2906</v>
      </c>
    </row>
    <row r="187" spans="1:40" x14ac:dyDescent="0.25">
      <c r="A187" t="s">
        <v>407</v>
      </c>
      <c r="B187" t="s">
        <v>407</v>
      </c>
      <c r="C187" t="s">
        <v>407</v>
      </c>
      <c r="D187" t="s">
        <v>407</v>
      </c>
      <c r="E187" t="s">
        <v>407</v>
      </c>
      <c r="F187" t="s">
        <v>407</v>
      </c>
      <c r="G187" t="s">
        <v>407</v>
      </c>
      <c r="H187" t="s">
        <v>407</v>
      </c>
      <c r="I187" t="s">
        <v>407</v>
      </c>
      <c r="J187" t="s">
        <v>407</v>
      </c>
      <c r="K187" t="s">
        <v>407</v>
      </c>
      <c r="L187" t="s">
        <v>407</v>
      </c>
      <c r="M187" t="s">
        <v>407</v>
      </c>
      <c r="N187" t="s">
        <v>407</v>
      </c>
      <c r="O187" t="s">
        <v>407</v>
      </c>
      <c r="P187" t="s">
        <v>407</v>
      </c>
      <c r="Q187" t="s">
        <v>407</v>
      </c>
      <c r="R187" t="s">
        <v>407</v>
      </c>
      <c r="S187" t="s">
        <v>407</v>
      </c>
      <c r="T187" t="s">
        <v>407</v>
      </c>
      <c r="U187" t="s">
        <v>407</v>
      </c>
      <c r="V187" t="s">
        <v>407</v>
      </c>
      <c r="W187" t="s">
        <v>407</v>
      </c>
      <c r="X187" t="s">
        <v>407</v>
      </c>
      <c r="Y187" t="s">
        <v>407</v>
      </c>
      <c r="Z187" t="s">
        <v>407</v>
      </c>
      <c r="AA187" t="s">
        <v>407</v>
      </c>
      <c r="AB187" t="s">
        <v>407</v>
      </c>
      <c r="AC187" t="s">
        <v>460</v>
      </c>
      <c r="AD187" t="s">
        <v>459</v>
      </c>
      <c r="AE187">
        <v>10</v>
      </c>
      <c r="AF187">
        <v>6</v>
      </c>
      <c r="AH187" t="s">
        <v>408</v>
      </c>
      <c r="AJ187" t="s">
        <v>37</v>
      </c>
      <c r="AK187" t="s">
        <v>115</v>
      </c>
      <c r="AM187">
        <v>1812</v>
      </c>
      <c r="AN187">
        <v>2319</v>
      </c>
    </row>
    <row r="188" spans="1:40" x14ac:dyDescent="0.25">
      <c r="A188" t="s">
        <v>407</v>
      </c>
      <c r="B188" t="s">
        <v>407</v>
      </c>
      <c r="C188" t="s">
        <v>407</v>
      </c>
      <c r="D188" t="s">
        <v>407</v>
      </c>
      <c r="E188" t="s">
        <v>407</v>
      </c>
      <c r="F188" t="s">
        <v>407</v>
      </c>
      <c r="G188" t="s">
        <v>407</v>
      </c>
      <c r="H188" t="s">
        <v>407</v>
      </c>
      <c r="I188" t="s">
        <v>407</v>
      </c>
      <c r="J188" t="s">
        <v>407</v>
      </c>
      <c r="K188" t="s">
        <v>407</v>
      </c>
      <c r="L188" t="s">
        <v>407</v>
      </c>
      <c r="M188" t="s">
        <v>407</v>
      </c>
      <c r="N188" t="s">
        <v>407</v>
      </c>
      <c r="O188" t="s">
        <v>407</v>
      </c>
      <c r="P188" t="s">
        <v>407</v>
      </c>
      <c r="Q188" t="s">
        <v>407</v>
      </c>
      <c r="R188" t="s">
        <v>407</v>
      </c>
      <c r="S188" t="s">
        <v>407</v>
      </c>
      <c r="T188" t="s">
        <v>407</v>
      </c>
      <c r="U188" t="s">
        <v>407</v>
      </c>
      <c r="V188" t="s">
        <v>407</v>
      </c>
      <c r="W188" t="s">
        <v>407</v>
      </c>
      <c r="X188" t="s">
        <v>407</v>
      </c>
      <c r="Y188" t="s">
        <v>407</v>
      </c>
      <c r="Z188" t="s">
        <v>407</v>
      </c>
      <c r="AA188" t="s">
        <v>407</v>
      </c>
      <c r="AB188" t="s">
        <v>407</v>
      </c>
      <c r="AC188" t="s">
        <v>460</v>
      </c>
      <c r="AD188" t="s">
        <v>459</v>
      </c>
      <c r="AE188">
        <v>10</v>
      </c>
      <c r="AF188">
        <v>7</v>
      </c>
      <c r="AG188">
        <v>1</v>
      </c>
      <c r="AH188" t="s">
        <v>461</v>
      </c>
      <c r="AJ188" t="s">
        <v>74</v>
      </c>
      <c r="AK188" t="s">
        <v>114</v>
      </c>
      <c r="AM188">
        <v>3782</v>
      </c>
      <c r="AN188">
        <v>2396</v>
      </c>
    </row>
    <row r="189" spans="1:40" x14ac:dyDescent="0.25">
      <c r="A189" t="s">
        <v>407</v>
      </c>
      <c r="B189" t="s">
        <v>407</v>
      </c>
      <c r="C189" t="s">
        <v>407</v>
      </c>
      <c r="D189" t="s">
        <v>407</v>
      </c>
      <c r="E189" t="s">
        <v>407</v>
      </c>
      <c r="F189" t="s">
        <v>407</v>
      </c>
      <c r="G189" t="s">
        <v>407</v>
      </c>
      <c r="H189" t="s">
        <v>407</v>
      </c>
      <c r="I189" t="s">
        <v>407</v>
      </c>
      <c r="J189" t="s">
        <v>407</v>
      </c>
      <c r="K189" t="s">
        <v>407</v>
      </c>
      <c r="L189" t="s">
        <v>407</v>
      </c>
      <c r="M189" t="s">
        <v>407</v>
      </c>
      <c r="N189" t="s">
        <v>407</v>
      </c>
      <c r="O189" t="s">
        <v>407</v>
      </c>
      <c r="P189" t="s">
        <v>407</v>
      </c>
      <c r="Q189" t="s">
        <v>407</v>
      </c>
      <c r="R189" t="s">
        <v>407</v>
      </c>
      <c r="S189" t="s">
        <v>407</v>
      </c>
      <c r="T189" t="s">
        <v>407</v>
      </c>
      <c r="U189" t="s">
        <v>407</v>
      </c>
      <c r="V189" t="s">
        <v>407</v>
      </c>
      <c r="W189" t="s">
        <v>407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460</v>
      </c>
      <c r="AD189" t="s">
        <v>459</v>
      </c>
      <c r="AE189">
        <v>10</v>
      </c>
      <c r="AF189">
        <v>8</v>
      </c>
      <c r="AH189" t="s">
        <v>408</v>
      </c>
      <c r="AJ189" t="s">
        <v>37</v>
      </c>
      <c r="AK189" t="s">
        <v>115</v>
      </c>
      <c r="AM189">
        <v>2470</v>
      </c>
      <c r="AN189">
        <v>992</v>
      </c>
    </row>
    <row r="190" spans="1:40" x14ac:dyDescent="0.25">
      <c r="A190" t="s">
        <v>407</v>
      </c>
      <c r="B190" t="s">
        <v>407</v>
      </c>
      <c r="C190" t="s">
        <v>407</v>
      </c>
      <c r="D190" t="s">
        <v>407</v>
      </c>
      <c r="E190" t="s">
        <v>407</v>
      </c>
      <c r="F190" t="s">
        <v>407</v>
      </c>
      <c r="G190" t="s">
        <v>407</v>
      </c>
      <c r="H190" t="s">
        <v>407</v>
      </c>
      <c r="I190" t="s">
        <v>407</v>
      </c>
      <c r="J190" t="s">
        <v>407</v>
      </c>
      <c r="K190" t="s">
        <v>407</v>
      </c>
      <c r="L190" t="s">
        <v>407</v>
      </c>
      <c r="M190" t="s">
        <v>407</v>
      </c>
      <c r="N190" t="s">
        <v>407</v>
      </c>
      <c r="O190" t="s">
        <v>407</v>
      </c>
      <c r="P190" t="s">
        <v>407</v>
      </c>
      <c r="Q190" t="s">
        <v>407</v>
      </c>
      <c r="R190" t="s">
        <v>407</v>
      </c>
      <c r="S190" t="s">
        <v>407</v>
      </c>
      <c r="T190" t="s">
        <v>407</v>
      </c>
      <c r="U190" t="s">
        <v>407</v>
      </c>
      <c r="V190" t="s">
        <v>407</v>
      </c>
      <c r="W190" t="s">
        <v>407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460</v>
      </c>
      <c r="AD190" t="s">
        <v>459</v>
      </c>
      <c r="AE190">
        <v>10</v>
      </c>
      <c r="AF190">
        <v>9</v>
      </c>
      <c r="AH190" t="s">
        <v>411</v>
      </c>
      <c r="AJ190" t="s">
        <v>41</v>
      </c>
      <c r="AK190" t="s">
        <v>119</v>
      </c>
      <c r="AM190">
        <v>4018</v>
      </c>
      <c r="AN190">
        <v>3049</v>
      </c>
    </row>
    <row r="191" spans="1:40" x14ac:dyDescent="0.25">
      <c r="A191" t="s">
        <v>407</v>
      </c>
      <c r="B191" t="s">
        <v>407</v>
      </c>
      <c r="C191" t="s">
        <v>407</v>
      </c>
      <c r="D191" t="s">
        <v>407</v>
      </c>
      <c r="E191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407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407</v>
      </c>
      <c r="Q191" t="s">
        <v>407</v>
      </c>
      <c r="R191" t="s">
        <v>407</v>
      </c>
      <c r="S191" t="s">
        <v>407</v>
      </c>
      <c r="T191" t="s">
        <v>407</v>
      </c>
      <c r="U191" t="s">
        <v>407</v>
      </c>
      <c r="V191" t="s">
        <v>407</v>
      </c>
      <c r="W191" t="s">
        <v>407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460</v>
      </c>
      <c r="AD191" t="s">
        <v>459</v>
      </c>
      <c r="AE191">
        <v>10</v>
      </c>
      <c r="AF191">
        <v>10</v>
      </c>
      <c r="AH191" t="s">
        <v>408</v>
      </c>
      <c r="AJ191" t="s">
        <v>37</v>
      </c>
      <c r="AK191" t="s">
        <v>115</v>
      </c>
      <c r="AM191">
        <v>1741</v>
      </c>
      <c r="AN191">
        <v>945</v>
      </c>
    </row>
    <row r="192" spans="1:40" x14ac:dyDescent="0.25">
      <c r="A192" t="s">
        <v>407</v>
      </c>
      <c r="B192" t="s">
        <v>407</v>
      </c>
      <c r="C192" t="s">
        <v>407</v>
      </c>
      <c r="D192" t="s">
        <v>407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407</v>
      </c>
      <c r="T192" t="s">
        <v>407</v>
      </c>
      <c r="U192" t="s">
        <v>407</v>
      </c>
      <c r="V192" t="s">
        <v>407</v>
      </c>
      <c r="W192" t="s">
        <v>407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463</v>
      </c>
      <c r="AD192" t="s">
        <v>462</v>
      </c>
      <c r="AE192">
        <v>10</v>
      </c>
      <c r="AF192">
        <v>1</v>
      </c>
      <c r="AH192" t="s">
        <v>408</v>
      </c>
      <c r="AJ192" t="s">
        <v>37</v>
      </c>
      <c r="AK192" t="s">
        <v>115</v>
      </c>
      <c r="AM192">
        <v>3417</v>
      </c>
      <c r="AN192">
        <v>686</v>
      </c>
    </row>
    <row r="193" spans="1:40" x14ac:dyDescent="0.25">
      <c r="A193" t="s">
        <v>407</v>
      </c>
      <c r="B193" t="s">
        <v>407</v>
      </c>
      <c r="C193" t="s">
        <v>407</v>
      </c>
      <c r="D193" t="s">
        <v>407</v>
      </c>
      <c r="E193" t="s">
        <v>407</v>
      </c>
      <c r="F193" t="s">
        <v>407</v>
      </c>
      <c r="G193" t="s">
        <v>407</v>
      </c>
      <c r="H193" t="s">
        <v>407</v>
      </c>
      <c r="I193" t="s">
        <v>407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407</v>
      </c>
      <c r="P193" t="s">
        <v>407</v>
      </c>
      <c r="Q193" t="s">
        <v>407</v>
      </c>
      <c r="R193" t="s">
        <v>407</v>
      </c>
      <c r="S193" t="s">
        <v>407</v>
      </c>
      <c r="T193" t="s">
        <v>407</v>
      </c>
      <c r="U193" t="s">
        <v>407</v>
      </c>
      <c r="V193" t="s">
        <v>407</v>
      </c>
      <c r="W193" t="s">
        <v>407</v>
      </c>
      <c r="X193" t="s">
        <v>407</v>
      </c>
      <c r="Y193" t="s">
        <v>407</v>
      </c>
      <c r="Z193" t="s">
        <v>407</v>
      </c>
      <c r="AA193" t="s">
        <v>407</v>
      </c>
      <c r="AB193" t="s">
        <v>407</v>
      </c>
      <c r="AC193" t="s">
        <v>463</v>
      </c>
      <c r="AD193" t="s">
        <v>462</v>
      </c>
      <c r="AE193">
        <v>10</v>
      </c>
      <c r="AF193">
        <v>2</v>
      </c>
      <c r="AG193">
        <v>1</v>
      </c>
      <c r="AH193" t="s">
        <v>439</v>
      </c>
      <c r="AJ193" t="s">
        <v>60</v>
      </c>
      <c r="AK193" t="s">
        <v>114</v>
      </c>
      <c r="AM193">
        <v>3300</v>
      </c>
      <c r="AN193">
        <v>884</v>
      </c>
    </row>
    <row r="194" spans="1:40" x14ac:dyDescent="0.25">
      <c r="A194" t="s">
        <v>407</v>
      </c>
      <c r="B194" t="s">
        <v>407</v>
      </c>
      <c r="C194" t="s">
        <v>407</v>
      </c>
      <c r="D194" t="s">
        <v>407</v>
      </c>
      <c r="E194" t="s">
        <v>407</v>
      </c>
      <c r="F194" t="s">
        <v>407</v>
      </c>
      <c r="G194" t="s">
        <v>407</v>
      </c>
      <c r="H194" t="s">
        <v>407</v>
      </c>
      <c r="I194" t="s">
        <v>407</v>
      </c>
      <c r="J194" t="s">
        <v>407</v>
      </c>
      <c r="K194" t="s">
        <v>407</v>
      </c>
      <c r="L194" t="s">
        <v>407</v>
      </c>
      <c r="M194" t="s">
        <v>407</v>
      </c>
      <c r="N194" t="s">
        <v>407</v>
      </c>
      <c r="O194" t="s">
        <v>407</v>
      </c>
      <c r="P194" t="s">
        <v>407</v>
      </c>
      <c r="Q194" t="s">
        <v>407</v>
      </c>
      <c r="R194" t="s">
        <v>407</v>
      </c>
      <c r="S194" t="s">
        <v>407</v>
      </c>
      <c r="T194" t="s">
        <v>407</v>
      </c>
      <c r="U194" t="s">
        <v>407</v>
      </c>
      <c r="V194" t="s">
        <v>407</v>
      </c>
      <c r="W194" t="s">
        <v>407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463</v>
      </c>
      <c r="AD194" t="s">
        <v>462</v>
      </c>
      <c r="AE194">
        <v>10</v>
      </c>
      <c r="AF194">
        <v>3</v>
      </c>
      <c r="AH194" t="s">
        <v>408</v>
      </c>
      <c r="AJ194" t="s">
        <v>37</v>
      </c>
      <c r="AK194" t="s">
        <v>115</v>
      </c>
      <c r="AM194">
        <v>2618</v>
      </c>
      <c r="AN194">
        <v>2432</v>
      </c>
    </row>
    <row r="195" spans="1:40" x14ac:dyDescent="0.25">
      <c r="A195" t="s">
        <v>407</v>
      </c>
      <c r="B195" t="s">
        <v>407</v>
      </c>
      <c r="C195" t="s">
        <v>407</v>
      </c>
      <c r="D195" t="s">
        <v>407</v>
      </c>
      <c r="E195" t="s">
        <v>407</v>
      </c>
      <c r="F195" t="s">
        <v>407</v>
      </c>
      <c r="G195" t="s">
        <v>407</v>
      </c>
      <c r="H195" t="s">
        <v>407</v>
      </c>
      <c r="I195" t="s">
        <v>407</v>
      </c>
      <c r="J195" t="s">
        <v>407</v>
      </c>
      <c r="K195" t="s">
        <v>407</v>
      </c>
      <c r="L195" t="s">
        <v>407</v>
      </c>
      <c r="M195" t="s">
        <v>407</v>
      </c>
      <c r="N195" t="s">
        <v>407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V195" t="s">
        <v>407</v>
      </c>
      <c r="W195" t="s">
        <v>407</v>
      </c>
      <c r="X195" t="s">
        <v>407</v>
      </c>
      <c r="Y195" t="s">
        <v>407</v>
      </c>
      <c r="Z195" t="s">
        <v>407</v>
      </c>
      <c r="AA195" t="s">
        <v>407</v>
      </c>
      <c r="AB195" t="s">
        <v>407</v>
      </c>
      <c r="AC195" t="s">
        <v>463</v>
      </c>
      <c r="AD195" t="s">
        <v>462</v>
      </c>
      <c r="AE195">
        <v>10</v>
      </c>
      <c r="AF195">
        <v>4</v>
      </c>
      <c r="AG195">
        <v>1</v>
      </c>
      <c r="AH195" t="s">
        <v>464</v>
      </c>
      <c r="AJ195" t="s">
        <v>76</v>
      </c>
      <c r="AK195" t="s">
        <v>114</v>
      </c>
      <c r="AM195">
        <v>3069</v>
      </c>
      <c r="AN195">
        <v>3493</v>
      </c>
    </row>
    <row r="196" spans="1:40" x14ac:dyDescent="0.25">
      <c r="A196" t="s">
        <v>407</v>
      </c>
      <c r="B196" t="s">
        <v>407</v>
      </c>
      <c r="C196" t="s">
        <v>407</v>
      </c>
      <c r="D196" t="s">
        <v>407</v>
      </c>
      <c r="E196" t="s">
        <v>407</v>
      </c>
      <c r="F196" t="s">
        <v>407</v>
      </c>
      <c r="G196" t="s">
        <v>407</v>
      </c>
      <c r="H196" t="s">
        <v>407</v>
      </c>
      <c r="I196" t="s">
        <v>407</v>
      </c>
      <c r="J196" t="s">
        <v>407</v>
      </c>
      <c r="K196" t="s">
        <v>407</v>
      </c>
      <c r="L196" t="s">
        <v>407</v>
      </c>
      <c r="M196" t="s">
        <v>407</v>
      </c>
      <c r="N196" t="s">
        <v>407</v>
      </c>
      <c r="O196" t="s">
        <v>407</v>
      </c>
      <c r="P196" t="s">
        <v>407</v>
      </c>
      <c r="Q196" t="s">
        <v>407</v>
      </c>
      <c r="R196" t="s">
        <v>407</v>
      </c>
      <c r="S196" t="s">
        <v>407</v>
      </c>
      <c r="T196" t="s">
        <v>407</v>
      </c>
      <c r="U196" t="s">
        <v>407</v>
      </c>
      <c r="V196" t="s">
        <v>407</v>
      </c>
      <c r="W196" t="s">
        <v>407</v>
      </c>
      <c r="X196" t="s">
        <v>407</v>
      </c>
      <c r="Y196" t="s">
        <v>407</v>
      </c>
      <c r="Z196" t="s">
        <v>407</v>
      </c>
      <c r="AA196" t="s">
        <v>407</v>
      </c>
      <c r="AB196" t="s">
        <v>407</v>
      </c>
      <c r="AC196" t="s">
        <v>463</v>
      </c>
      <c r="AD196" t="s">
        <v>462</v>
      </c>
      <c r="AE196">
        <v>10</v>
      </c>
      <c r="AF196">
        <v>5</v>
      </c>
      <c r="AH196" t="s">
        <v>408</v>
      </c>
      <c r="AJ196" t="s">
        <v>37</v>
      </c>
      <c r="AK196" t="s">
        <v>115</v>
      </c>
      <c r="AM196">
        <v>3541</v>
      </c>
      <c r="AN196">
        <v>3332</v>
      </c>
    </row>
    <row r="197" spans="1:40" x14ac:dyDescent="0.25">
      <c r="A197" t="s">
        <v>407</v>
      </c>
      <c r="B197" t="s">
        <v>407</v>
      </c>
      <c r="C197" t="s">
        <v>407</v>
      </c>
      <c r="D197" t="s">
        <v>407</v>
      </c>
      <c r="E197" t="s">
        <v>407</v>
      </c>
      <c r="F197" t="s">
        <v>407</v>
      </c>
      <c r="G197" t="s">
        <v>407</v>
      </c>
      <c r="H197" t="s">
        <v>407</v>
      </c>
      <c r="I197" t="s">
        <v>407</v>
      </c>
      <c r="J197" t="s">
        <v>407</v>
      </c>
      <c r="K197" t="s">
        <v>407</v>
      </c>
      <c r="L197" t="s">
        <v>407</v>
      </c>
      <c r="M197" t="s">
        <v>407</v>
      </c>
      <c r="N197" t="s">
        <v>407</v>
      </c>
      <c r="O197" t="s">
        <v>407</v>
      </c>
      <c r="P197" t="s">
        <v>407</v>
      </c>
      <c r="Q197" t="s">
        <v>407</v>
      </c>
      <c r="R197" t="s">
        <v>407</v>
      </c>
      <c r="S197" t="s">
        <v>407</v>
      </c>
      <c r="T197" t="s">
        <v>407</v>
      </c>
      <c r="U197" t="s">
        <v>407</v>
      </c>
      <c r="V197" t="s">
        <v>407</v>
      </c>
      <c r="W197" t="s">
        <v>407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463</v>
      </c>
      <c r="AD197" t="s">
        <v>462</v>
      </c>
      <c r="AE197">
        <v>10</v>
      </c>
      <c r="AF197">
        <v>6</v>
      </c>
      <c r="AH197" t="s">
        <v>408</v>
      </c>
      <c r="AJ197" t="s">
        <v>37</v>
      </c>
      <c r="AK197" t="s">
        <v>115</v>
      </c>
      <c r="AM197">
        <v>2864</v>
      </c>
      <c r="AN197">
        <v>1375</v>
      </c>
    </row>
    <row r="198" spans="1:40" x14ac:dyDescent="0.25">
      <c r="A198" t="s">
        <v>407</v>
      </c>
      <c r="B198" t="s">
        <v>407</v>
      </c>
      <c r="C198" t="s">
        <v>407</v>
      </c>
      <c r="D198" t="s">
        <v>407</v>
      </c>
      <c r="E198" t="s">
        <v>407</v>
      </c>
      <c r="F198" t="s">
        <v>407</v>
      </c>
      <c r="G198" t="s">
        <v>407</v>
      </c>
      <c r="H198" t="s">
        <v>407</v>
      </c>
      <c r="I198" t="s">
        <v>407</v>
      </c>
      <c r="J198" t="s">
        <v>407</v>
      </c>
      <c r="K198" t="s">
        <v>407</v>
      </c>
      <c r="L198" t="s">
        <v>407</v>
      </c>
      <c r="M198" t="s">
        <v>407</v>
      </c>
      <c r="N198" t="s">
        <v>407</v>
      </c>
      <c r="O198" t="s">
        <v>407</v>
      </c>
      <c r="P198" t="s">
        <v>407</v>
      </c>
      <c r="Q198" t="s">
        <v>407</v>
      </c>
      <c r="R198" t="s">
        <v>407</v>
      </c>
      <c r="S198" t="s">
        <v>407</v>
      </c>
      <c r="T198" t="s">
        <v>407</v>
      </c>
      <c r="U198" t="s">
        <v>407</v>
      </c>
      <c r="V198" t="s">
        <v>407</v>
      </c>
      <c r="W198" t="s">
        <v>407</v>
      </c>
      <c r="X198" t="s">
        <v>407</v>
      </c>
      <c r="Y198" t="s">
        <v>407</v>
      </c>
      <c r="Z198" t="s">
        <v>407</v>
      </c>
      <c r="AA198" t="s">
        <v>407</v>
      </c>
      <c r="AB198" t="s">
        <v>407</v>
      </c>
      <c r="AC198" t="s">
        <v>463</v>
      </c>
      <c r="AD198" t="s">
        <v>462</v>
      </c>
      <c r="AE198">
        <v>10</v>
      </c>
      <c r="AF198">
        <v>7</v>
      </c>
      <c r="AH198" t="s">
        <v>408</v>
      </c>
      <c r="AJ198" t="s">
        <v>37</v>
      </c>
      <c r="AK198" t="s">
        <v>115</v>
      </c>
      <c r="AM198">
        <v>3026</v>
      </c>
      <c r="AN198">
        <v>826</v>
      </c>
    </row>
    <row r="199" spans="1:40" x14ac:dyDescent="0.25">
      <c r="A199" t="s">
        <v>407</v>
      </c>
      <c r="B199" t="s">
        <v>407</v>
      </c>
      <c r="C199" t="s">
        <v>407</v>
      </c>
      <c r="D199" t="s">
        <v>407</v>
      </c>
      <c r="E199" t="s">
        <v>407</v>
      </c>
      <c r="F199" t="s">
        <v>407</v>
      </c>
      <c r="G199" t="s">
        <v>407</v>
      </c>
      <c r="H199" t="s">
        <v>407</v>
      </c>
      <c r="I199" t="s">
        <v>407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407</v>
      </c>
      <c r="Q199" t="s">
        <v>407</v>
      </c>
      <c r="R199" t="s">
        <v>407</v>
      </c>
      <c r="S199" t="s">
        <v>407</v>
      </c>
      <c r="T199" t="s">
        <v>407</v>
      </c>
      <c r="U199" t="s">
        <v>407</v>
      </c>
      <c r="V199" t="s">
        <v>407</v>
      </c>
      <c r="W199" t="s">
        <v>407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463</v>
      </c>
      <c r="AD199" t="s">
        <v>462</v>
      </c>
      <c r="AE199">
        <v>10</v>
      </c>
      <c r="AF199">
        <v>8</v>
      </c>
      <c r="AH199" t="s">
        <v>456</v>
      </c>
      <c r="AJ199" t="s">
        <v>71</v>
      </c>
      <c r="AK199" t="s">
        <v>115</v>
      </c>
      <c r="AM199">
        <v>2377</v>
      </c>
      <c r="AN199">
        <v>2644</v>
      </c>
    </row>
    <row r="200" spans="1:40" x14ac:dyDescent="0.25">
      <c r="A200" t="s">
        <v>407</v>
      </c>
      <c r="B200" t="s">
        <v>407</v>
      </c>
      <c r="C200" t="s">
        <v>407</v>
      </c>
      <c r="D200" t="s">
        <v>407</v>
      </c>
      <c r="E200" t="s">
        <v>407</v>
      </c>
      <c r="F200" t="s">
        <v>407</v>
      </c>
      <c r="G200" t="s">
        <v>407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463</v>
      </c>
      <c r="AD200" t="s">
        <v>462</v>
      </c>
      <c r="AE200">
        <v>10</v>
      </c>
      <c r="AF200">
        <v>9</v>
      </c>
      <c r="AH200" t="s">
        <v>408</v>
      </c>
      <c r="AJ200" t="s">
        <v>37</v>
      </c>
      <c r="AK200" t="s">
        <v>115</v>
      </c>
      <c r="AM200">
        <v>2787</v>
      </c>
      <c r="AN200">
        <v>3101</v>
      </c>
    </row>
    <row r="201" spans="1:40" x14ac:dyDescent="0.25">
      <c r="A201" t="s">
        <v>407</v>
      </c>
      <c r="B201" t="s">
        <v>407</v>
      </c>
      <c r="C201" t="s">
        <v>407</v>
      </c>
      <c r="D201" t="s">
        <v>407</v>
      </c>
      <c r="E201" t="s">
        <v>407</v>
      </c>
      <c r="F201" t="s">
        <v>407</v>
      </c>
      <c r="G201" t="s">
        <v>407</v>
      </c>
      <c r="H201" t="s">
        <v>407</v>
      </c>
      <c r="I201" t="s">
        <v>407</v>
      </c>
      <c r="J201" t="s">
        <v>407</v>
      </c>
      <c r="K201" t="s">
        <v>407</v>
      </c>
      <c r="L201" t="s">
        <v>407</v>
      </c>
      <c r="M201" t="s">
        <v>407</v>
      </c>
      <c r="N201" t="s">
        <v>407</v>
      </c>
      <c r="O201" t="s">
        <v>407</v>
      </c>
      <c r="P201" t="s">
        <v>407</v>
      </c>
      <c r="Q201" t="s">
        <v>407</v>
      </c>
      <c r="R201" t="s">
        <v>407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t="s">
        <v>407</v>
      </c>
      <c r="Z201" t="s">
        <v>407</v>
      </c>
      <c r="AA201" t="s">
        <v>407</v>
      </c>
      <c r="AB201" t="s">
        <v>407</v>
      </c>
      <c r="AC201" t="s">
        <v>463</v>
      </c>
      <c r="AD201" t="s">
        <v>462</v>
      </c>
      <c r="AE201">
        <v>10</v>
      </c>
      <c r="AF201">
        <v>10</v>
      </c>
      <c r="AH201" t="s">
        <v>408</v>
      </c>
      <c r="AJ201" t="s">
        <v>37</v>
      </c>
      <c r="AK201" t="s">
        <v>115</v>
      </c>
      <c r="AM201">
        <v>1811</v>
      </c>
      <c r="AN201">
        <v>2432</v>
      </c>
    </row>
    <row r="202" spans="1:40" x14ac:dyDescent="0.25">
      <c r="A202" t="s">
        <v>407</v>
      </c>
      <c r="B202" t="s">
        <v>407</v>
      </c>
      <c r="C202" t="s">
        <v>407</v>
      </c>
      <c r="D202" t="s">
        <v>407</v>
      </c>
      <c r="E202" t="s">
        <v>407</v>
      </c>
      <c r="F202" t="s">
        <v>407</v>
      </c>
      <c r="G202" t="s">
        <v>407</v>
      </c>
      <c r="H202" t="s">
        <v>407</v>
      </c>
      <c r="I202" t="s">
        <v>407</v>
      </c>
      <c r="J202" t="s">
        <v>407</v>
      </c>
      <c r="K202" t="s">
        <v>407</v>
      </c>
      <c r="L202" t="s">
        <v>407</v>
      </c>
      <c r="M202" t="s">
        <v>407</v>
      </c>
      <c r="N202" t="s">
        <v>407</v>
      </c>
      <c r="O202" t="s">
        <v>407</v>
      </c>
      <c r="P202" t="s">
        <v>407</v>
      </c>
      <c r="Q202" t="s">
        <v>407</v>
      </c>
      <c r="R202" t="s">
        <v>407</v>
      </c>
      <c r="S202" t="s">
        <v>407</v>
      </c>
      <c r="T202" t="s">
        <v>407</v>
      </c>
      <c r="U202" t="s">
        <v>407</v>
      </c>
      <c r="V202" t="s">
        <v>407</v>
      </c>
      <c r="W202" t="s">
        <v>407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466</v>
      </c>
      <c r="AD202" t="s">
        <v>465</v>
      </c>
      <c r="AE202">
        <v>10</v>
      </c>
      <c r="AF202">
        <v>1</v>
      </c>
      <c r="AH202" t="s">
        <v>416</v>
      </c>
      <c r="AJ202" t="s">
        <v>46</v>
      </c>
      <c r="AK202" t="s">
        <v>115</v>
      </c>
      <c r="AM202">
        <v>2466</v>
      </c>
      <c r="AN202">
        <v>3308</v>
      </c>
    </row>
    <row r="203" spans="1:40" x14ac:dyDescent="0.25">
      <c r="A203" t="s">
        <v>407</v>
      </c>
      <c r="B203" t="s">
        <v>407</v>
      </c>
      <c r="C203" t="s">
        <v>407</v>
      </c>
      <c r="D203" t="s">
        <v>407</v>
      </c>
      <c r="E203" t="s">
        <v>407</v>
      </c>
      <c r="F203" t="s">
        <v>407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407</v>
      </c>
      <c r="P203" t="s">
        <v>407</v>
      </c>
      <c r="Q203" t="s">
        <v>407</v>
      </c>
      <c r="R203" t="s">
        <v>407</v>
      </c>
      <c r="S203" t="s">
        <v>407</v>
      </c>
      <c r="T203" t="s">
        <v>407</v>
      </c>
      <c r="U203" t="s">
        <v>407</v>
      </c>
      <c r="V203" t="s">
        <v>407</v>
      </c>
      <c r="W203" t="s">
        <v>407</v>
      </c>
      <c r="X203" t="s">
        <v>407</v>
      </c>
      <c r="Y203" t="s">
        <v>407</v>
      </c>
      <c r="Z203" t="s">
        <v>407</v>
      </c>
      <c r="AA203" t="s">
        <v>407</v>
      </c>
      <c r="AB203" t="s">
        <v>407</v>
      </c>
      <c r="AC203" t="s">
        <v>466</v>
      </c>
      <c r="AD203" t="s">
        <v>465</v>
      </c>
      <c r="AE203">
        <v>10</v>
      </c>
      <c r="AF203">
        <v>2</v>
      </c>
      <c r="AH203" t="s">
        <v>408</v>
      </c>
      <c r="AJ203" t="s">
        <v>37</v>
      </c>
      <c r="AK203" t="s">
        <v>115</v>
      </c>
      <c r="AM203">
        <v>3911</v>
      </c>
      <c r="AN203">
        <v>3296</v>
      </c>
    </row>
    <row r="204" spans="1:40" x14ac:dyDescent="0.25">
      <c r="A204" t="s">
        <v>407</v>
      </c>
      <c r="B204" t="s">
        <v>407</v>
      </c>
      <c r="C204" t="s">
        <v>407</v>
      </c>
      <c r="D204" t="s">
        <v>407</v>
      </c>
      <c r="E204" t="s">
        <v>407</v>
      </c>
      <c r="F204" t="s">
        <v>407</v>
      </c>
      <c r="G204" t="s">
        <v>407</v>
      </c>
      <c r="H204" t="s">
        <v>407</v>
      </c>
      <c r="I204" t="s">
        <v>407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407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t="s">
        <v>407</v>
      </c>
      <c r="V204" t="s">
        <v>407</v>
      </c>
      <c r="W204" t="s">
        <v>407</v>
      </c>
      <c r="X204" t="s">
        <v>407</v>
      </c>
      <c r="Y204" t="s">
        <v>407</v>
      </c>
      <c r="Z204" t="s">
        <v>407</v>
      </c>
      <c r="AA204" t="s">
        <v>407</v>
      </c>
      <c r="AB204" t="s">
        <v>407</v>
      </c>
      <c r="AC204" t="s">
        <v>466</v>
      </c>
      <c r="AD204" t="s">
        <v>465</v>
      </c>
      <c r="AE204">
        <v>10</v>
      </c>
      <c r="AF204">
        <v>3</v>
      </c>
      <c r="AG204">
        <v>1</v>
      </c>
      <c r="AH204" t="s">
        <v>409</v>
      </c>
      <c r="AJ204" t="s">
        <v>38</v>
      </c>
      <c r="AK204" t="s">
        <v>114</v>
      </c>
      <c r="AM204">
        <v>3115</v>
      </c>
      <c r="AN204">
        <v>3333</v>
      </c>
    </row>
    <row r="205" spans="1:40" x14ac:dyDescent="0.25">
      <c r="A205" t="s">
        <v>407</v>
      </c>
      <c r="B205" t="s">
        <v>407</v>
      </c>
      <c r="C205" t="s">
        <v>407</v>
      </c>
      <c r="D205" t="s">
        <v>407</v>
      </c>
      <c r="E205" t="s">
        <v>407</v>
      </c>
      <c r="F205" t="s">
        <v>407</v>
      </c>
      <c r="G205" t="s">
        <v>407</v>
      </c>
      <c r="H205" t="s">
        <v>407</v>
      </c>
      <c r="I205" t="s">
        <v>407</v>
      </c>
      <c r="J205" t="s">
        <v>407</v>
      </c>
      <c r="K205" t="s">
        <v>407</v>
      </c>
      <c r="L205" t="s">
        <v>407</v>
      </c>
      <c r="M205" t="s">
        <v>407</v>
      </c>
      <c r="N205" t="s">
        <v>407</v>
      </c>
      <c r="O205" t="s">
        <v>407</v>
      </c>
      <c r="P205" t="s">
        <v>407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V205" t="s">
        <v>407</v>
      </c>
      <c r="W205" t="s">
        <v>407</v>
      </c>
      <c r="X205" t="s">
        <v>407</v>
      </c>
      <c r="Y205" t="s">
        <v>407</v>
      </c>
      <c r="Z205" t="s">
        <v>407</v>
      </c>
      <c r="AA205" t="s">
        <v>407</v>
      </c>
      <c r="AB205" t="s">
        <v>407</v>
      </c>
      <c r="AC205" t="s">
        <v>466</v>
      </c>
      <c r="AD205" t="s">
        <v>465</v>
      </c>
      <c r="AE205">
        <v>10</v>
      </c>
      <c r="AF205">
        <v>4</v>
      </c>
      <c r="AH205" t="s">
        <v>408</v>
      </c>
      <c r="AJ205" t="s">
        <v>37</v>
      </c>
      <c r="AK205" t="s">
        <v>115</v>
      </c>
      <c r="AM205">
        <v>3740</v>
      </c>
      <c r="AN205">
        <v>2608</v>
      </c>
    </row>
    <row r="206" spans="1:40" x14ac:dyDescent="0.25">
      <c r="A206" t="s">
        <v>407</v>
      </c>
      <c r="B206" t="s">
        <v>407</v>
      </c>
      <c r="C206" t="s">
        <v>407</v>
      </c>
      <c r="D206" t="s">
        <v>407</v>
      </c>
      <c r="E206" t="s">
        <v>407</v>
      </c>
      <c r="F206" t="s">
        <v>407</v>
      </c>
      <c r="G206" t="s">
        <v>407</v>
      </c>
      <c r="H206" t="s">
        <v>407</v>
      </c>
      <c r="I206" t="s">
        <v>407</v>
      </c>
      <c r="J206" t="s">
        <v>407</v>
      </c>
      <c r="K206" t="s">
        <v>407</v>
      </c>
      <c r="L206" t="s">
        <v>407</v>
      </c>
      <c r="M206" t="s">
        <v>407</v>
      </c>
      <c r="N206" t="s">
        <v>407</v>
      </c>
      <c r="O206" t="s">
        <v>407</v>
      </c>
      <c r="P206" t="s">
        <v>407</v>
      </c>
      <c r="Q206" t="s">
        <v>407</v>
      </c>
      <c r="R206" t="s">
        <v>407</v>
      </c>
      <c r="S206" t="s">
        <v>407</v>
      </c>
      <c r="T206" t="s">
        <v>407</v>
      </c>
      <c r="U206" t="s">
        <v>407</v>
      </c>
      <c r="V206" t="s">
        <v>407</v>
      </c>
      <c r="W206" t="s">
        <v>407</v>
      </c>
      <c r="X206" t="s">
        <v>407</v>
      </c>
      <c r="Y206" t="s">
        <v>407</v>
      </c>
      <c r="Z206" t="s">
        <v>407</v>
      </c>
      <c r="AA206" t="s">
        <v>407</v>
      </c>
      <c r="AB206" t="s">
        <v>407</v>
      </c>
      <c r="AC206" t="s">
        <v>466</v>
      </c>
      <c r="AD206" t="s">
        <v>465</v>
      </c>
      <c r="AE206">
        <v>10</v>
      </c>
      <c r="AF206">
        <v>5</v>
      </c>
      <c r="AG206">
        <v>1</v>
      </c>
      <c r="AH206" t="s">
        <v>450</v>
      </c>
      <c r="AJ206" t="s">
        <v>67</v>
      </c>
      <c r="AK206" t="s">
        <v>114</v>
      </c>
      <c r="AM206">
        <v>2077</v>
      </c>
      <c r="AN206">
        <v>1671</v>
      </c>
    </row>
    <row r="207" spans="1:40" x14ac:dyDescent="0.25">
      <c r="A207" t="s">
        <v>407</v>
      </c>
      <c r="B207" t="s">
        <v>407</v>
      </c>
      <c r="C207" t="s">
        <v>407</v>
      </c>
      <c r="D207" t="s">
        <v>407</v>
      </c>
      <c r="E207" t="s">
        <v>407</v>
      </c>
      <c r="F207" t="s">
        <v>407</v>
      </c>
      <c r="G207" t="s">
        <v>407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407</v>
      </c>
      <c r="O207" t="s">
        <v>407</v>
      </c>
      <c r="P207" t="s">
        <v>407</v>
      </c>
      <c r="Q207" t="s">
        <v>407</v>
      </c>
      <c r="R207" t="s">
        <v>407</v>
      </c>
      <c r="S207" t="s">
        <v>407</v>
      </c>
      <c r="T207" t="s">
        <v>407</v>
      </c>
      <c r="U207" t="s">
        <v>407</v>
      </c>
      <c r="V207" t="s">
        <v>407</v>
      </c>
      <c r="W207" t="s">
        <v>407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466</v>
      </c>
      <c r="AD207" t="s">
        <v>465</v>
      </c>
      <c r="AE207">
        <v>10</v>
      </c>
      <c r="AF207">
        <v>6</v>
      </c>
      <c r="AH207" t="s">
        <v>408</v>
      </c>
      <c r="AJ207" t="s">
        <v>37</v>
      </c>
      <c r="AK207" t="s">
        <v>115</v>
      </c>
      <c r="AM207">
        <v>1444</v>
      </c>
      <c r="AN207">
        <v>2443</v>
      </c>
    </row>
    <row r="208" spans="1:40" x14ac:dyDescent="0.25">
      <c r="A208" t="s">
        <v>407</v>
      </c>
      <c r="B208" t="s">
        <v>407</v>
      </c>
      <c r="C208" t="s">
        <v>407</v>
      </c>
      <c r="D208" t="s">
        <v>407</v>
      </c>
      <c r="E208" t="s">
        <v>407</v>
      </c>
      <c r="F208" t="s">
        <v>407</v>
      </c>
      <c r="G208" t="s">
        <v>407</v>
      </c>
      <c r="H208" t="s">
        <v>407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407</v>
      </c>
      <c r="O208" t="s">
        <v>407</v>
      </c>
      <c r="P208" t="s">
        <v>407</v>
      </c>
      <c r="Q208" t="s">
        <v>407</v>
      </c>
      <c r="R208" t="s">
        <v>407</v>
      </c>
      <c r="S208" t="s">
        <v>407</v>
      </c>
      <c r="T208" t="s">
        <v>407</v>
      </c>
      <c r="U208" t="s">
        <v>407</v>
      </c>
      <c r="V208" t="s">
        <v>407</v>
      </c>
      <c r="W208" t="s">
        <v>407</v>
      </c>
      <c r="X208" t="s">
        <v>407</v>
      </c>
      <c r="Y208" t="s">
        <v>407</v>
      </c>
      <c r="Z208" t="s">
        <v>407</v>
      </c>
      <c r="AA208" t="s">
        <v>407</v>
      </c>
      <c r="AB208" t="s">
        <v>407</v>
      </c>
      <c r="AC208" t="s">
        <v>466</v>
      </c>
      <c r="AD208" t="s">
        <v>465</v>
      </c>
      <c r="AE208">
        <v>10</v>
      </c>
      <c r="AF208">
        <v>7</v>
      </c>
      <c r="AH208" t="s">
        <v>408</v>
      </c>
      <c r="AJ208" t="s">
        <v>37</v>
      </c>
      <c r="AK208" t="s">
        <v>115</v>
      </c>
      <c r="AM208">
        <v>3842</v>
      </c>
      <c r="AN208">
        <v>3425</v>
      </c>
    </row>
    <row r="209" spans="1:40" x14ac:dyDescent="0.25">
      <c r="A209" t="s">
        <v>407</v>
      </c>
      <c r="B209" t="s">
        <v>407</v>
      </c>
      <c r="C209" t="s">
        <v>407</v>
      </c>
      <c r="D209" t="s">
        <v>407</v>
      </c>
      <c r="E209" t="s">
        <v>407</v>
      </c>
      <c r="F209" t="s">
        <v>407</v>
      </c>
      <c r="G209" t="s">
        <v>407</v>
      </c>
      <c r="H209" t="s">
        <v>407</v>
      </c>
      <c r="I209" t="s">
        <v>407</v>
      </c>
      <c r="J209" t="s">
        <v>407</v>
      </c>
      <c r="K209" t="s">
        <v>407</v>
      </c>
      <c r="L209" t="s">
        <v>407</v>
      </c>
      <c r="M209" t="s">
        <v>407</v>
      </c>
      <c r="N209" t="s">
        <v>407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407</v>
      </c>
      <c r="V209" t="s">
        <v>407</v>
      </c>
      <c r="W209" t="s">
        <v>407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466</v>
      </c>
      <c r="AD209" t="s">
        <v>465</v>
      </c>
      <c r="AE209">
        <v>10</v>
      </c>
      <c r="AF209">
        <v>8</v>
      </c>
      <c r="AG209">
        <v>1</v>
      </c>
      <c r="AH209" t="s">
        <v>453</v>
      </c>
      <c r="AJ209" t="s">
        <v>69</v>
      </c>
      <c r="AK209" t="s">
        <v>114</v>
      </c>
      <c r="AM209">
        <v>3053</v>
      </c>
      <c r="AN209">
        <v>893</v>
      </c>
    </row>
    <row r="210" spans="1:40" x14ac:dyDescent="0.25">
      <c r="A210" t="s">
        <v>407</v>
      </c>
      <c r="B210" t="s">
        <v>407</v>
      </c>
      <c r="C210" t="s">
        <v>407</v>
      </c>
      <c r="D210" t="s">
        <v>407</v>
      </c>
      <c r="E210" t="s">
        <v>407</v>
      </c>
      <c r="F210" t="s">
        <v>407</v>
      </c>
      <c r="G210" t="s">
        <v>407</v>
      </c>
      <c r="H210" t="s">
        <v>407</v>
      </c>
      <c r="I210" t="s">
        <v>407</v>
      </c>
      <c r="J210" t="s">
        <v>407</v>
      </c>
      <c r="K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407</v>
      </c>
      <c r="S210" t="s">
        <v>407</v>
      </c>
      <c r="T210" t="s">
        <v>407</v>
      </c>
      <c r="U210" t="s">
        <v>407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466</v>
      </c>
      <c r="AD210" t="s">
        <v>465</v>
      </c>
      <c r="AE210">
        <v>10</v>
      </c>
      <c r="AF210">
        <v>9</v>
      </c>
      <c r="AH210" t="s">
        <v>408</v>
      </c>
      <c r="AJ210" t="s">
        <v>37</v>
      </c>
      <c r="AK210" t="s">
        <v>115</v>
      </c>
      <c r="AM210">
        <v>4184</v>
      </c>
      <c r="AN210">
        <v>1991</v>
      </c>
    </row>
    <row r="211" spans="1:40" x14ac:dyDescent="0.25">
      <c r="A211" t="s">
        <v>407</v>
      </c>
      <c r="B211" t="s">
        <v>407</v>
      </c>
      <c r="C211" t="s">
        <v>407</v>
      </c>
      <c r="D211" t="s">
        <v>407</v>
      </c>
      <c r="E211" t="s">
        <v>407</v>
      </c>
      <c r="F211" t="s">
        <v>407</v>
      </c>
      <c r="G211" t="s">
        <v>407</v>
      </c>
      <c r="H211" t="s">
        <v>407</v>
      </c>
      <c r="I211" t="s">
        <v>407</v>
      </c>
      <c r="J211" t="s">
        <v>407</v>
      </c>
      <c r="K211" t="s">
        <v>407</v>
      </c>
      <c r="L211" t="s">
        <v>407</v>
      </c>
      <c r="M211" t="s">
        <v>407</v>
      </c>
      <c r="N211" t="s">
        <v>407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t="s">
        <v>407</v>
      </c>
      <c r="V211" t="s">
        <v>407</v>
      </c>
      <c r="W211" t="s">
        <v>407</v>
      </c>
      <c r="X211" t="s">
        <v>407</v>
      </c>
      <c r="Y211" t="s">
        <v>407</v>
      </c>
      <c r="Z211" t="s">
        <v>407</v>
      </c>
      <c r="AA211" t="s">
        <v>407</v>
      </c>
      <c r="AB211" t="s">
        <v>407</v>
      </c>
      <c r="AC211" t="s">
        <v>466</v>
      </c>
      <c r="AD211" t="s">
        <v>465</v>
      </c>
      <c r="AE211">
        <v>10</v>
      </c>
      <c r="AF211">
        <v>10</v>
      </c>
      <c r="AH211" t="s">
        <v>408</v>
      </c>
      <c r="AJ211" t="s">
        <v>37</v>
      </c>
      <c r="AK211" t="s">
        <v>115</v>
      </c>
      <c r="AM211">
        <v>3497</v>
      </c>
      <c r="AN211">
        <v>3014</v>
      </c>
    </row>
    <row r="212" spans="1:40" x14ac:dyDescent="0.25">
      <c r="A212" t="s">
        <v>407</v>
      </c>
      <c r="B212" t="s">
        <v>407</v>
      </c>
      <c r="C212" t="s">
        <v>407</v>
      </c>
      <c r="D212" t="s">
        <v>407</v>
      </c>
      <c r="E212" t="s">
        <v>407</v>
      </c>
      <c r="F212" t="s">
        <v>407</v>
      </c>
      <c r="G212" t="s">
        <v>407</v>
      </c>
      <c r="H212" t="s">
        <v>407</v>
      </c>
      <c r="I212" t="s">
        <v>407</v>
      </c>
      <c r="J212" t="s">
        <v>407</v>
      </c>
      <c r="K212" t="s">
        <v>407</v>
      </c>
      <c r="L212" t="s">
        <v>407</v>
      </c>
      <c r="M212" t="s">
        <v>407</v>
      </c>
      <c r="N212" t="s">
        <v>407</v>
      </c>
      <c r="O212" t="s">
        <v>407</v>
      </c>
      <c r="P212" t="s">
        <v>407</v>
      </c>
      <c r="Q212" t="s">
        <v>407</v>
      </c>
      <c r="R212" t="s">
        <v>407</v>
      </c>
      <c r="S212" t="s">
        <v>407</v>
      </c>
      <c r="T212" t="s">
        <v>407</v>
      </c>
      <c r="U212" t="s">
        <v>407</v>
      </c>
      <c r="V212" t="s">
        <v>407</v>
      </c>
      <c r="W212" t="s">
        <v>407</v>
      </c>
      <c r="X212" t="s">
        <v>407</v>
      </c>
      <c r="Y212" t="s">
        <v>407</v>
      </c>
      <c r="Z212" t="s">
        <v>407</v>
      </c>
      <c r="AA212" t="s">
        <v>407</v>
      </c>
      <c r="AB212" t="s">
        <v>407</v>
      </c>
      <c r="AC212" t="s">
        <v>468</v>
      </c>
      <c r="AD212" t="s">
        <v>467</v>
      </c>
      <c r="AE212">
        <v>10</v>
      </c>
      <c r="AF212">
        <v>1</v>
      </c>
      <c r="AG212">
        <v>1</v>
      </c>
      <c r="AH212" t="s">
        <v>464</v>
      </c>
      <c r="AJ212" t="s">
        <v>76</v>
      </c>
      <c r="AK212" t="s">
        <v>114</v>
      </c>
      <c r="AM212">
        <v>3837</v>
      </c>
      <c r="AN212">
        <v>3487</v>
      </c>
    </row>
    <row r="213" spans="1:40" x14ac:dyDescent="0.25">
      <c r="A213" t="s">
        <v>407</v>
      </c>
      <c r="B213" t="s">
        <v>407</v>
      </c>
      <c r="C213" t="s">
        <v>407</v>
      </c>
      <c r="D213" t="s">
        <v>407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407</v>
      </c>
      <c r="U213" t="s">
        <v>407</v>
      </c>
      <c r="V213" t="s">
        <v>407</v>
      </c>
      <c r="W213" t="s">
        <v>407</v>
      </c>
      <c r="X213" t="s">
        <v>407</v>
      </c>
      <c r="Y213" t="s">
        <v>407</v>
      </c>
      <c r="Z213" t="s">
        <v>407</v>
      </c>
      <c r="AA213" t="s">
        <v>407</v>
      </c>
      <c r="AB213" t="s">
        <v>407</v>
      </c>
      <c r="AC213" t="s">
        <v>468</v>
      </c>
      <c r="AD213" t="s">
        <v>467</v>
      </c>
      <c r="AE213">
        <v>10</v>
      </c>
      <c r="AF213">
        <v>2</v>
      </c>
      <c r="AG213">
        <v>1</v>
      </c>
      <c r="AH213" t="s">
        <v>409</v>
      </c>
      <c r="AJ213" t="s">
        <v>38</v>
      </c>
      <c r="AK213" t="s">
        <v>114</v>
      </c>
      <c r="AM213">
        <v>1912</v>
      </c>
      <c r="AN213">
        <v>1253</v>
      </c>
    </row>
    <row r="214" spans="1:40" x14ac:dyDescent="0.25">
      <c r="A214" t="s">
        <v>407</v>
      </c>
      <c r="B214" t="s">
        <v>407</v>
      </c>
      <c r="C214" t="s">
        <v>407</v>
      </c>
      <c r="D214" t="s">
        <v>407</v>
      </c>
      <c r="E214" t="s">
        <v>407</v>
      </c>
      <c r="F214" t="s">
        <v>407</v>
      </c>
      <c r="G214" t="s">
        <v>407</v>
      </c>
      <c r="H214" t="s">
        <v>407</v>
      </c>
      <c r="I214" t="s">
        <v>407</v>
      </c>
      <c r="J214" t="s">
        <v>407</v>
      </c>
      <c r="K214" t="s">
        <v>407</v>
      </c>
      <c r="L214" t="s">
        <v>407</v>
      </c>
      <c r="M214" t="s">
        <v>407</v>
      </c>
      <c r="N214" t="s">
        <v>407</v>
      </c>
      <c r="O214" t="s">
        <v>407</v>
      </c>
      <c r="P214" t="s">
        <v>407</v>
      </c>
      <c r="Q214" t="s">
        <v>407</v>
      </c>
      <c r="R214" t="s">
        <v>407</v>
      </c>
      <c r="S214" t="s">
        <v>407</v>
      </c>
      <c r="T214" t="s">
        <v>407</v>
      </c>
      <c r="U214" t="s">
        <v>407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468</v>
      </c>
      <c r="AD214" t="s">
        <v>467</v>
      </c>
      <c r="AE214">
        <v>10</v>
      </c>
      <c r="AF214">
        <v>3</v>
      </c>
      <c r="AG214">
        <v>1</v>
      </c>
      <c r="AH214" t="s">
        <v>469</v>
      </c>
      <c r="AJ214" t="s">
        <v>79</v>
      </c>
      <c r="AK214" t="s">
        <v>114</v>
      </c>
      <c r="AM214">
        <v>2667</v>
      </c>
      <c r="AN214">
        <v>516</v>
      </c>
    </row>
    <row r="215" spans="1:40" x14ac:dyDescent="0.25">
      <c r="A215" t="s">
        <v>407</v>
      </c>
      <c r="B215" t="s">
        <v>407</v>
      </c>
      <c r="C215" t="s">
        <v>407</v>
      </c>
      <c r="D215" t="s">
        <v>407</v>
      </c>
      <c r="E215" t="s">
        <v>407</v>
      </c>
      <c r="F215" t="s">
        <v>407</v>
      </c>
      <c r="G215" t="s">
        <v>407</v>
      </c>
      <c r="H215" t="s">
        <v>407</v>
      </c>
      <c r="I215" t="s">
        <v>407</v>
      </c>
      <c r="J215" t="s">
        <v>407</v>
      </c>
      <c r="K215" t="s">
        <v>407</v>
      </c>
      <c r="L215" t="s">
        <v>407</v>
      </c>
      <c r="M215" t="s">
        <v>407</v>
      </c>
      <c r="N215" t="s">
        <v>407</v>
      </c>
      <c r="O215" t="s">
        <v>407</v>
      </c>
      <c r="P215" t="s">
        <v>407</v>
      </c>
      <c r="Q215" t="s">
        <v>407</v>
      </c>
      <c r="R215" t="s">
        <v>407</v>
      </c>
      <c r="S215" t="s">
        <v>407</v>
      </c>
      <c r="T215" t="s">
        <v>407</v>
      </c>
      <c r="U215" t="s">
        <v>407</v>
      </c>
      <c r="V215" t="s">
        <v>407</v>
      </c>
      <c r="W215" t="s">
        <v>407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468</v>
      </c>
      <c r="AD215" t="s">
        <v>467</v>
      </c>
      <c r="AE215">
        <v>10</v>
      </c>
      <c r="AF215">
        <v>4</v>
      </c>
      <c r="AH215" t="s">
        <v>411</v>
      </c>
      <c r="AJ215" t="s">
        <v>41</v>
      </c>
      <c r="AK215" t="s">
        <v>119</v>
      </c>
      <c r="AM215">
        <v>1177</v>
      </c>
      <c r="AN215">
        <v>1066</v>
      </c>
    </row>
    <row r="216" spans="1:40" x14ac:dyDescent="0.25">
      <c r="A216" t="s">
        <v>407</v>
      </c>
      <c r="B216" t="s">
        <v>407</v>
      </c>
      <c r="C216" t="s">
        <v>407</v>
      </c>
      <c r="D216" t="s">
        <v>407</v>
      </c>
      <c r="E216" t="s">
        <v>407</v>
      </c>
      <c r="F216" t="s">
        <v>407</v>
      </c>
      <c r="G216" t="s">
        <v>407</v>
      </c>
      <c r="H216" t="s">
        <v>407</v>
      </c>
      <c r="I216" t="s">
        <v>407</v>
      </c>
      <c r="J216" t="s">
        <v>407</v>
      </c>
      <c r="K216" t="s">
        <v>407</v>
      </c>
      <c r="L216" t="s">
        <v>407</v>
      </c>
      <c r="M216" t="s">
        <v>407</v>
      </c>
      <c r="N216" t="s">
        <v>407</v>
      </c>
      <c r="O216" t="s">
        <v>407</v>
      </c>
      <c r="P216" t="s">
        <v>407</v>
      </c>
      <c r="Q216" t="s">
        <v>407</v>
      </c>
      <c r="R216" t="s">
        <v>407</v>
      </c>
      <c r="S216" t="s">
        <v>407</v>
      </c>
      <c r="T216" t="s">
        <v>407</v>
      </c>
      <c r="U216" t="s">
        <v>407</v>
      </c>
      <c r="V216" t="s">
        <v>407</v>
      </c>
      <c r="W216" t="s">
        <v>407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468</v>
      </c>
      <c r="AD216" t="s">
        <v>467</v>
      </c>
      <c r="AE216">
        <v>10</v>
      </c>
      <c r="AF216">
        <v>5</v>
      </c>
      <c r="AG216">
        <v>1</v>
      </c>
      <c r="AH216" t="s">
        <v>409</v>
      </c>
      <c r="AJ216" t="s">
        <v>38</v>
      </c>
      <c r="AK216" t="s">
        <v>114</v>
      </c>
      <c r="AM216">
        <v>3228</v>
      </c>
      <c r="AN216">
        <v>2218</v>
      </c>
    </row>
    <row r="217" spans="1:40" x14ac:dyDescent="0.25">
      <c r="A217" t="s">
        <v>407</v>
      </c>
      <c r="B217" t="s">
        <v>407</v>
      </c>
      <c r="C217" t="s">
        <v>407</v>
      </c>
      <c r="D217" t="s">
        <v>407</v>
      </c>
      <c r="E217" t="s">
        <v>407</v>
      </c>
      <c r="F217" t="s">
        <v>407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407</v>
      </c>
      <c r="M217" t="s">
        <v>407</v>
      </c>
      <c r="N217" t="s">
        <v>407</v>
      </c>
      <c r="O217" t="s">
        <v>407</v>
      </c>
      <c r="P217" t="s">
        <v>407</v>
      </c>
      <c r="Q217" t="s">
        <v>407</v>
      </c>
      <c r="R217" t="s">
        <v>407</v>
      </c>
      <c r="S217" t="s">
        <v>407</v>
      </c>
      <c r="T217" t="s">
        <v>407</v>
      </c>
      <c r="U217" t="s">
        <v>407</v>
      </c>
      <c r="V217" t="s">
        <v>407</v>
      </c>
      <c r="W217" t="s">
        <v>407</v>
      </c>
      <c r="X217" t="s">
        <v>407</v>
      </c>
      <c r="Y217" t="s">
        <v>407</v>
      </c>
      <c r="Z217" t="s">
        <v>407</v>
      </c>
      <c r="AA217" t="s">
        <v>407</v>
      </c>
      <c r="AB217" t="s">
        <v>407</v>
      </c>
      <c r="AC217" t="s">
        <v>468</v>
      </c>
      <c r="AD217" t="s">
        <v>467</v>
      </c>
      <c r="AE217">
        <v>10</v>
      </c>
      <c r="AF217">
        <v>6</v>
      </c>
      <c r="AH217" t="s">
        <v>411</v>
      </c>
      <c r="AJ217" t="s">
        <v>41</v>
      </c>
      <c r="AK217" t="s">
        <v>119</v>
      </c>
      <c r="AM217">
        <v>3382</v>
      </c>
      <c r="AN217">
        <v>2135</v>
      </c>
    </row>
    <row r="218" spans="1:40" x14ac:dyDescent="0.25">
      <c r="A218" t="s">
        <v>407</v>
      </c>
      <c r="B218" t="s">
        <v>407</v>
      </c>
      <c r="C218" t="s">
        <v>407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407</v>
      </c>
      <c r="J218" t="s">
        <v>407</v>
      </c>
      <c r="K218" t="s">
        <v>407</v>
      </c>
      <c r="L218" t="s">
        <v>407</v>
      </c>
      <c r="M218" t="s">
        <v>407</v>
      </c>
      <c r="N218" t="s">
        <v>407</v>
      </c>
      <c r="O218" t="s">
        <v>407</v>
      </c>
      <c r="P218" t="s">
        <v>407</v>
      </c>
      <c r="Q218" t="s">
        <v>407</v>
      </c>
      <c r="R218" t="s">
        <v>407</v>
      </c>
      <c r="S218" t="s">
        <v>407</v>
      </c>
      <c r="T218" t="s">
        <v>407</v>
      </c>
      <c r="U218" t="s">
        <v>407</v>
      </c>
      <c r="V218" t="s">
        <v>407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468</v>
      </c>
      <c r="AD218" t="s">
        <v>467</v>
      </c>
      <c r="AE218">
        <v>10</v>
      </c>
      <c r="AF218">
        <v>7</v>
      </c>
      <c r="AH218" t="s">
        <v>408</v>
      </c>
      <c r="AJ218" t="s">
        <v>37</v>
      </c>
      <c r="AK218" t="s">
        <v>115</v>
      </c>
      <c r="AM218">
        <v>3268</v>
      </c>
      <c r="AN218">
        <v>506</v>
      </c>
    </row>
    <row r="219" spans="1:40" x14ac:dyDescent="0.25">
      <c r="A219" t="s">
        <v>407</v>
      </c>
      <c r="B219" t="s">
        <v>407</v>
      </c>
      <c r="C219" t="s">
        <v>407</v>
      </c>
      <c r="D219" t="s">
        <v>407</v>
      </c>
      <c r="E219" t="s">
        <v>407</v>
      </c>
      <c r="F219" t="s">
        <v>407</v>
      </c>
      <c r="G219" t="s">
        <v>407</v>
      </c>
      <c r="H219" t="s">
        <v>407</v>
      </c>
      <c r="I219" t="s">
        <v>407</v>
      </c>
      <c r="J219" t="s">
        <v>407</v>
      </c>
      <c r="K219" t="s">
        <v>407</v>
      </c>
      <c r="L219" t="s">
        <v>407</v>
      </c>
      <c r="M219" t="s">
        <v>407</v>
      </c>
      <c r="N219" t="s">
        <v>407</v>
      </c>
      <c r="O219" t="s">
        <v>407</v>
      </c>
      <c r="P219" t="s">
        <v>407</v>
      </c>
      <c r="Q219" t="s">
        <v>407</v>
      </c>
      <c r="R219" t="s">
        <v>407</v>
      </c>
      <c r="S219" t="s">
        <v>407</v>
      </c>
      <c r="T219" t="s">
        <v>407</v>
      </c>
      <c r="U219" t="s">
        <v>407</v>
      </c>
      <c r="V219" t="s">
        <v>407</v>
      </c>
      <c r="W219" t="s">
        <v>407</v>
      </c>
      <c r="X219" t="s">
        <v>407</v>
      </c>
      <c r="Y219" t="s">
        <v>407</v>
      </c>
      <c r="Z219" t="s">
        <v>407</v>
      </c>
      <c r="AA219" t="s">
        <v>407</v>
      </c>
      <c r="AB219" t="s">
        <v>407</v>
      </c>
      <c r="AC219" t="s">
        <v>468</v>
      </c>
      <c r="AD219" t="s">
        <v>467</v>
      </c>
      <c r="AE219">
        <v>10</v>
      </c>
      <c r="AF219">
        <v>8</v>
      </c>
      <c r="AG219">
        <v>3</v>
      </c>
      <c r="AH219" t="s">
        <v>410</v>
      </c>
      <c r="AJ219" t="s">
        <v>40</v>
      </c>
      <c r="AK219" t="s">
        <v>118</v>
      </c>
      <c r="AM219">
        <v>1582</v>
      </c>
      <c r="AN219">
        <v>1357</v>
      </c>
    </row>
    <row r="220" spans="1:40" x14ac:dyDescent="0.25">
      <c r="A220" t="s">
        <v>407</v>
      </c>
      <c r="B220" t="s">
        <v>407</v>
      </c>
      <c r="C220" t="s">
        <v>407</v>
      </c>
      <c r="D220" t="s">
        <v>407</v>
      </c>
      <c r="E220" t="s">
        <v>407</v>
      </c>
      <c r="F220" t="s">
        <v>407</v>
      </c>
      <c r="G220" t="s">
        <v>407</v>
      </c>
      <c r="H220" t="s">
        <v>407</v>
      </c>
      <c r="I220" t="s">
        <v>407</v>
      </c>
      <c r="J220" t="s">
        <v>407</v>
      </c>
      <c r="K220" t="s">
        <v>407</v>
      </c>
      <c r="L220" t="s">
        <v>407</v>
      </c>
      <c r="M220" t="s">
        <v>407</v>
      </c>
      <c r="N220" t="s">
        <v>407</v>
      </c>
      <c r="O220" t="s">
        <v>407</v>
      </c>
      <c r="P220" t="s">
        <v>407</v>
      </c>
      <c r="Q220" t="s">
        <v>407</v>
      </c>
      <c r="R220" t="s">
        <v>407</v>
      </c>
      <c r="S220" t="s">
        <v>407</v>
      </c>
      <c r="T220" t="s">
        <v>407</v>
      </c>
      <c r="U220" t="s">
        <v>407</v>
      </c>
      <c r="V220" t="s">
        <v>407</v>
      </c>
      <c r="W220" t="s">
        <v>407</v>
      </c>
      <c r="X220" t="s">
        <v>407</v>
      </c>
      <c r="Y220" t="s">
        <v>407</v>
      </c>
      <c r="Z220" t="s">
        <v>407</v>
      </c>
      <c r="AA220" t="s">
        <v>407</v>
      </c>
      <c r="AB220" t="s">
        <v>407</v>
      </c>
      <c r="AC220" t="s">
        <v>468</v>
      </c>
      <c r="AD220" t="s">
        <v>467</v>
      </c>
      <c r="AE220">
        <v>10</v>
      </c>
      <c r="AF220">
        <v>9</v>
      </c>
      <c r="AH220" t="s">
        <v>408</v>
      </c>
      <c r="AJ220" t="s">
        <v>37</v>
      </c>
      <c r="AK220" t="s">
        <v>115</v>
      </c>
      <c r="AM220">
        <v>1873</v>
      </c>
      <c r="AN220">
        <v>2845</v>
      </c>
    </row>
    <row r="221" spans="1:40" x14ac:dyDescent="0.25">
      <c r="A221" t="s">
        <v>407</v>
      </c>
      <c r="B221" t="s">
        <v>407</v>
      </c>
      <c r="C221" t="s">
        <v>407</v>
      </c>
      <c r="D221" t="s">
        <v>407</v>
      </c>
      <c r="E221" t="s">
        <v>407</v>
      </c>
      <c r="F221" t="s">
        <v>407</v>
      </c>
      <c r="G221" t="s">
        <v>407</v>
      </c>
      <c r="H221" t="s">
        <v>407</v>
      </c>
      <c r="I221" t="s">
        <v>407</v>
      </c>
      <c r="J221" t="s">
        <v>407</v>
      </c>
      <c r="K221" t="s">
        <v>407</v>
      </c>
      <c r="L221" t="s">
        <v>407</v>
      </c>
      <c r="M221" t="s">
        <v>407</v>
      </c>
      <c r="N221" t="s">
        <v>407</v>
      </c>
      <c r="O221" t="s">
        <v>407</v>
      </c>
      <c r="P221" t="s">
        <v>407</v>
      </c>
      <c r="Q221" t="s">
        <v>407</v>
      </c>
      <c r="R221" t="s">
        <v>407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407</v>
      </c>
      <c r="Z221" t="s">
        <v>407</v>
      </c>
      <c r="AA221" t="s">
        <v>407</v>
      </c>
      <c r="AB221" t="s">
        <v>407</v>
      </c>
      <c r="AC221" t="s">
        <v>468</v>
      </c>
      <c r="AD221" t="s">
        <v>467</v>
      </c>
      <c r="AE221">
        <v>10</v>
      </c>
      <c r="AF221">
        <v>10</v>
      </c>
      <c r="AH221" t="s">
        <v>408</v>
      </c>
      <c r="AJ221" t="s">
        <v>37</v>
      </c>
      <c r="AK221" t="s">
        <v>115</v>
      </c>
      <c r="AM221">
        <v>1288</v>
      </c>
      <c r="AN221">
        <v>570</v>
      </c>
    </row>
    <row r="222" spans="1:40" x14ac:dyDescent="0.25">
      <c r="A222" t="s">
        <v>407</v>
      </c>
      <c r="B222" t="s">
        <v>407</v>
      </c>
      <c r="C222" t="s">
        <v>407</v>
      </c>
      <c r="D222" t="s">
        <v>407</v>
      </c>
      <c r="E222" t="s">
        <v>407</v>
      </c>
      <c r="F222" t="s">
        <v>407</v>
      </c>
      <c r="G222" t="s">
        <v>407</v>
      </c>
      <c r="H222" t="s">
        <v>407</v>
      </c>
      <c r="I222" t="s">
        <v>407</v>
      </c>
      <c r="J222" t="s">
        <v>407</v>
      </c>
      <c r="K222" t="s">
        <v>407</v>
      </c>
      <c r="L222" t="s">
        <v>407</v>
      </c>
      <c r="M222" t="s">
        <v>407</v>
      </c>
      <c r="N222" t="s">
        <v>407</v>
      </c>
      <c r="O222" t="s">
        <v>407</v>
      </c>
      <c r="P222" t="s">
        <v>407</v>
      </c>
      <c r="Q222" t="s">
        <v>407</v>
      </c>
      <c r="R222" t="s">
        <v>407</v>
      </c>
      <c r="S222" t="s">
        <v>407</v>
      </c>
      <c r="T222" t="s">
        <v>407</v>
      </c>
      <c r="U222" t="s">
        <v>407</v>
      </c>
      <c r="V222" t="s">
        <v>407</v>
      </c>
      <c r="W222" t="s">
        <v>407</v>
      </c>
      <c r="X222" t="s">
        <v>407</v>
      </c>
      <c r="Y222" t="s">
        <v>407</v>
      </c>
      <c r="Z222" t="s">
        <v>407</v>
      </c>
      <c r="AA222" t="s">
        <v>407</v>
      </c>
      <c r="AB222" t="s">
        <v>407</v>
      </c>
      <c r="AC222" t="s">
        <v>471</v>
      </c>
      <c r="AD222" t="s">
        <v>470</v>
      </c>
      <c r="AE222">
        <v>10</v>
      </c>
      <c r="AF222">
        <v>1</v>
      </c>
      <c r="AG222">
        <v>3</v>
      </c>
      <c r="AH222" t="s">
        <v>410</v>
      </c>
      <c r="AJ222" t="s">
        <v>40</v>
      </c>
      <c r="AK222" t="s">
        <v>118</v>
      </c>
      <c r="AM222">
        <v>4309</v>
      </c>
      <c r="AN222">
        <v>2828</v>
      </c>
    </row>
    <row r="223" spans="1:40" x14ac:dyDescent="0.25">
      <c r="A223" t="s">
        <v>407</v>
      </c>
      <c r="B223" t="s">
        <v>407</v>
      </c>
      <c r="C223" t="s">
        <v>407</v>
      </c>
      <c r="D223" t="s">
        <v>407</v>
      </c>
      <c r="E223" t="s">
        <v>407</v>
      </c>
      <c r="F223" t="s">
        <v>407</v>
      </c>
      <c r="G223" t="s">
        <v>407</v>
      </c>
      <c r="H223" t="s">
        <v>407</v>
      </c>
      <c r="I223" t="s">
        <v>407</v>
      </c>
      <c r="J223" t="s">
        <v>407</v>
      </c>
      <c r="K223" t="s">
        <v>407</v>
      </c>
      <c r="L223" t="s">
        <v>407</v>
      </c>
      <c r="M223" t="s">
        <v>407</v>
      </c>
      <c r="N223" t="s">
        <v>407</v>
      </c>
      <c r="O223" t="s">
        <v>407</v>
      </c>
      <c r="P223" t="s">
        <v>407</v>
      </c>
      <c r="Q223" t="s">
        <v>407</v>
      </c>
      <c r="R223" t="s">
        <v>407</v>
      </c>
      <c r="S223" t="s">
        <v>407</v>
      </c>
      <c r="T223" t="s">
        <v>407</v>
      </c>
      <c r="U223" t="s">
        <v>407</v>
      </c>
      <c r="V223" t="s">
        <v>407</v>
      </c>
      <c r="W223" t="s">
        <v>407</v>
      </c>
      <c r="X223" t="s">
        <v>407</v>
      </c>
      <c r="Y223" t="s">
        <v>407</v>
      </c>
      <c r="Z223" t="s">
        <v>407</v>
      </c>
      <c r="AA223" t="s">
        <v>407</v>
      </c>
      <c r="AB223" t="s">
        <v>407</v>
      </c>
      <c r="AC223" t="s">
        <v>471</v>
      </c>
      <c r="AD223" t="s">
        <v>470</v>
      </c>
      <c r="AE223">
        <v>10</v>
      </c>
      <c r="AF223">
        <v>2</v>
      </c>
      <c r="AH223" t="s">
        <v>408</v>
      </c>
      <c r="AJ223" t="s">
        <v>37</v>
      </c>
      <c r="AK223" t="s">
        <v>115</v>
      </c>
      <c r="AM223">
        <v>2247</v>
      </c>
      <c r="AN223">
        <v>668</v>
      </c>
    </row>
    <row r="224" spans="1:40" x14ac:dyDescent="0.25">
      <c r="A224" t="s">
        <v>407</v>
      </c>
      <c r="B224" t="s">
        <v>407</v>
      </c>
      <c r="C224" t="s">
        <v>407</v>
      </c>
      <c r="D224" t="s">
        <v>407</v>
      </c>
      <c r="E224" t="s">
        <v>407</v>
      </c>
      <c r="F224" t="s">
        <v>407</v>
      </c>
      <c r="G224" t="s">
        <v>407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407</v>
      </c>
      <c r="Q224" t="s">
        <v>407</v>
      </c>
      <c r="R224" t="s">
        <v>407</v>
      </c>
      <c r="S224" t="s">
        <v>407</v>
      </c>
      <c r="T224" t="s">
        <v>407</v>
      </c>
      <c r="U224" t="s">
        <v>407</v>
      </c>
      <c r="V224" t="s">
        <v>407</v>
      </c>
      <c r="W224" t="s">
        <v>407</v>
      </c>
      <c r="X224" t="s">
        <v>407</v>
      </c>
      <c r="Y224" t="s">
        <v>407</v>
      </c>
      <c r="Z224" t="s">
        <v>407</v>
      </c>
      <c r="AA224" t="s">
        <v>407</v>
      </c>
      <c r="AB224" t="s">
        <v>407</v>
      </c>
      <c r="AC224" t="s">
        <v>471</v>
      </c>
      <c r="AD224" t="s">
        <v>470</v>
      </c>
      <c r="AE224">
        <v>10</v>
      </c>
      <c r="AF224">
        <v>3</v>
      </c>
      <c r="AH224" t="s">
        <v>408</v>
      </c>
      <c r="AJ224" t="s">
        <v>37</v>
      </c>
      <c r="AK224" t="s">
        <v>115</v>
      </c>
      <c r="AM224">
        <v>1674</v>
      </c>
      <c r="AN224">
        <v>2240</v>
      </c>
    </row>
    <row r="225" spans="1:40" x14ac:dyDescent="0.25">
      <c r="A225" t="s">
        <v>407</v>
      </c>
      <c r="B225" t="s">
        <v>407</v>
      </c>
      <c r="C225" t="s">
        <v>407</v>
      </c>
      <c r="D225" t="s">
        <v>407</v>
      </c>
      <c r="E225" t="s">
        <v>407</v>
      </c>
      <c r="F225" t="s">
        <v>407</v>
      </c>
      <c r="G225" t="s">
        <v>407</v>
      </c>
      <c r="H225" t="s">
        <v>407</v>
      </c>
      <c r="I225" t="s">
        <v>407</v>
      </c>
      <c r="J225" t="s">
        <v>407</v>
      </c>
      <c r="K225" t="s">
        <v>407</v>
      </c>
      <c r="L225" t="s">
        <v>407</v>
      </c>
      <c r="M225" t="s">
        <v>407</v>
      </c>
      <c r="N225" t="s">
        <v>407</v>
      </c>
      <c r="O225" t="s">
        <v>407</v>
      </c>
      <c r="P225" t="s">
        <v>407</v>
      </c>
      <c r="Q225" t="s">
        <v>407</v>
      </c>
      <c r="R225" t="s">
        <v>407</v>
      </c>
      <c r="S225" t="s">
        <v>407</v>
      </c>
      <c r="T225" t="s">
        <v>407</v>
      </c>
      <c r="U225" t="s">
        <v>407</v>
      </c>
      <c r="V225" t="s">
        <v>407</v>
      </c>
      <c r="W225" t="s">
        <v>407</v>
      </c>
      <c r="X225" t="s">
        <v>407</v>
      </c>
      <c r="Y225" t="s">
        <v>407</v>
      </c>
      <c r="Z225" t="s">
        <v>407</v>
      </c>
      <c r="AA225" t="s">
        <v>407</v>
      </c>
      <c r="AB225" t="s">
        <v>407</v>
      </c>
      <c r="AC225" t="s">
        <v>471</v>
      </c>
      <c r="AD225" t="s">
        <v>470</v>
      </c>
      <c r="AE225">
        <v>10</v>
      </c>
      <c r="AF225">
        <v>4</v>
      </c>
      <c r="AH225" t="s">
        <v>411</v>
      </c>
      <c r="AJ225" t="s">
        <v>41</v>
      </c>
      <c r="AK225" t="s">
        <v>119</v>
      </c>
      <c r="AM225">
        <v>3602</v>
      </c>
      <c r="AN225">
        <v>2600</v>
      </c>
    </row>
    <row r="226" spans="1:40" x14ac:dyDescent="0.25">
      <c r="A226" t="s">
        <v>407</v>
      </c>
      <c r="B226" t="s">
        <v>407</v>
      </c>
      <c r="C226" t="s">
        <v>407</v>
      </c>
      <c r="D226" t="s">
        <v>407</v>
      </c>
      <c r="E226" t="s">
        <v>407</v>
      </c>
      <c r="F226" t="s">
        <v>407</v>
      </c>
      <c r="G226" t="s">
        <v>407</v>
      </c>
      <c r="H226" t="s">
        <v>407</v>
      </c>
      <c r="I226" t="s">
        <v>407</v>
      </c>
      <c r="J226" t="s">
        <v>407</v>
      </c>
      <c r="K226" t="s">
        <v>407</v>
      </c>
      <c r="L226" t="s">
        <v>407</v>
      </c>
      <c r="M226" t="s">
        <v>407</v>
      </c>
      <c r="N226" t="s">
        <v>407</v>
      </c>
      <c r="O226" t="s">
        <v>407</v>
      </c>
      <c r="P226" t="s">
        <v>407</v>
      </c>
      <c r="Q226" t="s">
        <v>407</v>
      </c>
      <c r="R226" t="s">
        <v>407</v>
      </c>
      <c r="S226" t="s">
        <v>407</v>
      </c>
      <c r="T226" t="s">
        <v>407</v>
      </c>
      <c r="U226" t="s">
        <v>407</v>
      </c>
      <c r="V226" t="s">
        <v>407</v>
      </c>
      <c r="W226" t="s">
        <v>407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471</v>
      </c>
      <c r="AD226" t="s">
        <v>470</v>
      </c>
      <c r="AE226">
        <v>10</v>
      </c>
      <c r="AF226">
        <v>5</v>
      </c>
      <c r="AG226">
        <v>3</v>
      </c>
      <c r="AH226" t="s">
        <v>410</v>
      </c>
      <c r="AJ226" t="s">
        <v>40</v>
      </c>
      <c r="AK226" t="s">
        <v>118</v>
      </c>
      <c r="AM226">
        <v>2307</v>
      </c>
      <c r="AN226">
        <v>2077</v>
      </c>
    </row>
    <row r="227" spans="1:40" x14ac:dyDescent="0.25">
      <c r="A227" t="s">
        <v>407</v>
      </c>
      <c r="B227" t="s">
        <v>407</v>
      </c>
      <c r="C227" t="s">
        <v>407</v>
      </c>
      <c r="D227" t="s">
        <v>407</v>
      </c>
      <c r="E227" t="s">
        <v>407</v>
      </c>
      <c r="F227" t="s">
        <v>407</v>
      </c>
      <c r="G227" t="s">
        <v>407</v>
      </c>
      <c r="H227" t="s">
        <v>407</v>
      </c>
      <c r="I227" t="s">
        <v>407</v>
      </c>
      <c r="J227" t="s">
        <v>407</v>
      </c>
      <c r="K227" t="s">
        <v>407</v>
      </c>
      <c r="L227" t="s">
        <v>407</v>
      </c>
      <c r="M227" t="s">
        <v>407</v>
      </c>
      <c r="N227" t="s">
        <v>407</v>
      </c>
      <c r="O227" t="s">
        <v>407</v>
      </c>
      <c r="P227" t="s">
        <v>407</v>
      </c>
      <c r="Q227" t="s">
        <v>407</v>
      </c>
      <c r="R227" t="s">
        <v>407</v>
      </c>
      <c r="S227" t="s">
        <v>407</v>
      </c>
      <c r="T227" t="s">
        <v>407</v>
      </c>
      <c r="U227" t="s">
        <v>407</v>
      </c>
      <c r="V227" t="s">
        <v>407</v>
      </c>
      <c r="W227" t="s">
        <v>407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471</v>
      </c>
      <c r="AD227" t="s">
        <v>470</v>
      </c>
      <c r="AE227">
        <v>10</v>
      </c>
      <c r="AF227">
        <v>6</v>
      </c>
      <c r="AH227" t="s">
        <v>472</v>
      </c>
      <c r="AJ227" t="s">
        <v>81</v>
      </c>
      <c r="AK227" t="s">
        <v>120</v>
      </c>
      <c r="AM227">
        <v>3562</v>
      </c>
      <c r="AN227">
        <v>1527</v>
      </c>
    </row>
    <row r="228" spans="1:40" x14ac:dyDescent="0.25">
      <c r="A228" t="s">
        <v>407</v>
      </c>
      <c r="B228" t="s">
        <v>407</v>
      </c>
      <c r="C228" t="s">
        <v>407</v>
      </c>
      <c r="D228" t="s">
        <v>407</v>
      </c>
      <c r="E228" t="s">
        <v>407</v>
      </c>
      <c r="F228" t="s">
        <v>407</v>
      </c>
      <c r="G228" t="s">
        <v>407</v>
      </c>
      <c r="H228" t="s">
        <v>407</v>
      </c>
      <c r="I228" t="s">
        <v>407</v>
      </c>
      <c r="J228" t="s">
        <v>407</v>
      </c>
      <c r="K228" t="s">
        <v>407</v>
      </c>
      <c r="L228" t="s">
        <v>407</v>
      </c>
      <c r="M228" t="s">
        <v>407</v>
      </c>
      <c r="N228" t="s">
        <v>407</v>
      </c>
      <c r="O228" t="s">
        <v>407</v>
      </c>
      <c r="P228" t="s">
        <v>407</v>
      </c>
      <c r="Q228" t="s">
        <v>407</v>
      </c>
      <c r="R228" t="s">
        <v>407</v>
      </c>
      <c r="S228" t="s">
        <v>407</v>
      </c>
      <c r="T228" t="s">
        <v>407</v>
      </c>
      <c r="U228" t="s">
        <v>407</v>
      </c>
      <c r="V228" t="s">
        <v>407</v>
      </c>
      <c r="W228" t="s">
        <v>407</v>
      </c>
      <c r="X228" t="s">
        <v>407</v>
      </c>
      <c r="Y228" t="s">
        <v>407</v>
      </c>
      <c r="Z228" t="s">
        <v>407</v>
      </c>
      <c r="AA228" t="s">
        <v>407</v>
      </c>
      <c r="AB228" t="s">
        <v>407</v>
      </c>
      <c r="AC228" t="s">
        <v>471</v>
      </c>
      <c r="AD228" t="s">
        <v>470</v>
      </c>
      <c r="AE228">
        <v>10</v>
      </c>
      <c r="AF228">
        <v>7</v>
      </c>
      <c r="AG228">
        <v>3</v>
      </c>
      <c r="AH228" t="s">
        <v>410</v>
      </c>
      <c r="AJ228" t="s">
        <v>40</v>
      </c>
      <c r="AK228" t="s">
        <v>118</v>
      </c>
      <c r="AM228">
        <v>3370</v>
      </c>
      <c r="AN228">
        <v>723</v>
      </c>
    </row>
    <row r="229" spans="1:40" x14ac:dyDescent="0.25">
      <c r="A229" t="s">
        <v>407</v>
      </c>
      <c r="B229" t="s">
        <v>407</v>
      </c>
      <c r="C229" t="s">
        <v>407</v>
      </c>
      <c r="D229" t="s">
        <v>407</v>
      </c>
      <c r="E229" t="s">
        <v>407</v>
      </c>
      <c r="F229" t="s">
        <v>407</v>
      </c>
      <c r="G229" t="s">
        <v>407</v>
      </c>
      <c r="H229" t="s">
        <v>407</v>
      </c>
      <c r="I229" t="s">
        <v>407</v>
      </c>
      <c r="J229" t="s">
        <v>407</v>
      </c>
      <c r="K229" t="s">
        <v>407</v>
      </c>
      <c r="L229" t="s">
        <v>407</v>
      </c>
      <c r="M229" t="s">
        <v>407</v>
      </c>
      <c r="N229" t="s">
        <v>407</v>
      </c>
      <c r="O229" t="s">
        <v>407</v>
      </c>
      <c r="P229" t="s">
        <v>407</v>
      </c>
      <c r="Q229" t="s">
        <v>407</v>
      </c>
      <c r="R229" t="s">
        <v>407</v>
      </c>
      <c r="S229" t="s">
        <v>407</v>
      </c>
      <c r="T229" t="s">
        <v>407</v>
      </c>
      <c r="U229" t="s">
        <v>407</v>
      </c>
      <c r="V229" t="s">
        <v>407</v>
      </c>
      <c r="W229" t="s">
        <v>407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471</v>
      </c>
      <c r="AD229" t="s">
        <v>470</v>
      </c>
      <c r="AE229">
        <v>10</v>
      </c>
      <c r="AF229">
        <v>8</v>
      </c>
      <c r="AH229" t="s">
        <v>408</v>
      </c>
      <c r="AJ229" t="s">
        <v>37</v>
      </c>
      <c r="AK229" t="s">
        <v>115</v>
      </c>
      <c r="AM229">
        <v>1881</v>
      </c>
      <c r="AN229">
        <v>439</v>
      </c>
    </row>
    <row r="230" spans="1:40" x14ac:dyDescent="0.25">
      <c r="A230" t="s">
        <v>407</v>
      </c>
      <c r="B230" t="s">
        <v>407</v>
      </c>
      <c r="C230" t="s">
        <v>407</v>
      </c>
      <c r="D230" t="s">
        <v>407</v>
      </c>
      <c r="E230" t="s">
        <v>407</v>
      </c>
      <c r="F230" t="s">
        <v>407</v>
      </c>
      <c r="G230" t="s">
        <v>407</v>
      </c>
      <c r="H230" t="s">
        <v>407</v>
      </c>
      <c r="I230" t="s">
        <v>407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407</v>
      </c>
      <c r="P230" t="s">
        <v>407</v>
      </c>
      <c r="Q230" t="s">
        <v>407</v>
      </c>
      <c r="R230" t="s">
        <v>407</v>
      </c>
      <c r="S230" t="s">
        <v>407</v>
      </c>
      <c r="T230" t="s">
        <v>407</v>
      </c>
      <c r="U230" t="s">
        <v>407</v>
      </c>
      <c r="V230" t="s">
        <v>407</v>
      </c>
      <c r="W230" t="s">
        <v>407</v>
      </c>
      <c r="X230" t="s">
        <v>407</v>
      </c>
      <c r="Y230" t="s">
        <v>407</v>
      </c>
      <c r="Z230" t="s">
        <v>407</v>
      </c>
      <c r="AA230" t="s">
        <v>407</v>
      </c>
      <c r="AB230" t="s">
        <v>407</v>
      </c>
      <c r="AC230" t="s">
        <v>471</v>
      </c>
      <c r="AD230" t="s">
        <v>470</v>
      </c>
      <c r="AE230">
        <v>10</v>
      </c>
      <c r="AF230">
        <v>9</v>
      </c>
      <c r="AH230" t="s">
        <v>408</v>
      </c>
      <c r="AJ230" t="s">
        <v>37</v>
      </c>
      <c r="AK230" t="s">
        <v>115</v>
      </c>
      <c r="AM230">
        <v>3700</v>
      </c>
      <c r="AN230">
        <v>1387</v>
      </c>
    </row>
    <row r="231" spans="1:40" x14ac:dyDescent="0.25">
      <c r="A231" t="s">
        <v>407</v>
      </c>
      <c r="B231" t="s">
        <v>407</v>
      </c>
      <c r="C231" t="s">
        <v>407</v>
      </c>
      <c r="D231" t="s">
        <v>407</v>
      </c>
      <c r="E231" t="s">
        <v>407</v>
      </c>
      <c r="F231" t="s">
        <v>407</v>
      </c>
      <c r="G231" t="s">
        <v>407</v>
      </c>
      <c r="H231" t="s">
        <v>407</v>
      </c>
      <c r="I231" t="s">
        <v>407</v>
      </c>
      <c r="J231" t="s">
        <v>407</v>
      </c>
      <c r="K231" t="s">
        <v>407</v>
      </c>
      <c r="L231" t="s">
        <v>407</v>
      </c>
      <c r="M231" t="s">
        <v>407</v>
      </c>
      <c r="N231" t="s">
        <v>407</v>
      </c>
      <c r="O231" t="s">
        <v>407</v>
      </c>
      <c r="P231" t="s">
        <v>407</v>
      </c>
      <c r="Q231" t="s">
        <v>407</v>
      </c>
      <c r="R231" t="s">
        <v>407</v>
      </c>
      <c r="S231" t="s">
        <v>407</v>
      </c>
      <c r="T231" t="s">
        <v>407</v>
      </c>
      <c r="U231" t="s">
        <v>407</v>
      </c>
      <c r="V231" t="s">
        <v>407</v>
      </c>
      <c r="W231" t="s">
        <v>407</v>
      </c>
      <c r="X231" t="s">
        <v>407</v>
      </c>
      <c r="Y231" t="s">
        <v>407</v>
      </c>
      <c r="Z231" t="s">
        <v>407</v>
      </c>
      <c r="AA231" t="s">
        <v>407</v>
      </c>
      <c r="AB231" t="s">
        <v>407</v>
      </c>
      <c r="AC231" t="s">
        <v>471</v>
      </c>
      <c r="AD231" t="s">
        <v>470</v>
      </c>
      <c r="AE231">
        <v>10</v>
      </c>
      <c r="AF231">
        <v>10</v>
      </c>
      <c r="AH231" t="s">
        <v>416</v>
      </c>
      <c r="AJ231" t="s">
        <v>46</v>
      </c>
      <c r="AK231" t="s">
        <v>115</v>
      </c>
      <c r="AM231">
        <v>2508</v>
      </c>
      <c r="AN231">
        <v>2630</v>
      </c>
    </row>
    <row r="232" spans="1:40" x14ac:dyDescent="0.25">
      <c r="A232" t="s">
        <v>407</v>
      </c>
      <c r="B232" t="s">
        <v>407</v>
      </c>
      <c r="C232" t="s">
        <v>407</v>
      </c>
      <c r="D232" t="s">
        <v>407</v>
      </c>
      <c r="E232" t="s">
        <v>407</v>
      </c>
      <c r="F232" t="s">
        <v>407</v>
      </c>
      <c r="G232" t="s">
        <v>407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407</v>
      </c>
      <c r="P232" t="s">
        <v>407</v>
      </c>
      <c r="Q232" t="s">
        <v>407</v>
      </c>
      <c r="R232" t="s">
        <v>407</v>
      </c>
      <c r="S232" t="s">
        <v>407</v>
      </c>
      <c r="T232" t="s">
        <v>407</v>
      </c>
      <c r="U232" t="s">
        <v>407</v>
      </c>
      <c r="V232" t="s">
        <v>407</v>
      </c>
      <c r="W232" t="s">
        <v>407</v>
      </c>
      <c r="X232" t="s">
        <v>407</v>
      </c>
      <c r="Y232" t="s">
        <v>407</v>
      </c>
      <c r="Z232" t="s">
        <v>407</v>
      </c>
      <c r="AA232" t="s">
        <v>407</v>
      </c>
      <c r="AB232" t="s">
        <v>407</v>
      </c>
      <c r="AC232" t="s">
        <v>474</v>
      </c>
      <c r="AD232" t="s">
        <v>473</v>
      </c>
      <c r="AE232">
        <v>10</v>
      </c>
      <c r="AF232">
        <v>1</v>
      </c>
      <c r="AH232" t="s">
        <v>408</v>
      </c>
      <c r="AJ232" t="s">
        <v>37</v>
      </c>
      <c r="AK232" t="s">
        <v>115</v>
      </c>
      <c r="AM232">
        <v>2771</v>
      </c>
      <c r="AN232">
        <v>1551</v>
      </c>
    </row>
    <row r="233" spans="1:40" x14ac:dyDescent="0.25">
      <c r="A233" t="s">
        <v>407</v>
      </c>
      <c r="B233" t="s">
        <v>407</v>
      </c>
      <c r="C233" t="s">
        <v>407</v>
      </c>
      <c r="D233" t="s">
        <v>407</v>
      </c>
      <c r="E233" t="s">
        <v>407</v>
      </c>
      <c r="F233" t="s">
        <v>407</v>
      </c>
      <c r="G233" t="s">
        <v>407</v>
      </c>
      <c r="H233" t="s">
        <v>407</v>
      </c>
      <c r="I233" t="s">
        <v>407</v>
      </c>
      <c r="J233" t="s">
        <v>407</v>
      </c>
      <c r="K233" t="s">
        <v>407</v>
      </c>
      <c r="L233" t="s">
        <v>407</v>
      </c>
      <c r="M233" t="s">
        <v>407</v>
      </c>
      <c r="N233" t="s">
        <v>407</v>
      </c>
      <c r="O233" t="s">
        <v>407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407</v>
      </c>
      <c r="AC233" t="s">
        <v>474</v>
      </c>
      <c r="AD233" t="s">
        <v>473</v>
      </c>
      <c r="AE233">
        <v>10</v>
      </c>
      <c r="AF233">
        <v>2</v>
      </c>
      <c r="AH233" t="s">
        <v>415</v>
      </c>
      <c r="AJ233" t="s">
        <v>44</v>
      </c>
      <c r="AK233" t="s">
        <v>120</v>
      </c>
      <c r="AM233">
        <v>2933</v>
      </c>
      <c r="AN233">
        <v>3315</v>
      </c>
    </row>
    <row r="234" spans="1:40" x14ac:dyDescent="0.25">
      <c r="A234" t="s">
        <v>407</v>
      </c>
      <c r="B234" t="s">
        <v>407</v>
      </c>
      <c r="C234" t="s">
        <v>407</v>
      </c>
      <c r="D234" t="s">
        <v>407</v>
      </c>
      <c r="E234" t="s">
        <v>407</v>
      </c>
      <c r="F234" t="s">
        <v>407</v>
      </c>
      <c r="G234" t="s">
        <v>407</v>
      </c>
      <c r="H234" t="s">
        <v>407</v>
      </c>
      <c r="I234" t="s">
        <v>407</v>
      </c>
      <c r="J234" t="s">
        <v>407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407</v>
      </c>
      <c r="Q234" t="s">
        <v>407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474</v>
      </c>
      <c r="AD234" t="s">
        <v>473</v>
      </c>
      <c r="AE234">
        <v>10</v>
      </c>
      <c r="AF234">
        <v>3</v>
      </c>
      <c r="AH234" t="s">
        <v>408</v>
      </c>
      <c r="AJ234" t="s">
        <v>37</v>
      </c>
      <c r="AK234" t="s">
        <v>115</v>
      </c>
      <c r="AM234">
        <v>3319</v>
      </c>
      <c r="AN234">
        <v>1324</v>
      </c>
    </row>
    <row r="235" spans="1:40" x14ac:dyDescent="0.25">
      <c r="A235" t="s">
        <v>407</v>
      </c>
      <c r="B235" t="s">
        <v>407</v>
      </c>
      <c r="C235" t="s">
        <v>407</v>
      </c>
      <c r="D235" t="s">
        <v>407</v>
      </c>
      <c r="E235" t="s">
        <v>407</v>
      </c>
      <c r="F235" t="s">
        <v>407</v>
      </c>
      <c r="G235" t="s">
        <v>407</v>
      </c>
      <c r="H235" t="s">
        <v>407</v>
      </c>
      <c r="I235" t="s">
        <v>407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474</v>
      </c>
      <c r="AD235" t="s">
        <v>473</v>
      </c>
      <c r="AE235">
        <v>10</v>
      </c>
      <c r="AF235">
        <v>4</v>
      </c>
      <c r="AG235">
        <v>1</v>
      </c>
      <c r="AH235" t="s">
        <v>434</v>
      </c>
      <c r="AJ235" t="s">
        <v>56</v>
      </c>
      <c r="AK235" t="s">
        <v>114</v>
      </c>
      <c r="AM235">
        <v>3413</v>
      </c>
      <c r="AN235">
        <v>1700</v>
      </c>
    </row>
    <row r="236" spans="1:40" x14ac:dyDescent="0.25">
      <c r="A236" t="s">
        <v>407</v>
      </c>
      <c r="B236" t="s">
        <v>407</v>
      </c>
      <c r="C236" t="s">
        <v>407</v>
      </c>
      <c r="D236" t="s">
        <v>407</v>
      </c>
      <c r="E236" t="s">
        <v>407</v>
      </c>
      <c r="F236" t="s">
        <v>407</v>
      </c>
      <c r="G236" t="s">
        <v>407</v>
      </c>
      <c r="H236" t="s">
        <v>407</v>
      </c>
      <c r="I236" t="s">
        <v>407</v>
      </c>
      <c r="J236" t="s">
        <v>407</v>
      </c>
      <c r="K236" t="s">
        <v>407</v>
      </c>
      <c r="L236" t="s">
        <v>407</v>
      </c>
      <c r="M236" t="s">
        <v>407</v>
      </c>
      <c r="N236" t="s">
        <v>407</v>
      </c>
      <c r="O236" t="s">
        <v>407</v>
      </c>
      <c r="P236" t="s">
        <v>407</v>
      </c>
      <c r="Q236" t="s">
        <v>407</v>
      </c>
      <c r="R236" t="s">
        <v>407</v>
      </c>
      <c r="S236" t="s">
        <v>407</v>
      </c>
      <c r="T236" t="s">
        <v>407</v>
      </c>
      <c r="U236" t="s">
        <v>407</v>
      </c>
      <c r="V236" t="s">
        <v>407</v>
      </c>
      <c r="W236" t="s">
        <v>407</v>
      </c>
      <c r="X236" t="s">
        <v>407</v>
      </c>
      <c r="Y236" t="s">
        <v>407</v>
      </c>
      <c r="Z236" t="s">
        <v>407</v>
      </c>
      <c r="AA236" t="s">
        <v>407</v>
      </c>
      <c r="AB236" t="s">
        <v>407</v>
      </c>
      <c r="AC236" t="s">
        <v>474</v>
      </c>
      <c r="AD236" t="s">
        <v>473</v>
      </c>
      <c r="AE236">
        <v>10</v>
      </c>
      <c r="AF236">
        <v>5</v>
      </c>
      <c r="AH236" t="s">
        <v>411</v>
      </c>
      <c r="AJ236" t="s">
        <v>41</v>
      </c>
      <c r="AK236" t="s">
        <v>119</v>
      </c>
      <c r="AM236">
        <v>1455</v>
      </c>
      <c r="AN236">
        <v>1588</v>
      </c>
    </row>
    <row r="237" spans="1:40" x14ac:dyDescent="0.25">
      <c r="A237" t="s">
        <v>407</v>
      </c>
      <c r="B237" t="s">
        <v>407</v>
      </c>
      <c r="C237" t="s">
        <v>407</v>
      </c>
      <c r="D237" t="s">
        <v>407</v>
      </c>
      <c r="E237" t="s">
        <v>407</v>
      </c>
      <c r="F237" t="s">
        <v>407</v>
      </c>
      <c r="G237" t="s">
        <v>407</v>
      </c>
      <c r="H237" t="s">
        <v>407</v>
      </c>
      <c r="I237" t="s">
        <v>407</v>
      </c>
      <c r="J237" t="s">
        <v>407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407</v>
      </c>
      <c r="Q237" t="s">
        <v>407</v>
      </c>
      <c r="R237" t="s">
        <v>407</v>
      </c>
      <c r="S237" t="s">
        <v>407</v>
      </c>
      <c r="T237" t="s">
        <v>407</v>
      </c>
      <c r="U237" t="s">
        <v>407</v>
      </c>
      <c r="V237" t="s">
        <v>407</v>
      </c>
      <c r="W237" t="s">
        <v>407</v>
      </c>
      <c r="X237" t="s">
        <v>407</v>
      </c>
      <c r="Y237" t="s">
        <v>407</v>
      </c>
      <c r="Z237" t="s">
        <v>407</v>
      </c>
      <c r="AA237" t="s">
        <v>407</v>
      </c>
      <c r="AB237" t="s">
        <v>407</v>
      </c>
      <c r="AC237" t="s">
        <v>474</v>
      </c>
      <c r="AD237" t="s">
        <v>473</v>
      </c>
      <c r="AE237">
        <v>10</v>
      </c>
      <c r="AF237">
        <v>6</v>
      </c>
      <c r="AH237" t="s">
        <v>415</v>
      </c>
      <c r="AJ237" t="s">
        <v>44</v>
      </c>
      <c r="AK237" t="s">
        <v>120</v>
      </c>
      <c r="AM237">
        <v>1357</v>
      </c>
      <c r="AN237">
        <v>1897</v>
      </c>
    </row>
    <row r="238" spans="1:40" x14ac:dyDescent="0.25">
      <c r="A238" t="s">
        <v>407</v>
      </c>
      <c r="B238" t="s">
        <v>407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  <c r="R238" t="s">
        <v>407</v>
      </c>
      <c r="S238" t="s">
        <v>407</v>
      </c>
      <c r="T238" t="s">
        <v>407</v>
      </c>
      <c r="U238" t="s">
        <v>407</v>
      </c>
      <c r="V238" t="s">
        <v>407</v>
      </c>
      <c r="W238" t="s">
        <v>407</v>
      </c>
      <c r="X238" t="s">
        <v>407</v>
      </c>
      <c r="Y238" t="s">
        <v>407</v>
      </c>
      <c r="Z238" t="s">
        <v>407</v>
      </c>
      <c r="AA238" t="s">
        <v>407</v>
      </c>
      <c r="AB238" t="s">
        <v>407</v>
      </c>
      <c r="AC238" t="s">
        <v>474</v>
      </c>
      <c r="AD238" t="s">
        <v>473</v>
      </c>
      <c r="AE238">
        <v>10</v>
      </c>
      <c r="AF238">
        <v>7</v>
      </c>
      <c r="AH238" t="s">
        <v>411</v>
      </c>
      <c r="AJ238" t="s">
        <v>41</v>
      </c>
      <c r="AK238" t="s">
        <v>119</v>
      </c>
      <c r="AM238">
        <v>4169</v>
      </c>
      <c r="AN238">
        <v>1713</v>
      </c>
    </row>
    <row r="239" spans="1:40" x14ac:dyDescent="0.25">
      <c r="A239" t="s">
        <v>407</v>
      </c>
      <c r="B239" t="s">
        <v>407</v>
      </c>
      <c r="C239" t="s">
        <v>407</v>
      </c>
      <c r="D239" t="s">
        <v>407</v>
      </c>
      <c r="E239" t="s">
        <v>407</v>
      </c>
      <c r="F239" t="s">
        <v>407</v>
      </c>
      <c r="G239" t="s">
        <v>407</v>
      </c>
      <c r="H239" t="s">
        <v>407</v>
      </c>
      <c r="I239" t="s">
        <v>407</v>
      </c>
      <c r="J239" t="s">
        <v>407</v>
      </c>
      <c r="K239" t="s">
        <v>407</v>
      </c>
      <c r="L239" t="s">
        <v>407</v>
      </c>
      <c r="M239" t="s">
        <v>407</v>
      </c>
      <c r="N239" t="s">
        <v>407</v>
      </c>
      <c r="O239" t="s">
        <v>407</v>
      </c>
      <c r="P239" t="s">
        <v>407</v>
      </c>
      <c r="Q239" t="s">
        <v>407</v>
      </c>
      <c r="R239" t="s">
        <v>407</v>
      </c>
      <c r="S239" t="s">
        <v>407</v>
      </c>
      <c r="T239" t="s">
        <v>407</v>
      </c>
      <c r="U239" t="s">
        <v>407</v>
      </c>
      <c r="V239" t="s">
        <v>407</v>
      </c>
      <c r="W239" t="s">
        <v>407</v>
      </c>
      <c r="X239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474</v>
      </c>
      <c r="AD239" t="s">
        <v>473</v>
      </c>
      <c r="AE239">
        <v>10</v>
      </c>
      <c r="AF239">
        <v>8</v>
      </c>
      <c r="AH239" t="s">
        <v>415</v>
      </c>
      <c r="AJ239" t="s">
        <v>44</v>
      </c>
      <c r="AK239" t="s">
        <v>120</v>
      </c>
      <c r="AM239">
        <v>3132</v>
      </c>
      <c r="AN239">
        <v>1150</v>
      </c>
    </row>
    <row r="240" spans="1:40" x14ac:dyDescent="0.25">
      <c r="A240" t="s">
        <v>407</v>
      </c>
      <c r="B240" t="s">
        <v>407</v>
      </c>
      <c r="C240" t="s">
        <v>407</v>
      </c>
      <c r="D240" t="s">
        <v>407</v>
      </c>
      <c r="E240" t="s">
        <v>407</v>
      </c>
      <c r="F240" t="s">
        <v>407</v>
      </c>
      <c r="G240" t="s">
        <v>407</v>
      </c>
      <c r="H240" t="s">
        <v>407</v>
      </c>
      <c r="I240" t="s">
        <v>407</v>
      </c>
      <c r="J240" t="s">
        <v>407</v>
      </c>
      <c r="K240" t="s">
        <v>407</v>
      </c>
      <c r="L240" t="s">
        <v>407</v>
      </c>
      <c r="M240" t="s">
        <v>407</v>
      </c>
      <c r="N240" t="s">
        <v>407</v>
      </c>
      <c r="O240" t="s">
        <v>407</v>
      </c>
      <c r="P240" t="s">
        <v>407</v>
      </c>
      <c r="Q240" t="s">
        <v>407</v>
      </c>
      <c r="R240" t="s">
        <v>407</v>
      </c>
      <c r="S240" t="s">
        <v>407</v>
      </c>
      <c r="T240" t="s">
        <v>407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407</v>
      </c>
      <c r="AA240" t="s">
        <v>407</v>
      </c>
      <c r="AB240" t="s">
        <v>407</v>
      </c>
      <c r="AC240" t="s">
        <v>474</v>
      </c>
      <c r="AD240" t="s">
        <v>473</v>
      </c>
      <c r="AE240">
        <v>10</v>
      </c>
      <c r="AF240">
        <v>9</v>
      </c>
      <c r="AH240" t="s">
        <v>415</v>
      </c>
      <c r="AJ240" t="s">
        <v>44</v>
      </c>
      <c r="AK240" t="s">
        <v>120</v>
      </c>
      <c r="AM240">
        <v>2732</v>
      </c>
      <c r="AN240">
        <v>3332</v>
      </c>
    </row>
    <row r="241" spans="1:40" x14ac:dyDescent="0.25">
      <c r="A241" t="s">
        <v>407</v>
      </c>
      <c r="B241" t="s">
        <v>407</v>
      </c>
      <c r="C241" t="s">
        <v>407</v>
      </c>
      <c r="D241" t="s">
        <v>407</v>
      </c>
      <c r="E241" t="s">
        <v>407</v>
      </c>
      <c r="F241" t="s">
        <v>407</v>
      </c>
      <c r="G241" t="s">
        <v>407</v>
      </c>
      <c r="H241" t="s">
        <v>407</v>
      </c>
      <c r="I241" t="s">
        <v>407</v>
      </c>
      <c r="J241" t="s">
        <v>407</v>
      </c>
      <c r="K241" t="s">
        <v>407</v>
      </c>
      <c r="L241" t="s">
        <v>407</v>
      </c>
      <c r="M241" t="s">
        <v>407</v>
      </c>
      <c r="N241" t="s">
        <v>407</v>
      </c>
      <c r="O241" t="s">
        <v>407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V241" t="s">
        <v>407</v>
      </c>
      <c r="W241" t="s">
        <v>407</v>
      </c>
      <c r="X241" t="s">
        <v>407</v>
      </c>
      <c r="Y241" t="s">
        <v>407</v>
      </c>
      <c r="Z241" t="s">
        <v>407</v>
      </c>
      <c r="AA241" t="s">
        <v>407</v>
      </c>
      <c r="AB241" t="s">
        <v>407</v>
      </c>
      <c r="AC241" t="s">
        <v>474</v>
      </c>
      <c r="AD241" t="s">
        <v>473</v>
      </c>
      <c r="AE241">
        <v>10</v>
      </c>
      <c r="AF241">
        <v>10</v>
      </c>
      <c r="AH241" t="s">
        <v>415</v>
      </c>
      <c r="AJ241" t="s">
        <v>44</v>
      </c>
      <c r="AK241" t="s">
        <v>120</v>
      </c>
      <c r="AM241">
        <v>1908</v>
      </c>
      <c r="AN241">
        <v>1124</v>
      </c>
    </row>
    <row r="242" spans="1:40" x14ac:dyDescent="0.25">
      <c r="A242" t="s">
        <v>407</v>
      </c>
      <c r="B242" t="s">
        <v>407</v>
      </c>
      <c r="C242" t="s">
        <v>407</v>
      </c>
      <c r="D242" t="s">
        <v>407</v>
      </c>
      <c r="E242" t="s">
        <v>407</v>
      </c>
      <c r="F242" t="s">
        <v>407</v>
      </c>
      <c r="G242" t="s">
        <v>407</v>
      </c>
      <c r="H242" t="s">
        <v>407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t="s">
        <v>407</v>
      </c>
      <c r="P242" t="s">
        <v>407</v>
      </c>
      <c r="Q242" t="s">
        <v>407</v>
      </c>
      <c r="R242" t="s">
        <v>407</v>
      </c>
      <c r="S242" t="s">
        <v>407</v>
      </c>
      <c r="T242" t="s">
        <v>407</v>
      </c>
      <c r="U242" t="s">
        <v>407</v>
      </c>
      <c r="V242" t="s">
        <v>407</v>
      </c>
      <c r="W242" t="s">
        <v>407</v>
      </c>
      <c r="X242" t="s">
        <v>407</v>
      </c>
      <c r="Y242" t="s">
        <v>407</v>
      </c>
      <c r="Z242" t="s">
        <v>407</v>
      </c>
      <c r="AA242" t="s">
        <v>407</v>
      </c>
      <c r="AB242" t="s">
        <v>407</v>
      </c>
      <c r="AC242" t="s">
        <v>476</v>
      </c>
      <c r="AD242" t="s">
        <v>475</v>
      </c>
      <c r="AE242">
        <v>10</v>
      </c>
      <c r="AF242">
        <v>1</v>
      </c>
      <c r="AG242">
        <v>1</v>
      </c>
      <c r="AH242" t="s">
        <v>464</v>
      </c>
      <c r="AJ242" t="s">
        <v>76</v>
      </c>
      <c r="AK242" t="s">
        <v>114</v>
      </c>
      <c r="AM242">
        <v>3676</v>
      </c>
      <c r="AN242">
        <v>2910</v>
      </c>
    </row>
    <row r="243" spans="1:40" x14ac:dyDescent="0.25">
      <c r="A243" t="s">
        <v>407</v>
      </c>
      <c r="B243" t="s">
        <v>407</v>
      </c>
      <c r="C243" t="s">
        <v>407</v>
      </c>
      <c r="D243" t="s">
        <v>407</v>
      </c>
      <c r="E243" t="s">
        <v>407</v>
      </c>
      <c r="F243" t="s">
        <v>407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L243" t="s">
        <v>407</v>
      </c>
      <c r="M243" t="s">
        <v>407</v>
      </c>
      <c r="N243" t="s">
        <v>407</v>
      </c>
      <c r="O243" t="s">
        <v>407</v>
      </c>
      <c r="P243" t="s">
        <v>407</v>
      </c>
      <c r="Q243" t="s">
        <v>407</v>
      </c>
      <c r="R243" t="s">
        <v>407</v>
      </c>
      <c r="S243" t="s">
        <v>407</v>
      </c>
      <c r="T243" t="s">
        <v>407</v>
      </c>
      <c r="U243" t="s">
        <v>407</v>
      </c>
      <c r="V243" t="s">
        <v>407</v>
      </c>
      <c r="W243" t="s">
        <v>407</v>
      </c>
      <c r="X243" t="s">
        <v>407</v>
      </c>
      <c r="Y243" t="s">
        <v>407</v>
      </c>
      <c r="Z243" t="s">
        <v>407</v>
      </c>
      <c r="AA243" t="s">
        <v>407</v>
      </c>
      <c r="AB243" t="s">
        <v>407</v>
      </c>
      <c r="AC243" t="s">
        <v>476</v>
      </c>
      <c r="AD243" t="s">
        <v>475</v>
      </c>
      <c r="AE243">
        <v>10</v>
      </c>
      <c r="AF243">
        <v>2</v>
      </c>
      <c r="AH243" t="s">
        <v>408</v>
      </c>
      <c r="AJ243" t="s">
        <v>37</v>
      </c>
      <c r="AK243" t="s">
        <v>115</v>
      </c>
      <c r="AM243">
        <v>1533</v>
      </c>
      <c r="AN243">
        <v>1308</v>
      </c>
    </row>
    <row r="244" spans="1:40" x14ac:dyDescent="0.25">
      <c r="A244" t="s">
        <v>407</v>
      </c>
      <c r="B244" t="s">
        <v>407</v>
      </c>
      <c r="C244" t="s">
        <v>407</v>
      </c>
      <c r="D244" t="s">
        <v>407</v>
      </c>
      <c r="E244" t="s">
        <v>407</v>
      </c>
      <c r="F244" t="s">
        <v>407</v>
      </c>
      <c r="G244" t="s">
        <v>407</v>
      </c>
      <c r="H244" t="s">
        <v>407</v>
      </c>
      <c r="I244" t="s">
        <v>407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407</v>
      </c>
      <c r="P244" t="s">
        <v>407</v>
      </c>
      <c r="Q244" t="s">
        <v>407</v>
      </c>
      <c r="R244" t="s">
        <v>407</v>
      </c>
      <c r="S244" t="s">
        <v>407</v>
      </c>
      <c r="T244" t="s">
        <v>407</v>
      </c>
      <c r="U244" t="s">
        <v>407</v>
      </c>
      <c r="V244" t="s">
        <v>407</v>
      </c>
      <c r="W244" t="s">
        <v>407</v>
      </c>
      <c r="X244" t="s">
        <v>407</v>
      </c>
      <c r="Y244" t="s">
        <v>407</v>
      </c>
      <c r="Z244" t="s">
        <v>407</v>
      </c>
      <c r="AA244" t="s">
        <v>407</v>
      </c>
      <c r="AB244" t="s">
        <v>407</v>
      </c>
      <c r="AC244" t="s">
        <v>476</v>
      </c>
      <c r="AD244" t="s">
        <v>475</v>
      </c>
      <c r="AE244">
        <v>10</v>
      </c>
      <c r="AF244">
        <v>3</v>
      </c>
      <c r="AH244" t="s">
        <v>416</v>
      </c>
      <c r="AJ244" t="s">
        <v>46</v>
      </c>
      <c r="AK244" t="s">
        <v>115</v>
      </c>
      <c r="AM244">
        <v>2911</v>
      </c>
      <c r="AN244">
        <v>1111</v>
      </c>
    </row>
    <row r="245" spans="1:40" x14ac:dyDescent="0.25">
      <c r="A245" t="s">
        <v>407</v>
      </c>
      <c r="B245" t="s">
        <v>407</v>
      </c>
      <c r="C245" t="s">
        <v>407</v>
      </c>
      <c r="D245" t="s">
        <v>407</v>
      </c>
      <c r="E245" t="s">
        <v>407</v>
      </c>
      <c r="F245" t="s">
        <v>407</v>
      </c>
      <c r="G245" t="s">
        <v>407</v>
      </c>
      <c r="H245" t="s">
        <v>407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407</v>
      </c>
      <c r="O245" t="s">
        <v>407</v>
      </c>
      <c r="P245" t="s">
        <v>407</v>
      </c>
      <c r="Q245" t="s">
        <v>407</v>
      </c>
      <c r="R245" t="s">
        <v>407</v>
      </c>
      <c r="S245" t="s">
        <v>407</v>
      </c>
      <c r="T245" t="s">
        <v>407</v>
      </c>
      <c r="U245" t="s">
        <v>407</v>
      </c>
      <c r="V245" t="s">
        <v>407</v>
      </c>
      <c r="W245" t="s">
        <v>407</v>
      </c>
      <c r="X245" t="s">
        <v>407</v>
      </c>
      <c r="Y245" t="s">
        <v>407</v>
      </c>
      <c r="Z245" t="s">
        <v>407</v>
      </c>
      <c r="AA245" t="s">
        <v>407</v>
      </c>
      <c r="AB245" t="s">
        <v>407</v>
      </c>
      <c r="AC245" t="s">
        <v>476</v>
      </c>
      <c r="AD245" t="s">
        <v>475</v>
      </c>
      <c r="AE245">
        <v>10</v>
      </c>
      <c r="AF245">
        <v>4</v>
      </c>
      <c r="AH245" t="s">
        <v>408</v>
      </c>
      <c r="AJ245" t="s">
        <v>37</v>
      </c>
      <c r="AK245" t="s">
        <v>115</v>
      </c>
      <c r="AM245">
        <v>4235</v>
      </c>
      <c r="AN245">
        <v>1389</v>
      </c>
    </row>
    <row r="246" spans="1:40" x14ac:dyDescent="0.25">
      <c r="A246" t="s">
        <v>407</v>
      </c>
      <c r="B246" t="s">
        <v>407</v>
      </c>
      <c r="C246" t="s">
        <v>407</v>
      </c>
      <c r="D246" t="s">
        <v>407</v>
      </c>
      <c r="E246" t="s">
        <v>407</v>
      </c>
      <c r="F246" t="s">
        <v>407</v>
      </c>
      <c r="G246" t="s">
        <v>407</v>
      </c>
      <c r="H246" t="s">
        <v>407</v>
      </c>
      <c r="I246" t="s">
        <v>407</v>
      </c>
      <c r="J246" t="s">
        <v>407</v>
      </c>
      <c r="K246" t="s">
        <v>407</v>
      </c>
      <c r="L246" t="s">
        <v>407</v>
      </c>
      <c r="M246" t="s">
        <v>407</v>
      </c>
      <c r="N246" t="s">
        <v>407</v>
      </c>
      <c r="O246" t="s">
        <v>407</v>
      </c>
      <c r="P246" t="s">
        <v>407</v>
      </c>
      <c r="Q246" t="s">
        <v>407</v>
      </c>
      <c r="R246" t="s">
        <v>407</v>
      </c>
      <c r="S246" t="s">
        <v>407</v>
      </c>
      <c r="T246" t="s">
        <v>407</v>
      </c>
      <c r="U246" t="s">
        <v>407</v>
      </c>
      <c r="V246" t="s">
        <v>407</v>
      </c>
      <c r="W246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476</v>
      </c>
      <c r="AD246" t="s">
        <v>475</v>
      </c>
      <c r="AE246">
        <v>10</v>
      </c>
      <c r="AF246">
        <v>5</v>
      </c>
      <c r="AH246" t="s">
        <v>408</v>
      </c>
      <c r="AJ246" t="s">
        <v>37</v>
      </c>
      <c r="AK246" t="s">
        <v>115</v>
      </c>
      <c r="AM246">
        <v>3305</v>
      </c>
      <c r="AN246">
        <v>3225</v>
      </c>
    </row>
    <row r="247" spans="1:40" x14ac:dyDescent="0.25">
      <c r="A247" t="s">
        <v>407</v>
      </c>
      <c r="B247" t="s">
        <v>407</v>
      </c>
      <c r="C247" t="s">
        <v>407</v>
      </c>
      <c r="D247" t="s">
        <v>407</v>
      </c>
      <c r="E247" t="s">
        <v>407</v>
      </c>
      <c r="F247" t="s">
        <v>407</v>
      </c>
      <c r="G247" t="s">
        <v>407</v>
      </c>
      <c r="H247" t="s">
        <v>407</v>
      </c>
      <c r="I247" t="s">
        <v>407</v>
      </c>
      <c r="J247" t="s">
        <v>407</v>
      </c>
      <c r="K247" t="s">
        <v>407</v>
      </c>
      <c r="L247" t="s">
        <v>407</v>
      </c>
      <c r="M247" t="s">
        <v>407</v>
      </c>
      <c r="N247" t="s">
        <v>407</v>
      </c>
      <c r="O247" t="s">
        <v>407</v>
      </c>
      <c r="P247" t="s">
        <v>407</v>
      </c>
      <c r="Q247" t="s">
        <v>407</v>
      </c>
      <c r="R247" t="s">
        <v>407</v>
      </c>
      <c r="S247" t="s">
        <v>407</v>
      </c>
      <c r="T247" t="s">
        <v>407</v>
      </c>
      <c r="U247" t="s">
        <v>407</v>
      </c>
      <c r="V247" t="s">
        <v>407</v>
      </c>
      <c r="W247" t="s">
        <v>407</v>
      </c>
      <c r="X247" t="s">
        <v>407</v>
      </c>
      <c r="Y247" t="s">
        <v>407</v>
      </c>
      <c r="Z247" t="s">
        <v>407</v>
      </c>
      <c r="AA247" t="s">
        <v>407</v>
      </c>
      <c r="AB247" t="s">
        <v>407</v>
      </c>
      <c r="AC247" t="s">
        <v>476</v>
      </c>
      <c r="AD247" t="s">
        <v>475</v>
      </c>
      <c r="AE247">
        <v>10</v>
      </c>
      <c r="AF247">
        <v>6</v>
      </c>
      <c r="AH247" t="s">
        <v>408</v>
      </c>
      <c r="AJ247" t="s">
        <v>37</v>
      </c>
      <c r="AK247" t="s">
        <v>115</v>
      </c>
      <c r="AM247">
        <v>4187</v>
      </c>
      <c r="AN247">
        <v>1077</v>
      </c>
    </row>
    <row r="248" spans="1:40" x14ac:dyDescent="0.25">
      <c r="A248" t="s">
        <v>407</v>
      </c>
      <c r="B248" t="s">
        <v>407</v>
      </c>
      <c r="C248" t="s">
        <v>407</v>
      </c>
      <c r="D248" t="s">
        <v>407</v>
      </c>
      <c r="E248" t="s">
        <v>407</v>
      </c>
      <c r="F248" t="s">
        <v>407</v>
      </c>
      <c r="G248" t="s">
        <v>407</v>
      </c>
      <c r="H248" t="s">
        <v>407</v>
      </c>
      <c r="I248" t="s">
        <v>407</v>
      </c>
      <c r="J248" t="s">
        <v>407</v>
      </c>
      <c r="K248" t="s">
        <v>407</v>
      </c>
      <c r="L248" t="s">
        <v>407</v>
      </c>
      <c r="M248" t="s">
        <v>407</v>
      </c>
      <c r="N248" t="s">
        <v>407</v>
      </c>
      <c r="O248" t="s">
        <v>407</v>
      </c>
      <c r="P248" t="s">
        <v>407</v>
      </c>
      <c r="Q248" t="s">
        <v>407</v>
      </c>
      <c r="R248" t="s">
        <v>407</v>
      </c>
      <c r="S248" t="s">
        <v>407</v>
      </c>
      <c r="T248" t="s">
        <v>407</v>
      </c>
      <c r="U248" t="s">
        <v>407</v>
      </c>
      <c r="V248" t="s">
        <v>407</v>
      </c>
      <c r="W248" t="s">
        <v>407</v>
      </c>
      <c r="X248" t="s">
        <v>407</v>
      </c>
      <c r="Y248" t="s">
        <v>407</v>
      </c>
      <c r="Z248" t="s">
        <v>407</v>
      </c>
      <c r="AA248" t="s">
        <v>407</v>
      </c>
      <c r="AB248" t="s">
        <v>407</v>
      </c>
      <c r="AC248" t="s">
        <v>476</v>
      </c>
      <c r="AD248" t="s">
        <v>475</v>
      </c>
      <c r="AE248">
        <v>10</v>
      </c>
      <c r="AF248">
        <v>7</v>
      </c>
      <c r="AH248" t="s">
        <v>408</v>
      </c>
      <c r="AJ248" t="s">
        <v>37</v>
      </c>
      <c r="AK248" t="s">
        <v>115</v>
      </c>
      <c r="AM248">
        <v>1360</v>
      </c>
      <c r="AN248">
        <v>2949</v>
      </c>
    </row>
    <row r="249" spans="1:40" x14ac:dyDescent="0.25">
      <c r="A249" t="s">
        <v>407</v>
      </c>
      <c r="B249" t="s">
        <v>407</v>
      </c>
      <c r="C249" t="s">
        <v>407</v>
      </c>
      <c r="D249" t="s">
        <v>407</v>
      </c>
      <c r="E249" t="s">
        <v>407</v>
      </c>
      <c r="F249" t="s">
        <v>407</v>
      </c>
      <c r="G249" t="s">
        <v>407</v>
      </c>
      <c r="H249" t="s">
        <v>407</v>
      </c>
      <c r="I249" t="s">
        <v>407</v>
      </c>
      <c r="J249" t="s">
        <v>407</v>
      </c>
      <c r="K249" t="s">
        <v>407</v>
      </c>
      <c r="L249" t="s">
        <v>407</v>
      </c>
      <c r="M249" t="s">
        <v>407</v>
      </c>
      <c r="N249" t="s">
        <v>407</v>
      </c>
      <c r="O249" t="s">
        <v>407</v>
      </c>
      <c r="P249" t="s">
        <v>407</v>
      </c>
      <c r="Q249" t="s">
        <v>407</v>
      </c>
      <c r="R249" t="s">
        <v>407</v>
      </c>
      <c r="S249" t="s">
        <v>407</v>
      </c>
      <c r="T249" t="s">
        <v>407</v>
      </c>
      <c r="U249" t="s">
        <v>407</v>
      </c>
      <c r="V249" t="s">
        <v>407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407</v>
      </c>
      <c r="AC249" t="s">
        <v>476</v>
      </c>
      <c r="AD249" t="s">
        <v>475</v>
      </c>
      <c r="AE249">
        <v>10</v>
      </c>
      <c r="AF249">
        <v>8</v>
      </c>
      <c r="AH249" t="s">
        <v>408</v>
      </c>
      <c r="AJ249" t="s">
        <v>37</v>
      </c>
      <c r="AK249" t="s">
        <v>115</v>
      </c>
      <c r="AM249">
        <v>1252</v>
      </c>
      <c r="AN249">
        <v>486</v>
      </c>
    </row>
    <row r="250" spans="1:40" x14ac:dyDescent="0.25">
      <c r="A250" t="s">
        <v>407</v>
      </c>
      <c r="B250" t="s">
        <v>407</v>
      </c>
      <c r="C250" t="s">
        <v>407</v>
      </c>
      <c r="D250" t="s">
        <v>407</v>
      </c>
      <c r="E250" t="s">
        <v>407</v>
      </c>
      <c r="F250" t="s">
        <v>407</v>
      </c>
      <c r="G250" t="s">
        <v>407</v>
      </c>
      <c r="H250" t="s">
        <v>407</v>
      </c>
      <c r="I250" t="s">
        <v>407</v>
      </c>
      <c r="J250" t="s">
        <v>407</v>
      </c>
      <c r="K250" t="s">
        <v>407</v>
      </c>
      <c r="L250" t="s">
        <v>407</v>
      </c>
      <c r="M250" t="s">
        <v>407</v>
      </c>
      <c r="N250" t="s">
        <v>407</v>
      </c>
      <c r="O250" t="s">
        <v>407</v>
      </c>
      <c r="P250" t="s">
        <v>407</v>
      </c>
      <c r="Q250" t="s">
        <v>407</v>
      </c>
      <c r="R250" t="s">
        <v>407</v>
      </c>
      <c r="S250" t="s">
        <v>407</v>
      </c>
      <c r="T250" t="s">
        <v>407</v>
      </c>
      <c r="U250" t="s">
        <v>407</v>
      </c>
      <c r="V250" t="s">
        <v>407</v>
      </c>
      <c r="W250" t="s">
        <v>407</v>
      </c>
      <c r="X250" t="s">
        <v>407</v>
      </c>
      <c r="Y250" t="s">
        <v>407</v>
      </c>
      <c r="Z250" t="s">
        <v>407</v>
      </c>
      <c r="AA250" t="s">
        <v>407</v>
      </c>
      <c r="AB250" t="s">
        <v>407</v>
      </c>
      <c r="AC250" t="s">
        <v>476</v>
      </c>
      <c r="AD250" t="s">
        <v>475</v>
      </c>
      <c r="AE250">
        <v>10</v>
      </c>
      <c r="AF250">
        <v>9</v>
      </c>
      <c r="AH250" t="s">
        <v>411</v>
      </c>
      <c r="AJ250" t="s">
        <v>41</v>
      </c>
      <c r="AK250" t="s">
        <v>119</v>
      </c>
      <c r="AM250">
        <v>4283</v>
      </c>
      <c r="AN250">
        <v>1119</v>
      </c>
    </row>
    <row r="251" spans="1:40" x14ac:dyDescent="0.25">
      <c r="A251" t="s">
        <v>407</v>
      </c>
      <c r="B251" t="s">
        <v>407</v>
      </c>
      <c r="C251" t="s">
        <v>407</v>
      </c>
      <c r="D251" t="s">
        <v>407</v>
      </c>
      <c r="E251" t="s">
        <v>407</v>
      </c>
      <c r="F251" t="s">
        <v>407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407</v>
      </c>
      <c r="P251" t="s">
        <v>407</v>
      </c>
      <c r="Q251" t="s">
        <v>407</v>
      </c>
      <c r="R251" t="s">
        <v>407</v>
      </c>
      <c r="S251" t="s">
        <v>407</v>
      </c>
      <c r="T251" t="s">
        <v>407</v>
      </c>
      <c r="U251" t="s">
        <v>407</v>
      </c>
      <c r="V251" t="s">
        <v>407</v>
      </c>
      <c r="W251" t="s">
        <v>407</v>
      </c>
      <c r="X251" t="s">
        <v>407</v>
      </c>
      <c r="Y251" t="s">
        <v>407</v>
      </c>
      <c r="Z251" t="s">
        <v>407</v>
      </c>
      <c r="AA251" t="s">
        <v>407</v>
      </c>
      <c r="AB251" t="s">
        <v>407</v>
      </c>
      <c r="AC251" t="s">
        <v>476</v>
      </c>
      <c r="AD251" t="s">
        <v>475</v>
      </c>
      <c r="AE251">
        <v>10</v>
      </c>
      <c r="AF251">
        <v>10</v>
      </c>
      <c r="AH251" t="s">
        <v>411</v>
      </c>
      <c r="AJ251" t="s">
        <v>41</v>
      </c>
      <c r="AK251" t="s">
        <v>119</v>
      </c>
      <c r="AM251">
        <v>2738</v>
      </c>
      <c r="AN251">
        <v>1824</v>
      </c>
    </row>
    <row r="252" spans="1:40" x14ac:dyDescent="0.25">
      <c r="A252" t="s">
        <v>407</v>
      </c>
      <c r="B252" t="s">
        <v>407</v>
      </c>
      <c r="C252" t="s">
        <v>407</v>
      </c>
      <c r="D252" t="s">
        <v>407</v>
      </c>
      <c r="E252" t="s">
        <v>407</v>
      </c>
      <c r="F252" t="s">
        <v>407</v>
      </c>
      <c r="G252" t="s">
        <v>407</v>
      </c>
      <c r="H252" t="s">
        <v>407</v>
      </c>
      <c r="I252" t="s">
        <v>407</v>
      </c>
      <c r="J252" t="s">
        <v>407</v>
      </c>
      <c r="K252" t="s">
        <v>407</v>
      </c>
      <c r="L252" t="s">
        <v>407</v>
      </c>
      <c r="M252" t="s">
        <v>407</v>
      </c>
      <c r="N252" t="s">
        <v>407</v>
      </c>
      <c r="O252" t="s">
        <v>407</v>
      </c>
      <c r="P252" t="s">
        <v>407</v>
      </c>
      <c r="Q252" t="s">
        <v>407</v>
      </c>
      <c r="R252" t="s">
        <v>407</v>
      </c>
      <c r="S252" t="s">
        <v>407</v>
      </c>
      <c r="T252" t="s">
        <v>407</v>
      </c>
      <c r="U252" t="s">
        <v>407</v>
      </c>
      <c r="V252" t="s">
        <v>407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478</v>
      </c>
      <c r="AD252" t="s">
        <v>477</v>
      </c>
      <c r="AE252">
        <v>10</v>
      </c>
      <c r="AF252">
        <v>1</v>
      </c>
      <c r="AH252" t="s">
        <v>411</v>
      </c>
      <c r="AJ252" t="s">
        <v>41</v>
      </c>
      <c r="AK252" t="s">
        <v>119</v>
      </c>
      <c r="AM252">
        <v>3552</v>
      </c>
      <c r="AN252">
        <v>1706</v>
      </c>
    </row>
    <row r="253" spans="1:40" x14ac:dyDescent="0.25">
      <c r="A253" t="s">
        <v>407</v>
      </c>
      <c r="B253" t="s">
        <v>407</v>
      </c>
      <c r="C253" t="s">
        <v>407</v>
      </c>
      <c r="D253" t="s">
        <v>407</v>
      </c>
      <c r="E253" t="s">
        <v>407</v>
      </c>
      <c r="F253" t="s">
        <v>407</v>
      </c>
      <c r="G253" t="s">
        <v>407</v>
      </c>
      <c r="H253" t="s">
        <v>407</v>
      </c>
      <c r="I253" t="s">
        <v>407</v>
      </c>
      <c r="J253" t="s">
        <v>407</v>
      </c>
      <c r="K253" t="s">
        <v>407</v>
      </c>
      <c r="L253" t="s">
        <v>407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407</v>
      </c>
      <c r="T253" t="s">
        <v>407</v>
      </c>
      <c r="U253" t="s">
        <v>407</v>
      </c>
      <c r="V253" t="s">
        <v>407</v>
      </c>
      <c r="W253" t="s">
        <v>407</v>
      </c>
      <c r="X253" t="s">
        <v>407</v>
      </c>
      <c r="Y253" t="s">
        <v>407</v>
      </c>
      <c r="Z253" t="s">
        <v>407</v>
      </c>
      <c r="AA253" t="s">
        <v>407</v>
      </c>
      <c r="AB253" t="s">
        <v>407</v>
      </c>
      <c r="AC253" t="s">
        <v>478</v>
      </c>
      <c r="AD253" t="s">
        <v>477</v>
      </c>
      <c r="AE253">
        <v>10</v>
      </c>
      <c r="AF253">
        <v>2</v>
      </c>
      <c r="AH253" t="s">
        <v>411</v>
      </c>
      <c r="AJ253" t="s">
        <v>41</v>
      </c>
      <c r="AK253" t="s">
        <v>119</v>
      </c>
      <c r="AM253">
        <v>1815</v>
      </c>
      <c r="AN253">
        <v>882</v>
      </c>
    </row>
    <row r="254" spans="1:40" x14ac:dyDescent="0.25">
      <c r="A254" t="s">
        <v>407</v>
      </c>
      <c r="B254" t="s">
        <v>407</v>
      </c>
      <c r="C254" t="s">
        <v>407</v>
      </c>
      <c r="D254" t="s">
        <v>407</v>
      </c>
      <c r="E254" t="s">
        <v>407</v>
      </c>
      <c r="F254" t="s">
        <v>407</v>
      </c>
      <c r="G254" t="s">
        <v>407</v>
      </c>
      <c r="H254" t="s">
        <v>407</v>
      </c>
      <c r="I254" t="s">
        <v>407</v>
      </c>
      <c r="J254" t="s">
        <v>407</v>
      </c>
      <c r="K254" t="s">
        <v>407</v>
      </c>
      <c r="L254" t="s">
        <v>407</v>
      </c>
      <c r="M254" t="s">
        <v>407</v>
      </c>
      <c r="N254" t="s">
        <v>407</v>
      </c>
      <c r="O254" t="s">
        <v>407</v>
      </c>
      <c r="P254" t="s">
        <v>407</v>
      </c>
      <c r="Q254" t="s">
        <v>407</v>
      </c>
      <c r="R254" t="s">
        <v>407</v>
      </c>
      <c r="S254" t="s">
        <v>407</v>
      </c>
      <c r="T254" t="s">
        <v>407</v>
      </c>
      <c r="U254" t="s">
        <v>407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478</v>
      </c>
      <c r="AD254" t="s">
        <v>477</v>
      </c>
      <c r="AE254">
        <v>10</v>
      </c>
      <c r="AF254">
        <v>3</v>
      </c>
      <c r="AH254" t="s">
        <v>456</v>
      </c>
      <c r="AJ254" t="s">
        <v>71</v>
      </c>
      <c r="AK254" t="s">
        <v>115</v>
      </c>
      <c r="AM254">
        <v>1368</v>
      </c>
      <c r="AN254">
        <v>3280</v>
      </c>
    </row>
    <row r="255" spans="1:40" x14ac:dyDescent="0.25">
      <c r="A255" t="s">
        <v>407</v>
      </c>
      <c r="B255" t="s">
        <v>407</v>
      </c>
      <c r="C255" t="s">
        <v>407</v>
      </c>
      <c r="D255" t="s">
        <v>407</v>
      </c>
      <c r="E255" t="s">
        <v>407</v>
      </c>
      <c r="F255" t="s">
        <v>407</v>
      </c>
      <c r="G255" t="s">
        <v>407</v>
      </c>
      <c r="H255" t="s">
        <v>407</v>
      </c>
      <c r="I255" t="s">
        <v>407</v>
      </c>
      <c r="J255" t="s">
        <v>407</v>
      </c>
      <c r="K255" t="s">
        <v>407</v>
      </c>
      <c r="L255" t="s">
        <v>407</v>
      </c>
      <c r="M255" t="s">
        <v>407</v>
      </c>
      <c r="N255" t="s">
        <v>407</v>
      </c>
      <c r="O255" t="s">
        <v>407</v>
      </c>
      <c r="P255" t="s">
        <v>407</v>
      </c>
      <c r="Q255" t="s">
        <v>407</v>
      </c>
      <c r="R255" t="s">
        <v>407</v>
      </c>
      <c r="S255" t="s">
        <v>407</v>
      </c>
      <c r="T255" t="s">
        <v>407</v>
      </c>
      <c r="U255" t="s">
        <v>407</v>
      </c>
      <c r="V255" t="s">
        <v>407</v>
      </c>
      <c r="W255" t="s">
        <v>407</v>
      </c>
      <c r="X255" t="s">
        <v>407</v>
      </c>
      <c r="Y255" t="s">
        <v>407</v>
      </c>
      <c r="Z255" t="s">
        <v>407</v>
      </c>
      <c r="AA255" t="s">
        <v>407</v>
      </c>
      <c r="AB255" t="s">
        <v>407</v>
      </c>
      <c r="AC255" t="s">
        <v>478</v>
      </c>
      <c r="AD255" t="s">
        <v>477</v>
      </c>
      <c r="AE255">
        <v>10</v>
      </c>
      <c r="AF255">
        <v>4</v>
      </c>
      <c r="AH255" t="s">
        <v>411</v>
      </c>
      <c r="AJ255" t="s">
        <v>41</v>
      </c>
      <c r="AK255" t="s">
        <v>119</v>
      </c>
      <c r="AM255">
        <v>3554</v>
      </c>
      <c r="AN255">
        <v>2489</v>
      </c>
    </row>
    <row r="256" spans="1:40" x14ac:dyDescent="0.25">
      <c r="A256" t="s">
        <v>407</v>
      </c>
      <c r="B256" t="s">
        <v>407</v>
      </c>
      <c r="C256" t="s">
        <v>407</v>
      </c>
      <c r="D256" t="s">
        <v>407</v>
      </c>
      <c r="E256" t="s">
        <v>407</v>
      </c>
      <c r="F256" t="s">
        <v>407</v>
      </c>
      <c r="G256" t="s">
        <v>407</v>
      </c>
      <c r="H256" t="s">
        <v>407</v>
      </c>
      <c r="I256" t="s">
        <v>407</v>
      </c>
      <c r="J256" t="s">
        <v>407</v>
      </c>
      <c r="K256" t="s">
        <v>407</v>
      </c>
      <c r="L256" t="s">
        <v>407</v>
      </c>
      <c r="M256" t="s">
        <v>407</v>
      </c>
      <c r="N256" t="s">
        <v>407</v>
      </c>
      <c r="O256" t="s">
        <v>407</v>
      </c>
      <c r="P256" t="s">
        <v>407</v>
      </c>
      <c r="Q256" t="s">
        <v>407</v>
      </c>
      <c r="R256" t="s">
        <v>407</v>
      </c>
      <c r="S256" t="s">
        <v>407</v>
      </c>
      <c r="T256" t="s">
        <v>407</v>
      </c>
      <c r="U256" t="s">
        <v>407</v>
      </c>
      <c r="V256" t="s">
        <v>407</v>
      </c>
      <c r="W256" t="s">
        <v>407</v>
      </c>
      <c r="X256" t="s">
        <v>407</v>
      </c>
      <c r="Y256" t="s">
        <v>407</v>
      </c>
      <c r="Z256" t="s">
        <v>407</v>
      </c>
      <c r="AA256" t="s">
        <v>407</v>
      </c>
      <c r="AB256" t="s">
        <v>407</v>
      </c>
      <c r="AC256" t="s">
        <v>478</v>
      </c>
      <c r="AD256" t="s">
        <v>477</v>
      </c>
      <c r="AE256">
        <v>10</v>
      </c>
      <c r="AF256">
        <v>5</v>
      </c>
      <c r="AH256" t="s">
        <v>411</v>
      </c>
      <c r="AJ256" t="s">
        <v>41</v>
      </c>
      <c r="AK256" t="s">
        <v>119</v>
      </c>
      <c r="AM256">
        <v>3510</v>
      </c>
      <c r="AN256">
        <v>1694</v>
      </c>
    </row>
    <row r="257" spans="1:40" x14ac:dyDescent="0.25">
      <c r="A257" t="s">
        <v>407</v>
      </c>
      <c r="B257" t="s">
        <v>407</v>
      </c>
      <c r="C257" t="s">
        <v>407</v>
      </c>
      <c r="D257" t="s">
        <v>407</v>
      </c>
      <c r="E257" t="s">
        <v>407</v>
      </c>
      <c r="F257" t="s">
        <v>407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407</v>
      </c>
      <c r="M257" t="s">
        <v>407</v>
      </c>
      <c r="N257" t="s">
        <v>407</v>
      </c>
      <c r="O257" t="s">
        <v>407</v>
      </c>
      <c r="P257" t="s">
        <v>407</v>
      </c>
      <c r="Q257" t="s">
        <v>407</v>
      </c>
      <c r="R257" t="s">
        <v>407</v>
      </c>
      <c r="S257" t="s">
        <v>407</v>
      </c>
      <c r="T257" t="s">
        <v>407</v>
      </c>
      <c r="U257" t="s">
        <v>407</v>
      </c>
      <c r="V257" t="s">
        <v>407</v>
      </c>
      <c r="W257" t="s">
        <v>407</v>
      </c>
      <c r="X257" t="s">
        <v>407</v>
      </c>
      <c r="Y257" t="s">
        <v>407</v>
      </c>
      <c r="Z257" t="s">
        <v>407</v>
      </c>
      <c r="AA257" t="s">
        <v>407</v>
      </c>
      <c r="AB257" t="s">
        <v>407</v>
      </c>
      <c r="AC257" t="s">
        <v>478</v>
      </c>
      <c r="AD257" t="s">
        <v>477</v>
      </c>
      <c r="AE257">
        <v>10</v>
      </c>
      <c r="AF257">
        <v>6</v>
      </c>
      <c r="AH257" t="s">
        <v>408</v>
      </c>
      <c r="AJ257" t="s">
        <v>37</v>
      </c>
      <c r="AK257" t="s">
        <v>115</v>
      </c>
      <c r="AM257">
        <v>1215</v>
      </c>
      <c r="AN257">
        <v>2894</v>
      </c>
    </row>
    <row r="258" spans="1:40" x14ac:dyDescent="0.25">
      <c r="A258" t="s">
        <v>407</v>
      </c>
      <c r="B258" t="s">
        <v>407</v>
      </c>
      <c r="C258" t="s">
        <v>407</v>
      </c>
      <c r="D258" t="s">
        <v>407</v>
      </c>
      <c r="E258" t="s">
        <v>407</v>
      </c>
      <c r="F258" t="s">
        <v>407</v>
      </c>
      <c r="G258" t="s">
        <v>407</v>
      </c>
      <c r="H258" t="s">
        <v>407</v>
      </c>
      <c r="I258" t="s">
        <v>407</v>
      </c>
      <c r="J258" t="s">
        <v>407</v>
      </c>
      <c r="K258" t="s">
        <v>407</v>
      </c>
      <c r="L258" t="s">
        <v>407</v>
      </c>
      <c r="M258" t="s">
        <v>407</v>
      </c>
      <c r="N258" t="s">
        <v>407</v>
      </c>
      <c r="O258" t="s">
        <v>407</v>
      </c>
      <c r="P258" t="s">
        <v>407</v>
      </c>
      <c r="Q258" t="s">
        <v>407</v>
      </c>
      <c r="R258" t="s">
        <v>407</v>
      </c>
      <c r="S258" t="s">
        <v>407</v>
      </c>
      <c r="T258" t="s">
        <v>407</v>
      </c>
      <c r="U258" t="s">
        <v>407</v>
      </c>
      <c r="V258" t="s">
        <v>407</v>
      </c>
      <c r="W258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478</v>
      </c>
      <c r="AD258" t="s">
        <v>477</v>
      </c>
      <c r="AE258">
        <v>10</v>
      </c>
      <c r="AF258">
        <v>7</v>
      </c>
      <c r="AH258" t="s">
        <v>408</v>
      </c>
      <c r="AJ258" t="s">
        <v>37</v>
      </c>
      <c r="AK258" t="s">
        <v>115</v>
      </c>
      <c r="AM258">
        <v>1994</v>
      </c>
      <c r="AN258">
        <v>1007</v>
      </c>
    </row>
    <row r="259" spans="1:40" x14ac:dyDescent="0.25">
      <c r="A259" t="s">
        <v>407</v>
      </c>
      <c r="B259" t="s">
        <v>407</v>
      </c>
      <c r="C259" t="s">
        <v>407</v>
      </c>
      <c r="D259" t="s">
        <v>407</v>
      </c>
      <c r="E259" t="s">
        <v>407</v>
      </c>
      <c r="F259" t="s">
        <v>407</v>
      </c>
      <c r="G259" t="s">
        <v>407</v>
      </c>
      <c r="H259" t="s">
        <v>407</v>
      </c>
      <c r="I259" t="s">
        <v>407</v>
      </c>
      <c r="J259" t="s">
        <v>407</v>
      </c>
      <c r="K259" t="s">
        <v>407</v>
      </c>
      <c r="L259" t="s">
        <v>407</v>
      </c>
      <c r="M259" t="s">
        <v>407</v>
      </c>
      <c r="N259" t="s">
        <v>407</v>
      </c>
      <c r="O259" t="s">
        <v>407</v>
      </c>
      <c r="P259" t="s">
        <v>407</v>
      </c>
      <c r="Q259" t="s">
        <v>407</v>
      </c>
      <c r="R259" t="s">
        <v>407</v>
      </c>
      <c r="S259" t="s">
        <v>407</v>
      </c>
      <c r="T259" t="s">
        <v>407</v>
      </c>
      <c r="U259" t="s">
        <v>407</v>
      </c>
      <c r="V259" t="s">
        <v>407</v>
      </c>
      <c r="W259" t="s">
        <v>407</v>
      </c>
      <c r="X259" t="s">
        <v>407</v>
      </c>
      <c r="Y259" t="s">
        <v>407</v>
      </c>
      <c r="Z259" t="s">
        <v>407</v>
      </c>
      <c r="AA259" t="s">
        <v>407</v>
      </c>
      <c r="AB259" t="s">
        <v>407</v>
      </c>
      <c r="AC259" t="s">
        <v>478</v>
      </c>
      <c r="AD259" t="s">
        <v>477</v>
      </c>
      <c r="AE259">
        <v>10</v>
      </c>
      <c r="AF259">
        <v>8</v>
      </c>
      <c r="AH259" t="s">
        <v>411</v>
      </c>
      <c r="AJ259" t="s">
        <v>41</v>
      </c>
      <c r="AK259" t="s">
        <v>119</v>
      </c>
      <c r="AM259">
        <v>1926</v>
      </c>
      <c r="AN259">
        <v>3221</v>
      </c>
    </row>
    <row r="260" spans="1:40" x14ac:dyDescent="0.25">
      <c r="A260" t="s">
        <v>407</v>
      </c>
      <c r="B260" t="s">
        <v>407</v>
      </c>
      <c r="C260" t="s">
        <v>407</v>
      </c>
      <c r="D260" t="s">
        <v>407</v>
      </c>
      <c r="E260" t="s">
        <v>407</v>
      </c>
      <c r="F260" t="s">
        <v>407</v>
      </c>
      <c r="G260" t="s">
        <v>407</v>
      </c>
      <c r="H260" t="s">
        <v>407</v>
      </c>
      <c r="I260" t="s">
        <v>407</v>
      </c>
      <c r="J260" t="s">
        <v>407</v>
      </c>
      <c r="K260" t="s">
        <v>407</v>
      </c>
      <c r="L260" t="s">
        <v>407</v>
      </c>
      <c r="M260" t="s">
        <v>407</v>
      </c>
      <c r="N260" t="s">
        <v>407</v>
      </c>
      <c r="O260" t="s">
        <v>407</v>
      </c>
      <c r="P260" t="s">
        <v>407</v>
      </c>
      <c r="Q260" t="s">
        <v>407</v>
      </c>
      <c r="R260" t="s">
        <v>407</v>
      </c>
      <c r="S260" t="s">
        <v>407</v>
      </c>
      <c r="T260" t="s">
        <v>407</v>
      </c>
      <c r="U260" t="s">
        <v>407</v>
      </c>
      <c r="V260" t="s">
        <v>407</v>
      </c>
      <c r="W260" t="s">
        <v>407</v>
      </c>
      <c r="X260" t="s">
        <v>407</v>
      </c>
      <c r="Y260" t="s">
        <v>407</v>
      </c>
      <c r="Z260" t="s">
        <v>407</v>
      </c>
      <c r="AA260" t="s">
        <v>407</v>
      </c>
      <c r="AB260" t="s">
        <v>407</v>
      </c>
      <c r="AC260" t="s">
        <v>478</v>
      </c>
      <c r="AD260" t="s">
        <v>477</v>
      </c>
      <c r="AE260">
        <v>10</v>
      </c>
      <c r="AF260">
        <v>9</v>
      </c>
      <c r="AH260" t="s">
        <v>411</v>
      </c>
      <c r="AJ260" t="s">
        <v>41</v>
      </c>
      <c r="AK260" t="s">
        <v>119</v>
      </c>
      <c r="AM260">
        <v>1194</v>
      </c>
      <c r="AN260">
        <v>568</v>
      </c>
    </row>
    <row r="261" spans="1:40" x14ac:dyDescent="0.25">
      <c r="A261" t="s">
        <v>407</v>
      </c>
      <c r="B261" t="s">
        <v>407</v>
      </c>
      <c r="C261" t="s">
        <v>407</v>
      </c>
      <c r="D261" t="s">
        <v>407</v>
      </c>
      <c r="E261" t="s">
        <v>407</v>
      </c>
      <c r="F261" t="s">
        <v>407</v>
      </c>
      <c r="G261" t="s">
        <v>407</v>
      </c>
      <c r="H261" t="s">
        <v>407</v>
      </c>
      <c r="I261" t="s">
        <v>407</v>
      </c>
      <c r="J261" t="s">
        <v>407</v>
      </c>
      <c r="K261" t="s">
        <v>407</v>
      </c>
      <c r="L261" t="s">
        <v>407</v>
      </c>
      <c r="M261" t="s">
        <v>407</v>
      </c>
      <c r="N261" t="s">
        <v>407</v>
      </c>
      <c r="O261" t="s">
        <v>407</v>
      </c>
      <c r="P261" t="s">
        <v>407</v>
      </c>
      <c r="Q261" t="s">
        <v>407</v>
      </c>
      <c r="R261" t="s">
        <v>407</v>
      </c>
      <c r="S261" t="s">
        <v>407</v>
      </c>
      <c r="T261" t="s">
        <v>407</v>
      </c>
      <c r="U261" t="s">
        <v>407</v>
      </c>
      <c r="V261" t="s">
        <v>407</v>
      </c>
      <c r="W261" t="s">
        <v>407</v>
      </c>
      <c r="X261" t="s">
        <v>407</v>
      </c>
      <c r="Y261" t="s">
        <v>407</v>
      </c>
      <c r="Z261" t="s">
        <v>407</v>
      </c>
      <c r="AA261" t="s">
        <v>407</v>
      </c>
      <c r="AB261" t="s">
        <v>407</v>
      </c>
      <c r="AC261" t="s">
        <v>478</v>
      </c>
      <c r="AD261" t="s">
        <v>477</v>
      </c>
      <c r="AE261">
        <v>10</v>
      </c>
      <c r="AF261">
        <v>10</v>
      </c>
      <c r="AH261" t="s">
        <v>408</v>
      </c>
      <c r="AJ261" t="s">
        <v>37</v>
      </c>
      <c r="AK261" t="s">
        <v>115</v>
      </c>
      <c r="AM261">
        <v>2543</v>
      </c>
      <c r="AN261">
        <v>1648</v>
      </c>
    </row>
    <row r="262" spans="1:40" x14ac:dyDescent="0.25">
      <c r="A262" t="s">
        <v>407</v>
      </c>
      <c r="B262" t="s">
        <v>407</v>
      </c>
      <c r="C262" t="s">
        <v>407</v>
      </c>
      <c r="D262" t="s">
        <v>407</v>
      </c>
      <c r="E262" t="s">
        <v>407</v>
      </c>
      <c r="F262" t="s">
        <v>407</v>
      </c>
      <c r="G262" t="s">
        <v>407</v>
      </c>
      <c r="H262" t="s">
        <v>407</v>
      </c>
      <c r="I262" t="s">
        <v>407</v>
      </c>
      <c r="J262" t="s">
        <v>407</v>
      </c>
      <c r="K262" t="s">
        <v>407</v>
      </c>
      <c r="L262" t="s">
        <v>407</v>
      </c>
      <c r="M262" t="s">
        <v>407</v>
      </c>
      <c r="N262" t="s">
        <v>407</v>
      </c>
      <c r="O262" t="s">
        <v>407</v>
      </c>
      <c r="P262" t="s">
        <v>407</v>
      </c>
      <c r="Q262" t="s">
        <v>407</v>
      </c>
      <c r="R262" t="s">
        <v>407</v>
      </c>
      <c r="S262" t="s">
        <v>407</v>
      </c>
      <c r="T262" t="s">
        <v>407</v>
      </c>
      <c r="U262" t="s">
        <v>407</v>
      </c>
      <c r="V262" t="s">
        <v>407</v>
      </c>
      <c r="W262" t="s">
        <v>407</v>
      </c>
      <c r="X262" t="s">
        <v>407</v>
      </c>
      <c r="Y262" t="s">
        <v>407</v>
      </c>
      <c r="Z262" t="s">
        <v>407</v>
      </c>
      <c r="AA262" t="s">
        <v>407</v>
      </c>
      <c r="AB262" t="s">
        <v>407</v>
      </c>
      <c r="AC262" t="s">
        <v>480</v>
      </c>
      <c r="AD262" t="s">
        <v>479</v>
      </c>
      <c r="AE262">
        <v>10</v>
      </c>
      <c r="AF262">
        <v>1</v>
      </c>
      <c r="AG262">
        <v>1</v>
      </c>
      <c r="AH262" t="s">
        <v>439</v>
      </c>
      <c r="AJ262" t="s">
        <v>60</v>
      </c>
      <c r="AK262" t="s">
        <v>114</v>
      </c>
      <c r="AM262">
        <v>1507</v>
      </c>
      <c r="AN262">
        <v>3017</v>
      </c>
    </row>
    <row r="263" spans="1:40" x14ac:dyDescent="0.25">
      <c r="A263" t="s">
        <v>407</v>
      </c>
      <c r="B263" t="s">
        <v>407</v>
      </c>
      <c r="C263" t="s">
        <v>407</v>
      </c>
      <c r="D263" t="s">
        <v>407</v>
      </c>
      <c r="E263" t="s">
        <v>407</v>
      </c>
      <c r="F263" t="s">
        <v>407</v>
      </c>
      <c r="G263" t="s">
        <v>407</v>
      </c>
      <c r="H263" t="s">
        <v>407</v>
      </c>
      <c r="I263" t="s">
        <v>407</v>
      </c>
      <c r="J263" t="s">
        <v>407</v>
      </c>
      <c r="K263" t="s">
        <v>407</v>
      </c>
      <c r="L263" t="s">
        <v>407</v>
      </c>
      <c r="M263" t="s">
        <v>407</v>
      </c>
      <c r="N263" t="s">
        <v>407</v>
      </c>
      <c r="O263" t="s">
        <v>407</v>
      </c>
      <c r="P263" t="s">
        <v>407</v>
      </c>
      <c r="Q263" t="s">
        <v>407</v>
      </c>
      <c r="R263" t="s">
        <v>407</v>
      </c>
      <c r="S263" t="s">
        <v>407</v>
      </c>
      <c r="T263" t="s">
        <v>407</v>
      </c>
      <c r="U263" t="s">
        <v>407</v>
      </c>
      <c r="V263" t="s">
        <v>407</v>
      </c>
      <c r="W263" t="s">
        <v>407</v>
      </c>
      <c r="X263" t="s">
        <v>407</v>
      </c>
      <c r="Y263" t="s">
        <v>407</v>
      </c>
      <c r="Z263" t="s">
        <v>407</v>
      </c>
      <c r="AA263" t="s">
        <v>407</v>
      </c>
      <c r="AB263" t="s">
        <v>407</v>
      </c>
      <c r="AC263" t="s">
        <v>480</v>
      </c>
      <c r="AD263" t="s">
        <v>479</v>
      </c>
      <c r="AE263">
        <v>10</v>
      </c>
      <c r="AF263">
        <v>2</v>
      </c>
      <c r="AH263" t="s">
        <v>408</v>
      </c>
      <c r="AJ263" t="s">
        <v>37</v>
      </c>
      <c r="AK263" t="s">
        <v>115</v>
      </c>
      <c r="AM263">
        <v>1326</v>
      </c>
      <c r="AN263">
        <v>973</v>
      </c>
    </row>
    <row r="264" spans="1:40" x14ac:dyDescent="0.25">
      <c r="A264" t="s">
        <v>407</v>
      </c>
      <c r="B264" t="s">
        <v>407</v>
      </c>
      <c r="C264" t="s">
        <v>407</v>
      </c>
      <c r="D264" t="s">
        <v>407</v>
      </c>
      <c r="E264" t="s">
        <v>407</v>
      </c>
      <c r="F264" t="s">
        <v>407</v>
      </c>
      <c r="G264" t="s">
        <v>407</v>
      </c>
      <c r="H264" t="s">
        <v>407</v>
      </c>
      <c r="I264" t="s">
        <v>407</v>
      </c>
      <c r="J264" t="s">
        <v>407</v>
      </c>
      <c r="K264" t="s">
        <v>407</v>
      </c>
      <c r="L264" t="s">
        <v>407</v>
      </c>
      <c r="M264" t="s">
        <v>407</v>
      </c>
      <c r="N264" t="s">
        <v>407</v>
      </c>
      <c r="O264" t="s">
        <v>407</v>
      </c>
      <c r="P264" t="s">
        <v>407</v>
      </c>
      <c r="Q264" t="s">
        <v>407</v>
      </c>
      <c r="R264" t="s">
        <v>407</v>
      </c>
      <c r="S264" t="s">
        <v>407</v>
      </c>
      <c r="T264" t="s">
        <v>407</v>
      </c>
      <c r="U264" t="s">
        <v>407</v>
      </c>
      <c r="V264" t="s">
        <v>407</v>
      </c>
      <c r="W264" t="s">
        <v>407</v>
      </c>
      <c r="X264" t="s">
        <v>407</v>
      </c>
      <c r="Y264" t="s">
        <v>407</v>
      </c>
      <c r="Z264" t="s">
        <v>407</v>
      </c>
      <c r="AA264" t="s">
        <v>407</v>
      </c>
      <c r="AB264" t="s">
        <v>407</v>
      </c>
      <c r="AC264" t="s">
        <v>480</v>
      </c>
      <c r="AD264" t="s">
        <v>479</v>
      </c>
      <c r="AE264">
        <v>10</v>
      </c>
      <c r="AF264">
        <v>3</v>
      </c>
      <c r="AH264" t="s">
        <v>408</v>
      </c>
      <c r="AJ264" t="s">
        <v>37</v>
      </c>
      <c r="AK264" t="s">
        <v>115</v>
      </c>
      <c r="AM264">
        <v>3665</v>
      </c>
      <c r="AN264">
        <v>1761</v>
      </c>
    </row>
    <row r="265" spans="1:40" x14ac:dyDescent="0.25">
      <c r="A265" t="s">
        <v>407</v>
      </c>
      <c r="B265" t="s">
        <v>407</v>
      </c>
      <c r="C265" t="s">
        <v>407</v>
      </c>
      <c r="D265" t="s">
        <v>407</v>
      </c>
      <c r="E265" t="s">
        <v>407</v>
      </c>
      <c r="F265" t="s">
        <v>407</v>
      </c>
      <c r="G265" t="s">
        <v>407</v>
      </c>
      <c r="H265" t="s">
        <v>407</v>
      </c>
      <c r="I265" t="s">
        <v>407</v>
      </c>
      <c r="J265" t="s">
        <v>407</v>
      </c>
      <c r="K265" t="s">
        <v>407</v>
      </c>
      <c r="L265" t="s">
        <v>407</v>
      </c>
      <c r="M265" t="s">
        <v>407</v>
      </c>
      <c r="N265" t="s">
        <v>407</v>
      </c>
      <c r="O265" t="s">
        <v>407</v>
      </c>
      <c r="P265" t="s">
        <v>407</v>
      </c>
      <c r="Q265" t="s">
        <v>407</v>
      </c>
      <c r="R265" t="s">
        <v>407</v>
      </c>
      <c r="S265" t="s">
        <v>407</v>
      </c>
      <c r="T265" t="s">
        <v>407</v>
      </c>
      <c r="U265" t="s">
        <v>407</v>
      </c>
      <c r="V265" t="s">
        <v>407</v>
      </c>
      <c r="W265" t="s">
        <v>407</v>
      </c>
      <c r="X265" t="s">
        <v>407</v>
      </c>
      <c r="Y265" t="s">
        <v>407</v>
      </c>
      <c r="Z265" t="s">
        <v>407</v>
      </c>
      <c r="AA265" t="s">
        <v>407</v>
      </c>
      <c r="AB265" t="s">
        <v>407</v>
      </c>
      <c r="AC265" t="s">
        <v>480</v>
      </c>
      <c r="AD265" t="s">
        <v>479</v>
      </c>
      <c r="AE265">
        <v>10</v>
      </c>
      <c r="AF265">
        <v>4</v>
      </c>
      <c r="AG265">
        <v>1</v>
      </c>
      <c r="AH265" t="s">
        <v>481</v>
      </c>
      <c r="AJ265" t="s">
        <v>86</v>
      </c>
      <c r="AK265" t="s">
        <v>114</v>
      </c>
      <c r="AM265">
        <v>2323</v>
      </c>
      <c r="AN265">
        <v>983</v>
      </c>
    </row>
    <row r="266" spans="1:40" x14ac:dyDescent="0.25">
      <c r="A266" t="s">
        <v>407</v>
      </c>
      <c r="B266" t="s">
        <v>407</v>
      </c>
      <c r="C266" t="s">
        <v>407</v>
      </c>
      <c r="D266" t="s">
        <v>407</v>
      </c>
      <c r="E266" t="s">
        <v>407</v>
      </c>
      <c r="F266" t="s">
        <v>407</v>
      </c>
      <c r="G266" t="s">
        <v>407</v>
      </c>
      <c r="H266" t="s">
        <v>407</v>
      </c>
      <c r="I266" t="s">
        <v>407</v>
      </c>
      <c r="J266" t="s">
        <v>407</v>
      </c>
      <c r="K266" t="s">
        <v>407</v>
      </c>
      <c r="L266" t="s">
        <v>407</v>
      </c>
      <c r="M266" t="s">
        <v>407</v>
      </c>
      <c r="N266" t="s">
        <v>407</v>
      </c>
      <c r="O266" t="s">
        <v>407</v>
      </c>
      <c r="P266" t="s">
        <v>407</v>
      </c>
      <c r="Q266" t="s">
        <v>407</v>
      </c>
      <c r="R266" t="s">
        <v>407</v>
      </c>
      <c r="S266" t="s">
        <v>407</v>
      </c>
      <c r="T266" t="s">
        <v>407</v>
      </c>
      <c r="U266" t="s">
        <v>407</v>
      </c>
      <c r="V266" t="s">
        <v>407</v>
      </c>
      <c r="W266" t="s">
        <v>407</v>
      </c>
      <c r="X266" t="s">
        <v>407</v>
      </c>
      <c r="Y266" t="s">
        <v>407</v>
      </c>
      <c r="Z266" t="s">
        <v>407</v>
      </c>
      <c r="AA266" t="s">
        <v>407</v>
      </c>
      <c r="AB266" t="s">
        <v>407</v>
      </c>
      <c r="AC266" t="s">
        <v>480</v>
      </c>
      <c r="AD266" t="s">
        <v>479</v>
      </c>
      <c r="AE266">
        <v>10</v>
      </c>
      <c r="AF266">
        <v>5</v>
      </c>
      <c r="AH266" t="s">
        <v>411</v>
      </c>
      <c r="AJ266" t="s">
        <v>41</v>
      </c>
      <c r="AK266" t="s">
        <v>119</v>
      </c>
      <c r="AM266">
        <v>3051</v>
      </c>
      <c r="AN266">
        <v>2312</v>
      </c>
    </row>
    <row r="267" spans="1:40" x14ac:dyDescent="0.25">
      <c r="A267" t="s">
        <v>407</v>
      </c>
      <c r="B267" t="s">
        <v>407</v>
      </c>
      <c r="C267" t="s">
        <v>407</v>
      </c>
      <c r="D267" t="s">
        <v>407</v>
      </c>
      <c r="E267" t="s">
        <v>407</v>
      </c>
      <c r="F267" t="s">
        <v>407</v>
      </c>
      <c r="G267" t="s">
        <v>407</v>
      </c>
      <c r="H267" t="s">
        <v>407</v>
      </c>
      <c r="I267" t="s">
        <v>407</v>
      </c>
      <c r="J267" t="s">
        <v>407</v>
      </c>
      <c r="K267" t="s">
        <v>407</v>
      </c>
      <c r="L267" t="s">
        <v>407</v>
      </c>
      <c r="M267" t="s">
        <v>407</v>
      </c>
      <c r="N267" t="s">
        <v>407</v>
      </c>
      <c r="O267" t="s">
        <v>407</v>
      </c>
      <c r="P267" t="s">
        <v>407</v>
      </c>
      <c r="Q267" t="s">
        <v>407</v>
      </c>
      <c r="R267" t="s">
        <v>407</v>
      </c>
      <c r="S267" t="s">
        <v>407</v>
      </c>
      <c r="T267" t="s">
        <v>407</v>
      </c>
      <c r="U267" t="s">
        <v>407</v>
      </c>
      <c r="V267" t="s">
        <v>407</v>
      </c>
      <c r="W267" t="s">
        <v>407</v>
      </c>
      <c r="X267" t="s">
        <v>407</v>
      </c>
      <c r="Y267" t="s">
        <v>407</v>
      </c>
      <c r="Z267" t="s">
        <v>407</v>
      </c>
      <c r="AA267" t="s">
        <v>407</v>
      </c>
      <c r="AB267" t="s">
        <v>407</v>
      </c>
      <c r="AC267" t="s">
        <v>480</v>
      </c>
      <c r="AD267" t="s">
        <v>479</v>
      </c>
      <c r="AE267">
        <v>10</v>
      </c>
      <c r="AF267">
        <v>6</v>
      </c>
      <c r="AH267" t="s">
        <v>408</v>
      </c>
      <c r="AJ267" t="s">
        <v>37</v>
      </c>
      <c r="AK267" t="s">
        <v>115</v>
      </c>
      <c r="AM267">
        <v>3257</v>
      </c>
      <c r="AN267">
        <v>2162</v>
      </c>
    </row>
    <row r="268" spans="1:40" x14ac:dyDescent="0.25">
      <c r="A268" t="s">
        <v>407</v>
      </c>
      <c r="B268" t="s">
        <v>407</v>
      </c>
      <c r="C268" t="s">
        <v>407</v>
      </c>
      <c r="D268" t="s">
        <v>407</v>
      </c>
      <c r="E268" t="s">
        <v>407</v>
      </c>
      <c r="F268" t="s">
        <v>407</v>
      </c>
      <c r="G268" t="s">
        <v>407</v>
      </c>
      <c r="H268" t="s">
        <v>407</v>
      </c>
      <c r="I268" t="s">
        <v>407</v>
      </c>
      <c r="J268" t="s">
        <v>407</v>
      </c>
      <c r="K268" t="s">
        <v>407</v>
      </c>
      <c r="L268" t="s">
        <v>407</v>
      </c>
      <c r="M268" t="s">
        <v>407</v>
      </c>
      <c r="N268" t="s">
        <v>407</v>
      </c>
      <c r="O268" t="s">
        <v>407</v>
      </c>
      <c r="P268" t="s">
        <v>407</v>
      </c>
      <c r="Q268" t="s">
        <v>407</v>
      </c>
      <c r="R268" t="s">
        <v>407</v>
      </c>
      <c r="S268" t="s">
        <v>407</v>
      </c>
      <c r="T268" t="s">
        <v>407</v>
      </c>
      <c r="U268" t="s">
        <v>407</v>
      </c>
      <c r="V268" t="s">
        <v>407</v>
      </c>
      <c r="W268" t="s">
        <v>407</v>
      </c>
      <c r="X268" t="s">
        <v>407</v>
      </c>
      <c r="Y268" t="s">
        <v>407</v>
      </c>
      <c r="Z268" t="s">
        <v>407</v>
      </c>
      <c r="AA268" t="s">
        <v>407</v>
      </c>
      <c r="AB268" t="s">
        <v>407</v>
      </c>
      <c r="AC268" t="s">
        <v>480</v>
      </c>
      <c r="AD268" t="s">
        <v>479</v>
      </c>
      <c r="AE268">
        <v>10</v>
      </c>
      <c r="AF268">
        <v>7</v>
      </c>
      <c r="AH268" t="s">
        <v>408</v>
      </c>
      <c r="AJ268" t="s">
        <v>37</v>
      </c>
      <c r="AK268" t="s">
        <v>115</v>
      </c>
      <c r="AM268">
        <v>3519</v>
      </c>
      <c r="AN268">
        <v>3333</v>
      </c>
    </row>
    <row r="269" spans="1:40" x14ac:dyDescent="0.25">
      <c r="A269" t="s">
        <v>407</v>
      </c>
      <c r="B269" t="s">
        <v>407</v>
      </c>
      <c r="C269" t="s">
        <v>407</v>
      </c>
      <c r="D269" t="s">
        <v>407</v>
      </c>
      <c r="E269" t="s">
        <v>407</v>
      </c>
      <c r="F269" t="s">
        <v>407</v>
      </c>
      <c r="G269" t="s">
        <v>407</v>
      </c>
      <c r="H269" t="s">
        <v>407</v>
      </c>
      <c r="I269" t="s">
        <v>407</v>
      </c>
      <c r="J269" t="s">
        <v>407</v>
      </c>
      <c r="K269" t="s">
        <v>407</v>
      </c>
      <c r="L269" t="s">
        <v>407</v>
      </c>
      <c r="M269" t="s">
        <v>407</v>
      </c>
      <c r="N269" t="s">
        <v>407</v>
      </c>
      <c r="O269" t="s">
        <v>407</v>
      </c>
      <c r="P269" t="s">
        <v>407</v>
      </c>
      <c r="Q269" t="s">
        <v>407</v>
      </c>
      <c r="R269" t="s">
        <v>407</v>
      </c>
      <c r="S269" t="s">
        <v>407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407</v>
      </c>
      <c r="Z269" t="s">
        <v>407</v>
      </c>
      <c r="AA269" t="s">
        <v>407</v>
      </c>
      <c r="AB269" t="s">
        <v>407</v>
      </c>
      <c r="AC269" t="s">
        <v>480</v>
      </c>
      <c r="AD269" t="s">
        <v>479</v>
      </c>
      <c r="AE269">
        <v>10</v>
      </c>
      <c r="AF269">
        <v>8</v>
      </c>
      <c r="AH269" t="s">
        <v>415</v>
      </c>
      <c r="AJ269" t="s">
        <v>44</v>
      </c>
      <c r="AK269" t="s">
        <v>120</v>
      </c>
      <c r="AM269">
        <v>2064</v>
      </c>
      <c r="AN269">
        <v>657</v>
      </c>
    </row>
    <row r="270" spans="1:40" x14ac:dyDescent="0.25">
      <c r="A270" t="s">
        <v>407</v>
      </c>
      <c r="B270" t="s">
        <v>407</v>
      </c>
      <c r="C270" t="s">
        <v>407</v>
      </c>
      <c r="D270" t="s">
        <v>407</v>
      </c>
      <c r="E270" t="s">
        <v>407</v>
      </c>
      <c r="F270" t="s">
        <v>407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407</v>
      </c>
      <c r="N270" t="s">
        <v>407</v>
      </c>
      <c r="O270" t="s">
        <v>407</v>
      </c>
      <c r="P270" t="s">
        <v>407</v>
      </c>
      <c r="Q270" t="s">
        <v>407</v>
      </c>
      <c r="R270" t="s">
        <v>407</v>
      </c>
      <c r="S270" t="s">
        <v>407</v>
      </c>
      <c r="T270" t="s">
        <v>407</v>
      </c>
      <c r="U270" t="s">
        <v>407</v>
      </c>
      <c r="V270" t="s">
        <v>407</v>
      </c>
      <c r="W270" t="s">
        <v>407</v>
      </c>
      <c r="X270" t="s">
        <v>407</v>
      </c>
      <c r="Y270" t="s">
        <v>407</v>
      </c>
      <c r="Z270" t="s">
        <v>407</v>
      </c>
      <c r="AA270" t="s">
        <v>407</v>
      </c>
      <c r="AB270" t="s">
        <v>407</v>
      </c>
      <c r="AC270" t="s">
        <v>480</v>
      </c>
      <c r="AD270" t="s">
        <v>479</v>
      </c>
      <c r="AE270">
        <v>10</v>
      </c>
      <c r="AF270">
        <v>9</v>
      </c>
      <c r="AH270" t="s">
        <v>411</v>
      </c>
      <c r="AJ270" t="s">
        <v>41</v>
      </c>
      <c r="AK270" t="s">
        <v>119</v>
      </c>
      <c r="AM270">
        <v>2414</v>
      </c>
      <c r="AN270">
        <v>3358</v>
      </c>
    </row>
    <row r="271" spans="1:40" x14ac:dyDescent="0.25">
      <c r="A271" t="s">
        <v>407</v>
      </c>
      <c r="B271" t="s">
        <v>407</v>
      </c>
      <c r="C271" t="s">
        <v>407</v>
      </c>
      <c r="D271" t="s">
        <v>407</v>
      </c>
      <c r="E271" t="s">
        <v>407</v>
      </c>
      <c r="F271" t="s">
        <v>407</v>
      </c>
      <c r="G271" t="s">
        <v>407</v>
      </c>
      <c r="H271" t="s">
        <v>407</v>
      </c>
      <c r="I271" t="s">
        <v>407</v>
      </c>
      <c r="J271" t="s">
        <v>407</v>
      </c>
      <c r="K271" t="s">
        <v>407</v>
      </c>
      <c r="L271" t="s">
        <v>407</v>
      </c>
      <c r="M271" t="s">
        <v>407</v>
      </c>
      <c r="N271" t="s">
        <v>407</v>
      </c>
      <c r="O271" t="s">
        <v>407</v>
      </c>
      <c r="P271" t="s">
        <v>407</v>
      </c>
      <c r="Q271" t="s">
        <v>407</v>
      </c>
      <c r="R271" t="s">
        <v>407</v>
      </c>
      <c r="S271" t="s">
        <v>407</v>
      </c>
      <c r="T271" t="s">
        <v>407</v>
      </c>
      <c r="U271" t="s">
        <v>407</v>
      </c>
      <c r="V271" t="s">
        <v>407</v>
      </c>
      <c r="W271" t="s">
        <v>407</v>
      </c>
      <c r="X271" t="s">
        <v>407</v>
      </c>
      <c r="Y271" t="s">
        <v>407</v>
      </c>
      <c r="Z271" t="s">
        <v>407</v>
      </c>
      <c r="AA271" t="s">
        <v>407</v>
      </c>
      <c r="AB271" t="s">
        <v>407</v>
      </c>
      <c r="AC271" t="s">
        <v>480</v>
      </c>
      <c r="AD271" t="s">
        <v>479</v>
      </c>
      <c r="AE271">
        <v>10</v>
      </c>
      <c r="AF271">
        <v>10</v>
      </c>
      <c r="AH271" t="s">
        <v>411</v>
      </c>
      <c r="AJ271" t="s">
        <v>41</v>
      </c>
      <c r="AK271" t="s">
        <v>119</v>
      </c>
      <c r="AM271">
        <v>1839</v>
      </c>
      <c r="AN271">
        <v>439</v>
      </c>
    </row>
    <row r="272" spans="1:40" x14ac:dyDescent="0.25">
      <c r="A272" t="s">
        <v>407</v>
      </c>
      <c r="B272" t="s">
        <v>407</v>
      </c>
      <c r="C272" t="s">
        <v>407</v>
      </c>
      <c r="D272" t="s">
        <v>407</v>
      </c>
      <c r="E272" t="s">
        <v>407</v>
      </c>
      <c r="F272" t="s">
        <v>407</v>
      </c>
      <c r="G272" t="s">
        <v>407</v>
      </c>
      <c r="H272" t="s">
        <v>407</v>
      </c>
      <c r="I272" t="s">
        <v>407</v>
      </c>
      <c r="J272" t="s">
        <v>407</v>
      </c>
      <c r="K272" t="s">
        <v>407</v>
      </c>
      <c r="L272" t="s">
        <v>407</v>
      </c>
      <c r="M272" t="s">
        <v>407</v>
      </c>
      <c r="N272" t="s">
        <v>407</v>
      </c>
      <c r="O272" t="s">
        <v>407</v>
      </c>
      <c r="P272" t="s">
        <v>407</v>
      </c>
      <c r="Q272" t="s">
        <v>407</v>
      </c>
      <c r="R272" t="s">
        <v>407</v>
      </c>
      <c r="S272" t="s">
        <v>407</v>
      </c>
      <c r="T272" t="s">
        <v>407</v>
      </c>
      <c r="U272" t="s">
        <v>407</v>
      </c>
      <c r="V272" t="s">
        <v>407</v>
      </c>
      <c r="W272" t="s">
        <v>407</v>
      </c>
      <c r="X272" t="s">
        <v>407</v>
      </c>
      <c r="Y272" t="s">
        <v>407</v>
      </c>
      <c r="Z272" t="s">
        <v>407</v>
      </c>
      <c r="AA272" t="s">
        <v>407</v>
      </c>
      <c r="AB272" t="s">
        <v>407</v>
      </c>
      <c r="AC272" t="s">
        <v>483</v>
      </c>
      <c r="AD272" t="s">
        <v>482</v>
      </c>
      <c r="AE272">
        <v>10</v>
      </c>
      <c r="AF272">
        <v>1</v>
      </c>
      <c r="AH272" t="s">
        <v>415</v>
      </c>
      <c r="AJ272" t="s">
        <v>44</v>
      </c>
      <c r="AK272" t="s">
        <v>120</v>
      </c>
      <c r="AM272">
        <v>2135</v>
      </c>
      <c r="AN272">
        <v>2917</v>
      </c>
    </row>
    <row r="273" spans="1:40" x14ac:dyDescent="0.25">
      <c r="A273" t="s">
        <v>407</v>
      </c>
      <c r="B273" t="s">
        <v>407</v>
      </c>
      <c r="C273" t="s">
        <v>407</v>
      </c>
      <c r="D273" t="s">
        <v>407</v>
      </c>
      <c r="E273" t="s">
        <v>407</v>
      </c>
      <c r="F273" t="s">
        <v>407</v>
      </c>
      <c r="G273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t="s">
        <v>407</v>
      </c>
      <c r="U273" t="s">
        <v>407</v>
      </c>
      <c r="V273" t="s">
        <v>407</v>
      </c>
      <c r="W273" t="s">
        <v>407</v>
      </c>
      <c r="X273" t="s">
        <v>407</v>
      </c>
      <c r="Y273" t="s">
        <v>407</v>
      </c>
      <c r="Z273" t="s">
        <v>407</v>
      </c>
      <c r="AA273" t="s">
        <v>407</v>
      </c>
      <c r="AB273" t="s">
        <v>407</v>
      </c>
      <c r="AC273" t="s">
        <v>483</v>
      </c>
      <c r="AD273" t="s">
        <v>482</v>
      </c>
      <c r="AE273">
        <v>10</v>
      </c>
      <c r="AF273">
        <v>2</v>
      </c>
      <c r="AH273" t="s">
        <v>411</v>
      </c>
      <c r="AJ273" t="s">
        <v>41</v>
      </c>
      <c r="AK273" t="s">
        <v>119</v>
      </c>
      <c r="AM273">
        <v>2554</v>
      </c>
      <c r="AN273">
        <v>335</v>
      </c>
    </row>
    <row r="274" spans="1:40" x14ac:dyDescent="0.25">
      <c r="A274" t="s">
        <v>407</v>
      </c>
      <c r="B274" t="s">
        <v>407</v>
      </c>
      <c r="C274" t="s">
        <v>407</v>
      </c>
      <c r="D274" t="s">
        <v>407</v>
      </c>
      <c r="E274" t="s">
        <v>407</v>
      </c>
      <c r="F274" t="s">
        <v>407</v>
      </c>
      <c r="G274" t="s">
        <v>407</v>
      </c>
      <c r="H274" t="s">
        <v>407</v>
      </c>
      <c r="I274" t="s">
        <v>407</v>
      </c>
      <c r="J274" t="s">
        <v>407</v>
      </c>
      <c r="K274" t="s">
        <v>407</v>
      </c>
      <c r="L274" t="s">
        <v>407</v>
      </c>
      <c r="M274" t="s">
        <v>407</v>
      </c>
      <c r="N274" t="s">
        <v>407</v>
      </c>
      <c r="O274" t="s">
        <v>407</v>
      </c>
      <c r="P274" t="s">
        <v>407</v>
      </c>
      <c r="Q274" t="s">
        <v>407</v>
      </c>
      <c r="R274" t="s">
        <v>407</v>
      </c>
      <c r="S274" t="s">
        <v>407</v>
      </c>
      <c r="T274" t="s">
        <v>407</v>
      </c>
      <c r="U274" t="s">
        <v>407</v>
      </c>
      <c r="V274" t="s">
        <v>407</v>
      </c>
      <c r="W274" t="s">
        <v>407</v>
      </c>
      <c r="X274" t="s">
        <v>407</v>
      </c>
      <c r="Y274" t="s">
        <v>407</v>
      </c>
      <c r="Z274" t="s">
        <v>407</v>
      </c>
      <c r="AA274" t="s">
        <v>407</v>
      </c>
      <c r="AB274" t="s">
        <v>407</v>
      </c>
      <c r="AC274" t="s">
        <v>483</v>
      </c>
      <c r="AD274" t="s">
        <v>482</v>
      </c>
      <c r="AE274">
        <v>10</v>
      </c>
      <c r="AF274">
        <v>3</v>
      </c>
      <c r="AG274">
        <v>3</v>
      </c>
      <c r="AH274" t="s">
        <v>410</v>
      </c>
      <c r="AJ274" t="s">
        <v>40</v>
      </c>
      <c r="AK274" t="s">
        <v>118</v>
      </c>
      <c r="AM274">
        <v>4023</v>
      </c>
      <c r="AN274">
        <v>3108</v>
      </c>
    </row>
    <row r="275" spans="1:40" x14ac:dyDescent="0.25">
      <c r="A275" t="s">
        <v>407</v>
      </c>
      <c r="B275" t="s">
        <v>407</v>
      </c>
      <c r="C275" t="s">
        <v>407</v>
      </c>
      <c r="D275" t="s">
        <v>407</v>
      </c>
      <c r="E275" t="s">
        <v>407</v>
      </c>
      <c r="F275" t="s">
        <v>407</v>
      </c>
      <c r="G275" t="s">
        <v>407</v>
      </c>
      <c r="H275" t="s">
        <v>407</v>
      </c>
      <c r="I275" t="s">
        <v>407</v>
      </c>
      <c r="J275" t="s">
        <v>407</v>
      </c>
      <c r="K275" t="s">
        <v>407</v>
      </c>
      <c r="L275" t="s">
        <v>407</v>
      </c>
      <c r="M275" t="s">
        <v>407</v>
      </c>
      <c r="N275" t="s">
        <v>407</v>
      </c>
      <c r="O275" t="s">
        <v>407</v>
      </c>
      <c r="P275" t="s">
        <v>407</v>
      </c>
      <c r="Q275" t="s">
        <v>407</v>
      </c>
      <c r="R275" t="s">
        <v>407</v>
      </c>
      <c r="S275" t="s">
        <v>407</v>
      </c>
      <c r="T275" t="s">
        <v>407</v>
      </c>
      <c r="U275" t="s">
        <v>407</v>
      </c>
      <c r="V275" t="s">
        <v>407</v>
      </c>
      <c r="W275" t="s">
        <v>407</v>
      </c>
      <c r="X275" t="s">
        <v>407</v>
      </c>
      <c r="Y275" t="s">
        <v>407</v>
      </c>
      <c r="Z275" t="s">
        <v>407</v>
      </c>
      <c r="AA275" t="s">
        <v>407</v>
      </c>
      <c r="AB275" t="s">
        <v>407</v>
      </c>
      <c r="AC275" t="s">
        <v>483</v>
      </c>
      <c r="AD275" t="s">
        <v>482</v>
      </c>
      <c r="AE275">
        <v>10</v>
      </c>
      <c r="AF275">
        <v>4</v>
      </c>
      <c r="AH275" t="s">
        <v>408</v>
      </c>
      <c r="AJ275" t="s">
        <v>37</v>
      </c>
      <c r="AK275" t="s">
        <v>115</v>
      </c>
      <c r="AM275">
        <v>3250</v>
      </c>
      <c r="AN275">
        <v>716</v>
      </c>
    </row>
    <row r="276" spans="1:40" x14ac:dyDescent="0.25">
      <c r="A276" t="s">
        <v>407</v>
      </c>
      <c r="B276" t="s">
        <v>407</v>
      </c>
      <c r="C276" t="s">
        <v>407</v>
      </c>
      <c r="D276" t="s">
        <v>407</v>
      </c>
      <c r="E276" t="s">
        <v>407</v>
      </c>
      <c r="F276" t="s">
        <v>407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t="s">
        <v>407</v>
      </c>
      <c r="M276" t="s">
        <v>407</v>
      </c>
      <c r="N276" t="s">
        <v>407</v>
      </c>
      <c r="O276" t="s">
        <v>407</v>
      </c>
      <c r="P276" t="s">
        <v>407</v>
      </c>
      <c r="Q276" t="s">
        <v>407</v>
      </c>
      <c r="R276" t="s">
        <v>407</v>
      </c>
      <c r="S276" t="s">
        <v>407</v>
      </c>
      <c r="T276" t="s">
        <v>407</v>
      </c>
      <c r="U276" t="s">
        <v>407</v>
      </c>
      <c r="V276" t="s">
        <v>407</v>
      </c>
      <c r="W276" t="s">
        <v>407</v>
      </c>
      <c r="X276" t="s">
        <v>407</v>
      </c>
      <c r="Y276" t="s">
        <v>407</v>
      </c>
      <c r="Z276" t="s">
        <v>407</v>
      </c>
      <c r="AA276" t="s">
        <v>407</v>
      </c>
      <c r="AB276" t="s">
        <v>407</v>
      </c>
      <c r="AC276" t="s">
        <v>483</v>
      </c>
      <c r="AD276" t="s">
        <v>482</v>
      </c>
      <c r="AE276">
        <v>10</v>
      </c>
      <c r="AF276">
        <v>5</v>
      </c>
      <c r="AH276" t="s">
        <v>408</v>
      </c>
      <c r="AJ276" t="s">
        <v>37</v>
      </c>
      <c r="AK276" t="s">
        <v>115</v>
      </c>
      <c r="AM276">
        <v>3367</v>
      </c>
      <c r="AN276">
        <v>1871</v>
      </c>
    </row>
    <row r="277" spans="1:40" x14ac:dyDescent="0.25">
      <c r="A277" t="s">
        <v>407</v>
      </c>
      <c r="B277" t="s">
        <v>407</v>
      </c>
      <c r="C277" t="s">
        <v>407</v>
      </c>
      <c r="D277" t="s">
        <v>407</v>
      </c>
      <c r="E277" t="s">
        <v>407</v>
      </c>
      <c r="F277" t="s">
        <v>407</v>
      </c>
      <c r="G277" t="s">
        <v>407</v>
      </c>
      <c r="H277" t="s">
        <v>407</v>
      </c>
      <c r="I277" t="s">
        <v>407</v>
      </c>
      <c r="J277" t="s">
        <v>407</v>
      </c>
      <c r="K277" t="s">
        <v>407</v>
      </c>
      <c r="L277" t="s">
        <v>407</v>
      </c>
      <c r="M277" t="s">
        <v>407</v>
      </c>
      <c r="N277" t="s">
        <v>407</v>
      </c>
      <c r="O277" t="s">
        <v>407</v>
      </c>
      <c r="P277" t="s">
        <v>407</v>
      </c>
      <c r="Q277" t="s">
        <v>407</v>
      </c>
      <c r="R277" t="s">
        <v>407</v>
      </c>
      <c r="S277" t="s">
        <v>407</v>
      </c>
      <c r="T277" t="s">
        <v>407</v>
      </c>
      <c r="U277" t="s">
        <v>407</v>
      </c>
      <c r="V277" t="s">
        <v>407</v>
      </c>
      <c r="W277" t="s">
        <v>407</v>
      </c>
      <c r="X277" t="s">
        <v>407</v>
      </c>
      <c r="Y277" t="s">
        <v>407</v>
      </c>
      <c r="Z277" t="s">
        <v>407</v>
      </c>
      <c r="AA277" t="s">
        <v>407</v>
      </c>
      <c r="AB277" t="s">
        <v>407</v>
      </c>
      <c r="AC277" t="s">
        <v>483</v>
      </c>
      <c r="AD277" t="s">
        <v>482</v>
      </c>
      <c r="AE277">
        <v>10</v>
      </c>
      <c r="AF277">
        <v>6</v>
      </c>
      <c r="AH277" t="s">
        <v>408</v>
      </c>
      <c r="AJ277" t="s">
        <v>37</v>
      </c>
      <c r="AK277" t="s">
        <v>115</v>
      </c>
      <c r="AM277">
        <v>1643</v>
      </c>
      <c r="AN277">
        <v>762</v>
      </c>
    </row>
    <row r="278" spans="1:40" x14ac:dyDescent="0.25">
      <c r="A278" t="s">
        <v>407</v>
      </c>
      <c r="B278" t="s">
        <v>407</v>
      </c>
      <c r="C278" t="s">
        <v>407</v>
      </c>
      <c r="D278" t="s">
        <v>407</v>
      </c>
      <c r="E278" t="s">
        <v>407</v>
      </c>
      <c r="F278" t="s">
        <v>407</v>
      </c>
      <c r="G278" t="s">
        <v>407</v>
      </c>
      <c r="H278" t="s">
        <v>407</v>
      </c>
      <c r="I278" t="s">
        <v>407</v>
      </c>
      <c r="J278" t="s">
        <v>407</v>
      </c>
      <c r="K278" t="s">
        <v>407</v>
      </c>
      <c r="L278" t="s">
        <v>407</v>
      </c>
      <c r="M278" t="s">
        <v>407</v>
      </c>
      <c r="N278" t="s">
        <v>407</v>
      </c>
      <c r="O278" t="s">
        <v>407</v>
      </c>
      <c r="P278" t="s">
        <v>407</v>
      </c>
      <c r="Q278" t="s">
        <v>407</v>
      </c>
      <c r="R278" t="s">
        <v>407</v>
      </c>
      <c r="S278" t="s">
        <v>407</v>
      </c>
      <c r="T278" t="s">
        <v>407</v>
      </c>
      <c r="U278" t="s">
        <v>407</v>
      </c>
      <c r="V278" t="s">
        <v>407</v>
      </c>
      <c r="W278" t="s">
        <v>407</v>
      </c>
      <c r="X278" t="s">
        <v>407</v>
      </c>
      <c r="Y278" t="s">
        <v>407</v>
      </c>
      <c r="Z278" t="s">
        <v>407</v>
      </c>
      <c r="AA278" t="s">
        <v>407</v>
      </c>
      <c r="AB278" t="s">
        <v>407</v>
      </c>
      <c r="AC278" t="s">
        <v>483</v>
      </c>
      <c r="AD278" t="s">
        <v>482</v>
      </c>
      <c r="AE278">
        <v>10</v>
      </c>
      <c r="AF278">
        <v>7</v>
      </c>
      <c r="AG278">
        <v>3</v>
      </c>
      <c r="AH278" t="s">
        <v>410</v>
      </c>
      <c r="AJ278" t="s">
        <v>40</v>
      </c>
      <c r="AK278" t="s">
        <v>118</v>
      </c>
      <c r="AM278">
        <v>3170</v>
      </c>
      <c r="AN278">
        <v>1895</v>
      </c>
    </row>
    <row r="279" spans="1:40" x14ac:dyDescent="0.25">
      <c r="A279" t="s">
        <v>407</v>
      </c>
      <c r="B279" t="s">
        <v>407</v>
      </c>
      <c r="C279" t="s">
        <v>407</v>
      </c>
      <c r="D279" t="s">
        <v>407</v>
      </c>
      <c r="E279" t="s">
        <v>407</v>
      </c>
      <c r="F279" t="s">
        <v>407</v>
      </c>
      <c r="G279" t="s">
        <v>407</v>
      </c>
      <c r="H279" t="s">
        <v>407</v>
      </c>
      <c r="I279" t="s">
        <v>407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407</v>
      </c>
      <c r="P279" t="s">
        <v>407</v>
      </c>
      <c r="Q279" t="s">
        <v>407</v>
      </c>
      <c r="R279" t="s">
        <v>407</v>
      </c>
      <c r="S279" t="s">
        <v>407</v>
      </c>
      <c r="T279" t="s">
        <v>407</v>
      </c>
      <c r="U279" t="s">
        <v>407</v>
      </c>
      <c r="V279" t="s">
        <v>407</v>
      </c>
      <c r="W279" t="s">
        <v>407</v>
      </c>
      <c r="X279" t="s">
        <v>407</v>
      </c>
      <c r="Y279" t="s">
        <v>407</v>
      </c>
      <c r="Z279" t="s">
        <v>407</v>
      </c>
      <c r="AA279" t="s">
        <v>407</v>
      </c>
      <c r="AB279" t="s">
        <v>407</v>
      </c>
      <c r="AC279" t="s">
        <v>483</v>
      </c>
      <c r="AD279" t="s">
        <v>482</v>
      </c>
      <c r="AE279">
        <v>10</v>
      </c>
      <c r="AF279">
        <v>8</v>
      </c>
      <c r="AH279" t="s">
        <v>408</v>
      </c>
      <c r="AJ279" t="s">
        <v>37</v>
      </c>
      <c r="AK279" t="s">
        <v>115</v>
      </c>
      <c r="AM279">
        <v>2459</v>
      </c>
      <c r="AN279">
        <v>769</v>
      </c>
    </row>
    <row r="280" spans="1:40" x14ac:dyDescent="0.25">
      <c r="A280" t="s">
        <v>407</v>
      </c>
      <c r="B280" t="s">
        <v>407</v>
      </c>
      <c r="C280" t="s">
        <v>407</v>
      </c>
      <c r="D280" t="s">
        <v>407</v>
      </c>
      <c r="E280" t="s">
        <v>407</v>
      </c>
      <c r="F280" t="s">
        <v>407</v>
      </c>
      <c r="G280" t="s">
        <v>407</v>
      </c>
      <c r="H280" t="s">
        <v>407</v>
      </c>
      <c r="I280" t="s">
        <v>407</v>
      </c>
      <c r="J280" t="s">
        <v>407</v>
      </c>
      <c r="K280" t="s">
        <v>407</v>
      </c>
      <c r="L280" t="s">
        <v>407</v>
      </c>
      <c r="M280" t="s">
        <v>407</v>
      </c>
      <c r="N280" t="s">
        <v>407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407</v>
      </c>
      <c r="Y280" t="s">
        <v>407</v>
      </c>
      <c r="Z280" t="s">
        <v>407</v>
      </c>
      <c r="AA280" t="s">
        <v>407</v>
      </c>
      <c r="AB280" t="s">
        <v>407</v>
      </c>
      <c r="AC280" t="s">
        <v>483</v>
      </c>
      <c r="AD280" t="s">
        <v>482</v>
      </c>
      <c r="AE280">
        <v>10</v>
      </c>
      <c r="AF280">
        <v>9</v>
      </c>
      <c r="AG280">
        <v>1</v>
      </c>
      <c r="AH280" t="s">
        <v>453</v>
      </c>
      <c r="AJ280" t="s">
        <v>69</v>
      </c>
      <c r="AK280" t="s">
        <v>114</v>
      </c>
      <c r="AM280">
        <v>3615</v>
      </c>
      <c r="AN280">
        <v>2647</v>
      </c>
    </row>
    <row r="281" spans="1:40" x14ac:dyDescent="0.25">
      <c r="A281" t="s">
        <v>407</v>
      </c>
      <c r="B281" t="s">
        <v>407</v>
      </c>
      <c r="C281" t="s">
        <v>407</v>
      </c>
      <c r="D281" t="s">
        <v>407</v>
      </c>
      <c r="E281" t="s">
        <v>407</v>
      </c>
      <c r="F281" t="s">
        <v>407</v>
      </c>
      <c r="G281" t="s">
        <v>407</v>
      </c>
      <c r="H281" t="s">
        <v>407</v>
      </c>
      <c r="I281" t="s">
        <v>407</v>
      </c>
      <c r="J281" t="s">
        <v>407</v>
      </c>
      <c r="K281" t="s">
        <v>407</v>
      </c>
      <c r="L281" t="s">
        <v>407</v>
      </c>
      <c r="M281" t="s">
        <v>407</v>
      </c>
      <c r="N281" t="s">
        <v>407</v>
      </c>
      <c r="O281" t="s">
        <v>407</v>
      </c>
      <c r="P281" t="s">
        <v>407</v>
      </c>
      <c r="Q281" t="s">
        <v>407</v>
      </c>
      <c r="R281" t="s">
        <v>407</v>
      </c>
      <c r="S281" t="s">
        <v>407</v>
      </c>
      <c r="T281" t="s">
        <v>407</v>
      </c>
      <c r="U281" t="s">
        <v>407</v>
      </c>
      <c r="V281" t="s">
        <v>407</v>
      </c>
      <c r="W281" t="s">
        <v>407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483</v>
      </c>
      <c r="AD281" t="s">
        <v>482</v>
      </c>
      <c r="AE281">
        <v>10</v>
      </c>
      <c r="AF281">
        <v>10</v>
      </c>
      <c r="AG281">
        <v>1</v>
      </c>
      <c r="AH281" t="s">
        <v>447</v>
      </c>
      <c r="AJ281" t="s">
        <v>65</v>
      </c>
      <c r="AK281" t="s">
        <v>114</v>
      </c>
      <c r="AM281">
        <v>1890</v>
      </c>
      <c r="AN281">
        <v>1396</v>
      </c>
    </row>
    <row r="282" spans="1:40" x14ac:dyDescent="0.25">
      <c r="A282" t="s">
        <v>407</v>
      </c>
      <c r="B282" t="s">
        <v>407</v>
      </c>
      <c r="C282" t="s">
        <v>407</v>
      </c>
      <c r="D282" t="s">
        <v>407</v>
      </c>
      <c r="E282" t="s">
        <v>407</v>
      </c>
      <c r="F282" t="s">
        <v>407</v>
      </c>
      <c r="G282" t="s">
        <v>407</v>
      </c>
      <c r="H282" t="s">
        <v>407</v>
      </c>
      <c r="I282" t="s">
        <v>407</v>
      </c>
      <c r="J282" t="s">
        <v>407</v>
      </c>
      <c r="K282" t="s">
        <v>407</v>
      </c>
      <c r="L282" t="s">
        <v>407</v>
      </c>
      <c r="M282" t="s">
        <v>407</v>
      </c>
      <c r="N282" t="s">
        <v>407</v>
      </c>
      <c r="O282" t="s">
        <v>407</v>
      </c>
      <c r="P282" t="s">
        <v>407</v>
      </c>
      <c r="Q282" t="s">
        <v>407</v>
      </c>
      <c r="R282" t="s">
        <v>407</v>
      </c>
      <c r="S282" t="s">
        <v>407</v>
      </c>
      <c r="T282" t="s">
        <v>407</v>
      </c>
      <c r="U282" t="s">
        <v>407</v>
      </c>
      <c r="V282" t="s">
        <v>407</v>
      </c>
      <c r="W282" t="s">
        <v>407</v>
      </c>
      <c r="X282" t="s">
        <v>407</v>
      </c>
      <c r="Y282" t="s">
        <v>407</v>
      </c>
      <c r="Z282" t="s">
        <v>407</v>
      </c>
      <c r="AA282" t="s">
        <v>407</v>
      </c>
      <c r="AB282" t="s">
        <v>407</v>
      </c>
      <c r="AC282" t="s">
        <v>485</v>
      </c>
      <c r="AD282" t="s">
        <v>484</v>
      </c>
      <c r="AE282">
        <v>10</v>
      </c>
      <c r="AF282">
        <v>1</v>
      </c>
      <c r="AG282">
        <v>3</v>
      </c>
      <c r="AH282" t="s">
        <v>410</v>
      </c>
      <c r="AJ282" t="s">
        <v>40</v>
      </c>
      <c r="AK282" t="s">
        <v>118</v>
      </c>
      <c r="AM282">
        <v>2560</v>
      </c>
      <c r="AN282">
        <v>3132</v>
      </c>
    </row>
    <row r="283" spans="1:40" x14ac:dyDescent="0.25">
      <c r="A283" t="s">
        <v>407</v>
      </c>
      <c r="B283" t="s">
        <v>407</v>
      </c>
      <c r="C283" t="s">
        <v>407</v>
      </c>
      <c r="D283" t="s">
        <v>407</v>
      </c>
      <c r="E283" t="s">
        <v>407</v>
      </c>
      <c r="F283" t="s">
        <v>407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407</v>
      </c>
      <c r="M283" t="s">
        <v>407</v>
      </c>
      <c r="N283" t="s">
        <v>407</v>
      </c>
      <c r="O283" t="s">
        <v>407</v>
      </c>
      <c r="P283" t="s">
        <v>407</v>
      </c>
      <c r="Q283" t="s">
        <v>407</v>
      </c>
      <c r="R283" t="s">
        <v>407</v>
      </c>
      <c r="S283" t="s">
        <v>407</v>
      </c>
      <c r="T283" t="s">
        <v>407</v>
      </c>
      <c r="U283" t="s">
        <v>407</v>
      </c>
      <c r="V283" t="s">
        <v>407</v>
      </c>
      <c r="W283" t="s">
        <v>407</v>
      </c>
      <c r="X283" t="s">
        <v>407</v>
      </c>
      <c r="Y283" t="s">
        <v>407</v>
      </c>
      <c r="Z283" t="s">
        <v>407</v>
      </c>
      <c r="AA283" t="s">
        <v>407</v>
      </c>
      <c r="AB283" t="s">
        <v>407</v>
      </c>
      <c r="AC283" t="s">
        <v>485</v>
      </c>
      <c r="AD283" t="s">
        <v>484</v>
      </c>
      <c r="AE283">
        <v>10</v>
      </c>
      <c r="AF283">
        <v>2</v>
      </c>
      <c r="AH283" t="s">
        <v>408</v>
      </c>
      <c r="AJ283" t="s">
        <v>37</v>
      </c>
      <c r="AK283" t="s">
        <v>115</v>
      </c>
      <c r="AM283">
        <v>2702</v>
      </c>
      <c r="AN283">
        <v>477</v>
      </c>
    </row>
    <row r="284" spans="1:40" x14ac:dyDescent="0.25">
      <c r="A284" t="s">
        <v>407</v>
      </c>
      <c r="B284" t="s">
        <v>407</v>
      </c>
      <c r="C284" t="s">
        <v>407</v>
      </c>
      <c r="D284" t="s">
        <v>407</v>
      </c>
      <c r="E284" t="s">
        <v>407</v>
      </c>
      <c r="F284" t="s">
        <v>407</v>
      </c>
      <c r="G284" t="s">
        <v>407</v>
      </c>
      <c r="H284" t="s">
        <v>407</v>
      </c>
      <c r="I284" t="s">
        <v>407</v>
      </c>
      <c r="J284" t="s">
        <v>407</v>
      </c>
      <c r="K284" t="s">
        <v>407</v>
      </c>
      <c r="L284" t="s">
        <v>407</v>
      </c>
      <c r="M284" t="s">
        <v>407</v>
      </c>
      <c r="N284" t="s">
        <v>407</v>
      </c>
      <c r="O284" t="s">
        <v>407</v>
      </c>
      <c r="P284" t="s">
        <v>407</v>
      </c>
      <c r="Q284" t="s">
        <v>407</v>
      </c>
      <c r="R284" t="s">
        <v>407</v>
      </c>
      <c r="S284" t="s">
        <v>407</v>
      </c>
      <c r="T284" t="s">
        <v>407</v>
      </c>
      <c r="U284" t="s">
        <v>407</v>
      </c>
      <c r="V284" t="s">
        <v>407</v>
      </c>
      <c r="W284" t="s">
        <v>407</v>
      </c>
      <c r="X284" t="s">
        <v>407</v>
      </c>
      <c r="Y284" t="s">
        <v>407</v>
      </c>
      <c r="Z284" t="s">
        <v>407</v>
      </c>
      <c r="AA284" t="s">
        <v>407</v>
      </c>
      <c r="AB284" t="s">
        <v>407</v>
      </c>
      <c r="AC284" t="s">
        <v>485</v>
      </c>
      <c r="AD284" t="s">
        <v>484</v>
      </c>
      <c r="AE284">
        <v>10</v>
      </c>
      <c r="AF284">
        <v>3</v>
      </c>
      <c r="AH284" t="s">
        <v>408</v>
      </c>
      <c r="AJ284" t="s">
        <v>37</v>
      </c>
      <c r="AK284" t="s">
        <v>115</v>
      </c>
      <c r="AM284">
        <v>4319</v>
      </c>
      <c r="AN284">
        <v>1094</v>
      </c>
    </row>
    <row r="285" spans="1:40" x14ac:dyDescent="0.25">
      <c r="A285" t="s">
        <v>407</v>
      </c>
      <c r="B285" t="s">
        <v>407</v>
      </c>
      <c r="C285" t="s">
        <v>407</v>
      </c>
      <c r="D285" t="s">
        <v>407</v>
      </c>
      <c r="E285" t="s">
        <v>407</v>
      </c>
      <c r="F285" t="s">
        <v>407</v>
      </c>
      <c r="G285" t="s">
        <v>407</v>
      </c>
      <c r="H285" t="s">
        <v>407</v>
      </c>
      <c r="I285" t="s">
        <v>407</v>
      </c>
      <c r="J285" t="s">
        <v>407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407</v>
      </c>
      <c r="Q285" t="s">
        <v>407</v>
      </c>
      <c r="R285" t="s">
        <v>407</v>
      </c>
      <c r="S285" t="s">
        <v>407</v>
      </c>
      <c r="T285" t="s">
        <v>407</v>
      </c>
      <c r="U285" t="s">
        <v>407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B285" t="s">
        <v>407</v>
      </c>
      <c r="AC285" t="s">
        <v>485</v>
      </c>
      <c r="AD285" t="s">
        <v>484</v>
      </c>
      <c r="AE285">
        <v>10</v>
      </c>
      <c r="AF285">
        <v>4</v>
      </c>
      <c r="AH285" t="s">
        <v>415</v>
      </c>
      <c r="AJ285" t="s">
        <v>44</v>
      </c>
      <c r="AK285" t="s">
        <v>120</v>
      </c>
      <c r="AM285">
        <v>1184</v>
      </c>
      <c r="AN285">
        <v>1834</v>
      </c>
    </row>
    <row r="286" spans="1:40" x14ac:dyDescent="0.25">
      <c r="A286" t="s">
        <v>407</v>
      </c>
      <c r="B286" t="s">
        <v>407</v>
      </c>
      <c r="C286" t="s">
        <v>407</v>
      </c>
      <c r="D286" t="s">
        <v>407</v>
      </c>
      <c r="E286" t="s">
        <v>407</v>
      </c>
      <c r="F286" t="s">
        <v>407</v>
      </c>
      <c r="G286" t="s">
        <v>407</v>
      </c>
      <c r="H286" t="s">
        <v>407</v>
      </c>
      <c r="I286" t="s">
        <v>407</v>
      </c>
      <c r="J286" t="s">
        <v>407</v>
      </c>
      <c r="K286" t="s">
        <v>407</v>
      </c>
      <c r="L286" t="s">
        <v>407</v>
      </c>
      <c r="M286" t="s">
        <v>407</v>
      </c>
      <c r="N286" t="s">
        <v>407</v>
      </c>
      <c r="O286" t="s">
        <v>407</v>
      </c>
      <c r="P286" t="s">
        <v>407</v>
      </c>
      <c r="Q286" t="s">
        <v>407</v>
      </c>
      <c r="R286" t="s">
        <v>407</v>
      </c>
      <c r="S286" t="s">
        <v>407</v>
      </c>
      <c r="T286" t="s">
        <v>407</v>
      </c>
      <c r="U286" t="s">
        <v>407</v>
      </c>
      <c r="V286" t="s">
        <v>407</v>
      </c>
      <c r="W286" t="s">
        <v>407</v>
      </c>
      <c r="X286" t="s">
        <v>407</v>
      </c>
      <c r="Y286" t="s">
        <v>407</v>
      </c>
      <c r="Z286" t="s">
        <v>407</v>
      </c>
      <c r="AA286" t="s">
        <v>407</v>
      </c>
      <c r="AB286" t="s">
        <v>407</v>
      </c>
      <c r="AC286" t="s">
        <v>485</v>
      </c>
      <c r="AD286" t="s">
        <v>484</v>
      </c>
      <c r="AE286">
        <v>10</v>
      </c>
      <c r="AF286">
        <v>5</v>
      </c>
      <c r="AH286" t="s">
        <v>411</v>
      </c>
      <c r="AJ286" t="s">
        <v>41</v>
      </c>
      <c r="AK286" t="s">
        <v>119</v>
      </c>
      <c r="AM286">
        <v>3115</v>
      </c>
      <c r="AN286">
        <v>2682</v>
      </c>
    </row>
    <row r="287" spans="1:40" x14ac:dyDescent="0.25">
      <c r="A287" t="s">
        <v>407</v>
      </c>
      <c r="B287" t="s">
        <v>407</v>
      </c>
      <c r="C287" t="s">
        <v>407</v>
      </c>
      <c r="D287" t="s">
        <v>407</v>
      </c>
      <c r="E287" t="s">
        <v>407</v>
      </c>
      <c r="F287" t="s">
        <v>407</v>
      </c>
      <c r="G287" t="s">
        <v>407</v>
      </c>
      <c r="H287" t="s">
        <v>407</v>
      </c>
      <c r="I287" t="s">
        <v>407</v>
      </c>
      <c r="J287" t="s">
        <v>407</v>
      </c>
      <c r="K287" t="s">
        <v>407</v>
      </c>
      <c r="L287" t="s">
        <v>407</v>
      </c>
      <c r="M287" t="s">
        <v>407</v>
      </c>
      <c r="N287" t="s">
        <v>407</v>
      </c>
      <c r="O287" t="s">
        <v>407</v>
      </c>
      <c r="P287" t="s">
        <v>407</v>
      </c>
      <c r="Q287" t="s">
        <v>407</v>
      </c>
      <c r="R287" t="s">
        <v>407</v>
      </c>
      <c r="S287" t="s">
        <v>407</v>
      </c>
      <c r="T287" t="s">
        <v>407</v>
      </c>
      <c r="U287" t="s">
        <v>407</v>
      </c>
      <c r="V287" t="s">
        <v>407</v>
      </c>
      <c r="W287" t="s">
        <v>407</v>
      </c>
      <c r="X287" t="s">
        <v>407</v>
      </c>
      <c r="Y287" t="s">
        <v>407</v>
      </c>
      <c r="Z287" t="s">
        <v>407</v>
      </c>
      <c r="AA287" t="s">
        <v>407</v>
      </c>
      <c r="AB287" t="s">
        <v>407</v>
      </c>
      <c r="AC287" t="s">
        <v>485</v>
      </c>
      <c r="AD287" t="s">
        <v>484</v>
      </c>
      <c r="AE287">
        <v>10</v>
      </c>
      <c r="AF287">
        <v>6</v>
      </c>
      <c r="AH287" t="s">
        <v>408</v>
      </c>
      <c r="AJ287" t="s">
        <v>37</v>
      </c>
      <c r="AK287" t="s">
        <v>115</v>
      </c>
      <c r="AM287">
        <v>1407</v>
      </c>
      <c r="AN287">
        <v>2949</v>
      </c>
    </row>
    <row r="288" spans="1:40" x14ac:dyDescent="0.25">
      <c r="A288" t="s">
        <v>407</v>
      </c>
      <c r="B288" t="s">
        <v>407</v>
      </c>
      <c r="C288" t="s">
        <v>407</v>
      </c>
      <c r="D288" t="s">
        <v>407</v>
      </c>
      <c r="E288" t="s">
        <v>407</v>
      </c>
      <c r="F288" t="s">
        <v>407</v>
      </c>
      <c r="G288" t="s">
        <v>407</v>
      </c>
      <c r="H288" t="s">
        <v>407</v>
      </c>
      <c r="I288" t="s">
        <v>407</v>
      </c>
      <c r="J288" t="s">
        <v>407</v>
      </c>
      <c r="K288" t="s">
        <v>407</v>
      </c>
      <c r="L288" t="s">
        <v>407</v>
      </c>
      <c r="M288" t="s">
        <v>407</v>
      </c>
      <c r="N288" t="s">
        <v>407</v>
      </c>
      <c r="O288" t="s">
        <v>407</v>
      </c>
      <c r="P288" t="s">
        <v>407</v>
      </c>
      <c r="Q288" t="s">
        <v>407</v>
      </c>
      <c r="R288" t="s">
        <v>407</v>
      </c>
      <c r="S288" t="s">
        <v>407</v>
      </c>
      <c r="T288" t="s">
        <v>407</v>
      </c>
      <c r="U288" t="s">
        <v>407</v>
      </c>
      <c r="V288" t="s">
        <v>407</v>
      </c>
      <c r="W288" t="s">
        <v>407</v>
      </c>
      <c r="X288" t="s">
        <v>407</v>
      </c>
      <c r="Y288" t="s">
        <v>407</v>
      </c>
      <c r="Z288" t="s">
        <v>407</v>
      </c>
      <c r="AA288" t="s">
        <v>407</v>
      </c>
      <c r="AB288" t="s">
        <v>407</v>
      </c>
      <c r="AC288" t="s">
        <v>485</v>
      </c>
      <c r="AD288" t="s">
        <v>484</v>
      </c>
      <c r="AE288">
        <v>10</v>
      </c>
      <c r="AF288">
        <v>7</v>
      </c>
      <c r="AH288" t="s">
        <v>408</v>
      </c>
      <c r="AJ288" t="s">
        <v>37</v>
      </c>
      <c r="AK288" t="s">
        <v>115</v>
      </c>
      <c r="AM288">
        <v>1790</v>
      </c>
      <c r="AN288">
        <v>916</v>
      </c>
    </row>
    <row r="289" spans="1:40" x14ac:dyDescent="0.25">
      <c r="A289" t="s">
        <v>407</v>
      </c>
      <c r="B289" t="s">
        <v>407</v>
      </c>
      <c r="C289" t="s">
        <v>407</v>
      </c>
      <c r="D289" t="s">
        <v>407</v>
      </c>
      <c r="E289" t="s">
        <v>407</v>
      </c>
      <c r="F289" t="s">
        <v>407</v>
      </c>
      <c r="G289" t="s">
        <v>407</v>
      </c>
      <c r="H289" t="s">
        <v>407</v>
      </c>
      <c r="I289" t="s">
        <v>407</v>
      </c>
      <c r="J289" t="s">
        <v>407</v>
      </c>
      <c r="K289" t="s">
        <v>407</v>
      </c>
      <c r="L289" t="s">
        <v>407</v>
      </c>
      <c r="M289" t="s">
        <v>407</v>
      </c>
      <c r="N289" t="s">
        <v>407</v>
      </c>
      <c r="O289" t="s">
        <v>407</v>
      </c>
      <c r="P289" t="s">
        <v>407</v>
      </c>
      <c r="Q289" t="s">
        <v>407</v>
      </c>
      <c r="R289" t="s">
        <v>407</v>
      </c>
      <c r="S289" t="s">
        <v>407</v>
      </c>
      <c r="T289" t="s">
        <v>407</v>
      </c>
      <c r="U289" t="s">
        <v>407</v>
      </c>
      <c r="V289" t="s">
        <v>407</v>
      </c>
      <c r="W289" t="s">
        <v>407</v>
      </c>
      <c r="X289" t="s">
        <v>407</v>
      </c>
      <c r="Y289" t="s">
        <v>407</v>
      </c>
      <c r="Z289" t="s">
        <v>407</v>
      </c>
      <c r="AA289" t="s">
        <v>407</v>
      </c>
      <c r="AB289" t="s">
        <v>407</v>
      </c>
      <c r="AC289" t="s">
        <v>485</v>
      </c>
      <c r="AD289" t="s">
        <v>484</v>
      </c>
      <c r="AE289">
        <v>10</v>
      </c>
      <c r="AF289">
        <v>8</v>
      </c>
      <c r="AH289" t="s">
        <v>415</v>
      </c>
      <c r="AJ289" t="s">
        <v>44</v>
      </c>
      <c r="AK289" t="s">
        <v>120</v>
      </c>
      <c r="AM289">
        <v>3992</v>
      </c>
      <c r="AN289">
        <v>1613</v>
      </c>
    </row>
    <row r="290" spans="1:40" x14ac:dyDescent="0.25">
      <c r="A290" t="s">
        <v>407</v>
      </c>
      <c r="B290" t="s">
        <v>407</v>
      </c>
      <c r="C290" t="s">
        <v>407</v>
      </c>
      <c r="D290" t="s">
        <v>407</v>
      </c>
      <c r="E290" t="s">
        <v>407</v>
      </c>
      <c r="F290" t="s">
        <v>407</v>
      </c>
      <c r="G290" t="s">
        <v>407</v>
      </c>
      <c r="H290" t="s">
        <v>407</v>
      </c>
      <c r="I290" t="s">
        <v>407</v>
      </c>
      <c r="J290" t="s">
        <v>407</v>
      </c>
      <c r="K290" t="s">
        <v>407</v>
      </c>
      <c r="L290" t="s">
        <v>407</v>
      </c>
      <c r="M290" t="s">
        <v>407</v>
      </c>
      <c r="N290" t="s">
        <v>407</v>
      </c>
      <c r="O290" t="s">
        <v>407</v>
      </c>
      <c r="P290" t="s">
        <v>407</v>
      </c>
      <c r="Q290" t="s">
        <v>407</v>
      </c>
      <c r="R290" t="s">
        <v>407</v>
      </c>
      <c r="S290" t="s">
        <v>407</v>
      </c>
      <c r="T290" t="s">
        <v>407</v>
      </c>
      <c r="U290" t="s">
        <v>407</v>
      </c>
      <c r="V290" t="s">
        <v>407</v>
      </c>
      <c r="W290" t="s">
        <v>407</v>
      </c>
      <c r="X290" t="s">
        <v>407</v>
      </c>
      <c r="Y290" t="s">
        <v>407</v>
      </c>
      <c r="Z290" t="s">
        <v>407</v>
      </c>
      <c r="AA290" t="s">
        <v>407</v>
      </c>
      <c r="AB290" t="s">
        <v>407</v>
      </c>
      <c r="AC290" t="s">
        <v>485</v>
      </c>
      <c r="AD290" t="s">
        <v>484</v>
      </c>
      <c r="AE290">
        <v>10</v>
      </c>
      <c r="AF290">
        <v>9</v>
      </c>
      <c r="AG290">
        <v>1</v>
      </c>
      <c r="AH290" t="s">
        <v>464</v>
      </c>
      <c r="AJ290" t="s">
        <v>76</v>
      </c>
      <c r="AK290" t="s">
        <v>114</v>
      </c>
      <c r="AM290">
        <v>2406</v>
      </c>
      <c r="AN290">
        <v>521</v>
      </c>
    </row>
    <row r="291" spans="1:40" x14ac:dyDescent="0.25">
      <c r="A291" t="s">
        <v>407</v>
      </c>
      <c r="B291" t="s">
        <v>407</v>
      </c>
      <c r="C291" t="s">
        <v>407</v>
      </c>
      <c r="D291" t="s">
        <v>407</v>
      </c>
      <c r="E291" t="s">
        <v>407</v>
      </c>
      <c r="F291" t="s">
        <v>407</v>
      </c>
      <c r="G291" t="s">
        <v>407</v>
      </c>
      <c r="H291" t="s">
        <v>407</v>
      </c>
      <c r="I291" t="s">
        <v>407</v>
      </c>
      <c r="J291" t="s">
        <v>407</v>
      </c>
      <c r="K291" t="s">
        <v>407</v>
      </c>
      <c r="L291" t="s">
        <v>407</v>
      </c>
      <c r="M291" t="s">
        <v>407</v>
      </c>
      <c r="N291" t="s">
        <v>407</v>
      </c>
      <c r="O291" t="s">
        <v>407</v>
      </c>
      <c r="P291" t="s">
        <v>407</v>
      </c>
      <c r="Q291" t="s">
        <v>407</v>
      </c>
      <c r="R291" t="s">
        <v>407</v>
      </c>
      <c r="S291" t="s">
        <v>407</v>
      </c>
      <c r="T291" t="s">
        <v>407</v>
      </c>
      <c r="U291" t="s">
        <v>407</v>
      </c>
      <c r="V291" t="s">
        <v>407</v>
      </c>
      <c r="W291" t="s">
        <v>407</v>
      </c>
      <c r="X291" t="s">
        <v>407</v>
      </c>
      <c r="Y291" t="s">
        <v>407</v>
      </c>
      <c r="Z291" t="s">
        <v>407</v>
      </c>
      <c r="AA291" t="s">
        <v>407</v>
      </c>
      <c r="AB291" t="s">
        <v>407</v>
      </c>
      <c r="AC291" t="s">
        <v>485</v>
      </c>
      <c r="AD291" t="s">
        <v>484</v>
      </c>
      <c r="AE291">
        <v>10</v>
      </c>
      <c r="AF291">
        <v>10</v>
      </c>
      <c r="AH291" t="s">
        <v>411</v>
      </c>
      <c r="AJ291" t="s">
        <v>41</v>
      </c>
      <c r="AK291" t="s">
        <v>119</v>
      </c>
      <c r="AM291">
        <v>1928</v>
      </c>
      <c r="AN291">
        <v>1371</v>
      </c>
    </row>
    <row r="292" spans="1:40" x14ac:dyDescent="0.25">
      <c r="A292" t="s">
        <v>407</v>
      </c>
      <c r="B292" t="s">
        <v>407</v>
      </c>
      <c r="C292" t="s">
        <v>407</v>
      </c>
      <c r="D292" t="s">
        <v>407</v>
      </c>
      <c r="E292" t="s">
        <v>407</v>
      </c>
      <c r="F292" t="s">
        <v>407</v>
      </c>
      <c r="G292" t="s">
        <v>407</v>
      </c>
      <c r="H292" t="s">
        <v>407</v>
      </c>
      <c r="I292" t="s">
        <v>407</v>
      </c>
      <c r="J292" t="s">
        <v>407</v>
      </c>
      <c r="K292" t="s">
        <v>407</v>
      </c>
      <c r="L292" t="s">
        <v>407</v>
      </c>
      <c r="M292" t="s">
        <v>407</v>
      </c>
      <c r="N292" t="s">
        <v>407</v>
      </c>
      <c r="O292" t="s">
        <v>407</v>
      </c>
      <c r="P292" t="s">
        <v>407</v>
      </c>
      <c r="Q292" t="s">
        <v>407</v>
      </c>
      <c r="R292" t="s">
        <v>407</v>
      </c>
      <c r="S292" t="s">
        <v>407</v>
      </c>
      <c r="T292" t="s">
        <v>407</v>
      </c>
      <c r="U292" t="s">
        <v>407</v>
      </c>
      <c r="V292" t="s">
        <v>407</v>
      </c>
      <c r="W292" t="s">
        <v>407</v>
      </c>
      <c r="X292" t="s">
        <v>407</v>
      </c>
      <c r="Y292" t="s">
        <v>407</v>
      </c>
      <c r="Z292" t="s">
        <v>407</v>
      </c>
      <c r="AA292" t="s">
        <v>407</v>
      </c>
      <c r="AB292" t="s">
        <v>407</v>
      </c>
      <c r="AC292" t="s">
        <v>487</v>
      </c>
      <c r="AD292" t="s">
        <v>486</v>
      </c>
      <c r="AE292">
        <v>10</v>
      </c>
      <c r="AF292">
        <v>1</v>
      </c>
      <c r="AH292" t="s">
        <v>415</v>
      </c>
      <c r="AJ292" t="s">
        <v>44</v>
      </c>
      <c r="AK292" t="s">
        <v>120</v>
      </c>
      <c r="AM292">
        <v>1329</v>
      </c>
      <c r="AN292">
        <v>388</v>
      </c>
    </row>
    <row r="293" spans="1:40" x14ac:dyDescent="0.25">
      <c r="A293" t="s">
        <v>407</v>
      </c>
      <c r="B293" t="s">
        <v>407</v>
      </c>
      <c r="C293" t="s">
        <v>407</v>
      </c>
      <c r="D293" t="s">
        <v>407</v>
      </c>
      <c r="E293" t="s">
        <v>407</v>
      </c>
      <c r="F293" t="s">
        <v>407</v>
      </c>
      <c r="G293" t="s">
        <v>407</v>
      </c>
      <c r="H293" t="s">
        <v>407</v>
      </c>
      <c r="I293" t="s">
        <v>407</v>
      </c>
      <c r="J293" t="s">
        <v>407</v>
      </c>
      <c r="K293" t="s">
        <v>407</v>
      </c>
      <c r="L293" t="s">
        <v>407</v>
      </c>
      <c r="M293" t="s">
        <v>407</v>
      </c>
      <c r="N293" t="s">
        <v>407</v>
      </c>
      <c r="O293" t="s">
        <v>407</v>
      </c>
      <c r="P293" t="s">
        <v>407</v>
      </c>
      <c r="Q293" t="s">
        <v>407</v>
      </c>
      <c r="R293" t="s">
        <v>407</v>
      </c>
      <c r="S293" t="s">
        <v>407</v>
      </c>
      <c r="T293" t="s">
        <v>407</v>
      </c>
      <c r="U293" t="s">
        <v>407</v>
      </c>
      <c r="V293" t="s">
        <v>407</v>
      </c>
      <c r="W293" t="s">
        <v>407</v>
      </c>
      <c r="X293" t="s">
        <v>407</v>
      </c>
      <c r="Y293" t="s">
        <v>407</v>
      </c>
      <c r="Z293" t="s">
        <v>407</v>
      </c>
      <c r="AA293" t="s">
        <v>407</v>
      </c>
      <c r="AB293" t="s">
        <v>407</v>
      </c>
      <c r="AC293" t="s">
        <v>487</v>
      </c>
      <c r="AD293" t="s">
        <v>486</v>
      </c>
      <c r="AE293">
        <v>10</v>
      </c>
      <c r="AF293">
        <v>2</v>
      </c>
      <c r="AH293" t="s">
        <v>415</v>
      </c>
      <c r="AJ293" t="s">
        <v>44</v>
      </c>
      <c r="AK293" t="s">
        <v>120</v>
      </c>
      <c r="AM293">
        <v>1412</v>
      </c>
      <c r="AN293">
        <v>370</v>
      </c>
    </row>
    <row r="294" spans="1:40" x14ac:dyDescent="0.25">
      <c r="A294" t="s">
        <v>407</v>
      </c>
      <c r="B294" t="s">
        <v>407</v>
      </c>
      <c r="C294" t="s">
        <v>407</v>
      </c>
      <c r="D294" t="s">
        <v>407</v>
      </c>
      <c r="E294" t="s">
        <v>407</v>
      </c>
      <c r="F294" t="s">
        <v>407</v>
      </c>
      <c r="G29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407</v>
      </c>
      <c r="M294" t="s">
        <v>407</v>
      </c>
      <c r="N294" t="s">
        <v>407</v>
      </c>
      <c r="O294" t="s">
        <v>407</v>
      </c>
      <c r="P294" t="s">
        <v>407</v>
      </c>
      <c r="Q294" t="s">
        <v>407</v>
      </c>
      <c r="R294" t="s">
        <v>407</v>
      </c>
      <c r="S294" t="s">
        <v>407</v>
      </c>
      <c r="T294" t="s">
        <v>407</v>
      </c>
      <c r="U294" t="s">
        <v>407</v>
      </c>
      <c r="V294" t="s">
        <v>407</v>
      </c>
      <c r="W294" t="s">
        <v>407</v>
      </c>
      <c r="X294" t="s">
        <v>407</v>
      </c>
      <c r="Y294" t="s">
        <v>407</v>
      </c>
      <c r="Z294" t="s">
        <v>407</v>
      </c>
      <c r="AA294" t="s">
        <v>407</v>
      </c>
      <c r="AB294" t="s">
        <v>407</v>
      </c>
      <c r="AC294" t="s">
        <v>487</v>
      </c>
      <c r="AD294" t="s">
        <v>486</v>
      </c>
      <c r="AE294">
        <v>10</v>
      </c>
      <c r="AF294">
        <v>3</v>
      </c>
      <c r="AH294" t="s">
        <v>415</v>
      </c>
      <c r="AJ294" t="s">
        <v>44</v>
      </c>
      <c r="AK294" t="s">
        <v>120</v>
      </c>
      <c r="AM294">
        <v>1381</v>
      </c>
      <c r="AN294">
        <v>367</v>
      </c>
    </row>
    <row r="295" spans="1:40" x14ac:dyDescent="0.25">
      <c r="A295" t="s">
        <v>407</v>
      </c>
      <c r="B295" t="s">
        <v>407</v>
      </c>
      <c r="C295" t="s">
        <v>407</v>
      </c>
      <c r="D295" t="s">
        <v>407</v>
      </c>
      <c r="E295" t="s">
        <v>407</v>
      </c>
      <c r="F295" t="s">
        <v>407</v>
      </c>
      <c r="G295" t="s">
        <v>407</v>
      </c>
      <c r="H295" t="s">
        <v>407</v>
      </c>
      <c r="I295" t="s">
        <v>407</v>
      </c>
      <c r="J295" t="s">
        <v>407</v>
      </c>
      <c r="K295" t="s">
        <v>407</v>
      </c>
      <c r="L295" t="s">
        <v>407</v>
      </c>
      <c r="M295" t="s">
        <v>407</v>
      </c>
      <c r="N295" t="s">
        <v>407</v>
      </c>
      <c r="O295" t="s">
        <v>407</v>
      </c>
      <c r="P295" t="s">
        <v>407</v>
      </c>
      <c r="Q295" t="s">
        <v>407</v>
      </c>
      <c r="R295" t="s">
        <v>407</v>
      </c>
      <c r="S295" t="s">
        <v>407</v>
      </c>
      <c r="T295" t="s">
        <v>407</v>
      </c>
      <c r="U295" t="s">
        <v>407</v>
      </c>
      <c r="V295" t="s">
        <v>407</v>
      </c>
      <c r="W295" t="s">
        <v>407</v>
      </c>
      <c r="X295" t="s">
        <v>407</v>
      </c>
      <c r="Y295" t="s">
        <v>407</v>
      </c>
      <c r="Z295" t="s">
        <v>407</v>
      </c>
      <c r="AA295" t="s">
        <v>407</v>
      </c>
      <c r="AB295" t="s">
        <v>407</v>
      </c>
      <c r="AC295" t="s">
        <v>487</v>
      </c>
      <c r="AD295" t="s">
        <v>486</v>
      </c>
      <c r="AE295">
        <v>10</v>
      </c>
      <c r="AF295">
        <v>4</v>
      </c>
      <c r="AH295" t="s">
        <v>408</v>
      </c>
      <c r="AJ295" t="s">
        <v>37</v>
      </c>
      <c r="AK295" t="s">
        <v>115</v>
      </c>
      <c r="AM295">
        <v>3042</v>
      </c>
      <c r="AN295">
        <v>2707</v>
      </c>
    </row>
    <row r="296" spans="1:40" x14ac:dyDescent="0.25">
      <c r="A296" t="s">
        <v>407</v>
      </c>
      <c r="B296" t="s">
        <v>407</v>
      </c>
      <c r="C296" t="s">
        <v>407</v>
      </c>
      <c r="D296" t="s">
        <v>407</v>
      </c>
      <c r="E296" t="s">
        <v>407</v>
      </c>
      <c r="F296" t="s">
        <v>407</v>
      </c>
      <c r="G296" t="s">
        <v>407</v>
      </c>
      <c r="H296" t="s">
        <v>407</v>
      </c>
      <c r="I296" t="s">
        <v>407</v>
      </c>
      <c r="J296" t="s">
        <v>407</v>
      </c>
      <c r="K296" t="s">
        <v>407</v>
      </c>
      <c r="L296" t="s">
        <v>407</v>
      </c>
      <c r="M296" t="s">
        <v>407</v>
      </c>
      <c r="N296" t="s">
        <v>407</v>
      </c>
      <c r="O296" t="s">
        <v>407</v>
      </c>
      <c r="P296" t="s">
        <v>407</v>
      </c>
      <c r="Q296" t="s">
        <v>407</v>
      </c>
      <c r="R296" t="s">
        <v>407</v>
      </c>
      <c r="S296" t="s">
        <v>407</v>
      </c>
      <c r="T296" t="s">
        <v>407</v>
      </c>
      <c r="U296" t="s">
        <v>407</v>
      </c>
      <c r="V296" t="s">
        <v>407</v>
      </c>
      <c r="W296" t="s">
        <v>407</v>
      </c>
      <c r="X296" t="s">
        <v>407</v>
      </c>
      <c r="Y296" t="s">
        <v>407</v>
      </c>
      <c r="Z296" t="s">
        <v>407</v>
      </c>
      <c r="AA296" t="s">
        <v>407</v>
      </c>
      <c r="AB296" t="s">
        <v>407</v>
      </c>
      <c r="AC296" t="s">
        <v>487</v>
      </c>
      <c r="AD296" t="s">
        <v>486</v>
      </c>
      <c r="AE296">
        <v>10</v>
      </c>
      <c r="AF296">
        <v>5</v>
      </c>
      <c r="AH296" t="s">
        <v>408</v>
      </c>
      <c r="AJ296" t="s">
        <v>37</v>
      </c>
      <c r="AK296" t="s">
        <v>115</v>
      </c>
      <c r="AM296">
        <v>3042</v>
      </c>
      <c r="AN296">
        <v>3181</v>
      </c>
    </row>
    <row r="297" spans="1:40" x14ac:dyDescent="0.25">
      <c r="A297" t="s">
        <v>407</v>
      </c>
      <c r="B297" t="s">
        <v>407</v>
      </c>
      <c r="C297" t="s">
        <v>407</v>
      </c>
      <c r="D297" t="s">
        <v>407</v>
      </c>
      <c r="E297" t="s">
        <v>407</v>
      </c>
      <c r="F297" t="s">
        <v>407</v>
      </c>
      <c r="G297" t="s">
        <v>407</v>
      </c>
      <c r="H297" t="s">
        <v>407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407</v>
      </c>
      <c r="O297" t="s">
        <v>407</v>
      </c>
      <c r="P297" t="s">
        <v>407</v>
      </c>
      <c r="Q297" t="s">
        <v>407</v>
      </c>
      <c r="R297" t="s">
        <v>407</v>
      </c>
      <c r="S297" t="s">
        <v>407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t="s">
        <v>407</v>
      </c>
      <c r="AA297" t="s">
        <v>407</v>
      </c>
      <c r="AB297" t="s">
        <v>407</v>
      </c>
      <c r="AC297" t="s">
        <v>487</v>
      </c>
      <c r="AD297" t="s">
        <v>486</v>
      </c>
      <c r="AE297">
        <v>10</v>
      </c>
      <c r="AF297">
        <v>6</v>
      </c>
      <c r="AH297" t="s">
        <v>415</v>
      </c>
      <c r="AJ297" t="s">
        <v>44</v>
      </c>
      <c r="AK297" t="s">
        <v>120</v>
      </c>
      <c r="AM297">
        <v>3682</v>
      </c>
      <c r="AN297">
        <v>749</v>
      </c>
    </row>
    <row r="298" spans="1:40" x14ac:dyDescent="0.25">
      <c r="A298" t="s">
        <v>407</v>
      </c>
      <c r="B298" t="s">
        <v>407</v>
      </c>
      <c r="C298" t="s">
        <v>407</v>
      </c>
      <c r="D298" t="s">
        <v>407</v>
      </c>
      <c r="E298" t="s">
        <v>407</v>
      </c>
      <c r="F298" t="s">
        <v>407</v>
      </c>
      <c r="G298" t="s">
        <v>407</v>
      </c>
      <c r="H298" t="s">
        <v>407</v>
      </c>
      <c r="I298" t="s">
        <v>407</v>
      </c>
      <c r="J298" t="s">
        <v>407</v>
      </c>
      <c r="K298" t="s">
        <v>407</v>
      </c>
      <c r="L298" t="s">
        <v>407</v>
      </c>
      <c r="M298" t="s">
        <v>407</v>
      </c>
      <c r="N298" t="s">
        <v>407</v>
      </c>
      <c r="O298" t="s">
        <v>407</v>
      </c>
      <c r="P298" t="s">
        <v>407</v>
      </c>
      <c r="Q298" t="s">
        <v>407</v>
      </c>
      <c r="R298" t="s">
        <v>407</v>
      </c>
      <c r="S298" t="s">
        <v>407</v>
      </c>
      <c r="T298" t="s">
        <v>407</v>
      </c>
      <c r="U298" t="s">
        <v>407</v>
      </c>
      <c r="V298" t="s">
        <v>407</v>
      </c>
      <c r="W298" t="s">
        <v>407</v>
      </c>
      <c r="X298" t="s">
        <v>407</v>
      </c>
      <c r="Y298" t="s">
        <v>407</v>
      </c>
      <c r="Z298" t="s">
        <v>407</v>
      </c>
      <c r="AA298" t="s">
        <v>407</v>
      </c>
      <c r="AB298" t="s">
        <v>407</v>
      </c>
      <c r="AC298" t="s">
        <v>487</v>
      </c>
      <c r="AD298" t="s">
        <v>486</v>
      </c>
      <c r="AE298">
        <v>10</v>
      </c>
      <c r="AF298">
        <v>7</v>
      </c>
      <c r="AG298">
        <v>3</v>
      </c>
      <c r="AH298" t="s">
        <v>410</v>
      </c>
      <c r="AJ298" t="s">
        <v>40</v>
      </c>
      <c r="AK298" t="s">
        <v>118</v>
      </c>
      <c r="AM298">
        <v>2861</v>
      </c>
      <c r="AN298">
        <v>1138</v>
      </c>
    </row>
    <row r="299" spans="1:40" x14ac:dyDescent="0.25">
      <c r="A299" t="s">
        <v>407</v>
      </c>
      <c r="B299" t="s">
        <v>407</v>
      </c>
      <c r="C299" t="s">
        <v>407</v>
      </c>
      <c r="D299" t="s">
        <v>407</v>
      </c>
      <c r="E299" t="s">
        <v>407</v>
      </c>
      <c r="F299" t="s">
        <v>407</v>
      </c>
      <c r="G299" t="s">
        <v>407</v>
      </c>
      <c r="H299" t="s">
        <v>407</v>
      </c>
      <c r="I299" t="s">
        <v>407</v>
      </c>
      <c r="J299" t="s">
        <v>407</v>
      </c>
      <c r="K299" t="s">
        <v>407</v>
      </c>
      <c r="L299" t="s">
        <v>407</v>
      </c>
      <c r="M299" t="s">
        <v>407</v>
      </c>
      <c r="N299" t="s">
        <v>407</v>
      </c>
      <c r="O299" t="s">
        <v>407</v>
      </c>
      <c r="P299" t="s">
        <v>407</v>
      </c>
      <c r="Q299" t="s">
        <v>407</v>
      </c>
      <c r="R299" t="s">
        <v>407</v>
      </c>
      <c r="S299" t="s">
        <v>407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407</v>
      </c>
      <c r="AB299" t="s">
        <v>407</v>
      </c>
      <c r="AC299" t="s">
        <v>487</v>
      </c>
      <c r="AD299" t="s">
        <v>486</v>
      </c>
      <c r="AE299">
        <v>10</v>
      </c>
      <c r="AF299">
        <v>8</v>
      </c>
      <c r="AH299" t="s">
        <v>408</v>
      </c>
      <c r="AJ299" t="s">
        <v>37</v>
      </c>
      <c r="AK299" t="s">
        <v>115</v>
      </c>
      <c r="AM299">
        <v>1614</v>
      </c>
      <c r="AN299">
        <v>1938</v>
      </c>
    </row>
    <row r="300" spans="1:40" x14ac:dyDescent="0.25">
      <c r="A300" t="s">
        <v>407</v>
      </c>
      <c r="B300" t="s">
        <v>407</v>
      </c>
      <c r="C300" t="s">
        <v>407</v>
      </c>
      <c r="D300" t="s">
        <v>407</v>
      </c>
      <c r="E300" t="s">
        <v>407</v>
      </c>
      <c r="F300" t="s">
        <v>407</v>
      </c>
      <c r="G300" t="s">
        <v>407</v>
      </c>
      <c r="H300" t="s">
        <v>407</v>
      </c>
      <c r="I300" t="s">
        <v>407</v>
      </c>
      <c r="J300" t="s">
        <v>407</v>
      </c>
      <c r="K300" t="s">
        <v>407</v>
      </c>
      <c r="L300" t="s">
        <v>407</v>
      </c>
      <c r="M300" t="s">
        <v>407</v>
      </c>
      <c r="N300" t="s">
        <v>407</v>
      </c>
      <c r="O300" t="s">
        <v>407</v>
      </c>
      <c r="P300" t="s">
        <v>407</v>
      </c>
      <c r="Q300" t="s">
        <v>407</v>
      </c>
      <c r="R300" t="s">
        <v>407</v>
      </c>
      <c r="S300" t="s">
        <v>407</v>
      </c>
      <c r="T300" t="s">
        <v>407</v>
      </c>
      <c r="U300" t="s">
        <v>407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487</v>
      </c>
      <c r="AD300" t="s">
        <v>486</v>
      </c>
      <c r="AE300">
        <v>10</v>
      </c>
      <c r="AF300">
        <v>9</v>
      </c>
      <c r="AH300" t="s">
        <v>408</v>
      </c>
      <c r="AJ300" t="s">
        <v>37</v>
      </c>
      <c r="AK300" t="s">
        <v>115</v>
      </c>
      <c r="AM300">
        <v>1185</v>
      </c>
      <c r="AN300">
        <v>552</v>
      </c>
    </row>
    <row r="301" spans="1:40" x14ac:dyDescent="0.25">
      <c r="A301" t="s">
        <v>407</v>
      </c>
      <c r="B301" t="s">
        <v>407</v>
      </c>
      <c r="C301" t="s">
        <v>407</v>
      </c>
      <c r="D301" t="s">
        <v>407</v>
      </c>
      <c r="E301" t="s">
        <v>407</v>
      </c>
      <c r="F301" t="s">
        <v>407</v>
      </c>
      <c r="G301" t="s">
        <v>407</v>
      </c>
      <c r="H301" t="s">
        <v>407</v>
      </c>
      <c r="I301" t="s">
        <v>407</v>
      </c>
      <c r="J301" t="s">
        <v>407</v>
      </c>
      <c r="K301" t="s">
        <v>407</v>
      </c>
      <c r="L301" t="s">
        <v>407</v>
      </c>
      <c r="M301" t="s">
        <v>407</v>
      </c>
      <c r="N301" t="s">
        <v>407</v>
      </c>
      <c r="O301" t="s">
        <v>407</v>
      </c>
      <c r="P301" t="s">
        <v>407</v>
      </c>
      <c r="Q301" t="s">
        <v>407</v>
      </c>
      <c r="R301" t="s">
        <v>407</v>
      </c>
      <c r="S301" t="s">
        <v>407</v>
      </c>
      <c r="T301" t="s">
        <v>407</v>
      </c>
      <c r="U301" t="s">
        <v>407</v>
      </c>
      <c r="V301" t="s">
        <v>407</v>
      </c>
      <c r="W301" t="s">
        <v>407</v>
      </c>
      <c r="X301" t="s">
        <v>407</v>
      </c>
      <c r="Y301" t="s">
        <v>407</v>
      </c>
      <c r="Z301" t="s">
        <v>407</v>
      </c>
      <c r="AA301" t="s">
        <v>407</v>
      </c>
      <c r="AB301" t="s">
        <v>407</v>
      </c>
      <c r="AC301" t="s">
        <v>487</v>
      </c>
      <c r="AD301" t="s">
        <v>486</v>
      </c>
      <c r="AE301">
        <v>10</v>
      </c>
      <c r="AF301">
        <v>10</v>
      </c>
      <c r="AH301" t="s">
        <v>411</v>
      </c>
      <c r="AJ301" t="s">
        <v>41</v>
      </c>
      <c r="AK301" t="s">
        <v>119</v>
      </c>
      <c r="AM301">
        <v>3380</v>
      </c>
      <c r="AN301">
        <v>414</v>
      </c>
    </row>
    <row r="302" spans="1:40" x14ac:dyDescent="0.25">
      <c r="A302" t="s">
        <v>407</v>
      </c>
      <c r="B302" t="s">
        <v>407</v>
      </c>
      <c r="C302" t="s">
        <v>407</v>
      </c>
      <c r="D302" t="s">
        <v>407</v>
      </c>
      <c r="E302" t="s">
        <v>407</v>
      </c>
      <c r="F302" t="s">
        <v>407</v>
      </c>
      <c r="G302" t="s">
        <v>407</v>
      </c>
      <c r="H302" t="s">
        <v>407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407</v>
      </c>
      <c r="AC302" t="s">
        <v>489</v>
      </c>
      <c r="AD302" t="s">
        <v>488</v>
      </c>
      <c r="AE302">
        <v>10</v>
      </c>
      <c r="AF302">
        <v>1</v>
      </c>
      <c r="AG302">
        <v>1</v>
      </c>
      <c r="AH302" t="s">
        <v>481</v>
      </c>
      <c r="AJ302" t="s">
        <v>86</v>
      </c>
      <c r="AK302" t="s">
        <v>114</v>
      </c>
      <c r="AM302">
        <v>2489</v>
      </c>
      <c r="AN302">
        <v>1394</v>
      </c>
    </row>
    <row r="303" spans="1:40" x14ac:dyDescent="0.25">
      <c r="A303" t="s">
        <v>407</v>
      </c>
      <c r="B303" t="s">
        <v>407</v>
      </c>
      <c r="C303" t="s">
        <v>407</v>
      </c>
      <c r="D303" t="s">
        <v>407</v>
      </c>
      <c r="E303" t="s">
        <v>407</v>
      </c>
      <c r="F303" t="s">
        <v>407</v>
      </c>
      <c r="G303" t="s">
        <v>407</v>
      </c>
      <c r="H303" t="s">
        <v>407</v>
      </c>
      <c r="I303" t="s">
        <v>407</v>
      </c>
      <c r="J303" t="s">
        <v>407</v>
      </c>
      <c r="K303" t="s">
        <v>407</v>
      </c>
      <c r="L303" t="s">
        <v>407</v>
      </c>
      <c r="M303" t="s">
        <v>407</v>
      </c>
      <c r="N303" t="s">
        <v>407</v>
      </c>
      <c r="O303" t="s">
        <v>407</v>
      </c>
      <c r="P303" t="s">
        <v>407</v>
      </c>
      <c r="Q303" t="s">
        <v>407</v>
      </c>
      <c r="R303" t="s">
        <v>407</v>
      </c>
      <c r="S303" t="s">
        <v>407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489</v>
      </c>
      <c r="AD303" t="s">
        <v>488</v>
      </c>
      <c r="AE303">
        <v>10</v>
      </c>
      <c r="AF303">
        <v>2</v>
      </c>
      <c r="AG303">
        <v>3</v>
      </c>
      <c r="AH303" t="s">
        <v>410</v>
      </c>
      <c r="AJ303" t="s">
        <v>40</v>
      </c>
      <c r="AK303" t="s">
        <v>118</v>
      </c>
      <c r="AM303">
        <v>1593</v>
      </c>
      <c r="AN303">
        <v>3265</v>
      </c>
    </row>
    <row r="304" spans="1:40" x14ac:dyDescent="0.25">
      <c r="A304" t="s">
        <v>407</v>
      </c>
      <c r="B304" t="s">
        <v>407</v>
      </c>
      <c r="C304" t="s">
        <v>407</v>
      </c>
      <c r="D304" t="s">
        <v>407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407</v>
      </c>
      <c r="R304" t="s">
        <v>407</v>
      </c>
      <c r="S304" t="s">
        <v>407</v>
      </c>
      <c r="T304" t="s">
        <v>407</v>
      </c>
      <c r="U304" t="s">
        <v>407</v>
      </c>
      <c r="V304" t="s">
        <v>407</v>
      </c>
      <c r="W304" t="s">
        <v>407</v>
      </c>
      <c r="X304" t="s">
        <v>407</v>
      </c>
      <c r="Y304" t="s">
        <v>407</v>
      </c>
      <c r="Z304" t="s">
        <v>407</v>
      </c>
      <c r="AA304" t="s">
        <v>407</v>
      </c>
      <c r="AB304" t="s">
        <v>407</v>
      </c>
      <c r="AC304" t="s">
        <v>489</v>
      </c>
      <c r="AD304" t="s">
        <v>488</v>
      </c>
      <c r="AE304">
        <v>10</v>
      </c>
      <c r="AF304">
        <v>3</v>
      </c>
      <c r="AH304" t="s">
        <v>408</v>
      </c>
      <c r="AJ304" t="s">
        <v>37</v>
      </c>
      <c r="AK304" t="s">
        <v>115</v>
      </c>
      <c r="AM304">
        <v>3707</v>
      </c>
      <c r="AN304">
        <v>630</v>
      </c>
    </row>
    <row r="305" spans="1:40" x14ac:dyDescent="0.25">
      <c r="A305" t="s">
        <v>407</v>
      </c>
      <c r="B305" t="s">
        <v>407</v>
      </c>
      <c r="C305" t="s">
        <v>407</v>
      </c>
      <c r="D305" t="s">
        <v>407</v>
      </c>
      <c r="E305" t="s">
        <v>407</v>
      </c>
      <c r="F305" t="s">
        <v>407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L305" t="s">
        <v>407</v>
      </c>
      <c r="M305" t="s">
        <v>407</v>
      </c>
      <c r="N305" t="s">
        <v>407</v>
      </c>
      <c r="O305" t="s">
        <v>407</v>
      </c>
      <c r="P305" t="s">
        <v>407</v>
      </c>
      <c r="Q305" t="s">
        <v>407</v>
      </c>
      <c r="R305" t="s">
        <v>407</v>
      </c>
      <c r="S305" t="s">
        <v>407</v>
      </c>
      <c r="T305" t="s">
        <v>407</v>
      </c>
      <c r="U305" t="s">
        <v>407</v>
      </c>
      <c r="V305" t="s">
        <v>407</v>
      </c>
      <c r="W305" t="s">
        <v>407</v>
      </c>
      <c r="X305" t="s">
        <v>407</v>
      </c>
      <c r="Y305" t="s">
        <v>407</v>
      </c>
      <c r="Z305" t="s">
        <v>407</v>
      </c>
      <c r="AA305" t="s">
        <v>407</v>
      </c>
      <c r="AB305" t="s">
        <v>407</v>
      </c>
      <c r="AC305" t="s">
        <v>489</v>
      </c>
      <c r="AD305" t="s">
        <v>488</v>
      </c>
      <c r="AE305">
        <v>10</v>
      </c>
      <c r="AF305">
        <v>4</v>
      </c>
      <c r="AH305" t="s">
        <v>408</v>
      </c>
      <c r="AJ305" t="s">
        <v>37</v>
      </c>
      <c r="AK305" t="s">
        <v>115</v>
      </c>
      <c r="AM305">
        <v>3599</v>
      </c>
      <c r="AN305">
        <v>666</v>
      </c>
    </row>
    <row r="306" spans="1:40" x14ac:dyDescent="0.25">
      <c r="A306" t="s">
        <v>407</v>
      </c>
      <c r="B306" t="s">
        <v>407</v>
      </c>
      <c r="C306" t="s">
        <v>407</v>
      </c>
      <c r="D306" t="s">
        <v>407</v>
      </c>
      <c r="E306" t="s">
        <v>407</v>
      </c>
      <c r="F306" t="s">
        <v>407</v>
      </c>
      <c r="G306" t="s">
        <v>407</v>
      </c>
      <c r="H306" t="s">
        <v>407</v>
      </c>
      <c r="I306" t="s">
        <v>407</v>
      </c>
      <c r="J306" t="s">
        <v>407</v>
      </c>
      <c r="K306" t="s">
        <v>407</v>
      </c>
      <c r="L306" t="s">
        <v>407</v>
      </c>
      <c r="M306" t="s">
        <v>407</v>
      </c>
      <c r="N306" t="s">
        <v>407</v>
      </c>
      <c r="O306" t="s">
        <v>407</v>
      </c>
      <c r="P306" t="s">
        <v>407</v>
      </c>
      <c r="Q306" t="s">
        <v>407</v>
      </c>
      <c r="R306" t="s">
        <v>407</v>
      </c>
      <c r="S306" t="s">
        <v>407</v>
      </c>
      <c r="T306" t="s">
        <v>407</v>
      </c>
      <c r="U306" t="s">
        <v>407</v>
      </c>
      <c r="V306" t="s">
        <v>407</v>
      </c>
      <c r="W306" t="s">
        <v>407</v>
      </c>
      <c r="X306" t="s">
        <v>407</v>
      </c>
      <c r="Y306" t="s">
        <v>407</v>
      </c>
      <c r="Z306" t="s">
        <v>407</v>
      </c>
      <c r="AA306" t="s">
        <v>407</v>
      </c>
      <c r="AB306" t="s">
        <v>407</v>
      </c>
      <c r="AC306" t="s">
        <v>489</v>
      </c>
      <c r="AD306" t="s">
        <v>488</v>
      </c>
      <c r="AE306">
        <v>10</v>
      </c>
      <c r="AF306">
        <v>5</v>
      </c>
      <c r="AH306" t="s">
        <v>408</v>
      </c>
      <c r="AJ306" t="s">
        <v>37</v>
      </c>
      <c r="AK306" t="s">
        <v>115</v>
      </c>
      <c r="AM306">
        <v>2219</v>
      </c>
      <c r="AN306">
        <v>506</v>
      </c>
    </row>
    <row r="307" spans="1:40" x14ac:dyDescent="0.25">
      <c r="A307" t="s">
        <v>407</v>
      </c>
      <c r="B307" t="s">
        <v>407</v>
      </c>
      <c r="C307" t="s">
        <v>407</v>
      </c>
      <c r="D307" t="s">
        <v>407</v>
      </c>
      <c r="E307" t="s">
        <v>407</v>
      </c>
      <c r="F307" t="s">
        <v>407</v>
      </c>
      <c r="G307" t="s">
        <v>407</v>
      </c>
      <c r="H307" t="s">
        <v>407</v>
      </c>
      <c r="I307" t="s">
        <v>407</v>
      </c>
      <c r="J307" t="s">
        <v>407</v>
      </c>
      <c r="K307" t="s">
        <v>407</v>
      </c>
      <c r="L307" t="s">
        <v>407</v>
      </c>
      <c r="M307" t="s">
        <v>407</v>
      </c>
      <c r="N307" t="s">
        <v>407</v>
      </c>
      <c r="O307" t="s">
        <v>407</v>
      </c>
      <c r="P307" t="s">
        <v>407</v>
      </c>
      <c r="Q307" t="s">
        <v>407</v>
      </c>
      <c r="R307" t="s">
        <v>407</v>
      </c>
      <c r="S307" t="s">
        <v>407</v>
      </c>
      <c r="T307" t="s">
        <v>407</v>
      </c>
      <c r="U307" t="s">
        <v>407</v>
      </c>
      <c r="V307" t="s">
        <v>407</v>
      </c>
      <c r="W307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489</v>
      </c>
      <c r="AD307" t="s">
        <v>488</v>
      </c>
      <c r="AE307">
        <v>10</v>
      </c>
      <c r="AF307">
        <v>6</v>
      </c>
      <c r="AH307" t="s">
        <v>408</v>
      </c>
      <c r="AJ307" t="s">
        <v>37</v>
      </c>
      <c r="AK307" t="s">
        <v>115</v>
      </c>
      <c r="AM307">
        <v>2335</v>
      </c>
      <c r="AN307">
        <v>800</v>
      </c>
    </row>
    <row r="308" spans="1:40" x14ac:dyDescent="0.25">
      <c r="A308" t="s">
        <v>407</v>
      </c>
      <c r="B308" t="s">
        <v>407</v>
      </c>
      <c r="C308" t="s">
        <v>407</v>
      </c>
      <c r="D308" t="s">
        <v>407</v>
      </c>
      <c r="E308" t="s">
        <v>407</v>
      </c>
      <c r="F308" t="s">
        <v>407</v>
      </c>
      <c r="G308" t="s">
        <v>407</v>
      </c>
      <c r="H308" t="s">
        <v>407</v>
      </c>
      <c r="I308" t="s">
        <v>407</v>
      </c>
      <c r="J308" t="s">
        <v>407</v>
      </c>
      <c r="K308" t="s">
        <v>407</v>
      </c>
      <c r="L308" t="s">
        <v>407</v>
      </c>
      <c r="M308" t="s">
        <v>407</v>
      </c>
      <c r="N308" t="s">
        <v>407</v>
      </c>
      <c r="O308" t="s">
        <v>407</v>
      </c>
      <c r="P308" t="s">
        <v>407</v>
      </c>
      <c r="Q308" t="s">
        <v>407</v>
      </c>
      <c r="R308" t="s">
        <v>407</v>
      </c>
      <c r="S308" t="s">
        <v>407</v>
      </c>
      <c r="T308" t="s">
        <v>407</v>
      </c>
      <c r="U308" t="s">
        <v>407</v>
      </c>
      <c r="V308" t="s">
        <v>407</v>
      </c>
      <c r="W308" t="s">
        <v>407</v>
      </c>
      <c r="X308" t="s">
        <v>407</v>
      </c>
      <c r="Y308" t="s">
        <v>407</v>
      </c>
      <c r="Z308" t="s">
        <v>407</v>
      </c>
      <c r="AA308" t="s">
        <v>407</v>
      </c>
      <c r="AB308" t="s">
        <v>407</v>
      </c>
      <c r="AC308" t="s">
        <v>489</v>
      </c>
      <c r="AD308" t="s">
        <v>488</v>
      </c>
      <c r="AE308">
        <v>10</v>
      </c>
      <c r="AF308">
        <v>7</v>
      </c>
      <c r="AG308">
        <v>1</v>
      </c>
      <c r="AH308" t="s">
        <v>490</v>
      </c>
      <c r="AJ308" t="s">
        <v>91</v>
      </c>
      <c r="AK308" t="s">
        <v>114</v>
      </c>
      <c r="AM308">
        <v>2631</v>
      </c>
      <c r="AN308">
        <v>3016</v>
      </c>
    </row>
    <row r="309" spans="1:40" x14ac:dyDescent="0.25">
      <c r="A309" t="s">
        <v>407</v>
      </c>
      <c r="B309" t="s">
        <v>407</v>
      </c>
      <c r="C309" t="s">
        <v>407</v>
      </c>
      <c r="D309" t="s">
        <v>407</v>
      </c>
      <c r="E309" t="s">
        <v>407</v>
      </c>
      <c r="F309" t="s">
        <v>407</v>
      </c>
      <c r="G309" t="s">
        <v>407</v>
      </c>
      <c r="H309" t="s">
        <v>407</v>
      </c>
      <c r="I309" t="s">
        <v>407</v>
      </c>
      <c r="J309" t="s">
        <v>407</v>
      </c>
      <c r="K309" t="s">
        <v>407</v>
      </c>
      <c r="L309" t="s">
        <v>407</v>
      </c>
      <c r="M309" t="s">
        <v>407</v>
      </c>
      <c r="N309" t="s">
        <v>407</v>
      </c>
      <c r="O309" t="s">
        <v>407</v>
      </c>
      <c r="P309" t="s">
        <v>407</v>
      </c>
      <c r="Q309" t="s">
        <v>407</v>
      </c>
      <c r="R309" t="s">
        <v>407</v>
      </c>
      <c r="S309" t="s">
        <v>407</v>
      </c>
      <c r="T309" t="s">
        <v>407</v>
      </c>
      <c r="U309" t="s">
        <v>407</v>
      </c>
      <c r="V309" t="s">
        <v>407</v>
      </c>
      <c r="W309" t="s">
        <v>407</v>
      </c>
      <c r="X309" t="s">
        <v>407</v>
      </c>
      <c r="Y309" t="s">
        <v>407</v>
      </c>
      <c r="Z309" t="s">
        <v>407</v>
      </c>
      <c r="AA309" t="s">
        <v>407</v>
      </c>
      <c r="AB309" t="s">
        <v>407</v>
      </c>
      <c r="AC309" t="s">
        <v>489</v>
      </c>
      <c r="AD309" t="s">
        <v>488</v>
      </c>
      <c r="AE309">
        <v>10</v>
      </c>
      <c r="AF309">
        <v>8</v>
      </c>
      <c r="AH309" t="s">
        <v>408</v>
      </c>
      <c r="AJ309" t="s">
        <v>37</v>
      </c>
      <c r="AK309" t="s">
        <v>115</v>
      </c>
      <c r="AM309">
        <v>3486</v>
      </c>
      <c r="AN309">
        <v>610</v>
      </c>
    </row>
    <row r="310" spans="1:40" x14ac:dyDescent="0.25">
      <c r="A310" t="s">
        <v>407</v>
      </c>
      <c r="B310" t="s">
        <v>407</v>
      </c>
      <c r="C310" t="s">
        <v>407</v>
      </c>
      <c r="D310" t="s">
        <v>407</v>
      </c>
      <c r="E310" t="s">
        <v>407</v>
      </c>
      <c r="F310" t="s">
        <v>407</v>
      </c>
      <c r="G310" t="s">
        <v>407</v>
      </c>
      <c r="H310" t="s">
        <v>407</v>
      </c>
      <c r="I310" t="s">
        <v>407</v>
      </c>
      <c r="J310" t="s">
        <v>407</v>
      </c>
      <c r="K310" t="s">
        <v>407</v>
      </c>
      <c r="L310" t="s">
        <v>407</v>
      </c>
      <c r="M310" t="s">
        <v>407</v>
      </c>
      <c r="N310" t="s">
        <v>407</v>
      </c>
      <c r="O310" t="s">
        <v>407</v>
      </c>
      <c r="P310" t="s">
        <v>407</v>
      </c>
      <c r="Q310" t="s">
        <v>407</v>
      </c>
      <c r="R310" t="s">
        <v>407</v>
      </c>
      <c r="S310" t="s">
        <v>407</v>
      </c>
      <c r="T310" t="s">
        <v>407</v>
      </c>
      <c r="U310" t="s">
        <v>407</v>
      </c>
      <c r="V310" t="s">
        <v>407</v>
      </c>
      <c r="W310" t="s">
        <v>407</v>
      </c>
      <c r="X310" t="s">
        <v>407</v>
      </c>
      <c r="Y310" t="s">
        <v>407</v>
      </c>
      <c r="Z310" t="s">
        <v>407</v>
      </c>
      <c r="AA310" t="s">
        <v>407</v>
      </c>
      <c r="AB310" t="s">
        <v>407</v>
      </c>
      <c r="AC310" t="s">
        <v>489</v>
      </c>
      <c r="AD310" t="s">
        <v>488</v>
      </c>
      <c r="AE310">
        <v>10</v>
      </c>
      <c r="AF310">
        <v>9</v>
      </c>
      <c r="AH310" t="s">
        <v>408</v>
      </c>
      <c r="AJ310" t="s">
        <v>37</v>
      </c>
      <c r="AK310" t="s">
        <v>115</v>
      </c>
      <c r="AM310">
        <v>3723</v>
      </c>
      <c r="AN310">
        <v>2668</v>
      </c>
    </row>
    <row r="311" spans="1:40" x14ac:dyDescent="0.25">
      <c r="A311" t="s">
        <v>407</v>
      </c>
      <c r="B311" t="s">
        <v>407</v>
      </c>
      <c r="C311" t="s">
        <v>407</v>
      </c>
      <c r="D311" t="s">
        <v>407</v>
      </c>
      <c r="E311" t="s">
        <v>407</v>
      </c>
      <c r="F311" t="s">
        <v>407</v>
      </c>
      <c r="G311" t="s">
        <v>407</v>
      </c>
      <c r="H311" t="s">
        <v>407</v>
      </c>
      <c r="I311" t="s">
        <v>407</v>
      </c>
      <c r="J311" t="s">
        <v>407</v>
      </c>
      <c r="K311" t="s">
        <v>407</v>
      </c>
      <c r="L311" t="s">
        <v>407</v>
      </c>
      <c r="M311" t="s">
        <v>407</v>
      </c>
      <c r="N311" t="s">
        <v>407</v>
      </c>
      <c r="O311" t="s">
        <v>407</v>
      </c>
      <c r="P311" t="s">
        <v>407</v>
      </c>
      <c r="Q311" t="s">
        <v>407</v>
      </c>
      <c r="R311" t="s">
        <v>407</v>
      </c>
      <c r="S311" t="s">
        <v>407</v>
      </c>
      <c r="T311" t="s">
        <v>407</v>
      </c>
      <c r="U311" t="s">
        <v>407</v>
      </c>
      <c r="V311" t="s">
        <v>407</v>
      </c>
      <c r="W311" t="s">
        <v>407</v>
      </c>
      <c r="X311" t="s">
        <v>407</v>
      </c>
      <c r="Y311" t="s">
        <v>407</v>
      </c>
      <c r="Z311" t="s">
        <v>407</v>
      </c>
      <c r="AA311" t="s">
        <v>407</v>
      </c>
      <c r="AB311" t="s">
        <v>407</v>
      </c>
      <c r="AC311" t="s">
        <v>489</v>
      </c>
      <c r="AD311" t="s">
        <v>488</v>
      </c>
      <c r="AE311">
        <v>10</v>
      </c>
      <c r="AF311">
        <v>10</v>
      </c>
      <c r="AH311" t="s">
        <v>408</v>
      </c>
      <c r="AJ311" t="s">
        <v>37</v>
      </c>
      <c r="AK311" t="s">
        <v>115</v>
      </c>
      <c r="AM311">
        <v>2126</v>
      </c>
      <c r="AN311">
        <v>3406</v>
      </c>
    </row>
    <row r="312" spans="1:40" x14ac:dyDescent="0.25">
      <c r="A312" t="s">
        <v>407</v>
      </c>
      <c r="B312" t="s">
        <v>407</v>
      </c>
      <c r="C312" t="s">
        <v>407</v>
      </c>
      <c r="D312" t="s">
        <v>407</v>
      </c>
      <c r="E312" t="s">
        <v>407</v>
      </c>
      <c r="F312" t="s">
        <v>407</v>
      </c>
      <c r="G312" t="s">
        <v>407</v>
      </c>
      <c r="H312" t="s">
        <v>407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407</v>
      </c>
      <c r="Q312" t="s">
        <v>407</v>
      </c>
      <c r="R312" t="s">
        <v>407</v>
      </c>
      <c r="S312" t="s">
        <v>407</v>
      </c>
      <c r="T312" t="s">
        <v>407</v>
      </c>
      <c r="U312" t="s">
        <v>407</v>
      </c>
      <c r="V312" t="s">
        <v>407</v>
      </c>
      <c r="W312" t="s">
        <v>407</v>
      </c>
      <c r="X312" t="s">
        <v>407</v>
      </c>
      <c r="Y312" t="s">
        <v>407</v>
      </c>
      <c r="Z312" t="s">
        <v>407</v>
      </c>
      <c r="AA312" t="s">
        <v>407</v>
      </c>
      <c r="AB312" t="s">
        <v>407</v>
      </c>
      <c r="AC312" t="s">
        <v>492</v>
      </c>
      <c r="AD312" t="s">
        <v>491</v>
      </c>
      <c r="AE312">
        <v>10</v>
      </c>
      <c r="AF312">
        <v>1</v>
      </c>
      <c r="AH312" t="s">
        <v>408</v>
      </c>
      <c r="AJ312" t="s">
        <v>37</v>
      </c>
      <c r="AK312" t="s">
        <v>115</v>
      </c>
      <c r="AM312">
        <v>1637</v>
      </c>
      <c r="AN312">
        <v>1429</v>
      </c>
    </row>
    <row r="313" spans="1:40" x14ac:dyDescent="0.25">
      <c r="A313" t="s">
        <v>407</v>
      </c>
      <c r="B313" t="s">
        <v>407</v>
      </c>
      <c r="C313" t="s">
        <v>407</v>
      </c>
      <c r="D313" t="s">
        <v>407</v>
      </c>
      <c r="E313" t="s">
        <v>407</v>
      </c>
      <c r="F313" t="s">
        <v>407</v>
      </c>
      <c r="G313" t="s">
        <v>407</v>
      </c>
      <c r="H313" t="s">
        <v>407</v>
      </c>
      <c r="I313" t="s">
        <v>407</v>
      </c>
      <c r="J313" t="s">
        <v>407</v>
      </c>
      <c r="K313" t="s">
        <v>407</v>
      </c>
      <c r="L313" t="s">
        <v>407</v>
      </c>
      <c r="M313" t="s">
        <v>407</v>
      </c>
      <c r="N313" t="s">
        <v>407</v>
      </c>
      <c r="O313" t="s">
        <v>407</v>
      </c>
      <c r="P313" t="s">
        <v>407</v>
      </c>
      <c r="Q313" t="s">
        <v>407</v>
      </c>
      <c r="R313" t="s">
        <v>407</v>
      </c>
      <c r="S313" t="s">
        <v>407</v>
      </c>
      <c r="T313" t="s">
        <v>407</v>
      </c>
      <c r="U313" t="s">
        <v>407</v>
      </c>
      <c r="V313" t="s">
        <v>407</v>
      </c>
      <c r="W313" t="s">
        <v>407</v>
      </c>
      <c r="X313" t="s">
        <v>407</v>
      </c>
      <c r="Y313" t="s">
        <v>407</v>
      </c>
      <c r="Z313" t="s">
        <v>407</v>
      </c>
      <c r="AA313" t="s">
        <v>407</v>
      </c>
      <c r="AB313" t="s">
        <v>407</v>
      </c>
      <c r="AC313" t="s">
        <v>492</v>
      </c>
      <c r="AD313" t="s">
        <v>491</v>
      </c>
      <c r="AE313">
        <v>10</v>
      </c>
      <c r="AF313">
        <v>2</v>
      </c>
      <c r="AH313" t="s">
        <v>411</v>
      </c>
      <c r="AJ313" t="s">
        <v>41</v>
      </c>
      <c r="AK313" t="s">
        <v>119</v>
      </c>
      <c r="AM313">
        <v>4339</v>
      </c>
      <c r="AN313">
        <v>2542</v>
      </c>
    </row>
    <row r="314" spans="1:40" x14ac:dyDescent="0.25">
      <c r="A314" t="s">
        <v>407</v>
      </c>
      <c r="B314" t="s">
        <v>407</v>
      </c>
      <c r="C314" t="s">
        <v>407</v>
      </c>
      <c r="D314" t="s">
        <v>407</v>
      </c>
      <c r="E314" t="s">
        <v>407</v>
      </c>
      <c r="F314" t="s">
        <v>407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M314" t="s">
        <v>407</v>
      </c>
      <c r="N314" t="s">
        <v>407</v>
      </c>
      <c r="O314" t="s">
        <v>407</v>
      </c>
      <c r="P314" t="s">
        <v>407</v>
      </c>
      <c r="Q314" t="s">
        <v>407</v>
      </c>
      <c r="R314" t="s">
        <v>407</v>
      </c>
      <c r="S314" t="s">
        <v>407</v>
      </c>
      <c r="T314" t="s">
        <v>407</v>
      </c>
      <c r="U314" t="s">
        <v>407</v>
      </c>
      <c r="V314" t="s">
        <v>407</v>
      </c>
      <c r="W314" t="s">
        <v>407</v>
      </c>
      <c r="X314" t="s">
        <v>407</v>
      </c>
      <c r="Y314" t="s">
        <v>407</v>
      </c>
      <c r="Z314" t="s">
        <v>407</v>
      </c>
      <c r="AA314" t="s">
        <v>407</v>
      </c>
      <c r="AB314" t="s">
        <v>407</v>
      </c>
      <c r="AC314" t="s">
        <v>492</v>
      </c>
      <c r="AD314" t="s">
        <v>491</v>
      </c>
      <c r="AE314">
        <v>10</v>
      </c>
      <c r="AF314">
        <v>3</v>
      </c>
      <c r="AH314" t="s">
        <v>408</v>
      </c>
      <c r="AJ314" t="s">
        <v>37</v>
      </c>
      <c r="AK314" t="s">
        <v>115</v>
      </c>
      <c r="AM314">
        <v>2795</v>
      </c>
      <c r="AN314">
        <v>1068</v>
      </c>
    </row>
    <row r="315" spans="1:40" x14ac:dyDescent="0.25">
      <c r="A315" t="s">
        <v>407</v>
      </c>
      <c r="B315" t="s">
        <v>407</v>
      </c>
      <c r="C315" t="s">
        <v>407</v>
      </c>
      <c r="D315" t="s">
        <v>407</v>
      </c>
      <c r="E315" t="s">
        <v>407</v>
      </c>
      <c r="F315" t="s">
        <v>407</v>
      </c>
      <c r="G315" t="s">
        <v>407</v>
      </c>
      <c r="H315" t="s">
        <v>407</v>
      </c>
      <c r="I315" t="s">
        <v>407</v>
      </c>
      <c r="J315" t="s">
        <v>407</v>
      </c>
      <c r="K315" t="s">
        <v>407</v>
      </c>
      <c r="L315" t="s">
        <v>407</v>
      </c>
      <c r="M315" t="s">
        <v>407</v>
      </c>
      <c r="N315" t="s">
        <v>407</v>
      </c>
      <c r="O315" t="s">
        <v>407</v>
      </c>
      <c r="P315" t="s">
        <v>407</v>
      </c>
      <c r="Q315" t="s">
        <v>407</v>
      </c>
      <c r="R315" t="s">
        <v>407</v>
      </c>
      <c r="S315" t="s">
        <v>407</v>
      </c>
      <c r="T315" t="s">
        <v>407</v>
      </c>
      <c r="U315" t="s">
        <v>407</v>
      </c>
      <c r="V315" t="s">
        <v>407</v>
      </c>
      <c r="W315" t="s">
        <v>407</v>
      </c>
      <c r="X315" t="s">
        <v>407</v>
      </c>
      <c r="Y315" t="s">
        <v>407</v>
      </c>
      <c r="Z315" t="s">
        <v>407</v>
      </c>
      <c r="AA315" t="s">
        <v>407</v>
      </c>
      <c r="AB315" t="s">
        <v>407</v>
      </c>
      <c r="AC315" t="s">
        <v>492</v>
      </c>
      <c r="AD315" t="s">
        <v>491</v>
      </c>
      <c r="AE315">
        <v>10</v>
      </c>
      <c r="AF315">
        <v>4</v>
      </c>
      <c r="AG315">
        <v>3</v>
      </c>
      <c r="AH315" t="s">
        <v>410</v>
      </c>
      <c r="AJ315" t="s">
        <v>40</v>
      </c>
      <c r="AK315" t="s">
        <v>118</v>
      </c>
      <c r="AM315">
        <v>2112</v>
      </c>
      <c r="AN315">
        <v>1176</v>
      </c>
    </row>
    <row r="316" spans="1:40" x14ac:dyDescent="0.25">
      <c r="A316" t="s">
        <v>407</v>
      </c>
      <c r="B316" t="s">
        <v>407</v>
      </c>
      <c r="C316" t="s">
        <v>407</v>
      </c>
      <c r="D316" t="s">
        <v>407</v>
      </c>
      <c r="E316" t="s">
        <v>407</v>
      </c>
      <c r="F316" t="s">
        <v>407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t="s">
        <v>407</v>
      </c>
      <c r="T316" t="s">
        <v>407</v>
      </c>
      <c r="U316" t="s">
        <v>407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407</v>
      </c>
      <c r="AC316" t="s">
        <v>492</v>
      </c>
      <c r="AD316" t="s">
        <v>491</v>
      </c>
      <c r="AE316">
        <v>10</v>
      </c>
      <c r="AF316">
        <v>5</v>
      </c>
      <c r="AH316" t="s">
        <v>416</v>
      </c>
      <c r="AJ316" t="s">
        <v>46</v>
      </c>
      <c r="AK316" t="s">
        <v>115</v>
      </c>
      <c r="AM316">
        <v>2200</v>
      </c>
      <c r="AN316">
        <v>2575</v>
      </c>
    </row>
    <row r="317" spans="1:40" x14ac:dyDescent="0.25">
      <c r="A317" t="s">
        <v>407</v>
      </c>
      <c r="B317" t="s">
        <v>407</v>
      </c>
      <c r="C317" t="s">
        <v>407</v>
      </c>
      <c r="D317" t="s">
        <v>407</v>
      </c>
      <c r="E317" t="s">
        <v>407</v>
      </c>
      <c r="F317" t="s">
        <v>407</v>
      </c>
      <c r="G317" t="s">
        <v>407</v>
      </c>
      <c r="H317" t="s">
        <v>407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407</v>
      </c>
      <c r="P317" t="s">
        <v>407</v>
      </c>
      <c r="Q317" t="s">
        <v>407</v>
      </c>
      <c r="R317" t="s">
        <v>407</v>
      </c>
      <c r="S317" t="s">
        <v>407</v>
      </c>
      <c r="T317" t="s">
        <v>407</v>
      </c>
      <c r="U317" t="s">
        <v>407</v>
      </c>
      <c r="V317" t="s">
        <v>407</v>
      </c>
      <c r="W317" t="s">
        <v>407</v>
      </c>
      <c r="X317" t="s">
        <v>407</v>
      </c>
      <c r="Y317" t="s">
        <v>407</v>
      </c>
      <c r="Z317" t="s">
        <v>407</v>
      </c>
      <c r="AA317" t="s">
        <v>407</v>
      </c>
      <c r="AB317" t="s">
        <v>407</v>
      </c>
      <c r="AC317" t="s">
        <v>492</v>
      </c>
      <c r="AD317" t="s">
        <v>491</v>
      </c>
      <c r="AE317">
        <v>10</v>
      </c>
      <c r="AF317">
        <v>6</v>
      </c>
      <c r="AG317">
        <v>1</v>
      </c>
      <c r="AH317" t="s">
        <v>450</v>
      </c>
      <c r="AJ317" t="s">
        <v>67</v>
      </c>
      <c r="AK317" t="s">
        <v>114</v>
      </c>
      <c r="AM317">
        <v>3219</v>
      </c>
      <c r="AN317">
        <v>1849</v>
      </c>
    </row>
    <row r="318" spans="1:40" x14ac:dyDescent="0.25">
      <c r="A318" t="s">
        <v>407</v>
      </c>
      <c r="B318" t="s">
        <v>407</v>
      </c>
      <c r="C318" t="s">
        <v>407</v>
      </c>
      <c r="D318" t="s">
        <v>407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407</v>
      </c>
      <c r="M318" t="s">
        <v>407</v>
      </c>
      <c r="N318" t="s">
        <v>407</v>
      </c>
      <c r="O318" t="s">
        <v>407</v>
      </c>
      <c r="P318" t="s">
        <v>407</v>
      </c>
      <c r="Q318" t="s">
        <v>407</v>
      </c>
      <c r="R318" t="s">
        <v>407</v>
      </c>
      <c r="S318" t="s">
        <v>407</v>
      </c>
      <c r="T318" t="s">
        <v>407</v>
      </c>
      <c r="U318" t="s">
        <v>407</v>
      </c>
      <c r="V318" t="s">
        <v>407</v>
      </c>
      <c r="W318" t="s">
        <v>407</v>
      </c>
      <c r="X318" t="s">
        <v>407</v>
      </c>
      <c r="Y318" t="s">
        <v>407</v>
      </c>
      <c r="Z318" t="s">
        <v>407</v>
      </c>
      <c r="AA318" t="s">
        <v>407</v>
      </c>
      <c r="AB318" t="s">
        <v>407</v>
      </c>
      <c r="AC318" t="s">
        <v>492</v>
      </c>
      <c r="AD318" t="s">
        <v>491</v>
      </c>
      <c r="AE318">
        <v>10</v>
      </c>
      <c r="AF318">
        <v>7</v>
      </c>
      <c r="AH318" t="s">
        <v>408</v>
      </c>
      <c r="AJ318" t="s">
        <v>37</v>
      </c>
      <c r="AK318" t="s">
        <v>115</v>
      </c>
      <c r="AM318">
        <v>3751</v>
      </c>
      <c r="AN318">
        <v>1520</v>
      </c>
    </row>
    <row r="319" spans="1:40" x14ac:dyDescent="0.25">
      <c r="A319" t="s">
        <v>407</v>
      </c>
      <c r="B319" t="s">
        <v>407</v>
      </c>
      <c r="C319" t="s">
        <v>407</v>
      </c>
      <c r="D319" t="s">
        <v>407</v>
      </c>
      <c r="E319" t="s">
        <v>407</v>
      </c>
      <c r="F319" t="s">
        <v>407</v>
      </c>
      <c r="G319" t="s">
        <v>407</v>
      </c>
      <c r="H319" t="s">
        <v>407</v>
      </c>
      <c r="I319" t="s">
        <v>407</v>
      </c>
      <c r="J319" t="s">
        <v>407</v>
      </c>
      <c r="K319" t="s">
        <v>407</v>
      </c>
      <c r="L319" t="s">
        <v>407</v>
      </c>
      <c r="M319" t="s">
        <v>407</v>
      </c>
      <c r="N319" t="s">
        <v>407</v>
      </c>
      <c r="O319" t="s">
        <v>407</v>
      </c>
      <c r="P319" t="s">
        <v>407</v>
      </c>
      <c r="Q319" t="s">
        <v>407</v>
      </c>
      <c r="R319" t="s">
        <v>407</v>
      </c>
      <c r="S319" t="s">
        <v>407</v>
      </c>
      <c r="T319" t="s">
        <v>407</v>
      </c>
      <c r="U319" t="s">
        <v>407</v>
      </c>
      <c r="V319" t="s">
        <v>407</v>
      </c>
      <c r="W319" t="s">
        <v>407</v>
      </c>
      <c r="X319" t="s">
        <v>407</v>
      </c>
      <c r="Y319" t="s">
        <v>407</v>
      </c>
      <c r="Z319" t="s">
        <v>407</v>
      </c>
      <c r="AA319" t="s">
        <v>407</v>
      </c>
      <c r="AB319" t="s">
        <v>407</v>
      </c>
      <c r="AC319" t="s">
        <v>492</v>
      </c>
      <c r="AD319" t="s">
        <v>491</v>
      </c>
      <c r="AE319">
        <v>10</v>
      </c>
      <c r="AF319">
        <v>8</v>
      </c>
      <c r="AH319" t="s">
        <v>408</v>
      </c>
      <c r="AJ319" t="s">
        <v>37</v>
      </c>
      <c r="AK319" t="s">
        <v>115</v>
      </c>
      <c r="AM319">
        <v>1543</v>
      </c>
      <c r="AN319">
        <v>3264</v>
      </c>
    </row>
    <row r="320" spans="1:40" x14ac:dyDescent="0.25">
      <c r="A320" t="s">
        <v>407</v>
      </c>
      <c r="B320" t="s">
        <v>407</v>
      </c>
      <c r="C320" t="s">
        <v>407</v>
      </c>
      <c r="D320" t="s">
        <v>407</v>
      </c>
      <c r="E320" t="s">
        <v>407</v>
      </c>
      <c r="F320" t="s">
        <v>407</v>
      </c>
      <c r="G320" t="s">
        <v>407</v>
      </c>
      <c r="H320" t="s">
        <v>407</v>
      </c>
      <c r="I320" t="s">
        <v>407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407</v>
      </c>
      <c r="S320" t="s">
        <v>407</v>
      </c>
      <c r="T320" t="s">
        <v>407</v>
      </c>
      <c r="U320" t="s">
        <v>407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407</v>
      </c>
      <c r="AB320" t="s">
        <v>407</v>
      </c>
      <c r="AC320" t="s">
        <v>492</v>
      </c>
      <c r="AD320" t="s">
        <v>491</v>
      </c>
      <c r="AE320">
        <v>10</v>
      </c>
      <c r="AF320">
        <v>9</v>
      </c>
      <c r="AH320" t="s">
        <v>408</v>
      </c>
      <c r="AJ320" t="s">
        <v>37</v>
      </c>
      <c r="AK320" t="s">
        <v>115</v>
      </c>
      <c r="AM320">
        <v>4051</v>
      </c>
      <c r="AN320">
        <v>1778</v>
      </c>
    </row>
    <row r="321" spans="1:40" x14ac:dyDescent="0.25">
      <c r="A321" t="s">
        <v>407</v>
      </c>
      <c r="B321" t="s">
        <v>407</v>
      </c>
      <c r="C321" t="s">
        <v>407</v>
      </c>
      <c r="D321" t="s">
        <v>407</v>
      </c>
      <c r="E321" t="s">
        <v>407</v>
      </c>
      <c r="F321" t="s">
        <v>407</v>
      </c>
      <c r="G321" t="s">
        <v>407</v>
      </c>
      <c r="H321" t="s">
        <v>407</v>
      </c>
      <c r="I321" t="s">
        <v>407</v>
      </c>
      <c r="J321" t="s">
        <v>407</v>
      </c>
      <c r="K321" t="s">
        <v>407</v>
      </c>
      <c r="L321" t="s">
        <v>407</v>
      </c>
      <c r="M321" t="s">
        <v>407</v>
      </c>
      <c r="N321" t="s">
        <v>407</v>
      </c>
      <c r="O321" t="s">
        <v>407</v>
      </c>
      <c r="P321" t="s">
        <v>407</v>
      </c>
      <c r="Q321" t="s">
        <v>407</v>
      </c>
      <c r="R321" t="s">
        <v>407</v>
      </c>
      <c r="S321" t="s">
        <v>407</v>
      </c>
      <c r="T321" t="s">
        <v>407</v>
      </c>
      <c r="U321" t="s">
        <v>407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407</v>
      </c>
      <c r="AB321" t="s">
        <v>407</v>
      </c>
      <c r="AC321" t="s">
        <v>492</v>
      </c>
      <c r="AD321" t="s">
        <v>491</v>
      </c>
      <c r="AE321">
        <v>10</v>
      </c>
      <c r="AF321">
        <v>10</v>
      </c>
      <c r="AH321" t="s">
        <v>493</v>
      </c>
      <c r="AJ321" t="s">
        <v>93</v>
      </c>
      <c r="AK321" t="s">
        <v>120</v>
      </c>
      <c r="AM321">
        <v>1675</v>
      </c>
      <c r="AN321">
        <v>972</v>
      </c>
    </row>
    <row r="322" spans="1:40" x14ac:dyDescent="0.25">
      <c r="A322" t="s">
        <v>407</v>
      </c>
      <c r="B322" t="s">
        <v>407</v>
      </c>
      <c r="C322" t="s">
        <v>407</v>
      </c>
      <c r="D322" t="s">
        <v>407</v>
      </c>
      <c r="E322" t="s">
        <v>407</v>
      </c>
      <c r="F322" t="s">
        <v>407</v>
      </c>
      <c r="G322" t="s">
        <v>407</v>
      </c>
      <c r="H322" t="s">
        <v>407</v>
      </c>
      <c r="I322" t="s">
        <v>407</v>
      </c>
      <c r="J322" t="s">
        <v>407</v>
      </c>
      <c r="K322" t="s">
        <v>407</v>
      </c>
      <c r="L322" t="s">
        <v>407</v>
      </c>
      <c r="M322" t="s">
        <v>407</v>
      </c>
      <c r="N322" t="s">
        <v>407</v>
      </c>
      <c r="O322" t="s">
        <v>407</v>
      </c>
      <c r="P322" t="s">
        <v>407</v>
      </c>
      <c r="Q322" t="s">
        <v>407</v>
      </c>
      <c r="R322" t="s">
        <v>407</v>
      </c>
      <c r="S322" t="s">
        <v>407</v>
      </c>
      <c r="T322" t="s">
        <v>407</v>
      </c>
      <c r="U322" t="s">
        <v>407</v>
      </c>
      <c r="V322" t="s">
        <v>407</v>
      </c>
      <c r="W322" t="s">
        <v>407</v>
      </c>
      <c r="X322" t="s">
        <v>407</v>
      </c>
      <c r="Y322" t="s">
        <v>407</v>
      </c>
      <c r="Z322" t="s">
        <v>407</v>
      </c>
      <c r="AA322" t="s">
        <v>407</v>
      </c>
      <c r="AB322" t="s">
        <v>407</v>
      </c>
      <c r="AC322" t="s">
        <v>495</v>
      </c>
      <c r="AD322" t="s">
        <v>494</v>
      </c>
      <c r="AE322">
        <v>10</v>
      </c>
      <c r="AF322">
        <v>1</v>
      </c>
      <c r="AG322">
        <v>1</v>
      </c>
      <c r="AH322" t="s">
        <v>409</v>
      </c>
      <c r="AJ322" t="s">
        <v>38</v>
      </c>
      <c r="AK322" t="s">
        <v>114</v>
      </c>
      <c r="AM322">
        <v>3929</v>
      </c>
      <c r="AN322">
        <v>645</v>
      </c>
    </row>
    <row r="323" spans="1:40" x14ac:dyDescent="0.25">
      <c r="A323" t="s">
        <v>407</v>
      </c>
      <c r="B323" t="s">
        <v>407</v>
      </c>
      <c r="C323" t="s">
        <v>407</v>
      </c>
      <c r="D323" t="s">
        <v>407</v>
      </c>
      <c r="E323" t="s">
        <v>407</v>
      </c>
      <c r="F323" t="s">
        <v>407</v>
      </c>
      <c r="G323" t="s">
        <v>407</v>
      </c>
      <c r="H323" t="s">
        <v>407</v>
      </c>
      <c r="I323" t="s">
        <v>407</v>
      </c>
      <c r="J323" t="s">
        <v>407</v>
      </c>
      <c r="K323" t="s">
        <v>407</v>
      </c>
      <c r="L323" t="s">
        <v>407</v>
      </c>
      <c r="M323" t="s">
        <v>407</v>
      </c>
      <c r="N323" t="s">
        <v>407</v>
      </c>
      <c r="O323" t="s">
        <v>407</v>
      </c>
      <c r="P323" t="s">
        <v>407</v>
      </c>
      <c r="Q323" t="s">
        <v>407</v>
      </c>
      <c r="R323" t="s">
        <v>407</v>
      </c>
      <c r="S323" t="s">
        <v>407</v>
      </c>
      <c r="T323" t="s">
        <v>407</v>
      </c>
      <c r="U323" t="s">
        <v>407</v>
      </c>
      <c r="V323" t="s">
        <v>407</v>
      </c>
      <c r="W323" t="s">
        <v>407</v>
      </c>
      <c r="X323" t="s">
        <v>407</v>
      </c>
      <c r="Y323" t="s">
        <v>407</v>
      </c>
      <c r="Z323" t="s">
        <v>407</v>
      </c>
      <c r="AA323" t="s">
        <v>407</v>
      </c>
      <c r="AB323" t="s">
        <v>407</v>
      </c>
      <c r="AC323" t="s">
        <v>495</v>
      </c>
      <c r="AD323" t="s">
        <v>494</v>
      </c>
      <c r="AE323">
        <v>10</v>
      </c>
      <c r="AF323">
        <v>2</v>
      </c>
      <c r="AH323" t="s">
        <v>416</v>
      </c>
      <c r="AJ323" t="s">
        <v>46</v>
      </c>
      <c r="AK323" t="s">
        <v>115</v>
      </c>
      <c r="AM323">
        <v>2454</v>
      </c>
      <c r="AN323">
        <v>839</v>
      </c>
    </row>
    <row r="324" spans="1:40" x14ac:dyDescent="0.25">
      <c r="A324" t="s">
        <v>407</v>
      </c>
      <c r="B324" t="s">
        <v>407</v>
      </c>
      <c r="C324" t="s">
        <v>407</v>
      </c>
      <c r="D324" t="s">
        <v>407</v>
      </c>
      <c r="E324" t="s">
        <v>407</v>
      </c>
      <c r="F324" t="s">
        <v>407</v>
      </c>
      <c r="G324" t="s">
        <v>407</v>
      </c>
      <c r="H324" t="s">
        <v>407</v>
      </c>
      <c r="I324" t="s">
        <v>407</v>
      </c>
      <c r="J324" t="s">
        <v>407</v>
      </c>
      <c r="K324" t="s">
        <v>407</v>
      </c>
      <c r="L324" t="s">
        <v>407</v>
      </c>
      <c r="M324" t="s">
        <v>407</v>
      </c>
      <c r="N324" t="s">
        <v>407</v>
      </c>
      <c r="O324" t="s">
        <v>407</v>
      </c>
      <c r="P324" t="s">
        <v>407</v>
      </c>
      <c r="Q324" t="s">
        <v>407</v>
      </c>
      <c r="R324" t="s">
        <v>407</v>
      </c>
      <c r="S324" t="s">
        <v>407</v>
      </c>
      <c r="T324" t="s">
        <v>407</v>
      </c>
      <c r="U324" t="s">
        <v>407</v>
      </c>
      <c r="V324" t="s">
        <v>407</v>
      </c>
      <c r="W324" t="s">
        <v>407</v>
      </c>
      <c r="X324" t="s">
        <v>407</v>
      </c>
      <c r="Y324" t="s">
        <v>407</v>
      </c>
      <c r="Z324" t="s">
        <v>407</v>
      </c>
      <c r="AA324" t="s">
        <v>407</v>
      </c>
      <c r="AB324" t="s">
        <v>407</v>
      </c>
      <c r="AC324" t="s">
        <v>495</v>
      </c>
      <c r="AD324" t="s">
        <v>494</v>
      </c>
      <c r="AE324">
        <v>10</v>
      </c>
      <c r="AF324">
        <v>3</v>
      </c>
      <c r="AH324" t="s">
        <v>408</v>
      </c>
      <c r="AJ324" t="s">
        <v>37</v>
      </c>
      <c r="AK324" t="s">
        <v>115</v>
      </c>
      <c r="AM324">
        <v>1332</v>
      </c>
      <c r="AN324">
        <v>2578</v>
      </c>
    </row>
    <row r="325" spans="1:40" x14ac:dyDescent="0.25">
      <c r="A325" t="s">
        <v>407</v>
      </c>
      <c r="B325" t="s">
        <v>407</v>
      </c>
      <c r="C325" t="s">
        <v>407</v>
      </c>
      <c r="D325" t="s">
        <v>407</v>
      </c>
      <c r="E325" t="s">
        <v>407</v>
      </c>
      <c r="F325" t="s">
        <v>407</v>
      </c>
      <c r="G325" t="s">
        <v>407</v>
      </c>
      <c r="H325" t="s">
        <v>407</v>
      </c>
      <c r="I325" t="s">
        <v>407</v>
      </c>
      <c r="J325" t="s">
        <v>407</v>
      </c>
      <c r="K325" t="s">
        <v>407</v>
      </c>
      <c r="L325" t="s">
        <v>407</v>
      </c>
      <c r="M325" t="s">
        <v>407</v>
      </c>
      <c r="N325" t="s">
        <v>407</v>
      </c>
      <c r="O325" t="s">
        <v>407</v>
      </c>
      <c r="P325" t="s">
        <v>407</v>
      </c>
      <c r="Q325" t="s">
        <v>407</v>
      </c>
      <c r="R325" t="s">
        <v>407</v>
      </c>
      <c r="S325" t="s">
        <v>407</v>
      </c>
      <c r="T325" t="s">
        <v>407</v>
      </c>
      <c r="U325" t="s">
        <v>407</v>
      </c>
      <c r="V325" t="s">
        <v>407</v>
      </c>
      <c r="W325" t="s">
        <v>407</v>
      </c>
      <c r="X325" t="s">
        <v>407</v>
      </c>
      <c r="Y325" t="s">
        <v>407</v>
      </c>
      <c r="Z325" t="s">
        <v>407</v>
      </c>
      <c r="AA325" t="s">
        <v>407</v>
      </c>
      <c r="AB325" t="s">
        <v>407</v>
      </c>
      <c r="AC325" t="s">
        <v>495</v>
      </c>
      <c r="AD325" t="s">
        <v>494</v>
      </c>
      <c r="AE325">
        <v>10</v>
      </c>
      <c r="AF325">
        <v>4</v>
      </c>
      <c r="AG325">
        <v>1</v>
      </c>
      <c r="AH325" t="s">
        <v>447</v>
      </c>
      <c r="AJ325" t="s">
        <v>65</v>
      </c>
      <c r="AK325" t="s">
        <v>114</v>
      </c>
      <c r="AM325">
        <v>2284</v>
      </c>
      <c r="AN325">
        <v>400</v>
      </c>
    </row>
    <row r="326" spans="1:40" x14ac:dyDescent="0.25">
      <c r="A326" t="s">
        <v>407</v>
      </c>
      <c r="B326" t="s">
        <v>407</v>
      </c>
      <c r="C326" t="s">
        <v>407</v>
      </c>
      <c r="D326" t="s">
        <v>407</v>
      </c>
      <c r="E326" t="s">
        <v>407</v>
      </c>
      <c r="F326" t="s">
        <v>407</v>
      </c>
      <c r="G326" t="s">
        <v>407</v>
      </c>
      <c r="H326" t="s">
        <v>407</v>
      </c>
      <c r="I326" t="s">
        <v>407</v>
      </c>
      <c r="J326" t="s">
        <v>407</v>
      </c>
      <c r="K326" t="s">
        <v>407</v>
      </c>
      <c r="L326" t="s">
        <v>407</v>
      </c>
      <c r="M326" t="s">
        <v>407</v>
      </c>
      <c r="N326" t="s">
        <v>407</v>
      </c>
      <c r="O326" t="s">
        <v>407</v>
      </c>
      <c r="P326" t="s">
        <v>407</v>
      </c>
      <c r="Q326" t="s">
        <v>407</v>
      </c>
      <c r="R326" t="s">
        <v>407</v>
      </c>
      <c r="S326" t="s">
        <v>407</v>
      </c>
      <c r="T326" t="s">
        <v>407</v>
      </c>
      <c r="U326" t="s">
        <v>407</v>
      </c>
      <c r="V326" t="s">
        <v>407</v>
      </c>
      <c r="W326" t="s">
        <v>407</v>
      </c>
      <c r="X326" t="s">
        <v>407</v>
      </c>
      <c r="Y326" t="s">
        <v>407</v>
      </c>
      <c r="Z326" t="s">
        <v>407</v>
      </c>
      <c r="AA326" t="s">
        <v>407</v>
      </c>
      <c r="AB326" t="s">
        <v>407</v>
      </c>
      <c r="AC326" t="s">
        <v>495</v>
      </c>
      <c r="AD326" t="s">
        <v>494</v>
      </c>
      <c r="AE326">
        <v>10</v>
      </c>
      <c r="AF326">
        <v>5</v>
      </c>
      <c r="AH326" t="s">
        <v>411</v>
      </c>
      <c r="AJ326" t="s">
        <v>41</v>
      </c>
      <c r="AK326" t="s">
        <v>119</v>
      </c>
      <c r="AM326">
        <v>4206</v>
      </c>
      <c r="AN326">
        <v>2232</v>
      </c>
    </row>
    <row r="327" spans="1:40" x14ac:dyDescent="0.25">
      <c r="A327" t="s">
        <v>407</v>
      </c>
      <c r="B327" t="s">
        <v>407</v>
      </c>
      <c r="C327" t="s">
        <v>407</v>
      </c>
      <c r="D327" t="s">
        <v>407</v>
      </c>
      <c r="E327" t="s">
        <v>407</v>
      </c>
      <c r="F327" t="s">
        <v>407</v>
      </c>
      <c r="G327" t="s">
        <v>407</v>
      </c>
      <c r="H327" t="s">
        <v>407</v>
      </c>
      <c r="I327" t="s">
        <v>407</v>
      </c>
      <c r="J327" t="s">
        <v>407</v>
      </c>
      <c r="K327" t="s">
        <v>407</v>
      </c>
      <c r="L327" t="s">
        <v>407</v>
      </c>
      <c r="M327" t="s">
        <v>407</v>
      </c>
      <c r="N327" t="s">
        <v>407</v>
      </c>
      <c r="O327" t="s">
        <v>407</v>
      </c>
      <c r="P327" t="s">
        <v>407</v>
      </c>
      <c r="Q327" t="s">
        <v>407</v>
      </c>
      <c r="R327" t="s">
        <v>407</v>
      </c>
      <c r="S327" t="s">
        <v>407</v>
      </c>
      <c r="T327" t="s">
        <v>407</v>
      </c>
      <c r="U327" t="s">
        <v>407</v>
      </c>
      <c r="V327" t="s">
        <v>407</v>
      </c>
      <c r="W327" t="s">
        <v>407</v>
      </c>
      <c r="X327" t="s">
        <v>407</v>
      </c>
      <c r="Y327" t="s">
        <v>407</v>
      </c>
      <c r="Z327" t="s">
        <v>407</v>
      </c>
      <c r="AA327" t="s">
        <v>407</v>
      </c>
      <c r="AB327" t="s">
        <v>407</v>
      </c>
      <c r="AC327" t="s">
        <v>495</v>
      </c>
      <c r="AD327" t="s">
        <v>494</v>
      </c>
      <c r="AE327">
        <v>10</v>
      </c>
      <c r="AF327">
        <v>6</v>
      </c>
      <c r="AG327">
        <v>1</v>
      </c>
      <c r="AH327" t="s">
        <v>464</v>
      </c>
      <c r="AJ327" t="s">
        <v>76</v>
      </c>
      <c r="AK327" t="s">
        <v>114</v>
      </c>
      <c r="AM327">
        <v>1132</v>
      </c>
      <c r="AN327">
        <v>1947</v>
      </c>
    </row>
    <row r="328" spans="1:40" x14ac:dyDescent="0.25">
      <c r="A328" t="s">
        <v>407</v>
      </c>
      <c r="B328" t="s">
        <v>407</v>
      </c>
      <c r="C328" t="s">
        <v>407</v>
      </c>
      <c r="D328" t="s">
        <v>407</v>
      </c>
      <c r="E328" t="s">
        <v>407</v>
      </c>
      <c r="F328" t="s">
        <v>407</v>
      </c>
      <c r="G328" t="s">
        <v>407</v>
      </c>
      <c r="H328" t="s">
        <v>407</v>
      </c>
      <c r="I328" t="s">
        <v>407</v>
      </c>
      <c r="J328" t="s">
        <v>407</v>
      </c>
      <c r="K328" t="s">
        <v>407</v>
      </c>
      <c r="L328" t="s">
        <v>407</v>
      </c>
      <c r="M328" t="s">
        <v>407</v>
      </c>
      <c r="N328" t="s">
        <v>407</v>
      </c>
      <c r="O328" t="s">
        <v>407</v>
      </c>
      <c r="P328" t="s">
        <v>407</v>
      </c>
      <c r="Q328" t="s">
        <v>407</v>
      </c>
      <c r="R328" t="s">
        <v>407</v>
      </c>
      <c r="S328" t="s">
        <v>407</v>
      </c>
      <c r="T328" t="s">
        <v>407</v>
      </c>
      <c r="U328" t="s">
        <v>407</v>
      </c>
      <c r="V328" t="s">
        <v>407</v>
      </c>
      <c r="W328" t="s">
        <v>407</v>
      </c>
      <c r="X328" t="s">
        <v>407</v>
      </c>
      <c r="Y328" t="s">
        <v>407</v>
      </c>
      <c r="Z328" t="s">
        <v>407</v>
      </c>
      <c r="AA328" t="s">
        <v>407</v>
      </c>
      <c r="AB328" t="s">
        <v>407</v>
      </c>
      <c r="AC328" t="s">
        <v>495</v>
      </c>
      <c r="AD328" t="s">
        <v>494</v>
      </c>
      <c r="AE328">
        <v>10</v>
      </c>
      <c r="AF328">
        <v>7</v>
      </c>
      <c r="AH328" t="s">
        <v>411</v>
      </c>
      <c r="AJ328" t="s">
        <v>41</v>
      </c>
      <c r="AK328" t="s">
        <v>119</v>
      </c>
      <c r="AM328">
        <v>4290</v>
      </c>
      <c r="AN328">
        <v>2200</v>
      </c>
    </row>
    <row r="329" spans="1:40" x14ac:dyDescent="0.25">
      <c r="A329" t="s">
        <v>407</v>
      </c>
      <c r="B329" t="s">
        <v>407</v>
      </c>
      <c r="C329" t="s">
        <v>407</v>
      </c>
      <c r="D329" t="s">
        <v>407</v>
      </c>
      <c r="E329" t="s">
        <v>407</v>
      </c>
      <c r="F329" t="s">
        <v>407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407</v>
      </c>
      <c r="M329" t="s">
        <v>407</v>
      </c>
      <c r="N329" t="s">
        <v>407</v>
      </c>
      <c r="O329" t="s">
        <v>407</v>
      </c>
      <c r="P329" t="s">
        <v>407</v>
      </c>
      <c r="Q329" t="s">
        <v>407</v>
      </c>
      <c r="R329" t="s">
        <v>407</v>
      </c>
      <c r="S329" t="s">
        <v>407</v>
      </c>
      <c r="T329" t="s">
        <v>407</v>
      </c>
      <c r="U329" t="s">
        <v>407</v>
      </c>
      <c r="V329" t="s">
        <v>407</v>
      </c>
      <c r="W329" t="s">
        <v>407</v>
      </c>
      <c r="X329" t="s">
        <v>407</v>
      </c>
      <c r="Y329" t="s">
        <v>407</v>
      </c>
      <c r="Z329" t="s">
        <v>407</v>
      </c>
      <c r="AA329" t="s">
        <v>407</v>
      </c>
      <c r="AB329" t="s">
        <v>407</v>
      </c>
      <c r="AC329" t="s">
        <v>495</v>
      </c>
      <c r="AD329" t="s">
        <v>494</v>
      </c>
      <c r="AE329">
        <v>10</v>
      </c>
      <c r="AF329">
        <v>8</v>
      </c>
      <c r="AG329">
        <v>1</v>
      </c>
      <c r="AH329" t="s">
        <v>409</v>
      </c>
      <c r="AJ329" t="s">
        <v>38</v>
      </c>
      <c r="AK329" t="s">
        <v>114</v>
      </c>
      <c r="AM329">
        <v>3668</v>
      </c>
      <c r="AN329">
        <v>1018</v>
      </c>
    </row>
    <row r="330" spans="1:40" x14ac:dyDescent="0.25">
      <c r="A330" t="s">
        <v>407</v>
      </c>
      <c r="B330" t="s">
        <v>407</v>
      </c>
      <c r="C330" t="s">
        <v>407</v>
      </c>
      <c r="D330" t="s">
        <v>407</v>
      </c>
      <c r="E330" t="s">
        <v>407</v>
      </c>
      <c r="F330" t="s">
        <v>407</v>
      </c>
      <c r="G330" t="s">
        <v>407</v>
      </c>
      <c r="H330" t="s">
        <v>407</v>
      </c>
      <c r="I330" t="s">
        <v>407</v>
      </c>
      <c r="J330" t="s">
        <v>407</v>
      </c>
      <c r="K330" t="s">
        <v>407</v>
      </c>
      <c r="L330" t="s">
        <v>407</v>
      </c>
      <c r="M330" t="s">
        <v>407</v>
      </c>
      <c r="N330" t="s">
        <v>407</v>
      </c>
      <c r="O330" t="s">
        <v>407</v>
      </c>
      <c r="P330" t="s">
        <v>407</v>
      </c>
      <c r="Q330" t="s">
        <v>407</v>
      </c>
      <c r="R330" t="s">
        <v>407</v>
      </c>
      <c r="S330" t="s">
        <v>407</v>
      </c>
      <c r="T330" t="s">
        <v>407</v>
      </c>
      <c r="U330" t="s">
        <v>407</v>
      </c>
      <c r="V330" t="s">
        <v>407</v>
      </c>
      <c r="W330" t="s">
        <v>407</v>
      </c>
      <c r="X330" t="s">
        <v>407</v>
      </c>
      <c r="Y330" t="s">
        <v>407</v>
      </c>
      <c r="Z330" t="s">
        <v>407</v>
      </c>
      <c r="AA330" t="s">
        <v>407</v>
      </c>
      <c r="AB330" t="s">
        <v>407</v>
      </c>
      <c r="AC330" t="s">
        <v>495</v>
      </c>
      <c r="AD330" t="s">
        <v>494</v>
      </c>
      <c r="AE330">
        <v>10</v>
      </c>
      <c r="AF330">
        <v>9</v>
      </c>
      <c r="AH330" t="s">
        <v>411</v>
      </c>
      <c r="AJ330" t="s">
        <v>41</v>
      </c>
      <c r="AK330" t="s">
        <v>119</v>
      </c>
      <c r="AM330">
        <v>3880</v>
      </c>
      <c r="AN330">
        <v>3177</v>
      </c>
    </row>
    <row r="331" spans="1:40" x14ac:dyDescent="0.25">
      <c r="A331" t="s">
        <v>407</v>
      </c>
      <c r="B331" t="s">
        <v>407</v>
      </c>
      <c r="C331" t="s">
        <v>407</v>
      </c>
      <c r="D331" t="s">
        <v>407</v>
      </c>
      <c r="E331" t="s">
        <v>407</v>
      </c>
      <c r="F331" t="s">
        <v>407</v>
      </c>
      <c r="G331" t="s">
        <v>407</v>
      </c>
      <c r="H331" t="s">
        <v>407</v>
      </c>
      <c r="I331" t="s">
        <v>407</v>
      </c>
      <c r="J331" t="s">
        <v>407</v>
      </c>
      <c r="K331" t="s">
        <v>407</v>
      </c>
      <c r="L331" t="s">
        <v>407</v>
      </c>
      <c r="M331" t="s">
        <v>407</v>
      </c>
      <c r="N331" t="s">
        <v>407</v>
      </c>
      <c r="O331" t="s">
        <v>407</v>
      </c>
      <c r="P331" t="s">
        <v>407</v>
      </c>
      <c r="Q331" t="s">
        <v>407</v>
      </c>
      <c r="R331" t="s">
        <v>407</v>
      </c>
      <c r="S331" t="s">
        <v>407</v>
      </c>
      <c r="T331" t="s">
        <v>407</v>
      </c>
      <c r="U331" t="s">
        <v>407</v>
      </c>
      <c r="V331" t="s">
        <v>407</v>
      </c>
      <c r="W331" t="s">
        <v>407</v>
      </c>
      <c r="X331" t="s">
        <v>407</v>
      </c>
      <c r="Y331" t="s">
        <v>407</v>
      </c>
      <c r="Z331" t="s">
        <v>407</v>
      </c>
      <c r="AA331" t="s">
        <v>407</v>
      </c>
      <c r="AB331" t="s">
        <v>407</v>
      </c>
      <c r="AC331" t="s">
        <v>495</v>
      </c>
      <c r="AD331" t="s">
        <v>494</v>
      </c>
      <c r="AE331">
        <v>10</v>
      </c>
      <c r="AF331">
        <v>10</v>
      </c>
      <c r="AG331">
        <v>3</v>
      </c>
      <c r="AH331" t="s">
        <v>410</v>
      </c>
      <c r="AJ331" t="s">
        <v>40</v>
      </c>
      <c r="AK331" t="s">
        <v>118</v>
      </c>
      <c r="AM331">
        <v>1708</v>
      </c>
      <c r="AN331">
        <v>2426</v>
      </c>
    </row>
    <row r="332" spans="1:40" x14ac:dyDescent="0.25">
      <c r="A332" t="s">
        <v>407</v>
      </c>
      <c r="B332" t="s">
        <v>407</v>
      </c>
      <c r="C332" t="s">
        <v>407</v>
      </c>
      <c r="D332" t="s">
        <v>407</v>
      </c>
      <c r="E332" t="s">
        <v>407</v>
      </c>
      <c r="F332" t="s">
        <v>407</v>
      </c>
      <c r="G332" t="s">
        <v>407</v>
      </c>
      <c r="H332" t="s">
        <v>407</v>
      </c>
      <c r="I332" t="s">
        <v>407</v>
      </c>
      <c r="J332" t="s">
        <v>407</v>
      </c>
      <c r="K332" t="s">
        <v>407</v>
      </c>
      <c r="L332" t="s">
        <v>407</v>
      </c>
      <c r="M332" t="s">
        <v>407</v>
      </c>
      <c r="N332" t="s">
        <v>407</v>
      </c>
      <c r="O332" t="s">
        <v>407</v>
      </c>
      <c r="P332" t="s">
        <v>407</v>
      </c>
      <c r="Q332" t="s">
        <v>407</v>
      </c>
      <c r="R332" t="s">
        <v>407</v>
      </c>
      <c r="S332" t="s">
        <v>407</v>
      </c>
      <c r="T332" t="s">
        <v>407</v>
      </c>
      <c r="U332" t="s">
        <v>407</v>
      </c>
      <c r="V332" t="s">
        <v>407</v>
      </c>
      <c r="W332" t="s">
        <v>407</v>
      </c>
      <c r="X332" t="s">
        <v>407</v>
      </c>
      <c r="Y332" t="s">
        <v>407</v>
      </c>
      <c r="Z332" t="s">
        <v>407</v>
      </c>
      <c r="AA332" t="s">
        <v>407</v>
      </c>
      <c r="AB332" t="s">
        <v>407</v>
      </c>
      <c r="AC332" t="s">
        <v>497</v>
      </c>
      <c r="AD332" t="s">
        <v>496</v>
      </c>
      <c r="AE332">
        <v>10</v>
      </c>
      <c r="AF332">
        <v>1</v>
      </c>
      <c r="AH332" t="s">
        <v>416</v>
      </c>
      <c r="AJ332" t="s">
        <v>46</v>
      </c>
      <c r="AK332" t="s">
        <v>115</v>
      </c>
      <c r="AM332">
        <v>1108</v>
      </c>
      <c r="AN332">
        <v>2857</v>
      </c>
    </row>
    <row r="333" spans="1:40" x14ac:dyDescent="0.25">
      <c r="A333" t="s">
        <v>407</v>
      </c>
      <c r="B333" t="s">
        <v>407</v>
      </c>
      <c r="C333" t="s">
        <v>407</v>
      </c>
      <c r="D333" t="s">
        <v>407</v>
      </c>
      <c r="E333" t="s">
        <v>407</v>
      </c>
      <c r="F333" t="s">
        <v>407</v>
      </c>
      <c r="G333" t="s">
        <v>407</v>
      </c>
      <c r="H333" t="s">
        <v>407</v>
      </c>
      <c r="I333" t="s">
        <v>407</v>
      </c>
      <c r="J333" t="s">
        <v>407</v>
      </c>
      <c r="K333" t="s">
        <v>407</v>
      </c>
      <c r="L333" t="s">
        <v>407</v>
      </c>
      <c r="M333" t="s">
        <v>407</v>
      </c>
      <c r="N333" t="s">
        <v>407</v>
      </c>
      <c r="O333" t="s">
        <v>407</v>
      </c>
      <c r="P333" t="s">
        <v>407</v>
      </c>
      <c r="Q333" t="s">
        <v>407</v>
      </c>
      <c r="R333" t="s">
        <v>407</v>
      </c>
      <c r="S333" t="s">
        <v>407</v>
      </c>
      <c r="T333" t="s">
        <v>407</v>
      </c>
      <c r="U333" t="s">
        <v>407</v>
      </c>
      <c r="V333" t="s">
        <v>407</v>
      </c>
      <c r="W333" t="s">
        <v>407</v>
      </c>
      <c r="X333" t="s">
        <v>407</v>
      </c>
      <c r="Y333" t="s">
        <v>407</v>
      </c>
      <c r="Z333" t="s">
        <v>407</v>
      </c>
      <c r="AA333" t="s">
        <v>407</v>
      </c>
      <c r="AB333" t="s">
        <v>407</v>
      </c>
      <c r="AC333" t="s">
        <v>497</v>
      </c>
      <c r="AD333" t="s">
        <v>496</v>
      </c>
      <c r="AE333">
        <v>10</v>
      </c>
      <c r="AF333">
        <v>2</v>
      </c>
      <c r="AG333">
        <v>3</v>
      </c>
      <c r="AH333" t="s">
        <v>410</v>
      </c>
      <c r="AJ333" t="s">
        <v>40</v>
      </c>
      <c r="AK333" t="s">
        <v>118</v>
      </c>
      <c r="AM333">
        <v>2322</v>
      </c>
      <c r="AN333">
        <v>3384</v>
      </c>
    </row>
    <row r="334" spans="1:40" x14ac:dyDescent="0.25">
      <c r="A334" t="s">
        <v>407</v>
      </c>
      <c r="B334" t="s">
        <v>407</v>
      </c>
      <c r="C334" t="s">
        <v>407</v>
      </c>
      <c r="D334" t="s">
        <v>407</v>
      </c>
      <c r="E334" t="s">
        <v>407</v>
      </c>
      <c r="F334" t="s">
        <v>407</v>
      </c>
      <c r="G334" t="s">
        <v>407</v>
      </c>
      <c r="H334" t="s">
        <v>407</v>
      </c>
      <c r="I334" t="s">
        <v>407</v>
      </c>
      <c r="J334" t="s">
        <v>407</v>
      </c>
      <c r="K334" t="s">
        <v>407</v>
      </c>
      <c r="L334" t="s">
        <v>407</v>
      </c>
      <c r="M334" t="s">
        <v>407</v>
      </c>
      <c r="N334" t="s">
        <v>407</v>
      </c>
      <c r="O334" t="s">
        <v>407</v>
      </c>
      <c r="P334" t="s">
        <v>407</v>
      </c>
      <c r="Q334" t="s">
        <v>407</v>
      </c>
      <c r="R334" t="s">
        <v>407</v>
      </c>
      <c r="S334" t="s">
        <v>407</v>
      </c>
      <c r="T334" t="s">
        <v>407</v>
      </c>
      <c r="U334" t="s">
        <v>407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497</v>
      </c>
      <c r="AD334" t="s">
        <v>496</v>
      </c>
      <c r="AE334">
        <v>10</v>
      </c>
      <c r="AF334">
        <v>3</v>
      </c>
      <c r="AH334" t="s">
        <v>411</v>
      </c>
      <c r="AJ334" t="s">
        <v>41</v>
      </c>
      <c r="AK334" t="s">
        <v>119</v>
      </c>
      <c r="AM334">
        <v>2854</v>
      </c>
      <c r="AN334">
        <v>426</v>
      </c>
    </row>
    <row r="335" spans="1:40" x14ac:dyDescent="0.25">
      <c r="A335" t="s">
        <v>407</v>
      </c>
      <c r="B335" t="s">
        <v>407</v>
      </c>
      <c r="C335" t="s">
        <v>407</v>
      </c>
      <c r="D335" t="s">
        <v>407</v>
      </c>
      <c r="E335" t="s">
        <v>407</v>
      </c>
      <c r="F335" t="s">
        <v>407</v>
      </c>
      <c r="G335" t="s">
        <v>407</v>
      </c>
      <c r="H335" t="s">
        <v>407</v>
      </c>
      <c r="I335" t="s">
        <v>407</v>
      </c>
      <c r="J335" t="s">
        <v>407</v>
      </c>
      <c r="K335" t="s">
        <v>407</v>
      </c>
      <c r="L335" t="s">
        <v>407</v>
      </c>
      <c r="M335" t="s">
        <v>407</v>
      </c>
      <c r="N335" t="s">
        <v>407</v>
      </c>
      <c r="O335" t="s">
        <v>407</v>
      </c>
      <c r="P335" t="s">
        <v>407</v>
      </c>
      <c r="Q335" t="s">
        <v>407</v>
      </c>
      <c r="R335" t="s">
        <v>407</v>
      </c>
      <c r="S335" t="s">
        <v>407</v>
      </c>
      <c r="T335" t="s">
        <v>407</v>
      </c>
      <c r="U335" t="s">
        <v>407</v>
      </c>
      <c r="V335" t="s">
        <v>407</v>
      </c>
      <c r="W335" t="s">
        <v>407</v>
      </c>
      <c r="X335" t="s">
        <v>407</v>
      </c>
      <c r="Y335" t="s">
        <v>407</v>
      </c>
      <c r="Z335" t="s">
        <v>407</v>
      </c>
      <c r="AA335" t="s">
        <v>407</v>
      </c>
      <c r="AB335" t="s">
        <v>407</v>
      </c>
      <c r="AC335" t="s">
        <v>497</v>
      </c>
      <c r="AD335" t="s">
        <v>496</v>
      </c>
      <c r="AE335">
        <v>10</v>
      </c>
      <c r="AF335">
        <v>4</v>
      </c>
      <c r="AH335" t="s">
        <v>408</v>
      </c>
      <c r="AJ335" t="s">
        <v>37</v>
      </c>
      <c r="AK335" t="s">
        <v>115</v>
      </c>
      <c r="AM335">
        <v>1443</v>
      </c>
      <c r="AN335">
        <v>277</v>
      </c>
    </row>
    <row r="336" spans="1:40" x14ac:dyDescent="0.25">
      <c r="A336" t="s">
        <v>407</v>
      </c>
      <c r="B336" t="s">
        <v>407</v>
      </c>
      <c r="C336" t="s">
        <v>407</v>
      </c>
      <c r="D336" t="s">
        <v>407</v>
      </c>
      <c r="E336" t="s">
        <v>407</v>
      </c>
      <c r="F336" t="s">
        <v>407</v>
      </c>
      <c r="G336" t="s">
        <v>407</v>
      </c>
      <c r="H336" t="s">
        <v>407</v>
      </c>
      <c r="I336" t="s">
        <v>407</v>
      </c>
      <c r="J336" t="s">
        <v>407</v>
      </c>
      <c r="K336" t="s">
        <v>407</v>
      </c>
      <c r="L336" t="s">
        <v>407</v>
      </c>
      <c r="M336" t="s">
        <v>407</v>
      </c>
      <c r="N336" t="s">
        <v>407</v>
      </c>
      <c r="O336" t="s">
        <v>407</v>
      </c>
      <c r="P336" t="s">
        <v>407</v>
      </c>
      <c r="Q336" t="s">
        <v>407</v>
      </c>
      <c r="R336" t="s">
        <v>407</v>
      </c>
      <c r="S336" t="s">
        <v>407</v>
      </c>
      <c r="T336" t="s">
        <v>407</v>
      </c>
      <c r="U336" t="s">
        <v>407</v>
      </c>
      <c r="V336" t="s">
        <v>407</v>
      </c>
      <c r="W336" t="s">
        <v>407</v>
      </c>
      <c r="X336" t="s">
        <v>407</v>
      </c>
      <c r="Y336" t="s">
        <v>407</v>
      </c>
      <c r="Z336" t="s">
        <v>407</v>
      </c>
      <c r="AA336" t="s">
        <v>407</v>
      </c>
      <c r="AB336" t="s">
        <v>407</v>
      </c>
      <c r="AC336" t="s">
        <v>497</v>
      </c>
      <c r="AD336" t="s">
        <v>496</v>
      </c>
      <c r="AE336">
        <v>10</v>
      </c>
      <c r="AF336">
        <v>5</v>
      </c>
      <c r="AH336" t="s">
        <v>408</v>
      </c>
      <c r="AJ336" t="s">
        <v>37</v>
      </c>
      <c r="AK336" t="s">
        <v>115</v>
      </c>
      <c r="AM336">
        <v>1271</v>
      </c>
      <c r="AN336">
        <v>3152</v>
      </c>
    </row>
    <row r="337" spans="1:40" x14ac:dyDescent="0.25">
      <c r="A337" t="s">
        <v>407</v>
      </c>
      <c r="B337" t="s">
        <v>407</v>
      </c>
      <c r="C337" t="s">
        <v>407</v>
      </c>
      <c r="D337" t="s">
        <v>407</v>
      </c>
      <c r="E337" t="s">
        <v>407</v>
      </c>
      <c r="F337" t="s">
        <v>407</v>
      </c>
      <c r="G337" t="s">
        <v>407</v>
      </c>
      <c r="H337" t="s">
        <v>407</v>
      </c>
      <c r="I337" t="s">
        <v>407</v>
      </c>
      <c r="J337" t="s">
        <v>407</v>
      </c>
      <c r="K337" t="s">
        <v>407</v>
      </c>
      <c r="L337" t="s">
        <v>407</v>
      </c>
      <c r="M337" t="s">
        <v>407</v>
      </c>
      <c r="N337" t="s">
        <v>407</v>
      </c>
      <c r="O337" t="s">
        <v>407</v>
      </c>
      <c r="P337" t="s">
        <v>407</v>
      </c>
      <c r="Q337" t="s">
        <v>407</v>
      </c>
      <c r="R337" t="s">
        <v>407</v>
      </c>
      <c r="S337" t="s">
        <v>407</v>
      </c>
      <c r="T337" t="s">
        <v>407</v>
      </c>
      <c r="U337" t="s">
        <v>407</v>
      </c>
      <c r="V337" t="s">
        <v>407</v>
      </c>
      <c r="W337" t="s">
        <v>407</v>
      </c>
      <c r="X337" t="s">
        <v>407</v>
      </c>
      <c r="Y337" t="s">
        <v>407</v>
      </c>
      <c r="Z337" t="s">
        <v>407</v>
      </c>
      <c r="AA337" t="s">
        <v>407</v>
      </c>
      <c r="AB337" t="s">
        <v>407</v>
      </c>
      <c r="AC337" t="s">
        <v>497</v>
      </c>
      <c r="AD337" t="s">
        <v>496</v>
      </c>
      <c r="AE337">
        <v>10</v>
      </c>
      <c r="AF337">
        <v>6</v>
      </c>
      <c r="AH337" t="s">
        <v>408</v>
      </c>
      <c r="AJ337" t="s">
        <v>37</v>
      </c>
      <c r="AK337" t="s">
        <v>115</v>
      </c>
      <c r="AM337">
        <v>2305</v>
      </c>
      <c r="AN337">
        <v>361</v>
      </c>
    </row>
    <row r="338" spans="1:40" x14ac:dyDescent="0.25">
      <c r="A338" t="s">
        <v>407</v>
      </c>
      <c r="B338" t="s">
        <v>407</v>
      </c>
      <c r="C338" t="s">
        <v>407</v>
      </c>
      <c r="D338" t="s">
        <v>407</v>
      </c>
      <c r="E338" t="s">
        <v>407</v>
      </c>
      <c r="F338" t="s">
        <v>407</v>
      </c>
      <c r="G338" t="s">
        <v>407</v>
      </c>
      <c r="H338" t="s">
        <v>407</v>
      </c>
      <c r="I338" t="s">
        <v>407</v>
      </c>
      <c r="J338" t="s">
        <v>407</v>
      </c>
      <c r="K338" t="s">
        <v>407</v>
      </c>
      <c r="L338" t="s">
        <v>407</v>
      </c>
      <c r="M338" t="s">
        <v>407</v>
      </c>
      <c r="N338" t="s">
        <v>407</v>
      </c>
      <c r="O338" t="s">
        <v>407</v>
      </c>
      <c r="P338" t="s">
        <v>407</v>
      </c>
      <c r="Q338" t="s">
        <v>407</v>
      </c>
      <c r="R338" t="s">
        <v>407</v>
      </c>
      <c r="S338" t="s">
        <v>407</v>
      </c>
      <c r="T338" t="s">
        <v>407</v>
      </c>
      <c r="U338" t="s">
        <v>407</v>
      </c>
      <c r="V338" t="s">
        <v>407</v>
      </c>
      <c r="W338" t="s">
        <v>407</v>
      </c>
      <c r="X338" t="s">
        <v>407</v>
      </c>
      <c r="Y338" t="s">
        <v>407</v>
      </c>
      <c r="Z338" t="s">
        <v>407</v>
      </c>
      <c r="AA338" t="s">
        <v>407</v>
      </c>
      <c r="AB338" t="s">
        <v>407</v>
      </c>
      <c r="AC338" t="s">
        <v>497</v>
      </c>
      <c r="AD338" t="s">
        <v>496</v>
      </c>
      <c r="AE338">
        <v>10</v>
      </c>
      <c r="AF338">
        <v>7</v>
      </c>
      <c r="AH338" t="s">
        <v>408</v>
      </c>
      <c r="AJ338" t="s">
        <v>37</v>
      </c>
      <c r="AK338" t="s">
        <v>115</v>
      </c>
      <c r="AM338">
        <v>1679</v>
      </c>
      <c r="AN338">
        <v>2603</v>
      </c>
    </row>
    <row r="339" spans="1:40" x14ac:dyDescent="0.25">
      <c r="A339" t="s">
        <v>407</v>
      </c>
      <c r="B339" t="s">
        <v>407</v>
      </c>
      <c r="C339" t="s">
        <v>407</v>
      </c>
      <c r="D339" t="s">
        <v>407</v>
      </c>
      <c r="E339" t="s">
        <v>407</v>
      </c>
      <c r="F339" t="s">
        <v>407</v>
      </c>
      <c r="G339" t="s">
        <v>407</v>
      </c>
      <c r="H339" t="s">
        <v>407</v>
      </c>
      <c r="I339" t="s">
        <v>407</v>
      </c>
      <c r="J339" t="s">
        <v>407</v>
      </c>
      <c r="K339" t="s">
        <v>407</v>
      </c>
      <c r="L339" t="s">
        <v>407</v>
      </c>
      <c r="M339" t="s">
        <v>407</v>
      </c>
      <c r="N339" t="s">
        <v>407</v>
      </c>
      <c r="O339" t="s">
        <v>407</v>
      </c>
      <c r="P339" t="s">
        <v>407</v>
      </c>
      <c r="Q339" t="s">
        <v>407</v>
      </c>
      <c r="R339" t="s">
        <v>407</v>
      </c>
      <c r="S339" t="s">
        <v>407</v>
      </c>
      <c r="T339" t="s">
        <v>407</v>
      </c>
      <c r="U339" t="s">
        <v>407</v>
      </c>
      <c r="V339" t="s">
        <v>407</v>
      </c>
      <c r="W339" t="s">
        <v>407</v>
      </c>
      <c r="X339" t="s">
        <v>407</v>
      </c>
      <c r="Y339" t="s">
        <v>407</v>
      </c>
      <c r="Z339" t="s">
        <v>407</v>
      </c>
      <c r="AA339" t="s">
        <v>407</v>
      </c>
      <c r="AB339" t="s">
        <v>407</v>
      </c>
      <c r="AC339" t="s">
        <v>497</v>
      </c>
      <c r="AD339" t="s">
        <v>496</v>
      </c>
      <c r="AE339">
        <v>10</v>
      </c>
      <c r="AF339">
        <v>8</v>
      </c>
      <c r="AH339" t="s">
        <v>408</v>
      </c>
      <c r="AJ339" t="s">
        <v>37</v>
      </c>
      <c r="AK339" t="s">
        <v>115</v>
      </c>
      <c r="AM339">
        <v>2702</v>
      </c>
      <c r="AN339">
        <v>1874</v>
      </c>
    </row>
    <row r="340" spans="1:40" x14ac:dyDescent="0.25">
      <c r="A340" t="s">
        <v>407</v>
      </c>
      <c r="B340" t="s">
        <v>407</v>
      </c>
      <c r="C340" t="s">
        <v>407</v>
      </c>
      <c r="D340" t="s">
        <v>407</v>
      </c>
      <c r="E340" t="s">
        <v>407</v>
      </c>
      <c r="F340" t="s">
        <v>407</v>
      </c>
      <c r="G340" t="s">
        <v>407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407</v>
      </c>
      <c r="P340" t="s">
        <v>407</v>
      </c>
      <c r="Q340" t="s">
        <v>407</v>
      </c>
      <c r="R340" t="s">
        <v>407</v>
      </c>
      <c r="S340" t="s">
        <v>407</v>
      </c>
      <c r="T340" t="s">
        <v>407</v>
      </c>
      <c r="U340" t="s">
        <v>407</v>
      </c>
      <c r="V340" t="s">
        <v>407</v>
      </c>
      <c r="W340" t="s">
        <v>407</v>
      </c>
      <c r="X340" t="s">
        <v>407</v>
      </c>
      <c r="Y340" t="s">
        <v>407</v>
      </c>
      <c r="Z340" t="s">
        <v>407</v>
      </c>
      <c r="AA340" t="s">
        <v>407</v>
      </c>
      <c r="AB340" t="s">
        <v>407</v>
      </c>
      <c r="AC340" t="s">
        <v>497</v>
      </c>
      <c r="AD340" t="s">
        <v>496</v>
      </c>
      <c r="AE340">
        <v>10</v>
      </c>
      <c r="AF340">
        <v>9</v>
      </c>
      <c r="AH340" t="s">
        <v>415</v>
      </c>
      <c r="AJ340" t="s">
        <v>44</v>
      </c>
      <c r="AK340" t="s">
        <v>120</v>
      </c>
      <c r="AM340">
        <v>3388</v>
      </c>
      <c r="AN340">
        <v>705</v>
      </c>
    </row>
    <row r="341" spans="1:40" x14ac:dyDescent="0.25">
      <c r="A341" t="s">
        <v>407</v>
      </c>
      <c r="B341" t="s">
        <v>407</v>
      </c>
      <c r="C341" t="s">
        <v>407</v>
      </c>
      <c r="D341" t="s">
        <v>407</v>
      </c>
      <c r="E341" t="s">
        <v>407</v>
      </c>
      <c r="F341" t="s">
        <v>407</v>
      </c>
      <c r="G341" t="s">
        <v>407</v>
      </c>
      <c r="H341" t="s">
        <v>407</v>
      </c>
      <c r="I341" t="s">
        <v>407</v>
      </c>
      <c r="J341" t="s">
        <v>407</v>
      </c>
      <c r="K341" t="s">
        <v>407</v>
      </c>
      <c r="L341" t="s">
        <v>407</v>
      </c>
      <c r="M341" t="s">
        <v>407</v>
      </c>
      <c r="N341" t="s">
        <v>407</v>
      </c>
      <c r="O341" t="s">
        <v>407</v>
      </c>
      <c r="P341" t="s">
        <v>407</v>
      </c>
      <c r="Q341" t="s">
        <v>407</v>
      </c>
      <c r="R341" t="s">
        <v>407</v>
      </c>
      <c r="S341" t="s">
        <v>407</v>
      </c>
      <c r="T341" t="s">
        <v>407</v>
      </c>
      <c r="U341" t="s">
        <v>407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497</v>
      </c>
      <c r="AD341" t="s">
        <v>496</v>
      </c>
      <c r="AE341">
        <v>10</v>
      </c>
      <c r="AF341">
        <v>10</v>
      </c>
      <c r="AH341" t="s">
        <v>408</v>
      </c>
      <c r="AJ341" t="s">
        <v>37</v>
      </c>
      <c r="AK341" t="s">
        <v>115</v>
      </c>
      <c r="AM341">
        <v>3579</v>
      </c>
      <c r="AN341">
        <v>3201</v>
      </c>
    </row>
    <row r="342" spans="1:40" x14ac:dyDescent="0.25">
      <c r="A342" t="s">
        <v>407</v>
      </c>
      <c r="B342" t="s">
        <v>407</v>
      </c>
      <c r="C342" t="s">
        <v>407</v>
      </c>
      <c r="D342" t="s">
        <v>407</v>
      </c>
      <c r="E342" t="s">
        <v>407</v>
      </c>
      <c r="F342" t="s">
        <v>407</v>
      </c>
      <c r="G342" t="s">
        <v>407</v>
      </c>
      <c r="H342" t="s">
        <v>407</v>
      </c>
      <c r="I342" t="s">
        <v>407</v>
      </c>
      <c r="J342" t="s">
        <v>407</v>
      </c>
      <c r="K342" t="s">
        <v>407</v>
      </c>
      <c r="L342" t="s">
        <v>407</v>
      </c>
      <c r="M342" t="s">
        <v>407</v>
      </c>
      <c r="N342" t="s">
        <v>407</v>
      </c>
      <c r="O342" t="s">
        <v>407</v>
      </c>
      <c r="P342" t="s">
        <v>407</v>
      </c>
      <c r="Q342" t="s">
        <v>407</v>
      </c>
      <c r="R342" t="s">
        <v>407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407</v>
      </c>
      <c r="AC342" t="s">
        <v>499</v>
      </c>
      <c r="AD342" t="s">
        <v>498</v>
      </c>
      <c r="AE342">
        <v>10</v>
      </c>
      <c r="AF342">
        <v>1</v>
      </c>
      <c r="AG342">
        <v>3</v>
      </c>
      <c r="AH342" t="s">
        <v>410</v>
      </c>
      <c r="AJ342" t="s">
        <v>40</v>
      </c>
      <c r="AK342" t="s">
        <v>118</v>
      </c>
      <c r="AM342">
        <v>4027</v>
      </c>
      <c r="AN342">
        <v>1164</v>
      </c>
    </row>
    <row r="343" spans="1:40" x14ac:dyDescent="0.25">
      <c r="A343" t="s">
        <v>407</v>
      </c>
      <c r="B343" t="s">
        <v>407</v>
      </c>
      <c r="C343" t="s">
        <v>407</v>
      </c>
      <c r="D343" t="s">
        <v>407</v>
      </c>
      <c r="E343" t="s">
        <v>407</v>
      </c>
      <c r="F343" t="s">
        <v>407</v>
      </c>
      <c r="G343" t="s">
        <v>407</v>
      </c>
      <c r="H343" t="s">
        <v>407</v>
      </c>
      <c r="I343" t="s">
        <v>407</v>
      </c>
      <c r="J343" t="s">
        <v>407</v>
      </c>
      <c r="K343" t="s">
        <v>407</v>
      </c>
      <c r="L343" t="s">
        <v>407</v>
      </c>
      <c r="M343" t="s">
        <v>407</v>
      </c>
      <c r="N343" t="s">
        <v>407</v>
      </c>
      <c r="O343" t="s">
        <v>407</v>
      </c>
      <c r="P343" t="s">
        <v>407</v>
      </c>
      <c r="Q343" t="s">
        <v>407</v>
      </c>
      <c r="R343" t="s">
        <v>407</v>
      </c>
      <c r="S343" t="s">
        <v>407</v>
      </c>
      <c r="T343" t="s">
        <v>407</v>
      </c>
      <c r="U343" t="s">
        <v>407</v>
      </c>
      <c r="V343" t="s">
        <v>407</v>
      </c>
      <c r="W343" t="s">
        <v>407</v>
      </c>
      <c r="X343" t="s">
        <v>407</v>
      </c>
      <c r="Y343" t="s">
        <v>407</v>
      </c>
      <c r="Z343" t="s">
        <v>407</v>
      </c>
      <c r="AA343" t="s">
        <v>407</v>
      </c>
      <c r="AB343" t="s">
        <v>407</v>
      </c>
      <c r="AC343" t="s">
        <v>499</v>
      </c>
      <c r="AD343" t="s">
        <v>498</v>
      </c>
      <c r="AE343">
        <v>10</v>
      </c>
      <c r="AF343">
        <v>2</v>
      </c>
      <c r="AG343">
        <v>1</v>
      </c>
      <c r="AH343" t="s">
        <v>409</v>
      </c>
      <c r="AJ343" t="s">
        <v>38</v>
      </c>
      <c r="AK343" t="s">
        <v>114</v>
      </c>
      <c r="AM343">
        <v>3296</v>
      </c>
      <c r="AN343">
        <v>553</v>
      </c>
    </row>
    <row r="344" spans="1:40" x14ac:dyDescent="0.25">
      <c r="A344" t="s">
        <v>407</v>
      </c>
      <c r="B344" t="s">
        <v>407</v>
      </c>
      <c r="C344" t="s">
        <v>407</v>
      </c>
      <c r="D344" t="s">
        <v>407</v>
      </c>
      <c r="E344" t="s">
        <v>407</v>
      </c>
      <c r="F344" t="s">
        <v>407</v>
      </c>
      <c r="G344" t="s">
        <v>407</v>
      </c>
      <c r="H344" t="s">
        <v>407</v>
      </c>
      <c r="I344" t="s">
        <v>407</v>
      </c>
      <c r="J344" t="s">
        <v>407</v>
      </c>
      <c r="K344" t="s">
        <v>407</v>
      </c>
      <c r="L344" t="s">
        <v>407</v>
      </c>
      <c r="M344" t="s">
        <v>407</v>
      </c>
      <c r="N344" t="s">
        <v>407</v>
      </c>
      <c r="O344" t="s">
        <v>407</v>
      </c>
      <c r="P344" t="s">
        <v>407</v>
      </c>
      <c r="Q344" t="s">
        <v>407</v>
      </c>
      <c r="R344" t="s">
        <v>407</v>
      </c>
      <c r="S344" t="s">
        <v>407</v>
      </c>
      <c r="T344" t="s">
        <v>407</v>
      </c>
      <c r="U344" t="s">
        <v>407</v>
      </c>
      <c r="V344" t="s">
        <v>407</v>
      </c>
      <c r="W344" t="s">
        <v>407</v>
      </c>
      <c r="X344" t="s">
        <v>407</v>
      </c>
      <c r="Y344" t="s">
        <v>407</v>
      </c>
      <c r="Z344" t="s">
        <v>407</v>
      </c>
      <c r="AA344" t="s">
        <v>407</v>
      </c>
      <c r="AB344" t="s">
        <v>407</v>
      </c>
      <c r="AC344" t="s">
        <v>499</v>
      </c>
      <c r="AD344" t="s">
        <v>498</v>
      </c>
      <c r="AE344">
        <v>10</v>
      </c>
      <c r="AF344">
        <v>3</v>
      </c>
      <c r="AH344" t="s">
        <v>411</v>
      </c>
      <c r="AJ344" t="s">
        <v>41</v>
      </c>
      <c r="AK344" t="s">
        <v>119</v>
      </c>
      <c r="AM344">
        <v>2546</v>
      </c>
      <c r="AN344">
        <v>774</v>
      </c>
    </row>
    <row r="345" spans="1:40" x14ac:dyDescent="0.25">
      <c r="A345" t="s">
        <v>407</v>
      </c>
      <c r="B345" t="s">
        <v>407</v>
      </c>
      <c r="C345" t="s">
        <v>407</v>
      </c>
      <c r="D345" t="s">
        <v>407</v>
      </c>
      <c r="E345" t="s">
        <v>407</v>
      </c>
      <c r="F345" t="s">
        <v>407</v>
      </c>
      <c r="G345" t="s">
        <v>407</v>
      </c>
      <c r="H345" t="s">
        <v>407</v>
      </c>
      <c r="I345" t="s">
        <v>407</v>
      </c>
      <c r="J345" t="s">
        <v>407</v>
      </c>
      <c r="K345" t="s">
        <v>407</v>
      </c>
      <c r="L345" t="s">
        <v>407</v>
      </c>
      <c r="M345" t="s">
        <v>407</v>
      </c>
      <c r="N345" t="s">
        <v>407</v>
      </c>
      <c r="O345" t="s">
        <v>407</v>
      </c>
      <c r="P345" t="s">
        <v>407</v>
      </c>
      <c r="Q345" t="s">
        <v>407</v>
      </c>
      <c r="R345" t="s">
        <v>407</v>
      </c>
      <c r="S345" t="s">
        <v>407</v>
      </c>
      <c r="T345" t="s">
        <v>407</v>
      </c>
      <c r="U345" t="s">
        <v>407</v>
      </c>
      <c r="V345" t="s">
        <v>407</v>
      </c>
      <c r="W345" t="s">
        <v>407</v>
      </c>
      <c r="X345" t="s">
        <v>407</v>
      </c>
      <c r="Y345" t="s">
        <v>407</v>
      </c>
      <c r="Z345" t="s">
        <v>407</v>
      </c>
      <c r="AA345" t="s">
        <v>407</v>
      </c>
      <c r="AB345" t="s">
        <v>407</v>
      </c>
      <c r="AC345" t="s">
        <v>499</v>
      </c>
      <c r="AD345" t="s">
        <v>498</v>
      </c>
      <c r="AE345">
        <v>10</v>
      </c>
      <c r="AF345">
        <v>4</v>
      </c>
      <c r="AH345" t="s">
        <v>416</v>
      </c>
      <c r="AJ345" t="s">
        <v>46</v>
      </c>
      <c r="AK345" t="s">
        <v>115</v>
      </c>
      <c r="AM345">
        <v>4159</v>
      </c>
      <c r="AN345">
        <v>3466</v>
      </c>
    </row>
    <row r="346" spans="1:40" x14ac:dyDescent="0.25">
      <c r="A346" t="s">
        <v>407</v>
      </c>
      <c r="B346" t="s">
        <v>407</v>
      </c>
      <c r="C346" t="s">
        <v>407</v>
      </c>
      <c r="D346" t="s">
        <v>407</v>
      </c>
      <c r="E346" t="s">
        <v>407</v>
      </c>
      <c r="F346" t="s">
        <v>407</v>
      </c>
      <c r="G346" t="s">
        <v>407</v>
      </c>
      <c r="H346" t="s">
        <v>407</v>
      </c>
      <c r="I346" t="s">
        <v>407</v>
      </c>
      <c r="J346" t="s">
        <v>407</v>
      </c>
      <c r="K346" t="s">
        <v>407</v>
      </c>
      <c r="L346" t="s">
        <v>407</v>
      </c>
      <c r="M346" t="s">
        <v>407</v>
      </c>
      <c r="N346" t="s">
        <v>407</v>
      </c>
      <c r="O346" t="s">
        <v>407</v>
      </c>
      <c r="P346" t="s">
        <v>407</v>
      </c>
      <c r="Q346" t="s">
        <v>407</v>
      </c>
      <c r="R346" t="s">
        <v>407</v>
      </c>
      <c r="S346" t="s">
        <v>407</v>
      </c>
      <c r="T346" t="s">
        <v>407</v>
      </c>
      <c r="U346" t="s">
        <v>407</v>
      </c>
      <c r="V346" t="s">
        <v>407</v>
      </c>
      <c r="W346" t="s">
        <v>407</v>
      </c>
      <c r="X346" t="s">
        <v>407</v>
      </c>
      <c r="Y346" t="s">
        <v>407</v>
      </c>
      <c r="Z346" t="s">
        <v>407</v>
      </c>
      <c r="AA346" t="s">
        <v>407</v>
      </c>
      <c r="AB346" t="s">
        <v>407</v>
      </c>
      <c r="AC346" t="s">
        <v>499</v>
      </c>
      <c r="AD346" t="s">
        <v>498</v>
      </c>
      <c r="AE346">
        <v>10</v>
      </c>
      <c r="AF346">
        <v>5</v>
      </c>
      <c r="AH346" t="s">
        <v>408</v>
      </c>
      <c r="AJ346" t="s">
        <v>37</v>
      </c>
      <c r="AK346" t="s">
        <v>115</v>
      </c>
      <c r="AM346">
        <v>3726</v>
      </c>
      <c r="AN346">
        <v>3085</v>
      </c>
    </row>
    <row r="347" spans="1:40" x14ac:dyDescent="0.25">
      <c r="A347" t="s">
        <v>407</v>
      </c>
      <c r="B347" t="s">
        <v>407</v>
      </c>
      <c r="C347" t="s">
        <v>407</v>
      </c>
      <c r="D347" t="s">
        <v>407</v>
      </c>
      <c r="E347" t="s">
        <v>407</v>
      </c>
      <c r="F347" t="s">
        <v>407</v>
      </c>
      <c r="G347" t="s">
        <v>407</v>
      </c>
      <c r="H347" t="s">
        <v>407</v>
      </c>
      <c r="I347" t="s">
        <v>407</v>
      </c>
      <c r="J347" t="s">
        <v>407</v>
      </c>
      <c r="K347" t="s">
        <v>407</v>
      </c>
      <c r="L347" t="s">
        <v>407</v>
      </c>
      <c r="M347" t="s">
        <v>407</v>
      </c>
      <c r="N347" t="s">
        <v>407</v>
      </c>
      <c r="O347" t="s">
        <v>407</v>
      </c>
      <c r="P347" t="s">
        <v>407</v>
      </c>
      <c r="Q347" t="s">
        <v>407</v>
      </c>
      <c r="R347" t="s">
        <v>407</v>
      </c>
      <c r="S347" t="s">
        <v>407</v>
      </c>
      <c r="T347" t="s">
        <v>407</v>
      </c>
      <c r="U347" t="s">
        <v>407</v>
      </c>
      <c r="V347" t="s">
        <v>407</v>
      </c>
      <c r="W347" t="s">
        <v>407</v>
      </c>
      <c r="X347" t="s">
        <v>407</v>
      </c>
      <c r="Y347" t="s">
        <v>407</v>
      </c>
      <c r="Z347" t="s">
        <v>407</v>
      </c>
      <c r="AA347" t="s">
        <v>407</v>
      </c>
      <c r="AB347" t="s">
        <v>407</v>
      </c>
      <c r="AC347" t="s">
        <v>499</v>
      </c>
      <c r="AD347" t="s">
        <v>498</v>
      </c>
      <c r="AE347">
        <v>10</v>
      </c>
      <c r="AF347">
        <v>6</v>
      </c>
      <c r="AH347" t="s">
        <v>408</v>
      </c>
      <c r="AJ347" t="s">
        <v>37</v>
      </c>
      <c r="AK347" t="s">
        <v>115</v>
      </c>
      <c r="AM347">
        <v>3103</v>
      </c>
      <c r="AN347">
        <v>874</v>
      </c>
    </row>
    <row r="348" spans="1:40" x14ac:dyDescent="0.25">
      <c r="A348" t="s">
        <v>407</v>
      </c>
      <c r="B348" t="s">
        <v>407</v>
      </c>
      <c r="C348" t="s">
        <v>407</v>
      </c>
      <c r="D348" t="s">
        <v>407</v>
      </c>
      <c r="E348" t="s">
        <v>407</v>
      </c>
      <c r="F348" t="s">
        <v>407</v>
      </c>
      <c r="G348" t="s">
        <v>407</v>
      </c>
      <c r="H348" t="s">
        <v>407</v>
      </c>
      <c r="I348" t="s">
        <v>407</v>
      </c>
      <c r="J348" t="s">
        <v>407</v>
      </c>
      <c r="K348" t="s">
        <v>407</v>
      </c>
      <c r="L348" t="s">
        <v>407</v>
      </c>
      <c r="M348" t="s">
        <v>407</v>
      </c>
      <c r="N348" t="s">
        <v>407</v>
      </c>
      <c r="O348" t="s">
        <v>407</v>
      </c>
      <c r="P348" t="s">
        <v>407</v>
      </c>
      <c r="Q348" t="s">
        <v>407</v>
      </c>
      <c r="R348" t="s">
        <v>407</v>
      </c>
      <c r="S348" t="s">
        <v>407</v>
      </c>
      <c r="T348" t="s">
        <v>407</v>
      </c>
      <c r="U348" t="s">
        <v>407</v>
      </c>
      <c r="V348" t="s">
        <v>407</v>
      </c>
      <c r="W348" t="s">
        <v>407</v>
      </c>
      <c r="X348" t="s">
        <v>407</v>
      </c>
      <c r="Y348" t="s">
        <v>407</v>
      </c>
      <c r="Z348" t="s">
        <v>407</v>
      </c>
      <c r="AA348" t="s">
        <v>407</v>
      </c>
      <c r="AB348" t="s">
        <v>407</v>
      </c>
      <c r="AC348" t="s">
        <v>499</v>
      </c>
      <c r="AD348" t="s">
        <v>498</v>
      </c>
      <c r="AE348">
        <v>10</v>
      </c>
      <c r="AF348">
        <v>7</v>
      </c>
      <c r="AH348" t="s">
        <v>408</v>
      </c>
      <c r="AJ348" t="s">
        <v>37</v>
      </c>
      <c r="AK348" t="s">
        <v>115</v>
      </c>
      <c r="AM348">
        <v>1455</v>
      </c>
      <c r="AN348">
        <v>2109</v>
      </c>
    </row>
    <row r="349" spans="1:40" x14ac:dyDescent="0.25">
      <c r="A349" t="s">
        <v>407</v>
      </c>
      <c r="B349" t="s">
        <v>407</v>
      </c>
      <c r="C349" t="s">
        <v>407</v>
      </c>
      <c r="D349" t="s">
        <v>407</v>
      </c>
      <c r="E349" t="s">
        <v>407</v>
      </c>
      <c r="F349" t="s">
        <v>407</v>
      </c>
      <c r="G349" t="s">
        <v>407</v>
      </c>
      <c r="H349" t="s">
        <v>407</v>
      </c>
      <c r="I349" t="s">
        <v>407</v>
      </c>
      <c r="J349" t="s">
        <v>407</v>
      </c>
      <c r="K349" t="s">
        <v>407</v>
      </c>
      <c r="L349" t="s">
        <v>407</v>
      </c>
      <c r="M349" t="s">
        <v>407</v>
      </c>
      <c r="N349" t="s">
        <v>407</v>
      </c>
      <c r="O349" t="s">
        <v>407</v>
      </c>
      <c r="P349" t="s">
        <v>407</v>
      </c>
      <c r="Q349" t="s">
        <v>407</v>
      </c>
      <c r="R349" t="s">
        <v>407</v>
      </c>
      <c r="S349" t="s">
        <v>407</v>
      </c>
      <c r="T349" t="s">
        <v>407</v>
      </c>
      <c r="U349" t="s">
        <v>407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407</v>
      </c>
      <c r="AB349" t="s">
        <v>407</v>
      </c>
      <c r="AC349" t="s">
        <v>499</v>
      </c>
      <c r="AD349" t="s">
        <v>498</v>
      </c>
      <c r="AE349">
        <v>10</v>
      </c>
      <c r="AF349">
        <v>8</v>
      </c>
      <c r="AH349" t="s">
        <v>415</v>
      </c>
      <c r="AJ349" t="s">
        <v>44</v>
      </c>
      <c r="AK349" t="s">
        <v>120</v>
      </c>
      <c r="AM349">
        <v>4131</v>
      </c>
      <c r="AN349">
        <v>2537</v>
      </c>
    </row>
    <row r="350" spans="1:40" x14ac:dyDescent="0.25">
      <c r="A350" t="s">
        <v>407</v>
      </c>
      <c r="B350" t="s">
        <v>407</v>
      </c>
      <c r="C350" t="s">
        <v>407</v>
      </c>
      <c r="D350" t="s">
        <v>407</v>
      </c>
      <c r="E350" t="s">
        <v>407</v>
      </c>
      <c r="F350" t="s">
        <v>407</v>
      </c>
      <c r="G350" t="s">
        <v>407</v>
      </c>
      <c r="H350" t="s">
        <v>407</v>
      </c>
      <c r="I350" t="s">
        <v>407</v>
      </c>
      <c r="J350" t="s">
        <v>407</v>
      </c>
      <c r="K350" t="s">
        <v>407</v>
      </c>
      <c r="L350" t="s">
        <v>407</v>
      </c>
      <c r="M350" t="s">
        <v>407</v>
      </c>
      <c r="N350" t="s">
        <v>407</v>
      </c>
      <c r="O350" t="s">
        <v>407</v>
      </c>
      <c r="P350" t="s">
        <v>407</v>
      </c>
      <c r="Q350" t="s">
        <v>407</v>
      </c>
      <c r="R350" t="s">
        <v>407</v>
      </c>
      <c r="S350" t="s">
        <v>407</v>
      </c>
      <c r="T350" t="s">
        <v>407</v>
      </c>
      <c r="U350" t="s">
        <v>407</v>
      </c>
      <c r="V350" t="s">
        <v>407</v>
      </c>
      <c r="W350" t="s">
        <v>407</v>
      </c>
      <c r="X350" t="s">
        <v>407</v>
      </c>
      <c r="Y350" t="s">
        <v>407</v>
      </c>
      <c r="Z350" t="s">
        <v>407</v>
      </c>
      <c r="AA350" t="s">
        <v>407</v>
      </c>
      <c r="AB350" t="s">
        <v>407</v>
      </c>
      <c r="AC350" t="s">
        <v>499</v>
      </c>
      <c r="AD350" t="s">
        <v>498</v>
      </c>
      <c r="AE350">
        <v>10</v>
      </c>
      <c r="AF350">
        <v>9</v>
      </c>
      <c r="AH350" t="s">
        <v>415</v>
      </c>
      <c r="AJ350" t="s">
        <v>44</v>
      </c>
      <c r="AK350" t="s">
        <v>120</v>
      </c>
      <c r="AM350">
        <v>2522</v>
      </c>
      <c r="AN350">
        <v>343</v>
      </c>
    </row>
    <row r="351" spans="1:40" x14ac:dyDescent="0.25">
      <c r="A351" t="s">
        <v>407</v>
      </c>
      <c r="B351" t="s">
        <v>407</v>
      </c>
      <c r="C351" t="s">
        <v>407</v>
      </c>
      <c r="D351" t="s">
        <v>407</v>
      </c>
      <c r="E351" t="s">
        <v>407</v>
      </c>
      <c r="F351" t="s">
        <v>407</v>
      </c>
      <c r="G351" t="s">
        <v>407</v>
      </c>
      <c r="H351" t="s">
        <v>407</v>
      </c>
      <c r="I351" t="s">
        <v>407</v>
      </c>
      <c r="J351" t="s">
        <v>407</v>
      </c>
      <c r="K351" t="s">
        <v>407</v>
      </c>
      <c r="L351" t="s">
        <v>407</v>
      </c>
      <c r="M351" t="s">
        <v>407</v>
      </c>
      <c r="N351" t="s">
        <v>407</v>
      </c>
      <c r="O351" t="s">
        <v>407</v>
      </c>
      <c r="P351" t="s">
        <v>407</v>
      </c>
      <c r="Q351" t="s">
        <v>407</v>
      </c>
      <c r="R351" t="s">
        <v>407</v>
      </c>
      <c r="S351" t="s">
        <v>407</v>
      </c>
      <c r="T351" t="s">
        <v>407</v>
      </c>
      <c r="U351" t="s">
        <v>407</v>
      </c>
      <c r="V351" t="s">
        <v>407</v>
      </c>
      <c r="W351" t="s">
        <v>407</v>
      </c>
      <c r="X351" t="s">
        <v>407</v>
      </c>
      <c r="Y351" t="s">
        <v>407</v>
      </c>
      <c r="Z351" t="s">
        <v>407</v>
      </c>
      <c r="AA351" t="s">
        <v>407</v>
      </c>
      <c r="AB351" t="s">
        <v>407</v>
      </c>
      <c r="AC351" t="s">
        <v>499</v>
      </c>
      <c r="AD351" t="s">
        <v>498</v>
      </c>
      <c r="AE351">
        <v>10</v>
      </c>
      <c r="AF351">
        <v>10</v>
      </c>
      <c r="AG351">
        <v>3</v>
      </c>
      <c r="AH351" t="s">
        <v>410</v>
      </c>
      <c r="AJ351" t="s">
        <v>40</v>
      </c>
      <c r="AK351" t="s">
        <v>118</v>
      </c>
      <c r="AM351">
        <v>3646</v>
      </c>
      <c r="AN351">
        <v>2795</v>
      </c>
    </row>
    <row r="352" spans="1:40" x14ac:dyDescent="0.25">
      <c r="A352" t="s">
        <v>407</v>
      </c>
      <c r="B352" t="s">
        <v>407</v>
      </c>
      <c r="C352" t="s">
        <v>407</v>
      </c>
      <c r="D352" t="s">
        <v>407</v>
      </c>
      <c r="E352" t="s">
        <v>407</v>
      </c>
      <c r="F352" t="s">
        <v>407</v>
      </c>
      <c r="G352" t="s">
        <v>407</v>
      </c>
      <c r="H352" t="s">
        <v>407</v>
      </c>
      <c r="I352" t="s">
        <v>407</v>
      </c>
      <c r="J352" t="s">
        <v>407</v>
      </c>
      <c r="K352" t="s">
        <v>407</v>
      </c>
      <c r="L352" t="s">
        <v>407</v>
      </c>
      <c r="M352" t="s">
        <v>407</v>
      </c>
      <c r="N352" t="s">
        <v>407</v>
      </c>
      <c r="O352" t="s">
        <v>407</v>
      </c>
      <c r="P352" t="s">
        <v>407</v>
      </c>
      <c r="Q352" t="s">
        <v>407</v>
      </c>
      <c r="R352" t="s">
        <v>407</v>
      </c>
      <c r="S352" t="s">
        <v>407</v>
      </c>
      <c r="T352" t="s">
        <v>407</v>
      </c>
      <c r="U352" t="s">
        <v>407</v>
      </c>
      <c r="V352" t="s">
        <v>407</v>
      </c>
      <c r="W352" t="s">
        <v>407</v>
      </c>
      <c r="X352" t="s">
        <v>407</v>
      </c>
      <c r="Y352" t="s">
        <v>407</v>
      </c>
      <c r="Z352" t="s">
        <v>407</v>
      </c>
      <c r="AA352" t="s">
        <v>407</v>
      </c>
      <c r="AB352" t="s">
        <v>407</v>
      </c>
      <c r="AC352" t="s">
        <v>501</v>
      </c>
      <c r="AD352" t="s">
        <v>500</v>
      </c>
      <c r="AE352">
        <v>10</v>
      </c>
      <c r="AF352">
        <v>1</v>
      </c>
      <c r="AH352" t="s">
        <v>408</v>
      </c>
      <c r="AJ352" t="s">
        <v>37</v>
      </c>
      <c r="AK352" t="s">
        <v>115</v>
      </c>
      <c r="AM352">
        <v>3260</v>
      </c>
      <c r="AN352">
        <v>1686</v>
      </c>
    </row>
    <row r="353" spans="1:40" x14ac:dyDescent="0.25">
      <c r="A353" t="s">
        <v>407</v>
      </c>
      <c r="B353" t="s">
        <v>407</v>
      </c>
      <c r="C353" t="s">
        <v>407</v>
      </c>
      <c r="D353" t="s">
        <v>407</v>
      </c>
      <c r="E353" t="s">
        <v>407</v>
      </c>
      <c r="F353" t="s">
        <v>407</v>
      </c>
      <c r="G353" t="s">
        <v>407</v>
      </c>
      <c r="H353" t="s">
        <v>407</v>
      </c>
      <c r="I353" t="s">
        <v>407</v>
      </c>
      <c r="J353" t="s">
        <v>407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407</v>
      </c>
      <c r="R353" t="s">
        <v>407</v>
      </c>
      <c r="S353" t="s">
        <v>407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407</v>
      </c>
      <c r="Z353" t="s">
        <v>407</v>
      </c>
      <c r="AA353" t="s">
        <v>407</v>
      </c>
      <c r="AB353" t="s">
        <v>407</v>
      </c>
      <c r="AC353" t="s">
        <v>501</v>
      </c>
      <c r="AD353" t="s">
        <v>500</v>
      </c>
      <c r="AE353">
        <v>10</v>
      </c>
      <c r="AF353">
        <v>2</v>
      </c>
      <c r="AH353" t="s">
        <v>411</v>
      </c>
      <c r="AJ353" t="s">
        <v>41</v>
      </c>
      <c r="AK353" t="s">
        <v>119</v>
      </c>
      <c r="AM353">
        <v>3850</v>
      </c>
      <c r="AN353">
        <v>1970</v>
      </c>
    </row>
    <row r="354" spans="1:40" x14ac:dyDescent="0.25">
      <c r="A354" t="s">
        <v>407</v>
      </c>
      <c r="B354" t="s">
        <v>407</v>
      </c>
      <c r="C354" t="s">
        <v>407</v>
      </c>
      <c r="D354" t="s">
        <v>407</v>
      </c>
      <c r="E354" t="s">
        <v>407</v>
      </c>
      <c r="F354" t="s">
        <v>407</v>
      </c>
      <c r="G354" t="s">
        <v>407</v>
      </c>
      <c r="H354" t="s">
        <v>407</v>
      </c>
      <c r="I354" t="s">
        <v>407</v>
      </c>
      <c r="J354" t="s">
        <v>407</v>
      </c>
      <c r="K354" t="s">
        <v>407</v>
      </c>
      <c r="L354" t="s">
        <v>407</v>
      </c>
      <c r="M354" t="s">
        <v>407</v>
      </c>
      <c r="N354" t="s">
        <v>407</v>
      </c>
      <c r="O354" t="s">
        <v>407</v>
      </c>
      <c r="P354" t="s">
        <v>407</v>
      </c>
      <c r="Q354" t="s">
        <v>407</v>
      </c>
      <c r="R354" t="s">
        <v>407</v>
      </c>
      <c r="S354" t="s">
        <v>407</v>
      </c>
      <c r="T354" t="s">
        <v>407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501</v>
      </c>
      <c r="AD354" t="s">
        <v>500</v>
      </c>
      <c r="AE354">
        <v>10</v>
      </c>
      <c r="AF354">
        <v>3</v>
      </c>
      <c r="AH354" t="s">
        <v>408</v>
      </c>
      <c r="AJ354" t="s">
        <v>37</v>
      </c>
      <c r="AK354" t="s">
        <v>115</v>
      </c>
      <c r="AM354">
        <v>2018</v>
      </c>
      <c r="AN354">
        <v>736</v>
      </c>
    </row>
    <row r="355" spans="1:40" x14ac:dyDescent="0.25">
      <c r="A355" t="s">
        <v>407</v>
      </c>
      <c r="B355" t="s">
        <v>407</v>
      </c>
      <c r="C355" t="s">
        <v>407</v>
      </c>
      <c r="D355" t="s">
        <v>407</v>
      </c>
      <c r="E355" t="s">
        <v>407</v>
      </c>
      <c r="F355" t="s">
        <v>407</v>
      </c>
      <c r="G355" t="s">
        <v>407</v>
      </c>
      <c r="H355" t="s">
        <v>407</v>
      </c>
      <c r="I355" t="s">
        <v>407</v>
      </c>
      <c r="J355" t="s">
        <v>407</v>
      </c>
      <c r="K355" t="s">
        <v>407</v>
      </c>
      <c r="L355" t="s">
        <v>407</v>
      </c>
      <c r="M355" t="s">
        <v>407</v>
      </c>
      <c r="N355" t="s">
        <v>407</v>
      </c>
      <c r="O355" t="s">
        <v>407</v>
      </c>
      <c r="P355" t="s">
        <v>407</v>
      </c>
      <c r="Q355" t="s">
        <v>407</v>
      </c>
      <c r="R355" t="s">
        <v>407</v>
      </c>
      <c r="S355" t="s">
        <v>407</v>
      </c>
      <c r="T355" t="s">
        <v>407</v>
      </c>
      <c r="U355" t="s">
        <v>407</v>
      </c>
      <c r="V355" t="s">
        <v>407</v>
      </c>
      <c r="W355" t="s">
        <v>407</v>
      </c>
      <c r="X355" t="s">
        <v>407</v>
      </c>
      <c r="Y355" t="s">
        <v>407</v>
      </c>
      <c r="Z355" t="s">
        <v>407</v>
      </c>
      <c r="AA355" t="s">
        <v>407</v>
      </c>
      <c r="AB355" t="s">
        <v>407</v>
      </c>
      <c r="AC355" t="s">
        <v>501</v>
      </c>
      <c r="AD355" t="s">
        <v>500</v>
      </c>
      <c r="AE355">
        <v>10</v>
      </c>
      <c r="AF355">
        <v>4</v>
      </c>
      <c r="AG355">
        <v>1</v>
      </c>
      <c r="AH355" t="s">
        <v>450</v>
      </c>
      <c r="AJ355" t="s">
        <v>67</v>
      </c>
      <c r="AK355" t="s">
        <v>114</v>
      </c>
      <c r="AM355">
        <v>1673</v>
      </c>
      <c r="AN355">
        <v>1622</v>
      </c>
    </row>
    <row r="356" spans="1:40" x14ac:dyDescent="0.25">
      <c r="A356" t="s">
        <v>407</v>
      </c>
      <c r="B356" t="s">
        <v>407</v>
      </c>
      <c r="C356" t="s">
        <v>407</v>
      </c>
      <c r="D356" t="s">
        <v>407</v>
      </c>
      <c r="E356" t="s">
        <v>407</v>
      </c>
      <c r="F356" t="s">
        <v>407</v>
      </c>
      <c r="G356" t="s">
        <v>407</v>
      </c>
      <c r="H356" t="s">
        <v>407</v>
      </c>
      <c r="I356" t="s">
        <v>407</v>
      </c>
      <c r="J356" t="s">
        <v>407</v>
      </c>
      <c r="K356" t="s">
        <v>407</v>
      </c>
      <c r="L356" t="s">
        <v>407</v>
      </c>
      <c r="M356" t="s">
        <v>407</v>
      </c>
      <c r="N356" t="s">
        <v>407</v>
      </c>
      <c r="O356" t="s">
        <v>407</v>
      </c>
      <c r="P356" t="s">
        <v>407</v>
      </c>
      <c r="Q356" t="s">
        <v>407</v>
      </c>
      <c r="R356" t="s">
        <v>407</v>
      </c>
      <c r="S356" t="s">
        <v>407</v>
      </c>
      <c r="T356" t="s">
        <v>407</v>
      </c>
      <c r="U356" t="s">
        <v>407</v>
      </c>
      <c r="V356" t="s">
        <v>407</v>
      </c>
      <c r="W356" t="s">
        <v>407</v>
      </c>
      <c r="X356" t="s">
        <v>407</v>
      </c>
      <c r="Y356" t="s">
        <v>407</v>
      </c>
      <c r="Z356" t="s">
        <v>407</v>
      </c>
      <c r="AA356" t="s">
        <v>407</v>
      </c>
      <c r="AB356" t="s">
        <v>407</v>
      </c>
      <c r="AC356" t="s">
        <v>501</v>
      </c>
      <c r="AD356" t="s">
        <v>500</v>
      </c>
      <c r="AE356">
        <v>10</v>
      </c>
      <c r="AF356">
        <v>5</v>
      </c>
      <c r="AH356" t="s">
        <v>408</v>
      </c>
      <c r="AJ356" t="s">
        <v>37</v>
      </c>
      <c r="AK356" t="s">
        <v>115</v>
      </c>
      <c r="AM356">
        <v>4240</v>
      </c>
      <c r="AN356">
        <v>402</v>
      </c>
    </row>
    <row r="357" spans="1:40" x14ac:dyDescent="0.25">
      <c r="A357" t="s">
        <v>407</v>
      </c>
      <c r="B357" t="s">
        <v>407</v>
      </c>
      <c r="C357" t="s">
        <v>407</v>
      </c>
      <c r="D357" t="s">
        <v>407</v>
      </c>
      <c r="E357" t="s">
        <v>407</v>
      </c>
      <c r="F357" t="s">
        <v>407</v>
      </c>
      <c r="G357" t="s">
        <v>407</v>
      </c>
      <c r="H357" t="s">
        <v>407</v>
      </c>
      <c r="I357" t="s">
        <v>407</v>
      </c>
      <c r="J357" t="s">
        <v>407</v>
      </c>
      <c r="K357" t="s">
        <v>407</v>
      </c>
      <c r="L357" t="s">
        <v>407</v>
      </c>
      <c r="M357" t="s">
        <v>407</v>
      </c>
      <c r="N357" t="s">
        <v>407</v>
      </c>
      <c r="O357" t="s">
        <v>407</v>
      </c>
      <c r="P357" t="s">
        <v>407</v>
      </c>
      <c r="Q357" t="s">
        <v>407</v>
      </c>
      <c r="R357" t="s">
        <v>407</v>
      </c>
      <c r="S357" t="s">
        <v>407</v>
      </c>
      <c r="T357" t="s">
        <v>407</v>
      </c>
      <c r="U357" t="s">
        <v>407</v>
      </c>
      <c r="V357" t="s">
        <v>407</v>
      </c>
      <c r="W357" t="s">
        <v>407</v>
      </c>
      <c r="X357" t="s">
        <v>407</v>
      </c>
      <c r="Y357" t="s">
        <v>407</v>
      </c>
      <c r="Z357" t="s">
        <v>407</v>
      </c>
      <c r="AA357" t="s">
        <v>407</v>
      </c>
      <c r="AB357" t="s">
        <v>407</v>
      </c>
      <c r="AC357" t="s">
        <v>501</v>
      </c>
      <c r="AD357" t="s">
        <v>500</v>
      </c>
      <c r="AE357">
        <v>10</v>
      </c>
      <c r="AF357">
        <v>6</v>
      </c>
      <c r="AH357" t="s">
        <v>408</v>
      </c>
      <c r="AJ357" t="s">
        <v>37</v>
      </c>
      <c r="AK357" t="s">
        <v>115</v>
      </c>
      <c r="AM357">
        <v>4288</v>
      </c>
      <c r="AN357">
        <v>468</v>
      </c>
    </row>
    <row r="358" spans="1:40" x14ac:dyDescent="0.25">
      <c r="A358" t="s">
        <v>407</v>
      </c>
      <c r="B358" t="s">
        <v>407</v>
      </c>
      <c r="C358" t="s">
        <v>407</v>
      </c>
      <c r="D358" t="s">
        <v>407</v>
      </c>
      <c r="E358" t="s">
        <v>407</v>
      </c>
      <c r="F358" t="s">
        <v>407</v>
      </c>
      <c r="G358" t="s">
        <v>407</v>
      </c>
      <c r="H358" t="s">
        <v>407</v>
      </c>
      <c r="I358" t="s">
        <v>407</v>
      </c>
      <c r="J358" t="s">
        <v>407</v>
      </c>
      <c r="K358" t="s">
        <v>407</v>
      </c>
      <c r="L358" t="s">
        <v>407</v>
      </c>
      <c r="M358" t="s">
        <v>407</v>
      </c>
      <c r="N358" t="s">
        <v>407</v>
      </c>
      <c r="O358" t="s">
        <v>407</v>
      </c>
      <c r="P358" t="s">
        <v>407</v>
      </c>
      <c r="Q358" t="s">
        <v>407</v>
      </c>
      <c r="R358" t="s">
        <v>407</v>
      </c>
      <c r="S358" t="s">
        <v>407</v>
      </c>
      <c r="T358" t="s">
        <v>407</v>
      </c>
      <c r="U358" t="s">
        <v>407</v>
      </c>
      <c r="V358" t="s">
        <v>407</v>
      </c>
      <c r="W358" t="s">
        <v>407</v>
      </c>
      <c r="X358" t="s">
        <v>407</v>
      </c>
      <c r="Y358" t="s">
        <v>407</v>
      </c>
      <c r="Z358" t="s">
        <v>407</v>
      </c>
      <c r="AA358" t="s">
        <v>407</v>
      </c>
      <c r="AB358" t="s">
        <v>407</v>
      </c>
      <c r="AC358" t="s">
        <v>501</v>
      </c>
      <c r="AD358" t="s">
        <v>500</v>
      </c>
      <c r="AE358">
        <v>10</v>
      </c>
      <c r="AF358">
        <v>7</v>
      </c>
      <c r="AH358" t="s">
        <v>408</v>
      </c>
      <c r="AJ358" t="s">
        <v>37</v>
      </c>
      <c r="AK358" t="s">
        <v>115</v>
      </c>
      <c r="AM358">
        <v>4153</v>
      </c>
      <c r="AN358">
        <v>632</v>
      </c>
    </row>
    <row r="359" spans="1:40" x14ac:dyDescent="0.25">
      <c r="A359" t="s">
        <v>407</v>
      </c>
      <c r="B359" t="s">
        <v>407</v>
      </c>
      <c r="C359" t="s">
        <v>407</v>
      </c>
      <c r="D359" t="s">
        <v>407</v>
      </c>
      <c r="E359" t="s">
        <v>407</v>
      </c>
      <c r="F359" t="s">
        <v>407</v>
      </c>
      <c r="G359" t="s">
        <v>407</v>
      </c>
      <c r="H359" t="s">
        <v>407</v>
      </c>
      <c r="I359" t="s">
        <v>407</v>
      </c>
      <c r="J359" t="s">
        <v>407</v>
      </c>
      <c r="K359" t="s">
        <v>407</v>
      </c>
      <c r="L359" t="s">
        <v>407</v>
      </c>
      <c r="M359" t="s">
        <v>407</v>
      </c>
      <c r="N359" t="s">
        <v>407</v>
      </c>
      <c r="O359" t="s">
        <v>407</v>
      </c>
      <c r="P359" t="s">
        <v>407</v>
      </c>
      <c r="Q359" t="s">
        <v>407</v>
      </c>
      <c r="R359" t="s">
        <v>407</v>
      </c>
      <c r="S359" t="s">
        <v>407</v>
      </c>
      <c r="T359" t="s">
        <v>407</v>
      </c>
      <c r="U359" t="s">
        <v>407</v>
      </c>
      <c r="V359" t="s">
        <v>407</v>
      </c>
      <c r="W359" t="s">
        <v>407</v>
      </c>
      <c r="X359" t="s">
        <v>407</v>
      </c>
      <c r="Y359" t="s">
        <v>407</v>
      </c>
      <c r="Z359" t="s">
        <v>407</v>
      </c>
      <c r="AA359" t="s">
        <v>407</v>
      </c>
      <c r="AB359" t="s">
        <v>407</v>
      </c>
      <c r="AC359" t="s">
        <v>501</v>
      </c>
      <c r="AD359" t="s">
        <v>500</v>
      </c>
      <c r="AE359">
        <v>10</v>
      </c>
      <c r="AF359">
        <v>8</v>
      </c>
      <c r="AH359" t="s">
        <v>408</v>
      </c>
      <c r="AJ359" t="s">
        <v>37</v>
      </c>
      <c r="AK359" t="s">
        <v>115</v>
      </c>
      <c r="AM359">
        <v>3447</v>
      </c>
      <c r="AN359">
        <v>827</v>
      </c>
    </row>
    <row r="360" spans="1:40" x14ac:dyDescent="0.25">
      <c r="A360" t="s">
        <v>407</v>
      </c>
      <c r="B360" t="s">
        <v>407</v>
      </c>
      <c r="C360" t="s">
        <v>407</v>
      </c>
      <c r="D360" t="s">
        <v>407</v>
      </c>
      <c r="E360" t="s">
        <v>407</v>
      </c>
      <c r="F360" t="s">
        <v>407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407</v>
      </c>
      <c r="M360" t="s">
        <v>407</v>
      </c>
      <c r="N360" t="s">
        <v>407</v>
      </c>
      <c r="O360" t="s">
        <v>407</v>
      </c>
      <c r="P360" t="s">
        <v>407</v>
      </c>
      <c r="Q360" t="s">
        <v>407</v>
      </c>
      <c r="R360" t="s">
        <v>407</v>
      </c>
      <c r="S360" t="s">
        <v>407</v>
      </c>
      <c r="T360" t="s">
        <v>407</v>
      </c>
      <c r="U360" t="s">
        <v>407</v>
      </c>
      <c r="V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407</v>
      </c>
      <c r="AB360" t="s">
        <v>407</v>
      </c>
      <c r="AC360" t="s">
        <v>501</v>
      </c>
      <c r="AD360" t="s">
        <v>500</v>
      </c>
      <c r="AE360">
        <v>10</v>
      </c>
      <c r="AF360">
        <v>9</v>
      </c>
      <c r="AH360" t="s">
        <v>411</v>
      </c>
      <c r="AJ360" t="s">
        <v>41</v>
      </c>
      <c r="AK360" t="s">
        <v>119</v>
      </c>
      <c r="AM360">
        <v>3188</v>
      </c>
      <c r="AN360">
        <v>1661</v>
      </c>
    </row>
    <row r="361" spans="1:40" x14ac:dyDescent="0.25">
      <c r="A361" t="s">
        <v>407</v>
      </c>
      <c r="B361" t="s">
        <v>407</v>
      </c>
      <c r="C361" t="s">
        <v>407</v>
      </c>
      <c r="D361" t="s">
        <v>407</v>
      </c>
      <c r="E361" t="s">
        <v>407</v>
      </c>
      <c r="F361" t="s">
        <v>407</v>
      </c>
      <c r="G361" t="s">
        <v>407</v>
      </c>
      <c r="H361" t="s">
        <v>407</v>
      </c>
      <c r="I361" t="s">
        <v>407</v>
      </c>
      <c r="J361" t="s">
        <v>407</v>
      </c>
      <c r="K361" t="s">
        <v>407</v>
      </c>
      <c r="L361" t="s">
        <v>407</v>
      </c>
      <c r="M361" t="s">
        <v>407</v>
      </c>
      <c r="N361" t="s">
        <v>407</v>
      </c>
      <c r="O361" t="s">
        <v>407</v>
      </c>
      <c r="P361" t="s">
        <v>407</v>
      </c>
      <c r="Q361" t="s">
        <v>407</v>
      </c>
      <c r="R361" t="s">
        <v>407</v>
      </c>
      <c r="S361" t="s">
        <v>407</v>
      </c>
      <c r="T361" t="s">
        <v>407</v>
      </c>
      <c r="U361" t="s">
        <v>407</v>
      </c>
      <c r="V361" t="s">
        <v>407</v>
      </c>
      <c r="W361" t="s">
        <v>407</v>
      </c>
      <c r="X361" t="s">
        <v>407</v>
      </c>
      <c r="Y361" t="s">
        <v>407</v>
      </c>
      <c r="Z361" t="s">
        <v>407</v>
      </c>
      <c r="AA361" t="s">
        <v>407</v>
      </c>
      <c r="AB361" t="s">
        <v>407</v>
      </c>
      <c r="AC361" t="s">
        <v>501</v>
      </c>
      <c r="AD361" t="s">
        <v>500</v>
      </c>
      <c r="AE361">
        <v>10</v>
      </c>
      <c r="AF361">
        <v>10</v>
      </c>
      <c r="AH361" t="s">
        <v>408</v>
      </c>
      <c r="AJ361" t="s">
        <v>37</v>
      </c>
      <c r="AK361" t="s">
        <v>115</v>
      </c>
      <c r="AM361">
        <v>4064</v>
      </c>
      <c r="AN361">
        <v>732</v>
      </c>
    </row>
    <row r="362" spans="1:40" x14ac:dyDescent="0.25">
      <c r="A362" t="s">
        <v>407</v>
      </c>
      <c r="B362" t="s">
        <v>407</v>
      </c>
      <c r="C362" t="s">
        <v>407</v>
      </c>
      <c r="D362" t="s">
        <v>407</v>
      </c>
      <c r="E362" t="s">
        <v>407</v>
      </c>
      <c r="F362" t="s">
        <v>407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407</v>
      </c>
      <c r="M362" t="s">
        <v>407</v>
      </c>
      <c r="N362" t="s">
        <v>407</v>
      </c>
      <c r="O362" t="s">
        <v>407</v>
      </c>
      <c r="P362" t="s">
        <v>407</v>
      </c>
      <c r="Q362" t="s">
        <v>407</v>
      </c>
      <c r="R362" t="s">
        <v>407</v>
      </c>
      <c r="S362" t="s">
        <v>407</v>
      </c>
      <c r="T362" t="s">
        <v>407</v>
      </c>
      <c r="U362" t="s">
        <v>407</v>
      </c>
      <c r="V362" t="s">
        <v>407</v>
      </c>
      <c r="W362" t="s">
        <v>407</v>
      </c>
      <c r="X362" t="s">
        <v>407</v>
      </c>
      <c r="Y362" t="s">
        <v>407</v>
      </c>
      <c r="Z362" t="s">
        <v>407</v>
      </c>
      <c r="AA362" t="s">
        <v>407</v>
      </c>
      <c r="AB362" t="s">
        <v>407</v>
      </c>
      <c r="AC362" t="s">
        <v>503</v>
      </c>
      <c r="AD362" t="s">
        <v>502</v>
      </c>
      <c r="AE362">
        <v>10</v>
      </c>
      <c r="AF362">
        <v>1</v>
      </c>
      <c r="AH362" t="s">
        <v>408</v>
      </c>
      <c r="AJ362" t="s">
        <v>37</v>
      </c>
      <c r="AK362" t="s">
        <v>115</v>
      </c>
      <c r="AM362">
        <v>3295</v>
      </c>
      <c r="AN362">
        <v>1250</v>
      </c>
    </row>
    <row r="363" spans="1:40" x14ac:dyDescent="0.25">
      <c r="A363" t="s">
        <v>407</v>
      </c>
      <c r="B363" t="s">
        <v>407</v>
      </c>
      <c r="C363" t="s">
        <v>407</v>
      </c>
      <c r="D363" t="s">
        <v>407</v>
      </c>
      <c r="E363" t="s">
        <v>407</v>
      </c>
      <c r="F363" t="s">
        <v>407</v>
      </c>
      <c r="G363" t="s">
        <v>407</v>
      </c>
      <c r="H363" t="s">
        <v>407</v>
      </c>
      <c r="I363" t="s">
        <v>407</v>
      </c>
      <c r="J363" t="s">
        <v>407</v>
      </c>
      <c r="K363" t="s">
        <v>407</v>
      </c>
      <c r="L363" t="s">
        <v>407</v>
      </c>
      <c r="M363" t="s">
        <v>407</v>
      </c>
      <c r="N363" t="s">
        <v>407</v>
      </c>
      <c r="O363" t="s">
        <v>407</v>
      </c>
      <c r="P363" t="s">
        <v>407</v>
      </c>
      <c r="Q363" t="s">
        <v>407</v>
      </c>
      <c r="R363" t="s">
        <v>407</v>
      </c>
      <c r="S363" t="s">
        <v>407</v>
      </c>
      <c r="T363" t="s">
        <v>407</v>
      </c>
      <c r="U363" t="s">
        <v>407</v>
      </c>
      <c r="V363" t="s">
        <v>407</v>
      </c>
      <c r="W363" t="s">
        <v>407</v>
      </c>
      <c r="X363" t="s">
        <v>407</v>
      </c>
      <c r="Y363" t="s">
        <v>407</v>
      </c>
      <c r="Z363" t="s">
        <v>407</v>
      </c>
      <c r="AA363" t="s">
        <v>407</v>
      </c>
      <c r="AB363" t="s">
        <v>407</v>
      </c>
      <c r="AC363" t="s">
        <v>503</v>
      </c>
      <c r="AD363" t="s">
        <v>502</v>
      </c>
      <c r="AE363">
        <v>10</v>
      </c>
      <c r="AF363">
        <v>2</v>
      </c>
      <c r="AH363" t="s">
        <v>408</v>
      </c>
      <c r="AJ363" t="s">
        <v>37</v>
      </c>
      <c r="AK363" t="s">
        <v>115</v>
      </c>
      <c r="AM363">
        <v>3859</v>
      </c>
      <c r="AN363">
        <v>2229</v>
      </c>
    </row>
    <row r="364" spans="1:40" x14ac:dyDescent="0.25">
      <c r="A364" t="s">
        <v>407</v>
      </c>
      <c r="B364" t="s">
        <v>407</v>
      </c>
      <c r="C364" t="s">
        <v>407</v>
      </c>
      <c r="D364" t="s">
        <v>407</v>
      </c>
      <c r="E364" t="s">
        <v>407</v>
      </c>
      <c r="F364" t="s">
        <v>407</v>
      </c>
      <c r="G364" t="s">
        <v>407</v>
      </c>
      <c r="H364" t="s">
        <v>407</v>
      </c>
      <c r="I364" t="s">
        <v>407</v>
      </c>
      <c r="J364" t="s">
        <v>407</v>
      </c>
      <c r="K364" t="s">
        <v>407</v>
      </c>
      <c r="L364" t="s">
        <v>407</v>
      </c>
      <c r="M364" t="s">
        <v>407</v>
      </c>
      <c r="N364" t="s">
        <v>407</v>
      </c>
      <c r="O364" t="s">
        <v>407</v>
      </c>
      <c r="P364" t="s">
        <v>407</v>
      </c>
      <c r="Q364" t="s">
        <v>407</v>
      </c>
      <c r="R364" t="s">
        <v>407</v>
      </c>
      <c r="S364" t="s">
        <v>407</v>
      </c>
      <c r="T364" t="s">
        <v>407</v>
      </c>
      <c r="U364" t="s">
        <v>407</v>
      </c>
      <c r="V364" t="s">
        <v>407</v>
      </c>
      <c r="W364" t="s">
        <v>407</v>
      </c>
      <c r="X364" t="s">
        <v>407</v>
      </c>
      <c r="Y364" t="s">
        <v>407</v>
      </c>
      <c r="Z364" t="s">
        <v>407</v>
      </c>
      <c r="AA364" t="s">
        <v>407</v>
      </c>
      <c r="AB364" t="s">
        <v>407</v>
      </c>
      <c r="AC364" t="s">
        <v>503</v>
      </c>
      <c r="AD364" t="s">
        <v>502</v>
      </c>
      <c r="AE364">
        <v>10</v>
      </c>
      <c r="AF364">
        <v>3</v>
      </c>
      <c r="AH364" t="s">
        <v>408</v>
      </c>
      <c r="AJ364" t="s">
        <v>37</v>
      </c>
      <c r="AK364" t="s">
        <v>115</v>
      </c>
      <c r="AM364">
        <v>3944</v>
      </c>
      <c r="AN364">
        <v>3118</v>
      </c>
    </row>
    <row r="365" spans="1:40" x14ac:dyDescent="0.25">
      <c r="A365" t="s">
        <v>407</v>
      </c>
      <c r="B365" t="s">
        <v>407</v>
      </c>
      <c r="C365" t="s">
        <v>407</v>
      </c>
      <c r="D365" t="s">
        <v>407</v>
      </c>
      <c r="E365" t="s">
        <v>407</v>
      </c>
      <c r="F365" t="s">
        <v>407</v>
      </c>
      <c r="G365" t="s">
        <v>407</v>
      </c>
      <c r="H365" t="s">
        <v>407</v>
      </c>
      <c r="I365" t="s">
        <v>407</v>
      </c>
      <c r="J365" t="s">
        <v>407</v>
      </c>
      <c r="K365" t="s">
        <v>407</v>
      </c>
      <c r="L365" t="s">
        <v>407</v>
      </c>
      <c r="M365" t="s">
        <v>407</v>
      </c>
      <c r="N365" t="s">
        <v>407</v>
      </c>
      <c r="O365" t="s">
        <v>407</v>
      </c>
      <c r="P365" t="s">
        <v>407</v>
      </c>
      <c r="Q365" t="s">
        <v>407</v>
      </c>
      <c r="R365" t="s">
        <v>407</v>
      </c>
      <c r="S365" t="s">
        <v>407</v>
      </c>
      <c r="T365" t="s">
        <v>407</v>
      </c>
      <c r="U365" t="s">
        <v>407</v>
      </c>
      <c r="V365" t="s">
        <v>407</v>
      </c>
      <c r="W365" t="s">
        <v>407</v>
      </c>
      <c r="X365" t="s">
        <v>407</v>
      </c>
      <c r="Y365" t="s">
        <v>407</v>
      </c>
      <c r="Z365" t="s">
        <v>407</v>
      </c>
      <c r="AA365" t="s">
        <v>407</v>
      </c>
      <c r="AB365" t="s">
        <v>407</v>
      </c>
      <c r="AC365" t="s">
        <v>503</v>
      </c>
      <c r="AD365" t="s">
        <v>502</v>
      </c>
      <c r="AE365">
        <v>10</v>
      </c>
      <c r="AF365">
        <v>4</v>
      </c>
      <c r="AH365" t="s">
        <v>408</v>
      </c>
      <c r="AJ365" t="s">
        <v>37</v>
      </c>
      <c r="AK365" t="s">
        <v>115</v>
      </c>
      <c r="AM365">
        <v>1819</v>
      </c>
      <c r="AN365">
        <v>3387</v>
      </c>
    </row>
    <row r="366" spans="1:40" x14ac:dyDescent="0.25">
      <c r="A366" t="s">
        <v>407</v>
      </c>
      <c r="B366" t="s">
        <v>407</v>
      </c>
      <c r="C366" t="s">
        <v>407</v>
      </c>
      <c r="D366" t="s">
        <v>407</v>
      </c>
      <c r="E366" t="s">
        <v>407</v>
      </c>
      <c r="F366" t="s">
        <v>407</v>
      </c>
      <c r="G366" t="s">
        <v>407</v>
      </c>
      <c r="H366" t="s">
        <v>407</v>
      </c>
      <c r="I366" t="s">
        <v>407</v>
      </c>
      <c r="J366" t="s">
        <v>407</v>
      </c>
      <c r="K366" t="s">
        <v>407</v>
      </c>
      <c r="L366" t="s">
        <v>407</v>
      </c>
      <c r="M366" t="s">
        <v>407</v>
      </c>
      <c r="N366" t="s">
        <v>407</v>
      </c>
      <c r="O366" t="s">
        <v>407</v>
      </c>
      <c r="P366" t="s">
        <v>407</v>
      </c>
      <c r="Q366" t="s">
        <v>407</v>
      </c>
      <c r="R366" t="s">
        <v>407</v>
      </c>
      <c r="S366" t="s">
        <v>407</v>
      </c>
      <c r="T366" t="s">
        <v>407</v>
      </c>
      <c r="U366" t="s">
        <v>407</v>
      </c>
      <c r="V366" t="s">
        <v>407</v>
      </c>
      <c r="W366" t="s">
        <v>407</v>
      </c>
      <c r="X366" t="s">
        <v>407</v>
      </c>
      <c r="Y366" t="s">
        <v>407</v>
      </c>
      <c r="Z366" t="s">
        <v>407</v>
      </c>
      <c r="AA366" t="s">
        <v>407</v>
      </c>
      <c r="AB366" t="s">
        <v>407</v>
      </c>
      <c r="AC366" t="s">
        <v>503</v>
      </c>
      <c r="AD366" t="s">
        <v>502</v>
      </c>
      <c r="AE366">
        <v>10</v>
      </c>
      <c r="AF366">
        <v>5</v>
      </c>
      <c r="AG366">
        <v>3</v>
      </c>
      <c r="AH366" t="s">
        <v>410</v>
      </c>
      <c r="AJ366" t="s">
        <v>40</v>
      </c>
      <c r="AK366" t="s">
        <v>118</v>
      </c>
      <c r="AM366">
        <v>3793</v>
      </c>
      <c r="AN366">
        <v>520</v>
      </c>
    </row>
    <row r="367" spans="1:40" x14ac:dyDescent="0.25">
      <c r="A367" t="s">
        <v>407</v>
      </c>
      <c r="B367" t="s">
        <v>407</v>
      </c>
      <c r="C367" t="s">
        <v>407</v>
      </c>
      <c r="D367" t="s">
        <v>407</v>
      </c>
      <c r="E367" t="s">
        <v>407</v>
      </c>
      <c r="F367" t="s">
        <v>407</v>
      </c>
      <c r="G367" t="s">
        <v>407</v>
      </c>
      <c r="H367" t="s">
        <v>407</v>
      </c>
      <c r="I367" t="s">
        <v>407</v>
      </c>
      <c r="J367" t="s">
        <v>407</v>
      </c>
      <c r="K367" t="s">
        <v>407</v>
      </c>
      <c r="L367" t="s">
        <v>407</v>
      </c>
      <c r="M367" t="s">
        <v>407</v>
      </c>
      <c r="N367" t="s">
        <v>407</v>
      </c>
      <c r="O367" t="s">
        <v>407</v>
      </c>
      <c r="P367" t="s">
        <v>407</v>
      </c>
      <c r="Q367" t="s">
        <v>407</v>
      </c>
      <c r="R367" t="s">
        <v>407</v>
      </c>
      <c r="S367" t="s">
        <v>407</v>
      </c>
      <c r="T367" t="s">
        <v>407</v>
      </c>
      <c r="U367" t="s">
        <v>407</v>
      </c>
      <c r="V367" t="s">
        <v>407</v>
      </c>
      <c r="W367" t="s">
        <v>407</v>
      </c>
      <c r="X367" t="s">
        <v>407</v>
      </c>
      <c r="Y367" t="s">
        <v>407</v>
      </c>
      <c r="Z367" t="s">
        <v>407</v>
      </c>
      <c r="AA367" t="s">
        <v>407</v>
      </c>
      <c r="AB367" t="s">
        <v>407</v>
      </c>
      <c r="AC367" t="s">
        <v>503</v>
      </c>
      <c r="AD367" t="s">
        <v>502</v>
      </c>
      <c r="AE367">
        <v>10</v>
      </c>
      <c r="AF367">
        <v>6</v>
      </c>
      <c r="AH367" t="s">
        <v>408</v>
      </c>
      <c r="AJ367" t="s">
        <v>37</v>
      </c>
      <c r="AK367" t="s">
        <v>115</v>
      </c>
      <c r="AM367">
        <v>1875</v>
      </c>
      <c r="AN367">
        <v>2854</v>
      </c>
    </row>
    <row r="368" spans="1:40" x14ac:dyDescent="0.25">
      <c r="A368" t="s">
        <v>407</v>
      </c>
      <c r="B368" t="s">
        <v>407</v>
      </c>
      <c r="C368" t="s">
        <v>407</v>
      </c>
      <c r="D368" t="s">
        <v>407</v>
      </c>
      <c r="E368" t="s">
        <v>407</v>
      </c>
      <c r="F368" t="s">
        <v>407</v>
      </c>
      <c r="G368" t="s">
        <v>407</v>
      </c>
      <c r="H368" t="s">
        <v>407</v>
      </c>
      <c r="I368" t="s">
        <v>407</v>
      </c>
      <c r="J368" t="s">
        <v>407</v>
      </c>
      <c r="K368" t="s">
        <v>407</v>
      </c>
      <c r="L368" t="s">
        <v>407</v>
      </c>
      <c r="M368" t="s">
        <v>407</v>
      </c>
      <c r="N368" t="s">
        <v>407</v>
      </c>
      <c r="O368" t="s">
        <v>407</v>
      </c>
      <c r="P368" t="s">
        <v>407</v>
      </c>
      <c r="Q368" t="s">
        <v>407</v>
      </c>
      <c r="R368" t="s">
        <v>407</v>
      </c>
      <c r="S368" t="s">
        <v>407</v>
      </c>
      <c r="T368" t="s">
        <v>407</v>
      </c>
      <c r="U368" t="s">
        <v>407</v>
      </c>
      <c r="V368" t="s">
        <v>407</v>
      </c>
      <c r="W368" t="s">
        <v>407</v>
      </c>
      <c r="X368" t="s">
        <v>407</v>
      </c>
      <c r="Y368" t="s">
        <v>407</v>
      </c>
      <c r="Z368" t="s">
        <v>407</v>
      </c>
      <c r="AA368" t="s">
        <v>407</v>
      </c>
      <c r="AB368" t="s">
        <v>407</v>
      </c>
      <c r="AC368" t="s">
        <v>503</v>
      </c>
      <c r="AD368" t="s">
        <v>502</v>
      </c>
      <c r="AE368">
        <v>10</v>
      </c>
      <c r="AF368">
        <v>7</v>
      </c>
      <c r="AH368" t="s">
        <v>411</v>
      </c>
      <c r="AJ368" t="s">
        <v>41</v>
      </c>
      <c r="AK368" t="s">
        <v>119</v>
      </c>
      <c r="AM368">
        <v>3330</v>
      </c>
      <c r="AN368">
        <v>2366</v>
      </c>
    </row>
    <row r="369" spans="1:40" x14ac:dyDescent="0.25">
      <c r="A369" t="s">
        <v>407</v>
      </c>
      <c r="B369" t="s">
        <v>407</v>
      </c>
      <c r="C369" t="s">
        <v>407</v>
      </c>
      <c r="D369" t="s">
        <v>407</v>
      </c>
      <c r="E369" t="s">
        <v>407</v>
      </c>
      <c r="F369" t="s">
        <v>407</v>
      </c>
      <c r="G369" t="s">
        <v>407</v>
      </c>
      <c r="H369" t="s">
        <v>407</v>
      </c>
      <c r="I369" t="s">
        <v>407</v>
      </c>
      <c r="J369" t="s">
        <v>407</v>
      </c>
      <c r="K369" t="s">
        <v>407</v>
      </c>
      <c r="L369" t="s">
        <v>407</v>
      </c>
      <c r="M369" t="s">
        <v>407</v>
      </c>
      <c r="N369" t="s">
        <v>407</v>
      </c>
      <c r="O369" t="s">
        <v>407</v>
      </c>
      <c r="P369" t="s">
        <v>407</v>
      </c>
      <c r="Q369" t="s">
        <v>407</v>
      </c>
      <c r="R369" t="s">
        <v>407</v>
      </c>
      <c r="S369" t="s">
        <v>407</v>
      </c>
      <c r="T369" t="s">
        <v>407</v>
      </c>
      <c r="U369" t="s">
        <v>407</v>
      </c>
      <c r="V369" t="s">
        <v>407</v>
      </c>
      <c r="W369" t="s">
        <v>407</v>
      </c>
      <c r="X369" t="s">
        <v>407</v>
      </c>
      <c r="Y369" t="s">
        <v>407</v>
      </c>
      <c r="Z369" t="s">
        <v>407</v>
      </c>
      <c r="AA369" t="s">
        <v>407</v>
      </c>
      <c r="AB369" t="s">
        <v>407</v>
      </c>
      <c r="AC369" t="s">
        <v>503</v>
      </c>
      <c r="AD369" t="s">
        <v>502</v>
      </c>
      <c r="AE369">
        <v>10</v>
      </c>
      <c r="AF369">
        <v>8</v>
      </c>
      <c r="AG369">
        <v>3</v>
      </c>
      <c r="AH369" t="s">
        <v>410</v>
      </c>
      <c r="AJ369" t="s">
        <v>40</v>
      </c>
      <c r="AK369" t="s">
        <v>118</v>
      </c>
      <c r="AM369">
        <v>2319</v>
      </c>
      <c r="AN369">
        <v>2265</v>
      </c>
    </row>
    <row r="370" spans="1:40" x14ac:dyDescent="0.25">
      <c r="A370" t="s">
        <v>407</v>
      </c>
      <c r="B370" t="s">
        <v>407</v>
      </c>
      <c r="C370" t="s">
        <v>407</v>
      </c>
      <c r="D370" t="s">
        <v>407</v>
      </c>
      <c r="E370" t="s">
        <v>407</v>
      </c>
      <c r="F370" t="s">
        <v>407</v>
      </c>
      <c r="G370" t="s">
        <v>407</v>
      </c>
      <c r="H370" t="s">
        <v>407</v>
      </c>
      <c r="I370" t="s">
        <v>407</v>
      </c>
      <c r="J370" t="s">
        <v>407</v>
      </c>
      <c r="K370" t="s">
        <v>407</v>
      </c>
      <c r="L370" t="s">
        <v>407</v>
      </c>
      <c r="M370" t="s">
        <v>407</v>
      </c>
      <c r="N370" t="s">
        <v>407</v>
      </c>
      <c r="O370" t="s">
        <v>407</v>
      </c>
      <c r="P370" t="s">
        <v>407</v>
      </c>
      <c r="Q370" t="s">
        <v>407</v>
      </c>
      <c r="R370" t="s">
        <v>407</v>
      </c>
      <c r="S370" t="s">
        <v>407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407</v>
      </c>
      <c r="AA370" t="s">
        <v>407</v>
      </c>
      <c r="AB370" t="s">
        <v>407</v>
      </c>
      <c r="AC370" t="s">
        <v>503</v>
      </c>
      <c r="AD370" t="s">
        <v>502</v>
      </c>
      <c r="AE370">
        <v>10</v>
      </c>
      <c r="AF370">
        <v>9</v>
      </c>
      <c r="AH370" t="s">
        <v>408</v>
      </c>
      <c r="AJ370" t="s">
        <v>37</v>
      </c>
      <c r="AK370" t="s">
        <v>115</v>
      </c>
      <c r="AM370">
        <v>3460</v>
      </c>
      <c r="AN370">
        <v>2317</v>
      </c>
    </row>
    <row r="371" spans="1:40" x14ac:dyDescent="0.25">
      <c r="A371" t="s">
        <v>407</v>
      </c>
      <c r="B371" t="s">
        <v>407</v>
      </c>
      <c r="C371" t="s">
        <v>407</v>
      </c>
      <c r="D371" t="s">
        <v>407</v>
      </c>
      <c r="E371" t="s">
        <v>407</v>
      </c>
      <c r="F371" t="s">
        <v>407</v>
      </c>
      <c r="G371" t="s">
        <v>407</v>
      </c>
      <c r="H371" t="s">
        <v>407</v>
      </c>
      <c r="I371" t="s">
        <v>407</v>
      </c>
      <c r="J371" t="s">
        <v>407</v>
      </c>
      <c r="K371" t="s">
        <v>407</v>
      </c>
      <c r="L371" t="s">
        <v>407</v>
      </c>
      <c r="M371" t="s">
        <v>407</v>
      </c>
      <c r="N371" t="s">
        <v>407</v>
      </c>
      <c r="O371" t="s">
        <v>407</v>
      </c>
      <c r="P371" t="s">
        <v>407</v>
      </c>
      <c r="Q371" t="s">
        <v>407</v>
      </c>
      <c r="R371" t="s">
        <v>407</v>
      </c>
      <c r="S371" t="s">
        <v>407</v>
      </c>
      <c r="T371" t="s">
        <v>407</v>
      </c>
      <c r="U371" t="s">
        <v>407</v>
      </c>
      <c r="V371" t="s">
        <v>407</v>
      </c>
      <c r="W371" t="s">
        <v>407</v>
      </c>
      <c r="X371" t="s">
        <v>407</v>
      </c>
      <c r="Y371" t="s">
        <v>407</v>
      </c>
      <c r="Z371" t="s">
        <v>407</v>
      </c>
      <c r="AA371" t="s">
        <v>407</v>
      </c>
      <c r="AB371" t="s">
        <v>407</v>
      </c>
      <c r="AC371" t="s">
        <v>503</v>
      </c>
      <c r="AD371" t="s">
        <v>502</v>
      </c>
      <c r="AE371">
        <v>10</v>
      </c>
      <c r="AF371">
        <v>10</v>
      </c>
      <c r="AH371" t="s">
        <v>408</v>
      </c>
      <c r="AJ371" t="s">
        <v>37</v>
      </c>
      <c r="AK371" t="s">
        <v>115</v>
      </c>
      <c r="AM371">
        <v>3633</v>
      </c>
      <c r="AN371">
        <v>3190</v>
      </c>
    </row>
    <row r="372" spans="1:40" x14ac:dyDescent="0.25">
      <c r="A372" t="s">
        <v>407</v>
      </c>
      <c r="B372" t="s">
        <v>407</v>
      </c>
      <c r="C372" t="s">
        <v>407</v>
      </c>
      <c r="D372" t="s">
        <v>407</v>
      </c>
      <c r="E372" t="s">
        <v>407</v>
      </c>
      <c r="F372" t="s">
        <v>407</v>
      </c>
      <c r="G372" t="s">
        <v>407</v>
      </c>
      <c r="H372" t="s">
        <v>407</v>
      </c>
      <c r="I372" t="s">
        <v>407</v>
      </c>
      <c r="J372" t="s">
        <v>407</v>
      </c>
      <c r="K372" t="s">
        <v>407</v>
      </c>
      <c r="L372" t="s">
        <v>407</v>
      </c>
      <c r="M372" t="s">
        <v>407</v>
      </c>
      <c r="N372" t="s">
        <v>407</v>
      </c>
      <c r="O372" t="s">
        <v>407</v>
      </c>
      <c r="P372" t="s">
        <v>407</v>
      </c>
      <c r="Q372" t="s">
        <v>407</v>
      </c>
      <c r="R372" t="s">
        <v>407</v>
      </c>
      <c r="S372" t="s">
        <v>407</v>
      </c>
      <c r="T372" t="s">
        <v>407</v>
      </c>
      <c r="U372" t="s">
        <v>407</v>
      </c>
      <c r="V372" t="s">
        <v>407</v>
      </c>
      <c r="W372" t="s">
        <v>407</v>
      </c>
      <c r="X372" t="s">
        <v>407</v>
      </c>
      <c r="Y372" t="s">
        <v>407</v>
      </c>
      <c r="Z372" t="s">
        <v>407</v>
      </c>
      <c r="AA372" t="s">
        <v>407</v>
      </c>
      <c r="AB372" t="s">
        <v>407</v>
      </c>
      <c r="AC372" t="s">
        <v>505</v>
      </c>
      <c r="AD372" t="s">
        <v>504</v>
      </c>
      <c r="AE372">
        <v>10</v>
      </c>
      <c r="AF372">
        <v>1</v>
      </c>
      <c r="AG372">
        <v>1</v>
      </c>
      <c r="AH372" t="s">
        <v>450</v>
      </c>
      <c r="AJ372" t="s">
        <v>67</v>
      </c>
      <c r="AK372" t="s">
        <v>114</v>
      </c>
      <c r="AM372">
        <v>3330</v>
      </c>
      <c r="AN372">
        <v>970</v>
      </c>
    </row>
    <row r="373" spans="1:40" x14ac:dyDescent="0.25">
      <c r="A373" t="s">
        <v>407</v>
      </c>
      <c r="B373" t="s">
        <v>407</v>
      </c>
      <c r="C373" t="s">
        <v>407</v>
      </c>
      <c r="D373" t="s">
        <v>407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407</v>
      </c>
      <c r="M373" t="s">
        <v>407</v>
      </c>
      <c r="N373" t="s">
        <v>407</v>
      </c>
      <c r="O373" t="s">
        <v>407</v>
      </c>
      <c r="P373" t="s">
        <v>407</v>
      </c>
      <c r="Q373" t="s">
        <v>407</v>
      </c>
      <c r="R373" t="s">
        <v>407</v>
      </c>
      <c r="S373" t="s">
        <v>407</v>
      </c>
      <c r="T373" t="s">
        <v>407</v>
      </c>
      <c r="U373" t="s">
        <v>407</v>
      </c>
      <c r="V373" t="s">
        <v>407</v>
      </c>
      <c r="W373" t="s">
        <v>407</v>
      </c>
      <c r="X373" t="s">
        <v>407</v>
      </c>
      <c r="Y373" t="s">
        <v>407</v>
      </c>
      <c r="Z373" t="s">
        <v>407</v>
      </c>
      <c r="AA373" t="s">
        <v>407</v>
      </c>
      <c r="AB373" t="s">
        <v>407</v>
      </c>
      <c r="AC373" t="s">
        <v>505</v>
      </c>
      <c r="AD373" t="s">
        <v>504</v>
      </c>
      <c r="AE373">
        <v>10</v>
      </c>
      <c r="AF373">
        <v>2</v>
      </c>
      <c r="AH373" t="s">
        <v>415</v>
      </c>
      <c r="AJ373" t="s">
        <v>44</v>
      </c>
      <c r="AK373" t="s">
        <v>120</v>
      </c>
      <c r="AM373">
        <v>3941</v>
      </c>
      <c r="AN373">
        <v>3501</v>
      </c>
    </row>
    <row r="374" spans="1:40" x14ac:dyDescent="0.25">
      <c r="A374" t="s">
        <v>407</v>
      </c>
      <c r="B374" t="s">
        <v>407</v>
      </c>
      <c r="C374" t="s">
        <v>407</v>
      </c>
      <c r="D374" t="s">
        <v>407</v>
      </c>
      <c r="E374" t="s">
        <v>407</v>
      </c>
      <c r="F374" t="s">
        <v>407</v>
      </c>
      <c r="G374" t="s">
        <v>407</v>
      </c>
      <c r="H374" t="s">
        <v>407</v>
      </c>
      <c r="I374" t="s">
        <v>407</v>
      </c>
      <c r="J374" t="s">
        <v>407</v>
      </c>
      <c r="K374" t="s">
        <v>407</v>
      </c>
      <c r="L374" t="s">
        <v>407</v>
      </c>
      <c r="M374" t="s">
        <v>407</v>
      </c>
      <c r="N374" t="s">
        <v>407</v>
      </c>
      <c r="O374" t="s">
        <v>407</v>
      </c>
      <c r="P374" t="s">
        <v>407</v>
      </c>
      <c r="Q374" t="s">
        <v>407</v>
      </c>
      <c r="R374" t="s">
        <v>407</v>
      </c>
      <c r="S374" t="s">
        <v>407</v>
      </c>
      <c r="T374" t="s">
        <v>407</v>
      </c>
      <c r="U374" t="s">
        <v>407</v>
      </c>
      <c r="V374" t="s">
        <v>407</v>
      </c>
      <c r="W374" t="s">
        <v>407</v>
      </c>
      <c r="X374" t="s">
        <v>407</v>
      </c>
      <c r="Y374" t="s">
        <v>407</v>
      </c>
      <c r="Z374" t="s">
        <v>407</v>
      </c>
      <c r="AA374" t="s">
        <v>407</v>
      </c>
      <c r="AB374" t="s">
        <v>407</v>
      </c>
      <c r="AC374" t="s">
        <v>505</v>
      </c>
      <c r="AD374" t="s">
        <v>504</v>
      </c>
      <c r="AE374">
        <v>10</v>
      </c>
      <c r="AF374">
        <v>3</v>
      </c>
      <c r="AH374" t="s">
        <v>408</v>
      </c>
      <c r="AJ374" t="s">
        <v>37</v>
      </c>
      <c r="AK374" t="s">
        <v>115</v>
      </c>
      <c r="AM374">
        <v>1637</v>
      </c>
      <c r="AN374">
        <v>1548</v>
      </c>
    </row>
    <row r="375" spans="1:40" x14ac:dyDescent="0.25">
      <c r="A375" t="s">
        <v>407</v>
      </c>
      <c r="B375" t="s">
        <v>407</v>
      </c>
      <c r="C375" t="s">
        <v>407</v>
      </c>
      <c r="D375" t="s">
        <v>407</v>
      </c>
      <c r="E375" t="s">
        <v>407</v>
      </c>
      <c r="F375" t="s">
        <v>407</v>
      </c>
      <c r="G375" t="s">
        <v>407</v>
      </c>
      <c r="H375" t="s">
        <v>407</v>
      </c>
      <c r="I375" t="s">
        <v>407</v>
      </c>
      <c r="J375" t="s">
        <v>407</v>
      </c>
      <c r="K375" t="s">
        <v>407</v>
      </c>
      <c r="L375" t="s">
        <v>407</v>
      </c>
      <c r="M375" t="s">
        <v>407</v>
      </c>
      <c r="N375" t="s">
        <v>407</v>
      </c>
      <c r="O375" t="s">
        <v>407</v>
      </c>
      <c r="P375" t="s">
        <v>407</v>
      </c>
      <c r="Q375" t="s">
        <v>407</v>
      </c>
      <c r="R375" t="s">
        <v>407</v>
      </c>
      <c r="S375" t="s">
        <v>407</v>
      </c>
      <c r="T375" t="s">
        <v>407</v>
      </c>
      <c r="U375" t="s">
        <v>407</v>
      </c>
      <c r="V375" t="s">
        <v>407</v>
      </c>
      <c r="W375" t="s">
        <v>407</v>
      </c>
      <c r="X375" t="s">
        <v>407</v>
      </c>
      <c r="Y375" t="s">
        <v>407</v>
      </c>
      <c r="Z375" t="s">
        <v>407</v>
      </c>
      <c r="AA375" t="s">
        <v>407</v>
      </c>
      <c r="AB375" t="s">
        <v>407</v>
      </c>
      <c r="AC375" t="s">
        <v>505</v>
      </c>
      <c r="AD375" t="s">
        <v>504</v>
      </c>
      <c r="AE375">
        <v>10</v>
      </c>
      <c r="AF375">
        <v>4</v>
      </c>
      <c r="AG375">
        <v>1</v>
      </c>
      <c r="AH375" t="s">
        <v>409</v>
      </c>
      <c r="AJ375" t="s">
        <v>38</v>
      </c>
      <c r="AK375" t="s">
        <v>114</v>
      </c>
      <c r="AM375">
        <v>3235</v>
      </c>
      <c r="AN375">
        <v>1619</v>
      </c>
    </row>
    <row r="376" spans="1:40" x14ac:dyDescent="0.25">
      <c r="A376" t="s">
        <v>407</v>
      </c>
      <c r="B376" t="s">
        <v>407</v>
      </c>
      <c r="C376" t="s">
        <v>407</v>
      </c>
      <c r="D376" t="s">
        <v>407</v>
      </c>
      <c r="E376" t="s">
        <v>407</v>
      </c>
      <c r="F376" t="s">
        <v>407</v>
      </c>
      <c r="G376" t="s">
        <v>407</v>
      </c>
      <c r="H376" t="s">
        <v>407</v>
      </c>
      <c r="I376" t="s">
        <v>407</v>
      </c>
      <c r="J376" t="s">
        <v>407</v>
      </c>
      <c r="K376" t="s">
        <v>407</v>
      </c>
      <c r="L376" t="s">
        <v>407</v>
      </c>
      <c r="M376" t="s">
        <v>407</v>
      </c>
      <c r="N376" t="s">
        <v>407</v>
      </c>
      <c r="O376" t="s">
        <v>407</v>
      </c>
      <c r="P376" t="s">
        <v>407</v>
      </c>
      <c r="Q376" t="s">
        <v>407</v>
      </c>
      <c r="R376" t="s">
        <v>407</v>
      </c>
      <c r="S376" t="s">
        <v>407</v>
      </c>
      <c r="T376" t="s">
        <v>407</v>
      </c>
      <c r="U376" t="s">
        <v>407</v>
      </c>
      <c r="V376" t="s">
        <v>407</v>
      </c>
      <c r="W376" t="s">
        <v>407</v>
      </c>
      <c r="X376" t="s">
        <v>407</v>
      </c>
      <c r="Y376" t="s">
        <v>407</v>
      </c>
      <c r="Z376" t="s">
        <v>407</v>
      </c>
      <c r="AA376" t="s">
        <v>407</v>
      </c>
      <c r="AB376" t="s">
        <v>407</v>
      </c>
      <c r="AC376" t="s">
        <v>505</v>
      </c>
      <c r="AD376" t="s">
        <v>504</v>
      </c>
      <c r="AE376">
        <v>10</v>
      </c>
      <c r="AF376">
        <v>5</v>
      </c>
      <c r="AH376" t="s">
        <v>408</v>
      </c>
      <c r="AJ376" t="s">
        <v>37</v>
      </c>
      <c r="AK376" t="s">
        <v>115</v>
      </c>
      <c r="AM376">
        <v>1339</v>
      </c>
      <c r="AN376">
        <v>2756</v>
      </c>
    </row>
    <row r="377" spans="1:40" x14ac:dyDescent="0.25">
      <c r="A377" t="s">
        <v>407</v>
      </c>
      <c r="B377" t="s">
        <v>407</v>
      </c>
      <c r="C377" t="s">
        <v>407</v>
      </c>
      <c r="D377" t="s">
        <v>407</v>
      </c>
      <c r="E377" t="s">
        <v>407</v>
      </c>
      <c r="F377" t="s">
        <v>407</v>
      </c>
      <c r="G377" t="s">
        <v>407</v>
      </c>
      <c r="H377" t="s">
        <v>407</v>
      </c>
      <c r="I377" t="s">
        <v>407</v>
      </c>
      <c r="J377" t="s">
        <v>407</v>
      </c>
      <c r="K377" t="s">
        <v>407</v>
      </c>
      <c r="L377" t="s">
        <v>407</v>
      </c>
      <c r="M377" t="s">
        <v>407</v>
      </c>
      <c r="N377" t="s">
        <v>407</v>
      </c>
      <c r="O377" t="s">
        <v>407</v>
      </c>
      <c r="P377" t="s">
        <v>407</v>
      </c>
      <c r="Q377" t="s">
        <v>407</v>
      </c>
      <c r="R377" t="s">
        <v>407</v>
      </c>
      <c r="S377" t="s">
        <v>407</v>
      </c>
      <c r="T377" t="s">
        <v>407</v>
      </c>
      <c r="U377" t="s">
        <v>407</v>
      </c>
      <c r="V377" t="s">
        <v>407</v>
      </c>
      <c r="W377" t="s">
        <v>407</v>
      </c>
      <c r="X377" t="s">
        <v>407</v>
      </c>
      <c r="Y377" t="s">
        <v>407</v>
      </c>
      <c r="Z377" t="s">
        <v>407</v>
      </c>
      <c r="AA377" t="s">
        <v>407</v>
      </c>
      <c r="AB377" t="s">
        <v>407</v>
      </c>
      <c r="AC377" t="s">
        <v>505</v>
      </c>
      <c r="AD377" t="s">
        <v>504</v>
      </c>
      <c r="AE377">
        <v>10</v>
      </c>
      <c r="AF377">
        <v>6</v>
      </c>
      <c r="AH377" t="s">
        <v>408</v>
      </c>
      <c r="AJ377" t="s">
        <v>37</v>
      </c>
      <c r="AK377" t="s">
        <v>115</v>
      </c>
      <c r="AM377">
        <v>3071</v>
      </c>
      <c r="AN377">
        <v>993</v>
      </c>
    </row>
    <row r="378" spans="1:40" x14ac:dyDescent="0.25">
      <c r="A378" t="s">
        <v>407</v>
      </c>
      <c r="B378" t="s">
        <v>407</v>
      </c>
      <c r="C378" t="s">
        <v>407</v>
      </c>
      <c r="D378" t="s">
        <v>407</v>
      </c>
      <c r="E378" t="s">
        <v>407</v>
      </c>
      <c r="F378" t="s">
        <v>407</v>
      </c>
      <c r="G378" t="s">
        <v>407</v>
      </c>
      <c r="H378" t="s">
        <v>407</v>
      </c>
      <c r="I378" t="s">
        <v>407</v>
      </c>
      <c r="J378" t="s">
        <v>407</v>
      </c>
      <c r="K378" t="s">
        <v>407</v>
      </c>
      <c r="L378" t="s">
        <v>407</v>
      </c>
      <c r="M378" t="s">
        <v>407</v>
      </c>
      <c r="N378" t="s">
        <v>407</v>
      </c>
      <c r="O378" t="s">
        <v>407</v>
      </c>
      <c r="P378" t="s">
        <v>407</v>
      </c>
      <c r="Q378" t="s">
        <v>407</v>
      </c>
      <c r="R378" t="s">
        <v>407</v>
      </c>
      <c r="S378" t="s">
        <v>407</v>
      </c>
      <c r="T378" t="s">
        <v>407</v>
      </c>
      <c r="U378" t="s">
        <v>407</v>
      </c>
      <c r="V378" t="s">
        <v>407</v>
      </c>
      <c r="W378" t="s">
        <v>407</v>
      </c>
      <c r="X378" t="s">
        <v>407</v>
      </c>
      <c r="Y378" t="s">
        <v>407</v>
      </c>
      <c r="Z378" t="s">
        <v>407</v>
      </c>
      <c r="AA378" t="s">
        <v>407</v>
      </c>
      <c r="AB378" t="s">
        <v>407</v>
      </c>
      <c r="AC378" t="s">
        <v>505</v>
      </c>
      <c r="AD378" t="s">
        <v>504</v>
      </c>
      <c r="AE378">
        <v>10</v>
      </c>
      <c r="AF378">
        <v>7</v>
      </c>
      <c r="AH378" t="s">
        <v>408</v>
      </c>
      <c r="AJ378" t="s">
        <v>37</v>
      </c>
      <c r="AK378" t="s">
        <v>115</v>
      </c>
      <c r="AM378">
        <v>4332</v>
      </c>
      <c r="AN378">
        <v>2265</v>
      </c>
    </row>
    <row r="379" spans="1:40" x14ac:dyDescent="0.25">
      <c r="A379" t="s">
        <v>407</v>
      </c>
      <c r="B379" t="s">
        <v>407</v>
      </c>
      <c r="C379" t="s">
        <v>407</v>
      </c>
      <c r="D379" t="s">
        <v>407</v>
      </c>
      <c r="E379" t="s">
        <v>407</v>
      </c>
      <c r="F379" t="s">
        <v>407</v>
      </c>
      <c r="G379" t="s">
        <v>407</v>
      </c>
      <c r="H379" t="s">
        <v>407</v>
      </c>
      <c r="I379" t="s">
        <v>407</v>
      </c>
      <c r="J379" t="s">
        <v>407</v>
      </c>
      <c r="K379" t="s">
        <v>407</v>
      </c>
      <c r="L379" t="s">
        <v>407</v>
      </c>
      <c r="M379" t="s">
        <v>407</v>
      </c>
      <c r="N379" t="s">
        <v>407</v>
      </c>
      <c r="O379" t="s">
        <v>407</v>
      </c>
      <c r="P379" t="s">
        <v>407</v>
      </c>
      <c r="Q379" t="s">
        <v>407</v>
      </c>
      <c r="R379" t="s">
        <v>407</v>
      </c>
      <c r="S379" t="s">
        <v>407</v>
      </c>
      <c r="T379" t="s">
        <v>407</v>
      </c>
      <c r="U379" t="s">
        <v>407</v>
      </c>
      <c r="V379" t="s">
        <v>407</v>
      </c>
      <c r="W379" t="s">
        <v>407</v>
      </c>
      <c r="X379" t="s">
        <v>407</v>
      </c>
      <c r="Y379" t="s">
        <v>407</v>
      </c>
      <c r="Z379" t="s">
        <v>407</v>
      </c>
      <c r="AA379" t="s">
        <v>407</v>
      </c>
      <c r="AB379" t="s">
        <v>407</v>
      </c>
      <c r="AC379" t="s">
        <v>505</v>
      </c>
      <c r="AD379" t="s">
        <v>504</v>
      </c>
      <c r="AE379">
        <v>10</v>
      </c>
      <c r="AF379">
        <v>8</v>
      </c>
      <c r="AH379" t="s">
        <v>408</v>
      </c>
      <c r="AJ379" t="s">
        <v>37</v>
      </c>
      <c r="AK379" t="s">
        <v>115</v>
      </c>
      <c r="AM379">
        <v>4000</v>
      </c>
      <c r="AN379">
        <v>1781</v>
      </c>
    </row>
    <row r="380" spans="1:40" x14ac:dyDescent="0.25">
      <c r="A380" t="s">
        <v>407</v>
      </c>
      <c r="B380" t="s">
        <v>407</v>
      </c>
      <c r="C380" t="s">
        <v>407</v>
      </c>
      <c r="D380" t="s">
        <v>407</v>
      </c>
      <c r="E380" t="s">
        <v>407</v>
      </c>
      <c r="F380" t="s">
        <v>407</v>
      </c>
      <c r="G380" t="s">
        <v>407</v>
      </c>
      <c r="H380" t="s">
        <v>407</v>
      </c>
      <c r="I380" t="s">
        <v>407</v>
      </c>
      <c r="J380" t="s">
        <v>407</v>
      </c>
      <c r="K380" t="s">
        <v>407</v>
      </c>
      <c r="L380" t="s">
        <v>407</v>
      </c>
      <c r="M380" t="s">
        <v>407</v>
      </c>
      <c r="N380" t="s">
        <v>407</v>
      </c>
      <c r="O380" t="s">
        <v>407</v>
      </c>
      <c r="P380" t="s">
        <v>407</v>
      </c>
      <c r="Q380" t="s">
        <v>407</v>
      </c>
      <c r="R380" t="s">
        <v>407</v>
      </c>
      <c r="S380" t="s">
        <v>407</v>
      </c>
      <c r="T380" t="s">
        <v>407</v>
      </c>
      <c r="U380" t="s">
        <v>407</v>
      </c>
      <c r="V380" t="s">
        <v>407</v>
      </c>
      <c r="W380" t="s">
        <v>407</v>
      </c>
      <c r="X380" t="s">
        <v>407</v>
      </c>
      <c r="Y380" t="s">
        <v>407</v>
      </c>
      <c r="Z380" t="s">
        <v>407</v>
      </c>
      <c r="AA380" t="s">
        <v>407</v>
      </c>
      <c r="AB380" t="s">
        <v>407</v>
      </c>
      <c r="AC380" t="s">
        <v>505</v>
      </c>
      <c r="AD380" t="s">
        <v>504</v>
      </c>
      <c r="AE380">
        <v>10</v>
      </c>
      <c r="AF380">
        <v>9</v>
      </c>
      <c r="AH380" t="s">
        <v>415</v>
      </c>
      <c r="AJ380" t="s">
        <v>44</v>
      </c>
      <c r="AK380" t="s">
        <v>120</v>
      </c>
      <c r="AM380">
        <v>2341</v>
      </c>
      <c r="AN380">
        <v>1558</v>
      </c>
    </row>
    <row r="381" spans="1:40" x14ac:dyDescent="0.25">
      <c r="A381" t="s">
        <v>407</v>
      </c>
      <c r="B381" t="s">
        <v>407</v>
      </c>
      <c r="C381" t="s">
        <v>407</v>
      </c>
      <c r="D381" t="s">
        <v>407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407</v>
      </c>
      <c r="Q381" t="s">
        <v>407</v>
      </c>
      <c r="R381" t="s">
        <v>407</v>
      </c>
      <c r="S381" t="s">
        <v>407</v>
      </c>
      <c r="T381" t="s">
        <v>407</v>
      </c>
      <c r="U381" t="s">
        <v>407</v>
      </c>
      <c r="V381" t="s">
        <v>407</v>
      </c>
      <c r="W381" t="s">
        <v>407</v>
      </c>
      <c r="X381" t="s">
        <v>407</v>
      </c>
      <c r="Y381" t="s">
        <v>407</v>
      </c>
      <c r="Z381" t="s">
        <v>407</v>
      </c>
      <c r="AA381" t="s">
        <v>407</v>
      </c>
      <c r="AB381" t="s">
        <v>407</v>
      </c>
      <c r="AC381" t="s">
        <v>505</v>
      </c>
      <c r="AD381" t="s">
        <v>504</v>
      </c>
      <c r="AE381">
        <v>10</v>
      </c>
      <c r="AF381">
        <v>10</v>
      </c>
      <c r="AH381" t="s">
        <v>415</v>
      </c>
      <c r="AJ381" t="s">
        <v>44</v>
      </c>
      <c r="AK381" t="s">
        <v>120</v>
      </c>
      <c r="AM381">
        <v>1863</v>
      </c>
      <c r="AN381">
        <v>1560</v>
      </c>
    </row>
    <row r="382" spans="1:40" x14ac:dyDescent="0.25">
      <c r="A382" t="s">
        <v>407</v>
      </c>
      <c r="B382" t="s">
        <v>407</v>
      </c>
      <c r="C382" t="s">
        <v>407</v>
      </c>
      <c r="D382" t="s">
        <v>407</v>
      </c>
      <c r="E382" t="s">
        <v>407</v>
      </c>
      <c r="F382" t="s">
        <v>407</v>
      </c>
      <c r="G382" t="s">
        <v>407</v>
      </c>
      <c r="H382" t="s">
        <v>407</v>
      </c>
      <c r="I382" t="s">
        <v>407</v>
      </c>
      <c r="J382" t="s">
        <v>407</v>
      </c>
      <c r="K382" t="s">
        <v>407</v>
      </c>
      <c r="L382" t="s">
        <v>407</v>
      </c>
      <c r="M382" t="s">
        <v>407</v>
      </c>
      <c r="N382" t="s">
        <v>407</v>
      </c>
      <c r="O382" t="s">
        <v>407</v>
      </c>
      <c r="P382" t="s">
        <v>407</v>
      </c>
      <c r="Q382" t="s">
        <v>407</v>
      </c>
      <c r="R382" t="s">
        <v>407</v>
      </c>
      <c r="S382" t="s">
        <v>407</v>
      </c>
      <c r="T382" t="s">
        <v>407</v>
      </c>
      <c r="U382" t="s">
        <v>407</v>
      </c>
      <c r="V382" t="s">
        <v>407</v>
      </c>
      <c r="W382" t="s">
        <v>407</v>
      </c>
      <c r="X382" t="s">
        <v>407</v>
      </c>
      <c r="Y382" t="s">
        <v>407</v>
      </c>
      <c r="Z382" t="s">
        <v>407</v>
      </c>
      <c r="AA382" t="s">
        <v>407</v>
      </c>
      <c r="AB382" t="s">
        <v>407</v>
      </c>
      <c r="AC382" t="s">
        <v>507</v>
      </c>
      <c r="AD382" t="s">
        <v>506</v>
      </c>
      <c r="AE382">
        <v>10</v>
      </c>
      <c r="AF382">
        <v>1</v>
      </c>
      <c r="AG382">
        <v>1</v>
      </c>
      <c r="AH382" t="s">
        <v>453</v>
      </c>
      <c r="AJ382" t="s">
        <v>69</v>
      </c>
      <c r="AK382" t="s">
        <v>114</v>
      </c>
      <c r="AM382">
        <v>2859</v>
      </c>
      <c r="AN382">
        <v>935</v>
      </c>
    </row>
    <row r="383" spans="1:40" x14ac:dyDescent="0.25">
      <c r="A383" t="s">
        <v>407</v>
      </c>
      <c r="B383" t="s">
        <v>407</v>
      </c>
      <c r="C383" t="s">
        <v>407</v>
      </c>
      <c r="D383" t="s">
        <v>407</v>
      </c>
      <c r="E383" t="s">
        <v>407</v>
      </c>
      <c r="F383" t="s">
        <v>407</v>
      </c>
      <c r="G383" t="s">
        <v>407</v>
      </c>
      <c r="H383" t="s">
        <v>407</v>
      </c>
      <c r="I383" t="s">
        <v>407</v>
      </c>
      <c r="J383" t="s">
        <v>407</v>
      </c>
      <c r="K383" t="s">
        <v>407</v>
      </c>
      <c r="L383" t="s">
        <v>407</v>
      </c>
      <c r="M383" t="s">
        <v>407</v>
      </c>
      <c r="N383" t="s">
        <v>407</v>
      </c>
      <c r="O383" t="s">
        <v>407</v>
      </c>
      <c r="P383" t="s">
        <v>407</v>
      </c>
      <c r="Q383" t="s">
        <v>407</v>
      </c>
      <c r="R383" t="s">
        <v>407</v>
      </c>
      <c r="S383" t="s">
        <v>407</v>
      </c>
      <c r="T383" t="s">
        <v>407</v>
      </c>
      <c r="U383" t="s">
        <v>407</v>
      </c>
      <c r="V383" t="s">
        <v>407</v>
      </c>
      <c r="W383" t="s">
        <v>407</v>
      </c>
      <c r="X383" t="s">
        <v>407</v>
      </c>
      <c r="Y383" t="s">
        <v>407</v>
      </c>
      <c r="Z383" t="s">
        <v>407</v>
      </c>
      <c r="AA383" t="s">
        <v>407</v>
      </c>
      <c r="AB383" t="s">
        <v>407</v>
      </c>
      <c r="AC383" t="s">
        <v>507</v>
      </c>
      <c r="AD383" t="s">
        <v>506</v>
      </c>
      <c r="AE383">
        <v>10</v>
      </c>
      <c r="AF383">
        <v>2</v>
      </c>
      <c r="AG383">
        <v>1</v>
      </c>
      <c r="AH383" t="s">
        <v>409</v>
      </c>
      <c r="AJ383" t="s">
        <v>38</v>
      </c>
      <c r="AK383" t="s">
        <v>114</v>
      </c>
      <c r="AM383">
        <v>1137</v>
      </c>
      <c r="AN383">
        <v>1636</v>
      </c>
    </row>
    <row r="384" spans="1:40" x14ac:dyDescent="0.25">
      <c r="A384" t="s">
        <v>407</v>
      </c>
      <c r="B384" t="s">
        <v>407</v>
      </c>
      <c r="C384" t="s">
        <v>407</v>
      </c>
      <c r="D384" t="s">
        <v>407</v>
      </c>
      <c r="E384" t="s">
        <v>407</v>
      </c>
      <c r="F384" t="s">
        <v>407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L384" t="s">
        <v>407</v>
      </c>
      <c r="M384" t="s">
        <v>407</v>
      </c>
      <c r="N384" t="s">
        <v>407</v>
      </c>
      <c r="O384" t="s">
        <v>407</v>
      </c>
      <c r="P384" t="s">
        <v>407</v>
      </c>
      <c r="Q384" t="s">
        <v>407</v>
      </c>
      <c r="R384" t="s">
        <v>407</v>
      </c>
      <c r="S384" t="s">
        <v>407</v>
      </c>
      <c r="T384" t="s">
        <v>407</v>
      </c>
      <c r="U384" t="s">
        <v>407</v>
      </c>
      <c r="V384" t="s">
        <v>407</v>
      </c>
      <c r="W384" t="s">
        <v>407</v>
      </c>
      <c r="X384" t="s">
        <v>407</v>
      </c>
      <c r="Y384" t="s">
        <v>407</v>
      </c>
      <c r="Z384" t="s">
        <v>407</v>
      </c>
      <c r="AA384" t="s">
        <v>407</v>
      </c>
      <c r="AB384" t="s">
        <v>407</v>
      </c>
      <c r="AC384" t="s">
        <v>507</v>
      </c>
      <c r="AD384" t="s">
        <v>506</v>
      </c>
      <c r="AE384">
        <v>10</v>
      </c>
      <c r="AF384">
        <v>3</v>
      </c>
      <c r="AH384" t="s">
        <v>408</v>
      </c>
      <c r="AJ384" t="s">
        <v>37</v>
      </c>
      <c r="AK384" t="s">
        <v>115</v>
      </c>
      <c r="AM384">
        <v>1171</v>
      </c>
      <c r="AN384">
        <v>882</v>
      </c>
    </row>
    <row r="385" spans="1:40" x14ac:dyDescent="0.25">
      <c r="A385" t="s">
        <v>407</v>
      </c>
      <c r="B385" t="s">
        <v>407</v>
      </c>
      <c r="C385" t="s">
        <v>407</v>
      </c>
      <c r="D385" t="s">
        <v>407</v>
      </c>
      <c r="E385" t="s">
        <v>407</v>
      </c>
      <c r="F385" t="s">
        <v>407</v>
      </c>
      <c r="G385" t="s">
        <v>407</v>
      </c>
      <c r="H385" t="s">
        <v>407</v>
      </c>
      <c r="I385" t="s">
        <v>407</v>
      </c>
      <c r="J385" t="s">
        <v>407</v>
      </c>
      <c r="K385" t="s">
        <v>407</v>
      </c>
      <c r="L385" t="s">
        <v>407</v>
      </c>
      <c r="M385" t="s">
        <v>407</v>
      </c>
      <c r="N385" t="s">
        <v>407</v>
      </c>
      <c r="O385" t="s">
        <v>407</v>
      </c>
      <c r="P385" t="s">
        <v>407</v>
      </c>
      <c r="Q385" t="s">
        <v>407</v>
      </c>
      <c r="R385" t="s">
        <v>407</v>
      </c>
      <c r="S385" t="s">
        <v>407</v>
      </c>
      <c r="T385" t="s">
        <v>407</v>
      </c>
      <c r="U385" t="s">
        <v>407</v>
      </c>
      <c r="V385" t="s">
        <v>407</v>
      </c>
      <c r="W385" t="s">
        <v>407</v>
      </c>
      <c r="X385" t="s">
        <v>407</v>
      </c>
      <c r="Y385" t="s">
        <v>407</v>
      </c>
      <c r="Z385" t="s">
        <v>407</v>
      </c>
      <c r="AA385" t="s">
        <v>407</v>
      </c>
      <c r="AB385" t="s">
        <v>407</v>
      </c>
      <c r="AC385" t="s">
        <v>507</v>
      </c>
      <c r="AD385" t="s">
        <v>506</v>
      </c>
      <c r="AE385">
        <v>10</v>
      </c>
      <c r="AF385">
        <v>4</v>
      </c>
      <c r="AG385">
        <v>1</v>
      </c>
      <c r="AH385" t="s">
        <v>409</v>
      </c>
      <c r="AJ385" t="s">
        <v>38</v>
      </c>
      <c r="AK385" t="s">
        <v>114</v>
      </c>
      <c r="AM385">
        <v>1231</v>
      </c>
      <c r="AN385">
        <v>397</v>
      </c>
    </row>
    <row r="386" spans="1:40" x14ac:dyDescent="0.25">
      <c r="A386" t="s">
        <v>407</v>
      </c>
      <c r="B386" t="s">
        <v>407</v>
      </c>
      <c r="C386" t="s">
        <v>407</v>
      </c>
      <c r="D386" t="s">
        <v>407</v>
      </c>
      <c r="E386" t="s">
        <v>407</v>
      </c>
      <c r="F386" t="s">
        <v>407</v>
      </c>
      <c r="G386" t="s">
        <v>407</v>
      </c>
      <c r="H386" t="s">
        <v>407</v>
      </c>
      <c r="I386" t="s">
        <v>407</v>
      </c>
      <c r="J386" t="s">
        <v>407</v>
      </c>
      <c r="K386" t="s">
        <v>407</v>
      </c>
      <c r="L386" t="s">
        <v>407</v>
      </c>
      <c r="M386" t="s">
        <v>407</v>
      </c>
      <c r="N386" t="s">
        <v>407</v>
      </c>
      <c r="O386" t="s">
        <v>407</v>
      </c>
      <c r="P386" t="s">
        <v>407</v>
      </c>
      <c r="Q386" t="s">
        <v>407</v>
      </c>
      <c r="R386" t="s">
        <v>407</v>
      </c>
      <c r="S386" t="s">
        <v>407</v>
      </c>
      <c r="T386" t="s">
        <v>407</v>
      </c>
      <c r="U386" t="s">
        <v>407</v>
      </c>
      <c r="V386" t="s">
        <v>407</v>
      </c>
      <c r="W386" t="s">
        <v>407</v>
      </c>
      <c r="X386" t="s">
        <v>407</v>
      </c>
      <c r="Y386" t="s">
        <v>407</v>
      </c>
      <c r="Z386" t="s">
        <v>407</v>
      </c>
      <c r="AA386" t="s">
        <v>407</v>
      </c>
      <c r="AB386" t="s">
        <v>407</v>
      </c>
      <c r="AC386" t="s">
        <v>507</v>
      </c>
      <c r="AD386" t="s">
        <v>506</v>
      </c>
      <c r="AE386">
        <v>10</v>
      </c>
      <c r="AF386">
        <v>5</v>
      </c>
      <c r="AG386">
        <v>3</v>
      </c>
      <c r="AH386" t="s">
        <v>410</v>
      </c>
      <c r="AJ386" t="s">
        <v>40</v>
      </c>
      <c r="AK386" t="s">
        <v>118</v>
      </c>
      <c r="AM386">
        <v>4242</v>
      </c>
      <c r="AN386">
        <v>2154</v>
      </c>
    </row>
    <row r="387" spans="1:40" x14ac:dyDescent="0.25">
      <c r="A387" t="s">
        <v>407</v>
      </c>
      <c r="B387" t="s">
        <v>407</v>
      </c>
      <c r="C387" t="s">
        <v>407</v>
      </c>
      <c r="D387" t="s">
        <v>407</v>
      </c>
      <c r="E387" t="s">
        <v>407</v>
      </c>
      <c r="F387" t="s">
        <v>407</v>
      </c>
      <c r="G387" t="s">
        <v>407</v>
      </c>
      <c r="H387" t="s">
        <v>407</v>
      </c>
      <c r="I387" t="s">
        <v>407</v>
      </c>
      <c r="J387" t="s">
        <v>407</v>
      </c>
      <c r="K387" t="s">
        <v>407</v>
      </c>
      <c r="L387" t="s">
        <v>407</v>
      </c>
      <c r="M387" t="s">
        <v>407</v>
      </c>
      <c r="N387" t="s">
        <v>407</v>
      </c>
      <c r="O387" t="s">
        <v>407</v>
      </c>
      <c r="P387" t="s">
        <v>407</v>
      </c>
      <c r="Q387" t="s">
        <v>407</v>
      </c>
      <c r="R387" t="s">
        <v>407</v>
      </c>
      <c r="S387" t="s">
        <v>407</v>
      </c>
      <c r="T387" t="s">
        <v>407</v>
      </c>
      <c r="U387" t="s">
        <v>407</v>
      </c>
      <c r="V387" t="s">
        <v>407</v>
      </c>
      <c r="W387" t="s">
        <v>407</v>
      </c>
      <c r="X387" t="s">
        <v>407</v>
      </c>
      <c r="Y387" t="s">
        <v>407</v>
      </c>
      <c r="Z387" t="s">
        <v>407</v>
      </c>
      <c r="AA387" t="s">
        <v>407</v>
      </c>
      <c r="AB387" t="s">
        <v>407</v>
      </c>
      <c r="AC387" t="s">
        <v>507</v>
      </c>
      <c r="AD387" t="s">
        <v>506</v>
      </c>
      <c r="AE387">
        <v>10</v>
      </c>
      <c r="AF387">
        <v>6</v>
      </c>
      <c r="AH387" t="s">
        <v>408</v>
      </c>
      <c r="AJ387" t="s">
        <v>37</v>
      </c>
      <c r="AK387" t="s">
        <v>115</v>
      </c>
      <c r="AM387">
        <v>1223</v>
      </c>
      <c r="AN387">
        <v>643</v>
      </c>
    </row>
    <row r="388" spans="1:40" x14ac:dyDescent="0.25">
      <c r="A388" t="s">
        <v>407</v>
      </c>
      <c r="B388" t="s">
        <v>407</v>
      </c>
      <c r="C388" t="s">
        <v>407</v>
      </c>
      <c r="D388" t="s">
        <v>407</v>
      </c>
      <c r="E388" t="s">
        <v>407</v>
      </c>
      <c r="F388" t="s">
        <v>407</v>
      </c>
      <c r="G388" t="s">
        <v>407</v>
      </c>
      <c r="H388" t="s">
        <v>407</v>
      </c>
      <c r="I388" t="s">
        <v>407</v>
      </c>
      <c r="J388" t="s">
        <v>407</v>
      </c>
      <c r="K388" t="s">
        <v>407</v>
      </c>
      <c r="L388" t="s">
        <v>407</v>
      </c>
      <c r="M388" t="s">
        <v>407</v>
      </c>
      <c r="N388" t="s">
        <v>407</v>
      </c>
      <c r="O388" t="s">
        <v>407</v>
      </c>
      <c r="P388" t="s">
        <v>407</v>
      </c>
      <c r="Q388" t="s">
        <v>407</v>
      </c>
      <c r="R388" t="s">
        <v>407</v>
      </c>
      <c r="S388" t="s">
        <v>407</v>
      </c>
      <c r="T388" t="s">
        <v>407</v>
      </c>
      <c r="U388" t="s">
        <v>407</v>
      </c>
      <c r="V388" t="s">
        <v>407</v>
      </c>
      <c r="W388" t="s">
        <v>407</v>
      </c>
      <c r="X388" t="s">
        <v>407</v>
      </c>
      <c r="Y388" t="s">
        <v>407</v>
      </c>
      <c r="Z388" t="s">
        <v>407</v>
      </c>
      <c r="AA388" t="s">
        <v>407</v>
      </c>
      <c r="AB388" t="s">
        <v>407</v>
      </c>
      <c r="AC388" t="s">
        <v>507</v>
      </c>
      <c r="AD388" t="s">
        <v>506</v>
      </c>
      <c r="AE388">
        <v>10</v>
      </c>
      <c r="AF388">
        <v>7</v>
      </c>
      <c r="AH388" t="s">
        <v>411</v>
      </c>
      <c r="AJ388" t="s">
        <v>41</v>
      </c>
      <c r="AK388" t="s">
        <v>119</v>
      </c>
      <c r="AM388">
        <v>2536</v>
      </c>
      <c r="AN388">
        <v>694</v>
      </c>
    </row>
    <row r="389" spans="1:40" x14ac:dyDescent="0.25">
      <c r="A389" t="s">
        <v>407</v>
      </c>
      <c r="B389" t="s">
        <v>407</v>
      </c>
      <c r="C389" t="s">
        <v>407</v>
      </c>
      <c r="D389" t="s">
        <v>407</v>
      </c>
      <c r="E389" t="s">
        <v>407</v>
      </c>
      <c r="F389" t="s">
        <v>407</v>
      </c>
      <c r="G389" t="s">
        <v>407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407</v>
      </c>
      <c r="Z389" t="s">
        <v>407</v>
      </c>
      <c r="AA389" t="s">
        <v>407</v>
      </c>
      <c r="AB389" t="s">
        <v>407</v>
      </c>
      <c r="AC389" t="s">
        <v>507</v>
      </c>
      <c r="AD389" t="s">
        <v>506</v>
      </c>
      <c r="AE389">
        <v>10</v>
      </c>
      <c r="AF389">
        <v>8</v>
      </c>
      <c r="AG389">
        <v>3</v>
      </c>
      <c r="AH389" t="s">
        <v>410</v>
      </c>
      <c r="AJ389" t="s">
        <v>40</v>
      </c>
      <c r="AK389" t="s">
        <v>118</v>
      </c>
      <c r="AM389">
        <v>3908</v>
      </c>
      <c r="AN389">
        <v>3062</v>
      </c>
    </row>
    <row r="390" spans="1:40" x14ac:dyDescent="0.25">
      <c r="A390" t="s">
        <v>407</v>
      </c>
      <c r="B390" t="s">
        <v>407</v>
      </c>
      <c r="C390" t="s">
        <v>407</v>
      </c>
      <c r="D390" t="s">
        <v>407</v>
      </c>
      <c r="E390" t="s">
        <v>407</v>
      </c>
      <c r="F390" t="s">
        <v>407</v>
      </c>
      <c r="G390" t="s">
        <v>407</v>
      </c>
      <c r="H390" t="s">
        <v>407</v>
      </c>
      <c r="I390" t="s">
        <v>407</v>
      </c>
      <c r="J390" t="s">
        <v>407</v>
      </c>
      <c r="K390" t="s">
        <v>407</v>
      </c>
      <c r="L390" t="s">
        <v>407</v>
      </c>
      <c r="M390" t="s">
        <v>407</v>
      </c>
      <c r="N390" t="s">
        <v>407</v>
      </c>
      <c r="O390" t="s">
        <v>407</v>
      </c>
      <c r="P390" t="s">
        <v>407</v>
      </c>
      <c r="Q390" t="s">
        <v>407</v>
      </c>
      <c r="R390" t="s">
        <v>407</v>
      </c>
      <c r="S390" t="s">
        <v>407</v>
      </c>
      <c r="T390" t="s">
        <v>407</v>
      </c>
      <c r="U390" t="s">
        <v>407</v>
      </c>
      <c r="V390" t="s">
        <v>407</v>
      </c>
      <c r="W390" t="s">
        <v>407</v>
      </c>
      <c r="X390" t="s">
        <v>407</v>
      </c>
      <c r="Y390" t="s">
        <v>407</v>
      </c>
      <c r="Z390" t="s">
        <v>407</v>
      </c>
      <c r="AA390" t="s">
        <v>407</v>
      </c>
      <c r="AB390" t="s">
        <v>407</v>
      </c>
      <c r="AC390" t="s">
        <v>507</v>
      </c>
      <c r="AD390" t="s">
        <v>506</v>
      </c>
      <c r="AE390">
        <v>10</v>
      </c>
      <c r="AF390">
        <v>9</v>
      </c>
      <c r="AG390">
        <v>1</v>
      </c>
      <c r="AH390" t="s">
        <v>508</v>
      </c>
      <c r="AJ390" t="s">
        <v>101</v>
      </c>
      <c r="AK390" t="s">
        <v>114</v>
      </c>
      <c r="AM390">
        <v>1190</v>
      </c>
      <c r="AN390">
        <v>1746</v>
      </c>
    </row>
    <row r="391" spans="1:40" x14ac:dyDescent="0.25">
      <c r="A391" t="s">
        <v>407</v>
      </c>
      <c r="B391" t="s">
        <v>407</v>
      </c>
      <c r="C391" t="s">
        <v>407</v>
      </c>
      <c r="D391" t="s">
        <v>407</v>
      </c>
      <c r="E391" t="s">
        <v>407</v>
      </c>
      <c r="F391" t="s">
        <v>407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L391" t="s">
        <v>407</v>
      </c>
      <c r="M391" t="s">
        <v>407</v>
      </c>
      <c r="N391" t="s">
        <v>407</v>
      </c>
      <c r="O391" t="s">
        <v>407</v>
      </c>
      <c r="P391" t="s">
        <v>407</v>
      </c>
      <c r="Q391" t="s">
        <v>407</v>
      </c>
      <c r="R391" t="s">
        <v>407</v>
      </c>
      <c r="S391" t="s">
        <v>407</v>
      </c>
      <c r="T391" t="s">
        <v>407</v>
      </c>
      <c r="U391" t="s">
        <v>407</v>
      </c>
      <c r="V391" t="s">
        <v>407</v>
      </c>
      <c r="W391" t="s">
        <v>407</v>
      </c>
      <c r="X391" t="s">
        <v>407</v>
      </c>
      <c r="Y391" t="s">
        <v>407</v>
      </c>
      <c r="Z391" t="s">
        <v>407</v>
      </c>
      <c r="AA391" t="s">
        <v>407</v>
      </c>
      <c r="AB391" t="s">
        <v>407</v>
      </c>
      <c r="AC391" t="s">
        <v>507</v>
      </c>
      <c r="AD391" t="s">
        <v>506</v>
      </c>
      <c r="AE391">
        <v>10</v>
      </c>
      <c r="AF391">
        <v>10</v>
      </c>
      <c r="AG391">
        <v>1</v>
      </c>
      <c r="AH391" t="s">
        <v>453</v>
      </c>
      <c r="AJ391" t="s">
        <v>69</v>
      </c>
      <c r="AK391" t="s">
        <v>114</v>
      </c>
      <c r="AM391">
        <v>2587</v>
      </c>
      <c r="AN391">
        <v>1219</v>
      </c>
    </row>
    <row r="392" spans="1:40" x14ac:dyDescent="0.25">
      <c r="A392" t="s">
        <v>407</v>
      </c>
      <c r="B392" t="s">
        <v>407</v>
      </c>
      <c r="C392" t="s">
        <v>407</v>
      </c>
      <c r="D392" t="s">
        <v>407</v>
      </c>
      <c r="E392" t="s">
        <v>407</v>
      </c>
      <c r="F392" t="s">
        <v>407</v>
      </c>
      <c r="G392" t="s">
        <v>407</v>
      </c>
      <c r="H392" t="s">
        <v>407</v>
      </c>
      <c r="I392" t="s">
        <v>407</v>
      </c>
      <c r="J392" t="s">
        <v>407</v>
      </c>
      <c r="K392" t="s">
        <v>407</v>
      </c>
      <c r="L392" t="s">
        <v>407</v>
      </c>
      <c r="M392" t="s">
        <v>407</v>
      </c>
      <c r="N392" t="s">
        <v>407</v>
      </c>
      <c r="O392" t="s">
        <v>407</v>
      </c>
      <c r="P392" t="s">
        <v>407</v>
      </c>
      <c r="Q392" t="s">
        <v>407</v>
      </c>
      <c r="R392" t="s">
        <v>407</v>
      </c>
      <c r="S392" t="s">
        <v>407</v>
      </c>
      <c r="T392" t="s">
        <v>407</v>
      </c>
      <c r="U392" t="s">
        <v>407</v>
      </c>
      <c r="V392" t="s">
        <v>407</v>
      </c>
      <c r="W392" t="s">
        <v>407</v>
      </c>
      <c r="X392" t="s">
        <v>407</v>
      </c>
      <c r="Y392" t="s">
        <v>407</v>
      </c>
      <c r="Z392" t="s">
        <v>407</v>
      </c>
      <c r="AA392" t="s">
        <v>407</v>
      </c>
      <c r="AB392" t="s">
        <v>407</v>
      </c>
      <c r="AC392" t="s">
        <v>510</v>
      </c>
      <c r="AD392" t="s">
        <v>509</v>
      </c>
      <c r="AE392">
        <v>10</v>
      </c>
      <c r="AF392">
        <v>1</v>
      </c>
      <c r="AH392" t="s">
        <v>415</v>
      </c>
      <c r="AJ392" t="s">
        <v>44</v>
      </c>
      <c r="AK392" t="s">
        <v>120</v>
      </c>
      <c r="AM392">
        <v>2670</v>
      </c>
      <c r="AN392">
        <v>1896</v>
      </c>
    </row>
    <row r="393" spans="1:40" x14ac:dyDescent="0.25">
      <c r="A393" t="s">
        <v>407</v>
      </c>
      <c r="B393" t="s">
        <v>407</v>
      </c>
      <c r="C393" t="s">
        <v>407</v>
      </c>
      <c r="D393" t="s">
        <v>407</v>
      </c>
      <c r="E393" t="s">
        <v>407</v>
      </c>
      <c r="F393" t="s">
        <v>407</v>
      </c>
      <c r="G393" t="s">
        <v>407</v>
      </c>
      <c r="H393" t="s">
        <v>407</v>
      </c>
      <c r="I393" t="s">
        <v>407</v>
      </c>
      <c r="J393" t="s">
        <v>407</v>
      </c>
      <c r="K393" t="s">
        <v>407</v>
      </c>
      <c r="L393" t="s">
        <v>407</v>
      </c>
      <c r="M393" t="s">
        <v>407</v>
      </c>
      <c r="N393" t="s">
        <v>407</v>
      </c>
      <c r="O393" t="s">
        <v>407</v>
      </c>
      <c r="P393" t="s">
        <v>407</v>
      </c>
      <c r="Q393" t="s">
        <v>407</v>
      </c>
      <c r="R393" t="s">
        <v>407</v>
      </c>
      <c r="S393" t="s">
        <v>407</v>
      </c>
      <c r="T393" t="s">
        <v>407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407</v>
      </c>
      <c r="AA393" t="s">
        <v>407</v>
      </c>
      <c r="AB393" t="s">
        <v>407</v>
      </c>
      <c r="AC393" t="s">
        <v>510</v>
      </c>
      <c r="AD393" t="s">
        <v>509</v>
      </c>
      <c r="AE393">
        <v>10</v>
      </c>
      <c r="AF393">
        <v>2</v>
      </c>
      <c r="AH393" t="s">
        <v>408</v>
      </c>
      <c r="AJ393" t="s">
        <v>37</v>
      </c>
      <c r="AK393" t="s">
        <v>115</v>
      </c>
      <c r="AM393">
        <v>2659</v>
      </c>
      <c r="AN393">
        <v>3325</v>
      </c>
    </row>
    <row r="394" spans="1:40" x14ac:dyDescent="0.25">
      <c r="A394" t="s">
        <v>407</v>
      </c>
      <c r="B394" t="s">
        <v>407</v>
      </c>
      <c r="C394" t="s">
        <v>407</v>
      </c>
      <c r="D394" t="s">
        <v>407</v>
      </c>
      <c r="E394" t="s">
        <v>407</v>
      </c>
      <c r="F394" t="s">
        <v>407</v>
      </c>
      <c r="G394" t="s">
        <v>407</v>
      </c>
      <c r="H394" t="s">
        <v>407</v>
      </c>
      <c r="I394" t="s">
        <v>407</v>
      </c>
      <c r="J394" t="s">
        <v>407</v>
      </c>
      <c r="K394" t="s">
        <v>407</v>
      </c>
      <c r="L394" t="s">
        <v>407</v>
      </c>
      <c r="M394" t="s">
        <v>407</v>
      </c>
      <c r="N394" t="s">
        <v>407</v>
      </c>
      <c r="O394" t="s">
        <v>407</v>
      </c>
      <c r="P394" t="s">
        <v>407</v>
      </c>
      <c r="Q394" t="s">
        <v>407</v>
      </c>
      <c r="R394" t="s">
        <v>407</v>
      </c>
      <c r="S394" t="s">
        <v>407</v>
      </c>
      <c r="T394" t="s">
        <v>407</v>
      </c>
      <c r="U394" t="s">
        <v>407</v>
      </c>
      <c r="V394" t="s">
        <v>407</v>
      </c>
      <c r="W394" t="s">
        <v>407</v>
      </c>
      <c r="X394" t="s">
        <v>407</v>
      </c>
      <c r="Y394" t="s">
        <v>407</v>
      </c>
      <c r="Z394" t="s">
        <v>407</v>
      </c>
      <c r="AA394" t="s">
        <v>407</v>
      </c>
      <c r="AB394" t="s">
        <v>407</v>
      </c>
      <c r="AC394" t="s">
        <v>510</v>
      </c>
      <c r="AD394" t="s">
        <v>509</v>
      </c>
      <c r="AE394">
        <v>10</v>
      </c>
      <c r="AF394">
        <v>3</v>
      </c>
      <c r="AG394">
        <v>1</v>
      </c>
      <c r="AH394" t="s">
        <v>435</v>
      </c>
      <c r="AJ394" t="s">
        <v>57</v>
      </c>
      <c r="AK394" t="s">
        <v>114</v>
      </c>
      <c r="AM394">
        <v>4309</v>
      </c>
      <c r="AN394">
        <v>1203</v>
      </c>
    </row>
    <row r="395" spans="1:40" x14ac:dyDescent="0.25">
      <c r="A395" t="s">
        <v>407</v>
      </c>
      <c r="B395" t="s">
        <v>407</v>
      </c>
      <c r="C395" t="s">
        <v>407</v>
      </c>
      <c r="D395" t="s">
        <v>407</v>
      </c>
      <c r="E395" t="s">
        <v>407</v>
      </c>
      <c r="F395" t="s">
        <v>407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407</v>
      </c>
      <c r="M395" t="s">
        <v>407</v>
      </c>
      <c r="N395" t="s">
        <v>407</v>
      </c>
      <c r="O395" t="s">
        <v>407</v>
      </c>
      <c r="P395" t="s">
        <v>407</v>
      </c>
      <c r="Q395" t="s">
        <v>407</v>
      </c>
      <c r="R395" t="s">
        <v>407</v>
      </c>
      <c r="S395" t="s">
        <v>407</v>
      </c>
      <c r="T395" t="s">
        <v>407</v>
      </c>
      <c r="U395" t="s">
        <v>407</v>
      </c>
      <c r="V395" t="s">
        <v>407</v>
      </c>
      <c r="W395" t="s">
        <v>407</v>
      </c>
      <c r="X395" t="s">
        <v>407</v>
      </c>
      <c r="Y395" t="s">
        <v>407</v>
      </c>
      <c r="Z395" t="s">
        <v>407</v>
      </c>
      <c r="AA395" t="s">
        <v>407</v>
      </c>
      <c r="AB395" t="s">
        <v>407</v>
      </c>
      <c r="AC395" t="s">
        <v>510</v>
      </c>
      <c r="AD395" t="s">
        <v>509</v>
      </c>
      <c r="AE395">
        <v>10</v>
      </c>
      <c r="AF395">
        <v>4</v>
      </c>
      <c r="AH395" t="s">
        <v>408</v>
      </c>
      <c r="AJ395" t="s">
        <v>37</v>
      </c>
      <c r="AK395" t="s">
        <v>115</v>
      </c>
      <c r="AM395">
        <v>1367</v>
      </c>
      <c r="AN395">
        <v>1037</v>
      </c>
    </row>
    <row r="396" spans="1:40" x14ac:dyDescent="0.25">
      <c r="A396" t="s">
        <v>407</v>
      </c>
      <c r="B396" t="s">
        <v>407</v>
      </c>
      <c r="C396" t="s">
        <v>407</v>
      </c>
      <c r="D396" t="s">
        <v>407</v>
      </c>
      <c r="E396" t="s">
        <v>407</v>
      </c>
      <c r="F396" t="s">
        <v>407</v>
      </c>
      <c r="G396" t="s">
        <v>407</v>
      </c>
      <c r="H396" t="s">
        <v>407</v>
      </c>
      <c r="I396" t="s">
        <v>407</v>
      </c>
      <c r="J396" t="s">
        <v>407</v>
      </c>
      <c r="K396" t="s">
        <v>407</v>
      </c>
      <c r="L396" t="s">
        <v>407</v>
      </c>
      <c r="M396" t="s">
        <v>407</v>
      </c>
      <c r="N396" t="s">
        <v>407</v>
      </c>
      <c r="O396" t="s">
        <v>407</v>
      </c>
      <c r="P396" t="s">
        <v>407</v>
      </c>
      <c r="Q396" t="s">
        <v>407</v>
      </c>
      <c r="R396" t="s">
        <v>407</v>
      </c>
      <c r="S396" t="s">
        <v>407</v>
      </c>
      <c r="T396" t="s">
        <v>407</v>
      </c>
      <c r="U396" t="s">
        <v>407</v>
      </c>
      <c r="V396" t="s">
        <v>407</v>
      </c>
      <c r="W396" t="s">
        <v>407</v>
      </c>
      <c r="X396" t="s">
        <v>407</v>
      </c>
      <c r="Y396" t="s">
        <v>407</v>
      </c>
      <c r="Z396" t="s">
        <v>407</v>
      </c>
      <c r="AA396" t="s">
        <v>407</v>
      </c>
      <c r="AB396" t="s">
        <v>407</v>
      </c>
      <c r="AC396" t="s">
        <v>510</v>
      </c>
      <c r="AD396" t="s">
        <v>509</v>
      </c>
      <c r="AE396">
        <v>10</v>
      </c>
      <c r="AF396">
        <v>5</v>
      </c>
      <c r="AH396" t="s">
        <v>416</v>
      </c>
      <c r="AJ396" t="s">
        <v>46</v>
      </c>
      <c r="AK396" t="s">
        <v>115</v>
      </c>
      <c r="AM396">
        <v>1711</v>
      </c>
      <c r="AN396">
        <v>1176</v>
      </c>
    </row>
    <row r="397" spans="1:40" x14ac:dyDescent="0.25">
      <c r="A397" t="s">
        <v>407</v>
      </c>
      <c r="B397" t="s">
        <v>407</v>
      </c>
      <c r="C397" t="s">
        <v>407</v>
      </c>
      <c r="D397" t="s">
        <v>407</v>
      </c>
      <c r="E397" t="s">
        <v>407</v>
      </c>
      <c r="F397" t="s">
        <v>407</v>
      </c>
      <c r="G397" t="s">
        <v>407</v>
      </c>
      <c r="H397" t="s">
        <v>407</v>
      </c>
      <c r="I397" t="s">
        <v>407</v>
      </c>
      <c r="J397" t="s">
        <v>407</v>
      </c>
      <c r="K397" t="s">
        <v>407</v>
      </c>
      <c r="L397" t="s">
        <v>407</v>
      </c>
      <c r="M397" t="s">
        <v>407</v>
      </c>
      <c r="N397" t="s">
        <v>407</v>
      </c>
      <c r="O397" t="s">
        <v>407</v>
      </c>
      <c r="P397" t="s">
        <v>407</v>
      </c>
      <c r="Q397" t="s">
        <v>407</v>
      </c>
      <c r="R397" t="s">
        <v>407</v>
      </c>
      <c r="S397" t="s">
        <v>407</v>
      </c>
      <c r="T397" t="s">
        <v>407</v>
      </c>
      <c r="U397" t="s">
        <v>407</v>
      </c>
      <c r="V397" t="s">
        <v>407</v>
      </c>
      <c r="W397" t="s">
        <v>407</v>
      </c>
      <c r="X397" t="s">
        <v>407</v>
      </c>
      <c r="Y397" t="s">
        <v>407</v>
      </c>
      <c r="Z397" t="s">
        <v>407</v>
      </c>
      <c r="AA397" t="s">
        <v>407</v>
      </c>
      <c r="AB397" t="s">
        <v>407</v>
      </c>
      <c r="AC397" t="s">
        <v>510</v>
      </c>
      <c r="AD397" t="s">
        <v>509</v>
      </c>
      <c r="AE397">
        <v>10</v>
      </c>
      <c r="AF397">
        <v>6</v>
      </c>
      <c r="AH397" t="s">
        <v>493</v>
      </c>
      <c r="AJ397" t="s">
        <v>93</v>
      </c>
      <c r="AK397" t="s">
        <v>120</v>
      </c>
      <c r="AM397">
        <v>3700</v>
      </c>
      <c r="AN397">
        <v>3310</v>
      </c>
    </row>
    <row r="398" spans="1:40" x14ac:dyDescent="0.25">
      <c r="A398" t="s">
        <v>407</v>
      </c>
      <c r="B398" t="s">
        <v>407</v>
      </c>
      <c r="C398" t="s">
        <v>407</v>
      </c>
      <c r="D398" t="s">
        <v>407</v>
      </c>
      <c r="E398" t="s">
        <v>407</v>
      </c>
      <c r="F398" t="s">
        <v>407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407</v>
      </c>
      <c r="M398" t="s">
        <v>407</v>
      </c>
      <c r="N398" t="s">
        <v>407</v>
      </c>
      <c r="O398" t="s">
        <v>407</v>
      </c>
      <c r="P398" t="s">
        <v>407</v>
      </c>
      <c r="Q398" t="s">
        <v>407</v>
      </c>
      <c r="R398" t="s">
        <v>407</v>
      </c>
      <c r="S398" t="s">
        <v>407</v>
      </c>
      <c r="T398" t="s">
        <v>407</v>
      </c>
      <c r="U398" t="s">
        <v>407</v>
      </c>
      <c r="V398" t="s">
        <v>407</v>
      </c>
      <c r="W398" t="s">
        <v>407</v>
      </c>
      <c r="X398" t="s">
        <v>407</v>
      </c>
      <c r="Y398" t="s">
        <v>407</v>
      </c>
      <c r="Z398" t="s">
        <v>407</v>
      </c>
      <c r="AA398" t="s">
        <v>407</v>
      </c>
      <c r="AB398" t="s">
        <v>407</v>
      </c>
      <c r="AC398" t="s">
        <v>510</v>
      </c>
      <c r="AD398" t="s">
        <v>509</v>
      </c>
      <c r="AE398">
        <v>10</v>
      </c>
      <c r="AF398">
        <v>7</v>
      </c>
      <c r="AH398" t="s">
        <v>408</v>
      </c>
      <c r="AJ398" t="s">
        <v>37</v>
      </c>
      <c r="AK398" t="s">
        <v>115</v>
      </c>
      <c r="AM398">
        <v>3742</v>
      </c>
      <c r="AN398">
        <v>377</v>
      </c>
    </row>
    <row r="399" spans="1:40" x14ac:dyDescent="0.25">
      <c r="A399" t="s">
        <v>407</v>
      </c>
      <c r="B399" t="s">
        <v>407</v>
      </c>
      <c r="C399" t="s">
        <v>407</v>
      </c>
      <c r="D399" t="s">
        <v>407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  <c r="K399" t="s">
        <v>407</v>
      </c>
      <c r="L399" t="s">
        <v>407</v>
      </c>
      <c r="M399" t="s">
        <v>407</v>
      </c>
      <c r="N399" t="s">
        <v>407</v>
      </c>
      <c r="O399" t="s">
        <v>407</v>
      </c>
      <c r="P399" t="s">
        <v>407</v>
      </c>
      <c r="Q399" t="s">
        <v>407</v>
      </c>
      <c r="R399" t="s">
        <v>407</v>
      </c>
      <c r="S399" t="s">
        <v>407</v>
      </c>
      <c r="T399" t="s">
        <v>407</v>
      </c>
      <c r="U399" t="s">
        <v>407</v>
      </c>
      <c r="V399" t="s">
        <v>407</v>
      </c>
      <c r="W399" t="s">
        <v>407</v>
      </c>
      <c r="X399" t="s">
        <v>407</v>
      </c>
      <c r="Y399" t="s">
        <v>407</v>
      </c>
      <c r="Z399" t="s">
        <v>407</v>
      </c>
      <c r="AA399" t="s">
        <v>407</v>
      </c>
      <c r="AB399" t="s">
        <v>407</v>
      </c>
      <c r="AC399" t="s">
        <v>510</v>
      </c>
      <c r="AD399" t="s">
        <v>509</v>
      </c>
      <c r="AE399">
        <v>10</v>
      </c>
      <c r="AF399">
        <v>8</v>
      </c>
      <c r="AH399" t="s">
        <v>408</v>
      </c>
      <c r="AJ399" t="s">
        <v>37</v>
      </c>
      <c r="AK399" t="s">
        <v>115</v>
      </c>
      <c r="AM399">
        <v>3806</v>
      </c>
      <c r="AN399">
        <v>1230</v>
      </c>
    </row>
    <row r="400" spans="1:40" x14ac:dyDescent="0.25">
      <c r="A400" t="s">
        <v>407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407</v>
      </c>
      <c r="S400" t="s">
        <v>407</v>
      </c>
      <c r="T400" t="s">
        <v>407</v>
      </c>
      <c r="U400" t="s">
        <v>407</v>
      </c>
      <c r="V400" t="s">
        <v>407</v>
      </c>
      <c r="W400" t="s">
        <v>407</v>
      </c>
      <c r="X400" t="s">
        <v>407</v>
      </c>
      <c r="Y400" t="s">
        <v>407</v>
      </c>
      <c r="Z400" t="s">
        <v>407</v>
      </c>
      <c r="AA400" t="s">
        <v>407</v>
      </c>
      <c r="AB400" t="s">
        <v>407</v>
      </c>
      <c r="AC400" t="s">
        <v>510</v>
      </c>
      <c r="AD400" t="s">
        <v>509</v>
      </c>
      <c r="AE400">
        <v>10</v>
      </c>
      <c r="AF400">
        <v>9</v>
      </c>
      <c r="AH400" t="s">
        <v>415</v>
      </c>
      <c r="AJ400" t="s">
        <v>44</v>
      </c>
      <c r="AK400" t="s">
        <v>120</v>
      </c>
      <c r="AM400">
        <v>3711</v>
      </c>
      <c r="AN400">
        <v>1634</v>
      </c>
    </row>
    <row r="401" spans="1:40" x14ac:dyDescent="0.25">
      <c r="A401" t="s">
        <v>407</v>
      </c>
      <c r="B401" t="s">
        <v>407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  <c r="I401" t="s">
        <v>407</v>
      </c>
      <c r="J401" t="s">
        <v>407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407</v>
      </c>
      <c r="S401" t="s">
        <v>407</v>
      </c>
      <c r="T401" t="s">
        <v>407</v>
      </c>
      <c r="U401" t="s">
        <v>407</v>
      </c>
      <c r="V401" t="s">
        <v>407</v>
      </c>
      <c r="W401" t="s">
        <v>407</v>
      </c>
      <c r="X401" t="s">
        <v>407</v>
      </c>
      <c r="Y401" t="s">
        <v>407</v>
      </c>
      <c r="Z401" t="s">
        <v>407</v>
      </c>
      <c r="AA401" t="s">
        <v>407</v>
      </c>
      <c r="AB401" t="s">
        <v>407</v>
      </c>
      <c r="AC401" t="s">
        <v>510</v>
      </c>
      <c r="AD401" t="s">
        <v>509</v>
      </c>
      <c r="AE401">
        <v>10</v>
      </c>
      <c r="AF401">
        <v>10</v>
      </c>
      <c r="AG401">
        <v>3</v>
      </c>
      <c r="AH401" t="s">
        <v>410</v>
      </c>
      <c r="AJ401" t="s">
        <v>40</v>
      </c>
      <c r="AK401" t="s">
        <v>118</v>
      </c>
      <c r="AM401">
        <v>2042</v>
      </c>
      <c r="AN401">
        <v>2849</v>
      </c>
    </row>
    <row r="402" spans="1:40" x14ac:dyDescent="0.25">
      <c r="A402" t="s">
        <v>407</v>
      </c>
      <c r="B402" t="s">
        <v>407</v>
      </c>
      <c r="C402" t="s">
        <v>407</v>
      </c>
      <c r="D402" t="s">
        <v>407</v>
      </c>
      <c r="E402" t="s">
        <v>407</v>
      </c>
      <c r="F402" t="s">
        <v>407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407</v>
      </c>
      <c r="M402" t="s">
        <v>407</v>
      </c>
      <c r="N402" t="s">
        <v>407</v>
      </c>
      <c r="O402" t="s">
        <v>407</v>
      </c>
      <c r="P402" t="s">
        <v>407</v>
      </c>
      <c r="Q402" t="s">
        <v>407</v>
      </c>
      <c r="R402" t="s">
        <v>407</v>
      </c>
      <c r="S402" t="s">
        <v>407</v>
      </c>
      <c r="T402" t="s">
        <v>407</v>
      </c>
      <c r="U402" t="s">
        <v>407</v>
      </c>
      <c r="V402" t="s">
        <v>407</v>
      </c>
      <c r="W402" t="s">
        <v>407</v>
      </c>
      <c r="X402" t="s">
        <v>407</v>
      </c>
      <c r="Y402" t="s">
        <v>407</v>
      </c>
      <c r="Z402" t="s">
        <v>407</v>
      </c>
      <c r="AA402" t="s">
        <v>407</v>
      </c>
      <c r="AB402" t="s">
        <v>407</v>
      </c>
      <c r="AC402" t="s">
        <v>512</v>
      </c>
      <c r="AD402" t="s">
        <v>511</v>
      </c>
      <c r="AE402">
        <v>10</v>
      </c>
      <c r="AF402">
        <v>1</v>
      </c>
      <c r="AH402" t="s">
        <v>408</v>
      </c>
      <c r="AJ402" t="s">
        <v>37</v>
      </c>
      <c r="AK402" t="s">
        <v>115</v>
      </c>
      <c r="AM402">
        <v>1266</v>
      </c>
      <c r="AN402">
        <v>3116</v>
      </c>
    </row>
    <row r="403" spans="1:40" x14ac:dyDescent="0.25">
      <c r="A403" t="s">
        <v>407</v>
      </c>
      <c r="B403" t="s">
        <v>407</v>
      </c>
      <c r="C403" t="s">
        <v>407</v>
      </c>
      <c r="D403" t="s">
        <v>407</v>
      </c>
      <c r="E403" t="s">
        <v>407</v>
      </c>
      <c r="F403" t="s">
        <v>407</v>
      </c>
      <c r="G403" t="s">
        <v>407</v>
      </c>
      <c r="H403" t="s">
        <v>407</v>
      </c>
      <c r="I403" t="s">
        <v>407</v>
      </c>
      <c r="J403" t="s">
        <v>407</v>
      </c>
      <c r="K403" t="s">
        <v>407</v>
      </c>
      <c r="L403" t="s">
        <v>407</v>
      </c>
      <c r="M403" t="s">
        <v>407</v>
      </c>
      <c r="N403" t="s">
        <v>407</v>
      </c>
      <c r="O403" t="s">
        <v>407</v>
      </c>
      <c r="P403" t="s">
        <v>407</v>
      </c>
      <c r="Q403" t="s">
        <v>407</v>
      </c>
      <c r="R403" t="s">
        <v>407</v>
      </c>
      <c r="S403" t="s">
        <v>407</v>
      </c>
      <c r="T403" t="s">
        <v>407</v>
      </c>
      <c r="U403" t="s">
        <v>407</v>
      </c>
      <c r="V403" t="s">
        <v>407</v>
      </c>
      <c r="W403" t="s">
        <v>407</v>
      </c>
      <c r="X403" t="s">
        <v>407</v>
      </c>
      <c r="Y403" t="s">
        <v>407</v>
      </c>
      <c r="Z403" t="s">
        <v>407</v>
      </c>
      <c r="AA403" t="s">
        <v>407</v>
      </c>
      <c r="AB403" t="s">
        <v>407</v>
      </c>
      <c r="AC403" t="s">
        <v>512</v>
      </c>
      <c r="AD403" t="s">
        <v>511</v>
      </c>
      <c r="AE403">
        <v>10</v>
      </c>
      <c r="AF403">
        <v>2</v>
      </c>
      <c r="AH403" t="s">
        <v>408</v>
      </c>
      <c r="AJ403" t="s">
        <v>37</v>
      </c>
      <c r="AK403" t="s">
        <v>115</v>
      </c>
      <c r="AM403">
        <v>1113</v>
      </c>
      <c r="AN403">
        <v>3435</v>
      </c>
    </row>
    <row r="404" spans="1:40" x14ac:dyDescent="0.25">
      <c r="A404" t="s">
        <v>407</v>
      </c>
      <c r="B404" t="s">
        <v>407</v>
      </c>
      <c r="C404" t="s">
        <v>407</v>
      </c>
      <c r="D404" t="s">
        <v>407</v>
      </c>
      <c r="E404" t="s">
        <v>407</v>
      </c>
      <c r="F404" t="s">
        <v>407</v>
      </c>
      <c r="G404" t="s">
        <v>407</v>
      </c>
      <c r="H404" t="s">
        <v>407</v>
      </c>
      <c r="I404" t="s">
        <v>407</v>
      </c>
      <c r="J404" t="s">
        <v>407</v>
      </c>
      <c r="K404" t="s">
        <v>407</v>
      </c>
      <c r="L404" t="s">
        <v>407</v>
      </c>
      <c r="M404" t="s">
        <v>407</v>
      </c>
      <c r="N404" t="s">
        <v>407</v>
      </c>
      <c r="O404" t="s">
        <v>407</v>
      </c>
      <c r="P404" t="s">
        <v>407</v>
      </c>
      <c r="Q404" t="s">
        <v>407</v>
      </c>
      <c r="R404" t="s">
        <v>407</v>
      </c>
      <c r="S404" t="s">
        <v>407</v>
      </c>
      <c r="T404" t="s">
        <v>407</v>
      </c>
      <c r="U404" t="s">
        <v>407</v>
      </c>
      <c r="V404" t="s">
        <v>407</v>
      </c>
      <c r="W404" t="s">
        <v>407</v>
      </c>
      <c r="X404" t="s">
        <v>407</v>
      </c>
      <c r="Y404" t="s">
        <v>407</v>
      </c>
      <c r="Z404" t="s">
        <v>407</v>
      </c>
      <c r="AA404" t="s">
        <v>407</v>
      </c>
      <c r="AB404" t="s">
        <v>407</v>
      </c>
      <c r="AC404" t="s">
        <v>512</v>
      </c>
      <c r="AD404" t="s">
        <v>511</v>
      </c>
      <c r="AE404">
        <v>10</v>
      </c>
      <c r="AF404">
        <v>3</v>
      </c>
      <c r="AH404" t="s">
        <v>493</v>
      </c>
      <c r="AJ404" t="s">
        <v>93</v>
      </c>
      <c r="AK404" t="s">
        <v>120</v>
      </c>
      <c r="AM404">
        <v>1613</v>
      </c>
      <c r="AN404">
        <v>2768</v>
      </c>
    </row>
    <row r="405" spans="1:40" x14ac:dyDescent="0.25">
      <c r="A405" t="s">
        <v>407</v>
      </c>
      <c r="B405" t="s">
        <v>407</v>
      </c>
      <c r="C405" t="s">
        <v>407</v>
      </c>
      <c r="D405" t="s">
        <v>407</v>
      </c>
      <c r="E405" t="s">
        <v>407</v>
      </c>
      <c r="F405" t="s">
        <v>407</v>
      </c>
      <c r="G405" t="s">
        <v>407</v>
      </c>
      <c r="H405" t="s">
        <v>407</v>
      </c>
      <c r="I405" t="s">
        <v>407</v>
      </c>
      <c r="J405" t="s">
        <v>407</v>
      </c>
      <c r="K405" t="s">
        <v>407</v>
      </c>
      <c r="L405" t="s">
        <v>407</v>
      </c>
      <c r="M405" t="s">
        <v>407</v>
      </c>
      <c r="N405" t="s">
        <v>407</v>
      </c>
      <c r="O405" t="s">
        <v>407</v>
      </c>
      <c r="P405" t="s">
        <v>407</v>
      </c>
      <c r="Q405" t="s">
        <v>407</v>
      </c>
      <c r="R405" t="s">
        <v>407</v>
      </c>
      <c r="S405" t="s">
        <v>407</v>
      </c>
      <c r="T405" t="s">
        <v>407</v>
      </c>
      <c r="U405" t="s">
        <v>407</v>
      </c>
      <c r="V405" t="s">
        <v>407</v>
      </c>
      <c r="W405" t="s">
        <v>407</v>
      </c>
      <c r="X405" t="s">
        <v>407</v>
      </c>
      <c r="Y405" t="s">
        <v>407</v>
      </c>
      <c r="Z405" t="s">
        <v>407</v>
      </c>
      <c r="AA405" t="s">
        <v>407</v>
      </c>
      <c r="AB405" t="s">
        <v>407</v>
      </c>
      <c r="AC405" t="s">
        <v>512</v>
      </c>
      <c r="AD405" t="s">
        <v>511</v>
      </c>
      <c r="AE405">
        <v>10</v>
      </c>
      <c r="AF405">
        <v>4</v>
      </c>
      <c r="AH405" t="s">
        <v>408</v>
      </c>
      <c r="AJ405" t="s">
        <v>37</v>
      </c>
      <c r="AK405" t="s">
        <v>115</v>
      </c>
      <c r="AM405">
        <v>4347</v>
      </c>
      <c r="AN405">
        <v>412</v>
      </c>
    </row>
    <row r="406" spans="1:40" x14ac:dyDescent="0.25">
      <c r="A406" t="s">
        <v>407</v>
      </c>
      <c r="B406" t="s">
        <v>407</v>
      </c>
      <c r="C406" t="s">
        <v>407</v>
      </c>
      <c r="D406" t="s">
        <v>407</v>
      </c>
      <c r="E406" t="s">
        <v>407</v>
      </c>
      <c r="F406" t="s">
        <v>407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407</v>
      </c>
      <c r="M406" t="s">
        <v>407</v>
      </c>
      <c r="N406" t="s">
        <v>407</v>
      </c>
      <c r="O406" t="s">
        <v>407</v>
      </c>
      <c r="P406" t="s">
        <v>407</v>
      </c>
      <c r="Q406" t="s">
        <v>407</v>
      </c>
      <c r="R406" t="s">
        <v>407</v>
      </c>
      <c r="S406" t="s">
        <v>407</v>
      </c>
      <c r="T406" t="s">
        <v>407</v>
      </c>
      <c r="U406" t="s">
        <v>407</v>
      </c>
      <c r="V406" t="s">
        <v>407</v>
      </c>
      <c r="W406" t="s">
        <v>407</v>
      </c>
      <c r="X406" t="s">
        <v>407</v>
      </c>
      <c r="Y406" t="s">
        <v>407</v>
      </c>
      <c r="Z406" t="s">
        <v>407</v>
      </c>
      <c r="AA406" t="s">
        <v>407</v>
      </c>
      <c r="AB406" t="s">
        <v>407</v>
      </c>
      <c r="AC406" t="s">
        <v>512</v>
      </c>
      <c r="AD406" t="s">
        <v>511</v>
      </c>
      <c r="AE406">
        <v>10</v>
      </c>
      <c r="AF406">
        <v>5</v>
      </c>
      <c r="AH406" t="s">
        <v>411</v>
      </c>
      <c r="AJ406" t="s">
        <v>41</v>
      </c>
      <c r="AK406" t="s">
        <v>119</v>
      </c>
      <c r="AM406">
        <v>1603</v>
      </c>
      <c r="AN406">
        <v>3257</v>
      </c>
    </row>
    <row r="407" spans="1:40" x14ac:dyDescent="0.25">
      <c r="A407" t="s">
        <v>407</v>
      </c>
      <c r="B407" t="s">
        <v>407</v>
      </c>
      <c r="C407" t="s">
        <v>407</v>
      </c>
      <c r="D407" t="s">
        <v>407</v>
      </c>
      <c r="E407" t="s">
        <v>407</v>
      </c>
      <c r="F407" t="s">
        <v>407</v>
      </c>
      <c r="G407" t="s">
        <v>407</v>
      </c>
      <c r="H407" t="s">
        <v>407</v>
      </c>
      <c r="I407" t="s">
        <v>407</v>
      </c>
      <c r="J407" t="s">
        <v>407</v>
      </c>
      <c r="K407" t="s">
        <v>407</v>
      </c>
      <c r="L407" t="s">
        <v>407</v>
      </c>
      <c r="M407" t="s">
        <v>407</v>
      </c>
      <c r="N407" t="s">
        <v>407</v>
      </c>
      <c r="O407" t="s">
        <v>407</v>
      </c>
      <c r="P407" t="s">
        <v>407</v>
      </c>
      <c r="Q407" t="s">
        <v>407</v>
      </c>
      <c r="R407" t="s">
        <v>407</v>
      </c>
      <c r="S407" t="s">
        <v>407</v>
      </c>
      <c r="T407" t="s">
        <v>407</v>
      </c>
      <c r="U407" t="s">
        <v>407</v>
      </c>
      <c r="V407" t="s">
        <v>407</v>
      </c>
      <c r="W407" t="s">
        <v>407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512</v>
      </c>
      <c r="AD407" t="s">
        <v>511</v>
      </c>
      <c r="AE407">
        <v>10</v>
      </c>
      <c r="AF407">
        <v>6</v>
      </c>
      <c r="AH407" t="s">
        <v>411</v>
      </c>
      <c r="AJ407" t="s">
        <v>41</v>
      </c>
      <c r="AK407" t="s">
        <v>119</v>
      </c>
      <c r="AM407">
        <v>4146</v>
      </c>
      <c r="AN407">
        <v>2157</v>
      </c>
    </row>
    <row r="408" spans="1:40" x14ac:dyDescent="0.25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  <c r="L408" t="s">
        <v>407</v>
      </c>
      <c r="M408" t="s">
        <v>407</v>
      </c>
      <c r="N408" t="s">
        <v>407</v>
      </c>
      <c r="O408" t="s">
        <v>407</v>
      </c>
      <c r="P408" t="s">
        <v>407</v>
      </c>
      <c r="Q408" t="s">
        <v>407</v>
      </c>
      <c r="R408" t="s">
        <v>407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512</v>
      </c>
      <c r="AD408" t="s">
        <v>511</v>
      </c>
      <c r="AE408">
        <v>10</v>
      </c>
      <c r="AF408">
        <v>7</v>
      </c>
      <c r="AG408">
        <v>3</v>
      </c>
      <c r="AH408" t="s">
        <v>410</v>
      </c>
      <c r="AJ408" t="s">
        <v>40</v>
      </c>
      <c r="AK408" t="s">
        <v>118</v>
      </c>
      <c r="AM408">
        <v>4284</v>
      </c>
      <c r="AN408">
        <v>1190</v>
      </c>
    </row>
    <row r="409" spans="1:40" x14ac:dyDescent="0.25">
      <c r="A409" t="s">
        <v>407</v>
      </c>
      <c r="B409" t="s">
        <v>407</v>
      </c>
      <c r="C409" t="s">
        <v>407</v>
      </c>
      <c r="D409" t="s">
        <v>407</v>
      </c>
      <c r="E409" t="s">
        <v>407</v>
      </c>
      <c r="F409" t="s">
        <v>407</v>
      </c>
      <c r="G409" t="s">
        <v>407</v>
      </c>
      <c r="H409" t="s">
        <v>407</v>
      </c>
      <c r="I409" t="s">
        <v>407</v>
      </c>
      <c r="J409" t="s">
        <v>407</v>
      </c>
      <c r="K409" t="s">
        <v>407</v>
      </c>
      <c r="L409" t="s">
        <v>407</v>
      </c>
      <c r="M409" t="s">
        <v>407</v>
      </c>
      <c r="N409" t="s">
        <v>407</v>
      </c>
      <c r="O409" t="s">
        <v>407</v>
      </c>
      <c r="P409" t="s">
        <v>407</v>
      </c>
      <c r="Q409" t="s">
        <v>407</v>
      </c>
      <c r="R409" t="s">
        <v>407</v>
      </c>
      <c r="S409" t="s">
        <v>407</v>
      </c>
      <c r="T409" t="s">
        <v>407</v>
      </c>
      <c r="U409" t="s">
        <v>407</v>
      </c>
      <c r="V409" t="s">
        <v>407</v>
      </c>
      <c r="W409" t="s">
        <v>407</v>
      </c>
      <c r="X409" t="s">
        <v>407</v>
      </c>
      <c r="Y409" t="s">
        <v>407</v>
      </c>
      <c r="Z409" t="s">
        <v>407</v>
      </c>
      <c r="AA409" t="s">
        <v>407</v>
      </c>
      <c r="AB409" t="s">
        <v>407</v>
      </c>
      <c r="AC409" t="s">
        <v>512</v>
      </c>
      <c r="AD409" t="s">
        <v>511</v>
      </c>
      <c r="AE409">
        <v>10</v>
      </c>
      <c r="AF409">
        <v>8</v>
      </c>
      <c r="AH409" t="s">
        <v>408</v>
      </c>
      <c r="AJ409" t="s">
        <v>37</v>
      </c>
      <c r="AK409" t="s">
        <v>115</v>
      </c>
      <c r="AM409">
        <v>3266</v>
      </c>
      <c r="AN409">
        <v>3359</v>
      </c>
    </row>
    <row r="410" spans="1:40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512</v>
      </c>
      <c r="AD410" t="s">
        <v>511</v>
      </c>
      <c r="AE410">
        <v>10</v>
      </c>
      <c r="AF410">
        <v>9</v>
      </c>
      <c r="AG410">
        <v>3</v>
      </c>
      <c r="AH410" t="s">
        <v>410</v>
      </c>
      <c r="AJ410" t="s">
        <v>40</v>
      </c>
      <c r="AK410" t="s">
        <v>118</v>
      </c>
      <c r="AM410">
        <v>2632</v>
      </c>
      <c r="AN410">
        <v>2257</v>
      </c>
    </row>
    <row r="411" spans="1:40" x14ac:dyDescent="0.25">
      <c r="A411" t="s">
        <v>407</v>
      </c>
      <c r="B411" t="s">
        <v>407</v>
      </c>
      <c r="C411" t="s">
        <v>407</v>
      </c>
      <c r="D411" t="s">
        <v>407</v>
      </c>
      <c r="E411" t="s">
        <v>407</v>
      </c>
      <c r="F411" t="s">
        <v>407</v>
      </c>
      <c r="G411" t="s">
        <v>407</v>
      </c>
      <c r="H411" t="s">
        <v>407</v>
      </c>
      <c r="I411" t="s">
        <v>407</v>
      </c>
      <c r="J411" t="s">
        <v>407</v>
      </c>
      <c r="K411" t="s">
        <v>407</v>
      </c>
      <c r="L411" t="s">
        <v>407</v>
      </c>
      <c r="M411" t="s">
        <v>407</v>
      </c>
      <c r="N411" t="s">
        <v>407</v>
      </c>
      <c r="O411" t="s">
        <v>407</v>
      </c>
      <c r="P411" t="s">
        <v>407</v>
      </c>
      <c r="Q411" t="s">
        <v>407</v>
      </c>
      <c r="R411" t="s">
        <v>407</v>
      </c>
      <c r="S411" t="s">
        <v>407</v>
      </c>
      <c r="T411" t="s">
        <v>407</v>
      </c>
      <c r="U411" t="s">
        <v>407</v>
      </c>
      <c r="V411" t="s">
        <v>407</v>
      </c>
      <c r="W411" t="s">
        <v>407</v>
      </c>
      <c r="X411" t="s">
        <v>407</v>
      </c>
      <c r="Y411" t="s">
        <v>407</v>
      </c>
      <c r="Z411" t="s">
        <v>407</v>
      </c>
      <c r="AA411" t="s">
        <v>407</v>
      </c>
      <c r="AB411" t="s">
        <v>407</v>
      </c>
      <c r="AC411" t="s">
        <v>512</v>
      </c>
      <c r="AD411" t="s">
        <v>511</v>
      </c>
      <c r="AE411">
        <v>10</v>
      </c>
      <c r="AF411">
        <v>10</v>
      </c>
      <c r="AH411" t="s">
        <v>408</v>
      </c>
      <c r="AJ411" t="s">
        <v>37</v>
      </c>
      <c r="AK411" t="s">
        <v>115</v>
      </c>
      <c r="AM411">
        <v>3897</v>
      </c>
      <c r="AN411">
        <v>2263</v>
      </c>
    </row>
    <row r="412" spans="1:40" x14ac:dyDescent="0.25">
      <c r="A412" t="s">
        <v>407</v>
      </c>
      <c r="B412" t="s">
        <v>407</v>
      </c>
      <c r="C412" t="s">
        <v>407</v>
      </c>
      <c r="D412" t="s">
        <v>407</v>
      </c>
      <c r="E412" t="s">
        <v>407</v>
      </c>
      <c r="F412" t="s">
        <v>407</v>
      </c>
      <c r="G412" t="s">
        <v>407</v>
      </c>
      <c r="H412" t="s">
        <v>407</v>
      </c>
      <c r="I412" t="s">
        <v>407</v>
      </c>
      <c r="J412" t="s">
        <v>407</v>
      </c>
      <c r="K412" t="s">
        <v>407</v>
      </c>
      <c r="L412" t="s">
        <v>407</v>
      </c>
      <c r="M412" t="s">
        <v>407</v>
      </c>
      <c r="N412" t="s">
        <v>407</v>
      </c>
      <c r="O412" t="s">
        <v>407</v>
      </c>
      <c r="P412" t="s">
        <v>407</v>
      </c>
      <c r="Q412" t="s">
        <v>407</v>
      </c>
      <c r="R412" t="s">
        <v>407</v>
      </c>
      <c r="S412" t="s">
        <v>407</v>
      </c>
      <c r="T412" t="s">
        <v>407</v>
      </c>
      <c r="U412" t="s">
        <v>407</v>
      </c>
      <c r="V412" t="s">
        <v>407</v>
      </c>
      <c r="W412" t="s">
        <v>407</v>
      </c>
      <c r="X412" t="s">
        <v>407</v>
      </c>
      <c r="Y412" t="s">
        <v>407</v>
      </c>
      <c r="Z412" t="s">
        <v>407</v>
      </c>
      <c r="AA412" t="s">
        <v>407</v>
      </c>
      <c r="AB412" t="s">
        <v>407</v>
      </c>
      <c r="AC412" t="s">
        <v>514</v>
      </c>
      <c r="AD412" t="s">
        <v>513</v>
      </c>
      <c r="AE412">
        <v>10</v>
      </c>
      <c r="AF412">
        <v>1</v>
      </c>
      <c r="AH412" t="s">
        <v>408</v>
      </c>
      <c r="AJ412" t="s">
        <v>37</v>
      </c>
      <c r="AK412" t="s">
        <v>115</v>
      </c>
      <c r="AM412">
        <v>3367</v>
      </c>
      <c r="AN412">
        <v>3011</v>
      </c>
    </row>
    <row r="413" spans="1:40" x14ac:dyDescent="0.25">
      <c r="A413" t="s">
        <v>407</v>
      </c>
      <c r="B413" t="s">
        <v>407</v>
      </c>
      <c r="C413" t="s">
        <v>407</v>
      </c>
      <c r="D413" t="s">
        <v>407</v>
      </c>
      <c r="E413" t="s">
        <v>407</v>
      </c>
      <c r="F413" t="s">
        <v>407</v>
      </c>
      <c r="G413" t="s">
        <v>407</v>
      </c>
      <c r="H413" t="s">
        <v>407</v>
      </c>
      <c r="I413" t="s">
        <v>407</v>
      </c>
      <c r="J413" t="s">
        <v>407</v>
      </c>
      <c r="K413" t="s">
        <v>407</v>
      </c>
      <c r="L413" t="s">
        <v>407</v>
      </c>
      <c r="M413" t="s">
        <v>407</v>
      </c>
      <c r="N413" t="s">
        <v>407</v>
      </c>
      <c r="O413" t="s">
        <v>407</v>
      </c>
      <c r="P413" t="s">
        <v>407</v>
      </c>
      <c r="Q413" t="s">
        <v>407</v>
      </c>
      <c r="R413" t="s">
        <v>407</v>
      </c>
      <c r="S413" t="s">
        <v>407</v>
      </c>
      <c r="T413" t="s">
        <v>407</v>
      </c>
      <c r="U413" t="s">
        <v>407</v>
      </c>
      <c r="V413" t="s">
        <v>407</v>
      </c>
      <c r="W413" t="s">
        <v>407</v>
      </c>
      <c r="X413" t="s">
        <v>407</v>
      </c>
      <c r="Y413" t="s">
        <v>407</v>
      </c>
      <c r="Z413" t="s">
        <v>407</v>
      </c>
      <c r="AA413" t="s">
        <v>407</v>
      </c>
      <c r="AB413" t="s">
        <v>407</v>
      </c>
      <c r="AC413" t="s">
        <v>514</v>
      </c>
      <c r="AD413" t="s">
        <v>513</v>
      </c>
      <c r="AE413">
        <v>10</v>
      </c>
      <c r="AF413">
        <v>2</v>
      </c>
      <c r="AH413" t="s">
        <v>408</v>
      </c>
      <c r="AJ413" t="s">
        <v>37</v>
      </c>
      <c r="AK413" t="s">
        <v>115</v>
      </c>
      <c r="AM413">
        <v>3463</v>
      </c>
      <c r="AN413">
        <v>1510</v>
      </c>
    </row>
    <row r="414" spans="1:40" x14ac:dyDescent="0.25">
      <c r="A414" t="s">
        <v>407</v>
      </c>
      <c r="B414" t="s">
        <v>407</v>
      </c>
      <c r="C414" t="s">
        <v>407</v>
      </c>
      <c r="D414" t="s">
        <v>407</v>
      </c>
      <c r="E414" t="s">
        <v>407</v>
      </c>
      <c r="F414" t="s">
        <v>407</v>
      </c>
      <c r="G414" t="s">
        <v>407</v>
      </c>
      <c r="H414" t="s">
        <v>407</v>
      </c>
      <c r="I414" t="s">
        <v>407</v>
      </c>
      <c r="J414" t="s">
        <v>407</v>
      </c>
      <c r="K414" t="s">
        <v>407</v>
      </c>
      <c r="L414" t="s">
        <v>407</v>
      </c>
      <c r="M414" t="s">
        <v>407</v>
      </c>
      <c r="N414" t="s">
        <v>407</v>
      </c>
      <c r="O414" t="s">
        <v>407</v>
      </c>
      <c r="P414" t="s">
        <v>407</v>
      </c>
      <c r="Q414" t="s">
        <v>407</v>
      </c>
      <c r="R414" t="s">
        <v>407</v>
      </c>
      <c r="S414" t="s">
        <v>407</v>
      </c>
      <c r="T414" t="s">
        <v>407</v>
      </c>
      <c r="U414" t="s">
        <v>407</v>
      </c>
      <c r="V414" t="s">
        <v>407</v>
      </c>
      <c r="W414" t="s">
        <v>407</v>
      </c>
      <c r="X414" t="s">
        <v>407</v>
      </c>
      <c r="Y414" t="s">
        <v>407</v>
      </c>
      <c r="Z414" t="s">
        <v>407</v>
      </c>
      <c r="AA414" t="s">
        <v>407</v>
      </c>
      <c r="AB414" t="s">
        <v>407</v>
      </c>
      <c r="AC414" t="s">
        <v>514</v>
      </c>
      <c r="AD414" t="s">
        <v>513</v>
      </c>
      <c r="AE414">
        <v>10</v>
      </c>
      <c r="AF414">
        <v>3</v>
      </c>
      <c r="AH414" t="s">
        <v>408</v>
      </c>
      <c r="AJ414" t="s">
        <v>37</v>
      </c>
      <c r="AK414" t="s">
        <v>115</v>
      </c>
      <c r="AM414">
        <v>4352</v>
      </c>
      <c r="AN414">
        <v>2204</v>
      </c>
    </row>
    <row r="415" spans="1:40" x14ac:dyDescent="0.25">
      <c r="A415" t="s">
        <v>407</v>
      </c>
      <c r="B415" t="s">
        <v>407</v>
      </c>
      <c r="C415" t="s">
        <v>407</v>
      </c>
      <c r="D415" t="s">
        <v>407</v>
      </c>
      <c r="E415" t="s">
        <v>407</v>
      </c>
      <c r="F415" t="s">
        <v>407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407</v>
      </c>
      <c r="P415" t="s">
        <v>407</v>
      </c>
      <c r="Q415" t="s">
        <v>407</v>
      </c>
      <c r="R415" t="s">
        <v>407</v>
      </c>
      <c r="S415" t="s">
        <v>407</v>
      </c>
      <c r="T415" t="s">
        <v>407</v>
      </c>
      <c r="U415" t="s">
        <v>407</v>
      </c>
      <c r="V415" t="s">
        <v>407</v>
      </c>
      <c r="W415" t="s">
        <v>407</v>
      </c>
      <c r="X415" t="s">
        <v>407</v>
      </c>
      <c r="Y415" t="s">
        <v>407</v>
      </c>
      <c r="Z415" t="s">
        <v>407</v>
      </c>
      <c r="AA415" t="s">
        <v>407</v>
      </c>
      <c r="AB415" t="s">
        <v>407</v>
      </c>
      <c r="AC415" t="s">
        <v>514</v>
      </c>
      <c r="AD415" t="s">
        <v>513</v>
      </c>
      <c r="AE415">
        <v>10</v>
      </c>
      <c r="AF415">
        <v>4</v>
      </c>
      <c r="AH415" t="s">
        <v>493</v>
      </c>
      <c r="AJ415" t="s">
        <v>93</v>
      </c>
      <c r="AK415" t="s">
        <v>120</v>
      </c>
      <c r="AM415">
        <v>1355</v>
      </c>
      <c r="AN415">
        <v>654</v>
      </c>
    </row>
    <row r="416" spans="1:40" x14ac:dyDescent="0.25">
      <c r="A416" t="s">
        <v>407</v>
      </c>
      <c r="B416" t="s">
        <v>407</v>
      </c>
      <c r="C416" t="s">
        <v>407</v>
      </c>
      <c r="D416" t="s">
        <v>407</v>
      </c>
      <c r="E416" t="s">
        <v>407</v>
      </c>
      <c r="F416" t="s">
        <v>407</v>
      </c>
      <c r="G416" t="s">
        <v>407</v>
      </c>
      <c r="H416" t="s">
        <v>407</v>
      </c>
      <c r="I416" t="s">
        <v>407</v>
      </c>
      <c r="J416" t="s">
        <v>407</v>
      </c>
      <c r="K416" t="s">
        <v>407</v>
      </c>
      <c r="L416" t="s">
        <v>407</v>
      </c>
      <c r="M416" t="s">
        <v>407</v>
      </c>
      <c r="N416" t="s">
        <v>407</v>
      </c>
      <c r="O416" t="s">
        <v>407</v>
      </c>
      <c r="P416" t="s">
        <v>407</v>
      </c>
      <c r="Q416" t="s">
        <v>407</v>
      </c>
      <c r="R416" t="s">
        <v>407</v>
      </c>
      <c r="S416" t="s">
        <v>407</v>
      </c>
      <c r="T416" t="s">
        <v>407</v>
      </c>
      <c r="U416" t="s">
        <v>407</v>
      </c>
      <c r="V416" t="s">
        <v>407</v>
      </c>
      <c r="W416" t="s">
        <v>407</v>
      </c>
      <c r="X416" t="s">
        <v>407</v>
      </c>
      <c r="Y416" t="s">
        <v>407</v>
      </c>
      <c r="Z416" t="s">
        <v>407</v>
      </c>
      <c r="AA416" t="s">
        <v>407</v>
      </c>
      <c r="AB416" t="s">
        <v>407</v>
      </c>
      <c r="AC416" t="s">
        <v>514</v>
      </c>
      <c r="AD416" t="s">
        <v>513</v>
      </c>
      <c r="AE416">
        <v>10</v>
      </c>
      <c r="AF416">
        <v>5</v>
      </c>
      <c r="AG416">
        <v>3</v>
      </c>
      <c r="AH416" t="s">
        <v>410</v>
      </c>
      <c r="AJ416" t="s">
        <v>40</v>
      </c>
      <c r="AK416" t="s">
        <v>118</v>
      </c>
      <c r="AM416">
        <v>3064</v>
      </c>
      <c r="AN416">
        <v>1590</v>
      </c>
    </row>
    <row r="417" spans="1:40" x14ac:dyDescent="0.25">
      <c r="A417" t="s">
        <v>407</v>
      </c>
      <c r="B417" t="s">
        <v>407</v>
      </c>
      <c r="C417" t="s">
        <v>407</v>
      </c>
      <c r="D417" t="s">
        <v>407</v>
      </c>
      <c r="E417" t="s">
        <v>407</v>
      </c>
      <c r="F417" t="s">
        <v>407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407</v>
      </c>
      <c r="M417" t="s">
        <v>407</v>
      </c>
      <c r="N417" t="s">
        <v>407</v>
      </c>
      <c r="O417" t="s">
        <v>407</v>
      </c>
      <c r="P417" t="s">
        <v>407</v>
      </c>
      <c r="Q417" t="s">
        <v>407</v>
      </c>
      <c r="R417" t="s">
        <v>407</v>
      </c>
      <c r="S417" t="s">
        <v>407</v>
      </c>
      <c r="T417" t="s">
        <v>407</v>
      </c>
      <c r="U417" t="s">
        <v>407</v>
      </c>
      <c r="V417" t="s">
        <v>407</v>
      </c>
      <c r="W417" t="s">
        <v>407</v>
      </c>
      <c r="X417" t="s">
        <v>407</v>
      </c>
      <c r="Y417" t="s">
        <v>407</v>
      </c>
      <c r="Z417" t="s">
        <v>407</v>
      </c>
      <c r="AA417" t="s">
        <v>407</v>
      </c>
      <c r="AB417" t="s">
        <v>407</v>
      </c>
      <c r="AC417" t="s">
        <v>514</v>
      </c>
      <c r="AD417" t="s">
        <v>513</v>
      </c>
      <c r="AE417">
        <v>10</v>
      </c>
      <c r="AF417">
        <v>6</v>
      </c>
      <c r="AH417" t="s">
        <v>408</v>
      </c>
      <c r="AJ417" t="s">
        <v>37</v>
      </c>
      <c r="AK417" t="s">
        <v>115</v>
      </c>
      <c r="AM417">
        <v>1530</v>
      </c>
      <c r="AN417">
        <v>2553</v>
      </c>
    </row>
    <row r="418" spans="1:40" x14ac:dyDescent="0.25">
      <c r="A418" t="s">
        <v>407</v>
      </c>
      <c r="B418" t="s">
        <v>407</v>
      </c>
      <c r="C418" t="s">
        <v>407</v>
      </c>
      <c r="D418" t="s">
        <v>407</v>
      </c>
      <c r="E418" t="s">
        <v>407</v>
      </c>
      <c r="F418" t="s">
        <v>407</v>
      </c>
      <c r="G418" t="s">
        <v>407</v>
      </c>
      <c r="H418" t="s">
        <v>407</v>
      </c>
      <c r="I418" t="s">
        <v>407</v>
      </c>
      <c r="J418" t="s">
        <v>407</v>
      </c>
      <c r="K418" t="s">
        <v>407</v>
      </c>
      <c r="L418" t="s">
        <v>407</v>
      </c>
      <c r="M418" t="s">
        <v>407</v>
      </c>
      <c r="N418" t="s">
        <v>407</v>
      </c>
      <c r="O418" t="s">
        <v>407</v>
      </c>
      <c r="P418" t="s">
        <v>407</v>
      </c>
      <c r="Q418" t="s">
        <v>407</v>
      </c>
      <c r="R418" t="s">
        <v>407</v>
      </c>
      <c r="S418" t="s">
        <v>407</v>
      </c>
      <c r="T418" t="s">
        <v>407</v>
      </c>
      <c r="U418" t="s">
        <v>407</v>
      </c>
      <c r="V418" t="s">
        <v>407</v>
      </c>
      <c r="W418" t="s">
        <v>407</v>
      </c>
      <c r="X418" t="s">
        <v>407</v>
      </c>
      <c r="Y418" t="s">
        <v>407</v>
      </c>
      <c r="Z418" t="s">
        <v>407</v>
      </c>
      <c r="AA418" t="s">
        <v>407</v>
      </c>
      <c r="AB418" t="s">
        <v>407</v>
      </c>
      <c r="AC418" t="s">
        <v>514</v>
      </c>
      <c r="AD418" t="s">
        <v>513</v>
      </c>
      <c r="AE418">
        <v>10</v>
      </c>
      <c r="AF418">
        <v>7</v>
      </c>
      <c r="AH418" t="s">
        <v>408</v>
      </c>
      <c r="AJ418" t="s">
        <v>37</v>
      </c>
      <c r="AK418" t="s">
        <v>115</v>
      </c>
      <c r="AM418">
        <v>2563</v>
      </c>
      <c r="AN418">
        <v>2577</v>
      </c>
    </row>
    <row r="419" spans="1:40" x14ac:dyDescent="0.25">
      <c r="A419" t="s">
        <v>407</v>
      </c>
      <c r="B419" t="s">
        <v>407</v>
      </c>
      <c r="C419" t="s">
        <v>407</v>
      </c>
      <c r="D419" t="s">
        <v>407</v>
      </c>
      <c r="E419" t="s">
        <v>407</v>
      </c>
      <c r="F419" t="s">
        <v>407</v>
      </c>
      <c r="G419" t="s">
        <v>407</v>
      </c>
      <c r="H419" t="s">
        <v>407</v>
      </c>
      <c r="I419" t="s">
        <v>407</v>
      </c>
      <c r="J419" t="s">
        <v>407</v>
      </c>
      <c r="K419" t="s">
        <v>407</v>
      </c>
      <c r="L419" t="s">
        <v>407</v>
      </c>
      <c r="M419" t="s">
        <v>407</v>
      </c>
      <c r="N419" t="s">
        <v>407</v>
      </c>
      <c r="O419" t="s">
        <v>407</v>
      </c>
      <c r="P419" t="s">
        <v>407</v>
      </c>
      <c r="Q419" t="s">
        <v>407</v>
      </c>
      <c r="R419" t="s">
        <v>407</v>
      </c>
      <c r="S419" t="s">
        <v>407</v>
      </c>
      <c r="T419" t="s">
        <v>407</v>
      </c>
      <c r="U419" t="s">
        <v>407</v>
      </c>
      <c r="V419" t="s">
        <v>407</v>
      </c>
      <c r="W419" t="s">
        <v>407</v>
      </c>
      <c r="X419" t="s">
        <v>407</v>
      </c>
      <c r="Y419" t="s">
        <v>407</v>
      </c>
      <c r="Z419" t="s">
        <v>407</v>
      </c>
      <c r="AA419" t="s">
        <v>407</v>
      </c>
      <c r="AB419" t="s">
        <v>407</v>
      </c>
      <c r="AC419" t="s">
        <v>514</v>
      </c>
      <c r="AD419" t="s">
        <v>513</v>
      </c>
      <c r="AE419">
        <v>10</v>
      </c>
      <c r="AF419">
        <v>8</v>
      </c>
      <c r="AG419">
        <v>1</v>
      </c>
      <c r="AH419" t="s">
        <v>409</v>
      </c>
      <c r="AJ419" t="s">
        <v>38</v>
      </c>
      <c r="AK419" t="s">
        <v>114</v>
      </c>
      <c r="AM419">
        <v>1118</v>
      </c>
      <c r="AN419">
        <v>1891</v>
      </c>
    </row>
    <row r="420" spans="1:40" x14ac:dyDescent="0.25">
      <c r="A420" t="s">
        <v>407</v>
      </c>
      <c r="B420" t="s">
        <v>407</v>
      </c>
      <c r="C420" t="s">
        <v>407</v>
      </c>
      <c r="D420" t="s">
        <v>407</v>
      </c>
      <c r="E420" t="s">
        <v>407</v>
      </c>
      <c r="F420" t="s">
        <v>407</v>
      </c>
      <c r="G420" t="s">
        <v>407</v>
      </c>
      <c r="H420" t="s">
        <v>407</v>
      </c>
      <c r="I420" t="s">
        <v>407</v>
      </c>
      <c r="J420" t="s">
        <v>407</v>
      </c>
      <c r="K420" t="s">
        <v>407</v>
      </c>
      <c r="L420" t="s">
        <v>407</v>
      </c>
      <c r="M420" t="s">
        <v>407</v>
      </c>
      <c r="N420" t="s">
        <v>407</v>
      </c>
      <c r="O420" t="s">
        <v>407</v>
      </c>
      <c r="P420" t="s">
        <v>407</v>
      </c>
      <c r="Q420" t="s">
        <v>407</v>
      </c>
      <c r="R420" t="s">
        <v>407</v>
      </c>
      <c r="S420" t="s">
        <v>407</v>
      </c>
      <c r="T420" t="s">
        <v>407</v>
      </c>
      <c r="U420" t="s">
        <v>407</v>
      </c>
      <c r="V420" t="s">
        <v>407</v>
      </c>
      <c r="W420" t="s">
        <v>407</v>
      </c>
      <c r="X420" t="s">
        <v>407</v>
      </c>
      <c r="Y420" t="s">
        <v>407</v>
      </c>
      <c r="Z420" t="s">
        <v>407</v>
      </c>
      <c r="AA420" t="s">
        <v>407</v>
      </c>
      <c r="AB420" t="s">
        <v>407</v>
      </c>
      <c r="AC420" t="s">
        <v>514</v>
      </c>
      <c r="AD420" t="s">
        <v>513</v>
      </c>
      <c r="AE420">
        <v>10</v>
      </c>
      <c r="AF420">
        <v>9</v>
      </c>
      <c r="AH420" t="s">
        <v>411</v>
      </c>
      <c r="AJ420" t="s">
        <v>41</v>
      </c>
      <c r="AK420" t="s">
        <v>119</v>
      </c>
      <c r="AM420">
        <v>1821</v>
      </c>
      <c r="AN420">
        <v>2421</v>
      </c>
    </row>
    <row r="421" spans="1:40" x14ac:dyDescent="0.25">
      <c r="A421" t="s">
        <v>407</v>
      </c>
      <c r="B421" t="s">
        <v>407</v>
      </c>
      <c r="C421" t="s">
        <v>407</v>
      </c>
      <c r="D421" t="s">
        <v>407</v>
      </c>
      <c r="E421" t="s">
        <v>407</v>
      </c>
      <c r="F421" t="s">
        <v>407</v>
      </c>
      <c r="G421" t="s">
        <v>407</v>
      </c>
      <c r="H421" t="s">
        <v>407</v>
      </c>
      <c r="I421" t="s">
        <v>407</v>
      </c>
      <c r="J421" t="s">
        <v>407</v>
      </c>
      <c r="K421" t="s">
        <v>407</v>
      </c>
      <c r="L421" t="s">
        <v>407</v>
      </c>
      <c r="M421" t="s">
        <v>407</v>
      </c>
      <c r="N421" t="s">
        <v>407</v>
      </c>
      <c r="O421" t="s">
        <v>407</v>
      </c>
      <c r="P421" t="s">
        <v>407</v>
      </c>
      <c r="Q421" t="s">
        <v>407</v>
      </c>
      <c r="R421" t="s">
        <v>407</v>
      </c>
      <c r="S421" t="s">
        <v>407</v>
      </c>
      <c r="T421" t="s">
        <v>407</v>
      </c>
      <c r="U421" t="s">
        <v>407</v>
      </c>
      <c r="V421" t="s">
        <v>407</v>
      </c>
      <c r="W421" t="s">
        <v>407</v>
      </c>
      <c r="X421" t="s">
        <v>407</v>
      </c>
      <c r="Y421" t="s">
        <v>407</v>
      </c>
      <c r="Z421" t="s">
        <v>407</v>
      </c>
      <c r="AA421" t="s">
        <v>407</v>
      </c>
      <c r="AB421" t="s">
        <v>407</v>
      </c>
      <c r="AC421" t="s">
        <v>514</v>
      </c>
      <c r="AD421" t="s">
        <v>513</v>
      </c>
      <c r="AE421">
        <v>10</v>
      </c>
      <c r="AF421">
        <v>10</v>
      </c>
      <c r="AG421">
        <v>3</v>
      </c>
      <c r="AH421" t="s">
        <v>410</v>
      </c>
      <c r="AJ421" t="s">
        <v>40</v>
      </c>
      <c r="AK421" t="s">
        <v>118</v>
      </c>
      <c r="AM421">
        <v>1319</v>
      </c>
      <c r="AN421">
        <v>2332</v>
      </c>
    </row>
    <row r="422" spans="1:40" x14ac:dyDescent="0.25">
      <c r="A422" t="s">
        <v>407</v>
      </c>
      <c r="B422" t="s">
        <v>407</v>
      </c>
      <c r="C422" t="s">
        <v>407</v>
      </c>
      <c r="D422" t="s">
        <v>407</v>
      </c>
      <c r="E422" t="s">
        <v>407</v>
      </c>
      <c r="F422" t="s">
        <v>407</v>
      </c>
      <c r="G422" t="s">
        <v>407</v>
      </c>
      <c r="H422" t="s">
        <v>407</v>
      </c>
      <c r="I422" t="s">
        <v>407</v>
      </c>
      <c r="J422" t="s">
        <v>407</v>
      </c>
      <c r="K422" t="s">
        <v>407</v>
      </c>
      <c r="L422" t="s">
        <v>407</v>
      </c>
      <c r="M422" t="s">
        <v>407</v>
      </c>
      <c r="N422" t="s">
        <v>407</v>
      </c>
      <c r="O422" t="s">
        <v>407</v>
      </c>
      <c r="P422" t="s">
        <v>407</v>
      </c>
      <c r="Q422" t="s">
        <v>407</v>
      </c>
      <c r="R422" t="s">
        <v>407</v>
      </c>
      <c r="S422" t="s">
        <v>407</v>
      </c>
      <c r="T422" t="s">
        <v>407</v>
      </c>
      <c r="U422" t="s">
        <v>407</v>
      </c>
      <c r="V422" t="s">
        <v>407</v>
      </c>
      <c r="W422" t="s">
        <v>407</v>
      </c>
      <c r="X422" t="s">
        <v>407</v>
      </c>
      <c r="Y422" t="s">
        <v>407</v>
      </c>
      <c r="Z422" t="s">
        <v>407</v>
      </c>
      <c r="AA422" t="s">
        <v>407</v>
      </c>
      <c r="AB422" t="s">
        <v>407</v>
      </c>
      <c r="AC422" t="s">
        <v>516</v>
      </c>
      <c r="AD422" t="s">
        <v>515</v>
      </c>
      <c r="AE422">
        <v>10</v>
      </c>
      <c r="AF422">
        <v>1</v>
      </c>
      <c r="AH422" t="s">
        <v>408</v>
      </c>
      <c r="AJ422" t="s">
        <v>37</v>
      </c>
      <c r="AK422" t="s">
        <v>115</v>
      </c>
      <c r="AM422">
        <v>4310</v>
      </c>
      <c r="AN422">
        <v>512</v>
      </c>
    </row>
    <row r="423" spans="1:40" x14ac:dyDescent="0.25">
      <c r="A423" t="s">
        <v>407</v>
      </c>
      <c r="B423" t="s">
        <v>407</v>
      </c>
      <c r="C423" t="s">
        <v>407</v>
      </c>
      <c r="D423" t="s">
        <v>407</v>
      </c>
      <c r="E423" t="s">
        <v>407</v>
      </c>
      <c r="F423" t="s">
        <v>407</v>
      </c>
      <c r="G423" t="s">
        <v>407</v>
      </c>
      <c r="H423" t="s">
        <v>407</v>
      </c>
      <c r="I423" t="s">
        <v>407</v>
      </c>
      <c r="J423" t="s">
        <v>407</v>
      </c>
      <c r="K423" t="s">
        <v>407</v>
      </c>
      <c r="L423" t="s">
        <v>407</v>
      </c>
      <c r="M423" t="s">
        <v>407</v>
      </c>
      <c r="N423" t="s">
        <v>407</v>
      </c>
      <c r="O423" t="s">
        <v>407</v>
      </c>
      <c r="P423" t="s">
        <v>407</v>
      </c>
      <c r="Q423" t="s">
        <v>407</v>
      </c>
      <c r="R423" t="s">
        <v>407</v>
      </c>
      <c r="S423" t="s">
        <v>407</v>
      </c>
      <c r="T423" t="s">
        <v>407</v>
      </c>
      <c r="U423" t="s">
        <v>407</v>
      </c>
      <c r="V423" t="s">
        <v>407</v>
      </c>
      <c r="W423" t="s">
        <v>407</v>
      </c>
      <c r="X423" t="s">
        <v>407</v>
      </c>
      <c r="Y423" t="s">
        <v>407</v>
      </c>
      <c r="Z423" t="s">
        <v>407</v>
      </c>
      <c r="AA423" t="s">
        <v>407</v>
      </c>
      <c r="AB423" t="s">
        <v>407</v>
      </c>
      <c r="AC423" t="s">
        <v>516</v>
      </c>
      <c r="AD423" t="s">
        <v>515</v>
      </c>
      <c r="AE423">
        <v>10</v>
      </c>
      <c r="AF423">
        <v>2</v>
      </c>
      <c r="AG423">
        <v>1</v>
      </c>
      <c r="AH423" t="s">
        <v>412</v>
      </c>
      <c r="AJ423" t="s">
        <v>42</v>
      </c>
      <c r="AK423" t="s">
        <v>114</v>
      </c>
      <c r="AM423">
        <v>2022</v>
      </c>
      <c r="AN423">
        <v>3508</v>
      </c>
    </row>
    <row r="424" spans="1:40" x14ac:dyDescent="0.25">
      <c r="A424" t="s">
        <v>407</v>
      </c>
      <c r="B424" t="s">
        <v>407</v>
      </c>
      <c r="C424" t="s">
        <v>407</v>
      </c>
      <c r="D424" t="s">
        <v>407</v>
      </c>
      <c r="E424" t="s">
        <v>407</v>
      </c>
      <c r="F424" t="s">
        <v>407</v>
      </c>
      <c r="G424" t="s">
        <v>407</v>
      </c>
      <c r="H424" t="s">
        <v>407</v>
      </c>
      <c r="I424" t="s">
        <v>407</v>
      </c>
      <c r="J424" t="s">
        <v>407</v>
      </c>
      <c r="K424" t="s">
        <v>407</v>
      </c>
      <c r="L424" t="s">
        <v>407</v>
      </c>
      <c r="M424" t="s">
        <v>407</v>
      </c>
      <c r="N424" t="s">
        <v>407</v>
      </c>
      <c r="O424" t="s">
        <v>407</v>
      </c>
      <c r="P424" t="s">
        <v>407</v>
      </c>
      <c r="Q424" t="s">
        <v>407</v>
      </c>
      <c r="R424" t="s">
        <v>407</v>
      </c>
      <c r="S424" t="s">
        <v>407</v>
      </c>
      <c r="T424" t="s">
        <v>407</v>
      </c>
      <c r="U424" t="s">
        <v>407</v>
      </c>
      <c r="V424" t="s">
        <v>407</v>
      </c>
      <c r="W424" t="s">
        <v>407</v>
      </c>
      <c r="X424" t="s">
        <v>407</v>
      </c>
      <c r="Y424" t="s">
        <v>407</v>
      </c>
      <c r="Z424" t="s">
        <v>407</v>
      </c>
      <c r="AA424" t="s">
        <v>407</v>
      </c>
      <c r="AB424" t="s">
        <v>407</v>
      </c>
      <c r="AC424" t="s">
        <v>516</v>
      </c>
      <c r="AD424" t="s">
        <v>515</v>
      </c>
      <c r="AE424">
        <v>10</v>
      </c>
      <c r="AF424">
        <v>3</v>
      </c>
      <c r="AH424" t="s">
        <v>411</v>
      </c>
      <c r="AJ424" t="s">
        <v>41</v>
      </c>
      <c r="AK424" t="s">
        <v>119</v>
      </c>
      <c r="AM424">
        <v>2431</v>
      </c>
      <c r="AN424">
        <v>2934</v>
      </c>
    </row>
    <row r="425" spans="1:40" x14ac:dyDescent="0.25">
      <c r="A425" t="s">
        <v>407</v>
      </c>
      <c r="B425" t="s">
        <v>407</v>
      </c>
      <c r="C425" t="s">
        <v>407</v>
      </c>
      <c r="D425" t="s">
        <v>407</v>
      </c>
      <c r="E425" t="s">
        <v>407</v>
      </c>
      <c r="F425" t="s">
        <v>407</v>
      </c>
      <c r="G425" t="s">
        <v>407</v>
      </c>
      <c r="H425" t="s">
        <v>407</v>
      </c>
      <c r="I425" t="s">
        <v>407</v>
      </c>
      <c r="J425" t="s">
        <v>407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t="s">
        <v>407</v>
      </c>
      <c r="U425" t="s">
        <v>407</v>
      </c>
      <c r="V425" t="s">
        <v>407</v>
      </c>
      <c r="W425" t="s">
        <v>407</v>
      </c>
      <c r="X425" t="s">
        <v>407</v>
      </c>
      <c r="Y425" t="s">
        <v>407</v>
      </c>
      <c r="Z425" t="s">
        <v>407</v>
      </c>
      <c r="AA425" t="s">
        <v>407</v>
      </c>
      <c r="AB425" t="s">
        <v>407</v>
      </c>
      <c r="AC425" t="s">
        <v>516</v>
      </c>
      <c r="AD425" t="s">
        <v>515</v>
      </c>
      <c r="AE425">
        <v>10</v>
      </c>
      <c r="AF425">
        <v>4</v>
      </c>
      <c r="AG425">
        <v>1</v>
      </c>
      <c r="AH425" t="s">
        <v>412</v>
      </c>
      <c r="AJ425" t="s">
        <v>42</v>
      </c>
      <c r="AK425" t="s">
        <v>114</v>
      </c>
      <c r="AM425">
        <v>2975</v>
      </c>
      <c r="AN425">
        <v>2954</v>
      </c>
    </row>
    <row r="426" spans="1:40" x14ac:dyDescent="0.25">
      <c r="A426" t="s">
        <v>407</v>
      </c>
      <c r="B426" t="s">
        <v>407</v>
      </c>
      <c r="C426" t="s">
        <v>407</v>
      </c>
      <c r="D426" t="s">
        <v>407</v>
      </c>
      <c r="E426" t="s">
        <v>407</v>
      </c>
      <c r="F426" t="s">
        <v>407</v>
      </c>
      <c r="G426" t="s">
        <v>407</v>
      </c>
      <c r="H426" t="s">
        <v>407</v>
      </c>
      <c r="I426" t="s">
        <v>407</v>
      </c>
      <c r="J426" t="s">
        <v>407</v>
      </c>
      <c r="K426" t="s">
        <v>407</v>
      </c>
      <c r="L426" t="s">
        <v>407</v>
      </c>
      <c r="M426" t="s">
        <v>407</v>
      </c>
      <c r="N426" t="s">
        <v>407</v>
      </c>
      <c r="O426" t="s">
        <v>407</v>
      </c>
      <c r="P426" t="s">
        <v>407</v>
      </c>
      <c r="Q426" t="s">
        <v>407</v>
      </c>
      <c r="R426" t="s">
        <v>407</v>
      </c>
      <c r="S426" t="s">
        <v>407</v>
      </c>
      <c r="T426" t="s">
        <v>407</v>
      </c>
      <c r="U426" t="s">
        <v>407</v>
      </c>
      <c r="V426" t="s">
        <v>407</v>
      </c>
      <c r="W426" t="s">
        <v>407</v>
      </c>
      <c r="X426" t="s">
        <v>407</v>
      </c>
      <c r="Y426" t="s">
        <v>407</v>
      </c>
      <c r="Z426" t="s">
        <v>407</v>
      </c>
      <c r="AA426" t="s">
        <v>407</v>
      </c>
      <c r="AB426" t="s">
        <v>407</v>
      </c>
      <c r="AC426" t="s">
        <v>516</v>
      </c>
      <c r="AD426" t="s">
        <v>515</v>
      </c>
      <c r="AE426">
        <v>10</v>
      </c>
      <c r="AF426">
        <v>5</v>
      </c>
      <c r="AG426">
        <v>3</v>
      </c>
      <c r="AH426" t="s">
        <v>410</v>
      </c>
      <c r="AJ426" t="s">
        <v>40</v>
      </c>
      <c r="AK426" t="s">
        <v>118</v>
      </c>
      <c r="AM426">
        <v>1392</v>
      </c>
      <c r="AN426">
        <v>3200</v>
      </c>
    </row>
    <row r="427" spans="1:40" x14ac:dyDescent="0.25">
      <c r="A427" t="s">
        <v>407</v>
      </c>
      <c r="B427" t="s">
        <v>407</v>
      </c>
      <c r="C427" t="s">
        <v>407</v>
      </c>
      <c r="D427" t="s">
        <v>407</v>
      </c>
      <c r="E427" t="s">
        <v>407</v>
      </c>
      <c r="F427" t="s">
        <v>407</v>
      </c>
      <c r="G427" t="s">
        <v>407</v>
      </c>
      <c r="H427" t="s">
        <v>407</v>
      </c>
      <c r="I427" t="s">
        <v>407</v>
      </c>
      <c r="J427" t="s">
        <v>407</v>
      </c>
      <c r="K427" t="s">
        <v>407</v>
      </c>
      <c r="L427" t="s">
        <v>407</v>
      </c>
      <c r="M427" t="s">
        <v>407</v>
      </c>
      <c r="N427" t="s">
        <v>407</v>
      </c>
      <c r="O427" t="s">
        <v>407</v>
      </c>
      <c r="P427" t="s">
        <v>407</v>
      </c>
      <c r="Q427" t="s">
        <v>407</v>
      </c>
      <c r="R427" t="s">
        <v>407</v>
      </c>
      <c r="S427" t="s">
        <v>407</v>
      </c>
      <c r="T427" t="s">
        <v>407</v>
      </c>
      <c r="U427" t="s">
        <v>407</v>
      </c>
      <c r="V427" t="s">
        <v>407</v>
      </c>
      <c r="W427" t="s">
        <v>407</v>
      </c>
      <c r="X427" t="s">
        <v>407</v>
      </c>
      <c r="Y427" t="s">
        <v>407</v>
      </c>
      <c r="Z427" t="s">
        <v>407</v>
      </c>
      <c r="AA427" t="s">
        <v>407</v>
      </c>
      <c r="AB427" t="s">
        <v>407</v>
      </c>
      <c r="AC427" t="s">
        <v>516</v>
      </c>
      <c r="AD427" t="s">
        <v>515</v>
      </c>
      <c r="AE427">
        <v>10</v>
      </c>
      <c r="AF427">
        <v>6</v>
      </c>
      <c r="AH427" t="s">
        <v>415</v>
      </c>
      <c r="AJ427" t="s">
        <v>44</v>
      </c>
      <c r="AK427" t="s">
        <v>120</v>
      </c>
      <c r="AM427">
        <v>2786</v>
      </c>
      <c r="AN427">
        <v>2719</v>
      </c>
    </row>
    <row r="428" spans="1:40" x14ac:dyDescent="0.25">
      <c r="A428" t="s">
        <v>407</v>
      </c>
      <c r="B428" t="s">
        <v>407</v>
      </c>
      <c r="C428" t="s">
        <v>407</v>
      </c>
      <c r="D428" t="s">
        <v>407</v>
      </c>
      <c r="E428" t="s">
        <v>407</v>
      </c>
      <c r="F428" t="s">
        <v>407</v>
      </c>
      <c r="G428" t="s">
        <v>407</v>
      </c>
      <c r="H428" t="s">
        <v>407</v>
      </c>
      <c r="I428" t="s">
        <v>407</v>
      </c>
      <c r="J428" t="s">
        <v>407</v>
      </c>
      <c r="K428" t="s">
        <v>407</v>
      </c>
      <c r="L428" t="s">
        <v>407</v>
      </c>
      <c r="M428" t="s">
        <v>407</v>
      </c>
      <c r="N428" t="s">
        <v>407</v>
      </c>
      <c r="O428" t="s">
        <v>407</v>
      </c>
      <c r="P428" t="s">
        <v>407</v>
      </c>
      <c r="Q428" t="s">
        <v>407</v>
      </c>
      <c r="R428" t="s">
        <v>407</v>
      </c>
      <c r="S428" t="s">
        <v>407</v>
      </c>
      <c r="T428" t="s">
        <v>407</v>
      </c>
      <c r="U428" t="s">
        <v>407</v>
      </c>
      <c r="V428" t="s">
        <v>407</v>
      </c>
      <c r="W428" t="s">
        <v>407</v>
      </c>
      <c r="X428" t="s">
        <v>407</v>
      </c>
      <c r="Y428" t="s">
        <v>407</v>
      </c>
      <c r="Z428" t="s">
        <v>407</v>
      </c>
      <c r="AA428" t="s">
        <v>407</v>
      </c>
      <c r="AB428" t="s">
        <v>407</v>
      </c>
      <c r="AC428" t="s">
        <v>516</v>
      </c>
      <c r="AD428" t="s">
        <v>515</v>
      </c>
      <c r="AE428">
        <v>10</v>
      </c>
      <c r="AF428">
        <v>7</v>
      </c>
      <c r="AH428" t="s">
        <v>408</v>
      </c>
      <c r="AJ428" t="s">
        <v>37</v>
      </c>
      <c r="AK428" t="s">
        <v>115</v>
      </c>
      <c r="AM428">
        <v>3223</v>
      </c>
      <c r="AN428">
        <v>3153</v>
      </c>
    </row>
    <row r="429" spans="1:40" x14ac:dyDescent="0.25">
      <c r="A429" t="s">
        <v>407</v>
      </c>
      <c r="B429" t="s">
        <v>407</v>
      </c>
      <c r="C429" t="s">
        <v>407</v>
      </c>
      <c r="D429" t="s">
        <v>407</v>
      </c>
      <c r="E429" t="s">
        <v>407</v>
      </c>
      <c r="F429" t="s">
        <v>407</v>
      </c>
      <c r="G429" t="s">
        <v>407</v>
      </c>
      <c r="H429" t="s">
        <v>407</v>
      </c>
      <c r="I429" t="s">
        <v>407</v>
      </c>
      <c r="J429" t="s">
        <v>407</v>
      </c>
      <c r="K429" t="s">
        <v>407</v>
      </c>
      <c r="L429" t="s">
        <v>407</v>
      </c>
      <c r="M429" t="s">
        <v>407</v>
      </c>
      <c r="N429" t="s">
        <v>407</v>
      </c>
      <c r="O429" t="s">
        <v>407</v>
      </c>
      <c r="P429" t="s">
        <v>407</v>
      </c>
      <c r="Q429" t="s">
        <v>407</v>
      </c>
      <c r="R429" t="s">
        <v>407</v>
      </c>
      <c r="S429" t="s">
        <v>407</v>
      </c>
      <c r="T429" t="s">
        <v>407</v>
      </c>
      <c r="U429" t="s">
        <v>407</v>
      </c>
      <c r="V429" t="s">
        <v>407</v>
      </c>
      <c r="W429" t="s">
        <v>407</v>
      </c>
      <c r="X429" t="s">
        <v>407</v>
      </c>
      <c r="Y429" t="s">
        <v>407</v>
      </c>
      <c r="Z429" t="s">
        <v>407</v>
      </c>
      <c r="AA429" t="s">
        <v>407</v>
      </c>
      <c r="AB429" t="s">
        <v>407</v>
      </c>
      <c r="AC429" t="s">
        <v>516</v>
      </c>
      <c r="AD429" t="s">
        <v>515</v>
      </c>
      <c r="AE429">
        <v>10</v>
      </c>
      <c r="AF429">
        <v>8</v>
      </c>
      <c r="AH429" t="s">
        <v>415</v>
      </c>
      <c r="AJ429" t="s">
        <v>44</v>
      </c>
      <c r="AK429" t="s">
        <v>120</v>
      </c>
      <c r="AM429">
        <v>1797</v>
      </c>
      <c r="AN429">
        <v>3334</v>
      </c>
    </row>
    <row r="430" spans="1:40" x14ac:dyDescent="0.25">
      <c r="A430" t="s">
        <v>407</v>
      </c>
      <c r="B430" t="s">
        <v>407</v>
      </c>
      <c r="C430" t="s">
        <v>407</v>
      </c>
      <c r="D430" t="s">
        <v>407</v>
      </c>
      <c r="E430" t="s">
        <v>407</v>
      </c>
      <c r="F430" t="s">
        <v>407</v>
      </c>
      <c r="G430" t="s">
        <v>407</v>
      </c>
      <c r="H430" t="s">
        <v>407</v>
      </c>
      <c r="I430" t="s">
        <v>407</v>
      </c>
      <c r="J430" t="s">
        <v>407</v>
      </c>
      <c r="K430" t="s">
        <v>407</v>
      </c>
      <c r="L430" t="s">
        <v>407</v>
      </c>
      <c r="M430" t="s">
        <v>407</v>
      </c>
      <c r="N430" t="s">
        <v>407</v>
      </c>
      <c r="O430" t="s">
        <v>407</v>
      </c>
      <c r="P430" t="s">
        <v>407</v>
      </c>
      <c r="Q430" t="s">
        <v>407</v>
      </c>
      <c r="R430" t="s">
        <v>407</v>
      </c>
      <c r="S430" t="s">
        <v>407</v>
      </c>
      <c r="T430" t="s">
        <v>407</v>
      </c>
      <c r="U430" t="s">
        <v>407</v>
      </c>
      <c r="V430" t="s">
        <v>407</v>
      </c>
      <c r="W430" t="s">
        <v>407</v>
      </c>
      <c r="X430" t="s">
        <v>407</v>
      </c>
      <c r="Y430" t="s">
        <v>407</v>
      </c>
      <c r="Z430" t="s">
        <v>407</v>
      </c>
      <c r="AA430" t="s">
        <v>407</v>
      </c>
      <c r="AB430" t="s">
        <v>407</v>
      </c>
      <c r="AC430" t="s">
        <v>516</v>
      </c>
      <c r="AD430" t="s">
        <v>515</v>
      </c>
      <c r="AE430">
        <v>10</v>
      </c>
      <c r="AF430">
        <v>9</v>
      </c>
      <c r="AH430" t="s">
        <v>411</v>
      </c>
      <c r="AJ430" t="s">
        <v>41</v>
      </c>
      <c r="AK430" t="s">
        <v>119</v>
      </c>
      <c r="AM430">
        <v>1130</v>
      </c>
      <c r="AN430">
        <v>1009</v>
      </c>
    </row>
    <row r="431" spans="1:40" x14ac:dyDescent="0.25">
      <c r="A431" t="s">
        <v>407</v>
      </c>
      <c r="B431" t="s">
        <v>407</v>
      </c>
      <c r="C431" t="s">
        <v>407</v>
      </c>
      <c r="D431" t="s">
        <v>407</v>
      </c>
      <c r="E431" t="s">
        <v>407</v>
      </c>
      <c r="F431" t="s">
        <v>407</v>
      </c>
      <c r="G431" t="s">
        <v>407</v>
      </c>
      <c r="H431" t="s">
        <v>407</v>
      </c>
      <c r="I431" t="s">
        <v>407</v>
      </c>
      <c r="J431" t="s">
        <v>407</v>
      </c>
      <c r="K431" t="s">
        <v>407</v>
      </c>
      <c r="L431" t="s">
        <v>407</v>
      </c>
      <c r="M431" t="s">
        <v>407</v>
      </c>
      <c r="N431" t="s">
        <v>407</v>
      </c>
      <c r="O431" t="s">
        <v>407</v>
      </c>
      <c r="P431" t="s">
        <v>407</v>
      </c>
      <c r="Q431" t="s">
        <v>407</v>
      </c>
      <c r="R431" t="s">
        <v>407</v>
      </c>
      <c r="S431" t="s">
        <v>407</v>
      </c>
      <c r="T431" t="s">
        <v>407</v>
      </c>
      <c r="U431" t="s">
        <v>407</v>
      </c>
      <c r="V431" t="s">
        <v>407</v>
      </c>
      <c r="W431" t="s">
        <v>407</v>
      </c>
      <c r="X431" t="s">
        <v>407</v>
      </c>
      <c r="Y431" t="s">
        <v>407</v>
      </c>
      <c r="Z431" t="s">
        <v>407</v>
      </c>
      <c r="AA431" t="s">
        <v>407</v>
      </c>
      <c r="AB431" t="s">
        <v>407</v>
      </c>
      <c r="AC431" t="s">
        <v>516</v>
      </c>
      <c r="AD431" t="s">
        <v>515</v>
      </c>
      <c r="AE431">
        <v>10</v>
      </c>
      <c r="AF431">
        <v>10</v>
      </c>
      <c r="AH431" t="s">
        <v>411</v>
      </c>
      <c r="AJ431" t="s">
        <v>41</v>
      </c>
      <c r="AK431" t="s">
        <v>119</v>
      </c>
      <c r="AM431">
        <v>1870</v>
      </c>
      <c r="AN431">
        <v>3155</v>
      </c>
    </row>
    <row r="432" spans="1:40" x14ac:dyDescent="0.25">
      <c r="A432" t="s">
        <v>407</v>
      </c>
      <c r="B432" t="s">
        <v>407</v>
      </c>
      <c r="C432" t="s">
        <v>407</v>
      </c>
      <c r="D432" t="s">
        <v>407</v>
      </c>
      <c r="E432" t="s">
        <v>407</v>
      </c>
      <c r="F432" t="s">
        <v>407</v>
      </c>
      <c r="G432" t="s">
        <v>407</v>
      </c>
      <c r="H432" t="s">
        <v>407</v>
      </c>
      <c r="I432" t="s">
        <v>407</v>
      </c>
      <c r="J432" t="s">
        <v>407</v>
      </c>
      <c r="K432" t="s">
        <v>407</v>
      </c>
      <c r="L432" t="s">
        <v>407</v>
      </c>
      <c r="M432" t="s">
        <v>407</v>
      </c>
      <c r="N432" t="s">
        <v>407</v>
      </c>
      <c r="O432" t="s">
        <v>407</v>
      </c>
      <c r="P432" t="s">
        <v>407</v>
      </c>
      <c r="Q432" t="s">
        <v>407</v>
      </c>
      <c r="R432" t="s">
        <v>407</v>
      </c>
      <c r="S432" t="s">
        <v>407</v>
      </c>
      <c r="T432" t="s">
        <v>407</v>
      </c>
      <c r="U432" t="s">
        <v>407</v>
      </c>
      <c r="V432" t="s">
        <v>407</v>
      </c>
      <c r="W432" t="s">
        <v>407</v>
      </c>
      <c r="X432" t="s">
        <v>407</v>
      </c>
      <c r="Y432" t="s">
        <v>407</v>
      </c>
      <c r="Z432" t="s">
        <v>407</v>
      </c>
      <c r="AA432" t="s">
        <v>407</v>
      </c>
      <c r="AB432" t="s">
        <v>407</v>
      </c>
      <c r="AC432" t="s">
        <v>518</v>
      </c>
      <c r="AD432" t="s">
        <v>517</v>
      </c>
      <c r="AE432">
        <v>10</v>
      </c>
      <c r="AF432">
        <v>1</v>
      </c>
      <c r="AH432" t="s">
        <v>408</v>
      </c>
      <c r="AJ432" t="s">
        <v>37</v>
      </c>
      <c r="AK432" t="s">
        <v>115</v>
      </c>
      <c r="AM432">
        <v>3046</v>
      </c>
      <c r="AN432">
        <v>505</v>
      </c>
    </row>
    <row r="433" spans="1:40" x14ac:dyDescent="0.25">
      <c r="A433" t="s">
        <v>407</v>
      </c>
      <c r="B433" t="s">
        <v>407</v>
      </c>
      <c r="C433" t="s">
        <v>407</v>
      </c>
      <c r="D433" t="s">
        <v>407</v>
      </c>
      <c r="E433" t="s">
        <v>407</v>
      </c>
      <c r="F433" t="s">
        <v>407</v>
      </c>
      <c r="G433" t="s">
        <v>407</v>
      </c>
      <c r="H433" t="s">
        <v>407</v>
      </c>
      <c r="I433" t="s">
        <v>407</v>
      </c>
      <c r="J433" t="s">
        <v>407</v>
      </c>
      <c r="K433" t="s">
        <v>407</v>
      </c>
      <c r="L433" t="s">
        <v>407</v>
      </c>
      <c r="M433" t="s">
        <v>407</v>
      </c>
      <c r="N433" t="s">
        <v>407</v>
      </c>
      <c r="O433" t="s">
        <v>407</v>
      </c>
      <c r="P433" t="s">
        <v>407</v>
      </c>
      <c r="Q433" t="s">
        <v>407</v>
      </c>
      <c r="R433" t="s">
        <v>407</v>
      </c>
      <c r="S433" t="s">
        <v>407</v>
      </c>
      <c r="T433" t="s">
        <v>407</v>
      </c>
      <c r="U433" t="s">
        <v>407</v>
      </c>
      <c r="V433" t="s">
        <v>407</v>
      </c>
      <c r="W433" t="s">
        <v>407</v>
      </c>
      <c r="X433" t="s">
        <v>407</v>
      </c>
      <c r="Y433" t="s">
        <v>407</v>
      </c>
      <c r="Z433" t="s">
        <v>407</v>
      </c>
      <c r="AA433" t="s">
        <v>407</v>
      </c>
      <c r="AB433" t="s">
        <v>407</v>
      </c>
      <c r="AC433" t="s">
        <v>518</v>
      </c>
      <c r="AD433" t="s">
        <v>517</v>
      </c>
      <c r="AE433">
        <v>10</v>
      </c>
      <c r="AF433">
        <v>2</v>
      </c>
      <c r="AH433" t="s">
        <v>411</v>
      </c>
      <c r="AJ433" t="s">
        <v>41</v>
      </c>
      <c r="AK433" t="s">
        <v>119</v>
      </c>
      <c r="AM433">
        <v>3825</v>
      </c>
      <c r="AN433">
        <v>3235</v>
      </c>
    </row>
    <row r="434" spans="1:40" x14ac:dyDescent="0.25">
      <c r="A434" t="s">
        <v>407</v>
      </c>
      <c r="B434" t="s">
        <v>407</v>
      </c>
      <c r="C434" t="s">
        <v>407</v>
      </c>
      <c r="D434" t="s">
        <v>407</v>
      </c>
      <c r="E434" t="s">
        <v>407</v>
      </c>
      <c r="F434" t="s">
        <v>407</v>
      </c>
      <c r="G434" t="s">
        <v>407</v>
      </c>
      <c r="H434" t="s">
        <v>407</v>
      </c>
      <c r="I434" t="s">
        <v>407</v>
      </c>
      <c r="J434" t="s">
        <v>407</v>
      </c>
      <c r="K434" t="s">
        <v>407</v>
      </c>
      <c r="L434" t="s">
        <v>407</v>
      </c>
      <c r="M434" t="s">
        <v>407</v>
      </c>
      <c r="N434" t="s">
        <v>407</v>
      </c>
      <c r="O434" t="s">
        <v>407</v>
      </c>
      <c r="P434" t="s">
        <v>407</v>
      </c>
      <c r="Q434" t="s">
        <v>407</v>
      </c>
      <c r="R434" t="s">
        <v>407</v>
      </c>
      <c r="S434" t="s">
        <v>407</v>
      </c>
      <c r="T434" t="s">
        <v>407</v>
      </c>
      <c r="U434" t="s">
        <v>407</v>
      </c>
      <c r="V434" t="s">
        <v>407</v>
      </c>
      <c r="W434" t="s">
        <v>407</v>
      </c>
      <c r="X434" t="s">
        <v>407</v>
      </c>
      <c r="Y434" t="s">
        <v>407</v>
      </c>
      <c r="Z434" t="s">
        <v>407</v>
      </c>
      <c r="AA434" t="s">
        <v>407</v>
      </c>
      <c r="AB434" t="s">
        <v>407</v>
      </c>
      <c r="AC434" t="s">
        <v>518</v>
      </c>
      <c r="AD434" t="s">
        <v>517</v>
      </c>
      <c r="AE434">
        <v>10</v>
      </c>
      <c r="AF434">
        <v>3</v>
      </c>
      <c r="AH434" t="s">
        <v>408</v>
      </c>
      <c r="AJ434" t="s">
        <v>37</v>
      </c>
      <c r="AK434" t="s">
        <v>115</v>
      </c>
      <c r="AM434">
        <v>1525</v>
      </c>
      <c r="AN434">
        <v>1113</v>
      </c>
    </row>
    <row r="435" spans="1:40" x14ac:dyDescent="0.25">
      <c r="A435" t="s">
        <v>407</v>
      </c>
      <c r="B435" t="s">
        <v>407</v>
      </c>
      <c r="C435" t="s">
        <v>407</v>
      </c>
      <c r="D435" t="s">
        <v>407</v>
      </c>
      <c r="E435" t="s">
        <v>407</v>
      </c>
      <c r="F435" t="s">
        <v>407</v>
      </c>
      <c r="G435" t="s">
        <v>407</v>
      </c>
      <c r="H435" t="s">
        <v>407</v>
      </c>
      <c r="I435" t="s">
        <v>407</v>
      </c>
      <c r="J435" t="s">
        <v>407</v>
      </c>
      <c r="K435" t="s">
        <v>407</v>
      </c>
      <c r="L435" t="s">
        <v>407</v>
      </c>
      <c r="M435" t="s">
        <v>407</v>
      </c>
      <c r="N435" t="s">
        <v>407</v>
      </c>
      <c r="O435" t="s">
        <v>407</v>
      </c>
      <c r="P435" t="s">
        <v>407</v>
      </c>
      <c r="Q435" t="s">
        <v>407</v>
      </c>
      <c r="R435" t="s">
        <v>407</v>
      </c>
      <c r="S435" t="s">
        <v>407</v>
      </c>
      <c r="T435" t="s">
        <v>407</v>
      </c>
      <c r="U435" t="s">
        <v>407</v>
      </c>
      <c r="V435" t="s">
        <v>407</v>
      </c>
      <c r="W435" t="s">
        <v>407</v>
      </c>
      <c r="X435" t="s">
        <v>407</v>
      </c>
      <c r="Y435" t="s">
        <v>407</v>
      </c>
      <c r="Z435" t="s">
        <v>407</v>
      </c>
      <c r="AA435" t="s">
        <v>407</v>
      </c>
      <c r="AB435" t="s">
        <v>407</v>
      </c>
      <c r="AC435" t="s">
        <v>518</v>
      </c>
      <c r="AD435" t="s">
        <v>517</v>
      </c>
      <c r="AE435">
        <v>10</v>
      </c>
      <c r="AF435">
        <v>4</v>
      </c>
      <c r="AG435">
        <v>3</v>
      </c>
      <c r="AH435" t="s">
        <v>410</v>
      </c>
      <c r="AJ435" t="s">
        <v>40</v>
      </c>
      <c r="AK435" t="s">
        <v>118</v>
      </c>
      <c r="AM435">
        <v>1718</v>
      </c>
      <c r="AN435">
        <v>3303</v>
      </c>
    </row>
    <row r="436" spans="1:40" x14ac:dyDescent="0.25">
      <c r="A436" t="s">
        <v>407</v>
      </c>
      <c r="B436" t="s">
        <v>407</v>
      </c>
      <c r="C436" t="s">
        <v>407</v>
      </c>
      <c r="D436" t="s">
        <v>407</v>
      </c>
      <c r="E436" t="s">
        <v>407</v>
      </c>
      <c r="F436" t="s">
        <v>407</v>
      </c>
      <c r="G436" t="s">
        <v>407</v>
      </c>
      <c r="H436" t="s">
        <v>407</v>
      </c>
      <c r="I436" t="s">
        <v>407</v>
      </c>
      <c r="J436" t="s">
        <v>407</v>
      </c>
      <c r="K436" t="s">
        <v>407</v>
      </c>
      <c r="L436" t="s">
        <v>407</v>
      </c>
      <c r="M436" t="s">
        <v>407</v>
      </c>
      <c r="N436" t="s">
        <v>407</v>
      </c>
      <c r="O436" t="s">
        <v>407</v>
      </c>
      <c r="P436" t="s">
        <v>407</v>
      </c>
      <c r="Q436" t="s">
        <v>407</v>
      </c>
      <c r="R436" t="s">
        <v>407</v>
      </c>
      <c r="S436" t="s">
        <v>407</v>
      </c>
      <c r="T436" t="s">
        <v>407</v>
      </c>
      <c r="U436" t="s">
        <v>407</v>
      </c>
      <c r="V436" t="s">
        <v>407</v>
      </c>
      <c r="W436" t="s">
        <v>407</v>
      </c>
      <c r="X436" t="s">
        <v>407</v>
      </c>
      <c r="Y436" t="s">
        <v>407</v>
      </c>
      <c r="Z436" t="s">
        <v>407</v>
      </c>
      <c r="AA436" t="s">
        <v>407</v>
      </c>
      <c r="AB436" t="s">
        <v>407</v>
      </c>
      <c r="AC436" t="s">
        <v>518</v>
      </c>
      <c r="AD436" t="s">
        <v>517</v>
      </c>
      <c r="AE436">
        <v>10</v>
      </c>
      <c r="AF436">
        <v>5</v>
      </c>
      <c r="AH436" t="s">
        <v>408</v>
      </c>
      <c r="AJ436" t="s">
        <v>37</v>
      </c>
      <c r="AK436" t="s">
        <v>115</v>
      </c>
      <c r="AM436">
        <v>2015</v>
      </c>
      <c r="AN436">
        <v>679</v>
      </c>
    </row>
    <row r="437" spans="1:40" x14ac:dyDescent="0.25">
      <c r="A437" t="s">
        <v>407</v>
      </c>
      <c r="B437" t="s">
        <v>407</v>
      </c>
      <c r="C437" t="s">
        <v>407</v>
      </c>
      <c r="D437" t="s">
        <v>407</v>
      </c>
      <c r="E437" t="s">
        <v>407</v>
      </c>
      <c r="F437" t="s">
        <v>407</v>
      </c>
      <c r="G437" t="s">
        <v>407</v>
      </c>
      <c r="H437" t="s">
        <v>407</v>
      </c>
      <c r="I437" t="s">
        <v>407</v>
      </c>
      <c r="J437" t="s">
        <v>407</v>
      </c>
      <c r="K437" t="s">
        <v>407</v>
      </c>
      <c r="L437" t="s">
        <v>407</v>
      </c>
      <c r="M437" t="s">
        <v>407</v>
      </c>
      <c r="N437" t="s">
        <v>407</v>
      </c>
      <c r="O437" t="s">
        <v>407</v>
      </c>
      <c r="P437" t="s">
        <v>407</v>
      </c>
      <c r="Q437" t="s">
        <v>407</v>
      </c>
      <c r="R437" t="s">
        <v>407</v>
      </c>
      <c r="S437" t="s">
        <v>407</v>
      </c>
      <c r="T437" t="s">
        <v>407</v>
      </c>
      <c r="U437" t="s">
        <v>407</v>
      </c>
      <c r="V437" t="s">
        <v>407</v>
      </c>
      <c r="W437" t="s">
        <v>407</v>
      </c>
      <c r="X437" t="s">
        <v>407</v>
      </c>
      <c r="Y437" t="s">
        <v>407</v>
      </c>
      <c r="Z437" t="s">
        <v>407</v>
      </c>
      <c r="AA437" t="s">
        <v>407</v>
      </c>
      <c r="AB437" t="s">
        <v>407</v>
      </c>
      <c r="AC437" t="s">
        <v>518</v>
      </c>
      <c r="AD437" t="s">
        <v>517</v>
      </c>
      <c r="AE437">
        <v>10</v>
      </c>
      <c r="AF437">
        <v>6</v>
      </c>
      <c r="AG437">
        <v>3</v>
      </c>
      <c r="AH437" t="s">
        <v>410</v>
      </c>
      <c r="AJ437" t="s">
        <v>40</v>
      </c>
      <c r="AK437" t="s">
        <v>118</v>
      </c>
      <c r="AM437">
        <v>2204</v>
      </c>
      <c r="AN437">
        <v>1847</v>
      </c>
    </row>
    <row r="438" spans="1:40" x14ac:dyDescent="0.25">
      <c r="A438" t="s">
        <v>407</v>
      </c>
      <c r="B438" t="s">
        <v>407</v>
      </c>
      <c r="C438" t="s">
        <v>407</v>
      </c>
      <c r="D438" t="s">
        <v>407</v>
      </c>
      <c r="E438" t="s">
        <v>407</v>
      </c>
      <c r="F438" t="s">
        <v>407</v>
      </c>
      <c r="G438" t="s">
        <v>407</v>
      </c>
      <c r="H438" t="s">
        <v>407</v>
      </c>
      <c r="I438" t="s">
        <v>407</v>
      </c>
      <c r="J438" t="s">
        <v>407</v>
      </c>
      <c r="K438" t="s">
        <v>407</v>
      </c>
      <c r="L438" t="s">
        <v>407</v>
      </c>
      <c r="M438" t="s">
        <v>407</v>
      </c>
      <c r="N438" t="s">
        <v>407</v>
      </c>
      <c r="O438" t="s">
        <v>407</v>
      </c>
      <c r="P438" t="s">
        <v>407</v>
      </c>
      <c r="Q438" t="s">
        <v>407</v>
      </c>
      <c r="R438" t="s">
        <v>407</v>
      </c>
      <c r="S438" t="s">
        <v>407</v>
      </c>
      <c r="T438" t="s">
        <v>407</v>
      </c>
      <c r="U438" t="s">
        <v>407</v>
      </c>
      <c r="V438" t="s">
        <v>407</v>
      </c>
      <c r="W438" t="s">
        <v>407</v>
      </c>
      <c r="X438" t="s">
        <v>407</v>
      </c>
      <c r="Y438" t="s">
        <v>407</v>
      </c>
      <c r="Z438" t="s">
        <v>407</v>
      </c>
      <c r="AA438" t="s">
        <v>407</v>
      </c>
      <c r="AB438" t="s">
        <v>407</v>
      </c>
      <c r="AC438" t="s">
        <v>518</v>
      </c>
      <c r="AD438" t="s">
        <v>517</v>
      </c>
      <c r="AE438">
        <v>10</v>
      </c>
      <c r="AF438">
        <v>7</v>
      </c>
      <c r="AG438">
        <v>1</v>
      </c>
      <c r="AH438" t="s">
        <v>412</v>
      </c>
      <c r="AJ438" t="s">
        <v>42</v>
      </c>
      <c r="AK438" t="s">
        <v>114</v>
      </c>
      <c r="AM438">
        <v>1183</v>
      </c>
      <c r="AN438">
        <v>3249</v>
      </c>
    </row>
    <row r="439" spans="1:40" x14ac:dyDescent="0.25">
      <c r="A439" t="s">
        <v>407</v>
      </c>
      <c r="B439" t="s">
        <v>407</v>
      </c>
      <c r="C439" t="s">
        <v>407</v>
      </c>
      <c r="D439" t="s">
        <v>407</v>
      </c>
      <c r="E439" t="s">
        <v>407</v>
      </c>
      <c r="F439" t="s">
        <v>407</v>
      </c>
      <c r="G439" t="s">
        <v>407</v>
      </c>
      <c r="H439" t="s">
        <v>407</v>
      </c>
      <c r="I439" t="s">
        <v>407</v>
      </c>
      <c r="J439" t="s">
        <v>407</v>
      </c>
      <c r="K439" t="s">
        <v>407</v>
      </c>
      <c r="L439" t="s">
        <v>407</v>
      </c>
      <c r="M439" t="s">
        <v>407</v>
      </c>
      <c r="N439" t="s">
        <v>407</v>
      </c>
      <c r="O439" t="s">
        <v>407</v>
      </c>
      <c r="P439" t="s">
        <v>407</v>
      </c>
      <c r="Q439" t="s">
        <v>407</v>
      </c>
      <c r="R439" t="s">
        <v>407</v>
      </c>
      <c r="S439" t="s">
        <v>407</v>
      </c>
      <c r="T439" t="s">
        <v>407</v>
      </c>
      <c r="U439" t="s">
        <v>407</v>
      </c>
      <c r="V439" t="s">
        <v>407</v>
      </c>
      <c r="W439" t="s">
        <v>407</v>
      </c>
      <c r="X439" t="s">
        <v>407</v>
      </c>
      <c r="Y439" t="s">
        <v>407</v>
      </c>
      <c r="Z439" t="s">
        <v>407</v>
      </c>
      <c r="AA439" t="s">
        <v>407</v>
      </c>
      <c r="AB439" t="s">
        <v>407</v>
      </c>
      <c r="AC439" t="s">
        <v>518</v>
      </c>
      <c r="AD439" t="s">
        <v>517</v>
      </c>
      <c r="AE439">
        <v>10</v>
      </c>
      <c r="AF439">
        <v>8</v>
      </c>
      <c r="AH439" t="s">
        <v>415</v>
      </c>
      <c r="AJ439" t="s">
        <v>44</v>
      </c>
      <c r="AK439" t="s">
        <v>120</v>
      </c>
      <c r="AM439">
        <v>1840</v>
      </c>
      <c r="AN439">
        <v>576</v>
      </c>
    </row>
    <row r="440" spans="1:40" x14ac:dyDescent="0.25">
      <c r="A440" t="s">
        <v>407</v>
      </c>
      <c r="B440" t="s">
        <v>407</v>
      </c>
      <c r="C440" t="s">
        <v>407</v>
      </c>
      <c r="D440" t="s">
        <v>407</v>
      </c>
      <c r="E440" t="s">
        <v>407</v>
      </c>
      <c r="F440" t="s">
        <v>407</v>
      </c>
      <c r="G440" t="s">
        <v>407</v>
      </c>
      <c r="H440" t="s">
        <v>407</v>
      </c>
      <c r="I440" t="s">
        <v>407</v>
      </c>
      <c r="J440" t="s">
        <v>407</v>
      </c>
      <c r="K440" t="s">
        <v>407</v>
      </c>
      <c r="L440" t="s">
        <v>407</v>
      </c>
      <c r="M440" t="s">
        <v>407</v>
      </c>
      <c r="N440" t="s">
        <v>407</v>
      </c>
      <c r="O440" t="s">
        <v>407</v>
      </c>
      <c r="P440" t="s">
        <v>407</v>
      </c>
      <c r="Q440" t="s">
        <v>407</v>
      </c>
      <c r="R440" t="s">
        <v>407</v>
      </c>
      <c r="S440" t="s">
        <v>407</v>
      </c>
      <c r="T440" t="s">
        <v>407</v>
      </c>
      <c r="U440" t="s">
        <v>407</v>
      </c>
      <c r="V440" t="s">
        <v>407</v>
      </c>
      <c r="W440" t="s">
        <v>407</v>
      </c>
      <c r="X440" t="s">
        <v>407</v>
      </c>
      <c r="Y440" t="s">
        <v>407</v>
      </c>
      <c r="Z440" t="s">
        <v>407</v>
      </c>
      <c r="AA440" t="s">
        <v>407</v>
      </c>
      <c r="AB440" t="s">
        <v>407</v>
      </c>
      <c r="AC440" t="s">
        <v>518</v>
      </c>
      <c r="AD440" t="s">
        <v>517</v>
      </c>
      <c r="AE440">
        <v>10</v>
      </c>
      <c r="AF440">
        <v>9</v>
      </c>
      <c r="AG440">
        <v>3</v>
      </c>
      <c r="AH440" t="s">
        <v>410</v>
      </c>
      <c r="AJ440" t="s">
        <v>40</v>
      </c>
      <c r="AK440" t="s">
        <v>118</v>
      </c>
      <c r="AM440">
        <v>3251</v>
      </c>
      <c r="AN440">
        <v>1428</v>
      </c>
    </row>
    <row r="441" spans="1:40" x14ac:dyDescent="0.25">
      <c r="A441" t="s">
        <v>407</v>
      </c>
      <c r="B441" t="s">
        <v>407</v>
      </c>
      <c r="C441" t="s">
        <v>407</v>
      </c>
      <c r="D441" t="s">
        <v>407</v>
      </c>
      <c r="E441" t="s">
        <v>407</v>
      </c>
      <c r="F441" t="s">
        <v>407</v>
      </c>
      <c r="G441" t="s">
        <v>407</v>
      </c>
      <c r="H441" t="s">
        <v>407</v>
      </c>
      <c r="I441" t="s">
        <v>407</v>
      </c>
      <c r="J441" t="s">
        <v>407</v>
      </c>
      <c r="K441" t="s">
        <v>407</v>
      </c>
      <c r="L441" t="s">
        <v>407</v>
      </c>
      <c r="M441" t="s">
        <v>407</v>
      </c>
      <c r="N441" t="s">
        <v>407</v>
      </c>
      <c r="O441" t="s">
        <v>407</v>
      </c>
      <c r="P441" t="s">
        <v>407</v>
      </c>
      <c r="Q441" t="s">
        <v>407</v>
      </c>
      <c r="R441" t="s">
        <v>407</v>
      </c>
      <c r="S441" t="s">
        <v>407</v>
      </c>
      <c r="T441" t="s">
        <v>407</v>
      </c>
      <c r="U441" t="s">
        <v>407</v>
      </c>
      <c r="V441" t="s">
        <v>407</v>
      </c>
      <c r="W441" t="s">
        <v>407</v>
      </c>
      <c r="X441" t="s">
        <v>407</v>
      </c>
      <c r="Y441" t="s">
        <v>407</v>
      </c>
      <c r="Z441" t="s">
        <v>407</v>
      </c>
      <c r="AA441" t="s">
        <v>407</v>
      </c>
      <c r="AB441" t="s">
        <v>407</v>
      </c>
      <c r="AC441" t="s">
        <v>518</v>
      </c>
      <c r="AD441" t="s">
        <v>517</v>
      </c>
      <c r="AE441">
        <v>10</v>
      </c>
      <c r="AF441">
        <v>10</v>
      </c>
      <c r="AG441">
        <v>3</v>
      </c>
      <c r="AH441" t="s">
        <v>410</v>
      </c>
      <c r="AJ441" t="s">
        <v>40</v>
      </c>
      <c r="AK441" t="s">
        <v>118</v>
      </c>
      <c r="AM441">
        <v>1984</v>
      </c>
      <c r="AN441">
        <v>3361</v>
      </c>
    </row>
    <row r="442" spans="1:40" x14ac:dyDescent="0.25">
      <c r="A442" t="s">
        <v>407</v>
      </c>
      <c r="B442" t="s">
        <v>407</v>
      </c>
      <c r="C442" t="s">
        <v>407</v>
      </c>
      <c r="D442" t="s">
        <v>407</v>
      </c>
      <c r="E442" t="s">
        <v>407</v>
      </c>
      <c r="F442" t="s">
        <v>407</v>
      </c>
      <c r="G442" t="s">
        <v>407</v>
      </c>
      <c r="H442" t="s">
        <v>407</v>
      </c>
      <c r="I442" t="s">
        <v>407</v>
      </c>
      <c r="J442" t="s">
        <v>407</v>
      </c>
      <c r="K442" t="s">
        <v>407</v>
      </c>
      <c r="L442" t="s">
        <v>407</v>
      </c>
      <c r="M442" t="s">
        <v>407</v>
      </c>
      <c r="N442" t="s">
        <v>407</v>
      </c>
      <c r="O442" t="s">
        <v>407</v>
      </c>
      <c r="P442" t="s">
        <v>407</v>
      </c>
      <c r="Q442" t="s">
        <v>407</v>
      </c>
      <c r="R442" t="s">
        <v>407</v>
      </c>
      <c r="S442" t="s">
        <v>407</v>
      </c>
      <c r="T442" t="s">
        <v>407</v>
      </c>
      <c r="U442" t="s">
        <v>407</v>
      </c>
      <c r="V442" t="s">
        <v>407</v>
      </c>
      <c r="W442" t="s">
        <v>407</v>
      </c>
      <c r="X442" t="s">
        <v>407</v>
      </c>
      <c r="Y442" t="s">
        <v>407</v>
      </c>
      <c r="Z442" t="s">
        <v>407</v>
      </c>
      <c r="AA442" t="s">
        <v>407</v>
      </c>
      <c r="AB442" t="s">
        <v>407</v>
      </c>
      <c r="AC442" t="s">
        <v>520</v>
      </c>
      <c r="AD442" t="s">
        <v>519</v>
      </c>
      <c r="AE442">
        <v>10</v>
      </c>
      <c r="AF442">
        <v>1</v>
      </c>
      <c r="AH442" t="s">
        <v>408</v>
      </c>
      <c r="AJ442" t="s">
        <v>37</v>
      </c>
      <c r="AK442" t="s">
        <v>115</v>
      </c>
      <c r="AM442">
        <v>1474</v>
      </c>
      <c r="AN442">
        <v>264</v>
      </c>
    </row>
    <row r="443" spans="1:40" x14ac:dyDescent="0.25">
      <c r="A443" t="s">
        <v>407</v>
      </c>
      <c r="B443" t="s">
        <v>407</v>
      </c>
      <c r="C443" t="s">
        <v>407</v>
      </c>
      <c r="D443" t="s">
        <v>407</v>
      </c>
      <c r="E443" t="s">
        <v>407</v>
      </c>
      <c r="F443" t="s">
        <v>407</v>
      </c>
      <c r="G443" t="s">
        <v>407</v>
      </c>
      <c r="H443" t="s">
        <v>407</v>
      </c>
      <c r="I443" t="s">
        <v>407</v>
      </c>
      <c r="J443" t="s">
        <v>407</v>
      </c>
      <c r="K443" t="s">
        <v>407</v>
      </c>
      <c r="L443" t="s">
        <v>407</v>
      </c>
      <c r="M443" t="s">
        <v>407</v>
      </c>
      <c r="N443" t="s">
        <v>407</v>
      </c>
      <c r="O443" t="s">
        <v>407</v>
      </c>
      <c r="P443" t="s">
        <v>407</v>
      </c>
      <c r="Q443" t="s">
        <v>407</v>
      </c>
      <c r="R443" t="s">
        <v>407</v>
      </c>
      <c r="S443" t="s">
        <v>407</v>
      </c>
      <c r="T443" t="s">
        <v>407</v>
      </c>
      <c r="U443" t="s">
        <v>407</v>
      </c>
      <c r="V443" t="s">
        <v>407</v>
      </c>
      <c r="W443" t="s">
        <v>407</v>
      </c>
      <c r="X443" t="s">
        <v>407</v>
      </c>
      <c r="Y443" t="s">
        <v>407</v>
      </c>
      <c r="Z443" t="s">
        <v>407</v>
      </c>
      <c r="AA443" t="s">
        <v>407</v>
      </c>
      <c r="AB443" t="s">
        <v>407</v>
      </c>
      <c r="AC443" t="s">
        <v>520</v>
      </c>
      <c r="AD443" t="s">
        <v>519</v>
      </c>
      <c r="AE443">
        <v>10</v>
      </c>
      <c r="AF443">
        <v>2</v>
      </c>
      <c r="AG443">
        <v>3</v>
      </c>
      <c r="AH443" t="s">
        <v>410</v>
      </c>
      <c r="AJ443" t="s">
        <v>40</v>
      </c>
      <c r="AK443" t="s">
        <v>118</v>
      </c>
      <c r="AM443">
        <v>1510</v>
      </c>
      <c r="AN443">
        <v>2008</v>
      </c>
    </row>
    <row r="444" spans="1:40" x14ac:dyDescent="0.25">
      <c r="A444" t="s">
        <v>407</v>
      </c>
      <c r="B444" t="s">
        <v>407</v>
      </c>
      <c r="C444" t="s">
        <v>407</v>
      </c>
      <c r="D444" t="s">
        <v>407</v>
      </c>
      <c r="E444" t="s">
        <v>407</v>
      </c>
      <c r="F444" t="s">
        <v>407</v>
      </c>
      <c r="G444" t="s">
        <v>407</v>
      </c>
      <c r="H444" t="s">
        <v>407</v>
      </c>
      <c r="I444" t="s">
        <v>407</v>
      </c>
      <c r="J444" t="s">
        <v>407</v>
      </c>
      <c r="K444" t="s">
        <v>407</v>
      </c>
      <c r="L444" t="s">
        <v>407</v>
      </c>
      <c r="M444" t="s">
        <v>407</v>
      </c>
      <c r="N444" t="s">
        <v>407</v>
      </c>
      <c r="O444" t="s">
        <v>407</v>
      </c>
      <c r="P444" t="s">
        <v>407</v>
      </c>
      <c r="Q444" t="s">
        <v>407</v>
      </c>
      <c r="R444" t="s">
        <v>407</v>
      </c>
      <c r="S444" t="s">
        <v>407</v>
      </c>
      <c r="T444" t="s">
        <v>407</v>
      </c>
      <c r="U444" t="s">
        <v>407</v>
      </c>
      <c r="V444" t="s">
        <v>407</v>
      </c>
      <c r="W444" t="s">
        <v>407</v>
      </c>
      <c r="X444" t="s">
        <v>407</v>
      </c>
      <c r="Y444" t="s">
        <v>407</v>
      </c>
      <c r="Z444" t="s">
        <v>407</v>
      </c>
      <c r="AA444" t="s">
        <v>407</v>
      </c>
      <c r="AB444" t="s">
        <v>407</v>
      </c>
      <c r="AC444" t="s">
        <v>520</v>
      </c>
      <c r="AD444" t="s">
        <v>519</v>
      </c>
      <c r="AE444">
        <v>10</v>
      </c>
      <c r="AF444">
        <v>3</v>
      </c>
      <c r="AG444">
        <v>3</v>
      </c>
      <c r="AH444" t="s">
        <v>410</v>
      </c>
      <c r="AJ444" t="s">
        <v>40</v>
      </c>
      <c r="AK444" t="s">
        <v>118</v>
      </c>
      <c r="AM444">
        <v>2136</v>
      </c>
      <c r="AN444">
        <v>794</v>
      </c>
    </row>
    <row r="445" spans="1:40" x14ac:dyDescent="0.25">
      <c r="A445" t="s">
        <v>407</v>
      </c>
      <c r="B445" t="s">
        <v>407</v>
      </c>
      <c r="C445" t="s">
        <v>407</v>
      </c>
      <c r="D445" t="s">
        <v>407</v>
      </c>
      <c r="E445" t="s">
        <v>407</v>
      </c>
      <c r="F445" t="s">
        <v>407</v>
      </c>
      <c r="G445" t="s">
        <v>407</v>
      </c>
      <c r="H445" t="s">
        <v>407</v>
      </c>
      <c r="I445" t="s">
        <v>407</v>
      </c>
      <c r="J445" t="s">
        <v>407</v>
      </c>
      <c r="K445" t="s">
        <v>407</v>
      </c>
      <c r="L445" t="s">
        <v>407</v>
      </c>
      <c r="M445" t="s">
        <v>407</v>
      </c>
      <c r="N445" t="s">
        <v>407</v>
      </c>
      <c r="O445" t="s">
        <v>407</v>
      </c>
      <c r="P445" t="s">
        <v>407</v>
      </c>
      <c r="Q445" t="s">
        <v>407</v>
      </c>
      <c r="R445" t="s">
        <v>407</v>
      </c>
      <c r="S445" t="s">
        <v>407</v>
      </c>
      <c r="T445" t="s">
        <v>407</v>
      </c>
      <c r="U445" t="s">
        <v>407</v>
      </c>
      <c r="V445" t="s">
        <v>407</v>
      </c>
      <c r="W445" t="s">
        <v>407</v>
      </c>
      <c r="X445" t="s">
        <v>407</v>
      </c>
      <c r="Y445" t="s">
        <v>407</v>
      </c>
      <c r="Z445" t="s">
        <v>407</v>
      </c>
      <c r="AA445" t="s">
        <v>407</v>
      </c>
      <c r="AB445" t="s">
        <v>407</v>
      </c>
      <c r="AC445" t="s">
        <v>520</v>
      </c>
      <c r="AD445" t="s">
        <v>519</v>
      </c>
      <c r="AE445">
        <v>10</v>
      </c>
      <c r="AF445">
        <v>4</v>
      </c>
      <c r="AH445" t="s">
        <v>411</v>
      </c>
      <c r="AJ445" t="s">
        <v>41</v>
      </c>
      <c r="AK445" t="s">
        <v>119</v>
      </c>
      <c r="AM445">
        <v>3092</v>
      </c>
      <c r="AN445">
        <v>768</v>
      </c>
    </row>
    <row r="446" spans="1:40" x14ac:dyDescent="0.25">
      <c r="A446" t="s">
        <v>407</v>
      </c>
      <c r="B446" t="s">
        <v>407</v>
      </c>
      <c r="C446" t="s">
        <v>407</v>
      </c>
      <c r="D446" t="s">
        <v>407</v>
      </c>
      <c r="E446" t="s">
        <v>407</v>
      </c>
      <c r="F446" t="s">
        <v>407</v>
      </c>
      <c r="G446" t="s">
        <v>407</v>
      </c>
      <c r="H446" t="s">
        <v>407</v>
      </c>
      <c r="I446" t="s">
        <v>407</v>
      </c>
      <c r="J446" t="s">
        <v>407</v>
      </c>
      <c r="K446" t="s">
        <v>407</v>
      </c>
      <c r="L446" t="s">
        <v>407</v>
      </c>
      <c r="M446" t="s">
        <v>407</v>
      </c>
      <c r="N446" t="s">
        <v>407</v>
      </c>
      <c r="O446" t="s">
        <v>407</v>
      </c>
      <c r="P446" t="s">
        <v>407</v>
      </c>
      <c r="Q446" t="s">
        <v>407</v>
      </c>
      <c r="R446" t="s">
        <v>407</v>
      </c>
      <c r="S446" t="s">
        <v>407</v>
      </c>
      <c r="T446" t="s">
        <v>407</v>
      </c>
      <c r="U446" t="s">
        <v>407</v>
      </c>
      <c r="V446" t="s">
        <v>407</v>
      </c>
      <c r="W446" t="s">
        <v>407</v>
      </c>
      <c r="X446" t="s">
        <v>407</v>
      </c>
      <c r="Y446" t="s">
        <v>407</v>
      </c>
      <c r="Z446" t="s">
        <v>407</v>
      </c>
      <c r="AA446" t="s">
        <v>407</v>
      </c>
      <c r="AB446" t="s">
        <v>407</v>
      </c>
      <c r="AC446" t="s">
        <v>520</v>
      </c>
      <c r="AD446" t="s">
        <v>519</v>
      </c>
      <c r="AE446">
        <v>10</v>
      </c>
      <c r="AF446">
        <v>5</v>
      </c>
      <c r="AG446">
        <v>3</v>
      </c>
      <c r="AH446" t="s">
        <v>410</v>
      </c>
      <c r="AJ446" t="s">
        <v>40</v>
      </c>
      <c r="AK446" t="s">
        <v>118</v>
      </c>
      <c r="AM446">
        <v>2792</v>
      </c>
      <c r="AN446">
        <v>2313</v>
      </c>
    </row>
    <row r="447" spans="1:40" x14ac:dyDescent="0.25">
      <c r="A447" t="s">
        <v>407</v>
      </c>
      <c r="B447" t="s">
        <v>407</v>
      </c>
      <c r="C447" t="s">
        <v>407</v>
      </c>
      <c r="D447" t="s">
        <v>407</v>
      </c>
      <c r="E447" t="s">
        <v>407</v>
      </c>
      <c r="F447" t="s">
        <v>407</v>
      </c>
      <c r="G447" t="s">
        <v>407</v>
      </c>
      <c r="H447" t="s">
        <v>407</v>
      </c>
      <c r="I447" t="s">
        <v>407</v>
      </c>
      <c r="J447" t="s">
        <v>407</v>
      </c>
      <c r="K447" t="s">
        <v>407</v>
      </c>
      <c r="L447" t="s">
        <v>407</v>
      </c>
      <c r="M447" t="s">
        <v>407</v>
      </c>
      <c r="N447" t="s">
        <v>407</v>
      </c>
      <c r="O447" t="s">
        <v>407</v>
      </c>
      <c r="P447" t="s">
        <v>407</v>
      </c>
      <c r="Q447" t="s">
        <v>407</v>
      </c>
      <c r="R447" t="s">
        <v>407</v>
      </c>
      <c r="S447" t="s">
        <v>407</v>
      </c>
      <c r="T447" t="s">
        <v>407</v>
      </c>
      <c r="U447" t="s">
        <v>407</v>
      </c>
      <c r="V447" t="s">
        <v>407</v>
      </c>
      <c r="W447" t="s">
        <v>407</v>
      </c>
      <c r="X447" t="s">
        <v>407</v>
      </c>
      <c r="Y447" t="s">
        <v>407</v>
      </c>
      <c r="Z447" t="s">
        <v>407</v>
      </c>
      <c r="AA447" t="s">
        <v>407</v>
      </c>
      <c r="AB447" t="s">
        <v>407</v>
      </c>
      <c r="AC447" t="s">
        <v>520</v>
      </c>
      <c r="AD447" t="s">
        <v>519</v>
      </c>
      <c r="AE447">
        <v>10</v>
      </c>
      <c r="AF447">
        <v>6</v>
      </c>
      <c r="AG447">
        <v>1</v>
      </c>
      <c r="AH447" t="s">
        <v>490</v>
      </c>
      <c r="AJ447" t="s">
        <v>91</v>
      </c>
      <c r="AK447" t="s">
        <v>114</v>
      </c>
      <c r="AM447">
        <v>2411</v>
      </c>
      <c r="AN447">
        <v>3161</v>
      </c>
    </row>
    <row r="448" spans="1:40" x14ac:dyDescent="0.25">
      <c r="A448" t="s">
        <v>407</v>
      </c>
      <c r="B448" t="s">
        <v>407</v>
      </c>
      <c r="C448" t="s">
        <v>407</v>
      </c>
      <c r="D448" t="s">
        <v>407</v>
      </c>
      <c r="E448" t="s">
        <v>407</v>
      </c>
      <c r="F448" t="s">
        <v>407</v>
      </c>
      <c r="G448" t="s">
        <v>407</v>
      </c>
      <c r="H448" t="s">
        <v>407</v>
      </c>
      <c r="I448" t="s">
        <v>407</v>
      </c>
      <c r="J448" t="s">
        <v>407</v>
      </c>
      <c r="K448" t="s">
        <v>407</v>
      </c>
      <c r="L448" t="s">
        <v>407</v>
      </c>
      <c r="M448" t="s">
        <v>407</v>
      </c>
      <c r="N448" t="s">
        <v>407</v>
      </c>
      <c r="O448" t="s">
        <v>407</v>
      </c>
      <c r="P448" t="s">
        <v>407</v>
      </c>
      <c r="Q448" t="s">
        <v>407</v>
      </c>
      <c r="R448" t="s">
        <v>407</v>
      </c>
      <c r="S448" t="s">
        <v>407</v>
      </c>
      <c r="T448" t="s">
        <v>407</v>
      </c>
      <c r="U448" t="s">
        <v>407</v>
      </c>
      <c r="V448" t="s">
        <v>407</v>
      </c>
      <c r="W448" t="s">
        <v>407</v>
      </c>
      <c r="X448" t="s">
        <v>407</v>
      </c>
      <c r="Y448" t="s">
        <v>407</v>
      </c>
      <c r="Z448" t="s">
        <v>407</v>
      </c>
      <c r="AA448" t="s">
        <v>407</v>
      </c>
      <c r="AB448" t="s">
        <v>407</v>
      </c>
      <c r="AC448" t="s">
        <v>520</v>
      </c>
      <c r="AD448" t="s">
        <v>519</v>
      </c>
      <c r="AE448">
        <v>10</v>
      </c>
      <c r="AF448">
        <v>7</v>
      </c>
      <c r="AG448">
        <v>3</v>
      </c>
      <c r="AH448" t="s">
        <v>410</v>
      </c>
      <c r="AJ448" t="s">
        <v>40</v>
      </c>
      <c r="AK448" t="s">
        <v>118</v>
      </c>
      <c r="AM448">
        <v>2843</v>
      </c>
      <c r="AN448">
        <v>3034</v>
      </c>
    </row>
    <row r="449" spans="1:40" x14ac:dyDescent="0.25">
      <c r="A449" t="s">
        <v>407</v>
      </c>
      <c r="B449" t="s">
        <v>407</v>
      </c>
      <c r="C449" t="s">
        <v>407</v>
      </c>
      <c r="D449" t="s">
        <v>407</v>
      </c>
      <c r="E449" t="s">
        <v>407</v>
      </c>
      <c r="F449" t="s">
        <v>407</v>
      </c>
      <c r="G449" t="s">
        <v>407</v>
      </c>
      <c r="H449" t="s">
        <v>407</v>
      </c>
      <c r="I449" t="s">
        <v>407</v>
      </c>
      <c r="J449" t="s">
        <v>407</v>
      </c>
      <c r="K449" t="s">
        <v>407</v>
      </c>
      <c r="L449" t="s">
        <v>407</v>
      </c>
      <c r="M449" t="s">
        <v>407</v>
      </c>
      <c r="N449" t="s">
        <v>407</v>
      </c>
      <c r="O449" t="s">
        <v>407</v>
      </c>
      <c r="P449" t="s">
        <v>407</v>
      </c>
      <c r="Q449" t="s">
        <v>407</v>
      </c>
      <c r="R449" t="s">
        <v>407</v>
      </c>
      <c r="S449" t="s">
        <v>407</v>
      </c>
      <c r="T449" t="s">
        <v>407</v>
      </c>
      <c r="U449" t="s">
        <v>407</v>
      </c>
      <c r="V449" t="s">
        <v>407</v>
      </c>
      <c r="W449" t="s">
        <v>407</v>
      </c>
      <c r="X449" t="s">
        <v>407</v>
      </c>
      <c r="Y449" t="s">
        <v>407</v>
      </c>
      <c r="Z449" t="s">
        <v>407</v>
      </c>
      <c r="AA449" t="s">
        <v>407</v>
      </c>
      <c r="AB449" t="s">
        <v>407</v>
      </c>
      <c r="AC449" t="s">
        <v>520</v>
      </c>
      <c r="AD449" t="s">
        <v>519</v>
      </c>
      <c r="AE449">
        <v>10</v>
      </c>
      <c r="AF449">
        <v>8</v>
      </c>
      <c r="AG449">
        <v>3</v>
      </c>
      <c r="AH449" t="s">
        <v>410</v>
      </c>
      <c r="AJ449" t="s">
        <v>40</v>
      </c>
      <c r="AK449" t="s">
        <v>118</v>
      </c>
      <c r="AM449">
        <v>4327</v>
      </c>
      <c r="AN449">
        <v>1085</v>
      </c>
    </row>
    <row r="450" spans="1:40" x14ac:dyDescent="0.25">
      <c r="A450" t="s">
        <v>407</v>
      </c>
      <c r="B450" t="s">
        <v>407</v>
      </c>
      <c r="C450" t="s">
        <v>407</v>
      </c>
      <c r="D450" t="s">
        <v>407</v>
      </c>
      <c r="E450" t="s">
        <v>407</v>
      </c>
      <c r="F450" t="s">
        <v>407</v>
      </c>
      <c r="G450" t="s">
        <v>407</v>
      </c>
      <c r="H450" t="s">
        <v>407</v>
      </c>
      <c r="I450" t="s">
        <v>407</v>
      </c>
      <c r="J450" t="s">
        <v>407</v>
      </c>
      <c r="K450" t="s">
        <v>407</v>
      </c>
      <c r="L450" t="s">
        <v>407</v>
      </c>
      <c r="M450" t="s">
        <v>407</v>
      </c>
      <c r="N450" t="s">
        <v>407</v>
      </c>
      <c r="O450" t="s">
        <v>407</v>
      </c>
      <c r="P450" t="s">
        <v>407</v>
      </c>
      <c r="Q450" t="s">
        <v>407</v>
      </c>
      <c r="R450" t="s">
        <v>407</v>
      </c>
      <c r="S450" t="s">
        <v>407</v>
      </c>
      <c r="T450" t="s">
        <v>407</v>
      </c>
      <c r="U450" t="s">
        <v>407</v>
      </c>
      <c r="V450" t="s">
        <v>407</v>
      </c>
      <c r="W450" t="s">
        <v>407</v>
      </c>
      <c r="X450" t="s">
        <v>407</v>
      </c>
      <c r="Y450" t="s">
        <v>407</v>
      </c>
      <c r="Z450" t="s">
        <v>407</v>
      </c>
      <c r="AA450" t="s">
        <v>407</v>
      </c>
      <c r="AB450" t="s">
        <v>407</v>
      </c>
      <c r="AC450" t="s">
        <v>520</v>
      </c>
      <c r="AD450" t="s">
        <v>519</v>
      </c>
      <c r="AE450">
        <v>10</v>
      </c>
      <c r="AF450">
        <v>9</v>
      </c>
      <c r="AH450" t="s">
        <v>416</v>
      </c>
      <c r="AJ450" t="s">
        <v>46</v>
      </c>
      <c r="AK450" t="s">
        <v>115</v>
      </c>
      <c r="AM450">
        <v>1268</v>
      </c>
      <c r="AN450">
        <v>344</v>
      </c>
    </row>
    <row r="451" spans="1:40" x14ac:dyDescent="0.25">
      <c r="A451" t="s">
        <v>407</v>
      </c>
      <c r="B451" t="s">
        <v>407</v>
      </c>
      <c r="C451" t="s">
        <v>407</v>
      </c>
      <c r="D451" t="s">
        <v>407</v>
      </c>
      <c r="E451" t="s">
        <v>407</v>
      </c>
      <c r="F451" t="s">
        <v>407</v>
      </c>
      <c r="G451" t="s">
        <v>407</v>
      </c>
      <c r="H451" t="s">
        <v>407</v>
      </c>
      <c r="I451" t="s">
        <v>407</v>
      </c>
      <c r="J451" t="s">
        <v>407</v>
      </c>
      <c r="K451" t="s">
        <v>407</v>
      </c>
      <c r="L451" t="s">
        <v>407</v>
      </c>
      <c r="M451" t="s">
        <v>407</v>
      </c>
      <c r="N451" t="s">
        <v>407</v>
      </c>
      <c r="O451" t="s">
        <v>407</v>
      </c>
      <c r="P451" t="s">
        <v>407</v>
      </c>
      <c r="Q451" t="s">
        <v>407</v>
      </c>
      <c r="R451" t="s">
        <v>407</v>
      </c>
      <c r="S451" t="s">
        <v>407</v>
      </c>
      <c r="T451" t="s">
        <v>407</v>
      </c>
      <c r="U451" t="s">
        <v>407</v>
      </c>
      <c r="V451" t="s">
        <v>407</v>
      </c>
      <c r="W451" t="s">
        <v>407</v>
      </c>
      <c r="X451" t="s">
        <v>407</v>
      </c>
      <c r="Y451" t="s">
        <v>407</v>
      </c>
      <c r="Z451" t="s">
        <v>407</v>
      </c>
      <c r="AA451" t="s">
        <v>407</v>
      </c>
      <c r="AB451" t="s">
        <v>407</v>
      </c>
      <c r="AC451" t="s">
        <v>520</v>
      </c>
      <c r="AD451" t="s">
        <v>519</v>
      </c>
      <c r="AE451">
        <v>10</v>
      </c>
      <c r="AF451">
        <v>10</v>
      </c>
      <c r="AH451" t="s">
        <v>408</v>
      </c>
      <c r="AJ451" t="s">
        <v>37</v>
      </c>
      <c r="AK451" t="s">
        <v>115</v>
      </c>
      <c r="AM451">
        <v>3489</v>
      </c>
      <c r="AN451">
        <v>3255</v>
      </c>
    </row>
    <row r="452" spans="1:40" x14ac:dyDescent="0.25">
      <c r="A452" t="s">
        <v>407</v>
      </c>
      <c r="B452" t="s">
        <v>407</v>
      </c>
      <c r="C452" t="s">
        <v>407</v>
      </c>
      <c r="D452" t="s">
        <v>407</v>
      </c>
      <c r="E452" t="s">
        <v>407</v>
      </c>
      <c r="F452" t="s">
        <v>407</v>
      </c>
      <c r="G452" t="s">
        <v>407</v>
      </c>
      <c r="H452" t="s">
        <v>407</v>
      </c>
      <c r="I452" t="s">
        <v>407</v>
      </c>
      <c r="J452" t="s">
        <v>407</v>
      </c>
      <c r="K452" t="s">
        <v>407</v>
      </c>
      <c r="L452" t="s">
        <v>407</v>
      </c>
      <c r="M452" t="s">
        <v>407</v>
      </c>
      <c r="N452" t="s">
        <v>407</v>
      </c>
      <c r="O452" t="s">
        <v>407</v>
      </c>
      <c r="P452" t="s">
        <v>407</v>
      </c>
      <c r="Q452" t="s">
        <v>407</v>
      </c>
      <c r="R452" t="s">
        <v>407</v>
      </c>
      <c r="S452" t="s">
        <v>407</v>
      </c>
      <c r="T452" t="s">
        <v>407</v>
      </c>
      <c r="U452" t="s">
        <v>407</v>
      </c>
      <c r="V452" t="s">
        <v>407</v>
      </c>
      <c r="W452" t="s">
        <v>407</v>
      </c>
      <c r="X452" t="s">
        <v>407</v>
      </c>
      <c r="Y452" t="s">
        <v>407</v>
      </c>
      <c r="Z452" t="s">
        <v>407</v>
      </c>
      <c r="AA452" t="s">
        <v>407</v>
      </c>
      <c r="AB452" t="s">
        <v>407</v>
      </c>
      <c r="AC452" t="s">
        <v>522</v>
      </c>
      <c r="AD452" t="s">
        <v>521</v>
      </c>
      <c r="AE452">
        <v>10</v>
      </c>
      <c r="AF452">
        <v>1</v>
      </c>
      <c r="AH452" t="s">
        <v>408</v>
      </c>
      <c r="AJ452" t="s">
        <v>37</v>
      </c>
      <c r="AK452" t="s">
        <v>115</v>
      </c>
      <c r="AM452">
        <v>2583</v>
      </c>
      <c r="AN452">
        <v>2829</v>
      </c>
    </row>
    <row r="453" spans="1:40" x14ac:dyDescent="0.25">
      <c r="A453" t="s">
        <v>407</v>
      </c>
      <c r="B453" t="s">
        <v>407</v>
      </c>
      <c r="C453" t="s">
        <v>407</v>
      </c>
      <c r="D453" t="s">
        <v>407</v>
      </c>
      <c r="E453" t="s">
        <v>407</v>
      </c>
      <c r="F453" t="s">
        <v>407</v>
      </c>
      <c r="G453" t="s">
        <v>407</v>
      </c>
      <c r="H453" t="s">
        <v>407</v>
      </c>
      <c r="I453" t="s">
        <v>407</v>
      </c>
      <c r="J453" t="s">
        <v>407</v>
      </c>
      <c r="K453" t="s">
        <v>407</v>
      </c>
      <c r="L453" t="s">
        <v>407</v>
      </c>
      <c r="M453" t="s">
        <v>407</v>
      </c>
      <c r="N453" t="s">
        <v>407</v>
      </c>
      <c r="O453" t="s">
        <v>407</v>
      </c>
      <c r="P453" t="s">
        <v>407</v>
      </c>
      <c r="Q453" t="s">
        <v>407</v>
      </c>
      <c r="R453" t="s">
        <v>407</v>
      </c>
      <c r="S453" t="s">
        <v>407</v>
      </c>
      <c r="T453" t="s">
        <v>407</v>
      </c>
      <c r="U453" t="s">
        <v>407</v>
      </c>
      <c r="V453" t="s">
        <v>407</v>
      </c>
      <c r="W453" t="s">
        <v>407</v>
      </c>
      <c r="X453" t="s">
        <v>407</v>
      </c>
      <c r="Y453" t="s">
        <v>407</v>
      </c>
      <c r="Z453" t="s">
        <v>407</v>
      </c>
      <c r="AA453" t="s">
        <v>407</v>
      </c>
      <c r="AB453" t="s">
        <v>407</v>
      </c>
      <c r="AC453" t="s">
        <v>522</v>
      </c>
      <c r="AD453" t="s">
        <v>521</v>
      </c>
      <c r="AE453">
        <v>10</v>
      </c>
      <c r="AF453">
        <v>2</v>
      </c>
      <c r="AH453" t="s">
        <v>408</v>
      </c>
      <c r="AJ453" t="s">
        <v>37</v>
      </c>
      <c r="AK453" t="s">
        <v>115</v>
      </c>
      <c r="AM453">
        <v>2533</v>
      </c>
      <c r="AN453">
        <v>2252</v>
      </c>
    </row>
    <row r="454" spans="1:40" x14ac:dyDescent="0.25">
      <c r="A454" t="s">
        <v>407</v>
      </c>
      <c r="B454" t="s">
        <v>407</v>
      </c>
      <c r="C454" t="s">
        <v>407</v>
      </c>
      <c r="D454" t="s">
        <v>407</v>
      </c>
      <c r="E454" t="s">
        <v>407</v>
      </c>
      <c r="F454" t="s">
        <v>407</v>
      </c>
      <c r="G454" t="s">
        <v>407</v>
      </c>
      <c r="H454" t="s">
        <v>407</v>
      </c>
      <c r="I454" t="s">
        <v>407</v>
      </c>
      <c r="J454" t="s">
        <v>407</v>
      </c>
      <c r="K454" t="s">
        <v>407</v>
      </c>
      <c r="L454" t="s">
        <v>407</v>
      </c>
      <c r="M454" t="s">
        <v>407</v>
      </c>
      <c r="N454" t="s">
        <v>407</v>
      </c>
      <c r="O454" t="s">
        <v>407</v>
      </c>
      <c r="P454" t="s">
        <v>407</v>
      </c>
      <c r="Q454" t="s">
        <v>407</v>
      </c>
      <c r="R454" t="s">
        <v>407</v>
      </c>
      <c r="S454" t="s">
        <v>407</v>
      </c>
      <c r="T454" t="s">
        <v>407</v>
      </c>
      <c r="U454" t="s">
        <v>407</v>
      </c>
      <c r="V454" t="s">
        <v>407</v>
      </c>
      <c r="W454" t="s">
        <v>407</v>
      </c>
      <c r="X454" t="s">
        <v>407</v>
      </c>
      <c r="Y454" t="s">
        <v>407</v>
      </c>
      <c r="Z454" t="s">
        <v>407</v>
      </c>
      <c r="AA454" t="s">
        <v>407</v>
      </c>
      <c r="AB454" t="s">
        <v>407</v>
      </c>
      <c r="AC454" t="s">
        <v>522</v>
      </c>
      <c r="AD454" t="s">
        <v>521</v>
      </c>
      <c r="AE454">
        <v>10</v>
      </c>
      <c r="AF454">
        <v>3</v>
      </c>
      <c r="AH454" t="s">
        <v>408</v>
      </c>
      <c r="AJ454" t="s">
        <v>37</v>
      </c>
      <c r="AK454" t="s">
        <v>115</v>
      </c>
      <c r="AM454">
        <v>3252</v>
      </c>
      <c r="AN454">
        <v>2657</v>
      </c>
    </row>
    <row r="455" spans="1:40" x14ac:dyDescent="0.25">
      <c r="A455" t="s">
        <v>407</v>
      </c>
      <c r="B455" t="s">
        <v>407</v>
      </c>
      <c r="C455" t="s">
        <v>407</v>
      </c>
      <c r="D455" t="s">
        <v>407</v>
      </c>
      <c r="E455" t="s">
        <v>407</v>
      </c>
      <c r="F455" t="s">
        <v>407</v>
      </c>
      <c r="G455" t="s">
        <v>407</v>
      </c>
      <c r="H455" t="s">
        <v>407</v>
      </c>
      <c r="I455" t="s">
        <v>407</v>
      </c>
      <c r="J455" t="s">
        <v>407</v>
      </c>
      <c r="K455" t="s">
        <v>407</v>
      </c>
      <c r="L455" t="s">
        <v>407</v>
      </c>
      <c r="M455" t="s">
        <v>407</v>
      </c>
      <c r="N455" t="s">
        <v>407</v>
      </c>
      <c r="O455" t="s">
        <v>407</v>
      </c>
      <c r="P455" t="s">
        <v>407</v>
      </c>
      <c r="Q455" t="s">
        <v>407</v>
      </c>
      <c r="R455" t="s">
        <v>407</v>
      </c>
      <c r="S455" t="s">
        <v>407</v>
      </c>
      <c r="T455" t="s">
        <v>407</v>
      </c>
      <c r="U455" t="s">
        <v>407</v>
      </c>
      <c r="V455" t="s">
        <v>407</v>
      </c>
      <c r="W455" t="s">
        <v>407</v>
      </c>
      <c r="X455" t="s">
        <v>407</v>
      </c>
      <c r="Y455" t="s">
        <v>407</v>
      </c>
      <c r="Z455" t="s">
        <v>407</v>
      </c>
      <c r="AA455" t="s">
        <v>407</v>
      </c>
      <c r="AB455" t="s">
        <v>407</v>
      </c>
      <c r="AC455" t="s">
        <v>522</v>
      </c>
      <c r="AD455" t="s">
        <v>521</v>
      </c>
      <c r="AE455">
        <v>10</v>
      </c>
      <c r="AF455">
        <v>4</v>
      </c>
      <c r="AH455" t="s">
        <v>408</v>
      </c>
      <c r="AJ455" t="s">
        <v>37</v>
      </c>
      <c r="AK455" t="s">
        <v>115</v>
      </c>
      <c r="AM455">
        <v>2354</v>
      </c>
      <c r="AN455">
        <v>1262</v>
      </c>
    </row>
    <row r="456" spans="1:40" x14ac:dyDescent="0.25">
      <c r="A456" t="s">
        <v>407</v>
      </c>
      <c r="B456" t="s">
        <v>407</v>
      </c>
      <c r="C456" t="s">
        <v>407</v>
      </c>
      <c r="D456" t="s">
        <v>407</v>
      </c>
      <c r="E456" t="s">
        <v>407</v>
      </c>
      <c r="F456" t="s">
        <v>407</v>
      </c>
      <c r="G456" t="s">
        <v>407</v>
      </c>
      <c r="H456" t="s">
        <v>407</v>
      </c>
      <c r="I456" t="s">
        <v>407</v>
      </c>
      <c r="J456" t="s">
        <v>407</v>
      </c>
      <c r="K456" t="s">
        <v>407</v>
      </c>
      <c r="L456" t="s">
        <v>407</v>
      </c>
      <c r="M456" t="s">
        <v>407</v>
      </c>
      <c r="N456" t="s">
        <v>407</v>
      </c>
      <c r="O456" t="s">
        <v>407</v>
      </c>
      <c r="P456" t="s">
        <v>407</v>
      </c>
      <c r="Q456" t="s">
        <v>407</v>
      </c>
      <c r="R456" t="s">
        <v>407</v>
      </c>
      <c r="S456" t="s">
        <v>407</v>
      </c>
      <c r="T456" t="s">
        <v>407</v>
      </c>
      <c r="U456" t="s">
        <v>407</v>
      </c>
      <c r="V456" t="s">
        <v>407</v>
      </c>
      <c r="W456" t="s">
        <v>407</v>
      </c>
      <c r="X456" t="s">
        <v>407</v>
      </c>
      <c r="Y456" t="s">
        <v>407</v>
      </c>
      <c r="Z456" t="s">
        <v>407</v>
      </c>
      <c r="AA456" t="s">
        <v>407</v>
      </c>
      <c r="AB456" t="s">
        <v>407</v>
      </c>
      <c r="AC456" t="s">
        <v>522</v>
      </c>
      <c r="AD456" t="s">
        <v>521</v>
      </c>
      <c r="AE456">
        <v>10</v>
      </c>
      <c r="AF456">
        <v>5</v>
      </c>
      <c r="AH456" t="s">
        <v>408</v>
      </c>
      <c r="AJ456" t="s">
        <v>37</v>
      </c>
      <c r="AK456" t="s">
        <v>115</v>
      </c>
      <c r="AM456">
        <v>1186</v>
      </c>
      <c r="AN456">
        <v>930</v>
      </c>
    </row>
    <row r="457" spans="1:40" x14ac:dyDescent="0.25">
      <c r="A457" t="s">
        <v>407</v>
      </c>
      <c r="B457" t="s">
        <v>407</v>
      </c>
      <c r="C457" t="s">
        <v>407</v>
      </c>
      <c r="D457" t="s">
        <v>407</v>
      </c>
      <c r="E457" t="s">
        <v>407</v>
      </c>
      <c r="F457" t="s">
        <v>407</v>
      </c>
      <c r="G457" t="s">
        <v>407</v>
      </c>
      <c r="H457" t="s">
        <v>407</v>
      </c>
      <c r="I457" t="s">
        <v>407</v>
      </c>
      <c r="J457" t="s">
        <v>407</v>
      </c>
      <c r="K457" t="s">
        <v>407</v>
      </c>
      <c r="L457" t="s">
        <v>407</v>
      </c>
      <c r="M457" t="s">
        <v>407</v>
      </c>
      <c r="N457" t="s">
        <v>407</v>
      </c>
      <c r="O457" t="s">
        <v>407</v>
      </c>
      <c r="P457" t="s">
        <v>407</v>
      </c>
      <c r="Q457" t="s">
        <v>407</v>
      </c>
      <c r="R457" t="s">
        <v>407</v>
      </c>
      <c r="S457" t="s">
        <v>407</v>
      </c>
      <c r="T457" t="s">
        <v>407</v>
      </c>
      <c r="U457" t="s">
        <v>407</v>
      </c>
      <c r="V457" t="s">
        <v>407</v>
      </c>
      <c r="W457" t="s">
        <v>407</v>
      </c>
      <c r="X457" t="s">
        <v>407</v>
      </c>
      <c r="Y457" t="s">
        <v>407</v>
      </c>
      <c r="Z457" t="s">
        <v>407</v>
      </c>
      <c r="AA457" t="s">
        <v>407</v>
      </c>
      <c r="AB457" t="s">
        <v>407</v>
      </c>
      <c r="AC457" t="s">
        <v>522</v>
      </c>
      <c r="AD457" t="s">
        <v>521</v>
      </c>
      <c r="AE457">
        <v>10</v>
      </c>
      <c r="AF457">
        <v>6</v>
      </c>
      <c r="AH457" t="s">
        <v>411</v>
      </c>
      <c r="AJ457" t="s">
        <v>41</v>
      </c>
      <c r="AK457" t="s">
        <v>119</v>
      </c>
      <c r="AM457">
        <v>1828</v>
      </c>
      <c r="AN457">
        <v>2437</v>
      </c>
    </row>
    <row r="458" spans="1:40" x14ac:dyDescent="0.25">
      <c r="A458" t="s">
        <v>407</v>
      </c>
      <c r="B458" t="s">
        <v>407</v>
      </c>
      <c r="C458" t="s">
        <v>407</v>
      </c>
      <c r="D458" t="s">
        <v>407</v>
      </c>
      <c r="E458" t="s">
        <v>407</v>
      </c>
      <c r="F458" t="s">
        <v>407</v>
      </c>
      <c r="G458" t="s">
        <v>407</v>
      </c>
      <c r="H458" t="s">
        <v>407</v>
      </c>
      <c r="I458" t="s">
        <v>407</v>
      </c>
      <c r="J458" t="s">
        <v>407</v>
      </c>
      <c r="K458" t="s">
        <v>407</v>
      </c>
      <c r="L458" t="s">
        <v>407</v>
      </c>
      <c r="M458" t="s">
        <v>407</v>
      </c>
      <c r="N458" t="s">
        <v>407</v>
      </c>
      <c r="O458" t="s">
        <v>407</v>
      </c>
      <c r="P458" t="s">
        <v>407</v>
      </c>
      <c r="Q458" t="s">
        <v>407</v>
      </c>
      <c r="R458" t="s">
        <v>407</v>
      </c>
      <c r="S458" t="s">
        <v>407</v>
      </c>
      <c r="T458" t="s">
        <v>407</v>
      </c>
      <c r="U458" t="s">
        <v>407</v>
      </c>
      <c r="V458" t="s">
        <v>407</v>
      </c>
      <c r="W458" t="s">
        <v>407</v>
      </c>
      <c r="X458" t="s">
        <v>407</v>
      </c>
      <c r="Y458" t="s">
        <v>407</v>
      </c>
      <c r="Z458" t="s">
        <v>407</v>
      </c>
      <c r="AA458" t="s">
        <v>407</v>
      </c>
      <c r="AB458" t="s">
        <v>407</v>
      </c>
      <c r="AC458" t="s">
        <v>522</v>
      </c>
      <c r="AD458" t="s">
        <v>521</v>
      </c>
      <c r="AE458">
        <v>10</v>
      </c>
      <c r="AF458">
        <v>7</v>
      </c>
      <c r="AH458" t="s">
        <v>411</v>
      </c>
      <c r="AJ458" t="s">
        <v>41</v>
      </c>
      <c r="AK458" t="s">
        <v>119</v>
      </c>
      <c r="AM458">
        <v>1332</v>
      </c>
      <c r="AN458">
        <v>3498</v>
      </c>
    </row>
    <row r="459" spans="1:40" x14ac:dyDescent="0.25">
      <c r="A459" t="s">
        <v>407</v>
      </c>
      <c r="B459" t="s">
        <v>407</v>
      </c>
      <c r="C459" t="s">
        <v>407</v>
      </c>
      <c r="D459" t="s">
        <v>407</v>
      </c>
      <c r="E459" t="s">
        <v>407</v>
      </c>
      <c r="F459" t="s">
        <v>407</v>
      </c>
      <c r="G459" t="s">
        <v>407</v>
      </c>
      <c r="H459" t="s">
        <v>407</v>
      </c>
      <c r="I459" t="s">
        <v>407</v>
      </c>
      <c r="J459" t="s">
        <v>407</v>
      </c>
      <c r="K459" t="s">
        <v>407</v>
      </c>
      <c r="L459" t="s">
        <v>407</v>
      </c>
      <c r="M459" t="s">
        <v>407</v>
      </c>
      <c r="N459" t="s">
        <v>407</v>
      </c>
      <c r="O459" t="s">
        <v>407</v>
      </c>
      <c r="P459" t="s">
        <v>407</v>
      </c>
      <c r="Q459" t="s">
        <v>407</v>
      </c>
      <c r="R459" t="s">
        <v>407</v>
      </c>
      <c r="S459" t="s">
        <v>407</v>
      </c>
      <c r="T459" t="s">
        <v>407</v>
      </c>
      <c r="U459" t="s">
        <v>407</v>
      </c>
      <c r="V459" t="s">
        <v>407</v>
      </c>
      <c r="W459" t="s">
        <v>407</v>
      </c>
      <c r="X459" t="s">
        <v>407</v>
      </c>
      <c r="Y459" t="s">
        <v>407</v>
      </c>
      <c r="Z459" t="s">
        <v>407</v>
      </c>
      <c r="AA459" t="s">
        <v>407</v>
      </c>
      <c r="AB459" t="s">
        <v>407</v>
      </c>
      <c r="AC459" t="s">
        <v>522</v>
      </c>
      <c r="AD459" t="s">
        <v>521</v>
      </c>
      <c r="AE459">
        <v>10</v>
      </c>
      <c r="AF459">
        <v>8</v>
      </c>
      <c r="AH459" t="s">
        <v>411</v>
      </c>
      <c r="AJ459" t="s">
        <v>41</v>
      </c>
      <c r="AK459" t="s">
        <v>119</v>
      </c>
      <c r="AM459">
        <v>1169</v>
      </c>
      <c r="AN459">
        <v>810</v>
      </c>
    </row>
    <row r="460" spans="1:40" x14ac:dyDescent="0.25">
      <c r="A460" t="s">
        <v>407</v>
      </c>
      <c r="B460" t="s">
        <v>407</v>
      </c>
      <c r="C460" t="s">
        <v>407</v>
      </c>
      <c r="D460" t="s">
        <v>407</v>
      </c>
      <c r="E460" t="s">
        <v>407</v>
      </c>
      <c r="F460" t="s">
        <v>407</v>
      </c>
      <c r="G460" t="s">
        <v>407</v>
      </c>
      <c r="H460" t="s">
        <v>407</v>
      </c>
      <c r="I460" t="s">
        <v>407</v>
      </c>
      <c r="J460" t="s">
        <v>407</v>
      </c>
      <c r="K460" t="s">
        <v>407</v>
      </c>
      <c r="L460" t="s">
        <v>407</v>
      </c>
      <c r="M460" t="s">
        <v>407</v>
      </c>
      <c r="N460" t="s">
        <v>407</v>
      </c>
      <c r="O460" t="s">
        <v>407</v>
      </c>
      <c r="P460" t="s">
        <v>407</v>
      </c>
      <c r="Q460" t="s">
        <v>407</v>
      </c>
      <c r="R460" t="s">
        <v>407</v>
      </c>
      <c r="S460" t="s">
        <v>407</v>
      </c>
      <c r="T460" t="s">
        <v>407</v>
      </c>
      <c r="U460" t="s">
        <v>407</v>
      </c>
      <c r="V460" t="s">
        <v>407</v>
      </c>
      <c r="W460" t="s">
        <v>407</v>
      </c>
      <c r="X460" t="s">
        <v>407</v>
      </c>
      <c r="Y460" t="s">
        <v>407</v>
      </c>
      <c r="Z460" t="s">
        <v>407</v>
      </c>
      <c r="AA460" t="s">
        <v>407</v>
      </c>
      <c r="AB460" t="s">
        <v>407</v>
      </c>
      <c r="AC460" t="s">
        <v>522</v>
      </c>
      <c r="AD460" t="s">
        <v>521</v>
      </c>
      <c r="AE460">
        <v>10</v>
      </c>
      <c r="AF460">
        <v>9</v>
      </c>
      <c r="AG460">
        <v>3</v>
      </c>
      <c r="AH460" t="s">
        <v>410</v>
      </c>
      <c r="AJ460" t="s">
        <v>40</v>
      </c>
      <c r="AK460" t="s">
        <v>118</v>
      </c>
      <c r="AM460">
        <v>1466</v>
      </c>
      <c r="AN460">
        <v>1340</v>
      </c>
    </row>
    <row r="461" spans="1:40" x14ac:dyDescent="0.25">
      <c r="A461" t="s">
        <v>407</v>
      </c>
      <c r="B461" t="s">
        <v>407</v>
      </c>
      <c r="C461" t="s">
        <v>407</v>
      </c>
      <c r="D461" t="s">
        <v>407</v>
      </c>
      <c r="E461" t="s">
        <v>407</v>
      </c>
      <c r="F461" t="s">
        <v>407</v>
      </c>
      <c r="G461" t="s">
        <v>407</v>
      </c>
      <c r="H461" t="s">
        <v>407</v>
      </c>
      <c r="I461" t="s">
        <v>407</v>
      </c>
      <c r="J461" t="s">
        <v>407</v>
      </c>
      <c r="K461" t="s">
        <v>407</v>
      </c>
      <c r="L461" t="s">
        <v>407</v>
      </c>
      <c r="M461" t="s">
        <v>407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407</v>
      </c>
      <c r="Z461" t="s">
        <v>407</v>
      </c>
      <c r="AA461" t="s">
        <v>407</v>
      </c>
      <c r="AB461" t="s">
        <v>407</v>
      </c>
      <c r="AC461" t="s">
        <v>522</v>
      </c>
      <c r="AD461" t="s">
        <v>521</v>
      </c>
      <c r="AE461">
        <v>10</v>
      </c>
      <c r="AF461">
        <v>10</v>
      </c>
      <c r="AH461" t="s">
        <v>415</v>
      </c>
      <c r="AJ461" t="s">
        <v>44</v>
      </c>
      <c r="AK461" t="s">
        <v>120</v>
      </c>
      <c r="AM461">
        <v>3944</v>
      </c>
      <c r="AN461">
        <v>2600</v>
      </c>
    </row>
    <row r="462" spans="1:40" x14ac:dyDescent="0.25">
      <c r="A462" t="s">
        <v>407</v>
      </c>
      <c r="B462" t="s">
        <v>407</v>
      </c>
      <c r="C462" t="s">
        <v>407</v>
      </c>
      <c r="D462" t="s">
        <v>407</v>
      </c>
      <c r="E462" t="s">
        <v>407</v>
      </c>
      <c r="F462" t="s">
        <v>407</v>
      </c>
      <c r="G462" t="s">
        <v>407</v>
      </c>
      <c r="H462" t="s">
        <v>407</v>
      </c>
      <c r="I462" t="s">
        <v>407</v>
      </c>
      <c r="J462" t="s">
        <v>407</v>
      </c>
      <c r="K462" t="s">
        <v>407</v>
      </c>
      <c r="L462" t="s">
        <v>407</v>
      </c>
      <c r="M462" t="s">
        <v>407</v>
      </c>
      <c r="N462" t="s">
        <v>407</v>
      </c>
      <c r="O462" t="s">
        <v>407</v>
      </c>
      <c r="P462" t="s">
        <v>407</v>
      </c>
      <c r="Q462" t="s">
        <v>407</v>
      </c>
      <c r="R462" t="s">
        <v>407</v>
      </c>
      <c r="S462" t="s">
        <v>407</v>
      </c>
      <c r="T462" t="s">
        <v>407</v>
      </c>
      <c r="U462" t="s">
        <v>407</v>
      </c>
      <c r="V462" t="s">
        <v>407</v>
      </c>
      <c r="W462" t="s">
        <v>407</v>
      </c>
      <c r="X462" t="s">
        <v>407</v>
      </c>
      <c r="Y462" t="s">
        <v>407</v>
      </c>
      <c r="Z462" t="s">
        <v>407</v>
      </c>
      <c r="AA462" t="s">
        <v>407</v>
      </c>
      <c r="AB462" t="s">
        <v>407</v>
      </c>
      <c r="AC462" t="s">
        <v>524</v>
      </c>
      <c r="AD462" t="s">
        <v>523</v>
      </c>
      <c r="AE462">
        <v>10</v>
      </c>
      <c r="AF462">
        <v>1</v>
      </c>
      <c r="AH462" t="s">
        <v>411</v>
      </c>
      <c r="AJ462" t="s">
        <v>41</v>
      </c>
      <c r="AK462" t="s">
        <v>119</v>
      </c>
      <c r="AM462">
        <v>1535</v>
      </c>
      <c r="AN462">
        <v>1616</v>
      </c>
    </row>
    <row r="463" spans="1:40" x14ac:dyDescent="0.25">
      <c r="A463" t="s">
        <v>407</v>
      </c>
      <c r="B463" t="s">
        <v>407</v>
      </c>
      <c r="C463" t="s">
        <v>407</v>
      </c>
      <c r="D463" t="s">
        <v>407</v>
      </c>
      <c r="E463" t="s">
        <v>407</v>
      </c>
      <c r="F463" t="s">
        <v>407</v>
      </c>
      <c r="G463" t="s">
        <v>407</v>
      </c>
      <c r="H463" t="s">
        <v>407</v>
      </c>
      <c r="I463" t="s">
        <v>407</v>
      </c>
      <c r="J463" t="s">
        <v>407</v>
      </c>
      <c r="K463" t="s">
        <v>407</v>
      </c>
      <c r="L463" t="s">
        <v>407</v>
      </c>
      <c r="M463" t="s">
        <v>407</v>
      </c>
      <c r="N463" t="s">
        <v>407</v>
      </c>
      <c r="O463" t="s">
        <v>407</v>
      </c>
      <c r="P463" t="s">
        <v>407</v>
      </c>
      <c r="Q463" t="s">
        <v>407</v>
      </c>
      <c r="R463" t="s">
        <v>407</v>
      </c>
      <c r="S463" t="s">
        <v>407</v>
      </c>
      <c r="T463" t="s">
        <v>407</v>
      </c>
      <c r="U463" t="s">
        <v>407</v>
      </c>
      <c r="V463" t="s">
        <v>407</v>
      </c>
      <c r="W463" t="s">
        <v>407</v>
      </c>
      <c r="X463" t="s">
        <v>407</v>
      </c>
      <c r="Y463" t="s">
        <v>407</v>
      </c>
      <c r="Z463" t="s">
        <v>407</v>
      </c>
      <c r="AA463" t="s">
        <v>407</v>
      </c>
      <c r="AB463" t="s">
        <v>407</v>
      </c>
      <c r="AC463" t="s">
        <v>524</v>
      </c>
      <c r="AD463" t="s">
        <v>523</v>
      </c>
      <c r="AE463">
        <v>10</v>
      </c>
      <c r="AF463">
        <v>2</v>
      </c>
      <c r="AH463" t="s">
        <v>408</v>
      </c>
      <c r="AJ463" t="s">
        <v>37</v>
      </c>
      <c r="AK463" t="s">
        <v>115</v>
      </c>
      <c r="AM463">
        <v>2276</v>
      </c>
      <c r="AN463">
        <v>845</v>
      </c>
    </row>
    <row r="464" spans="1:40" x14ac:dyDescent="0.25">
      <c r="A464" t="s">
        <v>407</v>
      </c>
      <c r="B464" t="s">
        <v>407</v>
      </c>
      <c r="C464" t="s">
        <v>407</v>
      </c>
      <c r="D464" t="s">
        <v>407</v>
      </c>
      <c r="E464" t="s">
        <v>407</v>
      </c>
      <c r="F464" t="s">
        <v>407</v>
      </c>
      <c r="G464" t="s">
        <v>407</v>
      </c>
      <c r="H464" t="s">
        <v>407</v>
      </c>
      <c r="I464" t="s">
        <v>407</v>
      </c>
      <c r="J464" t="s">
        <v>407</v>
      </c>
      <c r="K464" t="s">
        <v>407</v>
      </c>
      <c r="L464" t="s">
        <v>407</v>
      </c>
      <c r="M464" t="s">
        <v>407</v>
      </c>
      <c r="N464" t="s">
        <v>407</v>
      </c>
      <c r="O464" t="s">
        <v>407</v>
      </c>
      <c r="P464" t="s">
        <v>407</v>
      </c>
      <c r="Q464" t="s">
        <v>407</v>
      </c>
      <c r="R464" t="s">
        <v>407</v>
      </c>
      <c r="S464" t="s">
        <v>407</v>
      </c>
      <c r="T464" t="s">
        <v>407</v>
      </c>
      <c r="U464" t="s">
        <v>407</v>
      </c>
      <c r="V464" t="s">
        <v>407</v>
      </c>
      <c r="W464" t="s">
        <v>407</v>
      </c>
      <c r="X464" t="s">
        <v>407</v>
      </c>
      <c r="Y464" t="s">
        <v>407</v>
      </c>
      <c r="Z464" t="s">
        <v>407</v>
      </c>
      <c r="AA464" t="s">
        <v>407</v>
      </c>
      <c r="AB464" t="s">
        <v>407</v>
      </c>
      <c r="AC464" t="s">
        <v>524</v>
      </c>
      <c r="AD464" t="s">
        <v>523</v>
      </c>
      <c r="AE464">
        <v>10</v>
      </c>
      <c r="AF464">
        <v>3</v>
      </c>
      <c r="AH464" t="s">
        <v>408</v>
      </c>
      <c r="AJ464" t="s">
        <v>37</v>
      </c>
      <c r="AK464" t="s">
        <v>115</v>
      </c>
      <c r="AM464">
        <v>2768</v>
      </c>
      <c r="AN464">
        <v>2351</v>
      </c>
    </row>
    <row r="465" spans="1:40" x14ac:dyDescent="0.25">
      <c r="A465" t="s">
        <v>407</v>
      </c>
      <c r="B465" t="s">
        <v>407</v>
      </c>
      <c r="C465" t="s">
        <v>407</v>
      </c>
      <c r="D465" t="s">
        <v>407</v>
      </c>
      <c r="E465" t="s">
        <v>407</v>
      </c>
      <c r="F465" t="s">
        <v>407</v>
      </c>
      <c r="G465" t="s">
        <v>407</v>
      </c>
      <c r="H465" t="s">
        <v>407</v>
      </c>
      <c r="I465" t="s">
        <v>407</v>
      </c>
      <c r="J465" t="s">
        <v>407</v>
      </c>
      <c r="K465" t="s">
        <v>407</v>
      </c>
      <c r="L465" t="s">
        <v>407</v>
      </c>
      <c r="M465" t="s">
        <v>407</v>
      </c>
      <c r="N465" t="s">
        <v>407</v>
      </c>
      <c r="O465" t="s">
        <v>407</v>
      </c>
      <c r="P465" t="s">
        <v>407</v>
      </c>
      <c r="Q465" t="s">
        <v>407</v>
      </c>
      <c r="R465" t="s">
        <v>407</v>
      </c>
      <c r="S465" t="s">
        <v>407</v>
      </c>
      <c r="T465" t="s">
        <v>407</v>
      </c>
      <c r="U465" t="s">
        <v>407</v>
      </c>
      <c r="V465" t="s">
        <v>407</v>
      </c>
      <c r="W465" t="s">
        <v>407</v>
      </c>
      <c r="X465" t="s">
        <v>407</v>
      </c>
      <c r="Y465" t="s">
        <v>407</v>
      </c>
      <c r="Z465" t="s">
        <v>407</v>
      </c>
      <c r="AA465" t="s">
        <v>407</v>
      </c>
      <c r="AB465" t="s">
        <v>407</v>
      </c>
      <c r="AC465" t="s">
        <v>524</v>
      </c>
      <c r="AD465" t="s">
        <v>523</v>
      </c>
      <c r="AE465">
        <v>10</v>
      </c>
      <c r="AF465">
        <v>4</v>
      </c>
      <c r="AG465">
        <v>3</v>
      </c>
      <c r="AH465" t="s">
        <v>410</v>
      </c>
      <c r="AJ465" t="s">
        <v>40</v>
      </c>
      <c r="AK465" t="s">
        <v>118</v>
      </c>
      <c r="AM465">
        <v>4040</v>
      </c>
      <c r="AN465">
        <v>539</v>
      </c>
    </row>
    <row r="466" spans="1:40" x14ac:dyDescent="0.25">
      <c r="A466" t="s">
        <v>407</v>
      </c>
      <c r="B466" t="s">
        <v>407</v>
      </c>
      <c r="C466" t="s">
        <v>407</v>
      </c>
      <c r="D466" t="s">
        <v>407</v>
      </c>
      <c r="E466" t="s">
        <v>407</v>
      </c>
      <c r="F466" t="s">
        <v>407</v>
      </c>
      <c r="G466" t="s">
        <v>407</v>
      </c>
      <c r="H466" t="s">
        <v>407</v>
      </c>
      <c r="I466" t="s">
        <v>407</v>
      </c>
      <c r="J466" t="s">
        <v>407</v>
      </c>
      <c r="K466" t="s">
        <v>407</v>
      </c>
      <c r="L466" t="s">
        <v>407</v>
      </c>
      <c r="M466" t="s">
        <v>407</v>
      </c>
      <c r="N466" t="s">
        <v>407</v>
      </c>
      <c r="O466" t="s">
        <v>407</v>
      </c>
      <c r="P466" t="s">
        <v>407</v>
      </c>
      <c r="Q466" t="s">
        <v>407</v>
      </c>
      <c r="R466" t="s">
        <v>407</v>
      </c>
      <c r="S466" t="s">
        <v>407</v>
      </c>
      <c r="T466" t="s">
        <v>407</v>
      </c>
      <c r="U466" t="s">
        <v>407</v>
      </c>
      <c r="V466" t="s">
        <v>407</v>
      </c>
      <c r="W466" t="s">
        <v>407</v>
      </c>
      <c r="X466" t="s">
        <v>407</v>
      </c>
      <c r="Y466" t="s">
        <v>407</v>
      </c>
      <c r="Z466" t="s">
        <v>407</v>
      </c>
      <c r="AA466" t="s">
        <v>407</v>
      </c>
      <c r="AB466" t="s">
        <v>407</v>
      </c>
      <c r="AC466" t="s">
        <v>524</v>
      </c>
      <c r="AD466" t="s">
        <v>523</v>
      </c>
      <c r="AE466">
        <v>10</v>
      </c>
      <c r="AF466">
        <v>5</v>
      </c>
      <c r="AH466" t="s">
        <v>411</v>
      </c>
      <c r="AJ466" t="s">
        <v>41</v>
      </c>
      <c r="AK466" t="s">
        <v>119</v>
      </c>
      <c r="AM466">
        <v>1450</v>
      </c>
      <c r="AN466">
        <v>2824</v>
      </c>
    </row>
    <row r="467" spans="1:40" x14ac:dyDescent="0.25">
      <c r="A467" t="s">
        <v>407</v>
      </c>
      <c r="B467" t="s">
        <v>407</v>
      </c>
      <c r="C467" t="s">
        <v>407</v>
      </c>
      <c r="D467" t="s">
        <v>407</v>
      </c>
      <c r="E467" t="s">
        <v>407</v>
      </c>
      <c r="F467" t="s">
        <v>407</v>
      </c>
      <c r="G467" t="s">
        <v>407</v>
      </c>
      <c r="H467" t="s">
        <v>407</v>
      </c>
      <c r="I467" t="s">
        <v>407</v>
      </c>
      <c r="J467" t="s">
        <v>407</v>
      </c>
      <c r="K467" t="s">
        <v>407</v>
      </c>
      <c r="L467" t="s">
        <v>407</v>
      </c>
      <c r="M467" t="s">
        <v>407</v>
      </c>
      <c r="N467" t="s">
        <v>407</v>
      </c>
      <c r="O467" t="s">
        <v>407</v>
      </c>
      <c r="P467" t="s">
        <v>407</v>
      </c>
      <c r="Q467" t="s">
        <v>407</v>
      </c>
      <c r="R467" t="s">
        <v>407</v>
      </c>
      <c r="S467" t="s">
        <v>407</v>
      </c>
      <c r="T467" t="s">
        <v>407</v>
      </c>
      <c r="U467" t="s">
        <v>407</v>
      </c>
      <c r="V467" t="s">
        <v>407</v>
      </c>
      <c r="W467" t="s">
        <v>407</v>
      </c>
      <c r="X467" t="s">
        <v>407</v>
      </c>
      <c r="Y467" t="s">
        <v>407</v>
      </c>
      <c r="Z467" t="s">
        <v>407</v>
      </c>
      <c r="AA467" t="s">
        <v>407</v>
      </c>
      <c r="AB467" t="s">
        <v>407</v>
      </c>
      <c r="AC467" t="s">
        <v>524</v>
      </c>
      <c r="AD467" t="s">
        <v>523</v>
      </c>
      <c r="AE467">
        <v>10</v>
      </c>
      <c r="AF467">
        <v>6</v>
      </c>
      <c r="AH467" t="s">
        <v>411</v>
      </c>
      <c r="AJ467" t="s">
        <v>41</v>
      </c>
      <c r="AK467" t="s">
        <v>119</v>
      </c>
      <c r="AM467">
        <v>1635</v>
      </c>
      <c r="AN467">
        <v>3005</v>
      </c>
    </row>
    <row r="468" spans="1:40" x14ac:dyDescent="0.25">
      <c r="A468" t="s">
        <v>407</v>
      </c>
      <c r="B468" t="s">
        <v>407</v>
      </c>
      <c r="C468" t="s">
        <v>407</v>
      </c>
      <c r="D468" t="s">
        <v>407</v>
      </c>
      <c r="E468" t="s">
        <v>407</v>
      </c>
      <c r="F468" t="s">
        <v>407</v>
      </c>
      <c r="G468" t="s">
        <v>407</v>
      </c>
      <c r="H468" t="s">
        <v>407</v>
      </c>
      <c r="I468" t="s">
        <v>407</v>
      </c>
      <c r="J468" t="s">
        <v>407</v>
      </c>
      <c r="K468" t="s">
        <v>407</v>
      </c>
      <c r="L468" t="s">
        <v>407</v>
      </c>
      <c r="M468" t="s">
        <v>407</v>
      </c>
      <c r="N468" t="s">
        <v>407</v>
      </c>
      <c r="O468" t="s">
        <v>407</v>
      </c>
      <c r="P468" t="s">
        <v>407</v>
      </c>
      <c r="Q468" t="s">
        <v>407</v>
      </c>
      <c r="R468" t="s">
        <v>407</v>
      </c>
      <c r="S468" t="s">
        <v>407</v>
      </c>
      <c r="T468" t="s">
        <v>407</v>
      </c>
      <c r="U468" t="s">
        <v>407</v>
      </c>
      <c r="V468" t="s">
        <v>407</v>
      </c>
      <c r="W468" t="s">
        <v>407</v>
      </c>
      <c r="X468" t="s">
        <v>407</v>
      </c>
      <c r="Y468" t="s">
        <v>407</v>
      </c>
      <c r="Z468" t="s">
        <v>407</v>
      </c>
      <c r="AA468" t="s">
        <v>407</v>
      </c>
      <c r="AB468" t="s">
        <v>407</v>
      </c>
      <c r="AC468" t="s">
        <v>524</v>
      </c>
      <c r="AD468" t="s">
        <v>523</v>
      </c>
      <c r="AE468">
        <v>10</v>
      </c>
      <c r="AF468">
        <v>7</v>
      </c>
      <c r="AH468" t="s">
        <v>408</v>
      </c>
      <c r="AJ468" t="s">
        <v>37</v>
      </c>
      <c r="AK468" t="s">
        <v>115</v>
      </c>
      <c r="AM468">
        <v>3322</v>
      </c>
      <c r="AN468">
        <v>2256</v>
      </c>
    </row>
    <row r="469" spans="1:40" x14ac:dyDescent="0.25">
      <c r="A469" t="s">
        <v>407</v>
      </c>
      <c r="B469" t="s">
        <v>407</v>
      </c>
      <c r="C469" t="s">
        <v>407</v>
      </c>
      <c r="D469" t="s">
        <v>407</v>
      </c>
      <c r="E469" t="s">
        <v>407</v>
      </c>
      <c r="F469" t="s">
        <v>407</v>
      </c>
      <c r="G469" t="s">
        <v>407</v>
      </c>
      <c r="H469" t="s">
        <v>407</v>
      </c>
      <c r="I469" t="s">
        <v>407</v>
      </c>
      <c r="J469" t="s">
        <v>407</v>
      </c>
      <c r="K469" t="s">
        <v>407</v>
      </c>
      <c r="L469" t="s">
        <v>407</v>
      </c>
      <c r="M469" t="s">
        <v>407</v>
      </c>
      <c r="N469" t="s">
        <v>407</v>
      </c>
      <c r="O469" t="s">
        <v>407</v>
      </c>
      <c r="P469" t="s">
        <v>407</v>
      </c>
      <c r="Q469" t="s">
        <v>407</v>
      </c>
      <c r="R469" t="s">
        <v>407</v>
      </c>
      <c r="S469" t="s">
        <v>407</v>
      </c>
      <c r="T469" t="s">
        <v>407</v>
      </c>
      <c r="U469" t="s">
        <v>407</v>
      </c>
      <c r="V469" t="s">
        <v>407</v>
      </c>
      <c r="W469" t="s">
        <v>407</v>
      </c>
      <c r="X469" t="s">
        <v>407</v>
      </c>
      <c r="Y469" t="s">
        <v>407</v>
      </c>
      <c r="Z469" t="s">
        <v>407</v>
      </c>
      <c r="AA469" t="s">
        <v>407</v>
      </c>
      <c r="AB469" t="s">
        <v>407</v>
      </c>
      <c r="AC469" t="s">
        <v>524</v>
      </c>
      <c r="AD469" t="s">
        <v>523</v>
      </c>
      <c r="AE469">
        <v>10</v>
      </c>
      <c r="AF469">
        <v>8</v>
      </c>
      <c r="AH469" t="s">
        <v>408</v>
      </c>
      <c r="AJ469" t="s">
        <v>37</v>
      </c>
      <c r="AK469" t="s">
        <v>115</v>
      </c>
      <c r="AM469">
        <v>2238</v>
      </c>
      <c r="AN469">
        <v>1407</v>
      </c>
    </row>
    <row r="470" spans="1:40" x14ac:dyDescent="0.25">
      <c r="A470" t="s">
        <v>407</v>
      </c>
      <c r="B470" t="s">
        <v>407</v>
      </c>
      <c r="C470" t="s">
        <v>407</v>
      </c>
      <c r="D470" t="s">
        <v>407</v>
      </c>
      <c r="E470" t="s">
        <v>407</v>
      </c>
      <c r="F470" t="s">
        <v>407</v>
      </c>
      <c r="G470" t="s">
        <v>407</v>
      </c>
      <c r="H470" t="s">
        <v>407</v>
      </c>
      <c r="I470" t="s">
        <v>407</v>
      </c>
      <c r="J470" t="s">
        <v>407</v>
      </c>
      <c r="K470" t="s">
        <v>407</v>
      </c>
      <c r="L470" t="s">
        <v>407</v>
      </c>
      <c r="M470" t="s">
        <v>407</v>
      </c>
      <c r="N470" t="s">
        <v>407</v>
      </c>
      <c r="O470" t="s">
        <v>407</v>
      </c>
      <c r="P470" t="s">
        <v>407</v>
      </c>
      <c r="Q470" t="s">
        <v>407</v>
      </c>
      <c r="R470" t="s">
        <v>407</v>
      </c>
      <c r="S470" t="s">
        <v>407</v>
      </c>
      <c r="T470" t="s">
        <v>407</v>
      </c>
      <c r="U470" t="s">
        <v>407</v>
      </c>
      <c r="V470" t="s">
        <v>407</v>
      </c>
      <c r="W470" t="s">
        <v>407</v>
      </c>
      <c r="X470" t="s">
        <v>407</v>
      </c>
      <c r="Y470" t="s">
        <v>407</v>
      </c>
      <c r="Z470" t="s">
        <v>407</v>
      </c>
      <c r="AA470" t="s">
        <v>407</v>
      </c>
      <c r="AB470" t="s">
        <v>407</v>
      </c>
      <c r="AC470" t="s">
        <v>524</v>
      </c>
      <c r="AD470" t="s">
        <v>523</v>
      </c>
      <c r="AE470">
        <v>10</v>
      </c>
      <c r="AF470">
        <v>9</v>
      </c>
      <c r="AH470" t="s">
        <v>408</v>
      </c>
      <c r="AJ470" t="s">
        <v>37</v>
      </c>
      <c r="AK470" t="s">
        <v>115</v>
      </c>
      <c r="AM470">
        <v>4007</v>
      </c>
      <c r="AN470">
        <v>2860</v>
      </c>
    </row>
    <row r="471" spans="1:40" x14ac:dyDescent="0.25">
      <c r="A471" t="s">
        <v>407</v>
      </c>
      <c r="B471" t="s">
        <v>407</v>
      </c>
      <c r="C471" t="s">
        <v>407</v>
      </c>
      <c r="D471" t="s">
        <v>407</v>
      </c>
      <c r="E471" t="s">
        <v>407</v>
      </c>
      <c r="F471" t="s">
        <v>407</v>
      </c>
      <c r="G471" t="s">
        <v>407</v>
      </c>
      <c r="H471" t="s">
        <v>407</v>
      </c>
      <c r="I471" t="s">
        <v>407</v>
      </c>
      <c r="J471" t="s">
        <v>407</v>
      </c>
      <c r="K471" t="s">
        <v>407</v>
      </c>
      <c r="L471" t="s">
        <v>407</v>
      </c>
      <c r="M471" t="s">
        <v>407</v>
      </c>
      <c r="N471" t="s">
        <v>407</v>
      </c>
      <c r="O471" t="s">
        <v>407</v>
      </c>
      <c r="P471" t="s">
        <v>407</v>
      </c>
      <c r="Q471" t="s">
        <v>407</v>
      </c>
      <c r="R471" t="s">
        <v>407</v>
      </c>
      <c r="S471" t="s">
        <v>407</v>
      </c>
      <c r="T471" t="s">
        <v>407</v>
      </c>
      <c r="U471" t="s">
        <v>407</v>
      </c>
      <c r="V471" t="s">
        <v>407</v>
      </c>
      <c r="W471" t="s">
        <v>407</v>
      </c>
      <c r="X471" t="s">
        <v>407</v>
      </c>
      <c r="Y471" t="s">
        <v>407</v>
      </c>
      <c r="Z471" t="s">
        <v>407</v>
      </c>
      <c r="AA471" t="s">
        <v>407</v>
      </c>
      <c r="AB471" t="s">
        <v>407</v>
      </c>
      <c r="AC471" t="s">
        <v>524</v>
      </c>
      <c r="AD471" t="s">
        <v>523</v>
      </c>
      <c r="AE471">
        <v>10</v>
      </c>
      <c r="AF471">
        <v>10</v>
      </c>
      <c r="AH471" t="s">
        <v>415</v>
      </c>
      <c r="AJ471" t="s">
        <v>44</v>
      </c>
      <c r="AK471" t="s">
        <v>120</v>
      </c>
      <c r="AM471">
        <v>1482</v>
      </c>
      <c r="AN471">
        <v>1663</v>
      </c>
    </row>
    <row r="472" spans="1:40" x14ac:dyDescent="0.25">
      <c r="A472" t="s">
        <v>407</v>
      </c>
      <c r="B472" t="s">
        <v>407</v>
      </c>
      <c r="C472" t="s">
        <v>407</v>
      </c>
      <c r="D472" t="s">
        <v>407</v>
      </c>
      <c r="E472" t="s">
        <v>407</v>
      </c>
      <c r="F472" t="s">
        <v>407</v>
      </c>
      <c r="G472" t="s">
        <v>407</v>
      </c>
      <c r="H472" t="s">
        <v>407</v>
      </c>
      <c r="I472" t="s">
        <v>407</v>
      </c>
      <c r="J472" t="s">
        <v>407</v>
      </c>
      <c r="K472" t="s">
        <v>407</v>
      </c>
      <c r="L472" t="s">
        <v>407</v>
      </c>
      <c r="M472" t="s">
        <v>407</v>
      </c>
      <c r="N472" t="s">
        <v>407</v>
      </c>
      <c r="O472" t="s">
        <v>407</v>
      </c>
      <c r="P472" t="s">
        <v>407</v>
      </c>
      <c r="Q472" t="s">
        <v>407</v>
      </c>
      <c r="R472" t="s">
        <v>407</v>
      </c>
      <c r="S472" t="s">
        <v>407</v>
      </c>
      <c r="T472" t="s">
        <v>407</v>
      </c>
      <c r="U472" t="s">
        <v>407</v>
      </c>
      <c r="V472" t="s">
        <v>407</v>
      </c>
      <c r="W472" t="s">
        <v>407</v>
      </c>
      <c r="X472" t="s">
        <v>407</v>
      </c>
      <c r="Y472" t="s">
        <v>407</v>
      </c>
      <c r="Z472" t="s">
        <v>407</v>
      </c>
      <c r="AA472" t="s">
        <v>407</v>
      </c>
      <c r="AB472" t="s">
        <v>407</v>
      </c>
      <c r="AC472" t="s">
        <v>526</v>
      </c>
      <c r="AD472" t="s">
        <v>525</v>
      </c>
      <c r="AE472">
        <v>10</v>
      </c>
      <c r="AF472">
        <v>1</v>
      </c>
      <c r="AH472" t="s">
        <v>411</v>
      </c>
      <c r="AJ472" t="s">
        <v>41</v>
      </c>
      <c r="AK472" t="s">
        <v>119</v>
      </c>
      <c r="AM472">
        <v>3989</v>
      </c>
      <c r="AN472">
        <v>1550</v>
      </c>
    </row>
    <row r="473" spans="1:40" x14ac:dyDescent="0.25">
      <c r="A473" t="s">
        <v>407</v>
      </c>
      <c r="B473" t="s">
        <v>407</v>
      </c>
      <c r="C473" t="s">
        <v>407</v>
      </c>
      <c r="D473" t="s">
        <v>407</v>
      </c>
      <c r="E473" t="s">
        <v>407</v>
      </c>
      <c r="F473" t="s">
        <v>407</v>
      </c>
      <c r="G473" t="s">
        <v>407</v>
      </c>
      <c r="H473" t="s">
        <v>407</v>
      </c>
      <c r="I473" t="s">
        <v>407</v>
      </c>
      <c r="J473" t="s">
        <v>407</v>
      </c>
      <c r="K473" t="s">
        <v>407</v>
      </c>
      <c r="L473" t="s">
        <v>407</v>
      </c>
      <c r="M473" t="s">
        <v>407</v>
      </c>
      <c r="N473" t="s">
        <v>407</v>
      </c>
      <c r="O473" t="s">
        <v>407</v>
      </c>
      <c r="P473" t="s">
        <v>407</v>
      </c>
      <c r="Q473" t="s">
        <v>407</v>
      </c>
      <c r="R473" t="s">
        <v>407</v>
      </c>
      <c r="S473" t="s">
        <v>407</v>
      </c>
      <c r="T473" t="s">
        <v>407</v>
      </c>
      <c r="U473" t="s">
        <v>407</v>
      </c>
      <c r="V473" t="s">
        <v>407</v>
      </c>
      <c r="W473" t="s">
        <v>407</v>
      </c>
      <c r="X473" t="s">
        <v>407</v>
      </c>
      <c r="Y473" t="s">
        <v>407</v>
      </c>
      <c r="Z473" t="s">
        <v>407</v>
      </c>
      <c r="AA473" t="s">
        <v>407</v>
      </c>
      <c r="AB473" t="s">
        <v>407</v>
      </c>
      <c r="AC473" t="s">
        <v>526</v>
      </c>
      <c r="AD473" t="s">
        <v>525</v>
      </c>
      <c r="AE473">
        <v>10</v>
      </c>
      <c r="AF473">
        <v>2</v>
      </c>
      <c r="AG473">
        <v>1</v>
      </c>
      <c r="AH473" t="s">
        <v>412</v>
      </c>
      <c r="AJ473" t="s">
        <v>42</v>
      </c>
      <c r="AK473" t="s">
        <v>114</v>
      </c>
      <c r="AM473">
        <v>1562</v>
      </c>
      <c r="AN473">
        <v>979</v>
      </c>
    </row>
    <row r="474" spans="1:40" x14ac:dyDescent="0.25">
      <c r="A474" t="s">
        <v>407</v>
      </c>
      <c r="B474" t="s">
        <v>407</v>
      </c>
      <c r="C474" t="s">
        <v>407</v>
      </c>
      <c r="D474" t="s">
        <v>407</v>
      </c>
      <c r="E474" t="s">
        <v>407</v>
      </c>
      <c r="F474" t="s">
        <v>407</v>
      </c>
      <c r="G474" t="s">
        <v>407</v>
      </c>
      <c r="H474" t="s">
        <v>407</v>
      </c>
      <c r="I474" t="s">
        <v>407</v>
      </c>
      <c r="J474" t="s">
        <v>407</v>
      </c>
      <c r="K474" t="s">
        <v>407</v>
      </c>
      <c r="L474" t="s">
        <v>407</v>
      </c>
      <c r="M474" t="s">
        <v>407</v>
      </c>
      <c r="N474" t="s">
        <v>407</v>
      </c>
      <c r="O474" t="s">
        <v>407</v>
      </c>
      <c r="P474" t="s">
        <v>407</v>
      </c>
      <c r="Q474" t="s">
        <v>407</v>
      </c>
      <c r="R474" t="s">
        <v>407</v>
      </c>
      <c r="S474" t="s">
        <v>407</v>
      </c>
      <c r="T474" t="s">
        <v>407</v>
      </c>
      <c r="U474" t="s">
        <v>407</v>
      </c>
      <c r="V474" t="s">
        <v>407</v>
      </c>
      <c r="W474" t="s">
        <v>407</v>
      </c>
      <c r="X474" t="s">
        <v>407</v>
      </c>
      <c r="Y474" t="s">
        <v>407</v>
      </c>
      <c r="Z474" t="s">
        <v>407</v>
      </c>
      <c r="AA474" t="s">
        <v>407</v>
      </c>
      <c r="AB474" t="s">
        <v>407</v>
      </c>
      <c r="AC474" t="s">
        <v>526</v>
      </c>
      <c r="AD474" t="s">
        <v>525</v>
      </c>
      <c r="AE474">
        <v>10</v>
      </c>
      <c r="AF474">
        <v>3</v>
      </c>
      <c r="AH474" t="s">
        <v>415</v>
      </c>
      <c r="AJ474" t="s">
        <v>44</v>
      </c>
      <c r="AK474" t="s">
        <v>120</v>
      </c>
      <c r="AM474">
        <v>3581</v>
      </c>
      <c r="AN474">
        <v>796</v>
      </c>
    </row>
    <row r="475" spans="1:40" x14ac:dyDescent="0.25">
      <c r="A475" t="s">
        <v>407</v>
      </c>
      <c r="B475" t="s">
        <v>407</v>
      </c>
      <c r="C475" t="s">
        <v>407</v>
      </c>
      <c r="D475" t="s">
        <v>407</v>
      </c>
      <c r="E475" t="s">
        <v>407</v>
      </c>
      <c r="F475" t="s">
        <v>407</v>
      </c>
      <c r="G475" t="s">
        <v>407</v>
      </c>
      <c r="H475" t="s">
        <v>407</v>
      </c>
      <c r="I475" t="s">
        <v>407</v>
      </c>
      <c r="J475" t="s">
        <v>407</v>
      </c>
      <c r="K475" t="s">
        <v>407</v>
      </c>
      <c r="L475" t="s">
        <v>407</v>
      </c>
      <c r="M475" t="s">
        <v>407</v>
      </c>
      <c r="N475" t="s">
        <v>407</v>
      </c>
      <c r="O475" t="s">
        <v>407</v>
      </c>
      <c r="P475" t="s">
        <v>407</v>
      </c>
      <c r="Q475" t="s">
        <v>407</v>
      </c>
      <c r="R475" t="s">
        <v>407</v>
      </c>
      <c r="S475" t="s">
        <v>407</v>
      </c>
      <c r="T475" t="s">
        <v>407</v>
      </c>
      <c r="U475" t="s">
        <v>407</v>
      </c>
      <c r="V475" t="s">
        <v>407</v>
      </c>
      <c r="W475" t="s">
        <v>407</v>
      </c>
      <c r="X475" t="s">
        <v>407</v>
      </c>
      <c r="Y475" t="s">
        <v>407</v>
      </c>
      <c r="Z475" t="s">
        <v>407</v>
      </c>
      <c r="AA475" t="s">
        <v>407</v>
      </c>
      <c r="AB475" t="s">
        <v>407</v>
      </c>
      <c r="AC475" t="s">
        <v>526</v>
      </c>
      <c r="AD475" t="s">
        <v>525</v>
      </c>
      <c r="AE475">
        <v>10</v>
      </c>
      <c r="AF475">
        <v>4</v>
      </c>
      <c r="AH475" t="s">
        <v>408</v>
      </c>
      <c r="AJ475" t="s">
        <v>37</v>
      </c>
      <c r="AK475" t="s">
        <v>115</v>
      </c>
      <c r="AM475">
        <v>1353</v>
      </c>
      <c r="AN475">
        <v>2759</v>
      </c>
    </row>
    <row r="476" spans="1:40" x14ac:dyDescent="0.25">
      <c r="A476" t="s">
        <v>407</v>
      </c>
      <c r="B476" t="s">
        <v>407</v>
      </c>
      <c r="C476" t="s">
        <v>407</v>
      </c>
      <c r="D476" t="s">
        <v>407</v>
      </c>
      <c r="E476" t="s">
        <v>407</v>
      </c>
      <c r="F476" t="s">
        <v>407</v>
      </c>
      <c r="G476" t="s">
        <v>407</v>
      </c>
      <c r="H476" t="s">
        <v>407</v>
      </c>
      <c r="I476" t="s">
        <v>407</v>
      </c>
      <c r="J476" t="s">
        <v>407</v>
      </c>
      <c r="K476" t="s">
        <v>407</v>
      </c>
      <c r="L476" t="s">
        <v>407</v>
      </c>
      <c r="M476" t="s">
        <v>407</v>
      </c>
      <c r="N476" t="s">
        <v>407</v>
      </c>
      <c r="O476" t="s">
        <v>407</v>
      </c>
      <c r="P476" t="s">
        <v>407</v>
      </c>
      <c r="Q476" t="s">
        <v>407</v>
      </c>
      <c r="R476" t="s">
        <v>407</v>
      </c>
      <c r="S476" t="s">
        <v>407</v>
      </c>
      <c r="T476" t="s">
        <v>407</v>
      </c>
      <c r="U476" t="s">
        <v>407</v>
      </c>
      <c r="V476" t="s">
        <v>407</v>
      </c>
      <c r="W476" t="s">
        <v>407</v>
      </c>
      <c r="X476" t="s">
        <v>407</v>
      </c>
      <c r="Y476" t="s">
        <v>407</v>
      </c>
      <c r="Z476" t="s">
        <v>407</v>
      </c>
      <c r="AA476" t="s">
        <v>407</v>
      </c>
      <c r="AB476" t="s">
        <v>407</v>
      </c>
      <c r="AC476" t="s">
        <v>526</v>
      </c>
      <c r="AD476" t="s">
        <v>525</v>
      </c>
      <c r="AE476">
        <v>10</v>
      </c>
      <c r="AF476">
        <v>5</v>
      </c>
      <c r="AH476" t="s">
        <v>415</v>
      </c>
      <c r="AJ476" t="s">
        <v>44</v>
      </c>
      <c r="AK476" t="s">
        <v>120</v>
      </c>
      <c r="AM476">
        <v>2041</v>
      </c>
      <c r="AN476">
        <v>933</v>
      </c>
    </row>
    <row r="477" spans="1:40" x14ac:dyDescent="0.25">
      <c r="A477" t="s">
        <v>407</v>
      </c>
      <c r="B477" t="s">
        <v>407</v>
      </c>
      <c r="C477" t="s">
        <v>407</v>
      </c>
      <c r="D477" t="s">
        <v>407</v>
      </c>
      <c r="E477" t="s">
        <v>407</v>
      </c>
      <c r="F477" t="s">
        <v>407</v>
      </c>
      <c r="G477" t="s">
        <v>407</v>
      </c>
      <c r="H477" t="s">
        <v>407</v>
      </c>
      <c r="I477" t="s">
        <v>407</v>
      </c>
      <c r="J477" t="s">
        <v>407</v>
      </c>
      <c r="K477" t="s">
        <v>407</v>
      </c>
      <c r="L477" t="s">
        <v>407</v>
      </c>
      <c r="M477" t="s">
        <v>407</v>
      </c>
      <c r="N477" t="s">
        <v>407</v>
      </c>
      <c r="O477" t="s">
        <v>407</v>
      </c>
      <c r="P477" t="s">
        <v>407</v>
      </c>
      <c r="Q477" t="s">
        <v>407</v>
      </c>
      <c r="R477" t="s">
        <v>407</v>
      </c>
      <c r="S477" t="s">
        <v>407</v>
      </c>
      <c r="T477" t="s">
        <v>407</v>
      </c>
      <c r="U477" t="s">
        <v>407</v>
      </c>
      <c r="V477" t="s">
        <v>407</v>
      </c>
      <c r="W477" t="s">
        <v>407</v>
      </c>
      <c r="X477" t="s">
        <v>407</v>
      </c>
      <c r="Y477" t="s">
        <v>407</v>
      </c>
      <c r="Z477" t="s">
        <v>407</v>
      </c>
      <c r="AA477" t="s">
        <v>407</v>
      </c>
      <c r="AB477" t="s">
        <v>407</v>
      </c>
      <c r="AC477" t="s">
        <v>526</v>
      </c>
      <c r="AD477" t="s">
        <v>525</v>
      </c>
      <c r="AE477">
        <v>10</v>
      </c>
      <c r="AF477">
        <v>6</v>
      </c>
      <c r="AH477" t="s">
        <v>415</v>
      </c>
      <c r="AJ477" t="s">
        <v>44</v>
      </c>
      <c r="AK477" t="s">
        <v>120</v>
      </c>
      <c r="AM477">
        <v>4254</v>
      </c>
      <c r="AN477">
        <v>2401</v>
      </c>
    </row>
    <row r="478" spans="1:40" x14ac:dyDescent="0.25">
      <c r="A478" t="s">
        <v>407</v>
      </c>
      <c r="B478" t="s">
        <v>407</v>
      </c>
      <c r="C478" t="s">
        <v>407</v>
      </c>
      <c r="D478" t="s">
        <v>407</v>
      </c>
      <c r="E478" t="s">
        <v>407</v>
      </c>
      <c r="F478" t="s">
        <v>407</v>
      </c>
      <c r="G478" t="s">
        <v>407</v>
      </c>
      <c r="H478" t="s">
        <v>407</v>
      </c>
      <c r="I478" t="s">
        <v>407</v>
      </c>
      <c r="J478" t="s">
        <v>407</v>
      </c>
      <c r="K478" t="s">
        <v>407</v>
      </c>
      <c r="L478" t="s">
        <v>407</v>
      </c>
      <c r="M478" t="s">
        <v>407</v>
      </c>
      <c r="N478" t="s">
        <v>407</v>
      </c>
      <c r="O478" t="s">
        <v>407</v>
      </c>
      <c r="P478" t="s">
        <v>407</v>
      </c>
      <c r="Q478" t="s">
        <v>407</v>
      </c>
      <c r="R478" t="s">
        <v>407</v>
      </c>
      <c r="S478" t="s">
        <v>407</v>
      </c>
      <c r="T478" t="s">
        <v>407</v>
      </c>
      <c r="U478" t="s">
        <v>407</v>
      </c>
      <c r="V478" t="s">
        <v>407</v>
      </c>
      <c r="W478" t="s">
        <v>407</v>
      </c>
      <c r="X478" t="s">
        <v>407</v>
      </c>
      <c r="Y478" t="s">
        <v>407</v>
      </c>
      <c r="Z478" t="s">
        <v>407</v>
      </c>
      <c r="AA478" t="s">
        <v>407</v>
      </c>
      <c r="AB478" t="s">
        <v>407</v>
      </c>
      <c r="AC478" t="s">
        <v>526</v>
      </c>
      <c r="AD478" t="s">
        <v>525</v>
      </c>
      <c r="AE478">
        <v>10</v>
      </c>
      <c r="AF478">
        <v>7</v>
      </c>
      <c r="AG478">
        <v>1</v>
      </c>
      <c r="AH478" t="s">
        <v>453</v>
      </c>
      <c r="AJ478" t="s">
        <v>69</v>
      </c>
      <c r="AK478" t="s">
        <v>114</v>
      </c>
      <c r="AM478">
        <v>4020</v>
      </c>
      <c r="AN478">
        <v>2258</v>
      </c>
    </row>
    <row r="479" spans="1:40" x14ac:dyDescent="0.25">
      <c r="A479" t="s">
        <v>407</v>
      </c>
      <c r="B479" t="s">
        <v>407</v>
      </c>
      <c r="C479" t="s">
        <v>407</v>
      </c>
      <c r="D479" t="s">
        <v>407</v>
      </c>
      <c r="E479" t="s">
        <v>407</v>
      </c>
      <c r="F479" t="s">
        <v>407</v>
      </c>
      <c r="G479" t="s">
        <v>407</v>
      </c>
      <c r="H479" t="s">
        <v>407</v>
      </c>
      <c r="I479" t="s">
        <v>407</v>
      </c>
      <c r="J479" t="s">
        <v>407</v>
      </c>
      <c r="K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407</v>
      </c>
      <c r="U479" t="s">
        <v>407</v>
      </c>
      <c r="V479" t="s">
        <v>407</v>
      </c>
      <c r="W479" t="s">
        <v>407</v>
      </c>
      <c r="X479" t="s">
        <v>407</v>
      </c>
      <c r="Y479" t="s">
        <v>407</v>
      </c>
      <c r="Z479" t="s">
        <v>407</v>
      </c>
      <c r="AA479" t="s">
        <v>407</v>
      </c>
      <c r="AB479" t="s">
        <v>407</v>
      </c>
      <c r="AC479" t="s">
        <v>526</v>
      </c>
      <c r="AD479" t="s">
        <v>525</v>
      </c>
      <c r="AE479">
        <v>10</v>
      </c>
      <c r="AF479">
        <v>8</v>
      </c>
      <c r="AH479" t="s">
        <v>408</v>
      </c>
      <c r="AJ479" t="s">
        <v>37</v>
      </c>
      <c r="AK479" t="s">
        <v>115</v>
      </c>
      <c r="AM479">
        <v>2269</v>
      </c>
      <c r="AN479">
        <v>566</v>
      </c>
    </row>
    <row r="480" spans="1:40" x14ac:dyDescent="0.25">
      <c r="A480" t="s">
        <v>407</v>
      </c>
      <c r="B480" t="s">
        <v>407</v>
      </c>
      <c r="C480" t="s">
        <v>407</v>
      </c>
      <c r="D480" t="s">
        <v>407</v>
      </c>
      <c r="E480" t="s">
        <v>407</v>
      </c>
      <c r="F480" t="s">
        <v>407</v>
      </c>
      <c r="G480" t="s">
        <v>407</v>
      </c>
      <c r="H480" t="s">
        <v>407</v>
      </c>
      <c r="I480" t="s">
        <v>407</v>
      </c>
      <c r="J480" t="s">
        <v>407</v>
      </c>
      <c r="K480" t="s">
        <v>407</v>
      </c>
      <c r="L480" t="s">
        <v>407</v>
      </c>
      <c r="M480" t="s">
        <v>407</v>
      </c>
      <c r="N480" t="s">
        <v>407</v>
      </c>
      <c r="O480" t="s">
        <v>407</v>
      </c>
      <c r="P480" t="s">
        <v>407</v>
      </c>
      <c r="Q480" t="s">
        <v>407</v>
      </c>
      <c r="R480" t="s">
        <v>407</v>
      </c>
      <c r="S480" t="s">
        <v>407</v>
      </c>
      <c r="T480" t="s">
        <v>407</v>
      </c>
      <c r="U480" t="s">
        <v>407</v>
      </c>
      <c r="V480" t="s">
        <v>407</v>
      </c>
      <c r="W480" t="s">
        <v>407</v>
      </c>
      <c r="X480" t="s">
        <v>407</v>
      </c>
      <c r="Y480" t="s">
        <v>407</v>
      </c>
      <c r="Z480" t="s">
        <v>407</v>
      </c>
      <c r="AA480" t="s">
        <v>407</v>
      </c>
      <c r="AB480" t="s">
        <v>407</v>
      </c>
      <c r="AC480" t="s">
        <v>526</v>
      </c>
      <c r="AD480" t="s">
        <v>525</v>
      </c>
      <c r="AE480">
        <v>10</v>
      </c>
      <c r="AF480">
        <v>9</v>
      </c>
      <c r="AG480">
        <v>1</v>
      </c>
      <c r="AH480" t="s">
        <v>435</v>
      </c>
      <c r="AJ480" t="s">
        <v>57</v>
      </c>
      <c r="AK480" t="s">
        <v>114</v>
      </c>
      <c r="AM480">
        <v>1464</v>
      </c>
      <c r="AN480">
        <v>1733</v>
      </c>
    </row>
    <row r="481" spans="1:40" x14ac:dyDescent="0.25">
      <c r="A481" t="s">
        <v>407</v>
      </c>
      <c r="B481" t="s">
        <v>407</v>
      </c>
      <c r="C481" t="s">
        <v>407</v>
      </c>
      <c r="D481" t="s">
        <v>407</v>
      </c>
      <c r="E481" t="s">
        <v>407</v>
      </c>
      <c r="F481" t="s">
        <v>407</v>
      </c>
      <c r="G481" t="s">
        <v>407</v>
      </c>
      <c r="H481" t="s">
        <v>407</v>
      </c>
      <c r="I481" t="s">
        <v>407</v>
      </c>
      <c r="J481" t="s">
        <v>407</v>
      </c>
      <c r="K481" t="s">
        <v>407</v>
      </c>
      <c r="L481" t="s">
        <v>407</v>
      </c>
      <c r="M481" t="s">
        <v>407</v>
      </c>
      <c r="N481" t="s">
        <v>407</v>
      </c>
      <c r="O481" t="s">
        <v>407</v>
      </c>
      <c r="P481" t="s">
        <v>407</v>
      </c>
      <c r="Q481" t="s">
        <v>407</v>
      </c>
      <c r="R481" t="s">
        <v>407</v>
      </c>
      <c r="S481" t="s">
        <v>407</v>
      </c>
      <c r="T481" t="s">
        <v>407</v>
      </c>
      <c r="U481" t="s">
        <v>407</v>
      </c>
      <c r="V481" t="s">
        <v>407</v>
      </c>
      <c r="W481" t="s">
        <v>407</v>
      </c>
      <c r="X481" t="s">
        <v>407</v>
      </c>
      <c r="Y481" t="s">
        <v>407</v>
      </c>
      <c r="Z481" t="s">
        <v>407</v>
      </c>
      <c r="AA481" t="s">
        <v>407</v>
      </c>
      <c r="AB481" t="s">
        <v>407</v>
      </c>
      <c r="AC481" t="s">
        <v>526</v>
      </c>
      <c r="AD481" t="s">
        <v>525</v>
      </c>
      <c r="AE481">
        <v>10</v>
      </c>
      <c r="AF481">
        <v>10</v>
      </c>
      <c r="AG481">
        <v>1</v>
      </c>
      <c r="AH481" t="s">
        <v>490</v>
      </c>
      <c r="AJ481" t="s">
        <v>91</v>
      </c>
      <c r="AK481" t="s">
        <v>114</v>
      </c>
      <c r="AM481">
        <v>2866</v>
      </c>
      <c r="AN481">
        <v>2769</v>
      </c>
    </row>
    <row r="482" spans="1:40" x14ac:dyDescent="0.25">
      <c r="A482" t="s">
        <v>407</v>
      </c>
      <c r="B482" t="s">
        <v>407</v>
      </c>
      <c r="C482" t="s">
        <v>407</v>
      </c>
      <c r="D482" t="s">
        <v>407</v>
      </c>
      <c r="E482" t="s">
        <v>407</v>
      </c>
      <c r="F482" t="s">
        <v>407</v>
      </c>
      <c r="G482" t="s">
        <v>407</v>
      </c>
      <c r="H482" t="s">
        <v>407</v>
      </c>
      <c r="I482" t="s">
        <v>407</v>
      </c>
      <c r="J482" t="s">
        <v>407</v>
      </c>
      <c r="K482" t="s">
        <v>407</v>
      </c>
      <c r="L482" t="s">
        <v>407</v>
      </c>
      <c r="M482" t="s">
        <v>407</v>
      </c>
      <c r="N482" t="s">
        <v>407</v>
      </c>
      <c r="O482" t="s">
        <v>407</v>
      </c>
      <c r="P482" t="s">
        <v>407</v>
      </c>
      <c r="Q482" t="s">
        <v>407</v>
      </c>
      <c r="R482" t="s">
        <v>407</v>
      </c>
      <c r="S482" t="s">
        <v>407</v>
      </c>
      <c r="T482" t="s">
        <v>407</v>
      </c>
      <c r="U482" t="s">
        <v>407</v>
      </c>
      <c r="V482" t="s">
        <v>407</v>
      </c>
      <c r="W482" t="s">
        <v>407</v>
      </c>
      <c r="X482" t="s">
        <v>407</v>
      </c>
      <c r="Y482" t="s">
        <v>407</v>
      </c>
      <c r="Z482" t="s">
        <v>407</v>
      </c>
      <c r="AA482" t="s">
        <v>407</v>
      </c>
      <c r="AB482" t="s">
        <v>407</v>
      </c>
      <c r="AC482" t="s">
        <v>528</v>
      </c>
      <c r="AD482" t="s">
        <v>527</v>
      </c>
      <c r="AE482">
        <v>10</v>
      </c>
      <c r="AF482">
        <v>1</v>
      </c>
      <c r="AH482" t="s">
        <v>408</v>
      </c>
      <c r="AJ482" t="s">
        <v>37</v>
      </c>
      <c r="AK482" t="s">
        <v>115</v>
      </c>
      <c r="AM482">
        <v>3866</v>
      </c>
      <c r="AN482">
        <v>644</v>
      </c>
    </row>
    <row r="483" spans="1:40" x14ac:dyDescent="0.25">
      <c r="A483" t="s">
        <v>407</v>
      </c>
      <c r="B483" t="s">
        <v>407</v>
      </c>
      <c r="C483" t="s">
        <v>407</v>
      </c>
      <c r="D483" t="s">
        <v>407</v>
      </c>
      <c r="E483" t="s">
        <v>407</v>
      </c>
      <c r="F483" t="s">
        <v>407</v>
      </c>
      <c r="G483" t="s">
        <v>407</v>
      </c>
      <c r="H483" t="s">
        <v>407</v>
      </c>
      <c r="I483" t="s">
        <v>407</v>
      </c>
      <c r="J483" t="s">
        <v>407</v>
      </c>
      <c r="K483" t="s">
        <v>407</v>
      </c>
      <c r="L483" t="s">
        <v>407</v>
      </c>
      <c r="M483" t="s">
        <v>407</v>
      </c>
      <c r="N483" t="s">
        <v>407</v>
      </c>
      <c r="O483" t="s">
        <v>407</v>
      </c>
      <c r="P483" t="s">
        <v>407</v>
      </c>
      <c r="Q483" t="s">
        <v>407</v>
      </c>
      <c r="R483" t="s">
        <v>407</v>
      </c>
      <c r="S483" t="s">
        <v>407</v>
      </c>
      <c r="T483" t="s">
        <v>407</v>
      </c>
      <c r="U483" t="s">
        <v>407</v>
      </c>
      <c r="V483" t="s">
        <v>407</v>
      </c>
      <c r="W483" t="s">
        <v>407</v>
      </c>
      <c r="X483" t="s">
        <v>407</v>
      </c>
      <c r="Y483" t="s">
        <v>407</v>
      </c>
      <c r="Z483" t="s">
        <v>407</v>
      </c>
      <c r="AA483" t="s">
        <v>407</v>
      </c>
      <c r="AB483" t="s">
        <v>407</v>
      </c>
      <c r="AC483" t="s">
        <v>528</v>
      </c>
      <c r="AD483" t="s">
        <v>527</v>
      </c>
      <c r="AE483">
        <v>10</v>
      </c>
      <c r="AF483">
        <v>2</v>
      </c>
      <c r="AH483" t="s">
        <v>408</v>
      </c>
      <c r="AJ483" t="s">
        <v>37</v>
      </c>
      <c r="AK483" t="s">
        <v>115</v>
      </c>
      <c r="AM483">
        <v>3135</v>
      </c>
      <c r="AN483">
        <v>2012</v>
      </c>
    </row>
    <row r="484" spans="1:40" x14ac:dyDescent="0.25">
      <c r="A484" t="s">
        <v>407</v>
      </c>
      <c r="B484" t="s">
        <v>407</v>
      </c>
      <c r="C484" t="s">
        <v>407</v>
      </c>
      <c r="D484" t="s">
        <v>407</v>
      </c>
      <c r="E484" t="s">
        <v>407</v>
      </c>
      <c r="F484" t="s">
        <v>407</v>
      </c>
      <c r="G484" t="s">
        <v>407</v>
      </c>
      <c r="H484" t="s">
        <v>407</v>
      </c>
      <c r="I484" t="s">
        <v>407</v>
      </c>
      <c r="J484" t="s">
        <v>407</v>
      </c>
      <c r="K484" t="s">
        <v>407</v>
      </c>
      <c r="L484" t="s">
        <v>407</v>
      </c>
      <c r="M484" t="s">
        <v>407</v>
      </c>
      <c r="N484" t="s">
        <v>407</v>
      </c>
      <c r="O484" t="s">
        <v>407</v>
      </c>
      <c r="P484" t="s">
        <v>407</v>
      </c>
      <c r="Q484" t="s">
        <v>407</v>
      </c>
      <c r="R484" t="s">
        <v>407</v>
      </c>
      <c r="S484" t="s">
        <v>407</v>
      </c>
      <c r="T484" t="s">
        <v>407</v>
      </c>
      <c r="U484" t="s">
        <v>407</v>
      </c>
      <c r="V484" t="s">
        <v>407</v>
      </c>
      <c r="W484" t="s">
        <v>407</v>
      </c>
      <c r="X484" t="s">
        <v>407</v>
      </c>
      <c r="Y484" t="s">
        <v>407</v>
      </c>
      <c r="Z484" t="s">
        <v>407</v>
      </c>
      <c r="AA484" t="s">
        <v>407</v>
      </c>
      <c r="AB484" t="s">
        <v>407</v>
      </c>
      <c r="AC484" t="s">
        <v>528</v>
      </c>
      <c r="AD484" t="s">
        <v>527</v>
      </c>
      <c r="AE484">
        <v>10</v>
      </c>
      <c r="AF484">
        <v>3</v>
      </c>
      <c r="AH484" t="s">
        <v>411</v>
      </c>
      <c r="AJ484" t="s">
        <v>41</v>
      </c>
      <c r="AK484" t="s">
        <v>119</v>
      </c>
      <c r="AM484">
        <v>4119</v>
      </c>
      <c r="AN484">
        <v>1262</v>
      </c>
    </row>
    <row r="485" spans="1:40" x14ac:dyDescent="0.25">
      <c r="A485" t="s">
        <v>407</v>
      </c>
      <c r="B485" t="s">
        <v>407</v>
      </c>
      <c r="C485" t="s">
        <v>407</v>
      </c>
      <c r="D485" t="s">
        <v>407</v>
      </c>
      <c r="E485" t="s">
        <v>407</v>
      </c>
      <c r="F485" t="s">
        <v>407</v>
      </c>
      <c r="G485" t="s">
        <v>407</v>
      </c>
      <c r="H485" t="s">
        <v>407</v>
      </c>
      <c r="I485" t="s">
        <v>407</v>
      </c>
      <c r="J485" t="s">
        <v>407</v>
      </c>
      <c r="K485" t="s">
        <v>407</v>
      </c>
      <c r="L485" t="s">
        <v>407</v>
      </c>
      <c r="M485" t="s">
        <v>407</v>
      </c>
      <c r="N485" t="s">
        <v>407</v>
      </c>
      <c r="O485" t="s">
        <v>407</v>
      </c>
      <c r="P485" t="s">
        <v>407</v>
      </c>
      <c r="Q485" t="s">
        <v>407</v>
      </c>
      <c r="R485" t="s">
        <v>407</v>
      </c>
      <c r="S485" t="s">
        <v>407</v>
      </c>
      <c r="T485" t="s">
        <v>407</v>
      </c>
      <c r="U485" t="s">
        <v>407</v>
      </c>
      <c r="V485" t="s">
        <v>407</v>
      </c>
      <c r="W485" t="s">
        <v>407</v>
      </c>
      <c r="X485" t="s">
        <v>407</v>
      </c>
      <c r="Y485" t="s">
        <v>407</v>
      </c>
      <c r="Z485" t="s">
        <v>407</v>
      </c>
      <c r="AA485" t="s">
        <v>407</v>
      </c>
      <c r="AB485" t="s">
        <v>407</v>
      </c>
      <c r="AC485" t="s">
        <v>528</v>
      </c>
      <c r="AD485" t="s">
        <v>527</v>
      </c>
      <c r="AE485">
        <v>10</v>
      </c>
      <c r="AF485">
        <v>4</v>
      </c>
      <c r="AH485" t="s">
        <v>411</v>
      </c>
      <c r="AJ485" t="s">
        <v>41</v>
      </c>
      <c r="AK485" t="s">
        <v>119</v>
      </c>
      <c r="AM485">
        <v>2305</v>
      </c>
      <c r="AN485">
        <v>757</v>
      </c>
    </row>
    <row r="486" spans="1:40" x14ac:dyDescent="0.25">
      <c r="A486" t="s">
        <v>407</v>
      </c>
      <c r="B486" t="s">
        <v>407</v>
      </c>
      <c r="C486" t="s">
        <v>407</v>
      </c>
      <c r="D486" t="s">
        <v>407</v>
      </c>
      <c r="E486" t="s">
        <v>407</v>
      </c>
      <c r="F486" t="s">
        <v>407</v>
      </c>
      <c r="G486" t="s">
        <v>407</v>
      </c>
      <c r="H486" t="s">
        <v>407</v>
      </c>
      <c r="I486" t="s">
        <v>407</v>
      </c>
      <c r="J486" t="s">
        <v>407</v>
      </c>
      <c r="K486" t="s">
        <v>407</v>
      </c>
      <c r="L486" t="s">
        <v>407</v>
      </c>
      <c r="M486" t="s">
        <v>407</v>
      </c>
      <c r="N486" t="s">
        <v>407</v>
      </c>
      <c r="O486" t="s">
        <v>407</v>
      </c>
      <c r="P486" t="s">
        <v>407</v>
      </c>
      <c r="Q486" t="s">
        <v>407</v>
      </c>
      <c r="R486" t="s">
        <v>407</v>
      </c>
      <c r="S486" t="s">
        <v>407</v>
      </c>
      <c r="T486" t="s">
        <v>407</v>
      </c>
      <c r="U486" t="s">
        <v>407</v>
      </c>
      <c r="V486" t="s">
        <v>407</v>
      </c>
      <c r="W486" t="s">
        <v>407</v>
      </c>
      <c r="X486" t="s">
        <v>407</v>
      </c>
      <c r="Y486" t="s">
        <v>407</v>
      </c>
      <c r="Z486" t="s">
        <v>407</v>
      </c>
      <c r="AA486" t="s">
        <v>407</v>
      </c>
      <c r="AB486" t="s">
        <v>407</v>
      </c>
      <c r="AC486" t="s">
        <v>528</v>
      </c>
      <c r="AD486" t="s">
        <v>527</v>
      </c>
      <c r="AE486">
        <v>10</v>
      </c>
      <c r="AF486">
        <v>5</v>
      </c>
      <c r="AH486" t="s">
        <v>408</v>
      </c>
      <c r="AJ486" t="s">
        <v>37</v>
      </c>
      <c r="AK486" t="s">
        <v>115</v>
      </c>
      <c r="AM486">
        <v>1294</v>
      </c>
      <c r="AN486">
        <v>2830</v>
      </c>
    </row>
    <row r="487" spans="1:40" x14ac:dyDescent="0.25">
      <c r="A487" t="s">
        <v>407</v>
      </c>
      <c r="B487" t="s">
        <v>407</v>
      </c>
      <c r="C487" t="s">
        <v>407</v>
      </c>
      <c r="D487" t="s">
        <v>407</v>
      </c>
      <c r="E487" t="s">
        <v>407</v>
      </c>
      <c r="F487" t="s">
        <v>407</v>
      </c>
      <c r="G487" t="s">
        <v>407</v>
      </c>
      <c r="H487" t="s">
        <v>407</v>
      </c>
      <c r="I487" t="s">
        <v>407</v>
      </c>
      <c r="J487" t="s">
        <v>407</v>
      </c>
      <c r="K487" t="s">
        <v>407</v>
      </c>
      <c r="L487" t="s">
        <v>407</v>
      </c>
      <c r="M487" t="s">
        <v>407</v>
      </c>
      <c r="N487" t="s">
        <v>407</v>
      </c>
      <c r="O487" t="s">
        <v>407</v>
      </c>
      <c r="P487" t="s">
        <v>407</v>
      </c>
      <c r="Q487" t="s">
        <v>407</v>
      </c>
      <c r="R487" t="s">
        <v>407</v>
      </c>
      <c r="S487" t="s">
        <v>407</v>
      </c>
      <c r="T487" t="s">
        <v>407</v>
      </c>
      <c r="U487" t="s">
        <v>407</v>
      </c>
      <c r="V487" t="s">
        <v>407</v>
      </c>
      <c r="W487" t="s">
        <v>407</v>
      </c>
      <c r="X487" t="s">
        <v>407</v>
      </c>
      <c r="Y487" t="s">
        <v>407</v>
      </c>
      <c r="Z487" t="s">
        <v>407</v>
      </c>
      <c r="AA487" t="s">
        <v>407</v>
      </c>
      <c r="AB487" t="s">
        <v>407</v>
      </c>
      <c r="AC487" t="s">
        <v>528</v>
      </c>
      <c r="AD487" t="s">
        <v>527</v>
      </c>
      <c r="AE487">
        <v>10</v>
      </c>
      <c r="AF487">
        <v>6</v>
      </c>
      <c r="AH487" t="s">
        <v>408</v>
      </c>
      <c r="AJ487" t="s">
        <v>37</v>
      </c>
      <c r="AK487" t="s">
        <v>115</v>
      </c>
      <c r="AM487">
        <v>3298</v>
      </c>
      <c r="AN487">
        <v>963</v>
      </c>
    </row>
    <row r="488" spans="1:40" x14ac:dyDescent="0.25">
      <c r="A488" t="s">
        <v>407</v>
      </c>
      <c r="B488" t="s">
        <v>407</v>
      </c>
      <c r="C488" t="s">
        <v>407</v>
      </c>
      <c r="D488" t="s">
        <v>407</v>
      </c>
      <c r="E488" t="s">
        <v>407</v>
      </c>
      <c r="F488" t="s">
        <v>407</v>
      </c>
      <c r="G488" t="s">
        <v>407</v>
      </c>
      <c r="H488" t="s">
        <v>407</v>
      </c>
      <c r="I488" t="s">
        <v>407</v>
      </c>
      <c r="J488" t="s">
        <v>407</v>
      </c>
      <c r="K488" t="s">
        <v>407</v>
      </c>
      <c r="L488" t="s">
        <v>407</v>
      </c>
      <c r="M488" t="s">
        <v>407</v>
      </c>
      <c r="N488" t="s">
        <v>407</v>
      </c>
      <c r="O488" t="s">
        <v>407</v>
      </c>
      <c r="P488" t="s">
        <v>407</v>
      </c>
      <c r="Q488" t="s">
        <v>407</v>
      </c>
      <c r="R488" t="s">
        <v>407</v>
      </c>
      <c r="S488" t="s">
        <v>407</v>
      </c>
      <c r="T488" t="s">
        <v>407</v>
      </c>
      <c r="U488" t="s">
        <v>407</v>
      </c>
      <c r="V488" t="s">
        <v>407</v>
      </c>
      <c r="W488" t="s">
        <v>407</v>
      </c>
      <c r="X488" t="s">
        <v>407</v>
      </c>
      <c r="Y488" t="s">
        <v>407</v>
      </c>
      <c r="Z488" t="s">
        <v>407</v>
      </c>
      <c r="AA488" t="s">
        <v>407</v>
      </c>
      <c r="AB488" t="s">
        <v>407</v>
      </c>
      <c r="AC488" t="s">
        <v>528</v>
      </c>
      <c r="AD488" t="s">
        <v>527</v>
      </c>
      <c r="AE488">
        <v>10</v>
      </c>
      <c r="AF488">
        <v>7</v>
      </c>
      <c r="AH488" t="s">
        <v>411</v>
      </c>
      <c r="AJ488" t="s">
        <v>41</v>
      </c>
      <c r="AK488" t="s">
        <v>119</v>
      </c>
      <c r="AM488">
        <v>2700</v>
      </c>
      <c r="AN488">
        <v>1158</v>
      </c>
    </row>
    <row r="489" spans="1:40" x14ac:dyDescent="0.25">
      <c r="A489" t="s">
        <v>407</v>
      </c>
      <c r="B489" t="s">
        <v>407</v>
      </c>
      <c r="C489" t="s">
        <v>407</v>
      </c>
      <c r="D489" t="s">
        <v>407</v>
      </c>
      <c r="E489" t="s">
        <v>407</v>
      </c>
      <c r="F489" t="s">
        <v>407</v>
      </c>
      <c r="G489" t="s">
        <v>407</v>
      </c>
      <c r="H489" t="s">
        <v>407</v>
      </c>
      <c r="I489" t="s">
        <v>407</v>
      </c>
      <c r="J489" t="s">
        <v>407</v>
      </c>
      <c r="K489" t="s">
        <v>407</v>
      </c>
      <c r="L489" t="s">
        <v>407</v>
      </c>
      <c r="M489" t="s">
        <v>407</v>
      </c>
      <c r="N489" t="s">
        <v>407</v>
      </c>
      <c r="O489" t="s">
        <v>407</v>
      </c>
      <c r="P489" t="s">
        <v>407</v>
      </c>
      <c r="Q489" t="s">
        <v>407</v>
      </c>
      <c r="R489" t="s">
        <v>407</v>
      </c>
      <c r="S489" t="s">
        <v>407</v>
      </c>
      <c r="T489" t="s">
        <v>407</v>
      </c>
      <c r="U489" t="s">
        <v>407</v>
      </c>
      <c r="V489" t="s">
        <v>407</v>
      </c>
      <c r="W489" t="s">
        <v>407</v>
      </c>
      <c r="X489" t="s">
        <v>407</v>
      </c>
      <c r="Y489" t="s">
        <v>407</v>
      </c>
      <c r="Z489" t="s">
        <v>407</v>
      </c>
      <c r="AA489" t="s">
        <v>407</v>
      </c>
      <c r="AB489" t="s">
        <v>407</v>
      </c>
      <c r="AC489" t="s">
        <v>528</v>
      </c>
      <c r="AD489" t="s">
        <v>527</v>
      </c>
      <c r="AE489">
        <v>10</v>
      </c>
      <c r="AF489">
        <v>8</v>
      </c>
      <c r="AH489" t="s">
        <v>411</v>
      </c>
      <c r="AJ489" t="s">
        <v>41</v>
      </c>
      <c r="AK489" t="s">
        <v>119</v>
      </c>
      <c r="AM489">
        <v>3325</v>
      </c>
      <c r="AN489">
        <v>1509</v>
      </c>
    </row>
    <row r="490" spans="1:40" x14ac:dyDescent="0.25">
      <c r="A490" t="s">
        <v>407</v>
      </c>
      <c r="B490" t="s">
        <v>407</v>
      </c>
      <c r="C490" t="s">
        <v>407</v>
      </c>
      <c r="D490" t="s">
        <v>407</v>
      </c>
      <c r="E490" t="s">
        <v>407</v>
      </c>
      <c r="F490" t="s">
        <v>407</v>
      </c>
      <c r="G490" t="s">
        <v>407</v>
      </c>
      <c r="H490" t="s">
        <v>407</v>
      </c>
      <c r="I490" t="s">
        <v>407</v>
      </c>
      <c r="J490" t="s">
        <v>407</v>
      </c>
      <c r="K490" t="s">
        <v>407</v>
      </c>
      <c r="L490" t="s">
        <v>407</v>
      </c>
      <c r="M490" t="s">
        <v>407</v>
      </c>
      <c r="N490" t="s">
        <v>407</v>
      </c>
      <c r="O490" t="s">
        <v>407</v>
      </c>
      <c r="P490" t="s">
        <v>407</v>
      </c>
      <c r="Q490" t="s">
        <v>407</v>
      </c>
      <c r="R490" t="s">
        <v>407</v>
      </c>
      <c r="S490" t="s">
        <v>407</v>
      </c>
      <c r="T490" t="s">
        <v>407</v>
      </c>
      <c r="U490" t="s">
        <v>407</v>
      </c>
      <c r="V490" t="s">
        <v>407</v>
      </c>
      <c r="W490" t="s">
        <v>407</v>
      </c>
      <c r="X490" t="s">
        <v>407</v>
      </c>
      <c r="Y490" t="s">
        <v>407</v>
      </c>
      <c r="Z490" t="s">
        <v>407</v>
      </c>
      <c r="AA490" t="s">
        <v>407</v>
      </c>
      <c r="AB490" t="s">
        <v>407</v>
      </c>
      <c r="AC490" t="s">
        <v>528</v>
      </c>
      <c r="AD490" t="s">
        <v>527</v>
      </c>
      <c r="AE490">
        <v>10</v>
      </c>
      <c r="AF490">
        <v>9</v>
      </c>
      <c r="AH490" t="s">
        <v>416</v>
      </c>
      <c r="AJ490" t="s">
        <v>46</v>
      </c>
      <c r="AK490" t="s">
        <v>115</v>
      </c>
      <c r="AM490">
        <v>2245</v>
      </c>
      <c r="AN490">
        <v>248</v>
      </c>
    </row>
    <row r="491" spans="1:40" x14ac:dyDescent="0.25">
      <c r="A491" t="s">
        <v>407</v>
      </c>
      <c r="B491" t="s">
        <v>407</v>
      </c>
      <c r="C491" t="s">
        <v>407</v>
      </c>
      <c r="D491" t="s">
        <v>407</v>
      </c>
      <c r="E491" t="s">
        <v>407</v>
      </c>
      <c r="F491" t="s">
        <v>407</v>
      </c>
      <c r="G491" t="s">
        <v>407</v>
      </c>
      <c r="H491" t="s">
        <v>407</v>
      </c>
      <c r="I491" t="s">
        <v>407</v>
      </c>
      <c r="J491" t="s">
        <v>407</v>
      </c>
      <c r="K491" t="s">
        <v>407</v>
      </c>
      <c r="L491" t="s">
        <v>407</v>
      </c>
      <c r="M491" t="s">
        <v>407</v>
      </c>
      <c r="N491" t="s">
        <v>407</v>
      </c>
      <c r="O491" t="s">
        <v>407</v>
      </c>
      <c r="P491" t="s">
        <v>407</v>
      </c>
      <c r="Q491" t="s">
        <v>407</v>
      </c>
      <c r="R491" t="s">
        <v>407</v>
      </c>
      <c r="S491" t="s">
        <v>407</v>
      </c>
      <c r="T491" t="s">
        <v>407</v>
      </c>
      <c r="U491" t="s">
        <v>407</v>
      </c>
      <c r="V491" t="s">
        <v>407</v>
      </c>
      <c r="W491" t="s">
        <v>407</v>
      </c>
      <c r="X491" t="s">
        <v>407</v>
      </c>
      <c r="Y491" t="s">
        <v>407</v>
      </c>
      <c r="Z491" t="s">
        <v>407</v>
      </c>
      <c r="AA491" t="s">
        <v>407</v>
      </c>
      <c r="AB491" t="s">
        <v>407</v>
      </c>
      <c r="AC491" t="s">
        <v>528</v>
      </c>
      <c r="AD491" t="s">
        <v>527</v>
      </c>
      <c r="AE491">
        <v>10</v>
      </c>
      <c r="AF491">
        <v>10</v>
      </c>
      <c r="AH491" t="s">
        <v>411</v>
      </c>
      <c r="AJ491" t="s">
        <v>41</v>
      </c>
      <c r="AK491" t="s">
        <v>119</v>
      </c>
      <c r="AM491">
        <v>4061</v>
      </c>
      <c r="AN491">
        <v>2982</v>
      </c>
    </row>
    <row r="492" spans="1:40" x14ac:dyDescent="0.25">
      <c r="A492" t="s">
        <v>407</v>
      </c>
      <c r="B492" t="s">
        <v>407</v>
      </c>
      <c r="C492" t="s">
        <v>407</v>
      </c>
      <c r="D492" t="s">
        <v>407</v>
      </c>
      <c r="E492" t="s">
        <v>407</v>
      </c>
      <c r="F492" t="s">
        <v>407</v>
      </c>
      <c r="G492" t="s">
        <v>407</v>
      </c>
      <c r="H492" t="s">
        <v>407</v>
      </c>
      <c r="I492" t="s">
        <v>407</v>
      </c>
      <c r="J492" t="s">
        <v>407</v>
      </c>
      <c r="K492" t="s">
        <v>407</v>
      </c>
      <c r="L492" t="s">
        <v>407</v>
      </c>
      <c r="M492" t="s">
        <v>407</v>
      </c>
      <c r="N492" t="s">
        <v>407</v>
      </c>
      <c r="O492" t="s">
        <v>407</v>
      </c>
      <c r="P492" t="s">
        <v>407</v>
      </c>
      <c r="Q492" t="s">
        <v>407</v>
      </c>
      <c r="R492" t="s">
        <v>407</v>
      </c>
      <c r="S492" t="s">
        <v>407</v>
      </c>
      <c r="T492" t="s">
        <v>407</v>
      </c>
      <c r="U492" t="s">
        <v>407</v>
      </c>
      <c r="V492" t="s">
        <v>407</v>
      </c>
      <c r="W492" t="s">
        <v>407</v>
      </c>
      <c r="X492" t="s">
        <v>407</v>
      </c>
      <c r="Y492" t="s">
        <v>407</v>
      </c>
      <c r="Z492" t="s">
        <v>407</v>
      </c>
      <c r="AA492" t="s">
        <v>407</v>
      </c>
      <c r="AB492" t="s">
        <v>407</v>
      </c>
      <c r="AC492" t="s">
        <v>530</v>
      </c>
      <c r="AD492" t="s">
        <v>529</v>
      </c>
      <c r="AE492">
        <v>10</v>
      </c>
      <c r="AF492">
        <v>1</v>
      </c>
      <c r="AH492" t="s">
        <v>408</v>
      </c>
      <c r="AJ492" t="s">
        <v>37</v>
      </c>
      <c r="AK492" t="s">
        <v>115</v>
      </c>
      <c r="AM492">
        <v>1278</v>
      </c>
      <c r="AN492">
        <v>1260</v>
      </c>
    </row>
    <row r="493" spans="1:40" x14ac:dyDescent="0.25">
      <c r="A493" t="s">
        <v>407</v>
      </c>
      <c r="B493" t="s">
        <v>407</v>
      </c>
      <c r="C493" t="s">
        <v>407</v>
      </c>
      <c r="D493" t="s">
        <v>407</v>
      </c>
      <c r="E493" t="s">
        <v>407</v>
      </c>
      <c r="F493" t="s">
        <v>407</v>
      </c>
      <c r="G493" t="s">
        <v>407</v>
      </c>
      <c r="H493" t="s">
        <v>407</v>
      </c>
      <c r="I493" t="s">
        <v>407</v>
      </c>
      <c r="J493" t="s">
        <v>407</v>
      </c>
      <c r="K493" t="s">
        <v>407</v>
      </c>
      <c r="L493" t="s">
        <v>407</v>
      </c>
      <c r="M493" t="s">
        <v>407</v>
      </c>
      <c r="N493" t="s">
        <v>407</v>
      </c>
      <c r="O493" t="s">
        <v>407</v>
      </c>
      <c r="P493" t="s">
        <v>407</v>
      </c>
      <c r="Q493" t="s">
        <v>407</v>
      </c>
      <c r="R493" t="s">
        <v>407</v>
      </c>
      <c r="S493" t="s">
        <v>407</v>
      </c>
      <c r="T493" t="s">
        <v>407</v>
      </c>
      <c r="U493" t="s">
        <v>407</v>
      </c>
      <c r="V493" t="s">
        <v>407</v>
      </c>
      <c r="W493" t="s">
        <v>407</v>
      </c>
      <c r="X493" t="s">
        <v>407</v>
      </c>
      <c r="Y493" t="s">
        <v>407</v>
      </c>
      <c r="Z493" t="s">
        <v>407</v>
      </c>
      <c r="AA493" t="s">
        <v>407</v>
      </c>
      <c r="AB493" t="s">
        <v>407</v>
      </c>
      <c r="AC493" t="s">
        <v>530</v>
      </c>
      <c r="AD493" t="s">
        <v>529</v>
      </c>
      <c r="AE493">
        <v>10</v>
      </c>
      <c r="AF493">
        <v>2</v>
      </c>
      <c r="AH493" t="s">
        <v>411</v>
      </c>
      <c r="AJ493" t="s">
        <v>41</v>
      </c>
      <c r="AK493" t="s">
        <v>119</v>
      </c>
      <c r="AM493">
        <v>3227</v>
      </c>
      <c r="AN493">
        <v>2006</v>
      </c>
    </row>
    <row r="494" spans="1:40" x14ac:dyDescent="0.25">
      <c r="A494" t="s">
        <v>407</v>
      </c>
      <c r="B494" t="s">
        <v>407</v>
      </c>
      <c r="C494" t="s">
        <v>407</v>
      </c>
      <c r="D494" t="s">
        <v>407</v>
      </c>
      <c r="E494" t="s">
        <v>407</v>
      </c>
      <c r="F494" t="s">
        <v>407</v>
      </c>
      <c r="G494" t="s">
        <v>407</v>
      </c>
      <c r="H494" t="s">
        <v>407</v>
      </c>
      <c r="I494" t="s">
        <v>407</v>
      </c>
      <c r="J494" t="s">
        <v>407</v>
      </c>
      <c r="K494" t="s">
        <v>407</v>
      </c>
      <c r="L494" t="s">
        <v>407</v>
      </c>
      <c r="M494" t="s">
        <v>407</v>
      </c>
      <c r="N494" t="s">
        <v>407</v>
      </c>
      <c r="O494" t="s">
        <v>407</v>
      </c>
      <c r="P494" t="s">
        <v>407</v>
      </c>
      <c r="Q494" t="s">
        <v>407</v>
      </c>
      <c r="R494" t="s">
        <v>407</v>
      </c>
      <c r="S494" t="s">
        <v>407</v>
      </c>
      <c r="T494" t="s">
        <v>407</v>
      </c>
      <c r="U494" t="s">
        <v>407</v>
      </c>
      <c r="V494" t="s">
        <v>407</v>
      </c>
      <c r="W494" t="s">
        <v>407</v>
      </c>
      <c r="X494" t="s">
        <v>407</v>
      </c>
      <c r="Y494" t="s">
        <v>407</v>
      </c>
      <c r="Z494" t="s">
        <v>407</v>
      </c>
      <c r="AA494" t="s">
        <v>407</v>
      </c>
      <c r="AB494" t="s">
        <v>407</v>
      </c>
      <c r="AC494" t="s">
        <v>530</v>
      </c>
      <c r="AD494" t="s">
        <v>529</v>
      </c>
      <c r="AE494">
        <v>10</v>
      </c>
      <c r="AF494">
        <v>3</v>
      </c>
      <c r="AH494" t="s">
        <v>411</v>
      </c>
      <c r="AJ494" t="s">
        <v>41</v>
      </c>
      <c r="AK494" t="s">
        <v>119</v>
      </c>
      <c r="AM494">
        <v>1576</v>
      </c>
      <c r="AN494">
        <v>1509</v>
      </c>
    </row>
    <row r="495" spans="1:40" x14ac:dyDescent="0.25">
      <c r="A495" t="s">
        <v>407</v>
      </c>
      <c r="B495" t="s">
        <v>407</v>
      </c>
      <c r="C495" t="s">
        <v>407</v>
      </c>
      <c r="D495" t="s">
        <v>407</v>
      </c>
      <c r="E495" t="s">
        <v>407</v>
      </c>
      <c r="F495" t="s">
        <v>407</v>
      </c>
      <c r="G495" t="s">
        <v>407</v>
      </c>
      <c r="H495" t="s">
        <v>407</v>
      </c>
      <c r="I495" t="s">
        <v>407</v>
      </c>
      <c r="J495" t="s">
        <v>407</v>
      </c>
      <c r="K495" t="s">
        <v>407</v>
      </c>
      <c r="L495" t="s">
        <v>407</v>
      </c>
      <c r="M495" t="s">
        <v>407</v>
      </c>
      <c r="N495" t="s">
        <v>407</v>
      </c>
      <c r="O495" t="s">
        <v>407</v>
      </c>
      <c r="P495" t="s">
        <v>407</v>
      </c>
      <c r="Q495" t="s">
        <v>407</v>
      </c>
      <c r="R495" t="s">
        <v>407</v>
      </c>
      <c r="S495" t="s">
        <v>407</v>
      </c>
      <c r="T495" t="s">
        <v>407</v>
      </c>
      <c r="U495" t="s">
        <v>407</v>
      </c>
      <c r="V495" t="s">
        <v>407</v>
      </c>
      <c r="W495" t="s">
        <v>407</v>
      </c>
      <c r="X495" t="s">
        <v>407</v>
      </c>
      <c r="Y495" t="s">
        <v>407</v>
      </c>
      <c r="Z495" t="s">
        <v>407</v>
      </c>
      <c r="AA495" t="s">
        <v>407</v>
      </c>
      <c r="AB495" t="s">
        <v>407</v>
      </c>
      <c r="AC495" t="s">
        <v>530</v>
      </c>
      <c r="AD495" t="s">
        <v>529</v>
      </c>
      <c r="AE495">
        <v>10</v>
      </c>
      <c r="AF495">
        <v>4</v>
      </c>
      <c r="AG495">
        <v>1</v>
      </c>
      <c r="AH495" t="s">
        <v>450</v>
      </c>
      <c r="AJ495" t="s">
        <v>67</v>
      </c>
      <c r="AK495" t="s">
        <v>114</v>
      </c>
      <c r="AM495">
        <v>3434</v>
      </c>
      <c r="AN495">
        <v>1354</v>
      </c>
    </row>
    <row r="496" spans="1:40" x14ac:dyDescent="0.25">
      <c r="A496" t="s">
        <v>407</v>
      </c>
      <c r="B496" t="s">
        <v>407</v>
      </c>
      <c r="C496" t="s">
        <v>407</v>
      </c>
      <c r="D496" t="s">
        <v>407</v>
      </c>
      <c r="E496" t="s">
        <v>407</v>
      </c>
      <c r="F496" t="s">
        <v>407</v>
      </c>
      <c r="G496" t="s">
        <v>407</v>
      </c>
      <c r="H496" t="s">
        <v>407</v>
      </c>
      <c r="I496" t="s">
        <v>407</v>
      </c>
      <c r="J496" t="s">
        <v>407</v>
      </c>
      <c r="K496" t="s">
        <v>407</v>
      </c>
      <c r="L496" t="s">
        <v>407</v>
      </c>
      <c r="M496" t="s">
        <v>407</v>
      </c>
      <c r="N496" t="s">
        <v>407</v>
      </c>
      <c r="O496" t="s">
        <v>407</v>
      </c>
      <c r="P496" t="s">
        <v>407</v>
      </c>
      <c r="Q496" t="s">
        <v>407</v>
      </c>
      <c r="R496" t="s">
        <v>407</v>
      </c>
      <c r="S496" t="s">
        <v>407</v>
      </c>
      <c r="T496" t="s">
        <v>407</v>
      </c>
      <c r="U496" t="s">
        <v>407</v>
      </c>
      <c r="V496" t="s">
        <v>407</v>
      </c>
      <c r="W496" t="s">
        <v>407</v>
      </c>
      <c r="X496" t="s">
        <v>407</v>
      </c>
      <c r="Y496" t="s">
        <v>407</v>
      </c>
      <c r="Z496" t="s">
        <v>407</v>
      </c>
      <c r="AA496" t="s">
        <v>407</v>
      </c>
      <c r="AB496" t="s">
        <v>407</v>
      </c>
      <c r="AC496" t="s">
        <v>530</v>
      </c>
      <c r="AD496" t="s">
        <v>529</v>
      </c>
      <c r="AE496">
        <v>10</v>
      </c>
      <c r="AF496">
        <v>5</v>
      </c>
      <c r="AH496" t="s">
        <v>408</v>
      </c>
      <c r="AJ496" t="s">
        <v>37</v>
      </c>
      <c r="AK496" t="s">
        <v>115</v>
      </c>
      <c r="AM496">
        <v>2493</v>
      </c>
      <c r="AN496">
        <v>2847</v>
      </c>
    </row>
    <row r="497" spans="1:40" x14ac:dyDescent="0.25">
      <c r="A497" t="s">
        <v>407</v>
      </c>
      <c r="B497" t="s">
        <v>407</v>
      </c>
      <c r="C497" t="s">
        <v>407</v>
      </c>
      <c r="D497" t="s">
        <v>407</v>
      </c>
      <c r="E497" t="s">
        <v>407</v>
      </c>
      <c r="F497" t="s">
        <v>407</v>
      </c>
      <c r="G497" t="s">
        <v>407</v>
      </c>
      <c r="H497" t="s">
        <v>407</v>
      </c>
      <c r="I497" t="s">
        <v>407</v>
      </c>
      <c r="J497" t="s">
        <v>407</v>
      </c>
      <c r="K497" t="s">
        <v>407</v>
      </c>
      <c r="L497" t="s">
        <v>407</v>
      </c>
      <c r="M497" t="s">
        <v>407</v>
      </c>
      <c r="N497" t="s">
        <v>407</v>
      </c>
      <c r="O497" t="s">
        <v>407</v>
      </c>
      <c r="P497" t="s">
        <v>407</v>
      </c>
      <c r="Q497" t="s">
        <v>407</v>
      </c>
      <c r="R497" t="s">
        <v>407</v>
      </c>
      <c r="S497" t="s">
        <v>407</v>
      </c>
      <c r="T497" t="s">
        <v>407</v>
      </c>
      <c r="U497" t="s">
        <v>407</v>
      </c>
      <c r="V497" t="s">
        <v>407</v>
      </c>
      <c r="W497" t="s">
        <v>407</v>
      </c>
      <c r="X497" t="s">
        <v>407</v>
      </c>
      <c r="Y497" t="s">
        <v>407</v>
      </c>
      <c r="Z497" t="s">
        <v>407</v>
      </c>
      <c r="AA497" t="s">
        <v>407</v>
      </c>
      <c r="AB497" t="s">
        <v>407</v>
      </c>
      <c r="AC497" t="s">
        <v>530</v>
      </c>
      <c r="AD497" t="s">
        <v>529</v>
      </c>
      <c r="AE497">
        <v>10</v>
      </c>
      <c r="AF497">
        <v>6</v>
      </c>
      <c r="AH497" t="s">
        <v>411</v>
      </c>
      <c r="AJ497" t="s">
        <v>41</v>
      </c>
      <c r="AK497" t="s">
        <v>119</v>
      </c>
      <c r="AM497">
        <v>3926</v>
      </c>
      <c r="AN497">
        <v>1529</v>
      </c>
    </row>
    <row r="498" spans="1:40" x14ac:dyDescent="0.25">
      <c r="A498" t="s">
        <v>407</v>
      </c>
      <c r="B498" t="s">
        <v>407</v>
      </c>
      <c r="C498" t="s">
        <v>407</v>
      </c>
      <c r="D498" t="s">
        <v>407</v>
      </c>
      <c r="E498" t="s">
        <v>407</v>
      </c>
      <c r="F498" t="s">
        <v>407</v>
      </c>
      <c r="G498" t="s">
        <v>407</v>
      </c>
      <c r="H498" t="s">
        <v>407</v>
      </c>
      <c r="I498" t="s">
        <v>407</v>
      </c>
      <c r="J498" t="s">
        <v>407</v>
      </c>
      <c r="K498" t="s">
        <v>407</v>
      </c>
      <c r="L498" t="s">
        <v>407</v>
      </c>
      <c r="M498" t="s">
        <v>407</v>
      </c>
      <c r="N498" t="s">
        <v>407</v>
      </c>
      <c r="O498" t="s">
        <v>407</v>
      </c>
      <c r="P498" t="s">
        <v>407</v>
      </c>
      <c r="Q498" t="s">
        <v>407</v>
      </c>
      <c r="R498" t="s">
        <v>407</v>
      </c>
      <c r="S498" t="s">
        <v>407</v>
      </c>
      <c r="T498" t="s">
        <v>407</v>
      </c>
      <c r="U498" t="s">
        <v>407</v>
      </c>
      <c r="V498" t="s">
        <v>407</v>
      </c>
      <c r="W498" t="s">
        <v>407</v>
      </c>
      <c r="X498" t="s">
        <v>407</v>
      </c>
      <c r="Y498" t="s">
        <v>407</v>
      </c>
      <c r="Z498" t="s">
        <v>407</v>
      </c>
      <c r="AA498" t="s">
        <v>407</v>
      </c>
      <c r="AB498" t="s">
        <v>407</v>
      </c>
      <c r="AC498" t="s">
        <v>530</v>
      </c>
      <c r="AD498" t="s">
        <v>529</v>
      </c>
      <c r="AE498">
        <v>10</v>
      </c>
      <c r="AF498">
        <v>7</v>
      </c>
      <c r="AH498" t="s">
        <v>411</v>
      </c>
      <c r="AJ498" t="s">
        <v>41</v>
      </c>
      <c r="AK498" t="s">
        <v>119</v>
      </c>
      <c r="AM498">
        <v>2079</v>
      </c>
      <c r="AN498">
        <v>851</v>
      </c>
    </row>
    <row r="499" spans="1:40" x14ac:dyDescent="0.25">
      <c r="A499" t="s">
        <v>407</v>
      </c>
      <c r="B499" t="s">
        <v>407</v>
      </c>
      <c r="C499" t="s">
        <v>407</v>
      </c>
      <c r="D499" t="s">
        <v>407</v>
      </c>
      <c r="E499" t="s">
        <v>407</v>
      </c>
      <c r="F499" t="s">
        <v>407</v>
      </c>
      <c r="G499" t="s">
        <v>407</v>
      </c>
      <c r="H499" t="s">
        <v>407</v>
      </c>
      <c r="I499" t="s">
        <v>407</v>
      </c>
      <c r="J499" t="s">
        <v>407</v>
      </c>
      <c r="K499" t="s">
        <v>407</v>
      </c>
      <c r="L499" t="s">
        <v>407</v>
      </c>
      <c r="M499" t="s">
        <v>407</v>
      </c>
      <c r="N499" t="s">
        <v>407</v>
      </c>
      <c r="O499" t="s">
        <v>407</v>
      </c>
      <c r="P499" t="s">
        <v>407</v>
      </c>
      <c r="Q499" t="s">
        <v>407</v>
      </c>
      <c r="R499" t="s">
        <v>407</v>
      </c>
      <c r="S499" t="s">
        <v>407</v>
      </c>
      <c r="T499" t="s">
        <v>407</v>
      </c>
      <c r="U499" t="s">
        <v>407</v>
      </c>
      <c r="V499" t="s">
        <v>407</v>
      </c>
      <c r="W499" t="s">
        <v>407</v>
      </c>
      <c r="X499" t="s">
        <v>407</v>
      </c>
      <c r="Y499" t="s">
        <v>407</v>
      </c>
      <c r="Z499" t="s">
        <v>407</v>
      </c>
      <c r="AA499" t="s">
        <v>407</v>
      </c>
      <c r="AB499" t="s">
        <v>407</v>
      </c>
      <c r="AC499" t="s">
        <v>530</v>
      </c>
      <c r="AD499" t="s">
        <v>529</v>
      </c>
      <c r="AE499">
        <v>10</v>
      </c>
      <c r="AF499">
        <v>8</v>
      </c>
      <c r="AG499">
        <v>1</v>
      </c>
      <c r="AH499" t="s">
        <v>409</v>
      </c>
      <c r="AJ499" t="s">
        <v>38</v>
      </c>
      <c r="AK499" t="s">
        <v>114</v>
      </c>
      <c r="AM499">
        <v>2907</v>
      </c>
      <c r="AN499">
        <v>1552</v>
      </c>
    </row>
    <row r="500" spans="1:40" x14ac:dyDescent="0.25">
      <c r="A500" t="s">
        <v>407</v>
      </c>
      <c r="B500" t="s">
        <v>407</v>
      </c>
      <c r="C500" t="s">
        <v>407</v>
      </c>
      <c r="D500" t="s">
        <v>407</v>
      </c>
      <c r="E500" t="s">
        <v>407</v>
      </c>
      <c r="F500" t="s">
        <v>407</v>
      </c>
      <c r="G500" t="s">
        <v>407</v>
      </c>
      <c r="H500" t="s">
        <v>407</v>
      </c>
      <c r="I500" t="s">
        <v>407</v>
      </c>
      <c r="J500" t="s">
        <v>407</v>
      </c>
      <c r="K500" t="s">
        <v>407</v>
      </c>
      <c r="L500" t="s">
        <v>407</v>
      </c>
      <c r="M500" t="s">
        <v>407</v>
      </c>
      <c r="N500" t="s">
        <v>407</v>
      </c>
      <c r="O500" t="s">
        <v>407</v>
      </c>
      <c r="P500" t="s">
        <v>407</v>
      </c>
      <c r="Q500" t="s">
        <v>407</v>
      </c>
      <c r="R500" t="s">
        <v>407</v>
      </c>
      <c r="S500" t="s">
        <v>407</v>
      </c>
      <c r="T500" t="s">
        <v>407</v>
      </c>
      <c r="U500" t="s">
        <v>407</v>
      </c>
      <c r="V500" t="s">
        <v>407</v>
      </c>
      <c r="W500" t="s">
        <v>407</v>
      </c>
      <c r="X500" t="s">
        <v>407</v>
      </c>
      <c r="Y500" t="s">
        <v>407</v>
      </c>
      <c r="Z500" t="s">
        <v>407</v>
      </c>
      <c r="AA500" t="s">
        <v>407</v>
      </c>
      <c r="AB500" t="s">
        <v>407</v>
      </c>
      <c r="AC500" t="s">
        <v>530</v>
      </c>
      <c r="AD500" t="s">
        <v>529</v>
      </c>
      <c r="AE500">
        <v>10</v>
      </c>
      <c r="AF500">
        <v>9</v>
      </c>
      <c r="AG500">
        <v>1</v>
      </c>
      <c r="AH500" t="s">
        <v>412</v>
      </c>
      <c r="AJ500" t="s">
        <v>42</v>
      </c>
      <c r="AK500" t="s">
        <v>114</v>
      </c>
      <c r="AM500">
        <v>2449</v>
      </c>
      <c r="AN500">
        <v>2322</v>
      </c>
    </row>
    <row r="501" spans="1:40" x14ac:dyDescent="0.25">
      <c r="A501" t="s">
        <v>407</v>
      </c>
      <c r="B501" t="s">
        <v>407</v>
      </c>
      <c r="C501" t="s">
        <v>407</v>
      </c>
      <c r="D501" t="s">
        <v>407</v>
      </c>
      <c r="E501" t="s">
        <v>407</v>
      </c>
      <c r="F501" t="s">
        <v>407</v>
      </c>
      <c r="G501" t="s">
        <v>407</v>
      </c>
      <c r="H501" t="s">
        <v>407</v>
      </c>
      <c r="I501" t="s">
        <v>407</v>
      </c>
      <c r="J501" t="s">
        <v>407</v>
      </c>
      <c r="K501" t="s">
        <v>407</v>
      </c>
      <c r="L501" t="s">
        <v>407</v>
      </c>
      <c r="M501" t="s">
        <v>407</v>
      </c>
      <c r="N501" t="s">
        <v>407</v>
      </c>
      <c r="O501" t="s">
        <v>407</v>
      </c>
      <c r="P501" t="s">
        <v>407</v>
      </c>
      <c r="Q501" t="s">
        <v>407</v>
      </c>
      <c r="R501" t="s">
        <v>407</v>
      </c>
      <c r="S501" t="s">
        <v>407</v>
      </c>
      <c r="T501" t="s">
        <v>407</v>
      </c>
      <c r="U501" t="s">
        <v>407</v>
      </c>
      <c r="V501" t="s">
        <v>407</v>
      </c>
      <c r="W501" t="s">
        <v>407</v>
      </c>
      <c r="X501" t="s">
        <v>407</v>
      </c>
      <c r="Y501" t="s">
        <v>407</v>
      </c>
      <c r="Z501" t="s">
        <v>407</v>
      </c>
      <c r="AA501" t="s">
        <v>407</v>
      </c>
      <c r="AB501" t="s">
        <v>407</v>
      </c>
      <c r="AC501" t="s">
        <v>530</v>
      </c>
      <c r="AD501" t="s">
        <v>529</v>
      </c>
      <c r="AE501">
        <v>10</v>
      </c>
      <c r="AF501">
        <v>10</v>
      </c>
      <c r="AG501">
        <v>1</v>
      </c>
      <c r="AH501" t="s">
        <v>412</v>
      </c>
      <c r="AJ501" t="s">
        <v>42</v>
      </c>
      <c r="AK501" t="s">
        <v>114</v>
      </c>
      <c r="AM501">
        <v>2128</v>
      </c>
      <c r="AN501">
        <v>2594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8.42578125" bestFit="1" customWidth="1"/>
    <col min="30" max="30" width="1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2.7109375" bestFit="1" customWidth="1"/>
    <col min="35" max="35" width="7.85546875" bestFit="1" customWidth="1"/>
    <col min="36" max="36" width="11.85546875" bestFit="1" customWidth="1"/>
    <col min="37" max="37" width="16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347</v>
      </c>
      <c r="B1" s="1" t="s">
        <v>390</v>
      </c>
      <c r="C1" s="1" t="s">
        <v>349</v>
      </c>
      <c r="D1" s="1" t="s">
        <v>350</v>
      </c>
      <c r="E1" s="1" t="s">
        <v>351</v>
      </c>
      <c r="F1" s="1" t="s">
        <v>391</v>
      </c>
      <c r="G1" s="1" t="s">
        <v>353</v>
      </c>
      <c r="H1" s="1" t="s">
        <v>354</v>
      </c>
      <c r="I1" s="1" t="s">
        <v>355</v>
      </c>
      <c r="J1" s="1" t="s">
        <v>392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393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394</v>
      </c>
      <c r="V1" s="1" t="s">
        <v>395</v>
      </c>
      <c r="W1" s="1" t="s">
        <v>396</v>
      </c>
      <c r="X1" s="1" t="s">
        <v>370</v>
      </c>
      <c r="Y1" s="1" t="s">
        <v>371</v>
      </c>
      <c r="Z1" s="1" t="s">
        <v>372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343</v>
      </c>
      <c r="AL1" s="1" t="s">
        <v>26</v>
      </c>
      <c r="AM1" s="1" t="s">
        <v>1</v>
      </c>
      <c r="AN1" s="1" t="s">
        <v>2</v>
      </c>
    </row>
    <row r="2" spans="1:40" x14ac:dyDescent="0.25">
      <c r="A2" t="s">
        <v>407</v>
      </c>
      <c r="B2" t="s">
        <v>407</v>
      </c>
      <c r="C2" t="s">
        <v>407</v>
      </c>
      <c r="D2" t="s">
        <v>407</v>
      </c>
      <c r="E2" t="s">
        <v>407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407</v>
      </c>
      <c r="R2" t="s">
        <v>407</v>
      </c>
      <c r="S2" t="s">
        <v>407</v>
      </c>
      <c r="T2" t="s">
        <v>407</v>
      </c>
      <c r="U2" t="s">
        <v>407</v>
      </c>
      <c r="V2" t="s">
        <v>407</v>
      </c>
      <c r="W2" t="s">
        <v>407</v>
      </c>
      <c r="X2" t="s">
        <v>407</v>
      </c>
      <c r="Y2" t="s">
        <v>407</v>
      </c>
      <c r="Z2" t="s">
        <v>407</v>
      </c>
      <c r="AA2" t="s">
        <v>407</v>
      </c>
      <c r="AB2" t="s">
        <v>407</v>
      </c>
      <c r="AC2" t="s">
        <v>607</v>
      </c>
      <c r="AD2" t="s">
        <v>606</v>
      </c>
      <c r="AE2">
        <v>10</v>
      </c>
      <c r="AF2">
        <v>1</v>
      </c>
      <c r="AG2">
        <v>3</v>
      </c>
      <c r="AH2" t="s">
        <v>410</v>
      </c>
      <c r="AJ2" t="s">
        <v>40</v>
      </c>
      <c r="AK2" t="s">
        <v>118</v>
      </c>
      <c r="AM2">
        <v>2012</v>
      </c>
      <c r="AN2">
        <v>2741</v>
      </c>
    </row>
    <row r="3" spans="1:40" x14ac:dyDescent="0.25">
      <c r="A3" t="s">
        <v>407</v>
      </c>
      <c r="B3" t="s">
        <v>407</v>
      </c>
      <c r="C3" t="s">
        <v>407</v>
      </c>
      <c r="D3" t="s">
        <v>407</v>
      </c>
      <c r="E3" t="s">
        <v>407</v>
      </c>
      <c r="F3" t="s">
        <v>407</v>
      </c>
      <c r="G3" t="s">
        <v>407</v>
      </c>
      <c r="H3" t="s">
        <v>407</v>
      </c>
      <c r="I3" t="s">
        <v>407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407</v>
      </c>
      <c r="R3" t="s">
        <v>407</v>
      </c>
      <c r="S3" t="s">
        <v>407</v>
      </c>
      <c r="T3" t="s">
        <v>407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607</v>
      </c>
      <c r="AD3" t="s">
        <v>606</v>
      </c>
      <c r="AE3">
        <v>10</v>
      </c>
      <c r="AF3">
        <v>2</v>
      </c>
      <c r="AH3" t="s">
        <v>408</v>
      </c>
      <c r="AJ3" t="s">
        <v>37</v>
      </c>
      <c r="AK3" t="s">
        <v>115</v>
      </c>
      <c r="AM3">
        <v>1796</v>
      </c>
      <c r="AN3">
        <v>3174</v>
      </c>
    </row>
    <row r="4" spans="1:40" x14ac:dyDescent="0.25">
      <c r="A4" t="s">
        <v>407</v>
      </c>
      <c r="B4" t="s">
        <v>407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607</v>
      </c>
      <c r="AD4" t="s">
        <v>606</v>
      </c>
      <c r="AE4">
        <v>10</v>
      </c>
      <c r="AF4">
        <v>3</v>
      </c>
      <c r="AG4">
        <v>3</v>
      </c>
      <c r="AH4" t="s">
        <v>410</v>
      </c>
      <c r="AJ4" t="s">
        <v>40</v>
      </c>
      <c r="AK4" t="s">
        <v>118</v>
      </c>
      <c r="AM4">
        <v>2267</v>
      </c>
      <c r="AN4">
        <v>1329</v>
      </c>
    </row>
    <row r="5" spans="1:40" x14ac:dyDescent="0.25">
      <c r="A5" t="s">
        <v>407</v>
      </c>
      <c r="B5" t="s">
        <v>407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407</v>
      </c>
      <c r="R5" t="s">
        <v>407</v>
      </c>
      <c r="S5" t="s">
        <v>407</v>
      </c>
      <c r="T5" t="s">
        <v>407</v>
      </c>
      <c r="U5" t="s">
        <v>407</v>
      </c>
      <c r="V5" t="s">
        <v>407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607</v>
      </c>
      <c r="AD5" t="s">
        <v>606</v>
      </c>
      <c r="AE5">
        <v>10</v>
      </c>
      <c r="AF5">
        <v>4</v>
      </c>
      <c r="AG5">
        <v>1</v>
      </c>
      <c r="AH5" t="s">
        <v>608</v>
      </c>
      <c r="AJ5" t="s">
        <v>200</v>
      </c>
      <c r="AK5" t="s">
        <v>114</v>
      </c>
      <c r="AM5">
        <v>1430</v>
      </c>
      <c r="AN5">
        <v>1775</v>
      </c>
    </row>
    <row r="6" spans="1:40" x14ac:dyDescent="0.25">
      <c r="A6" t="s">
        <v>407</v>
      </c>
      <c r="B6" t="s">
        <v>407</v>
      </c>
      <c r="C6" t="s">
        <v>407</v>
      </c>
      <c r="D6" t="s">
        <v>407</v>
      </c>
      <c r="E6" t="s">
        <v>407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  <c r="K6" t="s">
        <v>407</v>
      </c>
      <c r="L6" t="s">
        <v>407</v>
      </c>
      <c r="M6" t="s">
        <v>407</v>
      </c>
      <c r="N6" t="s">
        <v>407</v>
      </c>
      <c r="O6" t="s">
        <v>407</v>
      </c>
      <c r="P6" t="s">
        <v>407</v>
      </c>
      <c r="Q6" t="s">
        <v>407</v>
      </c>
      <c r="R6" t="s">
        <v>407</v>
      </c>
      <c r="S6" t="s">
        <v>407</v>
      </c>
      <c r="T6" t="s">
        <v>407</v>
      </c>
      <c r="U6" t="s">
        <v>407</v>
      </c>
      <c r="V6" t="s">
        <v>407</v>
      </c>
      <c r="W6" t="s">
        <v>407</v>
      </c>
      <c r="X6" t="s">
        <v>407</v>
      </c>
      <c r="Y6" t="s">
        <v>407</v>
      </c>
      <c r="Z6" t="s">
        <v>407</v>
      </c>
      <c r="AA6" t="s">
        <v>407</v>
      </c>
      <c r="AB6" t="s">
        <v>407</v>
      </c>
      <c r="AC6" t="s">
        <v>607</v>
      </c>
      <c r="AD6" t="s">
        <v>606</v>
      </c>
      <c r="AE6">
        <v>10</v>
      </c>
      <c r="AF6">
        <v>5</v>
      </c>
      <c r="AH6" t="s">
        <v>408</v>
      </c>
      <c r="AJ6" t="s">
        <v>37</v>
      </c>
      <c r="AK6" t="s">
        <v>115</v>
      </c>
      <c r="AM6">
        <v>1721</v>
      </c>
      <c r="AN6">
        <v>2801</v>
      </c>
    </row>
    <row r="7" spans="1:40" x14ac:dyDescent="0.25">
      <c r="A7" t="s">
        <v>407</v>
      </c>
      <c r="B7" t="s">
        <v>407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407</v>
      </c>
      <c r="R7" t="s">
        <v>407</v>
      </c>
      <c r="S7" t="s">
        <v>407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607</v>
      </c>
      <c r="AD7" t="s">
        <v>606</v>
      </c>
      <c r="AE7">
        <v>10</v>
      </c>
      <c r="AF7">
        <v>6</v>
      </c>
      <c r="AG7">
        <v>3</v>
      </c>
      <c r="AH7" t="s">
        <v>410</v>
      </c>
      <c r="AJ7" t="s">
        <v>40</v>
      </c>
      <c r="AK7" t="s">
        <v>118</v>
      </c>
      <c r="AM7">
        <v>4158</v>
      </c>
      <c r="AN7">
        <v>1833</v>
      </c>
    </row>
    <row r="8" spans="1:40" x14ac:dyDescent="0.25">
      <c r="A8" t="s">
        <v>407</v>
      </c>
      <c r="B8" t="s">
        <v>407</v>
      </c>
      <c r="C8" t="s">
        <v>407</v>
      </c>
      <c r="D8" t="s">
        <v>407</v>
      </c>
      <c r="E8" t="s">
        <v>407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  <c r="N8" t="s">
        <v>407</v>
      </c>
      <c r="O8" t="s">
        <v>407</v>
      </c>
      <c r="P8" t="s">
        <v>407</v>
      </c>
      <c r="Q8" t="s">
        <v>407</v>
      </c>
      <c r="R8" t="s">
        <v>407</v>
      </c>
      <c r="S8" t="s">
        <v>407</v>
      </c>
      <c r="T8" t="s">
        <v>407</v>
      </c>
      <c r="U8" t="s">
        <v>407</v>
      </c>
      <c r="V8" t="s">
        <v>407</v>
      </c>
      <c r="W8" t="s">
        <v>407</v>
      </c>
      <c r="X8" t="s">
        <v>407</v>
      </c>
      <c r="Y8" t="s">
        <v>407</v>
      </c>
      <c r="Z8" t="s">
        <v>407</v>
      </c>
      <c r="AA8" t="s">
        <v>407</v>
      </c>
      <c r="AB8" t="s">
        <v>407</v>
      </c>
      <c r="AC8" t="s">
        <v>607</v>
      </c>
      <c r="AD8" t="s">
        <v>606</v>
      </c>
      <c r="AE8">
        <v>10</v>
      </c>
      <c r="AF8">
        <v>7</v>
      </c>
      <c r="AH8" t="s">
        <v>408</v>
      </c>
      <c r="AJ8" t="s">
        <v>37</v>
      </c>
      <c r="AK8" t="s">
        <v>115</v>
      </c>
      <c r="AM8">
        <v>3067</v>
      </c>
      <c r="AN8">
        <v>495</v>
      </c>
    </row>
    <row r="9" spans="1:40" x14ac:dyDescent="0.25">
      <c r="A9" t="s">
        <v>407</v>
      </c>
      <c r="B9" t="s">
        <v>407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407</v>
      </c>
      <c r="AC9" t="s">
        <v>607</v>
      </c>
      <c r="AD9" t="s">
        <v>606</v>
      </c>
      <c r="AE9">
        <v>10</v>
      </c>
      <c r="AF9">
        <v>8</v>
      </c>
      <c r="AG9">
        <v>1</v>
      </c>
      <c r="AH9" t="s">
        <v>409</v>
      </c>
      <c r="AJ9" t="s">
        <v>38</v>
      </c>
      <c r="AK9" t="s">
        <v>114</v>
      </c>
      <c r="AM9">
        <v>2110</v>
      </c>
      <c r="AN9">
        <v>270</v>
      </c>
    </row>
    <row r="10" spans="1:40" x14ac:dyDescent="0.25">
      <c r="A10" t="s">
        <v>407</v>
      </c>
      <c r="B10" t="s">
        <v>407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407</v>
      </c>
      <c r="M10" t="s">
        <v>407</v>
      </c>
      <c r="N10" t="s">
        <v>407</v>
      </c>
      <c r="O10" t="s">
        <v>407</v>
      </c>
      <c r="P10" t="s">
        <v>407</v>
      </c>
      <c r="Q10" t="s">
        <v>407</v>
      </c>
      <c r="R10" t="s">
        <v>407</v>
      </c>
      <c r="S10" t="s">
        <v>407</v>
      </c>
      <c r="T10" t="s">
        <v>407</v>
      </c>
      <c r="U10" t="s">
        <v>407</v>
      </c>
      <c r="V10" t="s">
        <v>407</v>
      </c>
      <c r="W10" t="s">
        <v>407</v>
      </c>
      <c r="X10" t="s">
        <v>407</v>
      </c>
      <c r="Y10" t="s">
        <v>407</v>
      </c>
      <c r="Z10" t="s">
        <v>407</v>
      </c>
      <c r="AA10" t="s">
        <v>407</v>
      </c>
      <c r="AB10" t="s">
        <v>407</v>
      </c>
      <c r="AC10" t="s">
        <v>607</v>
      </c>
      <c r="AD10" t="s">
        <v>606</v>
      </c>
      <c r="AE10">
        <v>10</v>
      </c>
      <c r="AF10">
        <v>9</v>
      </c>
      <c r="AH10" t="s">
        <v>408</v>
      </c>
      <c r="AJ10" t="s">
        <v>37</v>
      </c>
      <c r="AK10" t="s">
        <v>115</v>
      </c>
      <c r="AM10">
        <v>2889</v>
      </c>
      <c r="AN10">
        <v>2497</v>
      </c>
    </row>
    <row r="11" spans="1:40" x14ac:dyDescent="0.25">
      <c r="A11" t="s">
        <v>407</v>
      </c>
      <c r="B11" t="s">
        <v>407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407</v>
      </c>
      <c r="P11" t="s">
        <v>407</v>
      </c>
      <c r="Q11" t="s">
        <v>407</v>
      </c>
      <c r="R11" t="s">
        <v>407</v>
      </c>
      <c r="S11" t="s">
        <v>407</v>
      </c>
      <c r="T11" t="s">
        <v>407</v>
      </c>
      <c r="U11" t="s">
        <v>407</v>
      </c>
      <c r="V11" t="s">
        <v>407</v>
      </c>
      <c r="W11" t="s">
        <v>407</v>
      </c>
      <c r="X11" t="s">
        <v>407</v>
      </c>
      <c r="Y11" t="s">
        <v>407</v>
      </c>
      <c r="Z11" t="s">
        <v>407</v>
      </c>
      <c r="AA11" t="s">
        <v>407</v>
      </c>
      <c r="AB11" t="s">
        <v>407</v>
      </c>
      <c r="AC11" t="s">
        <v>607</v>
      </c>
      <c r="AD11" t="s">
        <v>606</v>
      </c>
      <c r="AE11">
        <v>10</v>
      </c>
      <c r="AF11">
        <v>10</v>
      </c>
      <c r="AH11" t="s">
        <v>609</v>
      </c>
      <c r="AJ11" t="s">
        <v>262</v>
      </c>
      <c r="AK11" t="s">
        <v>116</v>
      </c>
      <c r="AM11">
        <v>2034</v>
      </c>
      <c r="AN11">
        <v>697</v>
      </c>
    </row>
    <row r="12" spans="1:40" x14ac:dyDescent="0.25">
      <c r="A12" t="s">
        <v>407</v>
      </c>
      <c r="B12" t="s">
        <v>407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  <c r="K12" t="s">
        <v>407</v>
      </c>
      <c r="L12" t="s">
        <v>407</v>
      </c>
      <c r="M12" t="s">
        <v>407</v>
      </c>
      <c r="N12" t="s">
        <v>407</v>
      </c>
      <c r="O12" t="s">
        <v>407</v>
      </c>
      <c r="P12" t="s">
        <v>407</v>
      </c>
      <c r="Q12" t="s">
        <v>407</v>
      </c>
      <c r="R12" t="s">
        <v>407</v>
      </c>
      <c r="S12" t="s">
        <v>407</v>
      </c>
      <c r="T12" t="s">
        <v>407</v>
      </c>
      <c r="U12" t="s">
        <v>407</v>
      </c>
      <c r="V12" t="s">
        <v>407</v>
      </c>
      <c r="W12" t="s">
        <v>407</v>
      </c>
      <c r="X12" t="s">
        <v>407</v>
      </c>
      <c r="Y12" t="s">
        <v>407</v>
      </c>
      <c r="Z12" t="s">
        <v>407</v>
      </c>
      <c r="AA12" t="s">
        <v>407</v>
      </c>
      <c r="AB12" t="s">
        <v>407</v>
      </c>
      <c r="AC12" t="s">
        <v>611</v>
      </c>
      <c r="AD12" t="s">
        <v>610</v>
      </c>
      <c r="AE12">
        <v>10</v>
      </c>
      <c r="AF12">
        <v>1</v>
      </c>
      <c r="AH12" t="s">
        <v>416</v>
      </c>
      <c r="AJ12" t="s">
        <v>46</v>
      </c>
      <c r="AK12" t="s">
        <v>115</v>
      </c>
      <c r="AM12">
        <v>1282</v>
      </c>
      <c r="AN12">
        <v>681</v>
      </c>
    </row>
    <row r="13" spans="1:40" x14ac:dyDescent="0.25">
      <c r="A13" t="s">
        <v>407</v>
      </c>
      <c r="B13" t="s">
        <v>407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  <c r="O13" t="s">
        <v>407</v>
      </c>
      <c r="P13" t="s">
        <v>407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t="s">
        <v>407</v>
      </c>
      <c r="W13" t="s">
        <v>407</v>
      </c>
      <c r="X13" t="s">
        <v>407</v>
      </c>
      <c r="Y13" t="s">
        <v>407</v>
      </c>
      <c r="Z13" t="s">
        <v>407</v>
      </c>
      <c r="AA13" t="s">
        <v>407</v>
      </c>
      <c r="AB13" t="s">
        <v>407</v>
      </c>
      <c r="AC13" t="s">
        <v>611</v>
      </c>
      <c r="AD13" t="s">
        <v>610</v>
      </c>
      <c r="AE13">
        <v>10</v>
      </c>
      <c r="AF13">
        <v>2</v>
      </c>
      <c r="AH13" t="s">
        <v>408</v>
      </c>
      <c r="AJ13" t="s">
        <v>37</v>
      </c>
      <c r="AK13" t="s">
        <v>115</v>
      </c>
      <c r="AM13">
        <v>2103</v>
      </c>
      <c r="AN13">
        <v>2947</v>
      </c>
    </row>
    <row r="14" spans="1:40" x14ac:dyDescent="0.25">
      <c r="A14" t="s">
        <v>407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  <c r="N14" t="s">
        <v>407</v>
      </c>
      <c r="O14" t="s">
        <v>407</v>
      </c>
      <c r="P14" t="s">
        <v>407</v>
      </c>
      <c r="Q14" t="s">
        <v>407</v>
      </c>
      <c r="R14" t="s">
        <v>407</v>
      </c>
      <c r="S14" t="s">
        <v>407</v>
      </c>
      <c r="T14" t="s">
        <v>407</v>
      </c>
      <c r="U14" t="s">
        <v>407</v>
      </c>
      <c r="V14" t="s">
        <v>407</v>
      </c>
      <c r="W14" t="s">
        <v>407</v>
      </c>
      <c r="X14" t="s">
        <v>407</v>
      </c>
      <c r="Y14" t="s">
        <v>407</v>
      </c>
      <c r="Z14" t="s">
        <v>407</v>
      </c>
      <c r="AA14" t="s">
        <v>407</v>
      </c>
      <c r="AB14" t="s">
        <v>407</v>
      </c>
      <c r="AC14" t="s">
        <v>611</v>
      </c>
      <c r="AD14" t="s">
        <v>610</v>
      </c>
      <c r="AE14">
        <v>10</v>
      </c>
      <c r="AF14">
        <v>3</v>
      </c>
      <c r="AH14" t="s">
        <v>408</v>
      </c>
      <c r="AJ14" t="s">
        <v>37</v>
      </c>
      <c r="AK14" t="s">
        <v>115</v>
      </c>
      <c r="AM14">
        <v>2073</v>
      </c>
      <c r="AN14">
        <v>2261</v>
      </c>
    </row>
    <row r="15" spans="1:40" x14ac:dyDescent="0.25">
      <c r="A15" t="s">
        <v>407</v>
      </c>
      <c r="B15" t="s">
        <v>407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407</v>
      </c>
      <c r="I15" t="s">
        <v>407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T15" t="s">
        <v>407</v>
      </c>
      <c r="U15" t="s">
        <v>407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611</v>
      </c>
      <c r="AD15" t="s">
        <v>610</v>
      </c>
      <c r="AE15">
        <v>10</v>
      </c>
      <c r="AF15">
        <v>4</v>
      </c>
      <c r="AH15" t="s">
        <v>408</v>
      </c>
      <c r="AJ15" t="s">
        <v>37</v>
      </c>
      <c r="AK15" t="s">
        <v>115</v>
      </c>
      <c r="AM15">
        <v>1871</v>
      </c>
      <c r="AN15">
        <v>2873</v>
      </c>
    </row>
    <row r="16" spans="1:40" x14ac:dyDescent="0.25">
      <c r="A16" t="s">
        <v>407</v>
      </c>
      <c r="B16" t="s">
        <v>407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407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407</v>
      </c>
      <c r="S16" t="s">
        <v>407</v>
      </c>
      <c r="T16" t="s">
        <v>407</v>
      </c>
      <c r="U16" t="s">
        <v>407</v>
      </c>
      <c r="V16" t="s">
        <v>407</v>
      </c>
      <c r="W16" t="s">
        <v>407</v>
      </c>
      <c r="X16" t="s">
        <v>407</v>
      </c>
      <c r="Y16" t="s">
        <v>407</v>
      </c>
      <c r="Z16" t="s">
        <v>407</v>
      </c>
      <c r="AA16" t="s">
        <v>407</v>
      </c>
      <c r="AB16" t="s">
        <v>407</v>
      </c>
      <c r="AC16" t="s">
        <v>611</v>
      </c>
      <c r="AD16" t="s">
        <v>610</v>
      </c>
      <c r="AE16">
        <v>10</v>
      </c>
      <c r="AF16">
        <v>5</v>
      </c>
      <c r="AH16" t="s">
        <v>408</v>
      </c>
      <c r="AJ16" t="s">
        <v>37</v>
      </c>
      <c r="AK16" t="s">
        <v>115</v>
      </c>
      <c r="AM16">
        <v>2056</v>
      </c>
      <c r="AN16">
        <v>1128</v>
      </c>
    </row>
    <row r="17" spans="1:40" x14ac:dyDescent="0.25">
      <c r="A17" t="s">
        <v>407</v>
      </c>
      <c r="B17" t="s">
        <v>407</v>
      </c>
      <c r="C17" t="s">
        <v>407</v>
      </c>
      <c r="D17" t="s">
        <v>407</v>
      </c>
      <c r="E17" t="s">
        <v>407</v>
      </c>
      <c r="F17" t="s">
        <v>407</v>
      </c>
      <c r="G17" t="s">
        <v>407</v>
      </c>
      <c r="H17" t="s">
        <v>407</v>
      </c>
      <c r="I17" t="s">
        <v>407</v>
      </c>
      <c r="J17" t="s">
        <v>407</v>
      </c>
      <c r="K17" t="s">
        <v>407</v>
      </c>
      <c r="L17" t="s">
        <v>407</v>
      </c>
      <c r="M17" t="s">
        <v>407</v>
      </c>
      <c r="N17" t="s">
        <v>407</v>
      </c>
      <c r="O17" t="s">
        <v>407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407</v>
      </c>
      <c r="Z17" t="s">
        <v>407</v>
      </c>
      <c r="AA17" t="s">
        <v>407</v>
      </c>
      <c r="AB17" t="s">
        <v>407</v>
      </c>
      <c r="AC17" t="s">
        <v>611</v>
      </c>
      <c r="AD17" t="s">
        <v>610</v>
      </c>
      <c r="AE17">
        <v>10</v>
      </c>
      <c r="AF17">
        <v>6</v>
      </c>
      <c r="AG17">
        <v>3</v>
      </c>
      <c r="AH17" t="s">
        <v>410</v>
      </c>
      <c r="AJ17" t="s">
        <v>40</v>
      </c>
      <c r="AK17" t="s">
        <v>118</v>
      </c>
      <c r="AM17">
        <v>1360</v>
      </c>
      <c r="AN17">
        <v>262</v>
      </c>
    </row>
    <row r="18" spans="1:40" x14ac:dyDescent="0.25">
      <c r="A18" t="s">
        <v>407</v>
      </c>
      <c r="B18" t="s">
        <v>407</v>
      </c>
      <c r="C18" t="s">
        <v>407</v>
      </c>
      <c r="D18" t="s">
        <v>407</v>
      </c>
      <c r="E18" t="s">
        <v>407</v>
      </c>
      <c r="F18" t="s">
        <v>407</v>
      </c>
      <c r="G18" t="s">
        <v>407</v>
      </c>
      <c r="H18" t="s">
        <v>407</v>
      </c>
      <c r="I18" t="s">
        <v>407</v>
      </c>
      <c r="J18" t="s">
        <v>407</v>
      </c>
      <c r="K18" t="s">
        <v>407</v>
      </c>
      <c r="L18" t="s">
        <v>407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407</v>
      </c>
      <c r="S18" t="s">
        <v>407</v>
      </c>
      <c r="T18" t="s">
        <v>407</v>
      </c>
      <c r="U18" t="s">
        <v>407</v>
      </c>
      <c r="V18" t="s">
        <v>407</v>
      </c>
      <c r="W18" t="s">
        <v>407</v>
      </c>
      <c r="X18" t="s">
        <v>407</v>
      </c>
      <c r="Y18" t="s">
        <v>407</v>
      </c>
      <c r="Z18" t="s">
        <v>407</v>
      </c>
      <c r="AA18" t="s">
        <v>407</v>
      </c>
      <c r="AB18" t="s">
        <v>407</v>
      </c>
      <c r="AC18" t="s">
        <v>611</v>
      </c>
      <c r="AD18" t="s">
        <v>610</v>
      </c>
      <c r="AE18">
        <v>10</v>
      </c>
      <c r="AF18">
        <v>7</v>
      </c>
      <c r="AH18" t="s">
        <v>416</v>
      </c>
      <c r="AJ18" t="s">
        <v>46</v>
      </c>
      <c r="AK18" t="s">
        <v>115</v>
      </c>
      <c r="AM18">
        <v>2772</v>
      </c>
      <c r="AN18">
        <v>662</v>
      </c>
    </row>
    <row r="19" spans="1:40" x14ac:dyDescent="0.25">
      <c r="A19" t="s">
        <v>407</v>
      </c>
      <c r="B19" t="s">
        <v>407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611</v>
      </c>
      <c r="AD19" t="s">
        <v>610</v>
      </c>
      <c r="AE19">
        <v>10</v>
      </c>
      <c r="AF19">
        <v>8</v>
      </c>
      <c r="AH19" t="s">
        <v>416</v>
      </c>
      <c r="AJ19" t="s">
        <v>46</v>
      </c>
      <c r="AK19" t="s">
        <v>115</v>
      </c>
      <c r="AM19">
        <v>4155</v>
      </c>
      <c r="AN19">
        <v>1730</v>
      </c>
    </row>
    <row r="20" spans="1:40" x14ac:dyDescent="0.25">
      <c r="A20" t="s">
        <v>407</v>
      </c>
      <c r="B20" t="s">
        <v>407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407</v>
      </c>
      <c r="M20" t="s">
        <v>407</v>
      </c>
      <c r="N20" t="s">
        <v>407</v>
      </c>
      <c r="O20" t="s">
        <v>407</v>
      </c>
      <c r="P20" t="s">
        <v>407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  <c r="W20" t="s">
        <v>407</v>
      </c>
      <c r="X20" t="s">
        <v>407</v>
      </c>
      <c r="Y20" t="s">
        <v>407</v>
      </c>
      <c r="Z20" t="s">
        <v>407</v>
      </c>
      <c r="AA20" t="s">
        <v>407</v>
      </c>
      <c r="AB20" t="s">
        <v>407</v>
      </c>
      <c r="AC20" t="s">
        <v>611</v>
      </c>
      <c r="AD20" t="s">
        <v>610</v>
      </c>
      <c r="AE20">
        <v>10</v>
      </c>
      <c r="AF20">
        <v>9</v>
      </c>
      <c r="AH20" t="s">
        <v>408</v>
      </c>
      <c r="AJ20" t="s">
        <v>37</v>
      </c>
      <c r="AK20" t="s">
        <v>115</v>
      </c>
      <c r="AM20">
        <v>4064</v>
      </c>
      <c r="AN20">
        <v>285</v>
      </c>
    </row>
    <row r="21" spans="1:40" x14ac:dyDescent="0.25">
      <c r="A21" t="s">
        <v>407</v>
      </c>
      <c r="B21" t="s">
        <v>407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t="s">
        <v>407</v>
      </c>
      <c r="I21" t="s">
        <v>407</v>
      </c>
      <c r="J21" t="s">
        <v>407</v>
      </c>
      <c r="K21" t="s">
        <v>407</v>
      </c>
      <c r="L21" t="s">
        <v>407</v>
      </c>
      <c r="M21" t="s">
        <v>407</v>
      </c>
      <c r="N21" t="s">
        <v>407</v>
      </c>
      <c r="O21" t="s">
        <v>407</v>
      </c>
      <c r="P21" t="s">
        <v>407</v>
      </c>
      <c r="Q21" t="s">
        <v>407</v>
      </c>
      <c r="R21" t="s">
        <v>407</v>
      </c>
      <c r="S21" t="s">
        <v>407</v>
      </c>
      <c r="T21" t="s">
        <v>407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611</v>
      </c>
      <c r="AD21" t="s">
        <v>610</v>
      </c>
      <c r="AE21">
        <v>10</v>
      </c>
      <c r="AF21">
        <v>10</v>
      </c>
      <c r="AH21" t="s">
        <v>416</v>
      </c>
      <c r="AJ21" t="s">
        <v>46</v>
      </c>
      <c r="AK21" t="s">
        <v>115</v>
      </c>
      <c r="AM21">
        <v>3931</v>
      </c>
      <c r="AN21">
        <v>2380</v>
      </c>
    </row>
    <row r="22" spans="1:40" x14ac:dyDescent="0.25">
      <c r="A22" t="s">
        <v>407</v>
      </c>
      <c r="B22" t="s">
        <v>407</v>
      </c>
      <c r="C22" t="s">
        <v>407</v>
      </c>
      <c r="D22" t="s">
        <v>407</v>
      </c>
      <c r="E22" t="s">
        <v>407</v>
      </c>
      <c r="F22" t="s">
        <v>407</v>
      </c>
      <c r="G22" t="s">
        <v>407</v>
      </c>
      <c r="H22" t="s">
        <v>407</v>
      </c>
      <c r="I22" t="s">
        <v>407</v>
      </c>
      <c r="J22" t="s">
        <v>407</v>
      </c>
      <c r="K22" t="s">
        <v>407</v>
      </c>
      <c r="L22" t="s">
        <v>407</v>
      </c>
      <c r="M22" t="s">
        <v>407</v>
      </c>
      <c r="N22" t="s">
        <v>407</v>
      </c>
      <c r="O22" t="s">
        <v>407</v>
      </c>
      <c r="P22" t="s">
        <v>407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613</v>
      </c>
      <c r="AD22" t="s">
        <v>612</v>
      </c>
      <c r="AE22">
        <v>10</v>
      </c>
      <c r="AF22">
        <v>1</v>
      </c>
      <c r="AH22" t="s">
        <v>408</v>
      </c>
      <c r="AJ22" t="s">
        <v>37</v>
      </c>
      <c r="AK22" t="s">
        <v>115</v>
      </c>
      <c r="AM22">
        <v>3547</v>
      </c>
      <c r="AN22">
        <v>2880</v>
      </c>
    </row>
    <row r="23" spans="1:40" x14ac:dyDescent="0.25">
      <c r="A23" t="s">
        <v>407</v>
      </c>
      <c r="B23" t="s">
        <v>407</v>
      </c>
      <c r="C23" t="s">
        <v>407</v>
      </c>
      <c r="D23" t="s">
        <v>407</v>
      </c>
      <c r="E23" t="s">
        <v>407</v>
      </c>
      <c r="F23" t="s">
        <v>407</v>
      </c>
      <c r="G23" t="s">
        <v>407</v>
      </c>
      <c r="H23" t="s">
        <v>407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  <c r="N23" t="s">
        <v>407</v>
      </c>
      <c r="O23" t="s">
        <v>407</v>
      </c>
      <c r="P23" t="s">
        <v>407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613</v>
      </c>
      <c r="AD23" t="s">
        <v>612</v>
      </c>
      <c r="AE23">
        <v>10</v>
      </c>
      <c r="AF23">
        <v>2</v>
      </c>
      <c r="AH23" t="s">
        <v>408</v>
      </c>
      <c r="AJ23" t="s">
        <v>37</v>
      </c>
      <c r="AK23" t="s">
        <v>115</v>
      </c>
      <c r="AM23">
        <v>2129</v>
      </c>
      <c r="AN23">
        <v>954</v>
      </c>
    </row>
    <row r="24" spans="1:40" x14ac:dyDescent="0.25">
      <c r="A24" t="s">
        <v>407</v>
      </c>
      <c r="B24" t="s">
        <v>407</v>
      </c>
      <c r="C24" t="s">
        <v>407</v>
      </c>
      <c r="D24" t="s">
        <v>407</v>
      </c>
      <c r="E24" t="s">
        <v>407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407</v>
      </c>
      <c r="N24" t="s">
        <v>407</v>
      </c>
      <c r="O24" t="s">
        <v>407</v>
      </c>
      <c r="P24" t="s">
        <v>407</v>
      </c>
      <c r="Q24" t="s">
        <v>407</v>
      </c>
      <c r="R24" t="s">
        <v>407</v>
      </c>
      <c r="S24" t="s">
        <v>407</v>
      </c>
      <c r="T24" t="s">
        <v>407</v>
      </c>
      <c r="U24" t="s">
        <v>407</v>
      </c>
      <c r="V24" t="s">
        <v>407</v>
      </c>
      <c r="W24" t="s">
        <v>407</v>
      </c>
      <c r="X24" t="s">
        <v>407</v>
      </c>
      <c r="Y24" t="s">
        <v>407</v>
      </c>
      <c r="Z24" t="s">
        <v>407</v>
      </c>
      <c r="AA24" t="s">
        <v>407</v>
      </c>
      <c r="AB24" t="s">
        <v>407</v>
      </c>
      <c r="AC24" t="s">
        <v>613</v>
      </c>
      <c r="AD24" t="s">
        <v>612</v>
      </c>
      <c r="AE24">
        <v>10</v>
      </c>
      <c r="AF24">
        <v>3</v>
      </c>
      <c r="AH24" t="s">
        <v>408</v>
      </c>
      <c r="AJ24" t="s">
        <v>37</v>
      </c>
      <c r="AK24" t="s">
        <v>115</v>
      </c>
      <c r="AM24">
        <v>1731</v>
      </c>
      <c r="AN24">
        <v>3088</v>
      </c>
    </row>
    <row r="25" spans="1:40" x14ac:dyDescent="0.25">
      <c r="A25" t="s">
        <v>407</v>
      </c>
      <c r="B25" t="s">
        <v>407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407</v>
      </c>
      <c r="N25" t="s">
        <v>407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613</v>
      </c>
      <c r="AD25" t="s">
        <v>612</v>
      </c>
      <c r="AE25">
        <v>10</v>
      </c>
      <c r="AF25">
        <v>4</v>
      </c>
      <c r="AH25" t="s">
        <v>415</v>
      </c>
      <c r="AJ25" t="s">
        <v>44</v>
      </c>
      <c r="AK25" t="s">
        <v>120</v>
      </c>
      <c r="AM25">
        <v>3079</v>
      </c>
      <c r="AN25">
        <v>250</v>
      </c>
    </row>
    <row r="26" spans="1:40" x14ac:dyDescent="0.25">
      <c r="A26" t="s">
        <v>407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613</v>
      </c>
      <c r="AD26" t="s">
        <v>612</v>
      </c>
      <c r="AE26">
        <v>10</v>
      </c>
      <c r="AF26">
        <v>5</v>
      </c>
      <c r="AH26" t="s">
        <v>408</v>
      </c>
      <c r="AJ26" t="s">
        <v>37</v>
      </c>
      <c r="AK26" t="s">
        <v>115</v>
      </c>
      <c r="AM26">
        <v>3606</v>
      </c>
      <c r="AN26">
        <v>1608</v>
      </c>
    </row>
    <row r="27" spans="1:40" x14ac:dyDescent="0.25">
      <c r="A27" t="s">
        <v>407</v>
      </c>
      <c r="B27" t="s">
        <v>407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613</v>
      </c>
      <c r="AD27" t="s">
        <v>612</v>
      </c>
      <c r="AE27">
        <v>10</v>
      </c>
      <c r="AF27">
        <v>6</v>
      </c>
      <c r="AH27" t="s">
        <v>416</v>
      </c>
      <c r="AJ27" t="s">
        <v>46</v>
      </c>
      <c r="AK27" t="s">
        <v>115</v>
      </c>
      <c r="AM27">
        <v>1825</v>
      </c>
      <c r="AN27">
        <v>975</v>
      </c>
    </row>
    <row r="28" spans="1:40" x14ac:dyDescent="0.25">
      <c r="A28" t="s">
        <v>407</v>
      </c>
      <c r="B28" t="s">
        <v>407</v>
      </c>
      <c r="C28" t="s">
        <v>407</v>
      </c>
      <c r="D28" t="s">
        <v>407</v>
      </c>
      <c r="E28" t="s">
        <v>407</v>
      </c>
      <c r="F28" t="s">
        <v>407</v>
      </c>
      <c r="G28" t="s">
        <v>407</v>
      </c>
      <c r="H28" t="s">
        <v>407</v>
      </c>
      <c r="I28" t="s">
        <v>407</v>
      </c>
      <c r="J28" t="s">
        <v>407</v>
      </c>
      <c r="K28" t="s">
        <v>407</v>
      </c>
      <c r="L28" t="s">
        <v>407</v>
      </c>
      <c r="M28" t="s">
        <v>407</v>
      </c>
      <c r="N28" t="s">
        <v>407</v>
      </c>
      <c r="O28" t="s">
        <v>407</v>
      </c>
      <c r="P28" t="s">
        <v>407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  <c r="W28" t="s">
        <v>407</v>
      </c>
      <c r="X28" t="s">
        <v>407</v>
      </c>
      <c r="Y28" t="s">
        <v>407</v>
      </c>
      <c r="Z28" t="s">
        <v>407</v>
      </c>
      <c r="AA28" t="s">
        <v>407</v>
      </c>
      <c r="AB28" t="s">
        <v>407</v>
      </c>
      <c r="AC28" t="s">
        <v>613</v>
      </c>
      <c r="AD28" t="s">
        <v>612</v>
      </c>
      <c r="AE28">
        <v>10</v>
      </c>
      <c r="AF28">
        <v>7</v>
      </c>
      <c r="AH28" t="s">
        <v>408</v>
      </c>
      <c r="AJ28" t="s">
        <v>37</v>
      </c>
      <c r="AK28" t="s">
        <v>115</v>
      </c>
      <c r="AM28">
        <v>1377</v>
      </c>
      <c r="AN28">
        <v>1320</v>
      </c>
    </row>
    <row r="29" spans="1:40" x14ac:dyDescent="0.25">
      <c r="A29" t="s">
        <v>407</v>
      </c>
      <c r="B29" t="s">
        <v>407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613</v>
      </c>
      <c r="AD29" t="s">
        <v>612</v>
      </c>
      <c r="AE29">
        <v>10</v>
      </c>
      <c r="AF29">
        <v>8</v>
      </c>
      <c r="AH29" t="s">
        <v>416</v>
      </c>
      <c r="AJ29" t="s">
        <v>46</v>
      </c>
      <c r="AK29" t="s">
        <v>115</v>
      </c>
      <c r="AM29">
        <v>3056</v>
      </c>
      <c r="AN29">
        <v>735</v>
      </c>
    </row>
    <row r="30" spans="1:40" x14ac:dyDescent="0.25">
      <c r="A30" t="s">
        <v>407</v>
      </c>
      <c r="B30" t="s">
        <v>407</v>
      </c>
      <c r="C30" t="s">
        <v>407</v>
      </c>
      <c r="D30" t="s">
        <v>407</v>
      </c>
      <c r="E30" t="s">
        <v>407</v>
      </c>
      <c r="F30" t="s">
        <v>407</v>
      </c>
      <c r="G30" t="s">
        <v>407</v>
      </c>
      <c r="H30" t="s">
        <v>407</v>
      </c>
      <c r="I30" t="s">
        <v>407</v>
      </c>
      <c r="J30" t="s">
        <v>407</v>
      </c>
      <c r="K30" t="s">
        <v>407</v>
      </c>
      <c r="L30" t="s">
        <v>407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407</v>
      </c>
      <c r="S30" t="s">
        <v>407</v>
      </c>
      <c r="T30" t="s">
        <v>407</v>
      </c>
      <c r="U30" t="s">
        <v>407</v>
      </c>
      <c r="V30" t="s">
        <v>407</v>
      </c>
      <c r="W30" t="s">
        <v>407</v>
      </c>
      <c r="X30" t="s">
        <v>407</v>
      </c>
      <c r="Y30" t="s">
        <v>407</v>
      </c>
      <c r="Z30" t="s">
        <v>407</v>
      </c>
      <c r="AA30" t="s">
        <v>407</v>
      </c>
      <c r="AB30" t="s">
        <v>407</v>
      </c>
      <c r="AC30" t="s">
        <v>613</v>
      </c>
      <c r="AD30" t="s">
        <v>612</v>
      </c>
      <c r="AE30">
        <v>10</v>
      </c>
      <c r="AF30">
        <v>9</v>
      </c>
      <c r="AG30">
        <v>1</v>
      </c>
      <c r="AH30" t="s">
        <v>464</v>
      </c>
      <c r="AJ30" t="s">
        <v>76</v>
      </c>
      <c r="AK30" t="s">
        <v>114</v>
      </c>
      <c r="AM30">
        <v>3591</v>
      </c>
      <c r="AN30">
        <v>2251</v>
      </c>
    </row>
    <row r="31" spans="1:40" x14ac:dyDescent="0.25">
      <c r="A31" t="s">
        <v>407</v>
      </c>
      <c r="B31" t="s">
        <v>407</v>
      </c>
      <c r="C31" t="s">
        <v>407</v>
      </c>
      <c r="D31" t="s">
        <v>407</v>
      </c>
      <c r="E31" t="s">
        <v>407</v>
      </c>
      <c r="F31" t="s">
        <v>407</v>
      </c>
      <c r="G31" t="s">
        <v>407</v>
      </c>
      <c r="H31" t="s">
        <v>407</v>
      </c>
      <c r="I31" t="s">
        <v>407</v>
      </c>
      <c r="J31" t="s">
        <v>407</v>
      </c>
      <c r="K31" t="s">
        <v>407</v>
      </c>
      <c r="L31" t="s">
        <v>407</v>
      </c>
      <c r="M31" t="s">
        <v>407</v>
      </c>
      <c r="N31" t="s">
        <v>407</v>
      </c>
      <c r="O31" t="s">
        <v>407</v>
      </c>
      <c r="P31" t="s">
        <v>407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  <c r="W31" t="s">
        <v>407</v>
      </c>
      <c r="X31" t="s">
        <v>407</v>
      </c>
      <c r="Y31" t="s">
        <v>407</v>
      </c>
      <c r="Z31" t="s">
        <v>407</v>
      </c>
      <c r="AA31" t="s">
        <v>407</v>
      </c>
      <c r="AB31" t="s">
        <v>407</v>
      </c>
      <c r="AC31" t="s">
        <v>613</v>
      </c>
      <c r="AD31" t="s">
        <v>612</v>
      </c>
      <c r="AE31">
        <v>10</v>
      </c>
      <c r="AF31">
        <v>10</v>
      </c>
      <c r="AH31" t="s">
        <v>408</v>
      </c>
      <c r="AJ31" t="s">
        <v>37</v>
      </c>
      <c r="AK31" t="s">
        <v>115</v>
      </c>
      <c r="AM31">
        <v>1208</v>
      </c>
      <c r="AN31">
        <v>3515</v>
      </c>
    </row>
    <row r="32" spans="1:40" x14ac:dyDescent="0.25">
      <c r="A32" t="s">
        <v>407</v>
      </c>
      <c r="B32" t="s">
        <v>407</v>
      </c>
      <c r="C32" t="s">
        <v>407</v>
      </c>
      <c r="D32" t="s">
        <v>407</v>
      </c>
      <c r="E32" t="s">
        <v>407</v>
      </c>
      <c r="F32" t="s">
        <v>407</v>
      </c>
      <c r="G32" t="s">
        <v>407</v>
      </c>
      <c r="H32" t="s">
        <v>407</v>
      </c>
      <c r="I32" t="s">
        <v>407</v>
      </c>
      <c r="J32" t="s">
        <v>407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407</v>
      </c>
      <c r="S32" t="s">
        <v>407</v>
      </c>
      <c r="T32" t="s">
        <v>407</v>
      </c>
      <c r="U32" t="s">
        <v>407</v>
      </c>
      <c r="V32" t="s">
        <v>407</v>
      </c>
      <c r="W32" t="s">
        <v>407</v>
      </c>
      <c r="X32" t="s">
        <v>407</v>
      </c>
      <c r="Y32" t="s">
        <v>407</v>
      </c>
      <c r="Z32" t="s">
        <v>407</v>
      </c>
      <c r="AA32" t="s">
        <v>407</v>
      </c>
      <c r="AB32" t="s">
        <v>407</v>
      </c>
      <c r="AC32" t="s">
        <v>615</v>
      </c>
      <c r="AD32" t="s">
        <v>614</v>
      </c>
      <c r="AE32">
        <v>10</v>
      </c>
      <c r="AF32">
        <v>1</v>
      </c>
      <c r="AG32">
        <v>1</v>
      </c>
      <c r="AH32" t="s">
        <v>450</v>
      </c>
      <c r="AJ32" t="s">
        <v>67</v>
      </c>
      <c r="AK32" t="s">
        <v>114</v>
      </c>
      <c r="AM32">
        <v>2227</v>
      </c>
      <c r="AN32">
        <v>530</v>
      </c>
    </row>
    <row r="33" spans="1:40" x14ac:dyDescent="0.25">
      <c r="A33" t="s">
        <v>407</v>
      </c>
      <c r="B33" t="s">
        <v>407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407</v>
      </c>
      <c r="U33" t="s">
        <v>407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  <c r="AB33" t="s">
        <v>407</v>
      </c>
      <c r="AC33" t="s">
        <v>615</v>
      </c>
      <c r="AD33" t="s">
        <v>614</v>
      </c>
      <c r="AE33">
        <v>10</v>
      </c>
      <c r="AF33">
        <v>2</v>
      </c>
      <c r="AG33">
        <v>1</v>
      </c>
      <c r="AH33" t="s">
        <v>409</v>
      </c>
      <c r="AJ33" t="s">
        <v>38</v>
      </c>
      <c r="AK33" t="s">
        <v>114</v>
      </c>
      <c r="AM33">
        <v>2648</v>
      </c>
      <c r="AN33">
        <v>1013</v>
      </c>
    </row>
    <row r="34" spans="1:40" x14ac:dyDescent="0.25">
      <c r="A34" t="s">
        <v>407</v>
      </c>
      <c r="B34" t="s">
        <v>407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  <c r="K34" t="s">
        <v>407</v>
      </c>
      <c r="L34" t="s">
        <v>407</v>
      </c>
      <c r="M34" t="s">
        <v>407</v>
      </c>
      <c r="N34" t="s">
        <v>407</v>
      </c>
      <c r="O34" t="s">
        <v>407</v>
      </c>
      <c r="P34" t="s">
        <v>407</v>
      </c>
      <c r="Q34" t="s">
        <v>407</v>
      </c>
      <c r="R34" t="s">
        <v>407</v>
      </c>
      <c r="S34" t="s">
        <v>407</v>
      </c>
      <c r="T34" t="s">
        <v>407</v>
      </c>
      <c r="U34" t="s">
        <v>407</v>
      </c>
      <c r="V34" t="s">
        <v>407</v>
      </c>
      <c r="W34" t="s">
        <v>407</v>
      </c>
      <c r="X34" t="s">
        <v>407</v>
      </c>
      <c r="Y34" t="s">
        <v>407</v>
      </c>
      <c r="Z34" t="s">
        <v>407</v>
      </c>
      <c r="AA34" t="s">
        <v>407</v>
      </c>
      <c r="AB34" t="s">
        <v>407</v>
      </c>
      <c r="AC34" t="s">
        <v>615</v>
      </c>
      <c r="AD34" t="s">
        <v>614</v>
      </c>
      <c r="AE34">
        <v>10</v>
      </c>
      <c r="AF34">
        <v>3</v>
      </c>
      <c r="AG34">
        <v>3</v>
      </c>
      <c r="AH34" t="s">
        <v>410</v>
      </c>
      <c r="AJ34" t="s">
        <v>40</v>
      </c>
      <c r="AK34" t="s">
        <v>118</v>
      </c>
      <c r="AM34">
        <v>3867</v>
      </c>
      <c r="AN34">
        <v>2358</v>
      </c>
    </row>
    <row r="35" spans="1:40" x14ac:dyDescent="0.25">
      <c r="A35" t="s">
        <v>407</v>
      </c>
      <c r="B35" t="s">
        <v>407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407</v>
      </c>
      <c r="U35" t="s">
        <v>407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615</v>
      </c>
      <c r="AD35" t="s">
        <v>614</v>
      </c>
      <c r="AE35">
        <v>10</v>
      </c>
      <c r="AF35">
        <v>4</v>
      </c>
      <c r="AG35">
        <v>1</v>
      </c>
      <c r="AH35" t="s">
        <v>409</v>
      </c>
      <c r="AJ35" t="s">
        <v>38</v>
      </c>
      <c r="AK35" t="s">
        <v>114</v>
      </c>
      <c r="AM35">
        <v>3097</v>
      </c>
      <c r="AN35">
        <v>922</v>
      </c>
    </row>
    <row r="36" spans="1:40" x14ac:dyDescent="0.25">
      <c r="A36" t="s">
        <v>407</v>
      </c>
      <c r="B36" t="s">
        <v>407</v>
      </c>
      <c r="C36" t="s">
        <v>407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  <c r="AB36" t="s">
        <v>407</v>
      </c>
      <c r="AC36" t="s">
        <v>615</v>
      </c>
      <c r="AD36" t="s">
        <v>614</v>
      </c>
      <c r="AE36">
        <v>10</v>
      </c>
      <c r="AF36">
        <v>5</v>
      </c>
      <c r="AH36" t="s">
        <v>408</v>
      </c>
      <c r="AJ36" t="s">
        <v>37</v>
      </c>
      <c r="AK36" t="s">
        <v>115</v>
      </c>
      <c r="AM36">
        <v>2760</v>
      </c>
      <c r="AN36">
        <v>1547</v>
      </c>
    </row>
    <row r="37" spans="1:40" x14ac:dyDescent="0.25">
      <c r="A37" t="s">
        <v>407</v>
      </c>
      <c r="B37" t="s">
        <v>407</v>
      </c>
      <c r="C37" t="s">
        <v>407</v>
      </c>
      <c r="D37" t="s">
        <v>407</v>
      </c>
      <c r="E37" t="s">
        <v>407</v>
      </c>
      <c r="F37" t="s">
        <v>407</v>
      </c>
      <c r="G37" t="s">
        <v>407</v>
      </c>
      <c r="H37" t="s">
        <v>407</v>
      </c>
      <c r="I37" t="s">
        <v>407</v>
      </c>
      <c r="J37" t="s">
        <v>407</v>
      </c>
      <c r="K37" t="s">
        <v>407</v>
      </c>
      <c r="L37" t="s">
        <v>407</v>
      </c>
      <c r="M37" t="s">
        <v>407</v>
      </c>
      <c r="N37" t="s">
        <v>407</v>
      </c>
      <c r="O37" t="s">
        <v>407</v>
      </c>
      <c r="P37" t="s">
        <v>407</v>
      </c>
      <c r="Q37" t="s">
        <v>407</v>
      </c>
      <c r="R37" t="s">
        <v>407</v>
      </c>
      <c r="S37" t="s">
        <v>407</v>
      </c>
      <c r="T37" t="s">
        <v>407</v>
      </c>
      <c r="U37" t="s">
        <v>407</v>
      </c>
      <c r="V37" t="s">
        <v>407</v>
      </c>
      <c r="W37" t="s">
        <v>407</v>
      </c>
      <c r="X37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615</v>
      </c>
      <c r="AD37" t="s">
        <v>614</v>
      </c>
      <c r="AE37">
        <v>10</v>
      </c>
      <c r="AF37">
        <v>6</v>
      </c>
      <c r="AH37" t="s">
        <v>415</v>
      </c>
      <c r="AJ37" t="s">
        <v>44</v>
      </c>
      <c r="AK37" t="s">
        <v>120</v>
      </c>
      <c r="AM37">
        <v>2404</v>
      </c>
      <c r="AN37">
        <v>2673</v>
      </c>
    </row>
    <row r="38" spans="1:40" x14ac:dyDescent="0.25">
      <c r="A38" t="s">
        <v>407</v>
      </c>
      <c r="B38" t="s">
        <v>407</v>
      </c>
      <c r="C38" t="s">
        <v>407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407</v>
      </c>
      <c r="X38" t="s">
        <v>407</v>
      </c>
      <c r="Y38" t="s">
        <v>407</v>
      </c>
      <c r="Z38" t="s">
        <v>407</v>
      </c>
      <c r="AA38" t="s">
        <v>407</v>
      </c>
      <c r="AB38" t="s">
        <v>407</v>
      </c>
      <c r="AC38" t="s">
        <v>615</v>
      </c>
      <c r="AD38" t="s">
        <v>614</v>
      </c>
      <c r="AE38">
        <v>10</v>
      </c>
      <c r="AF38">
        <v>7</v>
      </c>
      <c r="AG38">
        <v>1</v>
      </c>
      <c r="AH38" t="s">
        <v>434</v>
      </c>
      <c r="AJ38" t="s">
        <v>56</v>
      </c>
      <c r="AK38" t="s">
        <v>114</v>
      </c>
      <c r="AM38">
        <v>1202</v>
      </c>
      <c r="AN38">
        <v>1150</v>
      </c>
    </row>
    <row r="39" spans="1:40" x14ac:dyDescent="0.25">
      <c r="A39" t="s">
        <v>407</v>
      </c>
      <c r="B39" t="s">
        <v>407</v>
      </c>
      <c r="C39" t="s">
        <v>407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407</v>
      </c>
      <c r="U39" t="s">
        <v>407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  <c r="AB39" t="s">
        <v>407</v>
      </c>
      <c r="AC39" t="s">
        <v>615</v>
      </c>
      <c r="AD39" t="s">
        <v>614</v>
      </c>
      <c r="AE39">
        <v>10</v>
      </c>
      <c r="AF39">
        <v>8</v>
      </c>
      <c r="AG39">
        <v>3</v>
      </c>
      <c r="AH39" t="s">
        <v>410</v>
      </c>
      <c r="AJ39" t="s">
        <v>40</v>
      </c>
      <c r="AK39" t="s">
        <v>118</v>
      </c>
      <c r="AM39">
        <v>3341</v>
      </c>
      <c r="AN39">
        <v>495</v>
      </c>
    </row>
    <row r="40" spans="1:40" x14ac:dyDescent="0.25">
      <c r="A40" t="s">
        <v>407</v>
      </c>
      <c r="B40" t="s">
        <v>407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  <c r="O40" t="s">
        <v>407</v>
      </c>
      <c r="P40" t="s">
        <v>407</v>
      </c>
      <c r="Q40" t="s">
        <v>407</v>
      </c>
      <c r="R40" t="s">
        <v>407</v>
      </c>
      <c r="S40" t="s">
        <v>407</v>
      </c>
      <c r="T40" t="s">
        <v>407</v>
      </c>
      <c r="U40" t="s">
        <v>407</v>
      </c>
      <c r="V40" t="s">
        <v>407</v>
      </c>
      <c r="W40" t="s">
        <v>407</v>
      </c>
      <c r="X40" t="s">
        <v>407</v>
      </c>
      <c r="Y40" t="s">
        <v>407</v>
      </c>
      <c r="Z40" t="s">
        <v>407</v>
      </c>
      <c r="AA40" t="s">
        <v>407</v>
      </c>
      <c r="AB40" t="s">
        <v>407</v>
      </c>
      <c r="AC40" t="s">
        <v>615</v>
      </c>
      <c r="AD40" t="s">
        <v>614</v>
      </c>
      <c r="AE40">
        <v>10</v>
      </c>
      <c r="AF40">
        <v>9</v>
      </c>
      <c r="AH40" t="s">
        <v>408</v>
      </c>
      <c r="AJ40" t="s">
        <v>37</v>
      </c>
      <c r="AK40" t="s">
        <v>115</v>
      </c>
      <c r="AM40">
        <v>3072</v>
      </c>
      <c r="AN40">
        <v>529</v>
      </c>
    </row>
    <row r="41" spans="1:40" x14ac:dyDescent="0.25">
      <c r="A41" t="s">
        <v>407</v>
      </c>
      <c r="B41" t="s">
        <v>407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407</v>
      </c>
      <c r="U41" t="s">
        <v>407</v>
      </c>
      <c r="V41" t="s">
        <v>407</v>
      </c>
      <c r="W41" t="s">
        <v>407</v>
      </c>
      <c r="X41" t="s">
        <v>407</v>
      </c>
      <c r="Y41" t="s">
        <v>407</v>
      </c>
      <c r="Z41" t="s">
        <v>407</v>
      </c>
      <c r="AA41" t="s">
        <v>407</v>
      </c>
      <c r="AB41" t="s">
        <v>407</v>
      </c>
      <c r="AC41" t="s">
        <v>615</v>
      </c>
      <c r="AD41" t="s">
        <v>614</v>
      </c>
      <c r="AE41">
        <v>10</v>
      </c>
      <c r="AF41">
        <v>10</v>
      </c>
      <c r="AH41" t="s">
        <v>408</v>
      </c>
      <c r="AJ41" t="s">
        <v>37</v>
      </c>
      <c r="AK41" t="s">
        <v>115</v>
      </c>
      <c r="AM41">
        <v>2030</v>
      </c>
      <c r="AN41">
        <v>2059</v>
      </c>
    </row>
    <row r="42" spans="1:40" x14ac:dyDescent="0.25">
      <c r="A42" t="s">
        <v>407</v>
      </c>
      <c r="B42" t="s">
        <v>407</v>
      </c>
      <c r="C42" t="s">
        <v>407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  <c r="AB42" t="s">
        <v>407</v>
      </c>
      <c r="AC42" t="s">
        <v>617</v>
      </c>
      <c r="AD42" t="s">
        <v>616</v>
      </c>
      <c r="AE42">
        <v>10</v>
      </c>
      <c r="AF42">
        <v>1</v>
      </c>
      <c r="AH42" t="s">
        <v>411</v>
      </c>
      <c r="AJ42" t="s">
        <v>41</v>
      </c>
      <c r="AK42" t="s">
        <v>119</v>
      </c>
      <c r="AM42">
        <v>1679</v>
      </c>
      <c r="AN42">
        <v>1648</v>
      </c>
    </row>
    <row r="43" spans="1:40" x14ac:dyDescent="0.25">
      <c r="A43" t="s">
        <v>407</v>
      </c>
      <c r="B43" t="s">
        <v>407</v>
      </c>
      <c r="C43" t="s">
        <v>407</v>
      </c>
      <c r="D43" t="s">
        <v>407</v>
      </c>
      <c r="E43" t="s">
        <v>407</v>
      </c>
      <c r="F43" t="s">
        <v>407</v>
      </c>
      <c r="G43" t="s">
        <v>407</v>
      </c>
      <c r="H43" t="s">
        <v>407</v>
      </c>
      <c r="I43" t="s">
        <v>407</v>
      </c>
      <c r="J43" t="s">
        <v>407</v>
      </c>
      <c r="K43" t="s">
        <v>407</v>
      </c>
      <c r="L43" t="s">
        <v>407</v>
      </c>
      <c r="M43" t="s">
        <v>407</v>
      </c>
      <c r="N43" t="s">
        <v>407</v>
      </c>
      <c r="O43" t="s">
        <v>407</v>
      </c>
      <c r="P43" t="s">
        <v>407</v>
      </c>
      <c r="Q43" t="s">
        <v>407</v>
      </c>
      <c r="R43" t="s">
        <v>407</v>
      </c>
      <c r="S43" t="s">
        <v>407</v>
      </c>
      <c r="T43" t="s">
        <v>407</v>
      </c>
      <c r="U43" t="s">
        <v>407</v>
      </c>
      <c r="V43" t="s">
        <v>407</v>
      </c>
      <c r="W43" t="s">
        <v>407</v>
      </c>
      <c r="X43" t="s">
        <v>407</v>
      </c>
      <c r="Y43" t="s">
        <v>407</v>
      </c>
      <c r="Z43" t="s">
        <v>407</v>
      </c>
      <c r="AA43" t="s">
        <v>407</v>
      </c>
      <c r="AB43" t="s">
        <v>407</v>
      </c>
      <c r="AC43" t="s">
        <v>617</v>
      </c>
      <c r="AD43" t="s">
        <v>616</v>
      </c>
      <c r="AE43">
        <v>10</v>
      </c>
      <c r="AF43">
        <v>2</v>
      </c>
      <c r="AH43" t="s">
        <v>411</v>
      </c>
      <c r="AJ43" t="s">
        <v>41</v>
      </c>
      <c r="AK43" t="s">
        <v>119</v>
      </c>
      <c r="AM43">
        <v>3358</v>
      </c>
      <c r="AN43">
        <v>3232</v>
      </c>
    </row>
    <row r="44" spans="1:40" x14ac:dyDescent="0.25">
      <c r="A44" t="s">
        <v>407</v>
      </c>
      <c r="B44" t="s">
        <v>407</v>
      </c>
      <c r="C44" t="s">
        <v>407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  <c r="AB44" t="s">
        <v>407</v>
      </c>
      <c r="AC44" t="s">
        <v>617</v>
      </c>
      <c r="AD44" t="s">
        <v>616</v>
      </c>
      <c r="AE44">
        <v>10</v>
      </c>
      <c r="AF44">
        <v>3</v>
      </c>
      <c r="AH44" t="s">
        <v>411</v>
      </c>
      <c r="AJ44" t="s">
        <v>41</v>
      </c>
      <c r="AK44" t="s">
        <v>119</v>
      </c>
      <c r="AM44">
        <v>2325</v>
      </c>
      <c r="AN44">
        <v>713</v>
      </c>
    </row>
    <row r="45" spans="1:40" x14ac:dyDescent="0.25">
      <c r="A45" t="s">
        <v>407</v>
      </c>
      <c r="B45" t="s">
        <v>407</v>
      </c>
      <c r="C45" t="s">
        <v>407</v>
      </c>
      <c r="D45" t="s">
        <v>407</v>
      </c>
      <c r="E45" t="s">
        <v>407</v>
      </c>
      <c r="F45" t="s">
        <v>407</v>
      </c>
      <c r="G45" t="s">
        <v>407</v>
      </c>
      <c r="H45" t="s">
        <v>407</v>
      </c>
      <c r="I45" t="s">
        <v>407</v>
      </c>
      <c r="J45" t="s">
        <v>407</v>
      </c>
      <c r="K45" t="s">
        <v>407</v>
      </c>
      <c r="L45" t="s">
        <v>407</v>
      </c>
      <c r="M45" t="s">
        <v>407</v>
      </c>
      <c r="N45" t="s">
        <v>407</v>
      </c>
      <c r="O45" t="s">
        <v>407</v>
      </c>
      <c r="P45" t="s">
        <v>407</v>
      </c>
      <c r="Q45" t="s">
        <v>407</v>
      </c>
      <c r="R45" t="s">
        <v>407</v>
      </c>
      <c r="S45" t="s">
        <v>407</v>
      </c>
      <c r="T45" t="s">
        <v>407</v>
      </c>
      <c r="U45" t="s">
        <v>407</v>
      </c>
      <c r="V45" t="s">
        <v>407</v>
      </c>
      <c r="W45" t="s">
        <v>407</v>
      </c>
      <c r="X45" t="s">
        <v>407</v>
      </c>
      <c r="Y45" t="s">
        <v>407</v>
      </c>
      <c r="Z45" t="s">
        <v>407</v>
      </c>
      <c r="AA45" t="s">
        <v>407</v>
      </c>
      <c r="AB45" t="s">
        <v>407</v>
      </c>
      <c r="AC45" t="s">
        <v>617</v>
      </c>
      <c r="AD45" t="s">
        <v>616</v>
      </c>
      <c r="AE45">
        <v>10</v>
      </c>
      <c r="AF45">
        <v>4</v>
      </c>
      <c r="AH45" t="s">
        <v>411</v>
      </c>
      <c r="AJ45" t="s">
        <v>41</v>
      </c>
      <c r="AK45" t="s">
        <v>119</v>
      </c>
      <c r="AM45">
        <v>3816</v>
      </c>
      <c r="AN45">
        <v>3390</v>
      </c>
    </row>
    <row r="46" spans="1:40" x14ac:dyDescent="0.25">
      <c r="A46" t="s">
        <v>407</v>
      </c>
      <c r="B46" t="s">
        <v>407</v>
      </c>
      <c r="C46" t="s">
        <v>407</v>
      </c>
      <c r="D46" t="s">
        <v>407</v>
      </c>
      <c r="E46" t="s">
        <v>407</v>
      </c>
      <c r="F46" t="s">
        <v>407</v>
      </c>
      <c r="G46" t="s">
        <v>407</v>
      </c>
      <c r="H46" t="s">
        <v>407</v>
      </c>
      <c r="I46" t="s">
        <v>407</v>
      </c>
      <c r="J46" t="s">
        <v>407</v>
      </c>
      <c r="K46" t="s">
        <v>407</v>
      </c>
      <c r="L46" t="s">
        <v>407</v>
      </c>
      <c r="M46" t="s">
        <v>407</v>
      </c>
      <c r="N46" t="s">
        <v>407</v>
      </c>
      <c r="O46" t="s">
        <v>407</v>
      </c>
      <c r="P46" t="s">
        <v>407</v>
      </c>
      <c r="Q46" t="s">
        <v>407</v>
      </c>
      <c r="R46" t="s">
        <v>407</v>
      </c>
      <c r="S46" t="s">
        <v>407</v>
      </c>
      <c r="T46" t="s">
        <v>407</v>
      </c>
      <c r="U46" t="s">
        <v>407</v>
      </c>
      <c r="V46" t="s">
        <v>407</v>
      </c>
      <c r="W46" t="s">
        <v>407</v>
      </c>
      <c r="X46" t="s">
        <v>407</v>
      </c>
      <c r="Y46" t="s">
        <v>407</v>
      </c>
      <c r="Z46" t="s">
        <v>407</v>
      </c>
      <c r="AA46" t="s">
        <v>407</v>
      </c>
      <c r="AB46" t="s">
        <v>407</v>
      </c>
      <c r="AC46" t="s">
        <v>617</v>
      </c>
      <c r="AD46" t="s">
        <v>616</v>
      </c>
      <c r="AE46">
        <v>10</v>
      </c>
      <c r="AF46">
        <v>5</v>
      </c>
      <c r="AH46" t="s">
        <v>416</v>
      </c>
      <c r="AJ46" t="s">
        <v>46</v>
      </c>
      <c r="AK46" t="s">
        <v>115</v>
      </c>
      <c r="AM46">
        <v>2976</v>
      </c>
      <c r="AN46">
        <v>3301</v>
      </c>
    </row>
    <row r="47" spans="1:40" x14ac:dyDescent="0.25">
      <c r="A47" t="s">
        <v>407</v>
      </c>
      <c r="B47" t="s">
        <v>407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  <c r="I47" t="s">
        <v>407</v>
      </c>
      <c r="J47" t="s">
        <v>407</v>
      </c>
      <c r="K47" t="s">
        <v>407</v>
      </c>
      <c r="L47" t="s">
        <v>407</v>
      </c>
      <c r="M47" t="s">
        <v>407</v>
      </c>
      <c r="N47" t="s">
        <v>407</v>
      </c>
      <c r="O47" t="s">
        <v>407</v>
      </c>
      <c r="P47" t="s">
        <v>407</v>
      </c>
      <c r="Q47" t="s">
        <v>407</v>
      </c>
      <c r="R47" t="s">
        <v>407</v>
      </c>
      <c r="S47" t="s">
        <v>407</v>
      </c>
      <c r="T47" t="s">
        <v>407</v>
      </c>
      <c r="U47" t="s">
        <v>407</v>
      </c>
      <c r="V47" t="s">
        <v>407</v>
      </c>
      <c r="W47" t="s">
        <v>407</v>
      </c>
      <c r="X47" t="s">
        <v>407</v>
      </c>
      <c r="Y47" t="s">
        <v>407</v>
      </c>
      <c r="Z47" t="s">
        <v>407</v>
      </c>
      <c r="AA47" t="s">
        <v>407</v>
      </c>
      <c r="AB47" t="s">
        <v>407</v>
      </c>
      <c r="AC47" t="s">
        <v>617</v>
      </c>
      <c r="AD47" t="s">
        <v>616</v>
      </c>
      <c r="AE47">
        <v>10</v>
      </c>
      <c r="AF47">
        <v>6</v>
      </c>
      <c r="AH47" t="s">
        <v>408</v>
      </c>
      <c r="AJ47" t="s">
        <v>37</v>
      </c>
      <c r="AK47" t="s">
        <v>115</v>
      </c>
      <c r="AM47">
        <v>1211</v>
      </c>
      <c r="AN47">
        <v>2802</v>
      </c>
    </row>
    <row r="48" spans="1:40" x14ac:dyDescent="0.25">
      <c r="A48" t="s">
        <v>407</v>
      </c>
      <c r="B48" t="s">
        <v>407</v>
      </c>
      <c r="C48" t="s">
        <v>407</v>
      </c>
      <c r="D48" t="s">
        <v>407</v>
      </c>
      <c r="E48" t="s">
        <v>407</v>
      </c>
      <c r="F48" t="s">
        <v>407</v>
      </c>
      <c r="G48" t="s">
        <v>407</v>
      </c>
      <c r="H48" t="s">
        <v>407</v>
      </c>
      <c r="I48" t="s">
        <v>407</v>
      </c>
      <c r="J48" t="s">
        <v>407</v>
      </c>
      <c r="K48" t="s">
        <v>407</v>
      </c>
      <c r="L48" t="s">
        <v>407</v>
      </c>
      <c r="M48" t="s">
        <v>407</v>
      </c>
      <c r="N48" t="s">
        <v>407</v>
      </c>
      <c r="O48" t="s">
        <v>407</v>
      </c>
      <c r="P48" t="s">
        <v>407</v>
      </c>
      <c r="Q48" t="s">
        <v>407</v>
      </c>
      <c r="R48" t="s">
        <v>407</v>
      </c>
      <c r="S48" t="s">
        <v>407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407</v>
      </c>
      <c r="Z48" t="s">
        <v>407</v>
      </c>
      <c r="AA48" t="s">
        <v>407</v>
      </c>
      <c r="AB48" t="s">
        <v>407</v>
      </c>
      <c r="AC48" t="s">
        <v>617</v>
      </c>
      <c r="AD48" t="s">
        <v>616</v>
      </c>
      <c r="AE48">
        <v>10</v>
      </c>
      <c r="AF48">
        <v>7</v>
      </c>
      <c r="AG48">
        <v>3</v>
      </c>
      <c r="AH48" t="s">
        <v>410</v>
      </c>
      <c r="AJ48" t="s">
        <v>40</v>
      </c>
      <c r="AK48" t="s">
        <v>118</v>
      </c>
      <c r="AM48">
        <v>1685</v>
      </c>
      <c r="AN48">
        <v>1235</v>
      </c>
    </row>
    <row r="49" spans="1:40" x14ac:dyDescent="0.25">
      <c r="A49" t="s">
        <v>407</v>
      </c>
      <c r="B49" t="s">
        <v>407</v>
      </c>
      <c r="C49" t="s">
        <v>407</v>
      </c>
      <c r="D49" t="s">
        <v>407</v>
      </c>
      <c r="E49" t="s">
        <v>407</v>
      </c>
      <c r="F49" t="s">
        <v>407</v>
      </c>
      <c r="G49" t="s">
        <v>407</v>
      </c>
      <c r="H49" t="s">
        <v>407</v>
      </c>
      <c r="I49" t="s">
        <v>407</v>
      </c>
      <c r="J49" t="s">
        <v>407</v>
      </c>
      <c r="K49" t="s">
        <v>407</v>
      </c>
      <c r="L49" t="s">
        <v>407</v>
      </c>
      <c r="M49" t="s">
        <v>407</v>
      </c>
      <c r="N49" t="s">
        <v>407</v>
      </c>
      <c r="O49" t="s">
        <v>407</v>
      </c>
      <c r="P49" t="s">
        <v>407</v>
      </c>
      <c r="Q49" t="s">
        <v>407</v>
      </c>
      <c r="R49" t="s">
        <v>407</v>
      </c>
      <c r="S49" t="s">
        <v>407</v>
      </c>
      <c r="T49" t="s">
        <v>407</v>
      </c>
      <c r="U49" t="s">
        <v>407</v>
      </c>
      <c r="V49" t="s">
        <v>407</v>
      </c>
      <c r="W49" t="s">
        <v>407</v>
      </c>
      <c r="X49" t="s">
        <v>407</v>
      </c>
      <c r="Y49" t="s">
        <v>407</v>
      </c>
      <c r="Z49" t="s">
        <v>407</v>
      </c>
      <c r="AA49" t="s">
        <v>407</v>
      </c>
      <c r="AB49" t="s">
        <v>407</v>
      </c>
      <c r="AC49" t="s">
        <v>617</v>
      </c>
      <c r="AD49" t="s">
        <v>616</v>
      </c>
      <c r="AE49">
        <v>10</v>
      </c>
      <c r="AF49">
        <v>8</v>
      </c>
      <c r="AH49" t="s">
        <v>408</v>
      </c>
      <c r="AJ49" t="s">
        <v>37</v>
      </c>
      <c r="AK49" t="s">
        <v>115</v>
      </c>
      <c r="AM49">
        <v>3923</v>
      </c>
      <c r="AN49">
        <v>345</v>
      </c>
    </row>
    <row r="50" spans="1:40" x14ac:dyDescent="0.25">
      <c r="A50" t="s">
        <v>407</v>
      </c>
      <c r="B50" t="s">
        <v>407</v>
      </c>
      <c r="C50" t="s">
        <v>407</v>
      </c>
      <c r="D50" t="s">
        <v>407</v>
      </c>
      <c r="E50" t="s">
        <v>407</v>
      </c>
      <c r="F50" t="s">
        <v>407</v>
      </c>
      <c r="G50" t="s">
        <v>407</v>
      </c>
      <c r="H50" t="s">
        <v>407</v>
      </c>
      <c r="I50" t="s">
        <v>407</v>
      </c>
      <c r="J50" t="s">
        <v>407</v>
      </c>
      <c r="K50" t="s">
        <v>407</v>
      </c>
      <c r="L50" t="s">
        <v>407</v>
      </c>
      <c r="M50" t="s">
        <v>407</v>
      </c>
      <c r="N50" t="s">
        <v>407</v>
      </c>
      <c r="O50" t="s">
        <v>407</v>
      </c>
      <c r="P50" t="s">
        <v>407</v>
      </c>
      <c r="Q50" t="s">
        <v>407</v>
      </c>
      <c r="R50" t="s">
        <v>407</v>
      </c>
      <c r="S50" t="s">
        <v>407</v>
      </c>
      <c r="T50" t="s">
        <v>407</v>
      </c>
      <c r="U50" t="s">
        <v>407</v>
      </c>
      <c r="V50" t="s">
        <v>407</v>
      </c>
      <c r="W50" t="s">
        <v>407</v>
      </c>
      <c r="X50" t="s">
        <v>407</v>
      </c>
      <c r="Y50" t="s">
        <v>407</v>
      </c>
      <c r="Z50" t="s">
        <v>407</v>
      </c>
      <c r="AA50" t="s">
        <v>407</v>
      </c>
      <c r="AB50" t="s">
        <v>407</v>
      </c>
      <c r="AC50" t="s">
        <v>617</v>
      </c>
      <c r="AD50" t="s">
        <v>616</v>
      </c>
      <c r="AE50">
        <v>10</v>
      </c>
      <c r="AF50">
        <v>9</v>
      </c>
      <c r="AH50" t="s">
        <v>408</v>
      </c>
      <c r="AJ50" t="s">
        <v>37</v>
      </c>
      <c r="AK50" t="s">
        <v>115</v>
      </c>
      <c r="AM50">
        <v>3938</v>
      </c>
      <c r="AN50">
        <v>1399</v>
      </c>
    </row>
    <row r="51" spans="1:40" x14ac:dyDescent="0.25">
      <c r="A51" t="s">
        <v>407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  <c r="N51" t="s">
        <v>407</v>
      </c>
      <c r="O51" t="s">
        <v>407</v>
      </c>
      <c r="P51" t="s">
        <v>407</v>
      </c>
      <c r="Q51" t="s">
        <v>407</v>
      </c>
      <c r="R51" t="s">
        <v>407</v>
      </c>
      <c r="S51" t="s">
        <v>407</v>
      </c>
      <c r="T51" t="s">
        <v>407</v>
      </c>
      <c r="U51" t="s">
        <v>407</v>
      </c>
      <c r="V51" t="s">
        <v>407</v>
      </c>
      <c r="W51" t="s">
        <v>407</v>
      </c>
      <c r="X51" t="s">
        <v>407</v>
      </c>
      <c r="Y51" t="s">
        <v>407</v>
      </c>
      <c r="Z51" t="s">
        <v>407</v>
      </c>
      <c r="AA51" t="s">
        <v>407</v>
      </c>
      <c r="AB51" t="s">
        <v>407</v>
      </c>
      <c r="AC51" t="s">
        <v>617</v>
      </c>
      <c r="AD51" t="s">
        <v>616</v>
      </c>
      <c r="AE51">
        <v>10</v>
      </c>
      <c r="AF51">
        <v>10</v>
      </c>
      <c r="AG51">
        <v>3</v>
      </c>
      <c r="AH51" t="s">
        <v>410</v>
      </c>
      <c r="AJ51" t="s">
        <v>40</v>
      </c>
      <c r="AK51" t="s">
        <v>118</v>
      </c>
      <c r="AM51">
        <v>1725</v>
      </c>
      <c r="AN51">
        <v>580</v>
      </c>
    </row>
    <row r="52" spans="1:40" x14ac:dyDescent="0.25">
      <c r="A52" t="s">
        <v>407</v>
      </c>
      <c r="B52" t="s">
        <v>407</v>
      </c>
      <c r="C52" t="s">
        <v>407</v>
      </c>
      <c r="D52" t="s">
        <v>407</v>
      </c>
      <c r="E52" t="s">
        <v>407</v>
      </c>
      <c r="F52" t="s">
        <v>407</v>
      </c>
      <c r="G52" t="s">
        <v>407</v>
      </c>
      <c r="H52" t="s">
        <v>407</v>
      </c>
      <c r="I52" t="s">
        <v>407</v>
      </c>
      <c r="J52" t="s">
        <v>407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407</v>
      </c>
      <c r="Q52" t="s">
        <v>407</v>
      </c>
      <c r="R52" t="s">
        <v>407</v>
      </c>
      <c r="S52" t="s">
        <v>407</v>
      </c>
      <c r="T52" t="s">
        <v>407</v>
      </c>
      <c r="U52" t="s">
        <v>407</v>
      </c>
      <c r="V52" t="s">
        <v>407</v>
      </c>
      <c r="W52" t="s">
        <v>407</v>
      </c>
      <c r="X52" t="s">
        <v>407</v>
      </c>
      <c r="Y52" t="s">
        <v>407</v>
      </c>
      <c r="Z52" t="s">
        <v>407</v>
      </c>
      <c r="AA52" t="s">
        <v>407</v>
      </c>
      <c r="AB52" t="s">
        <v>407</v>
      </c>
      <c r="AC52" t="s">
        <v>619</v>
      </c>
      <c r="AD52" t="s">
        <v>618</v>
      </c>
      <c r="AE52">
        <v>10</v>
      </c>
      <c r="AF52">
        <v>1</v>
      </c>
      <c r="AG52">
        <v>1</v>
      </c>
      <c r="AH52" t="s">
        <v>620</v>
      </c>
      <c r="AJ52" t="s">
        <v>178</v>
      </c>
      <c r="AK52" t="s">
        <v>114</v>
      </c>
      <c r="AM52">
        <v>2268</v>
      </c>
      <c r="AN52">
        <v>2837</v>
      </c>
    </row>
    <row r="53" spans="1:40" x14ac:dyDescent="0.25">
      <c r="A53" t="s">
        <v>407</v>
      </c>
      <c r="B53" t="s">
        <v>407</v>
      </c>
      <c r="C53" t="s">
        <v>407</v>
      </c>
      <c r="D53" t="s">
        <v>407</v>
      </c>
      <c r="E53" t="s">
        <v>407</v>
      </c>
      <c r="F53" t="s">
        <v>407</v>
      </c>
      <c r="G53" t="s">
        <v>407</v>
      </c>
      <c r="H53" t="s">
        <v>407</v>
      </c>
      <c r="I53" t="s">
        <v>407</v>
      </c>
      <c r="J53" t="s">
        <v>407</v>
      </c>
      <c r="K53" t="s">
        <v>407</v>
      </c>
      <c r="L53" t="s">
        <v>407</v>
      </c>
      <c r="M53" t="s">
        <v>407</v>
      </c>
      <c r="N53" t="s">
        <v>407</v>
      </c>
      <c r="O53" t="s">
        <v>407</v>
      </c>
      <c r="P53" t="s">
        <v>407</v>
      </c>
      <c r="Q53" t="s">
        <v>407</v>
      </c>
      <c r="R53" t="s">
        <v>407</v>
      </c>
      <c r="S53" t="s">
        <v>407</v>
      </c>
      <c r="T53" t="s">
        <v>407</v>
      </c>
      <c r="U53" t="s">
        <v>407</v>
      </c>
      <c r="V53" t="s">
        <v>407</v>
      </c>
      <c r="W53" t="s">
        <v>407</v>
      </c>
      <c r="X53" t="s">
        <v>407</v>
      </c>
      <c r="Y53" t="s">
        <v>407</v>
      </c>
      <c r="Z53" t="s">
        <v>407</v>
      </c>
      <c r="AA53" t="s">
        <v>407</v>
      </c>
      <c r="AB53" t="s">
        <v>407</v>
      </c>
      <c r="AC53" t="s">
        <v>619</v>
      </c>
      <c r="AD53" t="s">
        <v>618</v>
      </c>
      <c r="AE53">
        <v>10</v>
      </c>
      <c r="AF53">
        <v>2</v>
      </c>
      <c r="AG53">
        <v>1</v>
      </c>
      <c r="AH53" t="s">
        <v>621</v>
      </c>
      <c r="AJ53" t="s">
        <v>157</v>
      </c>
      <c r="AK53" t="s">
        <v>114</v>
      </c>
      <c r="AM53">
        <v>4285</v>
      </c>
      <c r="AN53">
        <v>829</v>
      </c>
    </row>
    <row r="54" spans="1:40" x14ac:dyDescent="0.25">
      <c r="A54" t="s">
        <v>407</v>
      </c>
      <c r="B54" t="s">
        <v>407</v>
      </c>
      <c r="C54" t="s">
        <v>407</v>
      </c>
      <c r="D54" t="s">
        <v>407</v>
      </c>
      <c r="E54" t="s">
        <v>407</v>
      </c>
      <c r="F54" t="s">
        <v>407</v>
      </c>
      <c r="G54" t="s">
        <v>407</v>
      </c>
      <c r="H54" t="s">
        <v>407</v>
      </c>
      <c r="I54" t="s">
        <v>407</v>
      </c>
      <c r="J54" t="s">
        <v>407</v>
      </c>
      <c r="K54" t="s">
        <v>407</v>
      </c>
      <c r="L54" t="s">
        <v>407</v>
      </c>
      <c r="M54" t="s">
        <v>407</v>
      </c>
      <c r="N54" t="s">
        <v>407</v>
      </c>
      <c r="O54" t="s">
        <v>407</v>
      </c>
      <c r="P54" t="s">
        <v>407</v>
      </c>
      <c r="Q54" t="s">
        <v>407</v>
      </c>
      <c r="R54" t="s">
        <v>407</v>
      </c>
      <c r="S54" t="s">
        <v>407</v>
      </c>
      <c r="T54" t="s">
        <v>407</v>
      </c>
      <c r="U54" t="s">
        <v>407</v>
      </c>
      <c r="V54" t="s">
        <v>407</v>
      </c>
      <c r="W54" t="s">
        <v>407</v>
      </c>
      <c r="X54" t="s">
        <v>407</v>
      </c>
      <c r="Y54" t="s">
        <v>407</v>
      </c>
      <c r="Z54" t="s">
        <v>407</v>
      </c>
      <c r="AA54" t="s">
        <v>407</v>
      </c>
      <c r="AB54" t="s">
        <v>407</v>
      </c>
      <c r="AC54" t="s">
        <v>619</v>
      </c>
      <c r="AD54" t="s">
        <v>618</v>
      </c>
      <c r="AE54">
        <v>10</v>
      </c>
      <c r="AF54">
        <v>3</v>
      </c>
      <c r="AH54" t="s">
        <v>415</v>
      </c>
      <c r="AJ54" t="s">
        <v>44</v>
      </c>
      <c r="AK54" t="s">
        <v>120</v>
      </c>
      <c r="AM54">
        <v>1753</v>
      </c>
      <c r="AN54">
        <v>1252</v>
      </c>
    </row>
    <row r="55" spans="1:40" x14ac:dyDescent="0.25">
      <c r="A55" t="s">
        <v>407</v>
      </c>
      <c r="B55" t="s">
        <v>407</v>
      </c>
      <c r="C55" t="s">
        <v>407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  <c r="AB55" t="s">
        <v>407</v>
      </c>
      <c r="AC55" t="s">
        <v>619</v>
      </c>
      <c r="AD55" t="s">
        <v>618</v>
      </c>
      <c r="AE55">
        <v>10</v>
      </c>
      <c r="AF55">
        <v>4</v>
      </c>
      <c r="AH55" t="s">
        <v>408</v>
      </c>
      <c r="AJ55" t="s">
        <v>37</v>
      </c>
      <c r="AK55" t="s">
        <v>115</v>
      </c>
      <c r="AM55">
        <v>3132</v>
      </c>
      <c r="AN55">
        <v>2493</v>
      </c>
    </row>
    <row r="56" spans="1:40" x14ac:dyDescent="0.25">
      <c r="A56" t="s">
        <v>407</v>
      </c>
      <c r="B56" t="s">
        <v>407</v>
      </c>
      <c r="C56" t="s">
        <v>407</v>
      </c>
      <c r="D56" t="s">
        <v>407</v>
      </c>
      <c r="E56" t="s">
        <v>407</v>
      </c>
      <c r="F56" t="s">
        <v>407</v>
      </c>
      <c r="G56" t="s">
        <v>407</v>
      </c>
      <c r="H56" t="s">
        <v>407</v>
      </c>
      <c r="I56" t="s">
        <v>407</v>
      </c>
      <c r="J56" t="s">
        <v>407</v>
      </c>
      <c r="K56" t="s">
        <v>407</v>
      </c>
      <c r="L56" t="s">
        <v>407</v>
      </c>
      <c r="M56" t="s">
        <v>407</v>
      </c>
      <c r="N56" t="s">
        <v>407</v>
      </c>
      <c r="O56" t="s">
        <v>407</v>
      </c>
      <c r="P56" t="s">
        <v>407</v>
      </c>
      <c r="Q56" t="s">
        <v>407</v>
      </c>
      <c r="R56" t="s">
        <v>407</v>
      </c>
      <c r="S56" t="s">
        <v>407</v>
      </c>
      <c r="T56" t="s">
        <v>407</v>
      </c>
      <c r="U56" t="s">
        <v>407</v>
      </c>
      <c r="V56" t="s">
        <v>407</v>
      </c>
      <c r="W56" t="s">
        <v>407</v>
      </c>
      <c r="X56" t="s">
        <v>407</v>
      </c>
      <c r="Y56" t="s">
        <v>407</v>
      </c>
      <c r="Z56" t="s">
        <v>407</v>
      </c>
      <c r="AA56" t="s">
        <v>407</v>
      </c>
      <c r="AB56" t="s">
        <v>407</v>
      </c>
      <c r="AC56" t="s">
        <v>619</v>
      </c>
      <c r="AD56" t="s">
        <v>618</v>
      </c>
      <c r="AE56">
        <v>10</v>
      </c>
      <c r="AF56">
        <v>5</v>
      </c>
      <c r="AG56">
        <v>1</v>
      </c>
      <c r="AH56" t="s">
        <v>622</v>
      </c>
      <c r="AJ56" t="s">
        <v>144</v>
      </c>
      <c r="AK56" t="s">
        <v>114</v>
      </c>
      <c r="AM56">
        <v>1939</v>
      </c>
      <c r="AN56">
        <v>692</v>
      </c>
    </row>
    <row r="57" spans="1:40" x14ac:dyDescent="0.25">
      <c r="A57" t="s">
        <v>407</v>
      </c>
      <c r="B57" t="s">
        <v>407</v>
      </c>
      <c r="C57" t="s">
        <v>407</v>
      </c>
      <c r="D57" t="s">
        <v>407</v>
      </c>
      <c r="E57" t="s">
        <v>407</v>
      </c>
      <c r="F57" t="s">
        <v>407</v>
      </c>
      <c r="G57" t="s">
        <v>407</v>
      </c>
      <c r="H57" t="s">
        <v>407</v>
      </c>
      <c r="I57" t="s">
        <v>407</v>
      </c>
      <c r="J57" t="s">
        <v>407</v>
      </c>
      <c r="K57" t="s">
        <v>407</v>
      </c>
      <c r="L57" t="s">
        <v>407</v>
      </c>
      <c r="M57" t="s">
        <v>407</v>
      </c>
      <c r="N57" t="s">
        <v>407</v>
      </c>
      <c r="O57" t="s">
        <v>407</v>
      </c>
      <c r="P57" t="s">
        <v>407</v>
      </c>
      <c r="Q57" t="s">
        <v>407</v>
      </c>
      <c r="R57" t="s">
        <v>407</v>
      </c>
      <c r="S57" t="s">
        <v>407</v>
      </c>
      <c r="T57" t="s">
        <v>407</v>
      </c>
      <c r="U57" t="s">
        <v>407</v>
      </c>
      <c r="V57" t="s">
        <v>407</v>
      </c>
      <c r="W57" t="s">
        <v>407</v>
      </c>
      <c r="X57" t="s">
        <v>407</v>
      </c>
      <c r="Y57" t="s">
        <v>407</v>
      </c>
      <c r="Z57" t="s">
        <v>407</v>
      </c>
      <c r="AA57" t="s">
        <v>407</v>
      </c>
      <c r="AB57" t="s">
        <v>407</v>
      </c>
      <c r="AC57" t="s">
        <v>619</v>
      </c>
      <c r="AD57" t="s">
        <v>618</v>
      </c>
      <c r="AE57">
        <v>10</v>
      </c>
      <c r="AF57">
        <v>6</v>
      </c>
      <c r="AH57" t="s">
        <v>408</v>
      </c>
      <c r="AJ57" t="s">
        <v>37</v>
      </c>
      <c r="AK57" t="s">
        <v>115</v>
      </c>
      <c r="AM57">
        <v>1191</v>
      </c>
      <c r="AN57">
        <v>2879</v>
      </c>
    </row>
    <row r="58" spans="1:40" x14ac:dyDescent="0.25">
      <c r="A58" t="s">
        <v>407</v>
      </c>
      <c r="B58" t="s">
        <v>407</v>
      </c>
      <c r="C58" t="s">
        <v>407</v>
      </c>
      <c r="D58" t="s">
        <v>407</v>
      </c>
      <c r="E58" t="s">
        <v>407</v>
      </c>
      <c r="F58" t="s">
        <v>407</v>
      </c>
      <c r="G58" t="s">
        <v>407</v>
      </c>
      <c r="H58" t="s">
        <v>407</v>
      </c>
      <c r="I58" t="s">
        <v>407</v>
      </c>
      <c r="J58" t="s">
        <v>407</v>
      </c>
      <c r="K58" t="s">
        <v>407</v>
      </c>
      <c r="L58" t="s">
        <v>407</v>
      </c>
      <c r="M58" t="s">
        <v>407</v>
      </c>
      <c r="N58" t="s">
        <v>407</v>
      </c>
      <c r="O58" t="s">
        <v>407</v>
      </c>
      <c r="P58" t="s">
        <v>407</v>
      </c>
      <c r="Q58" t="s">
        <v>407</v>
      </c>
      <c r="R58" t="s">
        <v>407</v>
      </c>
      <c r="S58" t="s">
        <v>407</v>
      </c>
      <c r="T58" t="s">
        <v>407</v>
      </c>
      <c r="U58" t="s">
        <v>407</v>
      </c>
      <c r="V58" t="s">
        <v>407</v>
      </c>
      <c r="W58" t="s">
        <v>407</v>
      </c>
      <c r="X58" t="s">
        <v>407</v>
      </c>
      <c r="Y58" t="s">
        <v>407</v>
      </c>
      <c r="Z58" t="s">
        <v>407</v>
      </c>
      <c r="AA58" t="s">
        <v>407</v>
      </c>
      <c r="AB58" t="s">
        <v>407</v>
      </c>
      <c r="AC58" t="s">
        <v>619</v>
      </c>
      <c r="AD58" t="s">
        <v>618</v>
      </c>
      <c r="AE58">
        <v>10</v>
      </c>
      <c r="AF58">
        <v>7</v>
      </c>
      <c r="AH58" t="s">
        <v>408</v>
      </c>
      <c r="AJ58" t="s">
        <v>37</v>
      </c>
      <c r="AK58" t="s">
        <v>115</v>
      </c>
      <c r="AM58">
        <v>1332</v>
      </c>
      <c r="AN58">
        <v>1577</v>
      </c>
    </row>
    <row r="59" spans="1:40" x14ac:dyDescent="0.25">
      <c r="A59" t="s">
        <v>407</v>
      </c>
      <c r="B59" t="s">
        <v>407</v>
      </c>
      <c r="C59" t="s">
        <v>407</v>
      </c>
      <c r="D59" t="s">
        <v>407</v>
      </c>
      <c r="E59" t="s">
        <v>407</v>
      </c>
      <c r="F59" t="s">
        <v>407</v>
      </c>
      <c r="G59" t="s">
        <v>407</v>
      </c>
      <c r="H59" t="s">
        <v>407</v>
      </c>
      <c r="I59" t="s">
        <v>407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407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407</v>
      </c>
      <c r="Y59" t="s">
        <v>407</v>
      </c>
      <c r="Z59" t="s">
        <v>407</v>
      </c>
      <c r="AA59" t="s">
        <v>407</v>
      </c>
      <c r="AB59" t="s">
        <v>407</v>
      </c>
      <c r="AC59" t="s">
        <v>619</v>
      </c>
      <c r="AD59" t="s">
        <v>618</v>
      </c>
      <c r="AE59">
        <v>10</v>
      </c>
      <c r="AF59">
        <v>8</v>
      </c>
      <c r="AH59" t="s">
        <v>408</v>
      </c>
      <c r="AJ59" t="s">
        <v>37</v>
      </c>
      <c r="AK59" t="s">
        <v>115</v>
      </c>
      <c r="AM59">
        <v>1695</v>
      </c>
      <c r="AN59">
        <v>583</v>
      </c>
    </row>
    <row r="60" spans="1:40" x14ac:dyDescent="0.25">
      <c r="A60" t="s">
        <v>407</v>
      </c>
      <c r="B60" t="s">
        <v>407</v>
      </c>
      <c r="C60" t="s">
        <v>407</v>
      </c>
      <c r="D60" t="s">
        <v>407</v>
      </c>
      <c r="E60" t="s">
        <v>407</v>
      </c>
      <c r="F60" t="s">
        <v>407</v>
      </c>
      <c r="G60" t="s">
        <v>407</v>
      </c>
      <c r="H60" t="s">
        <v>407</v>
      </c>
      <c r="I60" t="s">
        <v>407</v>
      </c>
      <c r="J60" t="s">
        <v>407</v>
      </c>
      <c r="K60" t="s">
        <v>407</v>
      </c>
      <c r="L60" t="s">
        <v>407</v>
      </c>
      <c r="M60" t="s">
        <v>407</v>
      </c>
      <c r="N60" t="s">
        <v>407</v>
      </c>
      <c r="O60" t="s">
        <v>407</v>
      </c>
      <c r="P60" t="s">
        <v>407</v>
      </c>
      <c r="Q60" t="s">
        <v>407</v>
      </c>
      <c r="R60" t="s">
        <v>407</v>
      </c>
      <c r="S60" t="s">
        <v>407</v>
      </c>
      <c r="T60" t="s">
        <v>407</v>
      </c>
      <c r="U60" t="s">
        <v>407</v>
      </c>
      <c r="V60" t="s">
        <v>407</v>
      </c>
      <c r="W60" t="s">
        <v>407</v>
      </c>
      <c r="X60" t="s">
        <v>407</v>
      </c>
      <c r="Y60" t="s">
        <v>407</v>
      </c>
      <c r="Z60" t="s">
        <v>407</v>
      </c>
      <c r="AA60" t="s">
        <v>407</v>
      </c>
      <c r="AB60" t="s">
        <v>407</v>
      </c>
      <c r="AC60" t="s">
        <v>619</v>
      </c>
      <c r="AD60" t="s">
        <v>618</v>
      </c>
      <c r="AE60">
        <v>10</v>
      </c>
      <c r="AF60">
        <v>9</v>
      </c>
      <c r="AG60">
        <v>3</v>
      </c>
      <c r="AH60" t="s">
        <v>410</v>
      </c>
      <c r="AJ60" t="s">
        <v>40</v>
      </c>
      <c r="AK60" t="s">
        <v>118</v>
      </c>
      <c r="AM60">
        <v>3420</v>
      </c>
      <c r="AN60">
        <v>2690</v>
      </c>
    </row>
    <row r="61" spans="1:40" x14ac:dyDescent="0.25">
      <c r="A61" t="s">
        <v>407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  <c r="L61" t="s">
        <v>407</v>
      </c>
      <c r="M61" t="s">
        <v>407</v>
      </c>
      <c r="N61" t="s">
        <v>407</v>
      </c>
      <c r="O61" t="s">
        <v>407</v>
      </c>
      <c r="P61" t="s">
        <v>407</v>
      </c>
      <c r="Q61" t="s">
        <v>407</v>
      </c>
      <c r="R61" t="s">
        <v>407</v>
      </c>
      <c r="S61" t="s">
        <v>407</v>
      </c>
      <c r="T61" t="s">
        <v>407</v>
      </c>
      <c r="U61" t="s">
        <v>407</v>
      </c>
      <c r="V61" t="s">
        <v>407</v>
      </c>
      <c r="W61" t="s">
        <v>407</v>
      </c>
      <c r="X61" t="s">
        <v>407</v>
      </c>
      <c r="Y61" t="s">
        <v>407</v>
      </c>
      <c r="Z61" t="s">
        <v>407</v>
      </c>
      <c r="AA61" t="s">
        <v>407</v>
      </c>
      <c r="AB61" t="s">
        <v>407</v>
      </c>
      <c r="AC61" t="s">
        <v>619</v>
      </c>
      <c r="AD61" t="s">
        <v>618</v>
      </c>
      <c r="AE61">
        <v>10</v>
      </c>
      <c r="AF61">
        <v>10</v>
      </c>
      <c r="AH61" t="s">
        <v>408</v>
      </c>
      <c r="AJ61" t="s">
        <v>37</v>
      </c>
      <c r="AK61" t="s">
        <v>115</v>
      </c>
      <c r="AM61">
        <v>1882</v>
      </c>
      <c r="AN61">
        <v>2460</v>
      </c>
    </row>
    <row r="62" spans="1:40" x14ac:dyDescent="0.25">
      <c r="A62" t="s">
        <v>407</v>
      </c>
      <c r="B62" t="s">
        <v>407</v>
      </c>
      <c r="C62" t="s">
        <v>407</v>
      </c>
      <c r="D62" t="s">
        <v>407</v>
      </c>
      <c r="E62" t="s">
        <v>407</v>
      </c>
      <c r="F62" t="s">
        <v>407</v>
      </c>
      <c r="G62" t="s">
        <v>407</v>
      </c>
      <c r="H62" t="s">
        <v>407</v>
      </c>
      <c r="I62" t="s">
        <v>407</v>
      </c>
      <c r="J62" t="s">
        <v>407</v>
      </c>
      <c r="K62" t="s">
        <v>407</v>
      </c>
      <c r="L62" t="s">
        <v>407</v>
      </c>
      <c r="M62" t="s">
        <v>407</v>
      </c>
      <c r="N62" t="s">
        <v>407</v>
      </c>
      <c r="O62" t="s">
        <v>407</v>
      </c>
      <c r="P62" t="s">
        <v>407</v>
      </c>
      <c r="Q62" t="s">
        <v>407</v>
      </c>
      <c r="R62" t="s">
        <v>407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407</v>
      </c>
      <c r="AB62" t="s">
        <v>407</v>
      </c>
      <c r="AC62" t="s">
        <v>624</v>
      </c>
      <c r="AD62" t="s">
        <v>623</v>
      </c>
      <c r="AE62">
        <v>10</v>
      </c>
      <c r="AF62">
        <v>1</v>
      </c>
      <c r="AH62" t="s">
        <v>415</v>
      </c>
      <c r="AJ62" t="s">
        <v>44</v>
      </c>
      <c r="AK62" t="s">
        <v>120</v>
      </c>
      <c r="AM62">
        <v>3993</v>
      </c>
      <c r="AN62">
        <v>977</v>
      </c>
    </row>
    <row r="63" spans="1:40" x14ac:dyDescent="0.25">
      <c r="A63" t="s">
        <v>407</v>
      </c>
      <c r="B63" t="s">
        <v>407</v>
      </c>
      <c r="C63" t="s">
        <v>407</v>
      </c>
      <c r="D63" t="s">
        <v>407</v>
      </c>
      <c r="E63" t="s">
        <v>407</v>
      </c>
      <c r="F63" t="s">
        <v>407</v>
      </c>
      <c r="G63" t="s">
        <v>407</v>
      </c>
      <c r="H63" t="s">
        <v>407</v>
      </c>
      <c r="I63" t="s">
        <v>407</v>
      </c>
      <c r="J63" t="s">
        <v>407</v>
      </c>
      <c r="K63" t="s">
        <v>407</v>
      </c>
      <c r="L63" t="s">
        <v>407</v>
      </c>
      <c r="M63" t="s">
        <v>407</v>
      </c>
      <c r="N63" t="s">
        <v>407</v>
      </c>
      <c r="O63" t="s">
        <v>407</v>
      </c>
      <c r="P63" t="s">
        <v>407</v>
      </c>
      <c r="Q63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t="s">
        <v>407</v>
      </c>
      <c r="X63" t="s">
        <v>407</v>
      </c>
      <c r="Y63" t="s">
        <v>407</v>
      </c>
      <c r="Z63" t="s">
        <v>407</v>
      </c>
      <c r="AA63" t="s">
        <v>407</v>
      </c>
      <c r="AB63" t="s">
        <v>407</v>
      </c>
      <c r="AC63" t="s">
        <v>624</v>
      </c>
      <c r="AD63" t="s">
        <v>623</v>
      </c>
      <c r="AE63">
        <v>10</v>
      </c>
      <c r="AF63">
        <v>2</v>
      </c>
      <c r="AH63" t="s">
        <v>408</v>
      </c>
      <c r="AJ63" t="s">
        <v>37</v>
      </c>
      <c r="AK63" t="s">
        <v>115</v>
      </c>
      <c r="AM63">
        <v>1899</v>
      </c>
      <c r="AN63">
        <v>1365</v>
      </c>
    </row>
    <row r="64" spans="1:40" x14ac:dyDescent="0.25">
      <c r="A64" t="s">
        <v>407</v>
      </c>
      <c r="B64" t="s">
        <v>407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  <c r="I64" t="s">
        <v>407</v>
      </c>
      <c r="J64" t="s">
        <v>407</v>
      </c>
      <c r="K64" t="s">
        <v>407</v>
      </c>
      <c r="L64" t="s">
        <v>407</v>
      </c>
      <c r="M64" t="s">
        <v>407</v>
      </c>
      <c r="N64" t="s">
        <v>407</v>
      </c>
      <c r="O64" t="s">
        <v>407</v>
      </c>
      <c r="P64" t="s">
        <v>407</v>
      </c>
      <c r="Q64" t="s">
        <v>407</v>
      </c>
      <c r="R64" t="s">
        <v>407</v>
      </c>
      <c r="S64" t="s">
        <v>407</v>
      </c>
      <c r="T64" t="s">
        <v>407</v>
      </c>
      <c r="U64" t="s">
        <v>407</v>
      </c>
      <c r="V64" t="s">
        <v>407</v>
      </c>
      <c r="W64" t="s">
        <v>407</v>
      </c>
      <c r="X64" t="s">
        <v>407</v>
      </c>
      <c r="Y64" t="s">
        <v>407</v>
      </c>
      <c r="Z64" t="s">
        <v>407</v>
      </c>
      <c r="AA64" t="s">
        <v>407</v>
      </c>
      <c r="AB64" t="s">
        <v>407</v>
      </c>
      <c r="AC64" t="s">
        <v>624</v>
      </c>
      <c r="AD64" t="s">
        <v>623</v>
      </c>
      <c r="AE64">
        <v>10</v>
      </c>
      <c r="AF64">
        <v>3</v>
      </c>
      <c r="AH64" t="s">
        <v>408</v>
      </c>
      <c r="AJ64" t="s">
        <v>37</v>
      </c>
      <c r="AK64" t="s">
        <v>115</v>
      </c>
      <c r="AM64">
        <v>2711</v>
      </c>
      <c r="AN64">
        <v>1639</v>
      </c>
    </row>
    <row r="65" spans="1:40" x14ac:dyDescent="0.25">
      <c r="A65" t="s">
        <v>407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407</v>
      </c>
      <c r="Y65" t="s">
        <v>407</v>
      </c>
      <c r="Z65" t="s">
        <v>407</v>
      </c>
      <c r="AA65" t="s">
        <v>407</v>
      </c>
      <c r="AB65" t="s">
        <v>407</v>
      </c>
      <c r="AC65" t="s">
        <v>624</v>
      </c>
      <c r="AD65" t="s">
        <v>623</v>
      </c>
      <c r="AE65">
        <v>10</v>
      </c>
      <c r="AF65">
        <v>4</v>
      </c>
      <c r="AH65" t="s">
        <v>408</v>
      </c>
      <c r="AJ65" t="s">
        <v>37</v>
      </c>
      <c r="AK65" t="s">
        <v>115</v>
      </c>
      <c r="AM65">
        <v>2603</v>
      </c>
      <c r="AN65">
        <v>786</v>
      </c>
    </row>
    <row r="66" spans="1:40" x14ac:dyDescent="0.25">
      <c r="A66" t="s">
        <v>407</v>
      </c>
      <c r="B66" t="s">
        <v>407</v>
      </c>
      <c r="C66" t="s">
        <v>407</v>
      </c>
      <c r="D66" t="s">
        <v>407</v>
      </c>
      <c r="E66" t="s">
        <v>407</v>
      </c>
      <c r="F66" t="s">
        <v>407</v>
      </c>
      <c r="G66" t="s">
        <v>407</v>
      </c>
      <c r="H66" t="s">
        <v>407</v>
      </c>
      <c r="I66" t="s">
        <v>407</v>
      </c>
      <c r="J66" t="s">
        <v>407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407</v>
      </c>
      <c r="Q66" t="s">
        <v>407</v>
      </c>
      <c r="R66" t="s">
        <v>407</v>
      </c>
      <c r="S66" t="s">
        <v>407</v>
      </c>
      <c r="T66" t="s">
        <v>407</v>
      </c>
      <c r="U66" t="s">
        <v>407</v>
      </c>
      <c r="V66" t="s">
        <v>407</v>
      </c>
      <c r="W66" t="s">
        <v>407</v>
      </c>
      <c r="X66" t="s">
        <v>407</v>
      </c>
      <c r="Y66" t="s">
        <v>407</v>
      </c>
      <c r="Z66" t="s">
        <v>407</v>
      </c>
      <c r="AA66" t="s">
        <v>407</v>
      </c>
      <c r="AB66" t="s">
        <v>407</v>
      </c>
      <c r="AC66" t="s">
        <v>624</v>
      </c>
      <c r="AD66" t="s">
        <v>623</v>
      </c>
      <c r="AE66">
        <v>10</v>
      </c>
      <c r="AF66">
        <v>5</v>
      </c>
      <c r="AG66">
        <v>1</v>
      </c>
      <c r="AH66" t="s">
        <v>490</v>
      </c>
      <c r="AJ66" t="s">
        <v>91</v>
      </c>
      <c r="AK66" t="s">
        <v>114</v>
      </c>
      <c r="AM66">
        <v>1852</v>
      </c>
      <c r="AN66">
        <v>493</v>
      </c>
    </row>
    <row r="67" spans="1:40" x14ac:dyDescent="0.25">
      <c r="A67" t="s">
        <v>407</v>
      </c>
      <c r="B67" t="s">
        <v>407</v>
      </c>
      <c r="C67" t="s">
        <v>407</v>
      </c>
      <c r="D67" t="s">
        <v>407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407</v>
      </c>
      <c r="L67" t="s">
        <v>407</v>
      </c>
      <c r="M67" t="s">
        <v>407</v>
      </c>
      <c r="N67" t="s">
        <v>407</v>
      </c>
      <c r="O67" t="s">
        <v>407</v>
      </c>
      <c r="P67" t="s">
        <v>407</v>
      </c>
      <c r="Q67" t="s">
        <v>407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407</v>
      </c>
      <c r="X67" t="s">
        <v>407</v>
      </c>
      <c r="Y67" t="s">
        <v>407</v>
      </c>
      <c r="Z67" t="s">
        <v>407</v>
      </c>
      <c r="AA67" t="s">
        <v>407</v>
      </c>
      <c r="AB67" t="s">
        <v>407</v>
      </c>
      <c r="AC67" t="s">
        <v>624</v>
      </c>
      <c r="AD67" t="s">
        <v>623</v>
      </c>
      <c r="AE67">
        <v>10</v>
      </c>
      <c r="AF67">
        <v>6</v>
      </c>
      <c r="AH67" t="s">
        <v>408</v>
      </c>
      <c r="AJ67" t="s">
        <v>37</v>
      </c>
      <c r="AK67" t="s">
        <v>115</v>
      </c>
      <c r="AM67">
        <v>2802</v>
      </c>
      <c r="AN67">
        <v>2602</v>
      </c>
    </row>
    <row r="68" spans="1:40" x14ac:dyDescent="0.25">
      <c r="A68" t="s">
        <v>407</v>
      </c>
      <c r="B68" t="s">
        <v>407</v>
      </c>
      <c r="C68" t="s">
        <v>407</v>
      </c>
      <c r="D68" t="s">
        <v>407</v>
      </c>
      <c r="E68" t="s">
        <v>407</v>
      </c>
      <c r="F68" t="s">
        <v>407</v>
      </c>
      <c r="G68" t="s">
        <v>407</v>
      </c>
      <c r="H68" t="s">
        <v>407</v>
      </c>
      <c r="I68" t="s">
        <v>407</v>
      </c>
      <c r="J68" t="s">
        <v>407</v>
      </c>
      <c r="K68" t="s">
        <v>407</v>
      </c>
      <c r="L68" t="s">
        <v>407</v>
      </c>
      <c r="M68" t="s">
        <v>407</v>
      </c>
      <c r="N68" t="s">
        <v>407</v>
      </c>
      <c r="O68" t="s">
        <v>407</v>
      </c>
      <c r="P68" t="s">
        <v>407</v>
      </c>
      <c r="Q68" t="s">
        <v>407</v>
      </c>
      <c r="R68" t="s">
        <v>407</v>
      </c>
      <c r="S68" t="s">
        <v>407</v>
      </c>
      <c r="T68" t="s">
        <v>407</v>
      </c>
      <c r="U68" t="s">
        <v>407</v>
      </c>
      <c r="V68" t="s">
        <v>407</v>
      </c>
      <c r="W68" t="s">
        <v>407</v>
      </c>
      <c r="X68" t="s">
        <v>407</v>
      </c>
      <c r="Y68" t="s">
        <v>407</v>
      </c>
      <c r="Z68" t="s">
        <v>407</v>
      </c>
      <c r="AA68" t="s">
        <v>407</v>
      </c>
      <c r="AB68" t="s">
        <v>407</v>
      </c>
      <c r="AC68" t="s">
        <v>624</v>
      </c>
      <c r="AD68" t="s">
        <v>623</v>
      </c>
      <c r="AE68">
        <v>10</v>
      </c>
      <c r="AF68">
        <v>7</v>
      </c>
      <c r="AH68" t="s">
        <v>415</v>
      </c>
      <c r="AJ68" t="s">
        <v>44</v>
      </c>
      <c r="AK68" t="s">
        <v>120</v>
      </c>
      <c r="AM68">
        <v>1475</v>
      </c>
      <c r="AN68">
        <v>3131</v>
      </c>
    </row>
    <row r="69" spans="1:40" x14ac:dyDescent="0.25">
      <c r="A69" t="s">
        <v>407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  <c r="L69" t="s">
        <v>407</v>
      </c>
      <c r="M69" t="s">
        <v>407</v>
      </c>
      <c r="N69" t="s">
        <v>407</v>
      </c>
      <c r="O69" t="s">
        <v>407</v>
      </c>
      <c r="P69" t="s">
        <v>407</v>
      </c>
      <c r="Q69" t="s">
        <v>407</v>
      </c>
      <c r="R69" t="s">
        <v>407</v>
      </c>
      <c r="S69" t="s">
        <v>407</v>
      </c>
      <c r="T69" t="s">
        <v>407</v>
      </c>
      <c r="U69" t="s">
        <v>407</v>
      </c>
      <c r="V69" t="s">
        <v>407</v>
      </c>
      <c r="W69" t="s">
        <v>407</v>
      </c>
      <c r="X69" t="s">
        <v>407</v>
      </c>
      <c r="Y69" t="s">
        <v>407</v>
      </c>
      <c r="Z69" t="s">
        <v>407</v>
      </c>
      <c r="AA69" t="s">
        <v>407</v>
      </c>
      <c r="AB69" t="s">
        <v>407</v>
      </c>
      <c r="AC69" t="s">
        <v>624</v>
      </c>
      <c r="AD69" t="s">
        <v>623</v>
      </c>
      <c r="AE69">
        <v>10</v>
      </c>
      <c r="AF69">
        <v>8</v>
      </c>
      <c r="AG69">
        <v>3</v>
      </c>
      <c r="AH69" t="s">
        <v>410</v>
      </c>
      <c r="AJ69" t="s">
        <v>40</v>
      </c>
      <c r="AK69" t="s">
        <v>118</v>
      </c>
      <c r="AM69">
        <v>2229</v>
      </c>
      <c r="AN69">
        <v>2791</v>
      </c>
    </row>
    <row r="70" spans="1:40" x14ac:dyDescent="0.25">
      <c r="A70" t="s">
        <v>407</v>
      </c>
      <c r="B70" t="s">
        <v>407</v>
      </c>
      <c r="C70" t="s">
        <v>407</v>
      </c>
      <c r="D70" t="s">
        <v>407</v>
      </c>
      <c r="E70" t="s">
        <v>407</v>
      </c>
      <c r="F70" t="s">
        <v>407</v>
      </c>
      <c r="G70" t="s">
        <v>407</v>
      </c>
      <c r="H70" t="s">
        <v>407</v>
      </c>
      <c r="I70" t="s">
        <v>407</v>
      </c>
      <c r="J70" t="s">
        <v>407</v>
      </c>
      <c r="K70" t="s">
        <v>407</v>
      </c>
      <c r="L70" t="s">
        <v>407</v>
      </c>
      <c r="M70" t="s">
        <v>407</v>
      </c>
      <c r="N70" t="s">
        <v>407</v>
      </c>
      <c r="O70" t="s">
        <v>407</v>
      </c>
      <c r="P70" t="s">
        <v>407</v>
      </c>
      <c r="Q70" t="s">
        <v>407</v>
      </c>
      <c r="R70" t="s">
        <v>407</v>
      </c>
      <c r="S70" t="s">
        <v>407</v>
      </c>
      <c r="T70" t="s">
        <v>407</v>
      </c>
      <c r="U70" t="s">
        <v>407</v>
      </c>
      <c r="V70" t="s">
        <v>407</v>
      </c>
      <c r="W70" t="s">
        <v>407</v>
      </c>
      <c r="X70" t="s">
        <v>407</v>
      </c>
      <c r="Y70" t="s">
        <v>407</v>
      </c>
      <c r="Z70" t="s">
        <v>407</v>
      </c>
      <c r="AA70" t="s">
        <v>407</v>
      </c>
      <c r="AB70" t="s">
        <v>407</v>
      </c>
      <c r="AC70" t="s">
        <v>624</v>
      </c>
      <c r="AD70" t="s">
        <v>623</v>
      </c>
      <c r="AE70">
        <v>10</v>
      </c>
      <c r="AF70">
        <v>9</v>
      </c>
      <c r="AH70" t="s">
        <v>415</v>
      </c>
      <c r="AJ70" t="s">
        <v>44</v>
      </c>
      <c r="AK70" t="s">
        <v>120</v>
      </c>
      <c r="AM70">
        <v>1427</v>
      </c>
      <c r="AN70">
        <v>1304</v>
      </c>
    </row>
    <row r="71" spans="1:40" x14ac:dyDescent="0.25">
      <c r="A71" t="s">
        <v>407</v>
      </c>
      <c r="B71" t="s">
        <v>407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407</v>
      </c>
      <c r="R71" t="s">
        <v>407</v>
      </c>
      <c r="S71" t="s">
        <v>407</v>
      </c>
      <c r="T71" t="s">
        <v>407</v>
      </c>
      <c r="U71" t="s">
        <v>407</v>
      </c>
      <c r="V71" t="s">
        <v>407</v>
      </c>
      <c r="W71" t="s">
        <v>407</v>
      </c>
      <c r="X71" t="s">
        <v>407</v>
      </c>
      <c r="Y71" t="s">
        <v>407</v>
      </c>
      <c r="Z71" t="s">
        <v>407</v>
      </c>
      <c r="AA71" t="s">
        <v>407</v>
      </c>
      <c r="AB71" t="s">
        <v>407</v>
      </c>
      <c r="AC71" t="s">
        <v>624</v>
      </c>
      <c r="AD71" t="s">
        <v>623</v>
      </c>
      <c r="AE71">
        <v>10</v>
      </c>
      <c r="AF71">
        <v>10</v>
      </c>
      <c r="AG71">
        <v>1</v>
      </c>
      <c r="AH71" t="s">
        <v>409</v>
      </c>
      <c r="AJ71" t="s">
        <v>38</v>
      </c>
      <c r="AK71" t="s">
        <v>114</v>
      </c>
      <c r="AM71">
        <v>3667</v>
      </c>
      <c r="AN71">
        <v>1876</v>
      </c>
    </row>
    <row r="72" spans="1:40" x14ac:dyDescent="0.25">
      <c r="A72" t="s">
        <v>407</v>
      </c>
      <c r="B72" t="s">
        <v>407</v>
      </c>
      <c r="C72" t="s">
        <v>407</v>
      </c>
      <c r="D72" t="s">
        <v>407</v>
      </c>
      <c r="E72" t="s">
        <v>407</v>
      </c>
      <c r="F72" t="s">
        <v>407</v>
      </c>
      <c r="G72" t="s">
        <v>407</v>
      </c>
      <c r="H72" t="s">
        <v>407</v>
      </c>
      <c r="I72" t="s">
        <v>407</v>
      </c>
      <c r="J72" t="s">
        <v>407</v>
      </c>
      <c r="K72" t="s">
        <v>407</v>
      </c>
      <c r="L72" t="s">
        <v>407</v>
      </c>
      <c r="M72" t="s">
        <v>407</v>
      </c>
      <c r="N72" t="s">
        <v>407</v>
      </c>
      <c r="O72" t="s">
        <v>407</v>
      </c>
      <c r="P72" t="s">
        <v>407</v>
      </c>
      <c r="Q72" t="s">
        <v>407</v>
      </c>
      <c r="R72" t="s">
        <v>407</v>
      </c>
      <c r="S72" t="s">
        <v>407</v>
      </c>
      <c r="T72" t="s">
        <v>407</v>
      </c>
      <c r="U72" t="s">
        <v>407</v>
      </c>
      <c r="V72" t="s">
        <v>407</v>
      </c>
      <c r="W72" t="s">
        <v>407</v>
      </c>
      <c r="X72" t="s">
        <v>407</v>
      </c>
      <c r="Y72" t="s">
        <v>407</v>
      </c>
      <c r="Z72" t="s">
        <v>407</v>
      </c>
      <c r="AA72" t="s">
        <v>407</v>
      </c>
      <c r="AB72" t="s">
        <v>407</v>
      </c>
      <c r="AC72" t="s">
        <v>626</v>
      </c>
      <c r="AD72" t="s">
        <v>625</v>
      </c>
      <c r="AE72">
        <v>10</v>
      </c>
      <c r="AF72">
        <v>1</v>
      </c>
      <c r="AH72" t="s">
        <v>408</v>
      </c>
      <c r="AJ72" t="s">
        <v>37</v>
      </c>
      <c r="AK72" t="s">
        <v>115</v>
      </c>
      <c r="AM72">
        <v>3638</v>
      </c>
      <c r="AN72">
        <v>963</v>
      </c>
    </row>
    <row r="73" spans="1:40" x14ac:dyDescent="0.25">
      <c r="A73" t="s">
        <v>407</v>
      </c>
      <c r="B73" t="s">
        <v>407</v>
      </c>
      <c r="C73" t="s">
        <v>407</v>
      </c>
      <c r="D73" t="s">
        <v>407</v>
      </c>
      <c r="E73" t="s">
        <v>407</v>
      </c>
      <c r="F73" t="s">
        <v>407</v>
      </c>
      <c r="G73" t="s">
        <v>407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t="s">
        <v>407</v>
      </c>
      <c r="O73" t="s">
        <v>407</v>
      </c>
      <c r="P73" t="s">
        <v>407</v>
      </c>
      <c r="Q73" t="s">
        <v>407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t="s">
        <v>407</v>
      </c>
      <c r="X73" t="s">
        <v>407</v>
      </c>
      <c r="Y73" t="s">
        <v>407</v>
      </c>
      <c r="Z73" t="s">
        <v>407</v>
      </c>
      <c r="AA73" t="s">
        <v>407</v>
      </c>
      <c r="AB73" t="s">
        <v>407</v>
      </c>
      <c r="AC73" t="s">
        <v>626</v>
      </c>
      <c r="AD73" t="s">
        <v>625</v>
      </c>
      <c r="AE73">
        <v>10</v>
      </c>
      <c r="AF73">
        <v>2</v>
      </c>
      <c r="AH73" t="s">
        <v>408</v>
      </c>
      <c r="AJ73" t="s">
        <v>37</v>
      </c>
      <c r="AK73" t="s">
        <v>115</v>
      </c>
      <c r="AM73">
        <v>2030</v>
      </c>
      <c r="AN73">
        <v>1148</v>
      </c>
    </row>
    <row r="74" spans="1:40" x14ac:dyDescent="0.25">
      <c r="A74" t="s">
        <v>407</v>
      </c>
      <c r="B74" t="s">
        <v>407</v>
      </c>
      <c r="C74" t="s">
        <v>407</v>
      </c>
      <c r="D74" t="s">
        <v>407</v>
      </c>
      <c r="E74" t="s">
        <v>407</v>
      </c>
      <c r="F74" t="s">
        <v>407</v>
      </c>
      <c r="G74" t="s">
        <v>407</v>
      </c>
      <c r="H74" t="s">
        <v>407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407</v>
      </c>
      <c r="P74" t="s">
        <v>407</v>
      </c>
      <c r="Q74" t="s">
        <v>407</v>
      </c>
      <c r="R74" t="s">
        <v>407</v>
      </c>
      <c r="S74" t="s">
        <v>407</v>
      </c>
      <c r="T74" t="s">
        <v>407</v>
      </c>
      <c r="U74" t="s">
        <v>407</v>
      </c>
      <c r="V74" t="s">
        <v>407</v>
      </c>
      <c r="W74" t="s">
        <v>407</v>
      </c>
      <c r="X74" t="s">
        <v>407</v>
      </c>
      <c r="Y74" t="s">
        <v>407</v>
      </c>
      <c r="Z74" t="s">
        <v>407</v>
      </c>
      <c r="AA74" t="s">
        <v>407</v>
      </c>
      <c r="AB74" t="s">
        <v>407</v>
      </c>
      <c r="AC74" t="s">
        <v>626</v>
      </c>
      <c r="AD74" t="s">
        <v>625</v>
      </c>
      <c r="AE74">
        <v>10</v>
      </c>
      <c r="AF74">
        <v>3</v>
      </c>
      <c r="AG74">
        <v>3</v>
      </c>
      <c r="AH74" t="s">
        <v>410</v>
      </c>
      <c r="AJ74" t="s">
        <v>40</v>
      </c>
      <c r="AK74" t="s">
        <v>118</v>
      </c>
      <c r="AM74">
        <v>4367</v>
      </c>
      <c r="AN74">
        <v>3168</v>
      </c>
    </row>
    <row r="75" spans="1:40" x14ac:dyDescent="0.25">
      <c r="A75" t="s">
        <v>407</v>
      </c>
      <c r="B75" t="s">
        <v>407</v>
      </c>
      <c r="C75" t="s">
        <v>407</v>
      </c>
      <c r="D75" t="s">
        <v>407</v>
      </c>
      <c r="E75" t="s">
        <v>407</v>
      </c>
      <c r="F75" t="s">
        <v>407</v>
      </c>
      <c r="G75" t="s">
        <v>407</v>
      </c>
      <c r="H75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t="s">
        <v>407</v>
      </c>
      <c r="Q75" t="s">
        <v>407</v>
      </c>
      <c r="R75" t="s">
        <v>407</v>
      </c>
      <c r="S75" t="s">
        <v>407</v>
      </c>
      <c r="T75" t="s">
        <v>407</v>
      </c>
      <c r="U75" t="s">
        <v>407</v>
      </c>
      <c r="V75" t="s">
        <v>407</v>
      </c>
      <c r="W75" t="s">
        <v>407</v>
      </c>
      <c r="X75" t="s">
        <v>407</v>
      </c>
      <c r="Y75" t="s">
        <v>407</v>
      </c>
      <c r="Z75" t="s">
        <v>407</v>
      </c>
      <c r="AA75" t="s">
        <v>407</v>
      </c>
      <c r="AB75" t="s">
        <v>407</v>
      </c>
      <c r="AC75" t="s">
        <v>626</v>
      </c>
      <c r="AD75" t="s">
        <v>625</v>
      </c>
      <c r="AE75">
        <v>10</v>
      </c>
      <c r="AF75">
        <v>4</v>
      </c>
      <c r="AG75">
        <v>1</v>
      </c>
      <c r="AH75" t="s">
        <v>434</v>
      </c>
      <c r="AJ75" t="s">
        <v>56</v>
      </c>
      <c r="AK75" t="s">
        <v>114</v>
      </c>
      <c r="AM75">
        <v>4034</v>
      </c>
      <c r="AN75">
        <v>1076</v>
      </c>
    </row>
    <row r="76" spans="1:40" x14ac:dyDescent="0.25">
      <c r="A76" t="s">
        <v>407</v>
      </c>
      <c r="B76" t="s">
        <v>407</v>
      </c>
      <c r="C76" t="s">
        <v>407</v>
      </c>
      <c r="D76" t="s">
        <v>407</v>
      </c>
      <c r="E76" t="s">
        <v>407</v>
      </c>
      <c r="F76" t="s">
        <v>407</v>
      </c>
      <c r="G76" t="s">
        <v>407</v>
      </c>
      <c r="H76" t="s">
        <v>407</v>
      </c>
      <c r="I76" t="s">
        <v>407</v>
      </c>
      <c r="J76" t="s">
        <v>407</v>
      </c>
      <c r="K76" t="s">
        <v>407</v>
      </c>
      <c r="L76" t="s">
        <v>407</v>
      </c>
      <c r="M76" t="s">
        <v>407</v>
      </c>
      <c r="N76" t="s">
        <v>407</v>
      </c>
      <c r="O76" t="s">
        <v>407</v>
      </c>
      <c r="P76" t="s">
        <v>407</v>
      </c>
      <c r="Q76" t="s">
        <v>407</v>
      </c>
      <c r="R76" t="s">
        <v>407</v>
      </c>
      <c r="S76" t="s">
        <v>407</v>
      </c>
      <c r="T76" t="s">
        <v>407</v>
      </c>
      <c r="U76" t="s">
        <v>407</v>
      </c>
      <c r="V76" t="s">
        <v>407</v>
      </c>
      <c r="W76" t="s">
        <v>407</v>
      </c>
      <c r="X76" t="s">
        <v>407</v>
      </c>
      <c r="Y76" t="s">
        <v>407</v>
      </c>
      <c r="Z76" t="s">
        <v>407</v>
      </c>
      <c r="AA76" t="s">
        <v>407</v>
      </c>
      <c r="AB76" t="s">
        <v>407</v>
      </c>
      <c r="AC76" t="s">
        <v>626</v>
      </c>
      <c r="AD76" t="s">
        <v>625</v>
      </c>
      <c r="AE76">
        <v>10</v>
      </c>
      <c r="AF76">
        <v>5</v>
      </c>
      <c r="AH76" t="s">
        <v>408</v>
      </c>
      <c r="AJ76" t="s">
        <v>37</v>
      </c>
      <c r="AK76" t="s">
        <v>115</v>
      </c>
      <c r="AM76">
        <v>1781</v>
      </c>
      <c r="AN76">
        <v>3284</v>
      </c>
    </row>
    <row r="77" spans="1:40" x14ac:dyDescent="0.25">
      <c r="A77" t="s">
        <v>407</v>
      </c>
      <c r="B77" t="s">
        <v>407</v>
      </c>
      <c r="C77" t="s">
        <v>407</v>
      </c>
      <c r="D77" t="s">
        <v>407</v>
      </c>
      <c r="E77" t="s">
        <v>407</v>
      </c>
      <c r="F77" t="s">
        <v>407</v>
      </c>
      <c r="G77" t="s">
        <v>407</v>
      </c>
      <c r="H77" t="s">
        <v>407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407</v>
      </c>
      <c r="P77" t="s">
        <v>407</v>
      </c>
      <c r="Q77" t="s">
        <v>407</v>
      </c>
      <c r="R77" t="s">
        <v>407</v>
      </c>
      <c r="S77" t="s">
        <v>407</v>
      </c>
      <c r="T77" t="s">
        <v>407</v>
      </c>
      <c r="U77" t="s">
        <v>407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t="s">
        <v>407</v>
      </c>
      <c r="AB77" t="s">
        <v>407</v>
      </c>
      <c r="AC77" t="s">
        <v>626</v>
      </c>
      <c r="AD77" t="s">
        <v>625</v>
      </c>
      <c r="AE77">
        <v>10</v>
      </c>
      <c r="AF77">
        <v>6</v>
      </c>
      <c r="AH77" t="s">
        <v>411</v>
      </c>
      <c r="AJ77" t="s">
        <v>41</v>
      </c>
      <c r="AK77" t="s">
        <v>119</v>
      </c>
      <c r="AM77">
        <v>4173</v>
      </c>
      <c r="AN77">
        <v>1880</v>
      </c>
    </row>
    <row r="78" spans="1:40" x14ac:dyDescent="0.25">
      <c r="A78" t="s">
        <v>407</v>
      </c>
      <c r="B78" t="s">
        <v>407</v>
      </c>
      <c r="C78" t="s">
        <v>407</v>
      </c>
      <c r="D78" t="s">
        <v>407</v>
      </c>
      <c r="E78" t="s">
        <v>407</v>
      </c>
      <c r="F78" t="s">
        <v>407</v>
      </c>
      <c r="G78" t="s">
        <v>407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407</v>
      </c>
      <c r="Q78" t="s">
        <v>407</v>
      </c>
      <c r="R78" t="s">
        <v>407</v>
      </c>
      <c r="S78" t="s">
        <v>407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t="s">
        <v>407</v>
      </c>
      <c r="AA78" t="s">
        <v>407</v>
      </c>
      <c r="AB78" t="s">
        <v>407</v>
      </c>
      <c r="AC78" t="s">
        <v>626</v>
      </c>
      <c r="AD78" t="s">
        <v>625</v>
      </c>
      <c r="AE78">
        <v>10</v>
      </c>
      <c r="AF78">
        <v>7</v>
      </c>
      <c r="AG78">
        <v>3</v>
      </c>
      <c r="AH78" t="s">
        <v>410</v>
      </c>
      <c r="AJ78" t="s">
        <v>40</v>
      </c>
      <c r="AK78" t="s">
        <v>118</v>
      </c>
      <c r="AM78">
        <v>1738</v>
      </c>
      <c r="AN78">
        <v>1203</v>
      </c>
    </row>
    <row r="79" spans="1:40" x14ac:dyDescent="0.25">
      <c r="A79" t="s">
        <v>407</v>
      </c>
      <c r="B79" t="s">
        <v>407</v>
      </c>
      <c r="C79" t="s">
        <v>407</v>
      </c>
      <c r="D79" t="s">
        <v>407</v>
      </c>
      <c r="E79" t="s">
        <v>407</v>
      </c>
      <c r="F79" t="s">
        <v>407</v>
      </c>
      <c r="G79" t="s">
        <v>407</v>
      </c>
      <c r="H79" t="s">
        <v>407</v>
      </c>
      <c r="I79" t="s">
        <v>407</v>
      </c>
      <c r="J79" t="s">
        <v>407</v>
      </c>
      <c r="K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407</v>
      </c>
      <c r="Q79" t="s">
        <v>407</v>
      </c>
      <c r="R79" t="s">
        <v>407</v>
      </c>
      <c r="S79" t="s">
        <v>407</v>
      </c>
      <c r="T79" t="s">
        <v>407</v>
      </c>
      <c r="U79" t="s">
        <v>407</v>
      </c>
      <c r="V79" t="s">
        <v>407</v>
      </c>
      <c r="W79" t="s">
        <v>407</v>
      </c>
      <c r="X79" t="s">
        <v>407</v>
      </c>
      <c r="Y79" t="s">
        <v>407</v>
      </c>
      <c r="Z79" t="s">
        <v>407</v>
      </c>
      <c r="AA79" t="s">
        <v>407</v>
      </c>
      <c r="AB79" t="s">
        <v>407</v>
      </c>
      <c r="AC79" t="s">
        <v>626</v>
      </c>
      <c r="AD79" t="s">
        <v>625</v>
      </c>
      <c r="AE79">
        <v>10</v>
      </c>
      <c r="AF79">
        <v>8</v>
      </c>
      <c r="AH79" t="s">
        <v>408</v>
      </c>
      <c r="AJ79" t="s">
        <v>37</v>
      </c>
      <c r="AK79" t="s">
        <v>115</v>
      </c>
      <c r="AM79">
        <v>2037</v>
      </c>
      <c r="AN79">
        <v>3407</v>
      </c>
    </row>
    <row r="80" spans="1:40" x14ac:dyDescent="0.25">
      <c r="A80" t="s">
        <v>407</v>
      </c>
      <c r="B80" t="s">
        <v>407</v>
      </c>
      <c r="C80" t="s">
        <v>407</v>
      </c>
      <c r="D80" t="s">
        <v>407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407</v>
      </c>
      <c r="K80" t="s">
        <v>407</v>
      </c>
      <c r="L80" t="s">
        <v>407</v>
      </c>
      <c r="M80" t="s">
        <v>407</v>
      </c>
      <c r="N80" t="s">
        <v>407</v>
      </c>
      <c r="O80" t="s">
        <v>407</v>
      </c>
      <c r="P80" t="s">
        <v>407</v>
      </c>
      <c r="Q80" t="s">
        <v>407</v>
      </c>
      <c r="R80" t="s">
        <v>407</v>
      </c>
      <c r="S80" t="s">
        <v>407</v>
      </c>
      <c r="T80" t="s">
        <v>407</v>
      </c>
      <c r="U80" t="s">
        <v>407</v>
      </c>
      <c r="V80" t="s">
        <v>407</v>
      </c>
      <c r="W80" t="s">
        <v>407</v>
      </c>
      <c r="X80" t="s">
        <v>407</v>
      </c>
      <c r="Y80" t="s">
        <v>407</v>
      </c>
      <c r="Z80" t="s">
        <v>407</v>
      </c>
      <c r="AA80" t="s">
        <v>407</v>
      </c>
      <c r="AB80" t="s">
        <v>407</v>
      </c>
      <c r="AC80" t="s">
        <v>626</v>
      </c>
      <c r="AD80" t="s">
        <v>625</v>
      </c>
      <c r="AE80">
        <v>10</v>
      </c>
      <c r="AF80">
        <v>9</v>
      </c>
      <c r="AH80" t="s">
        <v>411</v>
      </c>
      <c r="AJ80" t="s">
        <v>41</v>
      </c>
      <c r="AK80" t="s">
        <v>119</v>
      </c>
      <c r="AM80">
        <v>1697</v>
      </c>
      <c r="AN80">
        <v>3239</v>
      </c>
    </row>
    <row r="81" spans="1:40" x14ac:dyDescent="0.25">
      <c r="A81" t="s">
        <v>407</v>
      </c>
      <c r="B81" t="s">
        <v>407</v>
      </c>
      <c r="C81" t="s">
        <v>407</v>
      </c>
      <c r="D81" t="s">
        <v>407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407</v>
      </c>
      <c r="O81" t="s">
        <v>407</v>
      </c>
      <c r="P81" t="s">
        <v>407</v>
      </c>
      <c r="Q81" t="s">
        <v>407</v>
      </c>
      <c r="R81" t="s">
        <v>407</v>
      </c>
      <c r="S81" t="s">
        <v>407</v>
      </c>
      <c r="T81" t="s">
        <v>407</v>
      </c>
      <c r="U81" t="s">
        <v>407</v>
      </c>
      <c r="V81" t="s">
        <v>407</v>
      </c>
      <c r="W81" t="s">
        <v>407</v>
      </c>
      <c r="X81" t="s">
        <v>407</v>
      </c>
      <c r="Y81" t="s">
        <v>407</v>
      </c>
      <c r="Z81" t="s">
        <v>407</v>
      </c>
      <c r="AA81" t="s">
        <v>407</v>
      </c>
      <c r="AB81" t="s">
        <v>407</v>
      </c>
      <c r="AC81" t="s">
        <v>626</v>
      </c>
      <c r="AD81" t="s">
        <v>625</v>
      </c>
      <c r="AE81">
        <v>10</v>
      </c>
      <c r="AF81">
        <v>10</v>
      </c>
      <c r="AG81">
        <v>1</v>
      </c>
      <c r="AH81" t="s">
        <v>481</v>
      </c>
      <c r="AJ81" t="s">
        <v>86</v>
      </c>
      <c r="AK81" t="s">
        <v>114</v>
      </c>
      <c r="AM81">
        <v>1368</v>
      </c>
      <c r="AN81">
        <v>1803</v>
      </c>
    </row>
    <row r="82" spans="1:40" x14ac:dyDescent="0.25">
      <c r="A82" t="s">
        <v>407</v>
      </c>
      <c r="B82" t="s">
        <v>407</v>
      </c>
      <c r="C82" t="s">
        <v>407</v>
      </c>
      <c r="D82" t="s">
        <v>407</v>
      </c>
      <c r="E82" t="s">
        <v>407</v>
      </c>
      <c r="F82" t="s">
        <v>407</v>
      </c>
      <c r="G82" t="s">
        <v>407</v>
      </c>
      <c r="H82" t="s">
        <v>407</v>
      </c>
      <c r="I82" t="s">
        <v>407</v>
      </c>
      <c r="J82" t="s">
        <v>407</v>
      </c>
      <c r="K82" t="s">
        <v>407</v>
      </c>
      <c r="L82" t="s">
        <v>407</v>
      </c>
      <c r="M82" t="s">
        <v>407</v>
      </c>
      <c r="N82" t="s">
        <v>407</v>
      </c>
      <c r="O82" t="s">
        <v>407</v>
      </c>
      <c r="P82" t="s">
        <v>407</v>
      </c>
      <c r="Q82" t="s">
        <v>407</v>
      </c>
      <c r="R82" t="s">
        <v>407</v>
      </c>
      <c r="S82" t="s">
        <v>407</v>
      </c>
      <c r="T82" t="s">
        <v>407</v>
      </c>
      <c r="U82" t="s">
        <v>407</v>
      </c>
      <c r="V82" t="s">
        <v>407</v>
      </c>
      <c r="W82" t="s">
        <v>407</v>
      </c>
      <c r="X82" t="s">
        <v>407</v>
      </c>
      <c r="Y82" t="s">
        <v>407</v>
      </c>
      <c r="Z82" t="s">
        <v>407</v>
      </c>
      <c r="AA82" t="s">
        <v>407</v>
      </c>
      <c r="AB82" t="s">
        <v>407</v>
      </c>
      <c r="AC82" t="s">
        <v>628</v>
      </c>
      <c r="AD82" t="s">
        <v>627</v>
      </c>
      <c r="AE82">
        <v>10</v>
      </c>
      <c r="AF82">
        <v>1</v>
      </c>
      <c r="AH82" t="s">
        <v>415</v>
      </c>
      <c r="AJ82" t="s">
        <v>44</v>
      </c>
      <c r="AK82" t="s">
        <v>120</v>
      </c>
      <c r="AM82">
        <v>1983</v>
      </c>
      <c r="AN82">
        <v>3118</v>
      </c>
    </row>
    <row r="83" spans="1:40" x14ac:dyDescent="0.25">
      <c r="A83" t="s">
        <v>407</v>
      </c>
      <c r="B83" t="s">
        <v>407</v>
      </c>
      <c r="C83" t="s">
        <v>407</v>
      </c>
      <c r="D83" t="s">
        <v>407</v>
      </c>
      <c r="E83" t="s">
        <v>407</v>
      </c>
      <c r="F83" t="s">
        <v>407</v>
      </c>
      <c r="G83" t="s">
        <v>407</v>
      </c>
      <c r="H83" t="s">
        <v>407</v>
      </c>
      <c r="I83" t="s">
        <v>407</v>
      </c>
      <c r="J83" t="s">
        <v>407</v>
      </c>
      <c r="K83" t="s">
        <v>407</v>
      </c>
      <c r="L83" t="s">
        <v>407</v>
      </c>
      <c r="M83" t="s">
        <v>407</v>
      </c>
      <c r="N83" t="s">
        <v>407</v>
      </c>
      <c r="O83" t="s">
        <v>407</v>
      </c>
      <c r="P83" t="s">
        <v>407</v>
      </c>
      <c r="Q83" t="s">
        <v>407</v>
      </c>
      <c r="R83" t="s">
        <v>407</v>
      </c>
      <c r="S83" t="s">
        <v>407</v>
      </c>
      <c r="T83" t="s">
        <v>407</v>
      </c>
      <c r="U83" t="s">
        <v>407</v>
      </c>
      <c r="V83" t="s">
        <v>407</v>
      </c>
      <c r="W83" t="s">
        <v>407</v>
      </c>
      <c r="X83" t="s">
        <v>407</v>
      </c>
      <c r="Y83" t="s">
        <v>407</v>
      </c>
      <c r="Z83" t="s">
        <v>407</v>
      </c>
      <c r="AA83" t="s">
        <v>407</v>
      </c>
      <c r="AB83" t="s">
        <v>407</v>
      </c>
      <c r="AC83" t="s">
        <v>628</v>
      </c>
      <c r="AD83" t="s">
        <v>627</v>
      </c>
      <c r="AE83">
        <v>10</v>
      </c>
      <c r="AF83">
        <v>2</v>
      </c>
      <c r="AH83" t="s">
        <v>408</v>
      </c>
      <c r="AJ83" t="s">
        <v>37</v>
      </c>
      <c r="AK83" t="s">
        <v>115</v>
      </c>
      <c r="AM83">
        <v>1219</v>
      </c>
      <c r="AN83">
        <v>2814</v>
      </c>
    </row>
    <row r="84" spans="1:40" x14ac:dyDescent="0.25">
      <c r="A84" t="s">
        <v>407</v>
      </c>
      <c r="B84" t="s">
        <v>407</v>
      </c>
      <c r="C84" t="s">
        <v>407</v>
      </c>
      <c r="D84" t="s">
        <v>407</v>
      </c>
      <c r="E84" t="s">
        <v>407</v>
      </c>
      <c r="F84" t="s">
        <v>407</v>
      </c>
      <c r="G84" t="s">
        <v>407</v>
      </c>
      <c r="H84" t="s">
        <v>407</v>
      </c>
      <c r="I84" t="s">
        <v>407</v>
      </c>
      <c r="J84" t="s">
        <v>407</v>
      </c>
      <c r="K84" t="s">
        <v>407</v>
      </c>
      <c r="L84" t="s">
        <v>407</v>
      </c>
      <c r="M84" t="s">
        <v>407</v>
      </c>
      <c r="N84" t="s">
        <v>407</v>
      </c>
      <c r="O84" t="s">
        <v>407</v>
      </c>
      <c r="P84" t="s">
        <v>407</v>
      </c>
      <c r="Q84" t="s">
        <v>407</v>
      </c>
      <c r="R84" t="s">
        <v>407</v>
      </c>
      <c r="S84" t="s">
        <v>407</v>
      </c>
      <c r="T84" t="s">
        <v>407</v>
      </c>
      <c r="U84" t="s">
        <v>407</v>
      </c>
      <c r="V84" t="s">
        <v>407</v>
      </c>
      <c r="W84" t="s">
        <v>407</v>
      </c>
      <c r="X84" t="s">
        <v>407</v>
      </c>
      <c r="Y84" t="s">
        <v>407</v>
      </c>
      <c r="Z84" t="s">
        <v>407</v>
      </c>
      <c r="AA84" t="s">
        <v>407</v>
      </c>
      <c r="AB84" t="s">
        <v>407</v>
      </c>
      <c r="AC84" t="s">
        <v>628</v>
      </c>
      <c r="AD84" t="s">
        <v>627</v>
      </c>
      <c r="AE84">
        <v>10</v>
      </c>
      <c r="AF84">
        <v>3</v>
      </c>
      <c r="AG84">
        <v>1</v>
      </c>
      <c r="AH84" t="s">
        <v>629</v>
      </c>
      <c r="AJ84" t="s">
        <v>132</v>
      </c>
      <c r="AK84" t="s">
        <v>114</v>
      </c>
      <c r="AM84">
        <v>1273</v>
      </c>
      <c r="AN84">
        <v>1384</v>
      </c>
    </row>
    <row r="85" spans="1:40" x14ac:dyDescent="0.25">
      <c r="A85" t="s">
        <v>407</v>
      </c>
      <c r="B85" t="s">
        <v>407</v>
      </c>
      <c r="C85" t="s">
        <v>407</v>
      </c>
      <c r="D85" t="s">
        <v>407</v>
      </c>
      <c r="E85" t="s">
        <v>407</v>
      </c>
      <c r="F85" t="s">
        <v>407</v>
      </c>
      <c r="G85" t="s">
        <v>407</v>
      </c>
      <c r="H85" t="s">
        <v>407</v>
      </c>
      <c r="I85" t="s">
        <v>407</v>
      </c>
      <c r="J85" t="s">
        <v>407</v>
      </c>
      <c r="K85" t="s">
        <v>407</v>
      </c>
      <c r="L85" t="s">
        <v>407</v>
      </c>
      <c r="M85" t="s">
        <v>407</v>
      </c>
      <c r="N85" t="s">
        <v>407</v>
      </c>
      <c r="O85" t="s">
        <v>407</v>
      </c>
      <c r="P85" t="s">
        <v>407</v>
      </c>
      <c r="Q85" t="s">
        <v>407</v>
      </c>
      <c r="R85" t="s">
        <v>407</v>
      </c>
      <c r="S85" t="s">
        <v>407</v>
      </c>
      <c r="T85" t="s">
        <v>407</v>
      </c>
      <c r="U85" t="s">
        <v>407</v>
      </c>
      <c r="V85" t="s">
        <v>407</v>
      </c>
      <c r="W85" t="s">
        <v>407</v>
      </c>
      <c r="X85" t="s">
        <v>407</v>
      </c>
      <c r="Y85" t="s">
        <v>407</v>
      </c>
      <c r="Z85" t="s">
        <v>407</v>
      </c>
      <c r="AA85" t="s">
        <v>407</v>
      </c>
      <c r="AB85" t="s">
        <v>407</v>
      </c>
      <c r="AC85" t="s">
        <v>628</v>
      </c>
      <c r="AD85" t="s">
        <v>627</v>
      </c>
      <c r="AE85">
        <v>10</v>
      </c>
      <c r="AF85">
        <v>4</v>
      </c>
      <c r="AH85" t="s">
        <v>408</v>
      </c>
      <c r="AJ85" t="s">
        <v>37</v>
      </c>
      <c r="AK85" t="s">
        <v>115</v>
      </c>
      <c r="AM85">
        <v>2928</v>
      </c>
      <c r="AN85">
        <v>3000</v>
      </c>
    </row>
    <row r="86" spans="1:40" x14ac:dyDescent="0.25">
      <c r="A86" t="s">
        <v>407</v>
      </c>
      <c r="B86" t="s">
        <v>407</v>
      </c>
      <c r="C86" t="s">
        <v>407</v>
      </c>
      <c r="D86" t="s">
        <v>407</v>
      </c>
      <c r="E86" t="s">
        <v>407</v>
      </c>
      <c r="F86" t="s">
        <v>407</v>
      </c>
      <c r="G86" t="s">
        <v>407</v>
      </c>
      <c r="H86" t="s">
        <v>407</v>
      </c>
      <c r="I86" t="s">
        <v>407</v>
      </c>
      <c r="J86" t="s">
        <v>407</v>
      </c>
      <c r="K86" t="s">
        <v>407</v>
      </c>
      <c r="L86" t="s">
        <v>407</v>
      </c>
      <c r="M86" t="s">
        <v>407</v>
      </c>
      <c r="N86" t="s">
        <v>407</v>
      </c>
      <c r="O86" t="s">
        <v>407</v>
      </c>
      <c r="P86" t="s">
        <v>407</v>
      </c>
      <c r="Q86" t="s">
        <v>407</v>
      </c>
      <c r="R86" t="s">
        <v>407</v>
      </c>
      <c r="S86" t="s">
        <v>407</v>
      </c>
      <c r="T86" t="s">
        <v>407</v>
      </c>
      <c r="U86" t="s">
        <v>407</v>
      </c>
      <c r="V86" t="s">
        <v>407</v>
      </c>
      <c r="W86" t="s">
        <v>407</v>
      </c>
      <c r="X86" t="s">
        <v>407</v>
      </c>
      <c r="Y86" t="s">
        <v>407</v>
      </c>
      <c r="Z86" t="s">
        <v>407</v>
      </c>
      <c r="AA86" t="s">
        <v>407</v>
      </c>
      <c r="AB86" t="s">
        <v>407</v>
      </c>
      <c r="AC86" t="s">
        <v>628</v>
      </c>
      <c r="AD86" t="s">
        <v>627</v>
      </c>
      <c r="AE86">
        <v>10</v>
      </c>
      <c r="AF86">
        <v>5</v>
      </c>
      <c r="AH86" t="s">
        <v>408</v>
      </c>
      <c r="AJ86" t="s">
        <v>37</v>
      </c>
      <c r="AK86" t="s">
        <v>115</v>
      </c>
      <c r="AM86">
        <v>1195</v>
      </c>
      <c r="AN86">
        <v>2638</v>
      </c>
    </row>
    <row r="87" spans="1:40" x14ac:dyDescent="0.25">
      <c r="A87" t="s">
        <v>407</v>
      </c>
      <c r="B87" t="s">
        <v>407</v>
      </c>
      <c r="C87" t="s">
        <v>407</v>
      </c>
      <c r="D87" t="s">
        <v>407</v>
      </c>
      <c r="E87" t="s">
        <v>407</v>
      </c>
      <c r="F87" t="s">
        <v>407</v>
      </c>
      <c r="G87" t="s">
        <v>407</v>
      </c>
      <c r="H87" t="s">
        <v>407</v>
      </c>
      <c r="I87" t="s">
        <v>407</v>
      </c>
      <c r="J87" t="s">
        <v>407</v>
      </c>
      <c r="K87" t="s">
        <v>407</v>
      </c>
      <c r="L87" t="s">
        <v>407</v>
      </c>
      <c r="M87" t="s">
        <v>407</v>
      </c>
      <c r="N87" t="s">
        <v>407</v>
      </c>
      <c r="O87" t="s">
        <v>407</v>
      </c>
      <c r="P87" t="s">
        <v>407</v>
      </c>
      <c r="Q87" t="s">
        <v>407</v>
      </c>
      <c r="R87" t="s">
        <v>407</v>
      </c>
      <c r="S87" t="s">
        <v>407</v>
      </c>
      <c r="T87" t="s">
        <v>407</v>
      </c>
      <c r="U87" t="s">
        <v>407</v>
      </c>
      <c r="V87" t="s">
        <v>407</v>
      </c>
      <c r="W87" t="s">
        <v>407</v>
      </c>
      <c r="X87" t="s">
        <v>407</v>
      </c>
      <c r="Y87" t="s">
        <v>407</v>
      </c>
      <c r="Z87" t="s">
        <v>407</v>
      </c>
      <c r="AA87" t="s">
        <v>407</v>
      </c>
      <c r="AB87" t="s">
        <v>407</v>
      </c>
      <c r="AC87" t="s">
        <v>628</v>
      </c>
      <c r="AD87" t="s">
        <v>627</v>
      </c>
      <c r="AE87">
        <v>10</v>
      </c>
      <c r="AF87">
        <v>6</v>
      </c>
      <c r="AH87" t="s">
        <v>408</v>
      </c>
      <c r="AJ87" t="s">
        <v>37</v>
      </c>
      <c r="AK87" t="s">
        <v>115</v>
      </c>
      <c r="AM87">
        <v>3365</v>
      </c>
      <c r="AN87">
        <v>1996</v>
      </c>
    </row>
    <row r="88" spans="1:40" x14ac:dyDescent="0.25">
      <c r="A88" t="s">
        <v>407</v>
      </c>
      <c r="B88" t="s">
        <v>407</v>
      </c>
      <c r="C88" t="s">
        <v>407</v>
      </c>
      <c r="D88" t="s">
        <v>407</v>
      </c>
      <c r="E88" t="s">
        <v>407</v>
      </c>
      <c r="F88" t="s">
        <v>407</v>
      </c>
      <c r="G88" t="s">
        <v>407</v>
      </c>
      <c r="H88" t="s">
        <v>407</v>
      </c>
      <c r="I88" t="s">
        <v>407</v>
      </c>
      <c r="J88" t="s">
        <v>407</v>
      </c>
      <c r="K88" t="s">
        <v>407</v>
      </c>
      <c r="L88" t="s">
        <v>407</v>
      </c>
      <c r="M88" t="s">
        <v>407</v>
      </c>
      <c r="N88" t="s">
        <v>407</v>
      </c>
      <c r="O88" t="s">
        <v>407</v>
      </c>
      <c r="P88" t="s">
        <v>407</v>
      </c>
      <c r="Q88" t="s">
        <v>407</v>
      </c>
      <c r="R88" t="s">
        <v>407</v>
      </c>
      <c r="S88" t="s">
        <v>407</v>
      </c>
      <c r="T88" t="s">
        <v>407</v>
      </c>
      <c r="U88" t="s">
        <v>407</v>
      </c>
      <c r="V88" t="s">
        <v>407</v>
      </c>
      <c r="W88" t="s">
        <v>407</v>
      </c>
      <c r="X88" t="s">
        <v>407</v>
      </c>
      <c r="Y88" t="s">
        <v>407</v>
      </c>
      <c r="Z88" t="s">
        <v>407</v>
      </c>
      <c r="AA88" t="s">
        <v>407</v>
      </c>
      <c r="AB88" t="s">
        <v>407</v>
      </c>
      <c r="AC88" t="s">
        <v>628</v>
      </c>
      <c r="AD88" t="s">
        <v>627</v>
      </c>
      <c r="AE88">
        <v>10</v>
      </c>
      <c r="AF88">
        <v>7</v>
      </c>
      <c r="AH88" t="s">
        <v>415</v>
      </c>
      <c r="AJ88" t="s">
        <v>44</v>
      </c>
      <c r="AK88" t="s">
        <v>120</v>
      </c>
      <c r="AM88">
        <v>1660</v>
      </c>
      <c r="AN88">
        <v>270</v>
      </c>
    </row>
    <row r="89" spans="1:40" x14ac:dyDescent="0.25">
      <c r="A89" t="s">
        <v>407</v>
      </c>
      <c r="B89" t="s">
        <v>407</v>
      </c>
      <c r="C89" t="s">
        <v>407</v>
      </c>
      <c r="D89" t="s">
        <v>407</v>
      </c>
      <c r="E89" t="s">
        <v>407</v>
      </c>
      <c r="F89" t="s">
        <v>407</v>
      </c>
      <c r="G89" t="s">
        <v>407</v>
      </c>
      <c r="H89" t="s">
        <v>407</v>
      </c>
      <c r="I89" t="s">
        <v>407</v>
      </c>
      <c r="J89" t="s">
        <v>407</v>
      </c>
      <c r="K89" t="s">
        <v>407</v>
      </c>
      <c r="L89" t="s">
        <v>407</v>
      </c>
      <c r="M89" t="s">
        <v>407</v>
      </c>
      <c r="N89" t="s">
        <v>407</v>
      </c>
      <c r="O89" t="s">
        <v>407</v>
      </c>
      <c r="P89" t="s">
        <v>407</v>
      </c>
      <c r="Q89" t="s">
        <v>407</v>
      </c>
      <c r="R89" t="s">
        <v>407</v>
      </c>
      <c r="S89" t="s">
        <v>407</v>
      </c>
      <c r="T89" t="s">
        <v>407</v>
      </c>
      <c r="U89" t="s">
        <v>407</v>
      </c>
      <c r="V89" t="s">
        <v>407</v>
      </c>
      <c r="W89" t="s">
        <v>407</v>
      </c>
      <c r="X89" t="s">
        <v>407</v>
      </c>
      <c r="Y89" t="s">
        <v>407</v>
      </c>
      <c r="Z89" t="s">
        <v>407</v>
      </c>
      <c r="AA89" t="s">
        <v>407</v>
      </c>
      <c r="AB89" t="s">
        <v>407</v>
      </c>
      <c r="AC89" t="s">
        <v>628</v>
      </c>
      <c r="AD89" t="s">
        <v>627</v>
      </c>
      <c r="AE89">
        <v>10</v>
      </c>
      <c r="AF89">
        <v>8</v>
      </c>
      <c r="AG89">
        <v>3</v>
      </c>
      <c r="AH89" t="s">
        <v>410</v>
      </c>
      <c r="AJ89" t="s">
        <v>40</v>
      </c>
      <c r="AK89" t="s">
        <v>118</v>
      </c>
      <c r="AM89">
        <v>1935</v>
      </c>
      <c r="AN89">
        <v>1164</v>
      </c>
    </row>
    <row r="90" spans="1:40" x14ac:dyDescent="0.25">
      <c r="A90" t="s">
        <v>407</v>
      </c>
      <c r="B90" t="s">
        <v>407</v>
      </c>
      <c r="C90" t="s">
        <v>407</v>
      </c>
      <c r="D90" t="s">
        <v>407</v>
      </c>
      <c r="E90" t="s">
        <v>407</v>
      </c>
      <c r="F90" t="s">
        <v>407</v>
      </c>
      <c r="G90" t="s">
        <v>407</v>
      </c>
      <c r="H90" t="s">
        <v>407</v>
      </c>
      <c r="I90" t="s">
        <v>407</v>
      </c>
      <c r="J90" t="s">
        <v>407</v>
      </c>
      <c r="K90" t="s">
        <v>407</v>
      </c>
      <c r="L90" t="s">
        <v>407</v>
      </c>
      <c r="M90" t="s">
        <v>407</v>
      </c>
      <c r="N90" t="s">
        <v>407</v>
      </c>
      <c r="O90" t="s">
        <v>407</v>
      </c>
      <c r="P90" t="s">
        <v>407</v>
      </c>
      <c r="Q90" t="s">
        <v>407</v>
      </c>
      <c r="R90" t="s">
        <v>407</v>
      </c>
      <c r="S90" t="s">
        <v>407</v>
      </c>
      <c r="T90" t="s">
        <v>407</v>
      </c>
      <c r="U90" t="s">
        <v>407</v>
      </c>
      <c r="V90" t="s">
        <v>407</v>
      </c>
      <c r="W90" t="s">
        <v>407</v>
      </c>
      <c r="X90" t="s">
        <v>407</v>
      </c>
      <c r="Y90" t="s">
        <v>407</v>
      </c>
      <c r="Z90" t="s">
        <v>407</v>
      </c>
      <c r="AA90" t="s">
        <v>407</v>
      </c>
      <c r="AB90" t="s">
        <v>407</v>
      </c>
      <c r="AC90" t="s">
        <v>628</v>
      </c>
      <c r="AD90" t="s">
        <v>627</v>
      </c>
      <c r="AE90">
        <v>10</v>
      </c>
      <c r="AF90">
        <v>9</v>
      </c>
      <c r="AH90" t="s">
        <v>411</v>
      </c>
      <c r="AJ90" t="s">
        <v>41</v>
      </c>
      <c r="AK90" t="s">
        <v>119</v>
      </c>
      <c r="AM90">
        <v>2523</v>
      </c>
      <c r="AN90">
        <v>3166</v>
      </c>
    </row>
    <row r="91" spans="1:40" x14ac:dyDescent="0.25">
      <c r="A91" t="s">
        <v>407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407</v>
      </c>
      <c r="I91" t="s">
        <v>407</v>
      </c>
      <c r="J91" t="s">
        <v>407</v>
      </c>
      <c r="K91" t="s">
        <v>407</v>
      </c>
      <c r="L91" t="s">
        <v>407</v>
      </c>
      <c r="M91" t="s">
        <v>407</v>
      </c>
      <c r="N91" t="s">
        <v>407</v>
      </c>
      <c r="O91" t="s">
        <v>407</v>
      </c>
      <c r="P91" t="s">
        <v>407</v>
      </c>
      <c r="Q91" t="s">
        <v>407</v>
      </c>
      <c r="R91" t="s">
        <v>407</v>
      </c>
      <c r="S91" t="s">
        <v>407</v>
      </c>
      <c r="T91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407</v>
      </c>
      <c r="AA91" t="s">
        <v>407</v>
      </c>
      <c r="AB91" t="s">
        <v>407</v>
      </c>
      <c r="AC91" t="s">
        <v>628</v>
      </c>
      <c r="AD91" t="s">
        <v>627</v>
      </c>
      <c r="AE91">
        <v>10</v>
      </c>
      <c r="AF91">
        <v>10</v>
      </c>
      <c r="AG91">
        <v>3</v>
      </c>
      <c r="AH91" t="s">
        <v>410</v>
      </c>
      <c r="AJ91" t="s">
        <v>40</v>
      </c>
      <c r="AK91" t="s">
        <v>118</v>
      </c>
      <c r="AM91">
        <v>1632</v>
      </c>
      <c r="AN91">
        <v>2366</v>
      </c>
    </row>
    <row r="92" spans="1:40" x14ac:dyDescent="0.25">
      <c r="A92" t="s">
        <v>407</v>
      </c>
      <c r="B92" t="s">
        <v>407</v>
      </c>
      <c r="C92" t="s">
        <v>407</v>
      </c>
      <c r="D92" t="s">
        <v>407</v>
      </c>
      <c r="E92" t="s">
        <v>407</v>
      </c>
      <c r="F92" t="s">
        <v>407</v>
      </c>
      <c r="G92" t="s">
        <v>407</v>
      </c>
      <c r="H92" t="s">
        <v>407</v>
      </c>
      <c r="I92" t="s">
        <v>407</v>
      </c>
      <c r="J92" t="s">
        <v>407</v>
      </c>
      <c r="K92" t="s">
        <v>407</v>
      </c>
      <c r="L92" t="s">
        <v>407</v>
      </c>
      <c r="M92" t="s">
        <v>407</v>
      </c>
      <c r="N92" t="s">
        <v>407</v>
      </c>
      <c r="O92" t="s">
        <v>407</v>
      </c>
      <c r="P92" t="s">
        <v>407</v>
      </c>
      <c r="Q92" t="s">
        <v>407</v>
      </c>
      <c r="R92" t="s">
        <v>407</v>
      </c>
      <c r="S92" t="s">
        <v>407</v>
      </c>
      <c r="T92" t="s">
        <v>407</v>
      </c>
      <c r="U92" t="s">
        <v>407</v>
      </c>
      <c r="V92" t="s">
        <v>407</v>
      </c>
      <c r="W92" t="s">
        <v>407</v>
      </c>
      <c r="X92" t="s">
        <v>407</v>
      </c>
      <c r="Y92" t="s">
        <v>407</v>
      </c>
      <c r="Z92" t="s">
        <v>407</v>
      </c>
      <c r="AA92" t="s">
        <v>407</v>
      </c>
      <c r="AB92" t="s">
        <v>407</v>
      </c>
      <c r="AC92" t="s">
        <v>631</v>
      </c>
      <c r="AD92" t="s">
        <v>630</v>
      </c>
      <c r="AE92">
        <v>10</v>
      </c>
      <c r="AF92">
        <v>1</v>
      </c>
      <c r="AG92">
        <v>3</v>
      </c>
      <c r="AH92" t="s">
        <v>410</v>
      </c>
      <c r="AJ92" t="s">
        <v>40</v>
      </c>
      <c r="AK92" t="s">
        <v>118</v>
      </c>
      <c r="AM92">
        <v>2247</v>
      </c>
      <c r="AN92">
        <v>1686</v>
      </c>
    </row>
    <row r="93" spans="1:40" x14ac:dyDescent="0.25">
      <c r="A93" t="s">
        <v>407</v>
      </c>
      <c r="B93" t="s">
        <v>407</v>
      </c>
      <c r="C93" t="s">
        <v>407</v>
      </c>
      <c r="D93" t="s">
        <v>407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631</v>
      </c>
      <c r="AD93" t="s">
        <v>630</v>
      </c>
      <c r="AE93">
        <v>10</v>
      </c>
      <c r="AF93">
        <v>2</v>
      </c>
      <c r="AG93">
        <v>3</v>
      </c>
      <c r="AH93" t="s">
        <v>410</v>
      </c>
      <c r="AJ93" t="s">
        <v>40</v>
      </c>
      <c r="AK93" t="s">
        <v>118</v>
      </c>
      <c r="AM93">
        <v>2236</v>
      </c>
      <c r="AN93">
        <v>1697</v>
      </c>
    </row>
    <row r="94" spans="1:40" x14ac:dyDescent="0.25">
      <c r="A94" t="s">
        <v>407</v>
      </c>
      <c r="B94" t="s">
        <v>407</v>
      </c>
      <c r="C94" t="s">
        <v>407</v>
      </c>
      <c r="D94" t="s">
        <v>407</v>
      </c>
      <c r="E94" t="s">
        <v>407</v>
      </c>
      <c r="F94" t="s">
        <v>407</v>
      </c>
      <c r="G94" t="s">
        <v>407</v>
      </c>
      <c r="H94" t="s">
        <v>407</v>
      </c>
      <c r="I94" t="s">
        <v>407</v>
      </c>
      <c r="J94" t="s">
        <v>407</v>
      </c>
      <c r="K94" t="s">
        <v>407</v>
      </c>
      <c r="L94" t="s">
        <v>407</v>
      </c>
      <c r="M94" t="s">
        <v>407</v>
      </c>
      <c r="N94" t="s">
        <v>407</v>
      </c>
      <c r="O94" t="s">
        <v>407</v>
      </c>
      <c r="P94" t="s">
        <v>407</v>
      </c>
      <c r="Q94" t="s">
        <v>407</v>
      </c>
      <c r="R94" t="s">
        <v>407</v>
      </c>
      <c r="S94" t="s">
        <v>407</v>
      </c>
      <c r="T94" t="s">
        <v>407</v>
      </c>
      <c r="U94" t="s">
        <v>407</v>
      </c>
      <c r="V94" t="s">
        <v>407</v>
      </c>
      <c r="W94" t="s">
        <v>407</v>
      </c>
      <c r="X94" t="s">
        <v>407</v>
      </c>
      <c r="Y94" t="s">
        <v>407</v>
      </c>
      <c r="Z94" t="s">
        <v>407</v>
      </c>
      <c r="AA94" t="s">
        <v>407</v>
      </c>
      <c r="AB94" t="s">
        <v>407</v>
      </c>
      <c r="AC94" t="s">
        <v>631</v>
      </c>
      <c r="AD94" t="s">
        <v>630</v>
      </c>
      <c r="AE94">
        <v>10</v>
      </c>
      <c r="AF94">
        <v>3</v>
      </c>
      <c r="AH94" t="s">
        <v>408</v>
      </c>
      <c r="AJ94" t="s">
        <v>37</v>
      </c>
      <c r="AK94" t="s">
        <v>115</v>
      </c>
      <c r="AM94">
        <v>2367</v>
      </c>
      <c r="AN94">
        <v>3151</v>
      </c>
    </row>
    <row r="95" spans="1:40" x14ac:dyDescent="0.25">
      <c r="A95" t="s">
        <v>407</v>
      </c>
      <c r="B95" t="s">
        <v>407</v>
      </c>
      <c r="C95" t="s">
        <v>407</v>
      </c>
      <c r="D95" t="s">
        <v>407</v>
      </c>
      <c r="E95" t="s">
        <v>407</v>
      </c>
      <c r="F95" t="s">
        <v>407</v>
      </c>
      <c r="G95" t="s">
        <v>407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407</v>
      </c>
      <c r="O95" t="s">
        <v>407</v>
      </c>
      <c r="P95" t="s">
        <v>407</v>
      </c>
      <c r="Q95" t="s">
        <v>407</v>
      </c>
      <c r="R95" t="s">
        <v>407</v>
      </c>
      <c r="S95" t="s">
        <v>407</v>
      </c>
      <c r="T95" t="s">
        <v>407</v>
      </c>
      <c r="U95" t="s">
        <v>407</v>
      </c>
      <c r="V95" t="s">
        <v>407</v>
      </c>
      <c r="W95" t="s">
        <v>407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631</v>
      </c>
      <c r="AD95" t="s">
        <v>630</v>
      </c>
      <c r="AE95">
        <v>10</v>
      </c>
      <c r="AF95">
        <v>4</v>
      </c>
      <c r="AG95">
        <v>3</v>
      </c>
      <c r="AH95" t="s">
        <v>410</v>
      </c>
      <c r="AJ95" t="s">
        <v>40</v>
      </c>
      <c r="AK95" t="s">
        <v>118</v>
      </c>
      <c r="AM95">
        <v>4078</v>
      </c>
      <c r="AN95">
        <v>1641</v>
      </c>
    </row>
    <row r="96" spans="1:40" x14ac:dyDescent="0.25">
      <c r="A96" t="s">
        <v>407</v>
      </c>
      <c r="B96" t="s">
        <v>407</v>
      </c>
      <c r="C96" t="s">
        <v>407</v>
      </c>
      <c r="D96" t="s">
        <v>407</v>
      </c>
      <c r="E96" t="s">
        <v>407</v>
      </c>
      <c r="F96" t="s">
        <v>407</v>
      </c>
      <c r="G96" t="s">
        <v>407</v>
      </c>
      <c r="H96" t="s">
        <v>407</v>
      </c>
      <c r="I96" t="s">
        <v>407</v>
      </c>
      <c r="J96" t="s">
        <v>407</v>
      </c>
      <c r="K96" t="s">
        <v>407</v>
      </c>
      <c r="L96" t="s">
        <v>407</v>
      </c>
      <c r="M96" t="s">
        <v>407</v>
      </c>
      <c r="N96" t="s">
        <v>407</v>
      </c>
      <c r="O96" t="s">
        <v>407</v>
      </c>
      <c r="P96" t="s">
        <v>407</v>
      </c>
      <c r="Q96" t="s">
        <v>407</v>
      </c>
      <c r="R96" t="s">
        <v>407</v>
      </c>
      <c r="S96" t="s">
        <v>407</v>
      </c>
      <c r="T96" t="s">
        <v>407</v>
      </c>
      <c r="U96" t="s">
        <v>407</v>
      </c>
      <c r="V96" t="s">
        <v>407</v>
      </c>
      <c r="W96" t="s">
        <v>407</v>
      </c>
      <c r="X96" t="s">
        <v>407</v>
      </c>
      <c r="Y96" t="s">
        <v>407</v>
      </c>
      <c r="Z96" t="s">
        <v>407</v>
      </c>
      <c r="AA96" t="s">
        <v>407</v>
      </c>
      <c r="AB96" t="s">
        <v>407</v>
      </c>
      <c r="AC96" t="s">
        <v>631</v>
      </c>
      <c r="AD96" t="s">
        <v>630</v>
      </c>
      <c r="AE96">
        <v>10</v>
      </c>
      <c r="AF96">
        <v>5</v>
      </c>
      <c r="AG96">
        <v>1</v>
      </c>
      <c r="AH96" t="s">
        <v>435</v>
      </c>
      <c r="AJ96" t="s">
        <v>57</v>
      </c>
      <c r="AK96" t="s">
        <v>114</v>
      </c>
      <c r="AM96">
        <v>2378</v>
      </c>
      <c r="AN96">
        <v>3017</v>
      </c>
    </row>
    <row r="97" spans="1:40" x14ac:dyDescent="0.25">
      <c r="A97" t="s">
        <v>407</v>
      </c>
      <c r="B97" t="s">
        <v>407</v>
      </c>
      <c r="C97" t="s">
        <v>407</v>
      </c>
      <c r="D97" t="s">
        <v>407</v>
      </c>
      <c r="E97" t="s">
        <v>407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407</v>
      </c>
      <c r="M97" t="s">
        <v>407</v>
      </c>
      <c r="N97" t="s">
        <v>407</v>
      </c>
      <c r="O97" t="s">
        <v>407</v>
      </c>
      <c r="P97" t="s">
        <v>407</v>
      </c>
      <c r="Q97" t="s">
        <v>407</v>
      </c>
      <c r="R97" t="s">
        <v>407</v>
      </c>
      <c r="S97" t="s">
        <v>407</v>
      </c>
      <c r="T97" t="s">
        <v>407</v>
      </c>
      <c r="U97" t="s">
        <v>407</v>
      </c>
      <c r="V97" t="s">
        <v>407</v>
      </c>
      <c r="W97" t="s">
        <v>407</v>
      </c>
      <c r="X97" t="s">
        <v>407</v>
      </c>
      <c r="Y97" t="s">
        <v>407</v>
      </c>
      <c r="Z97" t="s">
        <v>407</v>
      </c>
      <c r="AA97" t="s">
        <v>407</v>
      </c>
      <c r="AB97" t="s">
        <v>407</v>
      </c>
      <c r="AC97" t="s">
        <v>631</v>
      </c>
      <c r="AD97" t="s">
        <v>630</v>
      </c>
      <c r="AE97">
        <v>10</v>
      </c>
      <c r="AF97">
        <v>6</v>
      </c>
      <c r="AG97">
        <v>3</v>
      </c>
      <c r="AH97" t="s">
        <v>410</v>
      </c>
      <c r="AJ97" t="s">
        <v>40</v>
      </c>
      <c r="AK97" t="s">
        <v>118</v>
      </c>
      <c r="AM97">
        <v>2205</v>
      </c>
      <c r="AN97">
        <v>1739</v>
      </c>
    </row>
    <row r="98" spans="1:40" x14ac:dyDescent="0.25">
      <c r="A98" t="s">
        <v>407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407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631</v>
      </c>
      <c r="AD98" t="s">
        <v>630</v>
      </c>
      <c r="AE98">
        <v>10</v>
      </c>
      <c r="AF98">
        <v>7</v>
      </c>
      <c r="AG98">
        <v>3</v>
      </c>
      <c r="AH98" t="s">
        <v>410</v>
      </c>
      <c r="AJ98" t="s">
        <v>40</v>
      </c>
      <c r="AK98" t="s">
        <v>118</v>
      </c>
      <c r="AM98">
        <v>1370</v>
      </c>
      <c r="AN98">
        <v>2443</v>
      </c>
    </row>
    <row r="99" spans="1:40" x14ac:dyDescent="0.25">
      <c r="A99" t="s">
        <v>407</v>
      </c>
      <c r="B99" t="s">
        <v>407</v>
      </c>
      <c r="C99" t="s">
        <v>407</v>
      </c>
      <c r="D99" t="s">
        <v>407</v>
      </c>
      <c r="E99" t="s">
        <v>407</v>
      </c>
      <c r="F99" t="s">
        <v>407</v>
      </c>
      <c r="G99" t="s">
        <v>407</v>
      </c>
      <c r="H99" t="s">
        <v>407</v>
      </c>
      <c r="I99" t="s">
        <v>407</v>
      </c>
      <c r="J99" t="s">
        <v>407</v>
      </c>
      <c r="K99" t="s">
        <v>407</v>
      </c>
      <c r="L99" t="s">
        <v>407</v>
      </c>
      <c r="M99" t="s">
        <v>407</v>
      </c>
      <c r="N99" t="s">
        <v>407</v>
      </c>
      <c r="O99" t="s">
        <v>407</v>
      </c>
      <c r="P99" t="s">
        <v>407</v>
      </c>
      <c r="Q99" t="s">
        <v>407</v>
      </c>
      <c r="R99" t="s">
        <v>407</v>
      </c>
      <c r="S99" t="s">
        <v>407</v>
      </c>
      <c r="T99" t="s">
        <v>407</v>
      </c>
      <c r="U99" t="s">
        <v>407</v>
      </c>
      <c r="V99" t="s">
        <v>407</v>
      </c>
      <c r="W99" t="s">
        <v>407</v>
      </c>
      <c r="X99" t="s">
        <v>407</v>
      </c>
      <c r="Y99" t="s">
        <v>407</v>
      </c>
      <c r="Z99" t="s">
        <v>407</v>
      </c>
      <c r="AA99" t="s">
        <v>407</v>
      </c>
      <c r="AB99" t="s">
        <v>407</v>
      </c>
      <c r="AC99" t="s">
        <v>631</v>
      </c>
      <c r="AD99" t="s">
        <v>630</v>
      </c>
      <c r="AE99">
        <v>10</v>
      </c>
      <c r="AF99">
        <v>8</v>
      </c>
      <c r="AH99" t="s">
        <v>408</v>
      </c>
      <c r="AJ99" t="s">
        <v>37</v>
      </c>
      <c r="AK99" t="s">
        <v>115</v>
      </c>
      <c r="AM99">
        <v>1259</v>
      </c>
      <c r="AN99">
        <v>3142</v>
      </c>
    </row>
    <row r="100" spans="1:40" x14ac:dyDescent="0.25">
      <c r="A100" t="s">
        <v>407</v>
      </c>
      <c r="B100" t="s">
        <v>407</v>
      </c>
      <c r="C100" t="s">
        <v>407</v>
      </c>
      <c r="D100" t="s">
        <v>407</v>
      </c>
      <c r="E100" t="s">
        <v>407</v>
      </c>
      <c r="F100" t="s">
        <v>407</v>
      </c>
      <c r="G100" t="s">
        <v>407</v>
      </c>
      <c r="H100" t="s">
        <v>407</v>
      </c>
      <c r="I100" t="s">
        <v>407</v>
      </c>
      <c r="J100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407</v>
      </c>
      <c r="Q100" t="s">
        <v>407</v>
      </c>
      <c r="R100" t="s">
        <v>407</v>
      </c>
      <c r="S100" t="s">
        <v>407</v>
      </c>
      <c r="T100" t="s">
        <v>407</v>
      </c>
      <c r="U100" t="s">
        <v>407</v>
      </c>
      <c r="V100" t="s">
        <v>407</v>
      </c>
      <c r="W100" t="s">
        <v>407</v>
      </c>
      <c r="X100" t="s">
        <v>407</v>
      </c>
      <c r="Y100" t="s">
        <v>407</v>
      </c>
      <c r="Z100" t="s">
        <v>407</v>
      </c>
      <c r="AA100" t="s">
        <v>407</v>
      </c>
      <c r="AB100" t="s">
        <v>407</v>
      </c>
      <c r="AC100" t="s">
        <v>631</v>
      </c>
      <c r="AD100" t="s">
        <v>630</v>
      </c>
      <c r="AE100">
        <v>10</v>
      </c>
      <c r="AF100">
        <v>9</v>
      </c>
      <c r="AG100">
        <v>3</v>
      </c>
      <c r="AH100" t="s">
        <v>410</v>
      </c>
      <c r="AJ100" t="s">
        <v>40</v>
      </c>
      <c r="AK100" t="s">
        <v>118</v>
      </c>
      <c r="AM100">
        <v>2677</v>
      </c>
      <c r="AN100">
        <v>410</v>
      </c>
    </row>
    <row r="101" spans="1:40" x14ac:dyDescent="0.25">
      <c r="A101" t="s">
        <v>407</v>
      </c>
      <c r="B101" t="s">
        <v>407</v>
      </c>
      <c r="C101" t="s">
        <v>407</v>
      </c>
      <c r="D101" t="s">
        <v>407</v>
      </c>
      <c r="E101" t="s">
        <v>407</v>
      </c>
      <c r="F101" t="s">
        <v>407</v>
      </c>
      <c r="G101" t="s">
        <v>407</v>
      </c>
      <c r="H101" t="s">
        <v>407</v>
      </c>
      <c r="I101" t="s">
        <v>407</v>
      </c>
      <c r="J101" t="s">
        <v>407</v>
      </c>
      <c r="K101" t="s">
        <v>407</v>
      </c>
      <c r="L101" t="s">
        <v>407</v>
      </c>
      <c r="M101" t="s">
        <v>407</v>
      </c>
      <c r="N101" t="s">
        <v>407</v>
      </c>
      <c r="O101" t="s">
        <v>407</v>
      </c>
      <c r="P101" t="s">
        <v>407</v>
      </c>
      <c r="Q101" t="s">
        <v>407</v>
      </c>
      <c r="R101" t="s">
        <v>407</v>
      </c>
      <c r="S101" t="s">
        <v>407</v>
      </c>
      <c r="T101" t="s">
        <v>407</v>
      </c>
      <c r="U101" t="s">
        <v>407</v>
      </c>
      <c r="V101" t="s">
        <v>407</v>
      </c>
      <c r="W101" t="s">
        <v>407</v>
      </c>
      <c r="X101" t="s">
        <v>407</v>
      </c>
      <c r="Y101" t="s">
        <v>407</v>
      </c>
      <c r="Z101" t="s">
        <v>407</v>
      </c>
      <c r="AA101" t="s">
        <v>407</v>
      </c>
      <c r="AB101" t="s">
        <v>407</v>
      </c>
      <c r="AC101" t="s">
        <v>631</v>
      </c>
      <c r="AD101" t="s">
        <v>630</v>
      </c>
      <c r="AE101">
        <v>10</v>
      </c>
      <c r="AF101">
        <v>10</v>
      </c>
      <c r="AH101" t="s">
        <v>415</v>
      </c>
      <c r="AJ101" t="s">
        <v>44</v>
      </c>
      <c r="AK101" t="s">
        <v>120</v>
      </c>
      <c r="AM101">
        <v>2515</v>
      </c>
      <c r="AN101">
        <v>374</v>
      </c>
    </row>
    <row r="102" spans="1:40" x14ac:dyDescent="0.25">
      <c r="A102" t="s">
        <v>407</v>
      </c>
      <c r="B102" t="s">
        <v>407</v>
      </c>
      <c r="C102" t="s">
        <v>407</v>
      </c>
      <c r="D102" t="s">
        <v>407</v>
      </c>
      <c r="E102" t="s">
        <v>407</v>
      </c>
      <c r="F102" t="s">
        <v>407</v>
      </c>
      <c r="G102" t="s">
        <v>407</v>
      </c>
      <c r="H102" t="s">
        <v>407</v>
      </c>
      <c r="I102" t="s">
        <v>407</v>
      </c>
      <c r="J102" t="s">
        <v>407</v>
      </c>
      <c r="K102" t="s">
        <v>407</v>
      </c>
      <c r="L102" t="s">
        <v>407</v>
      </c>
      <c r="M102" t="s">
        <v>407</v>
      </c>
      <c r="N102" t="s">
        <v>407</v>
      </c>
      <c r="O102" t="s">
        <v>407</v>
      </c>
      <c r="P102" t="s">
        <v>407</v>
      </c>
      <c r="Q102" t="s">
        <v>407</v>
      </c>
      <c r="R102" t="s">
        <v>407</v>
      </c>
      <c r="S102" t="s">
        <v>407</v>
      </c>
      <c r="T102" t="s">
        <v>407</v>
      </c>
      <c r="U102" t="s">
        <v>407</v>
      </c>
      <c r="V102" t="s">
        <v>407</v>
      </c>
      <c r="W102" t="s">
        <v>407</v>
      </c>
      <c r="X102" t="s">
        <v>407</v>
      </c>
      <c r="Y102" t="s">
        <v>407</v>
      </c>
      <c r="Z102" t="s">
        <v>407</v>
      </c>
      <c r="AA102" t="s">
        <v>407</v>
      </c>
      <c r="AB102" t="s">
        <v>407</v>
      </c>
      <c r="AC102" t="s">
        <v>633</v>
      </c>
      <c r="AD102" t="s">
        <v>632</v>
      </c>
      <c r="AE102">
        <v>10</v>
      </c>
      <c r="AF102">
        <v>1</v>
      </c>
      <c r="AH102" t="s">
        <v>408</v>
      </c>
      <c r="AJ102" t="s">
        <v>37</v>
      </c>
      <c r="AK102" t="s">
        <v>115</v>
      </c>
      <c r="AM102">
        <v>2043</v>
      </c>
      <c r="AN102">
        <v>2427</v>
      </c>
    </row>
    <row r="103" spans="1:40" x14ac:dyDescent="0.25">
      <c r="A103" t="s">
        <v>407</v>
      </c>
      <c r="B103" t="s">
        <v>407</v>
      </c>
      <c r="C103" t="s">
        <v>407</v>
      </c>
      <c r="D103" t="s">
        <v>407</v>
      </c>
      <c r="E103" t="s">
        <v>407</v>
      </c>
      <c r="F103" t="s">
        <v>407</v>
      </c>
      <c r="G103" t="s">
        <v>407</v>
      </c>
      <c r="H103" t="s">
        <v>407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407</v>
      </c>
      <c r="Z103" t="s">
        <v>407</v>
      </c>
      <c r="AA103" t="s">
        <v>407</v>
      </c>
      <c r="AB103" t="s">
        <v>407</v>
      </c>
      <c r="AC103" t="s">
        <v>633</v>
      </c>
      <c r="AD103" t="s">
        <v>632</v>
      </c>
      <c r="AE103">
        <v>10</v>
      </c>
      <c r="AF103">
        <v>2</v>
      </c>
      <c r="AG103">
        <v>1</v>
      </c>
      <c r="AH103" t="s">
        <v>620</v>
      </c>
      <c r="AJ103" t="s">
        <v>178</v>
      </c>
      <c r="AK103" t="s">
        <v>114</v>
      </c>
      <c r="AM103">
        <v>1408</v>
      </c>
      <c r="AN103">
        <v>873</v>
      </c>
    </row>
    <row r="104" spans="1:40" x14ac:dyDescent="0.25">
      <c r="A104" t="s">
        <v>407</v>
      </c>
      <c r="B104" t="s">
        <v>407</v>
      </c>
      <c r="C104" t="s">
        <v>407</v>
      </c>
      <c r="D104" t="s">
        <v>407</v>
      </c>
      <c r="E104" t="s">
        <v>407</v>
      </c>
      <c r="F104" t="s">
        <v>407</v>
      </c>
      <c r="G104" t="s">
        <v>407</v>
      </c>
      <c r="H104" t="s">
        <v>407</v>
      </c>
      <c r="I104" t="s">
        <v>407</v>
      </c>
      <c r="J104" t="s">
        <v>407</v>
      </c>
      <c r="K104" t="s">
        <v>407</v>
      </c>
      <c r="L104" t="s">
        <v>407</v>
      </c>
      <c r="M104" t="s">
        <v>407</v>
      </c>
      <c r="N104" t="s">
        <v>407</v>
      </c>
      <c r="O104" t="s">
        <v>407</v>
      </c>
      <c r="P104" t="s">
        <v>407</v>
      </c>
      <c r="Q104" t="s">
        <v>407</v>
      </c>
      <c r="R104" t="s">
        <v>407</v>
      </c>
      <c r="S104" t="s">
        <v>407</v>
      </c>
      <c r="T104" t="s">
        <v>407</v>
      </c>
      <c r="U104" t="s">
        <v>407</v>
      </c>
      <c r="V104" t="s">
        <v>407</v>
      </c>
      <c r="W104" t="s">
        <v>407</v>
      </c>
      <c r="X104" t="s">
        <v>407</v>
      </c>
      <c r="Y104" t="s">
        <v>407</v>
      </c>
      <c r="Z104" t="s">
        <v>407</v>
      </c>
      <c r="AA104" t="s">
        <v>407</v>
      </c>
      <c r="AB104" t="s">
        <v>407</v>
      </c>
      <c r="AC104" t="s">
        <v>633</v>
      </c>
      <c r="AD104" t="s">
        <v>632</v>
      </c>
      <c r="AE104">
        <v>10</v>
      </c>
      <c r="AF104">
        <v>3</v>
      </c>
      <c r="AH104" t="s">
        <v>411</v>
      </c>
      <c r="AJ104" t="s">
        <v>41</v>
      </c>
      <c r="AK104" t="s">
        <v>119</v>
      </c>
      <c r="AM104">
        <v>2999</v>
      </c>
      <c r="AN104">
        <v>2244</v>
      </c>
    </row>
    <row r="105" spans="1:40" x14ac:dyDescent="0.25">
      <c r="A105" t="s">
        <v>407</v>
      </c>
      <c r="B105" t="s">
        <v>407</v>
      </c>
      <c r="C105" t="s">
        <v>407</v>
      </c>
      <c r="D105" t="s">
        <v>407</v>
      </c>
      <c r="E105" t="s">
        <v>407</v>
      </c>
      <c r="F105" t="s">
        <v>407</v>
      </c>
      <c r="G105" t="s">
        <v>407</v>
      </c>
      <c r="H105" t="s">
        <v>407</v>
      </c>
      <c r="I105" t="s">
        <v>407</v>
      </c>
      <c r="J105" t="s">
        <v>407</v>
      </c>
      <c r="K105" t="s">
        <v>407</v>
      </c>
      <c r="L105" t="s">
        <v>407</v>
      </c>
      <c r="M105" t="s">
        <v>407</v>
      </c>
      <c r="N105" t="s">
        <v>407</v>
      </c>
      <c r="O105" t="s">
        <v>407</v>
      </c>
      <c r="P105" t="s">
        <v>407</v>
      </c>
      <c r="Q105" t="s">
        <v>407</v>
      </c>
      <c r="R105" t="s">
        <v>407</v>
      </c>
      <c r="S105" t="s">
        <v>407</v>
      </c>
      <c r="T105" t="s">
        <v>407</v>
      </c>
      <c r="U105" t="s">
        <v>407</v>
      </c>
      <c r="V105" t="s">
        <v>407</v>
      </c>
      <c r="W105" t="s">
        <v>407</v>
      </c>
      <c r="X105" t="s">
        <v>407</v>
      </c>
      <c r="Y105" t="s">
        <v>407</v>
      </c>
      <c r="Z105" t="s">
        <v>407</v>
      </c>
      <c r="AA105" t="s">
        <v>407</v>
      </c>
      <c r="AB105" t="s">
        <v>407</v>
      </c>
      <c r="AC105" t="s">
        <v>633</v>
      </c>
      <c r="AD105" t="s">
        <v>632</v>
      </c>
      <c r="AE105">
        <v>10</v>
      </c>
      <c r="AF105">
        <v>4</v>
      </c>
      <c r="AG105">
        <v>3</v>
      </c>
      <c r="AH105" t="s">
        <v>410</v>
      </c>
      <c r="AJ105" t="s">
        <v>40</v>
      </c>
      <c r="AK105" t="s">
        <v>118</v>
      </c>
      <c r="AM105">
        <v>3131</v>
      </c>
      <c r="AN105">
        <v>1711</v>
      </c>
    </row>
    <row r="106" spans="1:40" x14ac:dyDescent="0.25">
      <c r="A106" t="s">
        <v>407</v>
      </c>
      <c r="B106" t="s">
        <v>407</v>
      </c>
      <c r="C106" t="s">
        <v>407</v>
      </c>
      <c r="D106" t="s">
        <v>407</v>
      </c>
      <c r="E106" t="s">
        <v>407</v>
      </c>
      <c r="F106" t="s">
        <v>407</v>
      </c>
      <c r="G106" t="s">
        <v>407</v>
      </c>
      <c r="H106" t="s">
        <v>407</v>
      </c>
      <c r="I106" t="s">
        <v>407</v>
      </c>
      <c r="J106" t="s">
        <v>407</v>
      </c>
      <c r="K106" t="s">
        <v>407</v>
      </c>
      <c r="L106" t="s">
        <v>407</v>
      </c>
      <c r="M106" t="s">
        <v>407</v>
      </c>
      <c r="N106" t="s">
        <v>407</v>
      </c>
      <c r="O106" t="s">
        <v>407</v>
      </c>
      <c r="P106" t="s">
        <v>407</v>
      </c>
      <c r="Q106" t="s">
        <v>407</v>
      </c>
      <c r="R106" t="s">
        <v>407</v>
      </c>
      <c r="S106" t="s">
        <v>407</v>
      </c>
      <c r="T106" t="s">
        <v>407</v>
      </c>
      <c r="U106" t="s">
        <v>407</v>
      </c>
      <c r="V106" t="s">
        <v>407</v>
      </c>
      <c r="W106" t="s">
        <v>407</v>
      </c>
      <c r="X106" t="s">
        <v>407</v>
      </c>
      <c r="Y106" t="s">
        <v>407</v>
      </c>
      <c r="Z106" t="s">
        <v>407</v>
      </c>
      <c r="AA106" t="s">
        <v>407</v>
      </c>
      <c r="AB106" t="s">
        <v>407</v>
      </c>
      <c r="AC106" t="s">
        <v>633</v>
      </c>
      <c r="AD106" t="s">
        <v>632</v>
      </c>
      <c r="AE106">
        <v>10</v>
      </c>
      <c r="AF106">
        <v>5</v>
      </c>
      <c r="AG106">
        <v>1</v>
      </c>
      <c r="AH106" t="s">
        <v>490</v>
      </c>
      <c r="AJ106" t="s">
        <v>91</v>
      </c>
      <c r="AK106" t="s">
        <v>114</v>
      </c>
      <c r="AM106">
        <v>1705</v>
      </c>
      <c r="AN106">
        <v>3347</v>
      </c>
    </row>
    <row r="107" spans="1:40" x14ac:dyDescent="0.25">
      <c r="A107" t="s">
        <v>407</v>
      </c>
      <c r="B107" t="s">
        <v>407</v>
      </c>
      <c r="C107" t="s">
        <v>407</v>
      </c>
      <c r="D107" t="s">
        <v>407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407</v>
      </c>
      <c r="K107" t="s">
        <v>407</v>
      </c>
      <c r="L107" t="s">
        <v>407</v>
      </c>
      <c r="M107" t="s">
        <v>407</v>
      </c>
      <c r="N107" t="s">
        <v>407</v>
      </c>
      <c r="O107" t="s">
        <v>407</v>
      </c>
      <c r="P107" t="s">
        <v>407</v>
      </c>
      <c r="Q107" t="s">
        <v>407</v>
      </c>
      <c r="R107" t="s">
        <v>407</v>
      </c>
      <c r="S107" t="s">
        <v>407</v>
      </c>
      <c r="T107" t="s">
        <v>407</v>
      </c>
      <c r="U107" t="s">
        <v>407</v>
      </c>
      <c r="V107" t="s">
        <v>407</v>
      </c>
      <c r="W107" t="s">
        <v>407</v>
      </c>
      <c r="X107" t="s">
        <v>407</v>
      </c>
      <c r="Y107" t="s">
        <v>407</v>
      </c>
      <c r="Z107" t="s">
        <v>407</v>
      </c>
      <c r="AA107" t="s">
        <v>407</v>
      </c>
      <c r="AB107" t="s">
        <v>407</v>
      </c>
      <c r="AC107" t="s">
        <v>633</v>
      </c>
      <c r="AD107" t="s">
        <v>632</v>
      </c>
      <c r="AE107">
        <v>10</v>
      </c>
      <c r="AF107">
        <v>6</v>
      </c>
      <c r="AG107">
        <v>3</v>
      </c>
      <c r="AH107" t="s">
        <v>410</v>
      </c>
      <c r="AJ107" t="s">
        <v>40</v>
      </c>
      <c r="AK107" t="s">
        <v>118</v>
      </c>
      <c r="AM107">
        <v>2605</v>
      </c>
      <c r="AN107">
        <v>675</v>
      </c>
    </row>
    <row r="108" spans="1:40" x14ac:dyDescent="0.25">
      <c r="A108" t="s">
        <v>407</v>
      </c>
      <c r="B108" t="s">
        <v>407</v>
      </c>
      <c r="C108" t="s">
        <v>407</v>
      </c>
      <c r="D108" t="s">
        <v>407</v>
      </c>
      <c r="E108" t="s">
        <v>407</v>
      </c>
      <c r="F108" t="s">
        <v>407</v>
      </c>
      <c r="G108" t="s">
        <v>407</v>
      </c>
      <c r="H108" t="s">
        <v>407</v>
      </c>
      <c r="I108" t="s">
        <v>407</v>
      </c>
      <c r="J108" t="s">
        <v>407</v>
      </c>
      <c r="K108" t="s">
        <v>407</v>
      </c>
      <c r="L108" t="s">
        <v>407</v>
      </c>
      <c r="M108" t="s">
        <v>407</v>
      </c>
      <c r="N108" t="s">
        <v>407</v>
      </c>
      <c r="O108" t="s">
        <v>407</v>
      </c>
      <c r="P108" t="s">
        <v>407</v>
      </c>
      <c r="Q108" t="s">
        <v>407</v>
      </c>
      <c r="R108" t="s">
        <v>407</v>
      </c>
      <c r="S108" t="s">
        <v>407</v>
      </c>
      <c r="T108" t="s">
        <v>407</v>
      </c>
      <c r="U108" t="s">
        <v>407</v>
      </c>
      <c r="V108" t="s">
        <v>407</v>
      </c>
      <c r="W108" t="s">
        <v>407</v>
      </c>
      <c r="X108" t="s">
        <v>407</v>
      </c>
      <c r="Y108" t="s">
        <v>407</v>
      </c>
      <c r="Z108" t="s">
        <v>407</v>
      </c>
      <c r="AA108" t="s">
        <v>407</v>
      </c>
      <c r="AB108" t="s">
        <v>407</v>
      </c>
      <c r="AC108" t="s">
        <v>633</v>
      </c>
      <c r="AD108" t="s">
        <v>632</v>
      </c>
      <c r="AE108">
        <v>10</v>
      </c>
      <c r="AF108">
        <v>7</v>
      </c>
      <c r="AG108">
        <v>1</v>
      </c>
      <c r="AH108" t="s">
        <v>409</v>
      </c>
      <c r="AJ108" t="s">
        <v>38</v>
      </c>
      <c r="AK108" t="s">
        <v>114</v>
      </c>
      <c r="AM108">
        <v>2470</v>
      </c>
      <c r="AN108">
        <v>767</v>
      </c>
    </row>
    <row r="109" spans="1:40" x14ac:dyDescent="0.25">
      <c r="A109" t="s">
        <v>407</v>
      </c>
      <c r="B109" t="s">
        <v>407</v>
      </c>
      <c r="C109" t="s">
        <v>407</v>
      </c>
      <c r="D109" t="s">
        <v>407</v>
      </c>
      <c r="E109" t="s">
        <v>407</v>
      </c>
      <c r="F109" t="s">
        <v>407</v>
      </c>
      <c r="G109" t="s">
        <v>407</v>
      </c>
      <c r="H109" t="s">
        <v>407</v>
      </c>
      <c r="I109" t="s">
        <v>407</v>
      </c>
      <c r="J109" t="s">
        <v>407</v>
      </c>
      <c r="K109" t="s">
        <v>407</v>
      </c>
      <c r="L109" t="s">
        <v>407</v>
      </c>
      <c r="M109" t="s">
        <v>407</v>
      </c>
      <c r="N109" t="s">
        <v>407</v>
      </c>
      <c r="O109" t="s">
        <v>407</v>
      </c>
      <c r="P109" t="s">
        <v>407</v>
      </c>
      <c r="Q109" t="s">
        <v>407</v>
      </c>
      <c r="R109" t="s">
        <v>407</v>
      </c>
      <c r="S109" t="s">
        <v>407</v>
      </c>
      <c r="T109" t="s">
        <v>407</v>
      </c>
      <c r="U109" t="s">
        <v>407</v>
      </c>
      <c r="V109" t="s">
        <v>407</v>
      </c>
      <c r="W109" t="s">
        <v>407</v>
      </c>
      <c r="X109" t="s">
        <v>407</v>
      </c>
      <c r="Y109" t="s">
        <v>407</v>
      </c>
      <c r="Z109" t="s">
        <v>407</v>
      </c>
      <c r="AA109" t="s">
        <v>407</v>
      </c>
      <c r="AB109" t="s">
        <v>407</v>
      </c>
      <c r="AC109" t="s">
        <v>633</v>
      </c>
      <c r="AD109" t="s">
        <v>632</v>
      </c>
      <c r="AE109">
        <v>10</v>
      </c>
      <c r="AF109">
        <v>8</v>
      </c>
      <c r="AH109" t="s">
        <v>408</v>
      </c>
      <c r="AJ109" t="s">
        <v>37</v>
      </c>
      <c r="AK109" t="s">
        <v>115</v>
      </c>
      <c r="AM109">
        <v>1513</v>
      </c>
      <c r="AN109">
        <v>1657</v>
      </c>
    </row>
    <row r="110" spans="1:40" x14ac:dyDescent="0.25">
      <c r="A110" t="s">
        <v>407</v>
      </c>
      <c r="B110" t="s">
        <v>407</v>
      </c>
      <c r="C110" t="s">
        <v>407</v>
      </c>
      <c r="D110" t="s">
        <v>407</v>
      </c>
      <c r="E110" t="s">
        <v>407</v>
      </c>
      <c r="F110" t="s">
        <v>407</v>
      </c>
      <c r="G110" t="s">
        <v>407</v>
      </c>
      <c r="H110" t="s">
        <v>407</v>
      </c>
      <c r="I110" t="s">
        <v>407</v>
      </c>
      <c r="J110" t="s">
        <v>407</v>
      </c>
      <c r="K110" t="s">
        <v>407</v>
      </c>
      <c r="L110" t="s">
        <v>407</v>
      </c>
      <c r="M110" t="s">
        <v>407</v>
      </c>
      <c r="N110" t="s">
        <v>407</v>
      </c>
      <c r="O110" t="s">
        <v>407</v>
      </c>
      <c r="P110" t="s">
        <v>407</v>
      </c>
      <c r="Q110" t="s">
        <v>407</v>
      </c>
      <c r="R110" t="s">
        <v>407</v>
      </c>
      <c r="S110" t="s">
        <v>407</v>
      </c>
      <c r="T110" t="s">
        <v>407</v>
      </c>
      <c r="U110" t="s">
        <v>407</v>
      </c>
      <c r="V110" t="s">
        <v>407</v>
      </c>
      <c r="W110" t="s">
        <v>407</v>
      </c>
      <c r="X110" t="s">
        <v>407</v>
      </c>
      <c r="Y110" t="s">
        <v>407</v>
      </c>
      <c r="Z110" t="s">
        <v>407</v>
      </c>
      <c r="AA110" t="s">
        <v>407</v>
      </c>
      <c r="AB110" t="s">
        <v>407</v>
      </c>
      <c r="AC110" t="s">
        <v>633</v>
      </c>
      <c r="AD110" t="s">
        <v>632</v>
      </c>
      <c r="AE110">
        <v>10</v>
      </c>
      <c r="AF110">
        <v>9</v>
      </c>
      <c r="AG110">
        <v>1</v>
      </c>
      <c r="AH110" t="s">
        <v>409</v>
      </c>
      <c r="AJ110" t="s">
        <v>38</v>
      </c>
      <c r="AK110" t="s">
        <v>114</v>
      </c>
      <c r="AM110">
        <v>2442</v>
      </c>
      <c r="AN110">
        <v>818</v>
      </c>
    </row>
    <row r="111" spans="1:40" x14ac:dyDescent="0.25">
      <c r="A111" t="s">
        <v>407</v>
      </c>
      <c r="B111" t="s">
        <v>407</v>
      </c>
      <c r="C111" t="s">
        <v>407</v>
      </c>
      <c r="D111" t="s">
        <v>407</v>
      </c>
      <c r="E111" t="s">
        <v>407</v>
      </c>
      <c r="F111" t="s">
        <v>407</v>
      </c>
      <c r="G111" t="s">
        <v>407</v>
      </c>
      <c r="H111" t="s">
        <v>407</v>
      </c>
      <c r="I111" t="s">
        <v>407</v>
      </c>
      <c r="J111" t="s">
        <v>407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407</v>
      </c>
      <c r="Q111" t="s">
        <v>407</v>
      </c>
      <c r="R111" t="s">
        <v>407</v>
      </c>
      <c r="S111" t="s">
        <v>407</v>
      </c>
      <c r="T111" t="s">
        <v>407</v>
      </c>
      <c r="U111" t="s">
        <v>407</v>
      </c>
      <c r="V111" t="s">
        <v>407</v>
      </c>
      <c r="W111" t="s">
        <v>407</v>
      </c>
      <c r="X111" t="s">
        <v>407</v>
      </c>
      <c r="Y111" t="s">
        <v>407</v>
      </c>
      <c r="Z111" t="s">
        <v>407</v>
      </c>
      <c r="AA111" t="s">
        <v>407</v>
      </c>
      <c r="AB111" t="s">
        <v>407</v>
      </c>
      <c r="AC111" t="s">
        <v>633</v>
      </c>
      <c r="AD111" t="s">
        <v>632</v>
      </c>
      <c r="AE111">
        <v>10</v>
      </c>
      <c r="AF111">
        <v>10</v>
      </c>
      <c r="AH111" t="s">
        <v>415</v>
      </c>
      <c r="AJ111" t="s">
        <v>44</v>
      </c>
      <c r="AK111" t="s">
        <v>120</v>
      </c>
      <c r="AM111">
        <v>2141</v>
      </c>
      <c r="AN111">
        <v>358</v>
      </c>
    </row>
    <row r="112" spans="1:40" x14ac:dyDescent="0.25">
      <c r="A112" t="s">
        <v>407</v>
      </c>
      <c r="B112" t="s">
        <v>407</v>
      </c>
      <c r="C112" t="s">
        <v>407</v>
      </c>
      <c r="D112" t="s">
        <v>407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407</v>
      </c>
      <c r="Q112" t="s">
        <v>407</v>
      </c>
      <c r="R112" t="s">
        <v>407</v>
      </c>
      <c r="S112" t="s">
        <v>407</v>
      </c>
      <c r="T112" t="s">
        <v>407</v>
      </c>
      <c r="U112" t="s">
        <v>407</v>
      </c>
      <c r="V112" t="s">
        <v>407</v>
      </c>
      <c r="W112" t="s">
        <v>407</v>
      </c>
      <c r="X112" t="s">
        <v>407</v>
      </c>
      <c r="Y112" t="s">
        <v>407</v>
      </c>
      <c r="Z112" t="s">
        <v>407</v>
      </c>
      <c r="AA112" t="s">
        <v>407</v>
      </c>
      <c r="AB112" t="s">
        <v>407</v>
      </c>
      <c r="AC112" t="s">
        <v>635</v>
      </c>
      <c r="AD112" t="s">
        <v>634</v>
      </c>
      <c r="AE112">
        <v>10</v>
      </c>
      <c r="AF112">
        <v>1</v>
      </c>
      <c r="AH112" t="s">
        <v>493</v>
      </c>
      <c r="AJ112" t="s">
        <v>93</v>
      </c>
      <c r="AK112" t="s">
        <v>120</v>
      </c>
      <c r="AM112">
        <v>2879</v>
      </c>
      <c r="AN112">
        <v>1092</v>
      </c>
    </row>
    <row r="113" spans="1:40" x14ac:dyDescent="0.25">
      <c r="A113" t="s">
        <v>407</v>
      </c>
      <c r="B113" t="s">
        <v>407</v>
      </c>
      <c r="C113" t="s">
        <v>407</v>
      </c>
      <c r="D113" t="s">
        <v>407</v>
      </c>
      <c r="E113" t="s">
        <v>407</v>
      </c>
      <c r="F113" t="s">
        <v>407</v>
      </c>
      <c r="G113" t="s">
        <v>407</v>
      </c>
      <c r="H113" t="s">
        <v>407</v>
      </c>
      <c r="I113" t="s">
        <v>407</v>
      </c>
      <c r="J113" t="s">
        <v>407</v>
      </c>
      <c r="K113" t="s">
        <v>407</v>
      </c>
      <c r="L113" t="s">
        <v>407</v>
      </c>
      <c r="M113" t="s">
        <v>407</v>
      </c>
      <c r="N113" t="s">
        <v>407</v>
      </c>
      <c r="O113" t="s">
        <v>407</v>
      </c>
      <c r="P113" t="s">
        <v>407</v>
      </c>
      <c r="Q113" t="s">
        <v>407</v>
      </c>
      <c r="R113" t="s">
        <v>407</v>
      </c>
      <c r="S113" t="s">
        <v>407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635</v>
      </c>
      <c r="AD113" t="s">
        <v>634</v>
      </c>
      <c r="AE113">
        <v>10</v>
      </c>
      <c r="AF113">
        <v>2</v>
      </c>
      <c r="AH113" t="s">
        <v>408</v>
      </c>
      <c r="AJ113" t="s">
        <v>37</v>
      </c>
      <c r="AK113" t="s">
        <v>115</v>
      </c>
      <c r="AM113">
        <v>2860</v>
      </c>
      <c r="AN113">
        <v>2285</v>
      </c>
    </row>
    <row r="114" spans="1:40" x14ac:dyDescent="0.25">
      <c r="A114" t="s">
        <v>407</v>
      </c>
      <c r="B114" t="s">
        <v>407</v>
      </c>
      <c r="C114" t="s">
        <v>407</v>
      </c>
      <c r="D114" t="s">
        <v>407</v>
      </c>
      <c r="E114" t="s">
        <v>407</v>
      </c>
      <c r="F114" t="s">
        <v>407</v>
      </c>
      <c r="G114" t="s">
        <v>407</v>
      </c>
      <c r="H114" t="s">
        <v>407</v>
      </c>
      <c r="I114" t="s">
        <v>407</v>
      </c>
      <c r="J114" t="s">
        <v>407</v>
      </c>
      <c r="K114" t="s">
        <v>407</v>
      </c>
      <c r="L114" t="s">
        <v>407</v>
      </c>
      <c r="M114" t="s">
        <v>407</v>
      </c>
      <c r="N114" t="s">
        <v>407</v>
      </c>
      <c r="O114" t="s">
        <v>407</v>
      </c>
      <c r="P114" t="s">
        <v>407</v>
      </c>
      <c r="Q114" t="s">
        <v>407</v>
      </c>
      <c r="R114" t="s">
        <v>407</v>
      </c>
      <c r="S114" t="s">
        <v>407</v>
      </c>
      <c r="T114" t="s">
        <v>407</v>
      </c>
      <c r="U114" t="s">
        <v>407</v>
      </c>
      <c r="V114" t="s">
        <v>407</v>
      </c>
      <c r="W114" t="s">
        <v>407</v>
      </c>
      <c r="X114" t="s">
        <v>407</v>
      </c>
      <c r="Y114" t="s">
        <v>407</v>
      </c>
      <c r="Z114" t="s">
        <v>407</v>
      </c>
      <c r="AA114" t="s">
        <v>407</v>
      </c>
      <c r="AB114" t="s">
        <v>407</v>
      </c>
      <c r="AC114" t="s">
        <v>635</v>
      </c>
      <c r="AD114" t="s">
        <v>634</v>
      </c>
      <c r="AE114">
        <v>10</v>
      </c>
      <c r="AF114">
        <v>3</v>
      </c>
      <c r="AH114" t="s">
        <v>415</v>
      </c>
      <c r="AJ114" t="s">
        <v>44</v>
      </c>
      <c r="AK114" t="s">
        <v>120</v>
      </c>
      <c r="AM114">
        <v>2675</v>
      </c>
      <c r="AN114">
        <v>1132</v>
      </c>
    </row>
    <row r="115" spans="1:40" x14ac:dyDescent="0.25">
      <c r="A115" t="s">
        <v>407</v>
      </c>
      <c r="B115" t="s">
        <v>407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">
        <v>407</v>
      </c>
      <c r="Q115" t="s">
        <v>407</v>
      </c>
      <c r="R115" t="s">
        <v>407</v>
      </c>
      <c r="S115" t="s">
        <v>407</v>
      </c>
      <c r="T115" t="s">
        <v>407</v>
      </c>
      <c r="U115" t="s">
        <v>407</v>
      </c>
      <c r="V115" t="s">
        <v>407</v>
      </c>
      <c r="W115" t="s">
        <v>407</v>
      </c>
      <c r="X115" t="s">
        <v>407</v>
      </c>
      <c r="Y115" t="s">
        <v>407</v>
      </c>
      <c r="Z115" t="s">
        <v>407</v>
      </c>
      <c r="AA115" t="s">
        <v>407</v>
      </c>
      <c r="AB115" t="s">
        <v>407</v>
      </c>
      <c r="AC115" t="s">
        <v>635</v>
      </c>
      <c r="AD115" t="s">
        <v>634</v>
      </c>
      <c r="AE115">
        <v>10</v>
      </c>
      <c r="AF115">
        <v>4</v>
      </c>
      <c r="AH115" t="s">
        <v>415</v>
      </c>
      <c r="AJ115" t="s">
        <v>44</v>
      </c>
      <c r="AK115" t="s">
        <v>120</v>
      </c>
      <c r="AM115">
        <v>4183</v>
      </c>
      <c r="AN115">
        <v>268</v>
      </c>
    </row>
    <row r="116" spans="1:40" x14ac:dyDescent="0.25">
      <c r="A116" t="s">
        <v>407</v>
      </c>
      <c r="B116" t="s">
        <v>407</v>
      </c>
      <c r="C116" t="s">
        <v>407</v>
      </c>
      <c r="D116" t="s">
        <v>407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407</v>
      </c>
      <c r="K116" t="s">
        <v>407</v>
      </c>
      <c r="L116" t="s">
        <v>407</v>
      </c>
      <c r="M116" t="s">
        <v>407</v>
      </c>
      <c r="N116" t="s">
        <v>407</v>
      </c>
      <c r="O116" t="s">
        <v>407</v>
      </c>
      <c r="P116" t="s">
        <v>407</v>
      </c>
      <c r="Q116" t="s">
        <v>407</v>
      </c>
      <c r="R116" t="s">
        <v>407</v>
      </c>
      <c r="S116" t="s">
        <v>407</v>
      </c>
      <c r="T116" t="s">
        <v>407</v>
      </c>
      <c r="U116" t="s">
        <v>407</v>
      </c>
      <c r="V116" t="s">
        <v>407</v>
      </c>
      <c r="W116" t="s">
        <v>407</v>
      </c>
      <c r="X116" t="s">
        <v>407</v>
      </c>
      <c r="Y116" t="s">
        <v>407</v>
      </c>
      <c r="Z116" t="s">
        <v>407</v>
      </c>
      <c r="AA116" t="s">
        <v>407</v>
      </c>
      <c r="AB116" t="s">
        <v>407</v>
      </c>
      <c r="AC116" t="s">
        <v>635</v>
      </c>
      <c r="AD116" t="s">
        <v>634</v>
      </c>
      <c r="AE116">
        <v>10</v>
      </c>
      <c r="AF116">
        <v>5</v>
      </c>
      <c r="AH116" t="s">
        <v>415</v>
      </c>
      <c r="AJ116" t="s">
        <v>44</v>
      </c>
      <c r="AK116" t="s">
        <v>120</v>
      </c>
      <c r="AM116">
        <v>3287</v>
      </c>
      <c r="AN116">
        <v>901</v>
      </c>
    </row>
    <row r="117" spans="1:40" x14ac:dyDescent="0.25">
      <c r="A117" t="s">
        <v>407</v>
      </c>
      <c r="B117" t="s">
        <v>407</v>
      </c>
      <c r="C117" t="s">
        <v>407</v>
      </c>
      <c r="D117" t="s">
        <v>407</v>
      </c>
      <c r="E117" t="s">
        <v>407</v>
      </c>
      <c r="F117" t="s">
        <v>407</v>
      </c>
      <c r="G117" t="s">
        <v>407</v>
      </c>
      <c r="H117" t="s">
        <v>407</v>
      </c>
      <c r="I117" t="s">
        <v>407</v>
      </c>
      <c r="J117" t="s">
        <v>407</v>
      </c>
      <c r="K117" t="s">
        <v>407</v>
      </c>
      <c r="L117" t="s">
        <v>407</v>
      </c>
      <c r="M117" t="s">
        <v>407</v>
      </c>
      <c r="N117" t="s">
        <v>407</v>
      </c>
      <c r="O117" t="s">
        <v>407</v>
      </c>
      <c r="P117" t="s">
        <v>407</v>
      </c>
      <c r="Q117" t="s">
        <v>407</v>
      </c>
      <c r="R117" t="s">
        <v>407</v>
      </c>
      <c r="S117" t="s">
        <v>407</v>
      </c>
      <c r="T117" t="s">
        <v>407</v>
      </c>
      <c r="U117" t="s">
        <v>407</v>
      </c>
      <c r="V117" t="s">
        <v>407</v>
      </c>
      <c r="W117" t="s">
        <v>407</v>
      </c>
      <c r="X117" t="s">
        <v>407</v>
      </c>
      <c r="Y117" t="s">
        <v>407</v>
      </c>
      <c r="Z117" t="s">
        <v>407</v>
      </c>
      <c r="AA117" t="s">
        <v>407</v>
      </c>
      <c r="AB117" t="s">
        <v>407</v>
      </c>
      <c r="AC117" t="s">
        <v>635</v>
      </c>
      <c r="AD117" t="s">
        <v>634</v>
      </c>
      <c r="AE117">
        <v>10</v>
      </c>
      <c r="AF117">
        <v>6</v>
      </c>
      <c r="AH117" t="s">
        <v>408</v>
      </c>
      <c r="AJ117" t="s">
        <v>37</v>
      </c>
      <c r="AK117" t="s">
        <v>115</v>
      </c>
      <c r="AM117">
        <v>1260</v>
      </c>
      <c r="AN117">
        <v>1891</v>
      </c>
    </row>
    <row r="118" spans="1:40" x14ac:dyDescent="0.25">
      <c r="A118" t="s">
        <v>407</v>
      </c>
      <c r="B118" t="s">
        <v>407</v>
      </c>
      <c r="C118" t="s">
        <v>407</v>
      </c>
      <c r="D118" t="s">
        <v>407</v>
      </c>
      <c r="E118" t="s">
        <v>407</v>
      </c>
      <c r="F118" t="s">
        <v>407</v>
      </c>
      <c r="G118" t="s">
        <v>407</v>
      </c>
      <c r="H118" t="s">
        <v>407</v>
      </c>
      <c r="I118" t="s">
        <v>407</v>
      </c>
      <c r="J118" t="s">
        <v>407</v>
      </c>
      <c r="K118" t="s">
        <v>407</v>
      </c>
      <c r="L118" t="s">
        <v>407</v>
      </c>
      <c r="M118" t="s">
        <v>407</v>
      </c>
      <c r="N118" t="s">
        <v>407</v>
      </c>
      <c r="O118" t="s">
        <v>407</v>
      </c>
      <c r="P118" t="s">
        <v>407</v>
      </c>
      <c r="Q118" t="s">
        <v>407</v>
      </c>
      <c r="R118" t="s">
        <v>407</v>
      </c>
      <c r="S118" t="s">
        <v>407</v>
      </c>
      <c r="T118" t="s">
        <v>407</v>
      </c>
      <c r="U118" t="s">
        <v>407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635</v>
      </c>
      <c r="AD118" t="s">
        <v>634</v>
      </c>
      <c r="AE118">
        <v>10</v>
      </c>
      <c r="AF118">
        <v>7</v>
      </c>
      <c r="AH118" t="s">
        <v>411</v>
      </c>
      <c r="AJ118" t="s">
        <v>41</v>
      </c>
      <c r="AK118" t="s">
        <v>119</v>
      </c>
      <c r="AM118">
        <v>2310</v>
      </c>
      <c r="AN118">
        <v>2937</v>
      </c>
    </row>
    <row r="119" spans="1:40" x14ac:dyDescent="0.25">
      <c r="A119" t="s">
        <v>407</v>
      </c>
      <c r="B119" t="s">
        <v>407</v>
      </c>
      <c r="C119" t="s">
        <v>407</v>
      </c>
      <c r="D119" t="s">
        <v>407</v>
      </c>
      <c r="E119" t="s">
        <v>407</v>
      </c>
      <c r="F119" t="s">
        <v>407</v>
      </c>
      <c r="G119" t="s">
        <v>407</v>
      </c>
      <c r="H119" t="s">
        <v>407</v>
      </c>
      <c r="I119" t="s">
        <v>407</v>
      </c>
      <c r="J119" t="s">
        <v>407</v>
      </c>
      <c r="K119" t="s">
        <v>407</v>
      </c>
      <c r="L119" t="s">
        <v>407</v>
      </c>
      <c r="M119" t="s">
        <v>407</v>
      </c>
      <c r="N119" t="s">
        <v>407</v>
      </c>
      <c r="O119" t="s">
        <v>407</v>
      </c>
      <c r="P119" t="s">
        <v>407</v>
      </c>
      <c r="Q119" t="s">
        <v>407</v>
      </c>
      <c r="R119" t="s">
        <v>407</v>
      </c>
      <c r="S119" t="s">
        <v>407</v>
      </c>
      <c r="T119" t="s">
        <v>407</v>
      </c>
      <c r="U119" t="s">
        <v>407</v>
      </c>
      <c r="V119" t="s">
        <v>407</v>
      </c>
      <c r="W119" t="s">
        <v>407</v>
      </c>
      <c r="X119" t="s">
        <v>407</v>
      </c>
      <c r="Y119" t="s">
        <v>407</v>
      </c>
      <c r="Z119" t="s">
        <v>407</v>
      </c>
      <c r="AA119" t="s">
        <v>407</v>
      </c>
      <c r="AB119" t="s">
        <v>407</v>
      </c>
      <c r="AC119" t="s">
        <v>635</v>
      </c>
      <c r="AD119" t="s">
        <v>634</v>
      </c>
      <c r="AE119">
        <v>10</v>
      </c>
      <c r="AF119">
        <v>8</v>
      </c>
      <c r="AH119" t="s">
        <v>408</v>
      </c>
      <c r="AJ119" t="s">
        <v>37</v>
      </c>
      <c r="AK119" t="s">
        <v>115</v>
      </c>
      <c r="AM119">
        <v>1510</v>
      </c>
      <c r="AN119">
        <v>2520</v>
      </c>
    </row>
    <row r="120" spans="1:40" x14ac:dyDescent="0.25">
      <c r="A120" t="s">
        <v>407</v>
      </c>
      <c r="B120" t="s">
        <v>407</v>
      </c>
      <c r="C120" t="s">
        <v>407</v>
      </c>
      <c r="D120" t="s">
        <v>407</v>
      </c>
      <c r="E120" t="s">
        <v>407</v>
      </c>
      <c r="F120" t="s">
        <v>407</v>
      </c>
      <c r="G120" t="s">
        <v>407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635</v>
      </c>
      <c r="AD120" t="s">
        <v>634</v>
      </c>
      <c r="AE120">
        <v>10</v>
      </c>
      <c r="AF120">
        <v>9</v>
      </c>
      <c r="AH120" t="s">
        <v>411</v>
      </c>
      <c r="AJ120" t="s">
        <v>41</v>
      </c>
      <c r="AK120" t="s">
        <v>119</v>
      </c>
      <c r="AM120">
        <v>2193</v>
      </c>
      <c r="AN120">
        <v>3379</v>
      </c>
    </row>
    <row r="121" spans="1:40" x14ac:dyDescent="0.25">
      <c r="A121" t="s">
        <v>407</v>
      </c>
      <c r="B121" t="s">
        <v>407</v>
      </c>
      <c r="C121" t="s">
        <v>407</v>
      </c>
      <c r="D121" t="s">
        <v>407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407</v>
      </c>
      <c r="W121" t="s">
        <v>407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635</v>
      </c>
      <c r="AD121" t="s">
        <v>634</v>
      </c>
      <c r="AE121">
        <v>10</v>
      </c>
      <c r="AF121">
        <v>10</v>
      </c>
      <c r="AH121" t="s">
        <v>411</v>
      </c>
      <c r="AJ121" t="s">
        <v>41</v>
      </c>
      <c r="AK121" t="s">
        <v>119</v>
      </c>
      <c r="AM121">
        <v>1357</v>
      </c>
      <c r="AN121">
        <v>1530</v>
      </c>
    </row>
    <row r="122" spans="1:40" x14ac:dyDescent="0.25">
      <c r="A122" t="s">
        <v>407</v>
      </c>
      <c r="B122" t="s">
        <v>407</v>
      </c>
      <c r="C122" t="s">
        <v>407</v>
      </c>
      <c r="D122" t="s">
        <v>407</v>
      </c>
      <c r="E122" t="s">
        <v>407</v>
      </c>
      <c r="F122" t="s">
        <v>407</v>
      </c>
      <c r="G122" t="s">
        <v>407</v>
      </c>
      <c r="H122" t="s">
        <v>407</v>
      </c>
      <c r="I122" t="s">
        <v>407</v>
      </c>
      <c r="J122" t="s">
        <v>407</v>
      </c>
      <c r="K122" t="s">
        <v>407</v>
      </c>
      <c r="L122" t="s">
        <v>407</v>
      </c>
      <c r="M122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407</v>
      </c>
      <c r="S122" t="s">
        <v>407</v>
      </c>
      <c r="T122" t="s">
        <v>407</v>
      </c>
      <c r="U122" t="s">
        <v>407</v>
      </c>
      <c r="V122" t="s">
        <v>407</v>
      </c>
      <c r="W122" t="s">
        <v>407</v>
      </c>
      <c r="X122" t="s">
        <v>407</v>
      </c>
      <c r="Y122" t="s">
        <v>407</v>
      </c>
      <c r="Z122" t="s">
        <v>407</v>
      </c>
      <c r="AA122" t="s">
        <v>407</v>
      </c>
      <c r="AB122" t="s">
        <v>407</v>
      </c>
      <c r="AC122" t="s">
        <v>637</v>
      </c>
      <c r="AD122" t="s">
        <v>636</v>
      </c>
      <c r="AE122">
        <v>10</v>
      </c>
      <c r="AF122">
        <v>1</v>
      </c>
      <c r="AG122">
        <v>1</v>
      </c>
      <c r="AH122" t="s">
        <v>412</v>
      </c>
      <c r="AJ122" t="s">
        <v>42</v>
      </c>
      <c r="AK122" t="s">
        <v>114</v>
      </c>
      <c r="AM122">
        <v>2593</v>
      </c>
      <c r="AN122">
        <v>2222</v>
      </c>
    </row>
    <row r="123" spans="1:40" x14ac:dyDescent="0.25">
      <c r="A123" t="s">
        <v>407</v>
      </c>
      <c r="B123" t="s">
        <v>407</v>
      </c>
      <c r="C123" t="s">
        <v>407</v>
      </c>
      <c r="D123" t="s">
        <v>407</v>
      </c>
      <c r="E123" t="s">
        <v>407</v>
      </c>
      <c r="F123" t="s">
        <v>407</v>
      </c>
      <c r="G123" t="s">
        <v>407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407</v>
      </c>
      <c r="Q123" t="s">
        <v>407</v>
      </c>
      <c r="R123" t="s">
        <v>407</v>
      </c>
      <c r="S123" t="s">
        <v>407</v>
      </c>
      <c r="T123" t="s">
        <v>407</v>
      </c>
      <c r="U123" t="s">
        <v>407</v>
      </c>
      <c r="V123" t="s">
        <v>407</v>
      </c>
      <c r="W123" t="s">
        <v>407</v>
      </c>
      <c r="X123" t="s">
        <v>407</v>
      </c>
      <c r="Y123" t="s">
        <v>407</v>
      </c>
      <c r="Z123" t="s">
        <v>407</v>
      </c>
      <c r="AA123" t="s">
        <v>407</v>
      </c>
      <c r="AB123" t="s">
        <v>407</v>
      </c>
      <c r="AC123" t="s">
        <v>637</v>
      </c>
      <c r="AD123" t="s">
        <v>636</v>
      </c>
      <c r="AE123">
        <v>10</v>
      </c>
      <c r="AF123">
        <v>2</v>
      </c>
      <c r="AG123">
        <v>1</v>
      </c>
      <c r="AH123" t="s">
        <v>412</v>
      </c>
      <c r="AJ123" t="s">
        <v>42</v>
      </c>
      <c r="AK123" t="s">
        <v>114</v>
      </c>
      <c r="AM123">
        <v>1286</v>
      </c>
      <c r="AN123">
        <v>1123</v>
      </c>
    </row>
    <row r="124" spans="1:40" x14ac:dyDescent="0.25">
      <c r="A124" t="s">
        <v>407</v>
      </c>
      <c r="B124" t="s">
        <v>407</v>
      </c>
      <c r="C124" t="s">
        <v>407</v>
      </c>
      <c r="D124" t="s">
        <v>407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407</v>
      </c>
      <c r="AB124" t="s">
        <v>407</v>
      </c>
      <c r="AC124" t="s">
        <v>637</v>
      </c>
      <c r="AD124" t="s">
        <v>636</v>
      </c>
      <c r="AE124">
        <v>10</v>
      </c>
      <c r="AF124">
        <v>3</v>
      </c>
      <c r="AH124" t="s">
        <v>411</v>
      </c>
      <c r="AJ124" t="s">
        <v>41</v>
      </c>
      <c r="AK124" t="s">
        <v>119</v>
      </c>
      <c r="AM124">
        <v>3725</v>
      </c>
      <c r="AN124">
        <v>790</v>
      </c>
    </row>
    <row r="125" spans="1:40" x14ac:dyDescent="0.25">
      <c r="A125" t="s">
        <v>407</v>
      </c>
      <c r="B125" t="s">
        <v>407</v>
      </c>
      <c r="C125" t="s">
        <v>407</v>
      </c>
      <c r="D125" t="s">
        <v>407</v>
      </c>
      <c r="E125" t="s">
        <v>407</v>
      </c>
      <c r="F125" t="s">
        <v>407</v>
      </c>
      <c r="G125" t="s">
        <v>407</v>
      </c>
      <c r="H125" t="s">
        <v>407</v>
      </c>
      <c r="I125" t="s">
        <v>407</v>
      </c>
      <c r="J125" t="s">
        <v>407</v>
      </c>
      <c r="K125" t="s">
        <v>407</v>
      </c>
      <c r="L125" t="s">
        <v>407</v>
      </c>
      <c r="M125" t="s">
        <v>407</v>
      </c>
      <c r="N125" t="s">
        <v>407</v>
      </c>
      <c r="O125" t="s">
        <v>407</v>
      </c>
      <c r="P125" t="s">
        <v>407</v>
      </c>
      <c r="Q125" t="s">
        <v>407</v>
      </c>
      <c r="R125" t="s">
        <v>407</v>
      </c>
      <c r="S125" t="s">
        <v>407</v>
      </c>
      <c r="T125" t="s">
        <v>407</v>
      </c>
      <c r="U125" t="s">
        <v>407</v>
      </c>
      <c r="V125" t="s">
        <v>407</v>
      </c>
      <c r="W125" t="s">
        <v>407</v>
      </c>
      <c r="X125" t="s">
        <v>407</v>
      </c>
      <c r="Y125" t="s">
        <v>407</v>
      </c>
      <c r="Z125" t="s">
        <v>407</v>
      </c>
      <c r="AA125" t="s">
        <v>407</v>
      </c>
      <c r="AB125" t="s">
        <v>407</v>
      </c>
      <c r="AC125" t="s">
        <v>637</v>
      </c>
      <c r="AD125" t="s">
        <v>636</v>
      </c>
      <c r="AE125">
        <v>10</v>
      </c>
      <c r="AF125">
        <v>4</v>
      </c>
      <c r="AG125">
        <v>3</v>
      </c>
      <c r="AH125" t="s">
        <v>410</v>
      </c>
      <c r="AJ125" t="s">
        <v>40</v>
      </c>
      <c r="AK125" t="s">
        <v>118</v>
      </c>
      <c r="AM125">
        <v>3551</v>
      </c>
      <c r="AN125">
        <v>2157</v>
      </c>
    </row>
    <row r="126" spans="1:40" x14ac:dyDescent="0.25">
      <c r="A126" t="s">
        <v>407</v>
      </c>
      <c r="B126" t="s">
        <v>407</v>
      </c>
      <c r="C126" t="s">
        <v>407</v>
      </c>
      <c r="D126" t="s">
        <v>407</v>
      </c>
      <c r="E126" t="s">
        <v>407</v>
      </c>
      <c r="F126" t="s">
        <v>407</v>
      </c>
      <c r="G126" t="s">
        <v>407</v>
      </c>
      <c r="H126" t="s">
        <v>407</v>
      </c>
      <c r="I126" t="s">
        <v>407</v>
      </c>
      <c r="J126" t="s">
        <v>407</v>
      </c>
      <c r="K126" t="s">
        <v>407</v>
      </c>
      <c r="L126" t="s">
        <v>407</v>
      </c>
      <c r="M126" t="s">
        <v>407</v>
      </c>
      <c r="N126" t="s">
        <v>407</v>
      </c>
      <c r="O126" t="s">
        <v>407</v>
      </c>
      <c r="P126" t="s">
        <v>407</v>
      </c>
      <c r="Q126" t="s">
        <v>407</v>
      </c>
      <c r="R126" t="s">
        <v>407</v>
      </c>
      <c r="S126" t="s">
        <v>407</v>
      </c>
      <c r="T126" t="s">
        <v>407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637</v>
      </c>
      <c r="AD126" t="s">
        <v>636</v>
      </c>
      <c r="AE126">
        <v>10</v>
      </c>
      <c r="AF126">
        <v>5</v>
      </c>
      <c r="AH126" t="s">
        <v>408</v>
      </c>
      <c r="AJ126" t="s">
        <v>37</v>
      </c>
      <c r="AK126" t="s">
        <v>115</v>
      </c>
      <c r="AM126">
        <v>3228</v>
      </c>
      <c r="AN126">
        <v>3524</v>
      </c>
    </row>
    <row r="127" spans="1:40" x14ac:dyDescent="0.25">
      <c r="A127" t="s">
        <v>407</v>
      </c>
      <c r="B127" t="s">
        <v>407</v>
      </c>
      <c r="C127" t="s">
        <v>407</v>
      </c>
      <c r="D127" t="s">
        <v>407</v>
      </c>
      <c r="E127" t="s">
        <v>407</v>
      </c>
      <c r="F127" t="s">
        <v>407</v>
      </c>
      <c r="G127" t="s">
        <v>407</v>
      </c>
      <c r="H127" t="s">
        <v>407</v>
      </c>
      <c r="I127" t="s">
        <v>407</v>
      </c>
      <c r="J127" t="s">
        <v>407</v>
      </c>
      <c r="K127" t="s">
        <v>407</v>
      </c>
      <c r="L127" t="s">
        <v>407</v>
      </c>
      <c r="M127" t="s">
        <v>407</v>
      </c>
      <c r="N127" t="s">
        <v>407</v>
      </c>
      <c r="O127" t="s">
        <v>407</v>
      </c>
      <c r="P127" t="s">
        <v>407</v>
      </c>
      <c r="Q127" t="s">
        <v>407</v>
      </c>
      <c r="R127" t="s">
        <v>407</v>
      </c>
      <c r="S127" t="s">
        <v>407</v>
      </c>
      <c r="T127" t="s">
        <v>407</v>
      </c>
      <c r="U127" t="s">
        <v>407</v>
      </c>
      <c r="V127" t="s">
        <v>407</v>
      </c>
      <c r="W127" t="s">
        <v>407</v>
      </c>
      <c r="X127" t="s">
        <v>407</v>
      </c>
      <c r="Y127" t="s">
        <v>407</v>
      </c>
      <c r="Z127" t="s">
        <v>407</v>
      </c>
      <c r="AA127" t="s">
        <v>407</v>
      </c>
      <c r="AB127" t="s">
        <v>407</v>
      </c>
      <c r="AC127" t="s">
        <v>637</v>
      </c>
      <c r="AD127" t="s">
        <v>636</v>
      </c>
      <c r="AE127">
        <v>10</v>
      </c>
      <c r="AF127">
        <v>6</v>
      </c>
      <c r="AH127" t="s">
        <v>416</v>
      </c>
      <c r="AJ127" t="s">
        <v>46</v>
      </c>
      <c r="AK127" t="s">
        <v>115</v>
      </c>
      <c r="AM127">
        <v>1471</v>
      </c>
      <c r="AN127">
        <v>1307</v>
      </c>
    </row>
    <row r="128" spans="1:40" x14ac:dyDescent="0.25">
      <c r="A128" t="s">
        <v>407</v>
      </c>
      <c r="B128" t="s">
        <v>407</v>
      </c>
      <c r="C128" t="s">
        <v>407</v>
      </c>
      <c r="D128" t="s">
        <v>407</v>
      </c>
      <c r="E128" t="s">
        <v>407</v>
      </c>
      <c r="F128" t="s">
        <v>407</v>
      </c>
      <c r="G128" t="s">
        <v>407</v>
      </c>
      <c r="H128" t="s">
        <v>407</v>
      </c>
      <c r="I128" t="s">
        <v>407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407</v>
      </c>
      <c r="R128" t="s">
        <v>407</v>
      </c>
      <c r="S128" t="s">
        <v>407</v>
      </c>
      <c r="T128" t="s">
        <v>407</v>
      </c>
      <c r="U128" t="s">
        <v>407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407</v>
      </c>
      <c r="AC128" t="s">
        <v>637</v>
      </c>
      <c r="AD128" t="s">
        <v>636</v>
      </c>
      <c r="AE128">
        <v>10</v>
      </c>
      <c r="AF128">
        <v>7</v>
      </c>
      <c r="AH128" t="s">
        <v>408</v>
      </c>
      <c r="AJ128" t="s">
        <v>37</v>
      </c>
      <c r="AK128" t="s">
        <v>115</v>
      </c>
      <c r="AM128">
        <v>4027</v>
      </c>
      <c r="AN128">
        <v>3099</v>
      </c>
    </row>
    <row r="129" spans="1:40" x14ac:dyDescent="0.25">
      <c r="A129" t="s">
        <v>407</v>
      </c>
      <c r="B129" t="s">
        <v>407</v>
      </c>
      <c r="C129" t="s">
        <v>407</v>
      </c>
      <c r="D129" t="s">
        <v>407</v>
      </c>
      <c r="E129" t="s">
        <v>407</v>
      </c>
      <c r="F129" t="s">
        <v>407</v>
      </c>
      <c r="G129" t="s">
        <v>407</v>
      </c>
      <c r="H129" t="s">
        <v>407</v>
      </c>
      <c r="I129" t="s">
        <v>407</v>
      </c>
      <c r="J129" t="s">
        <v>407</v>
      </c>
      <c r="K129" t="s">
        <v>407</v>
      </c>
      <c r="L129" t="s">
        <v>407</v>
      </c>
      <c r="M129" t="s">
        <v>407</v>
      </c>
      <c r="N129" t="s">
        <v>407</v>
      </c>
      <c r="O129" t="s">
        <v>407</v>
      </c>
      <c r="P129" t="s">
        <v>407</v>
      </c>
      <c r="Q129" t="s">
        <v>407</v>
      </c>
      <c r="R129" t="s">
        <v>407</v>
      </c>
      <c r="S129" t="s">
        <v>407</v>
      </c>
      <c r="T129" t="s">
        <v>407</v>
      </c>
      <c r="U129" t="s">
        <v>407</v>
      </c>
      <c r="V129" t="s">
        <v>407</v>
      </c>
      <c r="W129" t="s">
        <v>407</v>
      </c>
      <c r="X129" t="s">
        <v>407</v>
      </c>
      <c r="Y129" t="s">
        <v>407</v>
      </c>
      <c r="Z129" t="s">
        <v>407</v>
      </c>
      <c r="AA129" t="s">
        <v>407</v>
      </c>
      <c r="AB129" t="s">
        <v>407</v>
      </c>
      <c r="AC129" t="s">
        <v>637</v>
      </c>
      <c r="AD129" t="s">
        <v>636</v>
      </c>
      <c r="AE129">
        <v>10</v>
      </c>
      <c r="AF129">
        <v>8</v>
      </c>
      <c r="AG129">
        <v>1</v>
      </c>
      <c r="AH129" t="s">
        <v>450</v>
      </c>
      <c r="AJ129" t="s">
        <v>67</v>
      </c>
      <c r="AK129" t="s">
        <v>114</v>
      </c>
      <c r="AM129">
        <v>1965</v>
      </c>
      <c r="AN129">
        <v>438</v>
      </c>
    </row>
    <row r="130" spans="1:40" x14ac:dyDescent="0.25">
      <c r="A130" t="s">
        <v>407</v>
      </c>
      <c r="B130" t="s">
        <v>407</v>
      </c>
      <c r="C130" t="s">
        <v>407</v>
      </c>
      <c r="D130" t="s">
        <v>407</v>
      </c>
      <c r="E130" t="s">
        <v>407</v>
      </c>
      <c r="F130" t="s">
        <v>407</v>
      </c>
      <c r="G130" t="s">
        <v>407</v>
      </c>
      <c r="H130" t="s">
        <v>407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407</v>
      </c>
      <c r="O130" t="s">
        <v>407</v>
      </c>
      <c r="P130" t="s">
        <v>407</v>
      </c>
      <c r="Q130" t="s">
        <v>407</v>
      </c>
      <c r="R130" t="s">
        <v>407</v>
      </c>
      <c r="S130" t="s">
        <v>407</v>
      </c>
      <c r="T130" t="s">
        <v>407</v>
      </c>
      <c r="U130" t="s">
        <v>407</v>
      </c>
      <c r="V130" t="s">
        <v>407</v>
      </c>
      <c r="W130" t="s">
        <v>407</v>
      </c>
      <c r="X130" t="s">
        <v>407</v>
      </c>
      <c r="Y130" t="s">
        <v>407</v>
      </c>
      <c r="Z130" t="s">
        <v>407</v>
      </c>
      <c r="AA130" t="s">
        <v>407</v>
      </c>
      <c r="AB130" t="s">
        <v>407</v>
      </c>
      <c r="AC130" t="s">
        <v>637</v>
      </c>
      <c r="AD130" t="s">
        <v>636</v>
      </c>
      <c r="AE130">
        <v>10</v>
      </c>
      <c r="AF130">
        <v>9</v>
      </c>
      <c r="AH130" t="s">
        <v>411</v>
      </c>
      <c r="AJ130" t="s">
        <v>41</v>
      </c>
      <c r="AK130" t="s">
        <v>119</v>
      </c>
      <c r="AM130">
        <v>4353</v>
      </c>
      <c r="AN130">
        <v>2316</v>
      </c>
    </row>
    <row r="131" spans="1:40" x14ac:dyDescent="0.25">
      <c r="A131" t="s">
        <v>407</v>
      </c>
      <c r="B131" t="s">
        <v>407</v>
      </c>
      <c r="C131" t="s">
        <v>407</v>
      </c>
      <c r="D131" t="s">
        <v>407</v>
      </c>
      <c r="E131" t="s">
        <v>407</v>
      </c>
      <c r="F131" t="s">
        <v>407</v>
      </c>
      <c r="G131" t="s">
        <v>407</v>
      </c>
      <c r="H131" t="s">
        <v>407</v>
      </c>
      <c r="I131" t="s">
        <v>407</v>
      </c>
      <c r="J131" t="s">
        <v>407</v>
      </c>
      <c r="K131" t="s">
        <v>407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407</v>
      </c>
      <c r="R131" t="s">
        <v>407</v>
      </c>
      <c r="S131" t="s">
        <v>407</v>
      </c>
      <c r="T131" t="s">
        <v>407</v>
      </c>
      <c r="U131" t="s">
        <v>407</v>
      </c>
      <c r="V131" t="s">
        <v>407</v>
      </c>
      <c r="W131" t="s">
        <v>407</v>
      </c>
      <c r="X131" t="s">
        <v>407</v>
      </c>
      <c r="Y131" t="s">
        <v>407</v>
      </c>
      <c r="Z131" t="s">
        <v>407</v>
      </c>
      <c r="AA131" t="s">
        <v>407</v>
      </c>
      <c r="AB131" t="s">
        <v>407</v>
      </c>
      <c r="AC131" t="s">
        <v>637</v>
      </c>
      <c r="AD131" t="s">
        <v>636</v>
      </c>
      <c r="AE131">
        <v>10</v>
      </c>
      <c r="AF131">
        <v>10</v>
      </c>
      <c r="AH131" t="s">
        <v>408</v>
      </c>
      <c r="AJ131" t="s">
        <v>37</v>
      </c>
      <c r="AK131" t="s">
        <v>115</v>
      </c>
      <c r="AM131">
        <v>1625</v>
      </c>
      <c r="AN131">
        <v>2345</v>
      </c>
    </row>
    <row r="132" spans="1:40" x14ac:dyDescent="0.25">
      <c r="A132" t="s">
        <v>407</v>
      </c>
      <c r="B132" t="s">
        <v>407</v>
      </c>
      <c r="C132" t="s">
        <v>407</v>
      </c>
      <c r="D132" t="s">
        <v>407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407</v>
      </c>
      <c r="Q132" t="s">
        <v>407</v>
      </c>
      <c r="R132" t="s">
        <v>407</v>
      </c>
      <c r="S132" t="s">
        <v>407</v>
      </c>
      <c r="T132" t="s">
        <v>407</v>
      </c>
      <c r="U132" t="s">
        <v>407</v>
      </c>
      <c r="V132" t="s">
        <v>407</v>
      </c>
      <c r="W132" t="s">
        <v>407</v>
      </c>
      <c r="X132" t="s">
        <v>407</v>
      </c>
      <c r="Y132" t="s">
        <v>407</v>
      </c>
      <c r="Z132" t="s">
        <v>407</v>
      </c>
      <c r="AA132" t="s">
        <v>407</v>
      </c>
      <c r="AB132" t="s">
        <v>407</v>
      </c>
      <c r="AC132" t="s">
        <v>639</v>
      </c>
      <c r="AD132" t="s">
        <v>638</v>
      </c>
      <c r="AE132">
        <v>10</v>
      </c>
      <c r="AF132">
        <v>1</v>
      </c>
      <c r="AG132">
        <v>3</v>
      </c>
      <c r="AH132" t="s">
        <v>410</v>
      </c>
      <c r="AJ132" t="s">
        <v>40</v>
      </c>
      <c r="AK132" t="s">
        <v>118</v>
      </c>
      <c r="AM132">
        <v>2732</v>
      </c>
      <c r="AN132">
        <v>882</v>
      </c>
    </row>
    <row r="133" spans="1:40" x14ac:dyDescent="0.25">
      <c r="A133" t="s">
        <v>407</v>
      </c>
      <c r="B133" t="s">
        <v>407</v>
      </c>
      <c r="C133" t="s">
        <v>407</v>
      </c>
      <c r="D133" t="s">
        <v>407</v>
      </c>
      <c r="E133" t="s">
        <v>407</v>
      </c>
      <c r="F133" t="s">
        <v>407</v>
      </c>
      <c r="G133" t="s">
        <v>407</v>
      </c>
      <c r="H133" t="s">
        <v>407</v>
      </c>
      <c r="I133" t="s">
        <v>407</v>
      </c>
      <c r="J133" t="s">
        <v>407</v>
      </c>
      <c r="K133" t="s">
        <v>407</v>
      </c>
      <c r="L133" t="s">
        <v>407</v>
      </c>
      <c r="M133" t="s">
        <v>407</v>
      </c>
      <c r="N133" t="s">
        <v>407</v>
      </c>
      <c r="O133" t="s">
        <v>407</v>
      </c>
      <c r="P133" t="s">
        <v>407</v>
      </c>
      <c r="Q133" t="s">
        <v>407</v>
      </c>
      <c r="R133" t="s">
        <v>407</v>
      </c>
      <c r="S133" t="s">
        <v>407</v>
      </c>
      <c r="T133" t="s">
        <v>407</v>
      </c>
      <c r="U133" t="s">
        <v>407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407</v>
      </c>
      <c r="AB133" t="s">
        <v>407</v>
      </c>
      <c r="AC133" t="s">
        <v>639</v>
      </c>
      <c r="AD133" t="s">
        <v>638</v>
      </c>
      <c r="AE133">
        <v>10</v>
      </c>
      <c r="AF133">
        <v>2</v>
      </c>
      <c r="AH133" t="s">
        <v>408</v>
      </c>
      <c r="AJ133" t="s">
        <v>37</v>
      </c>
      <c r="AK133" t="s">
        <v>115</v>
      </c>
      <c r="AM133">
        <v>2127</v>
      </c>
      <c r="AN133">
        <v>350</v>
      </c>
    </row>
    <row r="134" spans="1:40" x14ac:dyDescent="0.25">
      <c r="A134" t="s">
        <v>407</v>
      </c>
      <c r="B134" t="s">
        <v>407</v>
      </c>
      <c r="C134" t="s">
        <v>407</v>
      </c>
      <c r="D134" t="s">
        <v>407</v>
      </c>
      <c r="E134" t="s">
        <v>407</v>
      </c>
      <c r="F134" t="s">
        <v>407</v>
      </c>
      <c r="G134" t="s">
        <v>407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t="s">
        <v>407</v>
      </c>
      <c r="V134" t="s">
        <v>407</v>
      </c>
      <c r="W134" t="s">
        <v>407</v>
      </c>
      <c r="X134" t="s">
        <v>407</v>
      </c>
      <c r="Y134" t="s">
        <v>407</v>
      </c>
      <c r="Z134" t="s">
        <v>407</v>
      </c>
      <c r="AA134" t="s">
        <v>407</v>
      </c>
      <c r="AB134" t="s">
        <v>407</v>
      </c>
      <c r="AC134" t="s">
        <v>639</v>
      </c>
      <c r="AD134" t="s">
        <v>638</v>
      </c>
      <c r="AE134">
        <v>10</v>
      </c>
      <c r="AF134">
        <v>3</v>
      </c>
      <c r="AH134" t="s">
        <v>408</v>
      </c>
      <c r="AJ134" t="s">
        <v>37</v>
      </c>
      <c r="AK134" t="s">
        <v>115</v>
      </c>
      <c r="AM134">
        <v>1275</v>
      </c>
      <c r="AN134">
        <v>2699</v>
      </c>
    </row>
    <row r="135" spans="1:40" x14ac:dyDescent="0.25">
      <c r="A135" t="s">
        <v>407</v>
      </c>
      <c r="B135" t="s">
        <v>407</v>
      </c>
      <c r="C135" t="s">
        <v>407</v>
      </c>
      <c r="D135" t="s">
        <v>407</v>
      </c>
      <c r="E135" t="s">
        <v>407</v>
      </c>
      <c r="F135" t="s">
        <v>407</v>
      </c>
      <c r="G135" t="s">
        <v>407</v>
      </c>
      <c r="H135" t="s">
        <v>407</v>
      </c>
      <c r="I135" t="s">
        <v>407</v>
      </c>
      <c r="J135" t="s">
        <v>407</v>
      </c>
      <c r="K135" t="s">
        <v>407</v>
      </c>
      <c r="L135" t="s">
        <v>407</v>
      </c>
      <c r="M135" t="s">
        <v>407</v>
      </c>
      <c r="N135" t="s">
        <v>407</v>
      </c>
      <c r="O135" t="s">
        <v>407</v>
      </c>
      <c r="P135" t="s">
        <v>407</v>
      </c>
      <c r="Q135" t="s">
        <v>407</v>
      </c>
      <c r="R135" t="s">
        <v>407</v>
      </c>
      <c r="S135" t="s">
        <v>407</v>
      </c>
      <c r="T135" t="s">
        <v>407</v>
      </c>
      <c r="U135" t="s">
        <v>407</v>
      </c>
      <c r="V135" t="s">
        <v>407</v>
      </c>
      <c r="W135" t="s">
        <v>407</v>
      </c>
      <c r="X135" t="s">
        <v>407</v>
      </c>
      <c r="Y135" t="s">
        <v>407</v>
      </c>
      <c r="Z135" t="s">
        <v>407</v>
      </c>
      <c r="AA135" t="s">
        <v>407</v>
      </c>
      <c r="AB135" t="s">
        <v>407</v>
      </c>
      <c r="AC135" t="s">
        <v>639</v>
      </c>
      <c r="AD135" t="s">
        <v>638</v>
      </c>
      <c r="AE135">
        <v>10</v>
      </c>
      <c r="AF135">
        <v>4</v>
      </c>
      <c r="AG135">
        <v>3</v>
      </c>
      <c r="AH135" t="s">
        <v>410</v>
      </c>
      <c r="AJ135" t="s">
        <v>40</v>
      </c>
      <c r="AK135" t="s">
        <v>118</v>
      </c>
      <c r="AM135">
        <v>3961</v>
      </c>
      <c r="AN135">
        <v>1610</v>
      </c>
    </row>
    <row r="136" spans="1:40" x14ac:dyDescent="0.25">
      <c r="A136" t="s">
        <v>407</v>
      </c>
      <c r="B136" t="s">
        <v>407</v>
      </c>
      <c r="C136" t="s">
        <v>407</v>
      </c>
      <c r="D136" t="s">
        <v>407</v>
      </c>
      <c r="E136" t="s">
        <v>407</v>
      </c>
      <c r="F136" t="s">
        <v>407</v>
      </c>
      <c r="G136" t="s">
        <v>407</v>
      </c>
      <c r="H136" t="s">
        <v>407</v>
      </c>
      <c r="I136" t="s">
        <v>407</v>
      </c>
      <c r="J136" t="s">
        <v>407</v>
      </c>
      <c r="K136" t="s">
        <v>407</v>
      </c>
      <c r="L136" t="s">
        <v>407</v>
      </c>
      <c r="M136" t="s">
        <v>407</v>
      </c>
      <c r="N136" t="s">
        <v>407</v>
      </c>
      <c r="O136" t="s">
        <v>407</v>
      </c>
      <c r="P136" t="s">
        <v>407</v>
      </c>
      <c r="Q136" t="s">
        <v>407</v>
      </c>
      <c r="R136" t="s">
        <v>407</v>
      </c>
      <c r="S136" t="s">
        <v>407</v>
      </c>
      <c r="T136" t="s">
        <v>407</v>
      </c>
      <c r="U136" t="s">
        <v>407</v>
      </c>
      <c r="V136" t="s">
        <v>407</v>
      </c>
      <c r="W136" t="s">
        <v>407</v>
      </c>
      <c r="X136" t="s">
        <v>407</v>
      </c>
      <c r="Y136" t="s">
        <v>407</v>
      </c>
      <c r="Z136" t="s">
        <v>407</v>
      </c>
      <c r="AA136" t="s">
        <v>407</v>
      </c>
      <c r="AB136" t="s">
        <v>407</v>
      </c>
      <c r="AC136" t="s">
        <v>639</v>
      </c>
      <c r="AD136" t="s">
        <v>638</v>
      </c>
      <c r="AE136">
        <v>10</v>
      </c>
      <c r="AF136">
        <v>5</v>
      </c>
      <c r="AG136">
        <v>1</v>
      </c>
      <c r="AH136" t="s">
        <v>640</v>
      </c>
      <c r="AJ136" t="s">
        <v>211</v>
      </c>
      <c r="AK136" t="s">
        <v>114</v>
      </c>
      <c r="AM136">
        <v>4220</v>
      </c>
      <c r="AN136">
        <v>512</v>
      </c>
    </row>
    <row r="137" spans="1:40" x14ac:dyDescent="0.25">
      <c r="A137" t="s">
        <v>407</v>
      </c>
      <c r="B137" t="s">
        <v>407</v>
      </c>
      <c r="C137" t="s">
        <v>407</v>
      </c>
      <c r="D137" t="s">
        <v>407</v>
      </c>
      <c r="E137" t="s">
        <v>407</v>
      </c>
      <c r="F137" t="s">
        <v>407</v>
      </c>
      <c r="G137" t="s">
        <v>407</v>
      </c>
      <c r="H137" t="s">
        <v>407</v>
      </c>
      <c r="I137" t="s">
        <v>407</v>
      </c>
      <c r="J137" t="s">
        <v>407</v>
      </c>
      <c r="K137" t="s">
        <v>407</v>
      </c>
      <c r="L137" t="s">
        <v>407</v>
      </c>
      <c r="M137" t="s">
        <v>407</v>
      </c>
      <c r="N137" t="s">
        <v>407</v>
      </c>
      <c r="O137" t="s">
        <v>407</v>
      </c>
      <c r="P137" t="s">
        <v>407</v>
      </c>
      <c r="Q137" t="s">
        <v>407</v>
      </c>
      <c r="R137" t="s">
        <v>407</v>
      </c>
      <c r="S137" t="s">
        <v>407</v>
      </c>
      <c r="T137" t="s">
        <v>407</v>
      </c>
      <c r="U137" t="s">
        <v>407</v>
      </c>
      <c r="V137" t="s">
        <v>407</v>
      </c>
      <c r="W137" t="s">
        <v>407</v>
      </c>
      <c r="X137" t="s">
        <v>407</v>
      </c>
      <c r="Y137" t="s">
        <v>407</v>
      </c>
      <c r="Z137" t="s">
        <v>407</v>
      </c>
      <c r="AA137" t="s">
        <v>407</v>
      </c>
      <c r="AB137" t="s">
        <v>407</v>
      </c>
      <c r="AC137" t="s">
        <v>639</v>
      </c>
      <c r="AD137" t="s">
        <v>638</v>
      </c>
      <c r="AE137">
        <v>10</v>
      </c>
      <c r="AF137">
        <v>6</v>
      </c>
      <c r="AH137" t="s">
        <v>408</v>
      </c>
      <c r="AJ137" t="s">
        <v>37</v>
      </c>
      <c r="AK137" t="s">
        <v>115</v>
      </c>
      <c r="AM137">
        <v>3256</v>
      </c>
      <c r="AN137">
        <v>3529</v>
      </c>
    </row>
    <row r="138" spans="1:40" x14ac:dyDescent="0.25">
      <c r="A138" t="s">
        <v>407</v>
      </c>
      <c r="B138" t="s">
        <v>407</v>
      </c>
      <c r="C138" t="s">
        <v>407</v>
      </c>
      <c r="D138" t="s">
        <v>407</v>
      </c>
      <c r="E138" t="s">
        <v>407</v>
      </c>
      <c r="F138" t="s">
        <v>407</v>
      </c>
      <c r="G138" t="s">
        <v>407</v>
      </c>
      <c r="H138" t="s">
        <v>407</v>
      </c>
      <c r="I138" t="s">
        <v>407</v>
      </c>
      <c r="J138" t="s">
        <v>407</v>
      </c>
      <c r="K138" t="s">
        <v>407</v>
      </c>
      <c r="L138" t="s">
        <v>407</v>
      </c>
      <c r="M138" t="s">
        <v>407</v>
      </c>
      <c r="N138" t="s">
        <v>407</v>
      </c>
      <c r="O138" t="s">
        <v>407</v>
      </c>
      <c r="P138" t="s">
        <v>407</v>
      </c>
      <c r="Q138" t="s">
        <v>407</v>
      </c>
      <c r="R138" t="s">
        <v>407</v>
      </c>
      <c r="S138" t="s">
        <v>407</v>
      </c>
      <c r="T138" t="s">
        <v>407</v>
      </c>
      <c r="U138" t="s">
        <v>407</v>
      </c>
      <c r="V138" t="s">
        <v>407</v>
      </c>
      <c r="W138" t="s">
        <v>407</v>
      </c>
      <c r="X138" t="s">
        <v>407</v>
      </c>
      <c r="Y138" t="s">
        <v>407</v>
      </c>
      <c r="Z138" t="s">
        <v>407</v>
      </c>
      <c r="AA138" t="s">
        <v>407</v>
      </c>
      <c r="AB138" t="s">
        <v>407</v>
      </c>
      <c r="AC138" t="s">
        <v>639</v>
      </c>
      <c r="AD138" t="s">
        <v>638</v>
      </c>
      <c r="AE138">
        <v>10</v>
      </c>
      <c r="AF138">
        <v>7</v>
      </c>
      <c r="AH138" t="s">
        <v>415</v>
      </c>
      <c r="AJ138" t="s">
        <v>44</v>
      </c>
      <c r="AK138" t="s">
        <v>120</v>
      </c>
      <c r="AM138">
        <v>3715</v>
      </c>
      <c r="AN138">
        <v>3030</v>
      </c>
    </row>
    <row r="139" spans="1:40" x14ac:dyDescent="0.25">
      <c r="A139" t="s">
        <v>407</v>
      </c>
      <c r="B139" t="s">
        <v>407</v>
      </c>
      <c r="C139" t="s">
        <v>407</v>
      </c>
      <c r="D139" t="s">
        <v>407</v>
      </c>
      <c r="E139" t="s">
        <v>407</v>
      </c>
      <c r="F139" t="s">
        <v>407</v>
      </c>
      <c r="G139" t="s">
        <v>407</v>
      </c>
      <c r="H139" t="s">
        <v>407</v>
      </c>
      <c r="I139" t="s">
        <v>407</v>
      </c>
      <c r="J139" t="s">
        <v>407</v>
      </c>
      <c r="K139" t="s">
        <v>407</v>
      </c>
      <c r="L139" t="s">
        <v>407</v>
      </c>
      <c r="M139" t="s">
        <v>407</v>
      </c>
      <c r="N139" t="s">
        <v>407</v>
      </c>
      <c r="O139" t="s">
        <v>407</v>
      </c>
      <c r="P139" t="s">
        <v>407</v>
      </c>
      <c r="Q139" t="s">
        <v>407</v>
      </c>
      <c r="R139" t="s">
        <v>407</v>
      </c>
      <c r="S139" t="s">
        <v>407</v>
      </c>
      <c r="T139" t="s">
        <v>407</v>
      </c>
      <c r="U139" t="s">
        <v>407</v>
      </c>
      <c r="V139" t="s">
        <v>407</v>
      </c>
      <c r="W139" t="s">
        <v>407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639</v>
      </c>
      <c r="AD139" t="s">
        <v>638</v>
      </c>
      <c r="AE139">
        <v>10</v>
      </c>
      <c r="AF139">
        <v>8</v>
      </c>
      <c r="AH139" t="s">
        <v>408</v>
      </c>
      <c r="AJ139" t="s">
        <v>37</v>
      </c>
      <c r="AK139" t="s">
        <v>115</v>
      </c>
      <c r="AM139">
        <v>2015</v>
      </c>
      <c r="AN139">
        <v>1979</v>
      </c>
    </row>
    <row r="140" spans="1:40" x14ac:dyDescent="0.25">
      <c r="A140" t="s">
        <v>407</v>
      </c>
      <c r="B140" t="s">
        <v>407</v>
      </c>
      <c r="C140" t="s">
        <v>407</v>
      </c>
      <c r="D140" t="s">
        <v>407</v>
      </c>
      <c r="E140" t="s">
        <v>407</v>
      </c>
      <c r="F140" t="s">
        <v>407</v>
      </c>
      <c r="G140" t="s">
        <v>407</v>
      </c>
      <c r="H140" t="s">
        <v>407</v>
      </c>
      <c r="I140" t="s">
        <v>407</v>
      </c>
      <c r="J140" t="s">
        <v>407</v>
      </c>
      <c r="K140" t="s">
        <v>407</v>
      </c>
      <c r="L140" t="s">
        <v>407</v>
      </c>
      <c r="M140" t="s">
        <v>407</v>
      </c>
      <c r="N140" t="s">
        <v>407</v>
      </c>
      <c r="O140" t="s">
        <v>407</v>
      </c>
      <c r="P140" t="s">
        <v>407</v>
      </c>
      <c r="Q140" t="s">
        <v>407</v>
      </c>
      <c r="R140" t="s">
        <v>407</v>
      </c>
      <c r="S140" t="s">
        <v>407</v>
      </c>
      <c r="T140" t="s">
        <v>407</v>
      </c>
      <c r="U140" t="s">
        <v>407</v>
      </c>
      <c r="V140" t="s">
        <v>407</v>
      </c>
      <c r="W140" t="s">
        <v>407</v>
      </c>
      <c r="X140" t="s">
        <v>407</v>
      </c>
      <c r="Y140" t="s">
        <v>407</v>
      </c>
      <c r="Z140" t="s">
        <v>407</v>
      </c>
      <c r="AA140" t="s">
        <v>407</v>
      </c>
      <c r="AB140" t="s">
        <v>407</v>
      </c>
      <c r="AC140" t="s">
        <v>639</v>
      </c>
      <c r="AD140" t="s">
        <v>638</v>
      </c>
      <c r="AE140">
        <v>10</v>
      </c>
      <c r="AF140">
        <v>9</v>
      </c>
      <c r="AH140" t="s">
        <v>408</v>
      </c>
      <c r="AJ140" t="s">
        <v>37</v>
      </c>
      <c r="AK140" t="s">
        <v>115</v>
      </c>
      <c r="AM140">
        <v>3598</v>
      </c>
      <c r="AN140">
        <v>1870</v>
      </c>
    </row>
    <row r="141" spans="1:40" x14ac:dyDescent="0.25">
      <c r="A141" t="s">
        <v>407</v>
      </c>
      <c r="B141" t="s">
        <v>407</v>
      </c>
      <c r="C141" t="s">
        <v>407</v>
      </c>
      <c r="D141" t="s">
        <v>407</v>
      </c>
      <c r="E141" t="s">
        <v>407</v>
      </c>
      <c r="F141" t="s">
        <v>407</v>
      </c>
      <c r="G141" t="s">
        <v>407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407</v>
      </c>
      <c r="O141" t="s">
        <v>407</v>
      </c>
      <c r="P141" t="s">
        <v>407</v>
      </c>
      <c r="Q141" t="s">
        <v>407</v>
      </c>
      <c r="R141" t="s">
        <v>407</v>
      </c>
      <c r="S141" t="s">
        <v>407</v>
      </c>
      <c r="T141" t="s">
        <v>407</v>
      </c>
      <c r="U141" t="s">
        <v>407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407</v>
      </c>
      <c r="AB141" t="s">
        <v>407</v>
      </c>
      <c r="AC141" t="s">
        <v>639</v>
      </c>
      <c r="AD141" t="s">
        <v>638</v>
      </c>
      <c r="AE141">
        <v>10</v>
      </c>
      <c r="AF141">
        <v>10</v>
      </c>
      <c r="AH141" t="s">
        <v>411</v>
      </c>
      <c r="AJ141" t="s">
        <v>41</v>
      </c>
      <c r="AK141" t="s">
        <v>119</v>
      </c>
      <c r="AM141">
        <v>2676</v>
      </c>
      <c r="AN141">
        <v>2010</v>
      </c>
    </row>
    <row r="142" spans="1:40" x14ac:dyDescent="0.25">
      <c r="A142" t="s">
        <v>407</v>
      </c>
      <c r="B142" t="s">
        <v>407</v>
      </c>
      <c r="C142" t="s">
        <v>407</v>
      </c>
      <c r="D142" t="s">
        <v>407</v>
      </c>
      <c r="E142" t="s">
        <v>407</v>
      </c>
      <c r="F142" t="s">
        <v>407</v>
      </c>
      <c r="G142" t="s">
        <v>407</v>
      </c>
      <c r="H142" t="s">
        <v>407</v>
      </c>
      <c r="I142" t="s">
        <v>407</v>
      </c>
      <c r="J142" t="s">
        <v>407</v>
      </c>
      <c r="K142" t="s">
        <v>407</v>
      </c>
      <c r="L142" t="s">
        <v>407</v>
      </c>
      <c r="M142" t="s">
        <v>407</v>
      </c>
      <c r="N142" t="s">
        <v>407</v>
      </c>
      <c r="O142" t="s">
        <v>407</v>
      </c>
      <c r="P142" t="s">
        <v>407</v>
      </c>
      <c r="Q142" t="s">
        <v>407</v>
      </c>
      <c r="R142" t="s">
        <v>407</v>
      </c>
      <c r="S142" t="s">
        <v>407</v>
      </c>
      <c r="T142" t="s">
        <v>407</v>
      </c>
      <c r="U142" t="s">
        <v>407</v>
      </c>
      <c r="V142" t="s">
        <v>407</v>
      </c>
      <c r="W142" t="s">
        <v>407</v>
      </c>
      <c r="X142" t="s">
        <v>407</v>
      </c>
      <c r="Y142" t="s">
        <v>407</v>
      </c>
      <c r="Z142" t="s">
        <v>407</v>
      </c>
      <c r="AA142" t="s">
        <v>407</v>
      </c>
      <c r="AB142" t="s">
        <v>407</v>
      </c>
      <c r="AC142" t="s">
        <v>642</v>
      </c>
      <c r="AD142" t="s">
        <v>641</v>
      </c>
      <c r="AE142">
        <v>10</v>
      </c>
      <c r="AF142">
        <v>1</v>
      </c>
      <c r="AG142">
        <v>3</v>
      </c>
      <c r="AH142" t="s">
        <v>410</v>
      </c>
      <c r="AJ142" t="s">
        <v>40</v>
      </c>
      <c r="AK142" t="s">
        <v>118</v>
      </c>
      <c r="AM142">
        <v>2503</v>
      </c>
      <c r="AN142">
        <v>2802</v>
      </c>
    </row>
    <row r="143" spans="1:40" x14ac:dyDescent="0.25">
      <c r="A143" t="s">
        <v>407</v>
      </c>
      <c r="B143" t="s">
        <v>407</v>
      </c>
      <c r="C143" t="s">
        <v>407</v>
      </c>
      <c r="D143" t="s">
        <v>407</v>
      </c>
      <c r="E143" t="s">
        <v>407</v>
      </c>
      <c r="F143" t="s">
        <v>407</v>
      </c>
      <c r="G143" t="s">
        <v>407</v>
      </c>
      <c r="H143" t="s">
        <v>407</v>
      </c>
      <c r="I143" t="s">
        <v>407</v>
      </c>
      <c r="J143" t="s">
        <v>407</v>
      </c>
      <c r="K143" t="s">
        <v>407</v>
      </c>
      <c r="L143" t="s">
        <v>407</v>
      </c>
      <c r="M143" t="s">
        <v>407</v>
      </c>
      <c r="N143" t="s">
        <v>407</v>
      </c>
      <c r="O143" t="s">
        <v>407</v>
      </c>
      <c r="P143" t="s">
        <v>407</v>
      </c>
      <c r="Q143" t="s">
        <v>407</v>
      </c>
      <c r="R143" t="s">
        <v>407</v>
      </c>
      <c r="S143" t="s">
        <v>407</v>
      </c>
      <c r="T143" t="s">
        <v>407</v>
      </c>
      <c r="U143" t="s">
        <v>407</v>
      </c>
      <c r="V143" t="s">
        <v>407</v>
      </c>
      <c r="W143" t="s">
        <v>407</v>
      </c>
      <c r="X143" t="s">
        <v>407</v>
      </c>
      <c r="Y143" t="s">
        <v>407</v>
      </c>
      <c r="Z143" t="s">
        <v>407</v>
      </c>
      <c r="AA143" t="s">
        <v>407</v>
      </c>
      <c r="AB143" t="s">
        <v>407</v>
      </c>
      <c r="AC143" t="s">
        <v>642</v>
      </c>
      <c r="AD143" t="s">
        <v>641</v>
      </c>
      <c r="AE143">
        <v>10</v>
      </c>
      <c r="AF143">
        <v>2</v>
      </c>
      <c r="AH143" t="s">
        <v>415</v>
      </c>
      <c r="AJ143" t="s">
        <v>44</v>
      </c>
      <c r="AK143" t="s">
        <v>120</v>
      </c>
      <c r="AM143">
        <v>2569</v>
      </c>
      <c r="AN143">
        <v>757</v>
      </c>
    </row>
    <row r="144" spans="1:40" x14ac:dyDescent="0.25">
      <c r="A144" t="s">
        <v>407</v>
      </c>
      <c r="B144" t="s">
        <v>407</v>
      </c>
      <c r="C144" t="s">
        <v>407</v>
      </c>
      <c r="D144" t="s">
        <v>407</v>
      </c>
      <c r="E144" t="s">
        <v>407</v>
      </c>
      <c r="F144" t="s">
        <v>407</v>
      </c>
      <c r="G144" t="s">
        <v>407</v>
      </c>
      <c r="H144" t="s">
        <v>407</v>
      </c>
      <c r="I144" t="s">
        <v>407</v>
      </c>
      <c r="J144" t="s">
        <v>407</v>
      </c>
      <c r="K144" t="s">
        <v>407</v>
      </c>
      <c r="L144" t="s">
        <v>407</v>
      </c>
      <c r="M144" t="s">
        <v>407</v>
      </c>
      <c r="N144" t="s">
        <v>407</v>
      </c>
      <c r="O144" t="s">
        <v>407</v>
      </c>
      <c r="P144" t="s">
        <v>407</v>
      </c>
      <c r="Q144" t="s">
        <v>407</v>
      </c>
      <c r="R144" t="s">
        <v>407</v>
      </c>
      <c r="S144" t="s">
        <v>407</v>
      </c>
      <c r="T144" t="s">
        <v>407</v>
      </c>
      <c r="U144" t="s">
        <v>407</v>
      </c>
      <c r="V144" t="s">
        <v>407</v>
      </c>
      <c r="W144" t="s">
        <v>407</v>
      </c>
      <c r="X144" t="s">
        <v>407</v>
      </c>
      <c r="Y144" t="s">
        <v>407</v>
      </c>
      <c r="Z144" t="s">
        <v>407</v>
      </c>
      <c r="AA144" t="s">
        <v>407</v>
      </c>
      <c r="AB144" t="s">
        <v>407</v>
      </c>
      <c r="AC144" t="s">
        <v>642</v>
      </c>
      <c r="AD144" t="s">
        <v>641</v>
      </c>
      <c r="AE144">
        <v>10</v>
      </c>
      <c r="AF144">
        <v>3</v>
      </c>
      <c r="AH144" t="s">
        <v>408</v>
      </c>
      <c r="AJ144" t="s">
        <v>37</v>
      </c>
      <c r="AK144" t="s">
        <v>115</v>
      </c>
      <c r="AM144">
        <v>3894</v>
      </c>
      <c r="AN144">
        <v>1664</v>
      </c>
    </row>
    <row r="145" spans="1:40" x14ac:dyDescent="0.25">
      <c r="A145" t="s">
        <v>407</v>
      </c>
      <c r="B145" t="s">
        <v>407</v>
      </c>
      <c r="C145" t="s">
        <v>407</v>
      </c>
      <c r="D145" t="s">
        <v>407</v>
      </c>
      <c r="E145" t="s">
        <v>407</v>
      </c>
      <c r="F145" t="s">
        <v>407</v>
      </c>
      <c r="G145" t="s">
        <v>407</v>
      </c>
      <c r="H145" t="s">
        <v>407</v>
      </c>
      <c r="I145" t="s">
        <v>407</v>
      </c>
      <c r="J145" t="s">
        <v>407</v>
      </c>
      <c r="K145" t="s">
        <v>407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407</v>
      </c>
      <c r="S145" t="s">
        <v>407</v>
      </c>
      <c r="T145" t="s">
        <v>407</v>
      </c>
      <c r="U145" t="s">
        <v>407</v>
      </c>
      <c r="V145" t="s">
        <v>407</v>
      </c>
      <c r="W145" t="s">
        <v>407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642</v>
      </c>
      <c r="AD145" t="s">
        <v>641</v>
      </c>
      <c r="AE145">
        <v>10</v>
      </c>
      <c r="AF145">
        <v>4</v>
      </c>
      <c r="AH145" t="s">
        <v>416</v>
      </c>
      <c r="AJ145" t="s">
        <v>46</v>
      </c>
      <c r="AK145" t="s">
        <v>115</v>
      </c>
      <c r="AM145">
        <v>2399</v>
      </c>
      <c r="AN145">
        <v>835</v>
      </c>
    </row>
    <row r="146" spans="1:40" x14ac:dyDescent="0.25">
      <c r="A146" t="s">
        <v>407</v>
      </c>
      <c r="B146" t="s">
        <v>407</v>
      </c>
      <c r="C146" t="s">
        <v>407</v>
      </c>
      <c r="D146" t="s">
        <v>407</v>
      </c>
      <c r="E146" t="s">
        <v>407</v>
      </c>
      <c r="F146" t="s">
        <v>407</v>
      </c>
      <c r="G146" t="s">
        <v>407</v>
      </c>
      <c r="H146" t="s">
        <v>407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  <c r="W146" t="s">
        <v>407</v>
      </c>
      <c r="X146" t="s">
        <v>407</v>
      </c>
      <c r="Y146" t="s">
        <v>407</v>
      </c>
      <c r="Z146" t="s">
        <v>407</v>
      </c>
      <c r="AA146" t="s">
        <v>407</v>
      </c>
      <c r="AB146" t="s">
        <v>407</v>
      </c>
      <c r="AC146" t="s">
        <v>642</v>
      </c>
      <c r="AD146" t="s">
        <v>641</v>
      </c>
      <c r="AE146">
        <v>10</v>
      </c>
      <c r="AF146">
        <v>5</v>
      </c>
      <c r="AG146">
        <v>1</v>
      </c>
      <c r="AH146" t="s">
        <v>629</v>
      </c>
      <c r="AJ146" t="s">
        <v>132</v>
      </c>
      <c r="AK146" t="s">
        <v>114</v>
      </c>
      <c r="AM146">
        <v>1674</v>
      </c>
      <c r="AN146">
        <v>2775</v>
      </c>
    </row>
    <row r="147" spans="1:40" x14ac:dyDescent="0.25">
      <c r="A147" t="s">
        <v>407</v>
      </c>
      <c r="B147" t="s">
        <v>407</v>
      </c>
      <c r="C147" t="s">
        <v>407</v>
      </c>
      <c r="D147" t="s">
        <v>407</v>
      </c>
      <c r="E147" t="s">
        <v>407</v>
      </c>
      <c r="F147" t="s">
        <v>407</v>
      </c>
      <c r="G147" t="s">
        <v>407</v>
      </c>
      <c r="H147" t="s">
        <v>407</v>
      </c>
      <c r="I147" t="s">
        <v>407</v>
      </c>
      <c r="J147" t="s">
        <v>407</v>
      </c>
      <c r="K147" t="s">
        <v>407</v>
      </c>
      <c r="L147" t="s">
        <v>407</v>
      </c>
      <c r="M147" t="s">
        <v>407</v>
      </c>
      <c r="N147" t="s">
        <v>407</v>
      </c>
      <c r="O147" t="s">
        <v>407</v>
      </c>
      <c r="P147" t="s">
        <v>407</v>
      </c>
      <c r="Q147" t="s">
        <v>407</v>
      </c>
      <c r="R147" t="s">
        <v>407</v>
      </c>
      <c r="S147" t="s">
        <v>407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642</v>
      </c>
      <c r="AD147" t="s">
        <v>641</v>
      </c>
      <c r="AE147">
        <v>10</v>
      </c>
      <c r="AF147">
        <v>6</v>
      </c>
      <c r="AH147" t="s">
        <v>415</v>
      </c>
      <c r="AJ147" t="s">
        <v>44</v>
      </c>
      <c r="AK147" t="s">
        <v>120</v>
      </c>
      <c r="AM147">
        <v>2734</v>
      </c>
      <c r="AN147">
        <v>2471</v>
      </c>
    </row>
    <row r="148" spans="1:40" x14ac:dyDescent="0.25">
      <c r="A148" t="s">
        <v>407</v>
      </c>
      <c r="B148" t="s">
        <v>407</v>
      </c>
      <c r="C148" t="s">
        <v>407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407</v>
      </c>
      <c r="J148" t="s">
        <v>407</v>
      </c>
      <c r="K148" t="s">
        <v>407</v>
      </c>
      <c r="L148" t="s">
        <v>407</v>
      </c>
      <c r="M148" t="s">
        <v>407</v>
      </c>
      <c r="N148" t="s">
        <v>407</v>
      </c>
      <c r="O148" t="s">
        <v>407</v>
      </c>
      <c r="P148" t="s">
        <v>407</v>
      </c>
      <c r="Q148" t="s">
        <v>407</v>
      </c>
      <c r="R148" t="s">
        <v>407</v>
      </c>
      <c r="S148" t="s">
        <v>407</v>
      </c>
      <c r="T148" t="s">
        <v>407</v>
      </c>
      <c r="U148" t="s">
        <v>407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407</v>
      </c>
      <c r="AB148" t="s">
        <v>407</v>
      </c>
      <c r="AC148" t="s">
        <v>642</v>
      </c>
      <c r="AD148" t="s">
        <v>641</v>
      </c>
      <c r="AE148">
        <v>10</v>
      </c>
      <c r="AF148">
        <v>7</v>
      </c>
      <c r="AG148">
        <v>1</v>
      </c>
      <c r="AH148" t="s">
        <v>409</v>
      </c>
      <c r="AJ148" t="s">
        <v>38</v>
      </c>
      <c r="AK148" t="s">
        <v>114</v>
      </c>
      <c r="AM148">
        <v>1804</v>
      </c>
      <c r="AN148">
        <v>543</v>
      </c>
    </row>
    <row r="149" spans="1:40" x14ac:dyDescent="0.25">
      <c r="A149" t="s">
        <v>407</v>
      </c>
      <c r="B149" t="s">
        <v>407</v>
      </c>
      <c r="C149" t="s">
        <v>407</v>
      </c>
      <c r="D149" t="s">
        <v>407</v>
      </c>
      <c r="E149" t="s">
        <v>407</v>
      </c>
      <c r="F149" t="s">
        <v>407</v>
      </c>
      <c r="G149" t="s">
        <v>407</v>
      </c>
      <c r="H149" t="s">
        <v>407</v>
      </c>
      <c r="I149" t="s">
        <v>407</v>
      </c>
      <c r="J149" t="s">
        <v>407</v>
      </c>
      <c r="K149" t="s">
        <v>407</v>
      </c>
      <c r="L149" t="s">
        <v>407</v>
      </c>
      <c r="M149" t="s">
        <v>407</v>
      </c>
      <c r="N149" t="s">
        <v>407</v>
      </c>
      <c r="O149" t="s">
        <v>407</v>
      </c>
      <c r="P149" t="s">
        <v>407</v>
      </c>
      <c r="Q149" t="s">
        <v>407</v>
      </c>
      <c r="R149" t="s">
        <v>407</v>
      </c>
      <c r="S149" t="s">
        <v>407</v>
      </c>
      <c r="T149" t="s">
        <v>407</v>
      </c>
      <c r="U149" t="s">
        <v>407</v>
      </c>
      <c r="V149" t="s">
        <v>407</v>
      </c>
      <c r="W149" t="s">
        <v>407</v>
      </c>
      <c r="X149" t="s">
        <v>407</v>
      </c>
      <c r="Y149" t="s">
        <v>407</v>
      </c>
      <c r="Z149" t="s">
        <v>407</v>
      </c>
      <c r="AA149" t="s">
        <v>407</v>
      </c>
      <c r="AB149" t="s">
        <v>407</v>
      </c>
      <c r="AC149" t="s">
        <v>642</v>
      </c>
      <c r="AD149" t="s">
        <v>641</v>
      </c>
      <c r="AE149">
        <v>10</v>
      </c>
      <c r="AF149">
        <v>8</v>
      </c>
      <c r="AG149">
        <v>3</v>
      </c>
      <c r="AH149" t="s">
        <v>410</v>
      </c>
      <c r="AJ149" t="s">
        <v>40</v>
      </c>
      <c r="AK149" t="s">
        <v>118</v>
      </c>
      <c r="AM149">
        <v>3277</v>
      </c>
      <c r="AN149">
        <v>2844</v>
      </c>
    </row>
    <row r="150" spans="1:40" x14ac:dyDescent="0.25">
      <c r="A150" t="s">
        <v>407</v>
      </c>
      <c r="B150" t="s">
        <v>407</v>
      </c>
      <c r="C150" t="s">
        <v>407</v>
      </c>
      <c r="D150" t="s">
        <v>407</v>
      </c>
      <c r="E150" t="s">
        <v>407</v>
      </c>
      <c r="F150" t="s">
        <v>407</v>
      </c>
      <c r="G150" t="s">
        <v>407</v>
      </c>
      <c r="H150" t="s">
        <v>407</v>
      </c>
      <c r="I150" t="s">
        <v>407</v>
      </c>
      <c r="J150" t="s">
        <v>407</v>
      </c>
      <c r="K150" t="s">
        <v>407</v>
      </c>
      <c r="L150" t="s">
        <v>407</v>
      </c>
      <c r="M150" t="s">
        <v>407</v>
      </c>
      <c r="N150" t="s">
        <v>407</v>
      </c>
      <c r="O150" t="s">
        <v>407</v>
      </c>
      <c r="P150" t="s">
        <v>407</v>
      </c>
      <c r="Q150" t="s">
        <v>407</v>
      </c>
      <c r="R150" t="s">
        <v>407</v>
      </c>
      <c r="S150" t="s">
        <v>407</v>
      </c>
      <c r="T150" t="s">
        <v>407</v>
      </c>
      <c r="U150" t="s">
        <v>407</v>
      </c>
      <c r="V150" t="s">
        <v>407</v>
      </c>
      <c r="W150" t="s">
        <v>407</v>
      </c>
      <c r="X150" t="s">
        <v>407</v>
      </c>
      <c r="Y150" t="s">
        <v>407</v>
      </c>
      <c r="Z150" t="s">
        <v>407</v>
      </c>
      <c r="AA150" t="s">
        <v>407</v>
      </c>
      <c r="AB150" t="s">
        <v>407</v>
      </c>
      <c r="AC150" t="s">
        <v>642</v>
      </c>
      <c r="AD150" t="s">
        <v>641</v>
      </c>
      <c r="AE150">
        <v>10</v>
      </c>
      <c r="AF150">
        <v>9</v>
      </c>
      <c r="AH150" t="s">
        <v>408</v>
      </c>
      <c r="AJ150" t="s">
        <v>37</v>
      </c>
      <c r="AK150" t="s">
        <v>115</v>
      </c>
      <c r="AM150">
        <v>2513</v>
      </c>
      <c r="AN150">
        <v>3414</v>
      </c>
    </row>
    <row r="151" spans="1:40" x14ac:dyDescent="0.25">
      <c r="A151" t="s">
        <v>407</v>
      </c>
      <c r="B151" t="s">
        <v>407</v>
      </c>
      <c r="C151" t="s">
        <v>407</v>
      </c>
      <c r="D151" t="s">
        <v>407</v>
      </c>
      <c r="E151" t="s">
        <v>407</v>
      </c>
      <c r="F151" t="s">
        <v>407</v>
      </c>
      <c r="G151" t="s">
        <v>407</v>
      </c>
      <c r="H151" t="s">
        <v>407</v>
      </c>
      <c r="I151" t="s">
        <v>407</v>
      </c>
      <c r="J151" t="s">
        <v>407</v>
      </c>
      <c r="K151" t="s">
        <v>407</v>
      </c>
      <c r="L151" t="s">
        <v>407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407</v>
      </c>
      <c r="S151" t="s">
        <v>407</v>
      </c>
      <c r="T151" t="s">
        <v>407</v>
      </c>
      <c r="U151" t="s">
        <v>407</v>
      </c>
      <c r="V151" t="s">
        <v>407</v>
      </c>
      <c r="W151" t="s">
        <v>407</v>
      </c>
      <c r="X151" t="s">
        <v>407</v>
      </c>
      <c r="Y151" t="s">
        <v>407</v>
      </c>
      <c r="Z151" t="s">
        <v>407</v>
      </c>
      <c r="AA151" t="s">
        <v>407</v>
      </c>
      <c r="AB151" t="s">
        <v>407</v>
      </c>
      <c r="AC151" t="s">
        <v>642</v>
      </c>
      <c r="AD151" t="s">
        <v>641</v>
      </c>
      <c r="AE151">
        <v>10</v>
      </c>
      <c r="AF151">
        <v>10</v>
      </c>
      <c r="AH151" t="s">
        <v>408</v>
      </c>
      <c r="AJ151" t="s">
        <v>37</v>
      </c>
      <c r="AK151" t="s">
        <v>115</v>
      </c>
      <c r="AM151">
        <v>4176</v>
      </c>
      <c r="AN151">
        <v>2059</v>
      </c>
    </row>
    <row r="152" spans="1:40" x14ac:dyDescent="0.25">
      <c r="A152" t="s">
        <v>407</v>
      </c>
      <c r="B152" t="s">
        <v>407</v>
      </c>
      <c r="C152" t="s">
        <v>407</v>
      </c>
      <c r="D152" t="s">
        <v>407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644</v>
      </c>
      <c r="AD152" t="s">
        <v>643</v>
      </c>
      <c r="AE152">
        <v>10</v>
      </c>
      <c r="AF152">
        <v>1</v>
      </c>
      <c r="AH152" t="s">
        <v>411</v>
      </c>
      <c r="AJ152" t="s">
        <v>41</v>
      </c>
      <c r="AK152" t="s">
        <v>119</v>
      </c>
      <c r="AM152">
        <v>1298</v>
      </c>
      <c r="AN152">
        <v>2943</v>
      </c>
    </row>
    <row r="153" spans="1:40" x14ac:dyDescent="0.25">
      <c r="A153" t="s">
        <v>407</v>
      </c>
      <c r="B153" t="s">
        <v>407</v>
      </c>
      <c r="C153" t="s">
        <v>407</v>
      </c>
      <c r="D153" t="s">
        <v>407</v>
      </c>
      <c r="E153" t="s">
        <v>407</v>
      </c>
      <c r="F153" t="s">
        <v>407</v>
      </c>
      <c r="G153" t="s">
        <v>407</v>
      </c>
      <c r="H153" t="s">
        <v>407</v>
      </c>
      <c r="I153" t="s">
        <v>407</v>
      </c>
      <c r="J153" t="s">
        <v>407</v>
      </c>
      <c r="K153" t="s">
        <v>407</v>
      </c>
      <c r="L153" t="s">
        <v>407</v>
      </c>
      <c r="M153" t="s">
        <v>407</v>
      </c>
      <c r="N153" t="s">
        <v>407</v>
      </c>
      <c r="O153" t="s">
        <v>407</v>
      </c>
      <c r="P153" t="s">
        <v>407</v>
      </c>
      <c r="Q153" t="s">
        <v>407</v>
      </c>
      <c r="R153" t="s">
        <v>407</v>
      </c>
      <c r="S153" t="s">
        <v>407</v>
      </c>
      <c r="T153" t="s">
        <v>407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644</v>
      </c>
      <c r="AD153" t="s">
        <v>643</v>
      </c>
      <c r="AE153">
        <v>10</v>
      </c>
      <c r="AF153">
        <v>2</v>
      </c>
      <c r="AH153" t="s">
        <v>408</v>
      </c>
      <c r="AJ153" t="s">
        <v>37</v>
      </c>
      <c r="AK153" t="s">
        <v>115</v>
      </c>
      <c r="AM153">
        <v>1433</v>
      </c>
      <c r="AN153">
        <v>1554</v>
      </c>
    </row>
    <row r="154" spans="1:40" x14ac:dyDescent="0.25">
      <c r="A154" t="s">
        <v>407</v>
      </c>
      <c r="B154" t="s">
        <v>407</v>
      </c>
      <c r="C154" t="s">
        <v>407</v>
      </c>
      <c r="D154" t="s">
        <v>407</v>
      </c>
      <c r="E154" t="s">
        <v>407</v>
      </c>
      <c r="F154" t="s">
        <v>407</v>
      </c>
      <c r="G154" t="s">
        <v>407</v>
      </c>
      <c r="H154" t="s">
        <v>407</v>
      </c>
      <c r="I154" t="s">
        <v>407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407</v>
      </c>
      <c r="P154" t="s">
        <v>407</v>
      </c>
      <c r="Q154" t="s">
        <v>407</v>
      </c>
      <c r="R154" t="s">
        <v>407</v>
      </c>
      <c r="S154" t="s">
        <v>407</v>
      </c>
      <c r="T154" t="s">
        <v>407</v>
      </c>
      <c r="U154" t="s">
        <v>407</v>
      </c>
      <c r="V154" t="s">
        <v>407</v>
      </c>
      <c r="W154" t="s">
        <v>407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644</v>
      </c>
      <c r="AD154" t="s">
        <v>643</v>
      </c>
      <c r="AE154">
        <v>10</v>
      </c>
      <c r="AF154">
        <v>3</v>
      </c>
      <c r="AH154" t="s">
        <v>408</v>
      </c>
      <c r="AJ154" t="s">
        <v>37</v>
      </c>
      <c r="AK154" t="s">
        <v>115</v>
      </c>
      <c r="AM154">
        <v>1635</v>
      </c>
      <c r="AN154">
        <v>3164</v>
      </c>
    </row>
    <row r="155" spans="1:40" x14ac:dyDescent="0.25">
      <c r="A155" t="s">
        <v>407</v>
      </c>
      <c r="B155" t="s">
        <v>407</v>
      </c>
      <c r="C155" t="s">
        <v>407</v>
      </c>
      <c r="D155" t="s">
        <v>407</v>
      </c>
      <c r="E155" t="s">
        <v>407</v>
      </c>
      <c r="F155" t="s">
        <v>407</v>
      </c>
      <c r="G155" t="s">
        <v>407</v>
      </c>
      <c r="H155" t="s">
        <v>407</v>
      </c>
      <c r="I155" t="s">
        <v>407</v>
      </c>
      <c r="J155" t="s">
        <v>407</v>
      </c>
      <c r="K155" t="s">
        <v>407</v>
      </c>
      <c r="L155" t="s">
        <v>407</v>
      </c>
      <c r="M155" t="s">
        <v>407</v>
      </c>
      <c r="N155" t="s">
        <v>407</v>
      </c>
      <c r="O155" t="s">
        <v>407</v>
      </c>
      <c r="P155" t="s">
        <v>407</v>
      </c>
      <c r="Q155" t="s">
        <v>407</v>
      </c>
      <c r="R155" t="s">
        <v>407</v>
      </c>
      <c r="S155" t="s">
        <v>407</v>
      </c>
      <c r="T155" t="s">
        <v>407</v>
      </c>
      <c r="U155" t="s">
        <v>407</v>
      </c>
      <c r="V155" t="s">
        <v>407</v>
      </c>
      <c r="W155" t="s">
        <v>407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644</v>
      </c>
      <c r="AD155" t="s">
        <v>643</v>
      </c>
      <c r="AE155">
        <v>10</v>
      </c>
      <c r="AF155">
        <v>4</v>
      </c>
      <c r="AH155" t="s">
        <v>411</v>
      </c>
      <c r="AJ155" t="s">
        <v>41</v>
      </c>
      <c r="AK155" t="s">
        <v>119</v>
      </c>
      <c r="AM155">
        <v>2408</v>
      </c>
      <c r="AN155">
        <v>391</v>
      </c>
    </row>
    <row r="156" spans="1:40" x14ac:dyDescent="0.25">
      <c r="A156" t="s">
        <v>407</v>
      </c>
      <c r="B156" t="s">
        <v>407</v>
      </c>
      <c r="C156" t="s">
        <v>407</v>
      </c>
      <c r="D156" t="s">
        <v>407</v>
      </c>
      <c r="E156" t="s">
        <v>407</v>
      </c>
      <c r="F156" t="s">
        <v>407</v>
      </c>
      <c r="G156" t="s">
        <v>407</v>
      </c>
      <c r="H156" t="s">
        <v>407</v>
      </c>
      <c r="I156" t="s">
        <v>407</v>
      </c>
      <c r="J156" t="s">
        <v>407</v>
      </c>
      <c r="K156" t="s">
        <v>407</v>
      </c>
      <c r="L156" t="s">
        <v>407</v>
      </c>
      <c r="M156" t="s">
        <v>407</v>
      </c>
      <c r="N156" t="s">
        <v>407</v>
      </c>
      <c r="O156" t="s">
        <v>407</v>
      </c>
      <c r="P156" t="s">
        <v>407</v>
      </c>
      <c r="Q156" t="s">
        <v>407</v>
      </c>
      <c r="R156" t="s">
        <v>407</v>
      </c>
      <c r="S156" t="s">
        <v>407</v>
      </c>
      <c r="T156" t="s">
        <v>407</v>
      </c>
      <c r="U156" t="s">
        <v>407</v>
      </c>
      <c r="V156" t="s">
        <v>407</v>
      </c>
      <c r="W156" t="s">
        <v>407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644</v>
      </c>
      <c r="AD156" t="s">
        <v>643</v>
      </c>
      <c r="AE156">
        <v>10</v>
      </c>
      <c r="AF156">
        <v>5</v>
      </c>
      <c r="AH156" t="s">
        <v>408</v>
      </c>
      <c r="AJ156" t="s">
        <v>37</v>
      </c>
      <c r="AK156" t="s">
        <v>115</v>
      </c>
      <c r="AM156">
        <v>4310</v>
      </c>
      <c r="AN156">
        <v>2397</v>
      </c>
    </row>
    <row r="157" spans="1:40" x14ac:dyDescent="0.25">
      <c r="A157" t="s">
        <v>407</v>
      </c>
      <c r="B157" t="s">
        <v>407</v>
      </c>
      <c r="C157" t="s">
        <v>407</v>
      </c>
      <c r="D157" t="s">
        <v>407</v>
      </c>
      <c r="E157" t="s">
        <v>407</v>
      </c>
      <c r="F157" t="s">
        <v>407</v>
      </c>
      <c r="G157" t="s">
        <v>407</v>
      </c>
      <c r="H157" t="s">
        <v>407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407</v>
      </c>
      <c r="O157" t="s">
        <v>407</v>
      </c>
      <c r="P157" t="s">
        <v>407</v>
      </c>
      <c r="Q157" t="s">
        <v>407</v>
      </c>
      <c r="R157" t="s">
        <v>407</v>
      </c>
      <c r="S157" t="s">
        <v>407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644</v>
      </c>
      <c r="AD157" t="s">
        <v>643</v>
      </c>
      <c r="AE157">
        <v>10</v>
      </c>
      <c r="AF157">
        <v>6</v>
      </c>
      <c r="AG157">
        <v>3</v>
      </c>
      <c r="AH157" t="s">
        <v>410</v>
      </c>
      <c r="AJ157" t="s">
        <v>40</v>
      </c>
      <c r="AK157" t="s">
        <v>118</v>
      </c>
      <c r="AM157">
        <v>1390</v>
      </c>
      <c r="AN157">
        <v>272</v>
      </c>
    </row>
    <row r="158" spans="1:40" x14ac:dyDescent="0.25">
      <c r="A158" t="s">
        <v>407</v>
      </c>
      <c r="B158" t="s">
        <v>407</v>
      </c>
      <c r="C158" t="s">
        <v>407</v>
      </c>
      <c r="D158" t="s">
        <v>407</v>
      </c>
      <c r="E158" t="s">
        <v>407</v>
      </c>
      <c r="F158" t="s">
        <v>407</v>
      </c>
      <c r="G158" t="s">
        <v>407</v>
      </c>
      <c r="H158" t="s">
        <v>407</v>
      </c>
      <c r="I158" t="s">
        <v>407</v>
      </c>
      <c r="J158" t="s">
        <v>407</v>
      </c>
      <c r="K158" t="s">
        <v>407</v>
      </c>
      <c r="L158" t="s">
        <v>407</v>
      </c>
      <c r="M158" t="s">
        <v>407</v>
      </c>
      <c r="N158" t="s">
        <v>407</v>
      </c>
      <c r="O158" t="s">
        <v>407</v>
      </c>
      <c r="P158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V158" t="s">
        <v>407</v>
      </c>
      <c r="W158" t="s">
        <v>407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644</v>
      </c>
      <c r="AD158" t="s">
        <v>643</v>
      </c>
      <c r="AE158">
        <v>10</v>
      </c>
      <c r="AF158">
        <v>7</v>
      </c>
      <c r="AH158" t="s">
        <v>411</v>
      </c>
      <c r="AJ158" t="s">
        <v>41</v>
      </c>
      <c r="AK158" t="s">
        <v>119</v>
      </c>
      <c r="AM158">
        <v>4050</v>
      </c>
      <c r="AN158">
        <v>1765</v>
      </c>
    </row>
    <row r="159" spans="1:40" x14ac:dyDescent="0.25">
      <c r="A159" t="s">
        <v>407</v>
      </c>
      <c r="B159" t="s">
        <v>407</v>
      </c>
      <c r="C159" t="s">
        <v>407</v>
      </c>
      <c r="D159" t="s">
        <v>407</v>
      </c>
      <c r="E159" t="s">
        <v>407</v>
      </c>
      <c r="F159" t="s">
        <v>407</v>
      </c>
      <c r="G159" t="s">
        <v>407</v>
      </c>
      <c r="H159" t="s">
        <v>407</v>
      </c>
      <c r="I159" t="s">
        <v>407</v>
      </c>
      <c r="J159" t="s">
        <v>407</v>
      </c>
      <c r="K159" t="s">
        <v>407</v>
      </c>
      <c r="L159" t="s">
        <v>407</v>
      </c>
      <c r="M159" t="s">
        <v>407</v>
      </c>
      <c r="N159" t="s">
        <v>407</v>
      </c>
      <c r="O159" t="s">
        <v>407</v>
      </c>
      <c r="P159" t="s">
        <v>407</v>
      </c>
      <c r="Q159" t="s">
        <v>407</v>
      </c>
      <c r="R159" t="s">
        <v>407</v>
      </c>
      <c r="S159" t="s">
        <v>407</v>
      </c>
      <c r="T159" t="s">
        <v>407</v>
      </c>
      <c r="U159" t="s">
        <v>407</v>
      </c>
      <c r="V159" t="s">
        <v>407</v>
      </c>
      <c r="W159" t="s">
        <v>407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644</v>
      </c>
      <c r="AD159" t="s">
        <v>643</v>
      </c>
      <c r="AE159">
        <v>10</v>
      </c>
      <c r="AF159">
        <v>8</v>
      </c>
      <c r="AH159" t="s">
        <v>408</v>
      </c>
      <c r="AJ159" t="s">
        <v>37</v>
      </c>
      <c r="AK159" t="s">
        <v>115</v>
      </c>
      <c r="AM159">
        <v>3532</v>
      </c>
      <c r="AN159">
        <v>977</v>
      </c>
    </row>
    <row r="160" spans="1:40" x14ac:dyDescent="0.25">
      <c r="A160" t="s">
        <v>407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407</v>
      </c>
      <c r="I160" t="s">
        <v>407</v>
      </c>
      <c r="J160" t="s">
        <v>407</v>
      </c>
      <c r="K160" t="s">
        <v>407</v>
      </c>
      <c r="L160" t="s">
        <v>407</v>
      </c>
      <c r="M160" t="s">
        <v>407</v>
      </c>
      <c r="N160" t="s">
        <v>407</v>
      </c>
      <c r="O160" t="s">
        <v>407</v>
      </c>
      <c r="P160" t="s">
        <v>407</v>
      </c>
      <c r="Q160" t="s">
        <v>407</v>
      </c>
      <c r="R160" t="s">
        <v>407</v>
      </c>
      <c r="S160" t="s">
        <v>407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644</v>
      </c>
      <c r="AD160" t="s">
        <v>643</v>
      </c>
      <c r="AE160">
        <v>10</v>
      </c>
      <c r="AF160">
        <v>9</v>
      </c>
      <c r="AH160" t="s">
        <v>408</v>
      </c>
      <c r="AJ160" t="s">
        <v>37</v>
      </c>
      <c r="AK160" t="s">
        <v>115</v>
      </c>
      <c r="AM160">
        <v>3921</v>
      </c>
      <c r="AN160">
        <v>316</v>
      </c>
    </row>
    <row r="161" spans="1:40" x14ac:dyDescent="0.25">
      <c r="A161" t="s">
        <v>407</v>
      </c>
      <c r="B161" t="s">
        <v>407</v>
      </c>
      <c r="C161" t="s">
        <v>407</v>
      </c>
      <c r="D161" t="s">
        <v>407</v>
      </c>
      <c r="E161" t="s">
        <v>407</v>
      </c>
      <c r="F161" t="s">
        <v>407</v>
      </c>
      <c r="G161" t="s">
        <v>407</v>
      </c>
      <c r="H161" t="s">
        <v>407</v>
      </c>
      <c r="I161" t="s">
        <v>407</v>
      </c>
      <c r="J161" t="s">
        <v>407</v>
      </c>
      <c r="K161" t="s">
        <v>407</v>
      </c>
      <c r="L161" t="s">
        <v>407</v>
      </c>
      <c r="M161" t="s">
        <v>407</v>
      </c>
      <c r="N161" t="s">
        <v>407</v>
      </c>
      <c r="O161" t="s">
        <v>407</v>
      </c>
      <c r="P161" t="s">
        <v>407</v>
      </c>
      <c r="Q161" t="s">
        <v>407</v>
      </c>
      <c r="R161" t="s">
        <v>407</v>
      </c>
      <c r="S161" t="s">
        <v>407</v>
      </c>
      <c r="T161" t="s">
        <v>407</v>
      </c>
      <c r="U161" t="s">
        <v>407</v>
      </c>
      <c r="V161" t="s">
        <v>407</v>
      </c>
      <c r="W161" t="s">
        <v>407</v>
      </c>
      <c r="X161" t="s">
        <v>407</v>
      </c>
      <c r="Y161" t="s">
        <v>407</v>
      </c>
      <c r="Z161" t="s">
        <v>407</v>
      </c>
      <c r="AA161" t="s">
        <v>407</v>
      </c>
      <c r="AB161" t="s">
        <v>407</v>
      </c>
      <c r="AC161" t="s">
        <v>644</v>
      </c>
      <c r="AD161" t="s">
        <v>643</v>
      </c>
      <c r="AE161">
        <v>10</v>
      </c>
      <c r="AF161">
        <v>10</v>
      </c>
      <c r="AH161" t="s">
        <v>408</v>
      </c>
      <c r="AJ161" t="s">
        <v>37</v>
      </c>
      <c r="AK161" t="s">
        <v>115</v>
      </c>
      <c r="AM161">
        <v>2073</v>
      </c>
      <c r="AN161">
        <v>3261</v>
      </c>
    </row>
    <row r="162" spans="1:40" x14ac:dyDescent="0.25">
      <c r="A162" t="s">
        <v>407</v>
      </c>
      <c r="B162" t="s">
        <v>407</v>
      </c>
      <c r="C162" t="s">
        <v>407</v>
      </c>
      <c r="D162" t="s">
        <v>407</v>
      </c>
      <c r="E162" t="s">
        <v>407</v>
      </c>
      <c r="F162" t="s">
        <v>407</v>
      </c>
      <c r="G162" t="s">
        <v>407</v>
      </c>
      <c r="H162" t="s">
        <v>407</v>
      </c>
      <c r="I162" t="s">
        <v>407</v>
      </c>
      <c r="J162" t="s">
        <v>407</v>
      </c>
      <c r="K162" t="s">
        <v>407</v>
      </c>
      <c r="L162" t="s">
        <v>407</v>
      </c>
      <c r="M162" t="s">
        <v>407</v>
      </c>
      <c r="N162" t="s">
        <v>407</v>
      </c>
      <c r="O162" t="s">
        <v>407</v>
      </c>
      <c r="P162" t="s">
        <v>407</v>
      </c>
      <c r="Q162" t="s">
        <v>407</v>
      </c>
      <c r="R162" t="s">
        <v>407</v>
      </c>
      <c r="S162" t="s">
        <v>407</v>
      </c>
      <c r="T162" t="s">
        <v>407</v>
      </c>
      <c r="U162" t="s">
        <v>407</v>
      </c>
      <c r="V162" t="s">
        <v>407</v>
      </c>
      <c r="W162" t="s">
        <v>407</v>
      </c>
      <c r="X162" t="s">
        <v>407</v>
      </c>
      <c r="Y162" t="s">
        <v>407</v>
      </c>
      <c r="Z162" t="s">
        <v>407</v>
      </c>
      <c r="AA162" t="s">
        <v>407</v>
      </c>
      <c r="AB162" t="s">
        <v>407</v>
      </c>
      <c r="AC162" t="s">
        <v>646</v>
      </c>
      <c r="AD162" t="s">
        <v>645</v>
      </c>
      <c r="AE162">
        <v>10</v>
      </c>
      <c r="AF162">
        <v>1</v>
      </c>
      <c r="AH162" t="s">
        <v>408</v>
      </c>
      <c r="AJ162" t="s">
        <v>37</v>
      </c>
      <c r="AK162" t="s">
        <v>115</v>
      </c>
      <c r="AM162">
        <v>3017</v>
      </c>
      <c r="AN162">
        <v>316</v>
      </c>
    </row>
    <row r="163" spans="1:40" x14ac:dyDescent="0.25">
      <c r="A163" t="s">
        <v>407</v>
      </c>
      <c r="B163" t="s">
        <v>407</v>
      </c>
      <c r="C163" t="s">
        <v>407</v>
      </c>
      <c r="D163" t="s">
        <v>407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646</v>
      </c>
      <c r="AD163" t="s">
        <v>645</v>
      </c>
      <c r="AE163">
        <v>10</v>
      </c>
      <c r="AF163">
        <v>2</v>
      </c>
      <c r="AH163" t="s">
        <v>408</v>
      </c>
      <c r="AJ163" t="s">
        <v>37</v>
      </c>
      <c r="AK163" t="s">
        <v>115</v>
      </c>
      <c r="AM163">
        <v>1406</v>
      </c>
      <c r="AN163">
        <v>1398</v>
      </c>
    </row>
    <row r="164" spans="1:40" x14ac:dyDescent="0.25">
      <c r="A164" t="s">
        <v>407</v>
      </c>
      <c r="B164" t="s">
        <v>407</v>
      </c>
      <c r="C164" t="s">
        <v>407</v>
      </c>
      <c r="D164" t="s">
        <v>407</v>
      </c>
      <c r="E164" t="s">
        <v>407</v>
      </c>
      <c r="F164" t="s">
        <v>407</v>
      </c>
      <c r="G164" t="s">
        <v>407</v>
      </c>
      <c r="H164" t="s">
        <v>407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407</v>
      </c>
      <c r="O164" t="s">
        <v>407</v>
      </c>
      <c r="P164" t="s">
        <v>407</v>
      </c>
      <c r="Q164" t="s">
        <v>407</v>
      </c>
      <c r="R164" t="s">
        <v>407</v>
      </c>
      <c r="S164" t="s">
        <v>407</v>
      </c>
      <c r="T164" t="s">
        <v>407</v>
      </c>
      <c r="U164" t="s">
        <v>407</v>
      </c>
      <c r="V164" t="s">
        <v>407</v>
      </c>
      <c r="W164" t="s">
        <v>407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646</v>
      </c>
      <c r="AD164" t="s">
        <v>645</v>
      </c>
      <c r="AE164">
        <v>10</v>
      </c>
      <c r="AF164">
        <v>3</v>
      </c>
      <c r="AH164" t="s">
        <v>408</v>
      </c>
      <c r="AJ164" t="s">
        <v>37</v>
      </c>
      <c r="AK164" t="s">
        <v>115</v>
      </c>
      <c r="AM164">
        <v>3881</v>
      </c>
      <c r="AN164">
        <v>1229</v>
      </c>
    </row>
    <row r="165" spans="1:40" x14ac:dyDescent="0.25">
      <c r="A165" t="s">
        <v>407</v>
      </c>
      <c r="B165" t="s">
        <v>407</v>
      </c>
      <c r="C165" t="s">
        <v>407</v>
      </c>
      <c r="D165" t="s">
        <v>407</v>
      </c>
      <c r="E165" t="s">
        <v>407</v>
      </c>
      <c r="F165" t="s">
        <v>407</v>
      </c>
      <c r="G165" t="s">
        <v>407</v>
      </c>
      <c r="H165" t="s">
        <v>407</v>
      </c>
      <c r="I165" t="s">
        <v>407</v>
      </c>
      <c r="J165" t="s">
        <v>407</v>
      </c>
      <c r="K165" t="s">
        <v>407</v>
      </c>
      <c r="L165" t="s">
        <v>407</v>
      </c>
      <c r="M165" t="s">
        <v>407</v>
      </c>
      <c r="N165" t="s">
        <v>407</v>
      </c>
      <c r="O165" t="s">
        <v>407</v>
      </c>
      <c r="P165" t="s">
        <v>407</v>
      </c>
      <c r="Q165" t="s">
        <v>407</v>
      </c>
      <c r="R165" t="s">
        <v>407</v>
      </c>
      <c r="S165" t="s">
        <v>407</v>
      </c>
      <c r="T165" t="s">
        <v>407</v>
      </c>
      <c r="U165" t="s">
        <v>407</v>
      </c>
      <c r="V165" t="s">
        <v>407</v>
      </c>
      <c r="W165" t="s">
        <v>407</v>
      </c>
      <c r="X165" t="s">
        <v>407</v>
      </c>
      <c r="Y165" t="s">
        <v>407</v>
      </c>
      <c r="Z165" t="s">
        <v>407</v>
      </c>
      <c r="AA165" t="s">
        <v>407</v>
      </c>
      <c r="AB165" t="s">
        <v>407</v>
      </c>
      <c r="AC165" t="s">
        <v>646</v>
      </c>
      <c r="AD165" t="s">
        <v>645</v>
      </c>
      <c r="AE165">
        <v>10</v>
      </c>
      <c r="AF165">
        <v>4</v>
      </c>
      <c r="AG165">
        <v>3</v>
      </c>
      <c r="AH165" t="s">
        <v>410</v>
      </c>
      <c r="AJ165" t="s">
        <v>40</v>
      </c>
      <c r="AK165" t="s">
        <v>118</v>
      </c>
      <c r="AM165">
        <v>1188</v>
      </c>
      <c r="AN165">
        <v>2720</v>
      </c>
    </row>
    <row r="166" spans="1:40" x14ac:dyDescent="0.25">
      <c r="A166" t="s">
        <v>407</v>
      </c>
      <c r="B166" t="s">
        <v>407</v>
      </c>
      <c r="C166" t="s">
        <v>407</v>
      </c>
      <c r="D166" t="s">
        <v>407</v>
      </c>
      <c r="E166" t="s">
        <v>407</v>
      </c>
      <c r="F166" t="s">
        <v>407</v>
      </c>
      <c r="G166" t="s">
        <v>407</v>
      </c>
      <c r="H166" t="s">
        <v>407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407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646</v>
      </c>
      <c r="AD166" t="s">
        <v>645</v>
      </c>
      <c r="AE166">
        <v>10</v>
      </c>
      <c r="AF166">
        <v>5</v>
      </c>
      <c r="AH166" t="s">
        <v>408</v>
      </c>
      <c r="AJ166" t="s">
        <v>37</v>
      </c>
      <c r="AK166" t="s">
        <v>115</v>
      </c>
      <c r="AM166">
        <v>2560</v>
      </c>
      <c r="AN166">
        <v>408</v>
      </c>
    </row>
    <row r="167" spans="1:40" x14ac:dyDescent="0.25">
      <c r="A167" t="s">
        <v>407</v>
      </c>
      <c r="B167" t="s">
        <v>407</v>
      </c>
      <c r="C167" t="s">
        <v>407</v>
      </c>
      <c r="D167" t="s">
        <v>407</v>
      </c>
      <c r="E167" t="s">
        <v>407</v>
      </c>
      <c r="F167" t="s">
        <v>407</v>
      </c>
      <c r="G167" t="s">
        <v>407</v>
      </c>
      <c r="H167" t="s">
        <v>407</v>
      </c>
      <c r="I167" t="s">
        <v>407</v>
      </c>
      <c r="J167" t="s">
        <v>407</v>
      </c>
      <c r="K167" t="s">
        <v>407</v>
      </c>
      <c r="L167" t="s">
        <v>407</v>
      </c>
      <c r="M167" t="s">
        <v>407</v>
      </c>
      <c r="N167" t="s">
        <v>407</v>
      </c>
      <c r="O167" t="s">
        <v>407</v>
      </c>
      <c r="P167" t="s">
        <v>407</v>
      </c>
      <c r="Q167" t="s">
        <v>407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407</v>
      </c>
      <c r="AC167" t="s">
        <v>646</v>
      </c>
      <c r="AD167" t="s">
        <v>645</v>
      </c>
      <c r="AE167">
        <v>10</v>
      </c>
      <c r="AF167">
        <v>6</v>
      </c>
      <c r="AH167" t="s">
        <v>408</v>
      </c>
      <c r="AJ167" t="s">
        <v>37</v>
      </c>
      <c r="AK167" t="s">
        <v>115</v>
      </c>
      <c r="AM167">
        <v>2879</v>
      </c>
      <c r="AN167">
        <v>530</v>
      </c>
    </row>
    <row r="168" spans="1:40" x14ac:dyDescent="0.25">
      <c r="A168" t="s">
        <v>407</v>
      </c>
      <c r="B168" t="s">
        <v>407</v>
      </c>
      <c r="C168" t="s">
        <v>407</v>
      </c>
      <c r="D168" t="s">
        <v>407</v>
      </c>
      <c r="E168" t="s">
        <v>407</v>
      </c>
      <c r="F168" t="s">
        <v>407</v>
      </c>
      <c r="G168" t="s">
        <v>407</v>
      </c>
      <c r="H168" t="s">
        <v>407</v>
      </c>
      <c r="I168" t="s">
        <v>407</v>
      </c>
      <c r="J168" t="s">
        <v>407</v>
      </c>
      <c r="K168" t="s">
        <v>407</v>
      </c>
      <c r="L168" t="s">
        <v>407</v>
      </c>
      <c r="M168" t="s">
        <v>407</v>
      </c>
      <c r="N168" t="s">
        <v>407</v>
      </c>
      <c r="O168" t="s">
        <v>407</v>
      </c>
      <c r="P168" t="s">
        <v>407</v>
      </c>
      <c r="Q168" t="s">
        <v>407</v>
      </c>
      <c r="R168" t="s">
        <v>407</v>
      </c>
      <c r="S168" t="s">
        <v>407</v>
      </c>
      <c r="T168" t="s">
        <v>407</v>
      </c>
      <c r="U168" t="s">
        <v>407</v>
      </c>
      <c r="V168" t="s">
        <v>407</v>
      </c>
      <c r="W168" t="s">
        <v>407</v>
      </c>
      <c r="X168" t="s">
        <v>407</v>
      </c>
      <c r="Y168" t="s">
        <v>407</v>
      </c>
      <c r="Z168" t="s">
        <v>407</v>
      </c>
      <c r="AA168" t="s">
        <v>407</v>
      </c>
      <c r="AB168" t="s">
        <v>407</v>
      </c>
      <c r="AC168" t="s">
        <v>646</v>
      </c>
      <c r="AD168" t="s">
        <v>645</v>
      </c>
      <c r="AE168">
        <v>10</v>
      </c>
      <c r="AF168">
        <v>7</v>
      </c>
      <c r="AH168" t="s">
        <v>408</v>
      </c>
      <c r="AJ168" t="s">
        <v>37</v>
      </c>
      <c r="AK168" t="s">
        <v>115</v>
      </c>
      <c r="AM168">
        <v>1755</v>
      </c>
      <c r="AN168">
        <v>1825</v>
      </c>
    </row>
    <row r="169" spans="1:40" x14ac:dyDescent="0.25">
      <c r="A169" t="s">
        <v>407</v>
      </c>
      <c r="B169" t="s">
        <v>407</v>
      </c>
      <c r="C169" t="s">
        <v>407</v>
      </c>
      <c r="D169" t="s">
        <v>407</v>
      </c>
      <c r="E169" t="s">
        <v>407</v>
      </c>
      <c r="F169" t="s">
        <v>407</v>
      </c>
      <c r="G169" t="s">
        <v>407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407</v>
      </c>
      <c r="O169" t="s">
        <v>407</v>
      </c>
      <c r="P169" t="s">
        <v>407</v>
      </c>
      <c r="Q169" t="s">
        <v>407</v>
      </c>
      <c r="R169" t="s">
        <v>407</v>
      </c>
      <c r="S169" t="s">
        <v>407</v>
      </c>
      <c r="T169" t="s">
        <v>407</v>
      </c>
      <c r="U169" t="s">
        <v>407</v>
      </c>
      <c r="V169" t="s">
        <v>407</v>
      </c>
      <c r="W169" t="s">
        <v>407</v>
      </c>
      <c r="X169" t="s">
        <v>407</v>
      </c>
      <c r="Y169" t="s">
        <v>407</v>
      </c>
      <c r="Z169" t="s">
        <v>407</v>
      </c>
      <c r="AA169" t="s">
        <v>407</v>
      </c>
      <c r="AB169" t="s">
        <v>407</v>
      </c>
      <c r="AC169" t="s">
        <v>646</v>
      </c>
      <c r="AD169" t="s">
        <v>645</v>
      </c>
      <c r="AE169">
        <v>10</v>
      </c>
      <c r="AF169">
        <v>8</v>
      </c>
      <c r="AH169" t="s">
        <v>408</v>
      </c>
      <c r="AJ169" t="s">
        <v>37</v>
      </c>
      <c r="AK169" t="s">
        <v>115</v>
      </c>
      <c r="AM169">
        <v>3472</v>
      </c>
      <c r="AN169">
        <v>1791</v>
      </c>
    </row>
    <row r="170" spans="1:40" x14ac:dyDescent="0.25">
      <c r="A170" t="s">
        <v>407</v>
      </c>
      <c r="B170" t="s">
        <v>407</v>
      </c>
      <c r="C170" t="s">
        <v>407</v>
      </c>
      <c r="D170" t="s">
        <v>407</v>
      </c>
      <c r="E170" t="s">
        <v>407</v>
      </c>
      <c r="F170" t="s">
        <v>407</v>
      </c>
      <c r="G170" t="s">
        <v>407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407</v>
      </c>
      <c r="Q170" t="s">
        <v>407</v>
      </c>
      <c r="R170" t="s">
        <v>407</v>
      </c>
      <c r="S170" t="s">
        <v>407</v>
      </c>
      <c r="T170" t="s">
        <v>407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407</v>
      </c>
      <c r="AA170" t="s">
        <v>407</v>
      </c>
      <c r="AB170" t="s">
        <v>407</v>
      </c>
      <c r="AC170" t="s">
        <v>646</v>
      </c>
      <c r="AD170" t="s">
        <v>645</v>
      </c>
      <c r="AE170">
        <v>10</v>
      </c>
      <c r="AF170">
        <v>9</v>
      </c>
      <c r="AH170" t="s">
        <v>408</v>
      </c>
      <c r="AJ170" t="s">
        <v>37</v>
      </c>
      <c r="AK170" t="s">
        <v>115</v>
      </c>
      <c r="AM170">
        <v>1862</v>
      </c>
      <c r="AN170">
        <v>2837</v>
      </c>
    </row>
    <row r="171" spans="1:40" x14ac:dyDescent="0.25">
      <c r="A171" t="s">
        <v>407</v>
      </c>
      <c r="B171" t="s">
        <v>407</v>
      </c>
      <c r="C171" t="s">
        <v>407</v>
      </c>
      <c r="D171" t="s">
        <v>407</v>
      </c>
      <c r="E171" t="s">
        <v>407</v>
      </c>
      <c r="F171" t="s">
        <v>407</v>
      </c>
      <c r="G171" t="s">
        <v>407</v>
      </c>
      <c r="H171" t="s">
        <v>407</v>
      </c>
      <c r="I171" t="s">
        <v>407</v>
      </c>
      <c r="J171" t="s">
        <v>407</v>
      </c>
      <c r="K171" t="s">
        <v>407</v>
      </c>
      <c r="L171" t="s">
        <v>407</v>
      </c>
      <c r="M171" t="s">
        <v>407</v>
      </c>
      <c r="N171" t="s">
        <v>407</v>
      </c>
      <c r="O171" t="s">
        <v>407</v>
      </c>
      <c r="P171" t="s">
        <v>407</v>
      </c>
      <c r="Q171" t="s">
        <v>407</v>
      </c>
      <c r="R171" t="s">
        <v>407</v>
      </c>
      <c r="S171" t="s">
        <v>407</v>
      </c>
      <c r="T171" t="s">
        <v>407</v>
      </c>
      <c r="U171" t="s">
        <v>407</v>
      </c>
      <c r="V171" t="s">
        <v>407</v>
      </c>
      <c r="W171" t="s">
        <v>407</v>
      </c>
      <c r="X171" t="s">
        <v>407</v>
      </c>
      <c r="Y171" t="s">
        <v>407</v>
      </c>
      <c r="Z171" t="s">
        <v>407</v>
      </c>
      <c r="AA171" t="s">
        <v>407</v>
      </c>
      <c r="AB171" t="s">
        <v>407</v>
      </c>
      <c r="AC171" t="s">
        <v>646</v>
      </c>
      <c r="AD171" t="s">
        <v>645</v>
      </c>
      <c r="AE171">
        <v>10</v>
      </c>
      <c r="AF171">
        <v>10</v>
      </c>
      <c r="AH171" t="s">
        <v>408</v>
      </c>
      <c r="AJ171" t="s">
        <v>37</v>
      </c>
      <c r="AK171" t="s">
        <v>115</v>
      </c>
      <c r="AM171">
        <v>2523</v>
      </c>
      <c r="AN171">
        <v>2947</v>
      </c>
    </row>
    <row r="172" spans="1:40" x14ac:dyDescent="0.25">
      <c r="A172" t="s">
        <v>407</v>
      </c>
      <c r="B172" t="s">
        <v>407</v>
      </c>
      <c r="C172" t="s">
        <v>407</v>
      </c>
      <c r="D172" t="s">
        <v>407</v>
      </c>
      <c r="E172" t="s">
        <v>407</v>
      </c>
      <c r="F172" t="s">
        <v>407</v>
      </c>
      <c r="G172" t="s">
        <v>407</v>
      </c>
      <c r="H172" t="s">
        <v>407</v>
      </c>
      <c r="I172" t="s">
        <v>407</v>
      </c>
      <c r="J172" t="s">
        <v>407</v>
      </c>
      <c r="K172" t="s">
        <v>407</v>
      </c>
      <c r="L172" t="s">
        <v>407</v>
      </c>
      <c r="M172" t="s">
        <v>407</v>
      </c>
      <c r="N172" t="s">
        <v>407</v>
      </c>
      <c r="O172" t="s">
        <v>407</v>
      </c>
      <c r="P172" t="s">
        <v>407</v>
      </c>
      <c r="Q172" t="s">
        <v>407</v>
      </c>
      <c r="R172" t="s">
        <v>407</v>
      </c>
      <c r="S172" t="s">
        <v>407</v>
      </c>
      <c r="T172" t="s">
        <v>407</v>
      </c>
      <c r="U172" t="s">
        <v>407</v>
      </c>
      <c r="V172" t="s">
        <v>407</v>
      </c>
      <c r="W172" t="s">
        <v>407</v>
      </c>
      <c r="X172" t="s">
        <v>407</v>
      </c>
      <c r="Y172" t="s">
        <v>407</v>
      </c>
      <c r="Z172" t="s">
        <v>407</v>
      </c>
      <c r="AA172" t="s">
        <v>407</v>
      </c>
      <c r="AB172" t="s">
        <v>407</v>
      </c>
      <c r="AC172" t="s">
        <v>648</v>
      </c>
      <c r="AD172" t="s">
        <v>647</v>
      </c>
      <c r="AE172">
        <v>10</v>
      </c>
      <c r="AF172">
        <v>1</v>
      </c>
      <c r="AH172" t="s">
        <v>415</v>
      </c>
      <c r="AJ172" t="s">
        <v>44</v>
      </c>
      <c r="AK172" t="s">
        <v>120</v>
      </c>
      <c r="AM172">
        <v>3750</v>
      </c>
      <c r="AN172">
        <v>2130</v>
      </c>
    </row>
    <row r="173" spans="1:40" x14ac:dyDescent="0.25">
      <c r="A173" t="s">
        <v>407</v>
      </c>
      <c r="B173" t="s">
        <v>407</v>
      </c>
      <c r="C173" t="s">
        <v>407</v>
      </c>
      <c r="D173" t="s">
        <v>407</v>
      </c>
      <c r="E173" t="s">
        <v>407</v>
      </c>
      <c r="F173" t="s">
        <v>407</v>
      </c>
      <c r="G173" t="s">
        <v>407</v>
      </c>
      <c r="H173" t="s">
        <v>407</v>
      </c>
      <c r="I173" t="s">
        <v>407</v>
      </c>
      <c r="J173" t="s">
        <v>407</v>
      </c>
      <c r="K173" t="s">
        <v>407</v>
      </c>
      <c r="L173" t="s">
        <v>407</v>
      </c>
      <c r="M173" t="s">
        <v>407</v>
      </c>
      <c r="N173" t="s">
        <v>407</v>
      </c>
      <c r="O173" t="s">
        <v>407</v>
      </c>
      <c r="P173" t="s">
        <v>407</v>
      </c>
      <c r="Q173" t="s">
        <v>407</v>
      </c>
      <c r="R173" t="s">
        <v>407</v>
      </c>
      <c r="S173" t="s">
        <v>407</v>
      </c>
      <c r="T173" t="s">
        <v>407</v>
      </c>
      <c r="U173" t="s">
        <v>407</v>
      </c>
      <c r="V173" t="s">
        <v>407</v>
      </c>
      <c r="W173" t="s">
        <v>407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648</v>
      </c>
      <c r="AD173" t="s">
        <v>647</v>
      </c>
      <c r="AE173">
        <v>10</v>
      </c>
      <c r="AF173">
        <v>2</v>
      </c>
      <c r="AH173" t="s">
        <v>415</v>
      </c>
      <c r="AJ173" t="s">
        <v>44</v>
      </c>
      <c r="AK173" t="s">
        <v>120</v>
      </c>
      <c r="AM173">
        <v>3739</v>
      </c>
      <c r="AN173">
        <v>2744</v>
      </c>
    </row>
    <row r="174" spans="1:40" x14ac:dyDescent="0.25">
      <c r="A174" t="s">
        <v>407</v>
      </c>
      <c r="B174" t="s">
        <v>407</v>
      </c>
      <c r="C174" t="s">
        <v>407</v>
      </c>
      <c r="D174" t="s">
        <v>407</v>
      </c>
      <c r="E174" t="s">
        <v>407</v>
      </c>
      <c r="F174" t="s">
        <v>407</v>
      </c>
      <c r="G174" t="s">
        <v>407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407</v>
      </c>
      <c r="O174" t="s">
        <v>407</v>
      </c>
      <c r="P174" t="s">
        <v>407</v>
      </c>
      <c r="Q174" t="s">
        <v>407</v>
      </c>
      <c r="R174" t="s">
        <v>407</v>
      </c>
      <c r="S174" t="s">
        <v>407</v>
      </c>
      <c r="T174" t="s">
        <v>407</v>
      </c>
      <c r="U174" t="s">
        <v>407</v>
      </c>
      <c r="V174" t="s">
        <v>407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648</v>
      </c>
      <c r="AD174" t="s">
        <v>647</v>
      </c>
      <c r="AE174">
        <v>10</v>
      </c>
      <c r="AF174">
        <v>3</v>
      </c>
      <c r="AG174">
        <v>1</v>
      </c>
      <c r="AH174" t="s">
        <v>409</v>
      </c>
      <c r="AJ174" t="s">
        <v>38</v>
      </c>
      <c r="AK174" t="s">
        <v>114</v>
      </c>
      <c r="AM174">
        <v>2671</v>
      </c>
      <c r="AN174">
        <v>2701</v>
      </c>
    </row>
    <row r="175" spans="1:40" x14ac:dyDescent="0.25">
      <c r="A175" t="s">
        <v>407</v>
      </c>
      <c r="B175" t="s">
        <v>407</v>
      </c>
      <c r="C175" t="s">
        <v>407</v>
      </c>
      <c r="D175" t="s">
        <v>407</v>
      </c>
      <c r="E175" t="s">
        <v>407</v>
      </c>
      <c r="F175" t="s">
        <v>407</v>
      </c>
      <c r="G175" t="s">
        <v>407</v>
      </c>
      <c r="H175" t="s">
        <v>407</v>
      </c>
      <c r="I175" t="s">
        <v>407</v>
      </c>
      <c r="J175" t="s">
        <v>407</v>
      </c>
      <c r="K175" t="s">
        <v>407</v>
      </c>
      <c r="L175" t="s">
        <v>407</v>
      </c>
      <c r="M175" t="s">
        <v>407</v>
      </c>
      <c r="N175" t="s">
        <v>407</v>
      </c>
      <c r="O175" t="s">
        <v>407</v>
      </c>
      <c r="P175" t="s">
        <v>407</v>
      </c>
      <c r="Q175" t="s">
        <v>407</v>
      </c>
      <c r="R175" t="s">
        <v>407</v>
      </c>
      <c r="S175" t="s">
        <v>407</v>
      </c>
      <c r="T175" t="s">
        <v>407</v>
      </c>
      <c r="U175" t="s">
        <v>407</v>
      </c>
      <c r="V175" t="s">
        <v>407</v>
      </c>
      <c r="W175" t="s">
        <v>407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648</v>
      </c>
      <c r="AD175" t="s">
        <v>647</v>
      </c>
      <c r="AE175">
        <v>10</v>
      </c>
      <c r="AF175">
        <v>4</v>
      </c>
      <c r="AH175" t="s">
        <v>408</v>
      </c>
      <c r="AJ175" t="s">
        <v>37</v>
      </c>
      <c r="AK175" t="s">
        <v>115</v>
      </c>
      <c r="AM175">
        <v>4081</v>
      </c>
      <c r="AN175">
        <v>887</v>
      </c>
    </row>
    <row r="176" spans="1:40" x14ac:dyDescent="0.25">
      <c r="A176" t="s">
        <v>407</v>
      </c>
      <c r="B176" t="s">
        <v>407</v>
      </c>
      <c r="C176" t="s">
        <v>407</v>
      </c>
      <c r="D176" t="s">
        <v>407</v>
      </c>
      <c r="E176" t="s">
        <v>407</v>
      </c>
      <c r="F176" t="s">
        <v>407</v>
      </c>
      <c r="G176" t="s">
        <v>407</v>
      </c>
      <c r="H176" t="s">
        <v>407</v>
      </c>
      <c r="I176" t="s">
        <v>407</v>
      </c>
      <c r="J176" t="s">
        <v>407</v>
      </c>
      <c r="K176" t="s">
        <v>407</v>
      </c>
      <c r="L176" t="s">
        <v>407</v>
      </c>
      <c r="M176" t="s">
        <v>407</v>
      </c>
      <c r="N176" t="s">
        <v>407</v>
      </c>
      <c r="O176" t="s">
        <v>407</v>
      </c>
      <c r="P176" t="s">
        <v>407</v>
      </c>
      <c r="Q176" t="s">
        <v>407</v>
      </c>
      <c r="R176" t="s">
        <v>407</v>
      </c>
      <c r="S176" t="s">
        <v>407</v>
      </c>
      <c r="T176" t="s">
        <v>407</v>
      </c>
      <c r="U176" t="s">
        <v>407</v>
      </c>
      <c r="V176" t="s">
        <v>407</v>
      </c>
      <c r="W176" t="s">
        <v>407</v>
      </c>
      <c r="X176" t="s">
        <v>407</v>
      </c>
      <c r="Y176" t="s">
        <v>407</v>
      </c>
      <c r="Z176" t="s">
        <v>407</v>
      </c>
      <c r="AA176" t="s">
        <v>407</v>
      </c>
      <c r="AB176" t="s">
        <v>407</v>
      </c>
      <c r="AC176" t="s">
        <v>648</v>
      </c>
      <c r="AD176" t="s">
        <v>647</v>
      </c>
      <c r="AE176">
        <v>10</v>
      </c>
      <c r="AF176">
        <v>5</v>
      </c>
      <c r="AH176" t="s">
        <v>408</v>
      </c>
      <c r="AJ176" t="s">
        <v>37</v>
      </c>
      <c r="AK176" t="s">
        <v>115</v>
      </c>
      <c r="AM176">
        <v>2359</v>
      </c>
      <c r="AN176">
        <v>2515</v>
      </c>
    </row>
    <row r="177" spans="1:40" x14ac:dyDescent="0.25">
      <c r="A177" t="s">
        <v>407</v>
      </c>
      <c r="B177" t="s">
        <v>407</v>
      </c>
      <c r="C177" t="s">
        <v>407</v>
      </c>
      <c r="D177" t="s">
        <v>407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407</v>
      </c>
      <c r="Z177" t="s">
        <v>407</v>
      </c>
      <c r="AA177" t="s">
        <v>407</v>
      </c>
      <c r="AB177" t="s">
        <v>407</v>
      </c>
      <c r="AC177" t="s">
        <v>648</v>
      </c>
      <c r="AD177" t="s">
        <v>647</v>
      </c>
      <c r="AE177">
        <v>10</v>
      </c>
      <c r="AF177">
        <v>6</v>
      </c>
      <c r="AG177">
        <v>3</v>
      </c>
      <c r="AH177" t="s">
        <v>410</v>
      </c>
      <c r="AJ177" t="s">
        <v>40</v>
      </c>
      <c r="AK177" t="s">
        <v>118</v>
      </c>
      <c r="AM177">
        <v>3335</v>
      </c>
      <c r="AN177">
        <v>3047</v>
      </c>
    </row>
    <row r="178" spans="1:40" x14ac:dyDescent="0.25">
      <c r="A178" t="s">
        <v>407</v>
      </c>
      <c r="B178" t="s">
        <v>407</v>
      </c>
      <c r="C178" t="s">
        <v>407</v>
      </c>
      <c r="D178" t="s">
        <v>407</v>
      </c>
      <c r="E178" t="s">
        <v>407</v>
      </c>
      <c r="F178" t="s">
        <v>407</v>
      </c>
      <c r="G178" t="s">
        <v>407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407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407</v>
      </c>
      <c r="T178" t="s">
        <v>407</v>
      </c>
      <c r="U178" t="s">
        <v>407</v>
      </c>
      <c r="V178" t="s">
        <v>407</v>
      </c>
      <c r="W178" t="s">
        <v>407</v>
      </c>
      <c r="X178" t="s">
        <v>407</v>
      </c>
      <c r="Y178" t="s">
        <v>407</v>
      </c>
      <c r="Z178" t="s">
        <v>407</v>
      </c>
      <c r="AA178" t="s">
        <v>407</v>
      </c>
      <c r="AB178" t="s">
        <v>407</v>
      </c>
      <c r="AC178" t="s">
        <v>648</v>
      </c>
      <c r="AD178" t="s">
        <v>647</v>
      </c>
      <c r="AE178">
        <v>10</v>
      </c>
      <c r="AF178">
        <v>7</v>
      </c>
      <c r="AH178" t="s">
        <v>411</v>
      </c>
      <c r="AJ178" t="s">
        <v>41</v>
      </c>
      <c r="AK178" t="s">
        <v>119</v>
      </c>
      <c r="AM178">
        <v>4265</v>
      </c>
      <c r="AN178">
        <v>1285</v>
      </c>
    </row>
    <row r="179" spans="1:40" x14ac:dyDescent="0.25">
      <c r="A179" t="s">
        <v>407</v>
      </c>
      <c r="B179" t="s">
        <v>407</v>
      </c>
      <c r="C179" t="s">
        <v>407</v>
      </c>
      <c r="D179" t="s">
        <v>407</v>
      </c>
      <c r="E179" t="s">
        <v>407</v>
      </c>
      <c r="F179" t="s">
        <v>407</v>
      </c>
      <c r="G179" t="s">
        <v>407</v>
      </c>
      <c r="H179" t="s">
        <v>407</v>
      </c>
      <c r="I179" t="s">
        <v>407</v>
      </c>
      <c r="J179" t="s">
        <v>407</v>
      </c>
      <c r="K179" t="s">
        <v>407</v>
      </c>
      <c r="L179" t="s">
        <v>407</v>
      </c>
      <c r="M179" t="s">
        <v>407</v>
      </c>
      <c r="N179" t="s">
        <v>407</v>
      </c>
      <c r="O179" t="s">
        <v>407</v>
      </c>
      <c r="P179" t="s">
        <v>407</v>
      </c>
      <c r="Q179" t="s">
        <v>407</v>
      </c>
      <c r="R179" t="s">
        <v>407</v>
      </c>
      <c r="S179" t="s">
        <v>407</v>
      </c>
      <c r="T179" t="s">
        <v>407</v>
      </c>
      <c r="U179" t="s">
        <v>407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407</v>
      </c>
      <c r="AC179" t="s">
        <v>648</v>
      </c>
      <c r="AD179" t="s">
        <v>647</v>
      </c>
      <c r="AE179">
        <v>10</v>
      </c>
      <c r="AF179">
        <v>8</v>
      </c>
      <c r="AH179" t="s">
        <v>408</v>
      </c>
      <c r="AJ179" t="s">
        <v>37</v>
      </c>
      <c r="AK179" t="s">
        <v>115</v>
      </c>
      <c r="AM179">
        <v>4279</v>
      </c>
      <c r="AN179">
        <v>1051</v>
      </c>
    </row>
    <row r="180" spans="1:40" x14ac:dyDescent="0.25">
      <c r="A180" t="s">
        <v>407</v>
      </c>
      <c r="B180" t="s">
        <v>407</v>
      </c>
      <c r="C180" t="s">
        <v>407</v>
      </c>
      <c r="D180" t="s">
        <v>407</v>
      </c>
      <c r="E180" t="s">
        <v>407</v>
      </c>
      <c r="F180" t="s">
        <v>407</v>
      </c>
      <c r="G180" t="s">
        <v>407</v>
      </c>
      <c r="H180" t="s">
        <v>407</v>
      </c>
      <c r="I180" t="s">
        <v>407</v>
      </c>
      <c r="J180" t="s">
        <v>407</v>
      </c>
      <c r="K180" t="s">
        <v>407</v>
      </c>
      <c r="L180" t="s">
        <v>407</v>
      </c>
      <c r="M180" t="s">
        <v>407</v>
      </c>
      <c r="N180" t="s">
        <v>407</v>
      </c>
      <c r="O180" t="s">
        <v>407</v>
      </c>
      <c r="P180" t="s">
        <v>407</v>
      </c>
      <c r="Q180" t="s">
        <v>407</v>
      </c>
      <c r="R180" t="s">
        <v>407</v>
      </c>
      <c r="S180" t="s">
        <v>407</v>
      </c>
      <c r="T180" t="s">
        <v>407</v>
      </c>
      <c r="U180" t="s">
        <v>407</v>
      </c>
      <c r="V180" t="s">
        <v>407</v>
      </c>
      <c r="W180" t="s">
        <v>407</v>
      </c>
      <c r="X180" t="s">
        <v>407</v>
      </c>
      <c r="Y180" t="s">
        <v>407</v>
      </c>
      <c r="Z180" t="s">
        <v>407</v>
      </c>
      <c r="AA180" t="s">
        <v>407</v>
      </c>
      <c r="AB180" t="s">
        <v>407</v>
      </c>
      <c r="AC180" t="s">
        <v>648</v>
      </c>
      <c r="AD180" t="s">
        <v>647</v>
      </c>
      <c r="AE180">
        <v>10</v>
      </c>
      <c r="AF180">
        <v>9</v>
      </c>
      <c r="AG180">
        <v>1</v>
      </c>
      <c r="AH180" t="s">
        <v>412</v>
      </c>
      <c r="AJ180" t="s">
        <v>42</v>
      </c>
      <c r="AK180" t="s">
        <v>114</v>
      </c>
      <c r="AM180">
        <v>3638</v>
      </c>
      <c r="AN180">
        <v>280</v>
      </c>
    </row>
    <row r="181" spans="1:40" x14ac:dyDescent="0.25">
      <c r="A181" t="s">
        <v>407</v>
      </c>
      <c r="B181" t="s">
        <v>407</v>
      </c>
      <c r="C181" t="s">
        <v>407</v>
      </c>
      <c r="D181" t="s">
        <v>407</v>
      </c>
      <c r="E181" t="s">
        <v>407</v>
      </c>
      <c r="F181" t="s">
        <v>407</v>
      </c>
      <c r="G181" t="s">
        <v>407</v>
      </c>
      <c r="H181" t="s">
        <v>407</v>
      </c>
      <c r="I181" t="s">
        <v>407</v>
      </c>
      <c r="J181" t="s">
        <v>407</v>
      </c>
      <c r="K181" t="s">
        <v>407</v>
      </c>
      <c r="L181" t="s">
        <v>407</v>
      </c>
      <c r="M181" t="s">
        <v>407</v>
      </c>
      <c r="N181" t="s">
        <v>407</v>
      </c>
      <c r="O181" t="s">
        <v>407</v>
      </c>
      <c r="P181" t="s">
        <v>407</v>
      </c>
      <c r="Q181" t="s">
        <v>407</v>
      </c>
      <c r="R181" t="s">
        <v>407</v>
      </c>
      <c r="S181" t="s">
        <v>407</v>
      </c>
      <c r="T181" t="s">
        <v>407</v>
      </c>
      <c r="U181" t="s">
        <v>407</v>
      </c>
      <c r="V181" t="s">
        <v>407</v>
      </c>
      <c r="W181" t="s">
        <v>407</v>
      </c>
      <c r="X181" t="s">
        <v>407</v>
      </c>
      <c r="Y181" t="s">
        <v>407</v>
      </c>
      <c r="Z181" t="s">
        <v>407</v>
      </c>
      <c r="AA181" t="s">
        <v>407</v>
      </c>
      <c r="AB181" t="s">
        <v>407</v>
      </c>
      <c r="AC181" t="s">
        <v>648</v>
      </c>
      <c r="AD181" t="s">
        <v>647</v>
      </c>
      <c r="AE181">
        <v>10</v>
      </c>
      <c r="AF181">
        <v>10</v>
      </c>
      <c r="AH181" t="s">
        <v>416</v>
      </c>
      <c r="AJ181" t="s">
        <v>46</v>
      </c>
      <c r="AK181" t="s">
        <v>115</v>
      </c>
      <c r="AM181">
        <v>3440</v>
      </c>
      <c r="AN181">
        <v>3215</v>
      </c>
    </row>
    <row r="182" spans="1:40" x14ac:dyDescent="0.25">
      <c r="A182" t="s">
        <v>407</v>
      </c>
      <c r="B182" t="s">
        <v>407</v>
      </c>
      <c r="C182" t="s">
        <v>407</v>
      </c>
      <c r="D182" t="s">
        <v>407</v>
      </c>
      <c r="E182" t="s">
        <v>407</v>
      </c>
      <c r="F182" t="s">
        <v>407</v>
      </c>
      <c r="G182" t="s">
        <v>407</v>
      </c>
      <c r="H182" t="s">
        <v>407</v>
      </c>
      <c r="I182" t="s">
        <v>407</v>
      </c>
      <c r="J182" t="s">
        <v>407</v>
      </c>
      <c r="K182" t="s">
        <v>407</v>
      </c>
      <c r="L182" t="s">
        <v>407</v>
      </c>
      <c r="M182" t="s">
        <v>407</v>
      </c>
      <c r="N182" t="s">
        <v>407</v>
      </c>
      <c r="O182" t="s">
        <v>407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V182" t="s">
        <v>407</v>
      </c>
      <c r="W182" t="s">
        <v>407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650</v>
      </c>
      <c r="AD182" t="s">
        <v>649</v>
      </c>
      <c r="AE182">
        <v>10</v>
      </c>
      <c r="AF182">
        <v>1</v>
      </c>
      <c r="AG182">
        <v>3</v>
      </c>
      <c r="AH182" t="s">
        <v>410</v>
      </c>
      <c r="AJ182" t="s">
        <v>40</v>
      </c>
      <c r="AK182" t="s">
        <v>118</v>
      </c>
      <c r="AM182">
        <v>3190</v>
      </c>
      <c r="AN182">
        <v>3318</v>
      </c>
    </row>
    <row r="183" spans="1:40" x14ac:dyDescent="0.25">
      <c r="A183" t="s">
        <v>407</v>
      </c>
      <c r="B183" t="s">
        <v>407</v>
      </c>
      <c r="C183" t="s">
        <v>407</v>
      </c>
      <c r="D183" t="s">
        <v>407</v>
      </c>
      <c r="E183" t="s">
        <v>407</v>
      </c>
      <c r="F183" t="s">
        <v>407</v>
      </c>
      <c r="G183" t="s">
        <v>407</v>
      </c>
      <c r="H183" t="s">
        <v>407</v>
      </c>
      <c r="I183" t="s">
        <v>407</v>
      </c>
      <c r="J183" t="s">
        <v>407</v>
      </c>
      <c r="K183" t="s">
        <v>407</v>
      </c>
      <c r="L183" t="s">
        <v>407</v>
      </c>
      <c r="M183" t="s">
        <v>407</v>
      </c>
      <c r="N183" t="s">
        <v>407</v>
      </c>
      <c r="O183" t="s">
        <v>407</v>
      </c>
      <c r="P183" t="s">
        <v>407</v>
      </c>
      <c r="Q183" t="s">
        <v>407</v>
      </c>
      <c r="R183" t="s">
        <v>407</v>
      </c>
      <c r="S183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650</v>
      </c>
      <c r="AD183" t="s">
        <v>649</v>
      </c>
      <c r="AE183">
        <v>10</v>
      </c>
      <c r="AF183">
        <v>2</v>
      </c>
      <c r="AH183" t="s">
        <v>408</v>
      </c>
      <c r="AJ183" t="s">
        <v>37</v>
      </c>
      <c r="AK183" t="s">
        <v>115</v>
      </c>
      <c r="AM183">
        <v>2619</v>
      </c>
      <c r="AN183">
        <v>1281</v>
      </c>
    </row>
    <row r="184" spans="1:40" x14ac:dyDescent="0.25">
      <c r="A184" t="s">
        <v>407</v>
      </c>
      <c r="B184" t="s">
        <v>407</v>
      </c>
      <c r="C184" t="s">
        <v>407</v>
      </c>
      <c r="D184" t="s">
        <v>407</v>
      </c>
      <c r="E184" t="s">
        <v>407</v>
      </c>
      <c r="F184" t="s">
        <v>407</v>
      </c>
      <c r="G184" t="s">
        <v>407</v>
      </c>
      <c r="H184" t="s">
        <v>407</v>
      </c>
      <c r="I184" t="s">
        <v>407</v>
      </c>
      <c r="J184" t="s">
        <v>407</v>
      </c>
      <c r="K184" t="s">
        <v>407</v>
      </c>
      <c r="L184" t="s">
        <v>407</v>
      </c>
      <c r="M184" t="s">
        <v>407</v>
      </c>
      <c r="N184" t="s">
        <v>407</v>
      </c>
      <c r="O184" t="s">
        <v>407</v>
      </c>
      <c r="P184" t="s">
        <v>407</v>
      </c>
      <c r="Q184" t="s">
        <v>407</v>
      </c>
      <c r="R184" t="s">
        <v>407</v>
      </c>
      <c r="S184" t="s">
        <v>407</v>
      </c>
      <c r="T184" t="s">
        <v>407</v>
      </c>
      <c r="U184" t="s">
        <v>407</v>
      </c>
      <c r="V184" t="s">
        <v>407</v>
      </c>
      <c r="W184" t="s">
        <v>407</v>
      </c>
      <c r="X184" t="s">
        <v>407</v>
      </c>
      <c r="Y184" t="s">
        <v>407</v>
      </c>
      <c r="Z184" t="s">
        <v>407</v>
      </c>
      <c r="AA184" t="s">
        <v>407</v>
      </c>
      <c r="AB184" t="s">
        <v>407</v>
      </c>
      <c r="AC184" t="s">
        <v>650</v>
      </c>
      <c r="AD184" t="s">
        <v>649</v>
      </c>
      <c r="AE184">
        <v>10</v>
      </c>
      <c r="AF184">
        <v>3</v>
      </c>
      <c r="AH184" t="s">
        <v>411</v>
      </c>
      <c r="AJ184" t="s">
        <v>41</v>
      </c>
      <c r="AK184" t="s">
        <v>119</v>
      </c>
      <c r="AM184">
        <v>3266</v>
      </c>
      <c r="AN184">
        <v>2085</v>
      </c>
    </row>
    <row r="185" spans="1:40" x14ac:dyDescent="0.25">
      <c r="A185" t="s">
        <v>407</v>
      </c>
      <c r="B185" t="s">
        <v>407</v>
      </c>
      <c r="C185" t="s">
        <v>407</v>
      </c>
      <c r="D185" t="s">
        <v>407</v>
      </c>
      <c r="E185" t="s">
        <v>407</v>
      </c>
      <c r="F185" t="s">
        <v>407</v>
      </c>
      <c r="G185" t="s">
        <v>407</v>
      </c>
      <c r="H185" t="s">
        <v>407</v>
      </c>
      <c r="I185" t="s">
        <v>407</v>
      </c>
      <c r="J185" t="s">
        <v>407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407</v>
      </c>
      <c r="Q185" t="s">
        <v>407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650</v>
      </c>
      <c r="AD185" t="s">
        <v>649</v>
      </c>
      <c r="AE185">
        <v>10</v>
      </c>
      <c r="AF185">
        <v>4</v>
      </c>
      <c r="AH185" t="s">
        <v>411</v>
      </c>
      <c r="AJ185" t="s">
        <v>41</v>
      </c>
      <c r="AK185" t="s">
        <v>119</v>
      </c>
      <c r="AM185">
        <v>2824</v>
      </c>
      <c r="AN185">
        <v>2007</v>
      </c>
    </row>
    <row r="186" spans="1:40" x14ac:dyDescent="0.25">
      <c r="A186" t="s">
        <v>407</v>
      </c>
      <c r="B186" t="s">
        <v>407</v>
      </c>
      <c r="C186" t="s">
        <v>407</v>
      </c>
      <c r="D186" t="s">
        <v>407</v>
      </c>
      <c r="E186" t="s">
        <v>407</v>
      </c>
      <c r="F186" t="s">
        <v>407</v>
      </c>
      <c r="G186" t="s">
        <v>407</v>
      </c>
      <c r="H186" t="s">
        <v>407</v>
      </c>
      <c r="I186" t="s">
        <v>407</v>
      </c>
      <c r="J186" t="s">
        <v>407</v>
      </c>
      <c r="K186" t="s">
        <v>407</v>
      </c>
      <c r="L186" t="s">
        <v>407</v>
      </c>
      <c r="M186" t="s">
        <v>407</v>
      </c>
      <c r="N186" t="s">
        <v>407</v>
      </c>
      <c r="O186" t="s">
        <v>407</v>
      </c>
      <c r="P186" t="s">
        <v>407</v>
      </c>
      <c r="Q186" t="s">
        <v>407</v>
      </c>
      <c r="R186" t="s">
        <v>407</v>
      </c>
      <c r="S186" t="s">
        <v>407</v>
      </c>
      <c r="T186" t="s">
        <v>407</v>
      </c>
      <c r="U186" t="s">
        <v>407</v>
      </c>
      <c r="V186" t="s">
        <v>407</v>
      </c>
      <c r="W186" t="s">
        <v>407</v>
      </c>
      <c r="X186" t="s">
        <v>407</v>
      </c>
      <c r="Y186" t="s">
        <v>407</v>
      </c>
      <c r="Z186" t="s">
        <v>407</v>
      </c>
      <c r="AA186" t="s">
        <v>407</v>
      </c>
      <c r="AB186" t="s">
        <v>407</v>
      </c>
      <c r="AC186" t="s">
        <v>650</v>
      </c>
      <c r="AD186" t="s">
        <v>649</v>
      </c>
      <c r="AE186">
        <v>10</v>
      </c>
      <c r="AF186">
        <v>5</v>
      </c>
      <c r="AH186" t="s">
        <v>408</v>
      </c>
      <c r="AJ186" t="s">
        <v>37</v>
      </c>
      <c r="AK186" t="s">
        <v>115</v>
      </c>
      <c r="AM186">
        <v>1354</v>
      </c>
      <c r="AN186">
        <v>2953</v>
      </c>
    </row>
    <row r="187" spans="1:40" x14ac:dyDescent="0.25">
      <c r="A187" t="s">
        <v>407</v>
      </c>
      <c r="B187" t="s">
        <v>407</v>
      </c>
      <c r="C187" t="s">
        <v>407</v>
      </c>
      <c r="D187" t="s">
        <v>407</v>
      </c>
      <c r="E187" t="s">
        <v>407</v>
      </c>
      <c r="F187" t="s">
        <v>407</v>
      </c>
      <c r="G187" t="s">
        <v>407</v>
      </c>
      <c r="H187" t="s">
        <v>407</v>
      </c>
      <c r="I187" t="s">
        <v>407</v>
      </c>
      <c r="J187" t="s">
        <v>407</v>
      </c>
      <c r="K187" t="s">
        <v>407</v>
      </c>
      <c r="L187" t="s">
        <v>407</v>
      </c>
      <c r="M187" t="s">
        <v>407</v>
      </c>
      <c r="N187" t="s">
        <v>407</v>
      </c>
      <c r="O187" t="s">
        <v>407</v>
      </c>
      <c r="P187" t="s">
        <v>407</v>
      </c>
      <c r="Q187" t="s">
        <v>407</v>
      </c>
      <c r="R187" t="s">
        <v>407</v>
      </c>
      <c r="S187" t="s">
        <v>407</v>
      </c>
      <c r="T187" t="s">
        <v>407</v>
      </c>
      <c r="U187" t="s">
        <v>407</v>
      </c>
      <c r="V187" t="s">
        <v>407</v>
      </c>
      <c r="W187" t="s">
        <v>407</v>
      </c>
      <c r="X187" t="s">
        <v>407</v>
      </c>
      <c r="Y187" t="s">
        <v>407</v>
      </c>
      <c r="Z187" t="s">
        <v>407</v>
      </c>
      <c r="AA187" t="s">
        <v>407</v>
      </c>
      <c r="AB187" t="s">
        <v>407</v>
      </c>
      <c r="AC187" t="s">
        <v>650</v>
      </c>
      <c r="AD187" t="s">
        <v>649</v>
      </c>
      <c r="AE187">
        <v>10</v>
      </c>
      <c r="AF187">
        <v>6</v>
      </c>
      <c r="AH187" t="s">
        <v>408</v>
      </c>
      <c r="AJ187" t="s">
        <v>37</v>
      </c>
      <c r="AK187" t="s">
        <v>115</v>
      </c>
      <c r="AM187">
        <v>4045</v>
      </c>
      <c r="AN187">
        <v>1249</v>
      </c>
    </row>
    <row r="188" spans="1:40" x14ac:dyDescent="0.25">
      <c r="A188" t="s">
        <v>407</v>
      </c>
      <c r="B188" t="s">
        <v>407</v>
      </c>
      <c r="C188" t="s">
        <v>407</v>
      </c>
      <c r="D188" t="s">
        <v>407</v>
      </c>
      <c r="E188" t="s">
        <v>407</v>
      </c>
      <c r="F188" t="s">
        <v>407</v>
      </c>
      <c r="G188" t="s">
        <v>407</v>
      </c>
      <c r="H188" t="s">
        <v>407</v>
      </c>
      <c r="I188" t="s">
        <v>407</v>
      </c>
      <c r="J188" t="s">
        <v>407</v>
      </c>
      <c r="K188" t="s">
        <v>407</v>
      </c>
      <c r="L188" t="s">
        <v>407</v>
      </c>
      <c r="M188" t="s">
        <v>407</v>
      </c>
      <c r="N188" t="s">
        <v>407</v>
      </c>
      <c r="O188" t="s">
        <v>407</v>
      </c>
      <c r="P188" t="s">
        <v>407</v>
      </c>
      <c r="Q188" t="s">
        <v>407</v>
      </c>
      <c r="R188" t="s">
        <v>407</v>
      </c>
      <c r="S188" t="s">
        <v>407</v>
      </c>
      <c r="T188" t="s">
        <v>407</v>
      </c>
      <c r="U188" t="s">
        <v>407</v>
      </c>
      <c r="V188" t="s">
        <v>407</v>
      </c>
      <c r="W188" t="s">
        <v>407</v>
      </c>
      <c r="X188" t="s">
        <v>407</v>
      </c>
      <c r="Y188" t="s">
        <v>407</v>
      </c>
      <c r="Z188" t="s">
        <v>407</v>
      </c>
      <c r="AA188" t="s">
        <v>407</v>
      </c>
      <c r="AB188" t="s">
        <v>407</v>
      </c>
      <c r="AC188" t="s">
        <v>650</v>
      </c>
      <c r="AD188" t="s">
        <v>649</v>
      </c>
      <c r="AE188">
        <v>10</v>
      </c>
      <c r="AF188">
        <v>7</v>
      </c>
      <c r="AG188">
        <v>1</v>
      </c>
      <c r="AH188" t="s">
        <v>435</v>
      </c>
      <c r="AJ188" t="s">
        <v>57</v>
      </c>
      <c r="AK188" t="s">
        <v>114</v>
      </c>
      <c r="AM188">
        <v>1242</v>
      </c>
      <c r="AN188">
        <v>470</v>
      </c>
    </row>
    <row r="189" spans="1:40" x14ac:dyDescent="0.25">
      <c r="A189" t="s">
        <v>407</v>
      </c>
      <c r="B189" t="s">
        <v>407</v>
      </c>
      <c r="C189" t="s">
        <v>407</v>
      </c>
      <c r="D189" t="s">
        <v>407</v>
      </c>
      <c r="E189" t="s">
        <v>407</v>
      </c>
      <c r="F189" t="s">
        <v>407</v>
      </c>
      <c r="G189" t="s">
        <v>407</v>
      </c>
      <c r="H189" t="s">
        <v>407</v>
      </c>
      <c r="I189" t="s">
        <v>407</v>
      </c>
      <c r="J189" t="s">
        <v>407</v>
      </c>
      <c r="K189" t="s">
        <v>407</v>
      </c>
      <c r="L189" t="s">
        <v>407</v>
      </c>
      <c r="M189" t="s">
        <v>407</v>
      </c>
      <c r="N189" t="s">
        <v>407</v>
      </c>
      <c r="O189" t="s">
        <v>407</v>
      </c>
      <c r="P189" t="s">
        <v>407</v>
      </c>
      <c r="Q189" t="s">
        <v>407</v>
      </c>
      <c r="R189" t="s">
        <v>407</v>
      </c>
      <c r="S189" t="s">
        <v>407</v>
      </c>
      <c r="T189" t="s">
        <v>407</v>
      </c>
      <c r="U189" t="s">
        <v>407</v>
      </c>
      <c r="V189" t="s">
        <v>407</v>
      </c>
      <c r="W189" t="s">
        <v>407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650</v>
      </c>
      <c r="AD189" t="s">
        <v>649</v>
      </c>
      <c r="AE189">
        <v>10</v>
      </c>
      <c r="AF189">
        <v>8</v>
      </c>
      <c r="AG189">
        <v>3</v>
      </c>
      <c r="AH189" t="s">
        <v>410</v>
      </c>
      <c r="AJ189" t="s">
        <v>40</v>
      </c>
      <c r="AK189" t="s">
        <v>118</v>
      </c>
      <c r="AM189">
        <v>2028</v>
      </c>
      <c r="AN189">
        <v>662</v>
      </c>
    </row>
    <row r="190" spans="1:40" x14ac:dyDescent="0.25">
      <c r="A190" t="s">
        <v>407</v>
      </c>
      <c r="B190" t="s">
        <v>407</v>
      </c>
      <c r="C190" t="s">
        <v>407</v>
      </c>
      <c r="D190" t="s">
        <v>407</v>
      </c>
      <c r="E190" t="s">
        <v>407</v>
      </c>
      <c r="F190" t="s">
        <v>407</v>
      </c>
      <c r="G190" t="s">
        <v>407</v>
      </c>
      <c r="H190" t="s">
        <v>407</v>
      </c>
      <c r="I190" t="s">
        <v>407</v>
      </c>
      <c r="J190" t="s">
        <v>407</v>
      </c>
      <c r="K190" t="s">
        <v>407</v>
      </c>
      <c r="L190" t="s">
        <v>407</v>
      </c>
      <c r="M190" t="s">
        <v>407</v>
      </c>
      <c r="N190" t="s">
        <v>407</v>
      </c>
      <c r="O190" t="s">
        <v>407</v>
      </c>
      <c r="P190" t="s">
        <v>407</v>
      </c>
      <c r="Q190" t="s">
        <v>407</v>
      </c>
      <c r="R190" t="s">
        <v>407</v>
      </c>
      <c r="S190" t="s">
        <v>407</v>
      </c>
      <c r="T190" t="s">
        <v>407</v>
      </c>
      <c r="U190" t="s">
        <v>407</v>
      </c>
      <c r="V190" t="s">
        <v>407</v>
      </c>
      <c r="W190" t="s">
        <v>407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650</v>
      </c>
      <c r="AD190" t="s">
        <v>649</v>
      </c>
      <c r="AE190">
        <v>10</v>
      </c>
      <c r="AF190">
        <v>9</v>
      </c>
      <c r="AH190" t="s">
        <v>411</v>
      </c>
      <c r="AJ190" t="s">
        <v>41</v>
      </c>
      <c r="AK190" t="s">
        <v>119</v>
      </c>
      <c r="AM190">
        <v>4216</v>
      </c>
      <c r="AN190">
        <v>980</v>
      </c>
    </row>
    <row r="191" spans="1:40" x14ac:dyDescent="0.25">
      <c r="A191" t="s">
        <v>407</v>
      </c>
      <c r="B191" t="s">
        <v>407</v>
      </c>
      <c r="C191" t="s">
        <v>407</v>
      </c>
      <c r="D191" t="s">
        <v>407</v>
      </c>
      <c r="E191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407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407</v>
      </c>
      <c r="Q191" t="s">
        <v>407</v>
      </c>
      <c r="R191" t="s">
        <v>407</v>
      </c>
      <c r="S191" t="s">
        <v>407</v>
      </c>
      <c r="T191" t="s">
        <v>407</v>
      </c>
      <c r="U191" t="s">
        <v>407</v>
      </c>
      <c r="V191" t="s">
        <v>407</v>
      </c>
      <c r="W191" t="s">
        <v>407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650</v>
      </c>
      <c r="AD191" t="s">
        <v>649</v>
      </c>
      <c r="AE191">
        <v>10</v>
      </c>
      <c r="AF191">
        <v>10</v>
      </c>
      <c r="AH191" t="s">
        <v>416</v>
      </c>
      <c r="AJ191" t="s">
        <v>46</v>
      </c>
      <c r="AK191" t="s">
        <v>115</v>
      </c>
      <c r="AM191">
        <v>2519</v>
      </c>
      <c r="AN191">
        <v>3004</v>
      </c>
    </row>
    <row r="192" spans="1:40" x14ac:dyDescent="0.25">
      <c r="A192" t="s">
        <v>407</v>
      </c>
      <c r="B192" t="s">
        <v>407</v>
      </c>
      <c r="C192" t="s">
        <v>407</v>
      </c>
      <c r="D192" t="s">
        <v>407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407</v>
      </c>
      <c r="T192" t="s">
        <v>407</v>
      </c>
      <c r="U192" t="s">
        <v>407</v>
      </c>
      <c r="V192" t="s">
        <v>407</v>
      </c>
      <c r="W192" t="s">
        <v>407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652</v>
      </c>
      <c r="AD192" t="s">
        <v>651</v>
      </c>
      <c r="AE192">
        <v>10</v>
      </c>
      <c r="AF192">
        <v>1</v>
      </c>
      <c r="AH192" t="s">
        <v>415</v>
      </c>
      <c r="AJ192" t="s">
        <v>44</v>
      </c>
      <c r="AK192" t="s">
        <v>120</v>
      </c>
      <c r="AM192">
        <v>3021</v>
      </c>
      <c r="AN192">
        <v>417</v>
      </c>
    </row>
    <row r="193" spans="1:40" x14ac:dyDescent="0.25">
      <c r="A193" t="s">
        <v>407</v>
      </c>
      <c r="B193" t="s">
        <v>407</v>
      </c>
      <c r="C193" t="s">
        <v>407</v>
      </c>
      <c r="D193" t="s">
        <v>407</v>
      </c>
      <c r="E193" t="s">
        <v>407</v>
      </c>
      <c r="F193" t="s">
        <v>407</v>
      </c>
      <c r="G193" t="s">
        <v>407</v>
      </c>
      <c r="H193" t="s">
        <v>407</v>
      </c>
      <c r="I193" t="s">
        <v>407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407</v>
      </c>
      <c r="P193" t="s">
        <v>407</v>
      </c>
      <c r="Q193" t="s">
        <v>407</v>
      </c>
      <c r="R193" t="s">
        <v>407</v>
      </c>
      <c r="S193" t="s">
        <v>407</v>
      </c>
      <c r="T193" t="s">
        <v>407</v>
      </c>
      <c r="U193" t="s">
        <v>407</v>
      </c>
      <c r="V193" t="s">
        <v>407</v>
      </c>
      <c r="W193" t="s">
        <v>407</v>
      </c>
      <c r="X193" t="s">
        <v>407</v>
      </c>
      <c r="Y193" t="s">
        <v>407</v>
      </c>
      <c r="Z193" t="s">
        <v>407</v>
      </c>
      <c r="AA193" t="s">
        <v>407</v>
      </c>
      <c r="AB193" t="s">
        <v>407</v>
      </c>
      <c r="AC193" t="s">
        <v>652</v>
      </c>
      <c r="AD193" t="s">
        <v>651</v>
      </c>
      <c r="AE193">
        <v>10</v>
      </c>
      <c r="AF193">
        <v>2</v>
      </c>
      <c r="AH193" t="s">
        <v>408</v>
      </c>
      <c r="AJ193" t="s">
        <v>37</v>
      </c>
      <c r="AK193" t="s">
        <v>115</v>
      </c>
      <c r="AM193">
        <v>2776</v>
      </c>
      <c r="AN193">
        <v>1673</v>
      </c>
    </row>
    <row r="194" spans="1:40" x14ac:dyDescent="0.25">
      <c r="A194" t="s">
        <v>407</v>
      </c>
      <c r="B194" t="s">
        <v>407</v>
      </c>
      <c r="C194" t="s">
        <v>407</v>
      </c>
      <c r="D194" t="s">
        <v>407</v>
      </c>
      <c r="E194" t="s">
        <v>407</v>
      </c>
      <c r="F194" t="s">
        <v>407</v>
      </c>
      <c r="G194" t="s">
        <v>407</v>
      </c>
      <c r="H194" t="s">
        <v>407</v>
      </c>
      <c r="I194" t="s">
        <v>407</v>
      </c>
      <c r="J194" t="s">
        <v>407</v>
      </c>
      <c r="K194" t="s">
        <v>407</v>
      </c>
      <c r="L194" t="s">
        <v>407</v>
      </c>
      <c r="M194" t="s">
        <v>407</v>
      </c>
      <c r="N194" t="s">
        <v>407</v>
      </c>
      <c r="O194" t="s">
        <v>407</v>
      </c>
      <c r="P194" t="s">
        <v>407</v>
      </c>
      <c r="Q194" t="s">
        <v>407</v>
      </c>
      <c r="R194" t="s">
        <v>407</v>
      </c>
      <c r="S194" t="s">
        <v>407</v>
      </c>
      <c r="T194" t="s">
        <v>407</v>
      </c>
      <c r="U194" t="s">
        <v>407</v>
      </c>
      <c r="V194" t="s">
        <v>407</v>
      </c>
      <c r="W194" t="s">
        <v>407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652</v>
      </c>
      <c r="AD194" t="s">
        <v>651</v>
      </c>
      <c r="AE194">
        <v>10</v>
      </c>
      <c r="AF194">
        <v>3</v>
      </c>
      <c r="AH194" t="s">
        <v>408</v>
      </c>
      <c r="AJ194" t="s">
        <v>37</v>
      </c>
      <c r="AK194" t="s">
        <v>115</v>
      </c>
      <c r="AM194">
        <v>1280</v>
      </c>
      <c r="AN194">
        <v>3286</v>
      </c>
    </row>
    <row r="195" spans="1:40" x14ac:dyDescent="0.25">
      <c r="A195" t="s">
        <v>407</v>
      </c>
      <c r="B195" t="s">
        <v>407</v>
      </c>
      <c r="C195" t="s">
        <v>407</v>
      </c>
      <c r="D195" t="s">
        <v>407</v>
      </c>
      <c r="E195" t="s">
        <v>407</v>
      </c>
      <c r="F195" t="s">
        <v>407</v>
      </c>
      <c r="G195" t="s">
        <v>407</v>
      </c>
      <c r="H195" t="s">
        <v>407</v>
      </c>
      <c r="I195" t="s">
        <v>407</v>
      </c>
      <c r="J195" t="s">
        <v>407</v>
      </c>
      <c r="K195" t="s">
        <v>407</v>
      </c>
      <c r="L195" t="s">
        <v>407</v>
      </c>
      <c r="M195" t="s">
        <v>407</v>
      </c>
      <c r="N195" t="s">
        <v>407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V195" t="s">
        <v>407</v>
      </c>
      <c r="W195" t="s">
        <v>407</v>
      </c>
      <c r="X195" t="s">
        <v>407</v>
      </c>
      <c r="Y195" t="s">
        <v>407</v>
      </c>
      <c r="Z195" t="s">
        <v>407</v>
      </c>
      <c r="AA195" t="s">
        <v>407</v>
      </c>
      <c r="AB195" t="s">
        <v>407</v>
      </c>
      <c r="AC195" t="s">
        <v>652</v>
      </c>
      <c r="AD195" t="s">
        <v>651</v>
      </c>
      <c r="AE195">
        <v>10</v>
      </c>
      <c r="AF195">
        <v>4</v>
      </c>
      <c r="AH195" t="s">
        <v>408</v>
      </c>
      <c r="AJ195" t="s">
        <v>37</v>
      </c>
      <c r="AK195" t="s">
        <v>115</v>
      </c>
      <c r="AM195">
        <v>4246</v>
      </c>
      <c r="AN195">
        <v>2892</v>
      </c>
    </row>
    <row r="196" spans="1:40" x14ac:dyDescent="0.25">
      <c r="A196" t="s">
        <v>407</v>
      </c>
      <c r="B196" t="s">
        <v>407</v>
      </c>
      <c r="C196" t="s">
        <v>407</v>
      </c>
      <c r="D196" t="s">
        <v>407</v>
      </c>
      <c r="E196" t="s">
        <v>407</v>
      </c>
      <c r="F196" t="s">
        <v>407</v>
      </c>
      <c r="G196" t="s">
        <v>407</v>
      </c>
      <c r="H196" t="s">
        <v>407</v>
      </c>
      <c r="I196" t="s">
        <v>407</v>
      </c>
      <c r="J196" t="s">
        <v>407</v>
      </c>
      <c r="K196" t="s">
        <v>407</v>
      </c>
      <c r="L196" t="s">
        <v>407</v>
      </c>
      <c r="M196" t="s">
        <v>407</v>
      </c>
      <c r="N196" t="s">
        <v>407</v>
      </c>
      <c r="O196" t="s">
        <v>407</v>
      </c>
      <c r="P196" t="s">
        <v>407</v>
      </c>
      <c r="Q196" t="s">
        <v>407</v>
      </c>
      <c r="R196" t="s">
        <v>407</v>
      </c>
      <c r="S196" t="s">
        <v>407</v>
      </c>
      <c r="T196" t="s">
        <v>407</v>
      </c>
      <c r="U196" t="s">
        <v>407</v>
      </c>
      <c r="V196" t="s">
        <v>407</v>
      </c>
      <c r="W196" t="s">
        <v>407</v>
      </c>
      <c r="X196" t="s">
        <v>407</v>
      </c>
      <c r="Y196" t="s">
        <v>407</v>
      </c>
      <c r="Z196" t="s">
        <v>407</v>
      </c>
      <c r="AA196" t="s">
        <v>407</v>
      </c>
      <c r="AB196" t="s">
        <v>407</v>
      </c>
      <c r="AC196" t="s">
        <v>652</v>
      </c>
      <c r="AD196" t="s">
        <v>651</v>
      </c>
      <c r="AE196">
        <v>10</v>
      </c>
      <c r="AF196">
        <v>5</v>
      </c>
      <c r="AH196" t="s">
        <v>408</v>
      </c>
      <c r="AJ196" t="s">
        <v>37</v>
      </c>
      <c r="AK196" t="s">
        <v>115</v>
      </c>
      <c r="AM196">
        <v>4092</v>
      </c>
      <c r="AN196">
        <v>1585</v>
      </c>
    </row>
    <row r="197" spans="1:40" x14ac:dyDescent="0.25">
      <c r="A197" t="s">
        <v>407</v>
      </c>
      <c r="B197" t="s">
        <v>407</v>
      </c>
      <c r="C197" t="s">
        <v>407</v>
      </c>
      <c r="D197" t="s">
        <v>407</v>
      </c>
      <c r="E197" t="s">
        <v>407</v>
      </c>
      <c r="F197" t="s">
        <v>407</v>
      </c>
      <c r="G197" t="s">
        <v>407</v>
      </c>
      <c r="H197" t="s">
        <v>407</v>
      </c>
      <c r="I197" t="s">
        <v>407</v>
      </c>
      <c r="J197" t="s">
        <v>407</v>
      </c>
      <c r="K197" t="s">
        <v>407</v>
      </c>
      <c r="L197" t="s">
        <v>407</v>
      </c>
      <c r="M197" t="s">
        <v>407</v>
      </c>
      <c r="N197" t="s">
        <v>407</v>
      </c>
      <c r="O197" t="s">
        <v>407</v>
      </c>
      <c r="P197" t="s">
        <v>407</v>
      </c>
      <c r="Q197" t="s">
        <v>407</v>
      </c>
      <c r="R197" t="s">
        <v>407</v>
      </c>
      <c r="S197" t="s">
        <v>407</v>
      </c>
      <c r="T197" t="s">
        <v>407</v>
      </c>
      <c r="U197" t="s">
        <v>407</v>
      </c>
      <c r="V197" t="s">
        <v>407</v>
      </c>
      <c r="W197" t="s">
        <v>407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652</v>
      </c>
      <c r="AD197" t="s">
        <v>651</v>
      </c>
      <c r="AE197">
        <v>10</v>
      </c>
      <c r="AF197">
        <v>6</v>
      </c>
      <c r="AH197" t="s">
        <v>408</v>
      </c>
      <c r="AJ197" t="s">
        <v>37</v>
      </c>
      <c r="AK197" t="s">
        <v>115</v>
      </c>
      <c r="AM197">
        <v>3905</v>
      </c>
      <c r="AN197">
        <v>1841</v>
      </c>
    </row>
    <row r="198" spans="1:40" x14ac:dyDescent="0.25">
      <c r="A198" t="s">
        <v>407</v>
      </c>
      <c r="B198" t="s">
        <v>407</v>
      </c>
      <c r="C198" t="s">
        <v>407</v>
      </c>
      <c r="D198" t="s">
        <v>407</v>
      </c>
      <c r="E198" t="s">
        <v>407</v>
      </c>
      <c r="F198" t="s">
        <v>407</v>
      </c>
      <c r="G198" t="s">
        <v>407</v>
      </c>
      <c r="H198" t="s">
        <v>407</v>
      </c>
      <c r="I198" t="s">
        <v>407</v>
      </c>
      <c r="J198" t="s">
        <v>407</v>
      </c>
      <c r="K198" t="s">
        <v>407</v>
      </c>
      <c r="L198" t="s">
        <v>407</v>
      </c>
      <c r="M198" t="s">
        <v>407</v>
      </c>
      <c r="N198" t="s">
        <v>407</v>
      </c>
      <c r="O198" t="s">
        <v>407</v>
      </c>
      <c r="P198" t="s">
        <v>407</v>
      </c>
      <c r="Q198" t="s">
        <v>407</v>
      </c>
      <c r="R198" t="s">
        <v>407</v>
      </c>
      <c r="S198" t="s">
        <v>407</v>
      </c>
      <c r="T198" t="s">
        <v>407</v>
      </c>
      <c r="U198" t="s">
        <v>407</v>
      </c>
      <c r="V198" t="s">
        <v>407</v>
      </c>
      <c r="W198" t="s">
        <v>407</v>
      </c>
      <c r="X198" t="s">
        <v>407</v>
      </c>
      <c r="Y198" t="s">
        <v>407</v>
      </c>
      <c r="Z198" t="s">
        <v>407</v>
      </c>
      <c r="AA198" t="s">
        <v>407</v>
      </c>
      <c r="AB198" t="s">
        <v>407</v>
      </c>
      <c r="AC198" t="s">
        <v>652</v>
      </c>
      <c r="AD198" t="s">
        <v>651</v>
      </c>
      <c r="AE198">
        <v>10</v>
      </c>
      <c r="AF198">
        <v>7</v>
      </c>
      <c r="AH198" t="s">
        <v>408</v>
      </c>
      <c r="AJ198" t="s">
        <v>37</v>
      </c>
      <c r="AK198" t="s">
        <v>115</v>
      </c>
      <c r="AM198">
        <v>2679</v>
      </c>
      <c r="AN198">
        <v>3540</v>
      </c>
    </row>
    <row r="199" spans="1:40" x14ac:dyDescent="0.25">
      <c r="A199" t="s">
        <v>407</v>
      </c>
      <c r="B199" t="s">
        <v>407</v>
      </c>
      <c r="C199" t="s">
        <v>407</v>
      </c>
      <c r="D199" t="s">
        <v>407</v>
      </c>
      <c r="E199" t="s">
        <v>407</v>
      </c>
      <c r="F199" t="s">
        <v>407</v>
      </c>
      <c r="G199" t="s">
        <v>407</v>
      </c>
      <c r="H199" t="s">
        <v>407</v>
      </c>
      <c r="I199" t="s">
        <v>407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407</v>
      </c>
      <c r="Q199" t="s">
        <v>407</v>
      </c>
      <c r="R199" t="s">
        <v>407</v>
      </c>
      <c r="S199" t="s">
        <v>407</v>
      </c>
      <c r="T199" t="s">
        <v>407</v>
      </c>
      <c r="U199" t="s">
        <v>407</v>
      </c>
      <c r="V199" t="s">
        <v>407</v>
      </c>
      <c r="W199" t="s">
        <v>407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652</v>
      </c>
      <c r="AD199" t="s">
        <v>651</v>
      </c>
      <c r="AE199">
        <v>10</v>
      </c>
      <c r="AF199">
        <v>8</v>
      </c>
      <c r="AH199" t="s">
        <v>408</v>
      </c>
      <c r="AJ199" t="s">
        <v>37</v>
      </c>
      <c r="AK199" t="s">
        <v>115</v>
      </c>
      <c r="AM199">
        <v>2835</v>
      </c>
      <c r="AN199">
        <v>1106</v>
      </c>
    </row>
    <row r="200" spans="1:40" x14ac:dyDescent="0.25">
      <c r="A200" t="s">
        <v>407</v>
      </c>
      <c r="B200" t="s">
        <v>407</v>
      </c>
      <c r="C200" t="s">
        <v>407</v>
      </c>
      <c r="D200" t="s">
        <v>407</v>
      </c>
      <c r="E200" t="s">
        <v>407</v>
      </c>
      <c r="F200" t="s">
        <v>407</v>
      </c>
      <c r="G200" t="s">
        <v>407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652</v>
      </c>
      <c r="AD200" t="s">
        <v>651</v>
      </c>
      <c r="AE200">
        <v>10</v>
      </c>
      <c r="AF200">
        <v>9</v>
      </c>
      <c r="AH200" t="s">
        <v>408</v>
      </c>
      <c r="AJ200" t="s">
        <v>37</v>
      </c>
      <c r="AK200" t="s">
        <v>115</v>
      </c>
      <c r="AM200">
        <v>4006</v>
      </c>
      <c r="AN200">
        <v>1127</v>
      </c>
    </row>
    <row r="201" spans="1:40" x14ac:dyDescent="0.25">
      <c r="A201" t="s">
        <v>407</v>
      </c>
      <c r="B201" t="s">
        <v>407</v>
      </c>
      <c r="C201" t="s">
        <v>407</v>
      </c>
      <c r="D201" t="s">
        <v>407</v>
      </c>
      <c r="E201" t="s">
        <v>407</v>
      </c>
      <c r="F201" t="s">
        <v>407</v>
      </c>
      <c r="G201" t="s">
        <v>407</v>
      </c>
      <c r="H201" t="s">
        <v>407</v>
      </c>
      <c r="I201" t="s">
        <v>407</v>
      </c>
      <c r="J201" t="s">
        <v>407</v>
      </c>
      <c r="K201" t="s">
        <v>407</v>
      </c>
      <c r="L201" t="s">
        <v>407</v>
      </c>
      <c r="M201" t="s">
        <v>407</v>
      </c>
      <c r="N201" t="s">
        <v>407</v>
      </c>
      <c r="O201" t="s">
        <v>407</v>
      </c>
      <c r="P201" t="s">
        <v>407</v>
      </c>
      <c r="Q201" t="s">
        <v>407</v>
      </c>
      <c r="R201" t="s">
        <v>407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t="s">
        <v>407</v>
      </c>
      <c r="Z201" t="s">
        <v>407</v>
      </c>
      <c r="AA201" t="s">
        <v>407</v>
      </c>
      <c r="AB201" t="s">
        <v>407</v>
      </c>
      <c r="AC201" t="s">
        <v>652</v>
      </c>
      <c r="AD201" t="s">
        <v>651</v>
      </c>
      <c r="AE201">
        <v>10</v>
      </c>
      <c r="AF201">
        <v>10</v>
      </c>
      <c r="AH201" t="s">
        <v>416</v>
      </c>
      <c r="AJ201" t="s">
        <v>46</v>
      </c>
      <c r="AK201" t="s">
        <v>115</v>
      </c>
      <c r="AM201">
        <v>3041</v>
      </c>
      <c r="AN201">
        <v>498</v>
      </c>
    </row>
    <row r="202" spans="1:40" x14ac:dyDescent="0.25">
      <c r="A202" t="s">
        <v>407</v>
      </c>
      <c r="B202" t="s">
        <v>407</v>
      </c>
      <c r="C202" t="s">
        <v>407</v>
      </c>
      <c r="D202" t="s">
        <v>407</v>
      </c>
      <c r="E202" t="s">
        <v>407</v>
      </c>
      <c r="F202" t="s">
        <v>407</v>
      </c>
      <c r="G202" t="s">
        <v>407</v>
      </c>
      <c r="H202" t="s">
        <v>407</v>
      </c>
      <c r="I202" t="s">
        <v>407</v>
      </c>
      <c r="J202" t="s">
        <v>407</v>
      </c>
      <c r="K202" t="s">
        <v>407</v>
      </c>
      <c r="L202" t="s">
        <v>407</v>
      </c>
      <c r="M202" t="s">
        <v>407</v>
      </c>
      <c r="N202" t="s">
        <v>407</v>
      </c>
      <c r="O202" t="s">
        <v>407</v>
      </c>
      <c r="P202" t="s">
        <v>407</v>
      </c>
      <c r="Q202" t="s">
        <v>407</v>
      </c>
      <c r="R202" t="s">
        <v>407</v>
      </c>
      <c r="S202" t="s">
        <v>407</v>
      </c>
      <c r="T202" t="s">
        <v>407</v>
      </c>
      <c r="U202" t="s">
        <v>407</v>
      </c>
      <c r="V202" t="s">
        <v>407</v>
      </c>
      <c r="W202" t="s">
        <v>407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654</v>
      </c>
      <c r="AD202" t="s">
        <v>653</v>
      </c>
      <c r="AE202">
        <v>10</v>
      </c>
      <c r="AF202">
        <v>1</v>
      </c>
      <c r="AH202" t="s">
        <v>415</v>
      </c>
      <c r="AJ202" t="s">
        <v>44</v>
      </c>
      <c r="AK202" t="s">
        <v>120</v>
      </c>
      <c r="AM202">
        <v>3571</v>
      </c>
      <c r="AN202">
        <v>2293</v>
      </c>
    </row>
    <row r="203" spans="1:40" x14ac:dyDescent="0.25">
      <c r="A203" t="s">
        <v>407</v>
      </c>
      <c r="B203" t="s">
        <v>407</v>
      </c>
      <c r="C203" t="s">
        <v>407</v>
      </c>
      <c r="D203" t="s">
        <v>407</v>
      </c>
      <c r="E203" t="s">
        <v>407</v>
      </c>
      <c r="F203" t="s">
        <v>407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407</v>
      </c>
      <c r="P203" t="s">
        <v>407</v>
      </c>
      <c r="Q203" t="s">
        <v>407</v>
      </c>
      <c r="R203" t="s">
        <v>407</v>
      </c>
      <c r="S203" t="s">
        <v>407</v>
      </c>
      <c r="T203" t="s">
        <v>407</v>
      </c>
      <c r="U203" t="s">
        <v>407</v>
      </c>
      <c r="V203" t="s">
        <v>407</v>
      </c>
      <c r="W203" t="s">
        <v>407</v>
      </c>
      <c r="X203" t="s">
        <v>407</v>
      </c>
      <c r="Y203" t="s">
        <v>407</v>
      </c>
      <c r="Z203" t="s">
        <v>407</v>
      </c>
      <c r="AA203" t="s">
        <v>407</v>
      </c>
      <c r="AB203" t="s">
        <v>407</v>
      </c>
      <c r="AC203" t="s">
        <v>654</v>
      </c>
      <c r="AD203" t="s">
        <v>653</v>
      </c>
      <c r="AE203">
        <v>10</v>
      </c>
      <c r="AF203">
        <v>2</v>
      </c>
      <c r="AG203">
        <v>3</v>
      </c>
      <c r="AH203" t="s">
        <v>410</v>
      </c>
      <c r="AJ203" t="s">
        <v>40</v>
      </c>
      <c r="AK203" t="s">
        <v>118</v>
      </c>
      <c r="AM203">
        <v>1450</v>
      </c>
      <c r="AN203">
        <v>829</v>
      </c>
    </row>
    <row r="204" spans="1:40" x14ac:dyDescent="0.25">
      <c r="A204" t="s">
        <v>407</v>
      </c>
      <c r="B204" t="s">
        <v>407</v>
      </c>
      <c r="C204" t="s">
        <v>407</v>
      </c>
      <c r="D204" t="s">
        <v>407</v>
      </c>
      <c r="E204" t="s">
        <v>407</v>
      </c>
      <c r="F204" t="s">
        <v>407</v>
      </c>
      <c r="G204" t="s">
        <v>407</v>
      </c>
      <c r="H204" t="s">
        <v>407</v>
      </c>
      <c r="I204" t="s">
        <v>407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407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t="s">
        <v>407</v>
      </c>
      <c r="V204" t="s">
        <v>407</v>
      </c>
      <c r="W204" t="s">
        <v>407</v>
      </c>
      <c r="X204" t="s">
        <v>407</v>
      </c>
      <c r="Y204" t="s">
        <v>407</v>
      </c>
      <c r="Z204" t="s">
        <v>407</v>
      </c>
      <c r="AA204" t="s">
        <v>407</v>
      </c>
      <c r="AB204" t="s">
        <v>407</v>
      </c>
      <c r="AC204" t="s">
        <v>654</v>
      </c>
      <c r="AD204" t="s">
        <v>653</v>
      </c>
      <c r="AE204">
        <v>10</v>
      </c>
      <c r="AF204">
        <v>3</v>
      </c>
      <c r="AH204" t="s">
        <v>416</v>
      </c>
      <c r="AJ204" t="s">
        <v>46</v>
      </c>
      <c r="AK204" t="s">
        <v>115</v>
      </c>
      <c r="AM204">
        <v>1836</v>
      </c>
      <c r="AN204">
        <v>2229</v>
      </c>
    </row>
    <row r="205" spans="1:40" x14ac:dyDescent="0.25">
      <c r="A205" t="s">
        <v>407</v>
      </c>
      <c r="B205" t="s">
        <v>407</v>
      </c>
      <c r="C205" t="s">
        <v>407</v>
      </c>
      <c r="D205" t="s">
        <v>407</v>
      </c>
      <c r="E205" t="s">
        <v>407</v>
      </c>
      <c r="F205" t="s">
        <v>407</v>
      </c>
      <c r="G205" t="s">
        <v>407</v>
      </c>
      <c r="H205" t="s">
        <v>407</v>
      </c>
      <c r="I205" t="s">
        <v>407</v>
      </c>
      <c r="J205" t="s">
        <v>407</v>
      </c>
      <c r="K205" t="s">
        <v>407</v>
      </c>
      <c r="L205" t="s">
        <v>407</v>
      </c>
      <c r="M205" t="s">
        <v>407</v>
      </c>
      <c r="N205" t="s">
        <v>407</v>
      </c>
      <c r="O205" t="s">
        <v>407</v>
      </c>
      <c r="P205" t="s">
        <v>407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V205" t="s">
        <v>407</v>
      </c>
      <c r="W205" t="s">
        <v>407</v>
      </c>
      <c r="X205" t="s">
        <v>407</v>
      </c>
      <c r="Y205" t="s">
        <v>407</v>
      </c>
      <c r="Z205" t="s">
        <v>407</v>
      </c>
      <c r="AA205" t="s">
        <v>407</v>
      </c>
      <c r="AB205" t="s">
        <v>407</v>
      </c>
      <c r="AC205" t="s">
        <v>654</v>
      </c>
      <c r="AD205" t="s">
        <v>653</v>
      </c>
      <c r="AE205">
        <v>10</v>
      </c>
      <c r="AF205">
        <v>4</v>
      </c>
      <c r="AH205" t="s">
        <v>408</v>
      </c>
      <c r="AJ205" t="s">
        <v>37</v>
      </c>
      <c r="AK205" t="s">
        <v>115</v>
      </c>
      <c r="AM205">
        <v>1485</v>
      </c>
      <c r="AN205">
        <v>3182</v>
      </c>
    </row>
    <row r="206" spans="1:40" x14ac:dyDescent="0.25">
      <c r="A206" t="s">
        <v>407</v>
      </c>
      <c r="B206" t="s">
        <v>407</v>
      </c>
      <c r="C206" t="s">
        <v>407</v>
      </c>
      <c r="D206" t="s">
        <v>407</v>
      </c>
      <c r="E206" t="s">
        <v>407</v>
      </c>
      <c r="F206" t="s">
        <v>407</v>
      </c>
      <c r="G206" t="s">
        <v>407</v>
      </c>
      <c r="H206" t="s">
        <v>407</v>
      </c>
      <c r="I206" t="s">
        <v>407</v>
      </c>
      <c r="J206" t="s">
        <v>407</v>
      </c>
      <c r="K206" t="s">
        <v>407</v>
      </c>
      <c r="L206" t="s">
        <v>407</v>
      </c>
      <c r="M206" t="s">
        <v>407</v>
      </c>
      <c r="N206" t="s">
        <v>407</v>
      </c>
      <c r="O206" t="s">
        <v>407</v>
      </c>
      <c r="P206" t="s">
        <v>407</v>
      </c>
      <c r="Q206" t="s">
        <v>407</v>
      </c>
      <c r="R206" t="s">
        <v>407</v>
      </c>
      <c r="S206" t="s">
        <v>407</v>
      </c>
      <c r="T206" t="s">
        <v>407</v>
      </c>
      <c r="U206" t="s">
        <v>407</v>
      </c>
      <c r="V206" t="s">
        <v>407</v>
      </c>
      <c r="W206" t="s">
        <v>407</v>
      </c>
      <c r="X206" t="s">
        <v>407</v>
      </c>
      <c r="Y206" t="s">
        <v>407</v>
      </c>
      <c r="Z206" t="s">
        <v>407</v>
      </c>
      <c r="AA206" t="s">
        <v>407</v>
      </c>
      <c r="AB206" t="s">
        <v>407</v>
      </c>
      <c r="AC206" t="s">
        <v>654</v>
      </c>
      <c r="AD206" t="s">
        <v>653</v>
      </c>
      <c r="AE206">
        <v>10</v>
      </c>
      <c r="AF206">
        <v>5</v>
      </c>
      <c r="AH206" t="s">
        <v>415</v>
      </c>
      <c r="AJ206" t="s">
        <v>44</v>
      </c>
      <c r="AK206" t="s">
        <v>120</v>
      </c>
      <c r="AM206">
        <v>4123</v>
      </c>
      <c r="AN206">
        <v>1656</v>
      </c>
    </row>
    <row r="207" spans="1:40" x14ac:dyDescent="0.25">
      <c r="A207" t="s">
        <v>407</v>
      </c>
      <c r="B207" t="s">
        <v>407</v>
      </c>
      <c r="C207" t="s">
        <v>407</v>
      </c>
      <c r="D207" t="s">
        <v>407</v>
      </c>
      <c r="E207" t="s">
        <v>407</v>
      </c>
      <c r="F207" t="s">
        <v>407</v>
      </c>
      <c r="G207" t="s">
        <v>407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407</v>
      </c>
      <c r="O207" t="s">
        <v>407</v>
      </c>
      <c r="P207" t="s">
        <v>407</v>
      </c>
      <c r="Q207" t="s">
        <v>407</v>
      </c>
      <c r="R207" t="s">
        <v>407</v>
      </c>
      <c r="S207" t="s">
        <v>407</v>
      </c>
      <c r="T207" t="s">
        <v>407</v>
      </c>
      <c r="U207" t="s">
        <v>407</v>
      </c>
      <c r="V207" t="s">
        <v>407</v>
      </c>
      <c r="W207" t="s">
        <v>407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654</v>
      </c>
      <c r="AD207" t="s">
        <v>653</v>
      </c>
      <c r="AE207">
        <v>10</v>
      </c>
      <c r="AF207">
        <v>6</v>
      </c>
      <c r="AH207" t="s">
        <v>411</v>
      </c>
      <c r="AJ207" t="s">
        <v>41</v>
      </c>
      <c r="AK207" t="s">
        <v>119</v>
      </c>
      <c r="AM207">
        <v>3361</v>
      </c>
      <c r="AN207">
        <v>1226</v>
      </c>
    </row>
    <row r="208" spans="1:40" x14ac:dyDescent="0.25">
      <c r="A208" t="s">
        <v>407</v>
      </c>
      <c r="B208" t="s">
        <v>407</v>
      </c>
      <c r="C208" t="s">
        <v>407</v>
      </c>
      <c r="D208" t="s">
        <v>407</v>
      </c>
      <c r="E208" t="s">
        <v>407</v>
      </c>
      <c r="F208" t="s">
        <v>407</v>
      </c>
      <c r="G208" t="s">
        <v>407</v>
      </c>
      <c r="H208" t="s">
        <v>407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407</v>
      </c>
      <c r="O208" t="s">
        <v>407</v>
      </c>
      <c r="P208" t="s">
        <v>407</v>
      </c>
      <c r="Q208" t="s">
        <v>407</v>
      </c>
      <c r="R208" t="s">
        <v>407</v>
      </c>
      <c r="S208" t="s">
        <v>407</v>
      </c>
      <c r="T208" t="s">
        <v>407</v>
      </c>
      <c r="U208" t="s">
        <v>407</v>
      </c>
      <c r="V208" t="s">
        <v>407</v>
      </c>
      <c r="W208" t="s">
        <v>407</v>
      </c>
      <c r="X208" t="s">
        <v>407</v>
      </c>
      <c r="Y208" t="s">
        <v>407</v>
      </c>
      <c r="Z208" t="s">
        <v>407</v>
      </c>
      <c r="AA208" t="s">
        <v>407</v>
      </c>
      <c r="AB208" t="s">
        <v>407</v>
      </c>
      <c r="AC208" t="s">
        <v>654</v>
      </c>
      <c r="AD208" t="s">
        <v>653</v>
      </c>
      <c r="AE208">
        <v>10</v>
      </c>
      <c r="AF208">
        <v>7</v>
      </c>
      <c r="AH208" t="s">
        <v>411</v>
      </c>
      <c r="AJ208" t="s">
        <v>41</v>
      </c>
      <c r="AK208" t="s">
        <v>119</v>
      </c>
      <c r="AM208">
        <v>3755</v>
      </c>
      <c r="AN208">
        <v>2847</v>
      </c>
    </row>
    <row r="209" spans="1:40" x14ac:dyDescent="0.25">
      <c r="A209" t="s">
        <v>407</v>
      </c>
      <c r="B209" t="s">
        <v>407</v>
      </c>
      <c r="C209" t="s">
        <v>407</v>
      </c>
      <c r="D209" t="s">
        <v>407</v>
      </c>
      <c r="E209" t="s">
        <v>407</v>
      </c>
      <c r="F209" t="s">
        <v>407</v>
      </c>
      <c r="G209" t="s">
        <v>407</v>
      </c>
      <c r="H209" t="s">
        <v>407</v>
      </c>
      <c r="I209" t="s">
        <v>407</v>
      </c>
      <c r="J209" t="s">
        <v>407</v>
      </c>
      <c r="K209" t="s">
        <v>407</v>
      </c>
      <c r="L209" t="s">
        <v>407</v>
      </c>
      <c r="M209" t="s">
        <v>407</v>
      </c>
      <c r="N209" t="s">
        <v>407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407</v>
      </c>
      <c r="V209" t="s">
        <v>407</v>
      </c>
      <c r="W209" t="s">
        <v>407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654</v>
      </c>
      <c r="AD209" t="s">
        <v>653</v>
      </c>
      <c r="AE209">
        <v>10</v>
      </c>
      <c r="AF209">
        <v>8</v>
      </c>
      <c r="AH209" t="s">
        <v>408</v>
      </c>
      <c r="AJ209" t="s">
        <v>37</v>
      </c>
      <c r="AK209" t="s">
        <v>115</v>
      </c>
      <c r="AM209">
        <v>1650</v>
      </c>
      <c r="AN209">
        <v>2579</v>
      </c>
    </row>
    <row r="210" spans="1:40" x14ac:dyDescent="0.25">
      <c r="A210" t="s">
        <v>407</v>
      </c>
      <c r="B210" t="s">
        <v>407</v>
      </c>
      <c r="C210" t="s">
        <v>407</v>
      </c>
      <c r="D210" t="s">
        <v>407</v>
      </c>
      <c r="E210" t="s">
        <v>407</v>
      </c>
      <c r="F210" t="s">
        <v>407</v>
      </c>
      <c r="G210" t="s">
        <v>407</v>
      </c>
      <c r="H210" t="s">
        <v>407</v>
      </c>
      <c r="I210" t="s">
        <v>407</v>
      </c>
      <c r="J210" t="s">
        <v>407</v>
      </c>
      <c r="K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407</v>
      </c>
      <c r="S210" t="s">
        <v>407</v>
      </c>
      <c r="T210" t="s">
        <v>407</v>
      </c>
      <c r="U210" t="s">
        <v>407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654</v>
      </c>
      <c r="AD210" t="s">
        <v>653</v>
      </c>
      <c r="AE210">
        <v>10</v>
      </c>
      <c r="AF210">
        <v>9</v>
      </c>
      <c r="AH210" t="s">
        <v>416</v>
      </c>
      <c r="AJ210" t="s">
        <v>46</v>
      </c>
      <c r="AK210" t="s">
        <v>115</v>
      </c>
      <c r="AM210">
        <v>1994</v>
      </c>
      <c r="AN210">
        <v>1888</v>
      </c>
    </row>
    <row r="211" spans="1:40" x14ac:dyDescent="0.25">
      <c r="A211" t="s">
        <v>407</v>
      </c>
      <c r="B211" t="s">
        <v>407</v>
      </c>
      <c r="C211" t="s">
        <v>407</v>
      </c>
      <c r="D211" t="s">
        <v>407</v>
      </c>
      <c r="E211" t="s">
        <v>407</v>
      </c>
      <c r="F211" t="s">
        <v>407</v>
      </c>
      <c r="G211" t="s">
        <v>407</v>
      </c>
      <c r="H211" t="s">
        <v>407</v>
      </c>
      <c r="I211" t="s">
        <v>407</v>
      </c>
      <c r="J211" t="s">
        <v>407</v>
      </c>
      <c r="K211" t="s">
        <v>407</v>
      </c>
      <c r="L211" t="s">
        <v>407</v>
      </c>
      <c r="M211" t="s">
        <v>407</v>
      </c>
      <c r="N211" t="s">
        <v>407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t="s">
        <v>407</v>
      </c>
      <c r="V211" t="s">
        <v>407</v>
      </c>
      <c r="W211" t="s">
        <v>407</v>
      </c>
      <c r="X211" t="s">
        <v>407</v>
      </c>
      <c r="Y211" t="s">
        <v>407</v>
      </c>
      <c r="Z211" t="s">
        <v>407</v>
      </c>
      <c r="AA211" t="s">
        <v>407</v>
      </c>
      <c r="AB211" t="s">
        <v>407</v>
      </c>
      <c r="AC211" t="s">
        <v>654</v>
      </c>
      <c r="AD211" t="s">
        <v>653</v>
      </c>
      <c r="AE211">
        <v>10</v>
      </c>
      <c r="AF211">
        <v>10</v>
      </c>
      <c r="AH211" t="s">
        <v>415</v>
      </c>
      <c r="AJ211" t="s">
        <v>44</v>
      </c>
      <c r="AK211" t="s">
        <v>120</v>
      </c>
      <c r="AM211">
        <v>2958</v>
      </c>
      <c r="AN211">
        <v>1752</v>
      </c>
    </row>
    <row r="212" spans="1:40" x14ac:dyDescent="0.25">
      <c r="A212" t="s">
        <v>407</v>
      </c>
      <c r="B212" t="s">
        <v>407</v>
      </c>
      <c r="C212" t="s">
        <v>407</v>
      </c>
      <c r="D212" t="s">
        <v>407</v>
      </c>
      <c r="E212" t="s">
        <v>407</v>
      </c>
      <c r="F212" t="s">
        <v>407</v>
      </c>
      <c r="G212" t="s">
        <v>407</v>
      </c>
      <c r="H212" t="s">
        <v>407</v>
      </c>
      <c r="I212" t="s">
        <v>407</v>
      </c>
      <c r="J212" t="s">
        <v>407</v>
      </c>
      <c r="K212" t="s">
        <v>407</v>
      </c>
      <c r="L212" t="s">
        <v>407</v>
      </c>
      <c r="M212" t="s">
        <v>407</v>
      </c>
      <c r="N212" t="s">
        <v>407</v>
      </c>
      <c r="O212" t="s">
        <v>407</v>
      </c>
      <c r="P212" t="s">
        <v>407</v>
      </c>
      <c r="Q212" t="s">
        <v>407</v>
      </c>
      <c r="R212" t="s">
        <v>407</v>
      </c>
      <c r="S212" t="s">
        <v>407</v>
      </c>
      <c r="T212" t="s">
        <v>407</v>
      </c>
      <c r="U212" t="s">
        <v>407</v>
      </c>
      <c r="V212" t="s">
        <v>407</v>
      </c>
      <c r="W212" t="s">
        <v>407</v>
      </c>
      <c r="X212" t="s">
        <v>407</v>
      </c>
      <c r="Y212" t="s">
        <v>407</v>
      </c>
      <c r="Z212" t="s">
        <v>407</v>
      </c>
      <c r="AA212" t="s">
        <v>407</v>
      </c>
      <c r="AB212" t="s">
        <v>407</v>
      </c>
      <c r="AC212" t="s">
        <v>656</v>
      </c>
      <c r="AD212" t="s">
        <v>655</v>
      </c>
      <c r="AE212">
        <v>10</v>
      </c>
      <c r="AF212">
        <v>1</v>
      </c>
      <c r="AG212">
        <v>1</v>
      </c>
      <c r="AH212" t="s">
        <v>464</v>
      </c>
      <c r="AJ212" t="s">
        <v>76</v>
      </c>
      <c r="AK212" t="s">
        <v>114</v>
      </c>
      <c r="AM212">
        <v>2623</v>
      </c>
      <c r="AN212">
        <v>554</v>
      </c>
    </row>
    <row r="213" spans="1:40" x14ac:dyDescent="0.25">
      <c r="A213" t="s">
        <v>407</v>
      </c>
      <c r="B213" t="s">
        <v>407</v>
      </c>
      <c r="C213" t="s">
        <v>407</v>
      </c>
      <c r="D213" t="s">
        <v>407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407</v>
      </c>
      <c r="U213" t="s">
        <v>407</v>
      </c>
      <c r="V213" t="s">
        <v>407</v>
      </c>
      <c r="W213" t="s">
        <v>407</v>
      </c>
      <c r="X213" t="s">
        <v>407</v>
      </c>
      <c r="Y213" t="s">
        <v>407</v>
      </c>
      <c r="Z213" t="s">
        <v>407</v>
      </c>
      <c r="AA213" t="s">
        <v>407</v>
      </c>
      <c r="AB213" t="s">
        <v>407</v>
      </c>
      <c r="AC213" t="s">
        <v>656</v>
      </c>
      <c r="AD213" t="s">
        <v>655</v>
      </c>
      <c r="AE213">
        <v>10</v>
      </c>
      <c r="AF213">
        <v>2</v>
      </c>
      <c r="AH213" t="s">
        <v>408</v>
      </c>
      <c r="AJ213" t="s">
        <v>37</v>
      </c>
      <c r="AK213" t="s">
        <v>115</v>
      </c>
      <c r="AM213">
        <v>4053</v>
      </c>
      <c r="AN213">
        <v>1845</v>
      </c>
    </row>
    <row r="214" spans="1:40" x14ac:dyDescent="0.25">
      <c r="A214" t="s">
        <v>407</v>
      </c>
      <c r="B214" t="s">
        <v>407</v>
      </c>
      <c r="C214" t="s">
        <v>407</v>
      </c>
      <c r="D214" t="s">
        <v>407</v>
      </c>
      <c r="E214" t="s">
        <v>407</v>
      </c>
      <c r="F214" t="s">
        <v>407</v>
      </c>
      <c r="G214" t="s">
        <v>407</v>
      </c>
      <c r="H214" t="s">
        <v>407</v>
      </c>
      <c r="I214" t="s">
        <v>407</v>
      </c>
      <c r="J214" t="s">
        <v>407</v>
      </c>
      <c r="K214" t="s">
        <v>407</v>
      </c>
      <c r="L214" t="s">
        <v>407</v>
      </c>
      <c r="M214" t="s">
        <v>407</v>
      </c>
      <c r="N214" t="s">
        <v>407</v>
      </c>
      <c r="O214" t="s">
        <v>407</v>
      </c>
      <c r="P214" t="s">
        <v>407</v>
      </c>
      <c r="Q214" t="s">
        <v>407</v>
      </c>
      <c r="R214" t="s">
        <v>407</v>
      </c>
      <c r="S214" t="s">
        <v>407</v>
      </c>
      <c r="T214" t="s">
        <v>407</v>
      </c>
      <c r="U214" t="s">
        <v>407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656</v>
      </c>
      <c r="AD214" t="s">
        <v>655</v>
      </c>
      <c r="AE214">
        <v>10</v>
      </c>
      <c r="AF214">
        <v>3</v>
      </c>
      <c r="AH214" t="s">
        <v>408</v>
      </c>
      <c r="AJ214" t="s">
        <v>37</v>
      </c>
      <c r="AK214" t="s">
        <v>115</v>
      </c>
      <c r="AM214">
        <v>1529</v>
      </c>
      <c r="AN214">
        <v>3110</v>
      </c>
    </row>
    <row r="215" spans="1:40" x14ac:dyDescent="0.25">
      <c r="A215" t="s">
        <v>407</v>
      </c>
      <c r="B215" t="s">
        <v>407</v>
      </c>
      <c r="C215" t="s">
        <v>407</v>
      </c>
      <c r="D215" t="s">
        <v>407</v>
      </c>
      <c r="E215" t="s">
        <v>407</v>
      </c>
      <c r="F215" t="s">
        <v>407</v>
      </c>
      <c r="G215" t="s">
        <v>407</v>
      </c>
      <c r="H215" t="s">
        <v>407</v>
      </c>
      <c r="I215" t="s">
        <v>407</v>
      </c>
      <c r="J215" t="s">
        <v>407</v>
      </c>
      <c r="K215" t="s">
        <v>407</v>
      </c>
      <c r="L215" t="s">
        <v>407</v>
      </c>
      <c r="M215" t="s">
        <v>407</v>
      </c>
      <c r="N215" t="s">
        <v>407</v>
      </c>
      <c r="O215" t="s">
        <v>407</v>
      </c>
      <c r="P215" t="s">
        <v>407</v>
      </c>
      <c r="Q215" t="s">
        <v>407</v>
      </c>
      <c r="R215" t="s">
        <v>407</v>
      </c>
      <c r="S215" t="s">
        <v>407</v>
      </c>
      <c r="T215" t="s">
        <v>407</v>
      </c>
      <c r="U215" t="s">
        <v>407</v>
      </c>
      <c r="V215" t="s">
        <v>407</v>
      </c>
      <c r="W215" t="s">
        <v>407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656</v>
      </c>
      <c r="AD215" t="s">
        <v>655</v>
      </c>
      <c r="AE215">
        <v>10</v>
      </c>
      <c r="AF215">
        <v>4</v>
      </c>
      <c r="AG215">
        <v>3</v>
      </c>
      <c r="AH215" t="s">
        <v>410</v>
      </c>
      <c r="AJ215" t="s">
        <v>40</v>
      </c>
      <c r="AK215" t="s">
        <v>118</v>
      </c>
      <c r="AM215">
        <v>1904</v>
      </c>
      <c r="AN215">
        <v>482</v>
      </c>
    </row>
    <row r="216" spans="1:40" x14ac:dyDescent="0.25">
      <c r="A216" t="s">
        <v>407</v>
      </c>
      <c r="B216" t="s">
        <v>407</v>
      </c>
      <c r="C216" t="s">
        <v>407</v>
      </c>
      <c r="D216" t="s">
        <v>407</v>
      </c>
      <c r="E216" t="s">
        <v>407</v>
      </c>
      <c r="F216" t="s">
        <v>407</v>
      </c>
      <c r="G216" t="s">
        <v>407</v>
      </c>
      <c r="H216" t="s">
        <v>407</v>
      </c>
      <c r="I216" t="s">
        <v>407</v>
      </c>
      <c r="J216" t="s">
        <v>407</v>
      </c>
      <c r="K216" t="s">
        <v>407</v>
      </c>
      <c r="L216" t="s">
        <v>407</v>
      </c>
      <c r="M216" t="s">
        <v>407</v>
      </c>
      <c r="N216" t="s">
        <v>407</v>
      </c>
      <c r="O216" t="s">
        <v>407</v>
      </c>
      <c r="P216" t="s">
        <v>407</v>
      </c>
      <c r="Q216" t="s">
        <v>407</v>
      </c>
      <c r="R216" t="s">
        <v>407</v>
      </c>
      <c r="S216" t="s">
        <v>407</v>
      </c>
      <c r="T216" t="s">
        <v>407</v>
      </c>
      <c r="U216" t="s">
        <v>407</v>
      </c>
      <c r="V216" t="s">
        <v>407</v>
      </c>
      <c r="W216" t="s">
        <v>407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656</v>
      </c>
      <c r="AD216" t="s">
        <v>655</v>
      </c>
      <c r="AE216">
        <v>10</v>
      </c>
      <c r="AF216">
        <v>5</v>
      </c>
      <c r="AH216" t="s">
        <v>408</v>
      </c>
      <c r="AJ216" t="s">
        <v>37</v>
      </c>
      <c r="AK216" t="s">
        <v>115</v>
      </c>
      <c r="AM216">
        <v>1670</v>
      </c>
      <c r="AN216">
        <v>871</v>
      </c>
    </row>
    <row r="217" spans="1:40" x14ac:dyDescent="0.25">
      <c r="A217" t="s">
        <v>407</v>
      </c>
      <c r="B217" t="s">
        <v>407</v>
      </c>
      <c r="C217" t="s">
        <v>407</v>
      </c>
      <c r="D217" t="s">
        <v>407</v>
      </c>
      <c r="E217" t="s">
        <v>407</v>
      </c>
      <c r="F217" t="s">
        <v>407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407</v>
      </c>
      <c r="M217" t="s">
        <v>407</v>
      </c>
      <c r="N217" t="s">
        <v>407</v>
      </c>
      <c r="O217" t="s">
        <v>407</v>
      </c>
      <c r="P217" t="s">
        <v>407</v>
      </c>
      <c r="Q217" t="s">
        <v>407</v>
      </c>
      <c r="R217" t="s">
        <v>407</v>
      </c>
      <c r="S217" t="s">
        <v>407</v>
      </c>
      <c r="T217" t="s">
        <v>407</v>
      </c>
      <c r="U217" t="s">
        <v>407</v>
      </c>
      <c r="V217" t="s">
        <v>407</v>
      </c>
      <c r="W217" t="s">
        <v>407</v>
      </c>
      <c r="X217" t="s">
        <v>407</v>
      </c>
      <c r="Y217" t="s">
        <v>407</v>
      </c>
      <c r="Z217" t="s">
        <v>407</v>
      </c>
      <c r="AA217" t="s">
        <v>407</v>
      </c>
      <c r="AB217" t="s">
        <v>407</v>
      </c>
      <c r="AC217" t="s">
        <v>656</v>
      </c>
      <c r="AD217" t="s">
        <v>655</v>
      </c>
      <c r="AE217">
        <v>10</v>
      </c>
      <c r="AF217">
        <v>6</v>
      </c>
      <c r="AH217" t="s">
        <v>408</v>
      </c>
      <c r="AJ217" t="s">
        <v>37</v>
      </c>
      <c r="AK217" t="s">
        <v>115</v>
      </c>
      <c r="AM217">
        <v>2780</v>
      </c>
      <c r="AN217">
        <v>2571</v>
      </c>
    </row>
    <row r="218" spans="1:40" x14ac:dyDescent="0.25">
      <c r="A218" t="s">
        <v>407</v>
      </c>
      <c r="B218" t="s">
        <v>407</v>
      </c>
      <c r="C218" t="s">
        <v>407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407</v>
      </c>
      <c r="J218" t="s">
        <v>407</v>
      </c>
      <c r="K218" t="s">
        <v>407</v>
      </c>
      <c r="L218" t="s">
        <v>407</v>
      </c>
      <c r="M218" t="s">
        <v>407</v>
      </c>
      <c r="N218" t="s">
        <v>407</v>
      </c>
      <c r="O218" t="s">
        <v>407</v>
      </c>
      <c r="P218" t="s">
        <v>407</v>
      </c>
      <c r="Q218" t="s">
        <v>407</v>
      </c>
      <c r="R218" t="s">
        <v>407</v>
      </c>
      <c r="S218" t="s">
        <v>407</v>
      </c>
      <c r="T218" t="s">
        <v>407</v>
      </c>
      <c r="U218" t="s">
        <v>407</v>
      </c>
      <c r="V218" t="s">
        <v>407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656</v>
      </c>
      <c r="AD218" t="s">
        <v>655</v>
      </c>
      <c r="AE218">
        <v>10</v>
      </c>
      <c r="AF218">
        <v>7</v>
      </c>
      <c r="AG218">
        <v>1</v>
      </c>
      <c r="AH218" t="s">
        <v>450</v>
      </c>
      <c r="AJ218" t="s">
        <v>67</v>
      </c>
      <c r="AK218" t="s">
        <v>114</v>
      </c>
      <c r="AM218">
        <v>1686</v>
      </c>
      <c r="AN218">
        <v>845</v>
      </c>
    </row>
    <row r="219" spans="1:40" x14ac:dyDescent="0.25">
      <c r="A219" t="s">
        <v>407</v>
      </c>
      <c r="B219" t="s">
        <v>407</v>
      </c>
      <c r="C219" t="s">
        <v>407</v>
      </c>
      <c r="D219" t="s">
        <v>407</v>
      </c>
      <c r="E219" t="s">
        <v>407</v>
      </c>
      <c r="F219" t="s">
        <v>407</v>
      </c>
      <c r="G219" t="s">
        <v>407</v>
      </c>
      <c r="H219" t="s">
        <v>407</v>
      </c>
      <c r="I219" t="s">
        <v>407</v>
      </c>
      <c r="J219" t="s">
        <v>407</v>
      </c>
      <c r="K219" t="s">
        <v>407</v>
      </c>
      <c r="L219" t="s">
        <v>407</v>
      </c>
      <c r="M219" t="s">
        <v>407</v>
      </c>
      <c r="N219" t="s">
        <v>407</v>
      </c>
      <c r="O219" t="s">
        <v>407</v>
      </c>
      <c r="P219" t="s">
        <v>407</v>
      </c>
      <c r="Q219" t="s">
        <v>407</v>
      </c>
      <c r="R219" t="s">
        <v>407</v>
      </c>
      <c r="S219" t="s">
        <v>407</v>
      </c>
      <c r="T219" t="s">
        <v>407</v>
      </c>
      <c r="U219" t="s">
        <v>407</v>
      </c>
      <c r="V219" t="s">
        <v>407</v>
      </c>
      <c r="W219" t="s">
        <v>407</v>
      </c>
      <c r="X219" t="s">
        <v>407</v>
      </c>
      <c r="Y219" t="s">
        <v>407</v>
      </c>
      <c r="Z219" t="s">
        <v>407</v>
      </c>
      <c r="AA219" t="s">
        <v>407</v>
      </c>
      <c r="AB219" t="s">
        <v>407</v>
      </c>
      <c r="AC219" t="s">
        <v>656</v>
      </c>
      <c r="AD219" t="s">
        <v>655</v>
      </c>
      <c r="AE219">
        <v>10</v>
      </c>
      <c r="AF219">
        <v>8</v>
      </c>
      <c r="AG219">
        <v>3</v>
      </c>
      <c r="AH219" t="s">
        <v>410</v>
      </c>
      <c r="AJ219" t="s">
        <v>40</v>
      </c>
      <c r="AK219" t="s">
        <v>118</v>
      </c>
      <c r="AM219">
        <v>1328</v>
      </c>
      <c r="AN219">
        <v>2684</v>
      </c>
    </row>
    <row r="220" spans="1:40" x14ac:dyDescent="0.25">
      <c r="A220" t="s">
        <v>407</v>
      </c>
      <c r="B220" t="s">
        <v>407</v>
      </c>
      <c r="C220" t="s">
        <v>407</v>
      </c>
      <c r="D220" t="s">
        <v>407</v>
      </c>
      <c r="E220" t="s">
        <v>407</v>
      </c>
      <c r="F220" t="s">
        <v>407</v>
      </c>
      <c r="G220" t="s">
        <v>407</v>
      </c>
      <c r="H220" t="s">
        <v>407</v>
      </c>
      <c r="I220" t="s">
        <v>407</v>
      </c>
      <c r="J220" t="s">
        <v>407</v>
      </c>
      <c r="K220" t="s">
        <v>407</v>
      </c>
      <c r="L220" t="s">
        <v>407</v>
      </c>
      <c r="M220" t="s">
        <v>407</v>
      </c>
      <c r="N220" t="s">
        <v>407</v>
      </c>
      <c r="O220" t="s">
        <v>407</v>
      </c>
      <c r="P220" t="s">
        <v>407</v>
      </c>
      <c r="Q220" t="s">
        <v>407</v>
      </c>
      <c r="R220" t="s">
        <v>407</v>
      </c>
      <c r="S220" t="s">
        <v>407</v>
      </c>
      <c r="T220" t="s">
        <v>407</v>
      </c>
      <c r="U220" t="s">
        <v>407</v>
      </c>
      <c r="V220" t="s">
        <v>407</v>
      </c>
      <c r="W220" t="s">
        <v>407</v>
      </c>
      <c r="X220" t="s">
        <v>407</v>
      </c>
      <c r="Y220" t="s">
        <v>407</v>
      </c>
      <c r="Z220" t="s">
        <v>407</v>
      </c>
      <c r="AA220" t="s">
        <v>407</v>
      </c>
      <c r="AB220" t="s">
        <v>407</v>
      </c>
      <c r="AC220" t="s">
        <v>656</v>
      </c>
      <c r="AD220" t="s">
        <v>655</v>
      </c>
      <c r="AE220">
        <v>10</v>
      </c>
      <c r="AF220">
        <v>9</v>
      </c>
      <c r="AH220" t="s">
        <v>408</v>
      </c>
      <c r="AJ220" t="s">
        <v>37</v>
      </c>
      <c r="AK220" t="s">
        <v>115</v>
      </c>
      <c r="AM220">
        <v>4137</v>
      </c>
      <c r="AN220">
        <v>2968</v>
      </c>
    </row>
    <row r="221" spans="1:40" x14ac:dyDescent="0.25">
      <c r="A221" t="s">
        <v>407</v>
      </c>
      <c r="B221" t="s">
        <v>407</v>
      </c>
      <c r="C221" t="s">
        <v>407</v>
      </c>
      <c r="D221" t="s">
        <v>407</v>
      </c>
      <c r="E221" t="s">
        <v>407</v>
      </c>
      <c r="F221" t="s">
        <v>407</v>
      </c>
      <c r="G221" t="s">
        <v>407</v>
      </c>
      <c r="H221" t="s">
        <v>407</v>
      </c>
      <c r="I221" t="s">
        <v>407</v>
      </c>
      <c r="J221" t="s">
        <v>407</v>
      </c>
      <c r="K221" t="s">
        <v>407</v>
      </c>
      <c r="L221" t="s">
        <v>407</v>
      </c>
      <c r="M221" t="s">
        <v>407</v>
      </c>
      <c r="N221" t="s">
        <v>407</v>
      </c>
      <c r="O221" t="s">
        <v>407</v>
      </c>
      <c r="P221" t="s">
        <v>407</v>
      </c>
      <c r="Q221" t="s">
        <v>407</v>
      </c>
      <c r="R221" t="s">
        <v>407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407</v>
      </c>
      <c r="Z221" t="s">
        <v>407</v>
      </c>
      <c r="AA221" t="s">
        <v>407</v>
      </c>
      <c r="AB221" t="s">
        <v>407</v>
      </c>
      <c r="AC221" t="s">
        <v>656</v>
      </c>
      <c r="AD221" t="s">
        <v>655</v>
      </c>
      <c r="AE221">
        <v>10</v>
      </c>
      <c r="AF221">
        <v>10</v>
      </c>
      <c r="AH221" t="s">
        <v>416</v>
      </c>
      <c r="AJ221" t="s">
        <v>46</v>
      </c>
      <c r="AK221" t="s">
        <v>115</v>
      </c>
      <c r="AM221">
        <v>3528</v>
      </c>
      <c r="AN221">
        <v>903</v>
      </c>
    </row>
    <row r="222" spans="1:40" x14ac:dyDescent="0.25">
      <c r="A222" t="s">
        <v>407</v>
      </c>
      <c r="B222" t="s">
        <v>407</v>
      </c>
      <c r="C222" t="s">
        <v>407</v>
      </c>
      <c r="D222" t="s">
        <v>407</v>
      </c>
      <c r="E222" t="s">
        <v>407</v>
      </c>
      <c r="F222" t="s">
        <v>407</v>
      </c>
      <c r="G222" t="s">
        <v>407</v>
      </c>
      <c r="H222" t="s">
        <v>407</v>
      </c>
      <c r="I222" t="s">
        <v>407</v>
      </c>
      <c r="J222" t="s">
        <v>407</v>
      </c>
      <c r="K222" t="s">
        <v>407</v>
      </c>
      <c r="L222" t="s">
        <v>407</v>
      </c>
      <c r="M222" t="s">
        <v>407</v>
      </c>
      <c r="N222" t="s">
        <v>407</v>
      </c>
      <c r="O222" t="s">
        <v>407</v>
      </c>
      <c r="P222" t="s">
        <v>407</v>
      </c>
      <c r="Q222" t="s">
        <v>407</v>
      </c>
      <c r="R222" t="s">
        <v>407</v>
      </c>
      <c r="S222" t="s">
        <v>407</v>
      </c>
      <c r="T222" t="s">
        <v>407</v>
      </c>
      <c r="U222" t="s">
        <v>407</v>
      </c>
      <c r="V222" t="s">
        <v>407</v>
      </c>
      <c r="W222" t="s">
        <v>407</v>
      </c>
      <c r="X222" t="s">
        <v>407</v>
      </c>
      <c r="Y222" t="s">
        <v>407</v>
      </c>
      <c r="Z222" t="s">
        <v>407</v>
      </c>
      <c r="AA222" t="s">
        <v>407</v>
      </c>
      <c r="AB222" t="s">
        <v>407</v>
      </c>
      <c r="AC222" t="s">
        <v>658</v>
      </c>
      <c r="AD222" t="s">
        <v>657</v>
      </c>
      <c r="AE222">
        <v>10</v>
      </c>
      <c r="AF222">
        <v>1</v>
      </c>
      <c r="AG222">
        <v>1</v>
      </c>
      <c r="AH222" t="s">
        <v>450</v>
      </c>
      <c r="AJ222" t="s">
        <v>67</v>
      </c>
      <c r="AK222" t="s">
        <v>114</v>
      </c>
      <c r="AM222">
        <v>1846</v>
      </c>
      <c r="AN222">
        <v>1308</v>
      </c>
    </row>
    <row r="223" spans="1:40" x14ac:dyDescent="0.25">
      <c r="A223" t="s">
        <v>407</v>
      </c>
      <c r="B223" t="s">
        <v>407</v>
      </c>
      <c r="C223" t="s">
        <v>407</v>
      </c>
      <c r="D223" t="s">
        <v>407</v>
      </c>
      <c r="E223" t="s">
        <v>407</v>
      </c>
      <c r="F223" t="s">
        <v>407</v>
      </c>
      <c r="G223" t="s">
        <v>407</v>
      </c>
      <c r="H223" t="s">
        <v>407</v>
      </c>
      <c r="I223" t="s">
        <v>407</v>
      </c>
      <c r="J223" t="s">
        <v>407</v>
      </c>
      <c r="K223" t="s">
        <v>407</v>
      </c>
      <c r="L223" t="s">
        <v>407</v>
      </c>
      <c r="M223" t="s">
        <v>407</v>
      </c>
      <c r="N223" t="s">
        <v>407</v>
      </c>
      <c r="O223" t="s">
        <v>407</v>
      </c>
      <c r="P223" t="s">
        <v>407</v>
      </c>
      <c r="Q223" t="s">
        <v>407</v>
      </c>
      <c r="R223" t="s">
        <v>407</v>
      </c>
      <c r="S223" t="s">
        <v>407</v>
      </c>
      <c r="T223" t="s">
        <v>407</v>
      </c>
      <c r="U223" t="s">
        <v>407</v>
      </c>
      <c r="V223" t="s">
        <v>407</v>
      </c>
      <c r="W223" t="s">
        <v>407</v>
      </c>
      <c r="X223" t="s">
        <v>407</v>
      </c>
      <c r="Y223" t="s">
        <v>407</v>
      </c>
      <c r="Z223" t="s">
        <v>407</v>
      </c>
      <c r="AA223" t="s">
        <v>407</v>
      </c>
      <c r="AB223" t="s">
        <v>407</v>
      </c>
      <c r="AC223" t="s">
        <v>658</v>
      </c>
      <c r="AD223" t="s">
        <v>657</v>
      </c>
      <c r="AE223">
        <v>10</v>
      </c>
      <c r="AF223">
        <v>2</v>
      </c>
      <c r="AH223" t="s">
        <v>411</v>
      </c>
      <c r="AJ223" t="s">
        <v>41</v>
      </c>
      <c r="AK223" t="s">
        <v>119</v>
      </c>
      <c r="AM223">
        <v>1780</v>
      </c>
      <c r="AN223">
        <v>3096</v>
      </c>
    </row>
    <row r="224" spans="1:40" x14ac:dyDescent="0.25">
      <c r="A224" t="s">
        <v>407</v>
      </c>
      <c r="B224" t="s">
        <v>407</v>
      </c>
      <c r="C224" t="s">
        <v>407</v>
      </c>
      <c r="D224" t="s">
        <v>407</v>
      </c>
      <c r="E224" t="s">
        <v>407</v>
      </c>
      <c r="F224" t="s">
        <v>407</v>
      </c>
      <c r="G224" t="s">
        <v>407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407</v>
      </c>
      <c r="Q224" t="s">
        <v>407</v>
      </c>
      <c r="R224" t="s">
        <v>407</v>
      </c>
      <c r="S224" t="s">
        <v>407</v>
      </c>
      <c r="T224" t="s">
        <v>407</v>
      </c>
      <c r="U224" t="s">
        <v>407</v>
      </c>
      <c r="V224" t="s">
        <v>407</v>
      </c>
      <c r="W224" t="s">
        <v>407</v>
      </c>
      <c r="X224" t="s">
        <v>407</v>
      </c>
      <c r="Y224" t="s">
        <v>407</v>
      </c>
      <c r="Z224" t="s">
        <v>407</v>
      </c>
      <c r="AA224" t="s">
        <v>407</v>
      </c>
      <c r="AB224" t="s">
        <v>407</v>
      </c>
      <c r="AC224" t="s">
        <v>658</v>
      </c>
      <c r="AD224" t="s">
        <v>657</v>
      </c>
      <c r="AE224">
        <v>10</v>
      </c>
      <c r="AF224">
        <v>3</v>
      </c>
      <c r="AH224" t="s">
        <v>411</v>
      </c>
      <c r="AJ224" t="s">
        <v>41</v>
      </c>
      <c r="AK224" t="s">
        <v>119</v>
      </c>
      <c r="AM224">
        <v>3784</v>
      </c>
      <c r="AN224">
        <v>3384</v>
      </c>
    </row>
    <row r="225" spans="1:40" x14ac:dyDescent="0.25">
      <c r="A225" t="s">
        <v>407</v>
      </c>
      <c r="B225" t="s">
        <v>407</v>
      </c>
      <c r="C225" t="s">
        <v>407</v>
      </c>
      <c r="D225" t="s">
        <v>407</v>
      </c>
      <c r="E225" t="s">
        <v>407</v>
      </c>
      <c r="F225" t="s">
        <v>407</v>
      </c>
      <c r="G225" t="s">
        <v>407</v>
      </c>
      <c r="H225" t="s">
        <v>407</v>
      </c>
      <c r="I225" t="s">
        <v>407</v>
      </c>
      <c r="J225" t="s">
        <v>407</v>
      </c>
      <c r="K225" t="s">
        <v>407</v>
      </c>
      <c r="L225" t="s">
        <v>407</v>
      </c>
      <c r="M225" t="s">
        <v>407</v>
      </c>
      <c r="N225" t="s">
        <v>407</v>
      </c>
      <c r="O225" t="s">
        <v>407</v>
      </c>
      <c r="P225" t="s">
        <v>407</v>
      </c>
      <c r="Q225" t="s">
        <v>407</v>
      </c>
      <c r="R225" t="s">
        <v>407</v>
      </c>
      <c r="S225" t="s">
        <v>407</v>
      </c>
      <c r="T225" t="s">
        <v>407</v>
      </c>
      <c r="U225" t="s">
        <v>407</v>
      </c>
      <c r="V225" t="s">
        <v>407</v>
      </c>
      <c r="W225" t="s">
        <v>407</v>
      </c>
      <c r="X225" t="s">
        <v>407</v>
      </c>
      <c r="Y225" t="s">
        <v>407</v>
      </c>
      <c r="Z225" t="s">
        <v>407</v>
      </c>
      <c r="AA225" t="s">
        <v>407</v>
      </c>
      <c r="AB225" t="s">
        <v>407</v>
      </c>
      <c r="AC225" t="s">
        <v>658</v>
      </c>
      <c r="AD225" t="s">
        <v>657</v>
      </c>
      <c r="AE225">
        <v>10</v>
      </c>
      <c r="AF225">
        <v>4</v>
      </c>
      <c r="AG225">
        <v>1</v>
      </c>
      <c r="AH225" t="s">
        <v>450</v>
      </c>
      <c r="AJ225" t="s">
        <v>67</v>
      </c>
      <c r="AK225" t="s">
        <v>114</v>
      </c>
      <c r="AM225">
        <v>4010</v>
      </c>
      <c r="AN225">
        <v>994</v>
      </c>
    </row>
    <row r="226" spans="1:40" x14ac:dyDescent="0.25">
      <c r="A226" t="s">
        <v>407</v>
      </c>
      <c r="B226" t="s">
        <v>407</v>
      </c>
      <c r="C226" t="s">
        <v>407</v>
      </c>
      <c r="D226" t="s">
        <v>407</v>
      </c>
      <c r="E226" t="s">
        <v>407</v>
      </c>
      <c r="F226" t="s">
        <v>407</v>
      </c>
      <c r="G226" t="s">
        <v>407</v>
      </c>
      <c r="H226" t="s">
        <v>407</v>
      </c>
      <c r="I226" t="s">
        <v>407</v>
      </c>
      <c r="J226" t="s">
        <v>407</v>
      </c>
      <c r="K226" t="s">
        <v>407</v>
      </c>
      <c r="L226" t="s">
        <v>407</v>
      </c>
      <c r="M226" t="s">
        <v>407</v>
      </c>
      <c r="N226" t="s">
        <v>407</v>
      </c>
      <c r="O226" t="s">
        <v>407</v>
      </c>
      <c r="P226" t="s">
        <v>407</v>
      </c>
      <c r="Q226" t="s">
        <v>407</v>
      </c>
      <c r="R226" t="s">
        <v>407</v>
      </c>
      <c r="S226" t="s">
        <v>407</v>
      </c>
      <c r="T226" t="s">
        <v>407</v>
      </c>
      <c r="U226" t="s">
        <v>407</v>
      </c>
      <c r="V226" t="s">
        <v>407</v>
      </c>
      <c r="W226" t="s">
        <v>407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658</v>
      </c>
      <c r="AD226" t="s">
        <v>657</v>
      </c>
      <c r="AE226">
        <v>10</v>
      </c>
      <c r="AF226">
        <v>5</v>
      </c>
      <c r="AG226">
        <v>3</v>
      </c>
      <c r="AH226" t="s">
        <v>410</v>
      </c>
      <c r="AJ226" t="s">
        <v>40</v>
      </c>
      <c r="AK226" t="s">
        <v>118</v>
      </c>
      <c r="AM226">
        <v>4287</v>
      </c>
      <c r="AN226">
        <v>2511</v>
      </c>
    </row>
    <row r="227" spans="1:40" x14ac:dyDescent="0.25">
      <c r="A227" t="s">
        <v>407</v>
      </c>
      <c r="B227" t="s">
        <v>407</v>
      </c>
      <c r="C227" t="s">
        <v>407</v>
      </c>
      <c r="D227" t="s">
        <v>407</v>
      </c>
      <c r="E227" t="s">
        <v>407</v>
      </c>
      <c r="F227" t="s">
        <v>407</v>
      </c>
      <c r="G227" t="s">
        <v>407</v>
      </c>
      <c r="H227" t="s">
        <v>407</v>
      </c>
      <c r="I227" t="s">
        <v>407</v>
      </c>
      <c r="J227" t="s">
        <v>407</v>
      </c>
      <c r="K227" t="s">
        <v>407</v>
      </c>
      <c r="L227" t="s">
        <v>407</v>
      </c>
      <c r="M227" t="s">
        <v>407</v>
      </c>
      <c r="N227" t="s">
        <v>407</v>
      </c>
      <c r="O227" t="s">
        <v>407</v>
      </c>
      <c r="P227" t="s">
        <v>407</v>
      </c>
      <c r="Q227" t="s">
        <v>407</v>
      </c>
      <c r="R227" t="s">
        <v>407</v>
      </c>
      <c r="S227" t="s">
        <v>407</v>
      </c>
      <c r="T227" t="s">
        <v>407</v>
      </c>
      <c r="U227" t="s">
        <v>407</v>
      </c>
      <c r="V227" t="s">
        <v>407</v>
      </c>
      <c r="W227" t="s">
        <v>407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658</v>
      </c>
      <c r="AD227" t="s">
        <v>657</v>
      </c>
      <c r="AE227">
        <v>10</v>
      </c>
      <c r="AF227">
        <v>6</v>
      </c>
      <c r="AH227" t="s">
        <v>415</v>
      </c>
      <c r="AJ227" t="s">
        <v>44</v>
      </c>
      <c r="AK227" t="s">
        <v>120</v>
      </c>
      <c r="AM227">
        <v>3604</v>
      </c>
      <c r="AN227">
        <v>1627</v>
      </c>
    </row>
    <row r="228" spans="1:40" x14ac:dyDescent="0.25">
      <c r="A228" t="s">
        <v>407</v>
      </c>
      <c r="B228" t="s">
        <v>407</v>
      </c>
      <c r="C228" t="s">
        <v>407</v>
      </c>
      <c r="D228" t="s">
        <v>407</v>
      </c>
      <c r="E228" t="s">
        <v>407</v>
      </c>
      <c r="F228" t="s">
        <v>407</v>
      </c>
      <c r="G228" t="s">
        <v>407</v>
      </c>
      <c r="H228" t="s">
        <v>407</v>
      </c>
      <c r="I228" t="s">
        <v>407</v>
      </c>
      <c r="J228" t="s">
        <v>407</v>
      </c>
      <c r="K228" t="s">
        <v>407</v>
      </c>
      <c r="L228" t="s">
        <v>407</v>
      </c>
      <c r="M228" t="s">
        <v>407</v>
      </c>
      <c r="N228" t="s">
        <v>407</v>
      </c>
      <c r="O228" t="s">
        <v>407</v>
      </c>
      <c r="P228" t="s">
        <v>407</v>
      </c>
      <c r="Q228" t="s">
        <v>407</v>
      </c>
      <c r="R228" t="s">
        <v>407</v>
      </c>
      <c r="S228" t="s">
        <v>407</v>
      </c>
      <c r="T228" t="s">
        <v>407</v>
      </c>
      <c r="U228" t="s">
        <v>407</v>
      </c>
      <c r="V228" t="s">
        <v>407</v>
      </c>
      <c r="W228" t="s">
        <v>407</v>
      </c>
      <c r="X228" t="s">
        <v>407</v>
      </c>
      <c r="Y228" t="s">
        <v>407</v>
      </c>
      <c r="Z228" t="s">
        <v>407</v>
      </c>
      <c r="AA228" t="s">
        <v>407</v>
      </c>
      <c r="AB228" t="s">
        <v>407</v>
      </c>
      <c r="AC228" t="s">
        <v>658</v>
      </c>
      <c r="AD228" t="s">
        <v>657</v>
      </c>
      <c r="AE228">
        <v>10</v>
      </c>
      <c r="AF228">
        <v>7</v>
      </c>
      <c r="AH228" t="s">
        <v>411</v>
      </c>
      <c r="AJ228" t="s">
        <v>41</v>
      </c>
      <c r="AK228" t="s">
        <v>119</v>
      </c>
      <c r="AM228">
        <v>1441</v>
      </c>
      <c r="AN228">
        <v>3289</v>
      </c>
    </row>
    <row r="229" spans="1:40" x14ac:dyDescent="0.25">
      <c r="A229" t="s">
        <v>407</v>
      </c>
      <c r="B229" t="s">
        <v>407</v>
      </c>
      <c r="C229" t="s">
        <v>407</v>
      </c>
      <c r="D229" t="s">
        <v>407</v>
      </c>
      <c r="E229" t="s">
        <v>407</v>
      </c>
      <c r="F229" t="s">
        <v>407</v>
      </c>
      <c r="G229" t="s">
        <v>407</v>
      </c>
      <c r="H229" t="s">
        <v>407</v>
      </c>
      <c r="I229" t="s">
        <v>407</v>
      </c>
      <c r="J229" t="s">
        <v>407</v>
      </c>
      <c r="K229" t="s">
        <v>407</v>
      </c>
      <c r="L229" t="s">
        <v>407</v>
      </c>
      <c r="M229" t="s">
        <v>407</v>
      </c>
      <c r="N229" t="s">
        <v>407</v>
      </c>
      <c r="O229" t="s">
        <v>407</v>
      </c>
      <c r="P229" t="s">
        <v>407</v>
      </c>
      <c r="Q229" t="s">
        <v>407</v>
      </c>
      <c r="R229" t="s">
        <v>407</v>
      </c>
      <c r="S229" t="s">
        <v>407</v>
      </c>
      <c r="T229" t="s">
        <v>407</v>
      </c>
      <c r="U229" t="s">
        <v>407</v>
      </c>
      <c r="V229" t="s">
        <v>407</v>
      </c>
      <c r="W229" t="s">
        <v>407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658</v>
      </c>
      <c r="AD229" t="s">
        <v>657</v>
      </c>
      <c r="AE229">
        <v>10</v>
      </c>
      <c r="AF229">
        <v>8</v>
      </c>
      <c r="AH229" t="s">
        <v>408</v>
      </c>
      <c r="AJ229" t="s">
        <v>37</v>
      </c>
      <c r="AK229" t="s">
        <v>115</v>
      </c>
      <c r="AM229">
        <v>4027</v>
      </c>
      <c r="AN229">
        <v>1906</v>
      </c>
    </row>
    <row r="230" spans="1:40" x14ac:dyDescent="0.25">
      <c r="A230" t="s">
        <v>407</v>
      </c>
      <c r="B230" t="s">
        <v>407</v>
      </c>
      <c r="C230" t="s">
        <v>407</v>
      </c>
      <c r="D230" t="s">
        <v>407</v>
      </c>
      <c r="E230" t="s">
        <v>407</v>
      </c>
      <c r="F230" t="s">
        <v>407</v>
      </c>
      <c r="G230" t="s">
        <v>407</v>
      </c>
      <c r="H230" t="s">
        <v>407</v>
      </c>
      <c r="I230" t="s">
        <v>407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407</v>
      </c>
      <c r="P230" t="s">
        <v>407</v>
      </c>
      <c r="Q230" t="s">
        <v>407</v>
      </c>
      <c r="R230" t="s">
        <v>407</v>
      </c>
      <c r="S230" t="s">
        <v>407</v>
      </c>
      <c r="T230" t="s">
        <v>407</v>
      </c>
      <c r="U230" t="s">
        <v>407</v>
      </c>
      <c r="V230" t="s">
        <v>407</v>
      </c>
      <c r="W230" t="s">
        <v>407</v>
      </c>
      <c r="X230" t="s">
        <v>407</v>
      </c>
      <c r="Y230" t="s">
        <v>407</v>
      </c>
      <c r="Z230" t="s">
        <v>407</v>
      </c>
      <c r="AA230" t="s">
        <v>407</v>
      </c>
      <c r="AB230" t="s">
        <v>407</v>
      </c>
      <c r="AC230" t="s">
        <v>658</v>
      </c>
      <c r="AD230" t="s">
        <v>657</v>
      </c>
      <c r="AE230">
        <v>10</v>
      </c>
      <c r="AF230">
        <v>9</v>
      </c>
      <c r="AH230" t="s">
        <v>408</v>
      </c>
      <c r="AJ230" t="s">
        <v>37</v>
      </c>
      <c r="AK230" t="s">
        <v>115</v>
      </c>
      <c r="AM230">
        <v>3836</v>
      </c>
      <c r="AN230">
        <v>2991</v>
      </c>
    </row>
    <row r="231" spans="1:40" x14ac:dyDescent="0.25">
      <c r="A231" t="s">
        <v>407</v>
      </c>
      <c r="B231" t="s">
        <v>407</v>
      </c>
      <c r="C231" t="s">
        <v>407</v>
      </c>
      <c r="D231" t="s">
        <v>407</v>
      </c>
      <c r="E231" t="s">
        <v>407</v>
      </c>
      <c r="F231" t="s">
        <v>407</v>
      </c>
      <c r="G231" t="s">
        <v>407</v>
      </c>
      <c r="H231" t="s">
        <v>407</v>
      </c>
      <c r="I231" t="s">
        <v>407</v>
      </c>
      <c r="J231" t="s">
        <v>407</v>
      </c>
      <c r="K231" t="s">
        <v>407</v>
      </c>
      <c r="L231" t="s">
        <v>407</v>
      </c>
      <c r="M231" t="s">
        <v>407</v>
      </c>
      <c r="N231" t="s">
        <v>407</v>
      </c>
      <c r="O231" t="s">
        <v>407</v>
      </c>
      <c r="P231" t="s">
        <v>407</v>
      </c>
      <c r="Q231" t="s">
        <v>407</v>
      </c>
      <c r="R231" t="s">
        <v>407</v>
      </c>
      <c r="S231" t="s">
        <v>407</v>
      </c>
      <c r="T231" t="s">
        <v>407</v>
      </c>
      <c r="U231" t="s">
        <v>407</v>
      </c>
      <c r="V231" t="s">
        <v>407</v>
      </c>
      <c r="W231" t="s">
        <v>407</v>
      </c>
      <c r="X231" t="s">
        <v>407</v>
      </c>
      <c r="Y231" t="s">
        <v>407</v>
      </c>
      <c r="Z231" t="s">
        <v>407</v>
      </c>
      <c r="AA231" t="s">
        <v>407</v>
      </c>
      <c r="AB231" t="s">
        <v>407</v>
      </c>
      <c r="AC231" t="s">
        <v>658</v>
      </c>
      <c r="AD231" t="s">
        <v>657</v>
      </c>
      <c r="AE231">
        <v>10</v>
      </c>
      <c r="AF231">
        <v>10</v>
      </c>
      <c r="AH231" t="s">
        <v>411</v>
      </c>
      <c r="AJ231" t="s">
        <v>41</v>
      </c>
      <c r="AK231" t="s">
        <v>119</v>
      </c>
      <c r="AM231">
        <v>4002</v>
      </c>
      <c r="AN231">
        <v>2862</v>
      </c>
    </row>
    <row r="232" spans="1:40" x14ac:dyDescent="0.25">
      <c r="A232" t="s">
        <v>407</v>
      </c>
      <c r="B232" t="s">
        <v>407</v>
      </c>
      <c r="C232" t="s">
        <v>407</v>
      </c>
      <c r="D232" t="s">
        <v>407</v>
      </c>
      <c r="E232" t="s">
        <v>407</v>
      </c>
      <c r="F232" t="s">
        <v>407</v>
      </c>
      <c r="G232" t="s">
        <v>407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407</v>
      </c>
      <c r="P232" t="s">
        <v>407</v>
      </c>
      <c r="Q232" t="s">
        <v>407</v>
      </c>
      <c r="R232" t="s">
        <v>407</v>
      </c>
      <c r="S232" t="s">
        <v>407</v>
      </c>
      <c r="T232" t="s">
        <v>407</v>
      </c>
      <c r="U232" t="s">
        <v>407</v>
      </c>
      <c r="V232" t="s">
        <v>407</v>
      </c>
      <c r="W232" t="s">
        <v>407</v>
      </c>
      <c r="X232" t="s">
        <v>407</v>
      </c>
      <c r="Y232" t="s">
        <v>407</v>
      </c>
      <c r="Z232" t="s">
        <v>407</v>
      </c>
      <c r="AA232" t="s">
        <v>407</v>
      </c>
      <c r="AB232" t="s">
        <v>407</v>
      </c>
      <c r="AC232" t="s">
        <v>660</v>
      </c>
      <c r="AD232" t="s">
        <v>659</v>
      </c>
      <c r="AE232">
        <v>10</v>
      </c>
      <c r="AF232">
        <v>1</v>
      </c>
      <c r="AH232" t="s">
        <v>408</v>
      </c>
      <c r="AJ232" t="s">
        <v>37</v>
      </c>
      <c r="AK232" t="s">
        <v>115</v>
      </c>
      <c r="AM232">
        <v>2117</v>
      </c>
      <c r="AN232">
        <v>1394</v>
      </c>
    </row>
    <row r="233" spans="1:40" x14ac:dyDescent="0.25">
      <c r="A233" t="s">
        <v>407</v>
      </c>
      <c r="B233" t="s">
        <v>407</v>
      </c>
      <c r="C233" t="s">
        <v>407</v>
      </c>
      <c r="D233" t="s">
        <v>407</v>
      </c>
      <c r="E233" t="s">
        <v>407</v>
      </c>
      <c r="F233" t="s">
        <v>407</v>
      </c>
      <c r="G233" t="s">
        <v>407</v>
      </c>
      <c r="H233" t="s">
        <v>407</v>
      </c>
      <c r="I233" t="s">
        <v>407</v>
      </c>
      <c r="J233" t="s">
        <v>407</v>
      </c>
      <c r="K233" t="s">
        <v>407</v>
      </c>
      <c r="L233" t="s">
        <v>407</v>
      </c>
      <c r="M233" t="s">
        <v>407</v>
      </c>
      <c r="N233" t="s">
        <v>407</v>
      </c>
      <c r="O233" t="s">
        <v>407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407</v>
      </c>
      <c r="AC233" t="s">
        <v>660</v>
      </c>
      <c r="AD233" t="s">
        <v>659</v>
      </c>
      <c r="AE233">
        <v>10</v>
      </c>
      <c r="AF233">
        <v>2</v>
      </c>
      <c r="AG233">
        <v>1</v>
      </c>
      <c r="AH233" t="s">
        <v>450</v>
      </c>
      <c r="AJ233" t="s">
        <v>67</v>
      </c>
      <c r="AK233" t="s">
        <v>114</v>
      </c>
      <c r="AM233">
        <v>1205</v>
      </c>
      <c r="AN233">
        <v>3440</v>
      </c>
    </row>
    <row r="234" spans="1:40" x14ac:dyDescent="0.25">
      <c r="A234" t="s">
        <v>407</v>
      </c>
      <c r="B234" t="s">
        <v>407</v>
      </c>
      <c r="C234" t="s">
        <v>407</v>
      </c>
      <c r="D234" t="s">
        <v>407</v>
      </c>
      <c r="E234" t="s">
        <v>407</v>
      </c>
      <c r="F234" t="s">
        <v>407</v>
      </c>
      <c r="G234" t="s">
        <v>407</v>
      </c>
      <c r="H234" t="s">
        <v>407</v>
      </c>
      <c r="I234" t="s">
        <v>407</v>
      </c>
      <c r="J234" t="s">
        <v>407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407</v>
      </c>
      <c r="Q234" t="s">
        <v>407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660</v>
      </c>
      <c r="AD234" t="s">
        <v>659</v>
      </c>
      <c r="AE234">
        <v>10</v>
      </c>
      <c r="AF234">
        <v>3</v>
      </c>
      <c r="AG234">
        <v>1</v>
      </c>
      <c r="AH234" t="s">
        <v>447</v>
      </c>
      <c r="AJ234" t="s">
        <v>65</v>
      </c>
      <c r="AK234" t="s">
        <v>114</v>
      </c>
      <c r="AM234">
        <v>2808</v>
      </c>
      <c r="AN234">
        <v>418</v>
      </c>
    </row>
    <row r="235" spans="1:40" x14ac:dyDescent="0.25">
      <c r="A235" t="s">
        <v>407</v>
      </c>
      <c r="B235" t="s">
        <v>407</v>
      </c>
      <c r="C235" t="s">
        <v>407</v>
      </c>
      <c r="D235" t="s">
        <v>407</v>
      </c>
      <c r="E235" t="s">
        <v>407</v>
      </c>
      <c r="F235" t="s">
        <v>407</v>
      </c>
      <c r="G235" t="s">
        <v>407</v>
      </c>
      <c r="H235" t="s">
        <v>407</v>
      </c>
      <c r="I235" t="s">
        <v>407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660</v>
      </c>
      <c r="AD235" t="s">
        <v>659</v>
      </c>
      <c r="AE235">
        <v>10</v>
      </c>
      <c r="AF235">
        <v>4</v>
      </c>
      <c r="AH235" t="s">
        <v>408</v>
      </c>
      <c r="AJ235" t="s">
        <v>37</v>
      </c>
      <c r="AK235" t="s">
        <v>115</v>
      </c>
      <c r="AM235">
        <v>3979</v>
      </c>
      <c r="AN235">
        <v>2405</v>
      </c>
    </row>
    <row r="236" spans="1:40" x14ac:dyDescent="0.25">
      <c r="A236" t="s">
        <v>407</v>
      </c>
      <c r="B236" t="s">
        <v>407</v>
      </c>
      <c r="C236" t="s">
        <v>407</v>
      </c>
      <c r="D236" t="s">
        <v>407</v>
      </c>
      <c r="E236" t="s">
        <v>407</v>
      </c>
      <c r="F236" t="s">
        <v>407</v>
      </c>
      <c r="G236" t="s">
        <v>407</v>
      </c>
      <c r="H236" t="s">
        <v>407</v>
      </c>
      <c r="I236" t="s">
        <v>407</v>
      </c>
      <c r="J236" t="s">
        <v>407</v>
      </c>
      <c r="K236" t="s">
        <v>407</v>
      </c>
      <c r="L236" t="s">
        <v>407</v>
      </c>
      <c r="M236" t="s">
        <v>407</v>
      </c>
      <c r="N236" t="s">
        <v>407</v>
      </c>
      <c r="O236" t="s">
        <v>407</v>
      </c>
      <c r="P236" t="s">
        <v>407</v>
      </c>
      <c r="Q236" t="s">
        <v>407</v>
      </c>
      <c r="R236" t="s">
        <v>407</v>
      </c>
      <c r="S236" t="s">
        <v>407</v>
      </c>
      <c r="T236" t="s">
        <v>407</v>
      </c>
      <c r="U236" t="s">
        <v>407</v>
      </c>
      <c r="V236" t="s">
        <v>407</v>
      </c>
      <c r="W236" t="s">
        <v>407</v>
      </c>
      <c r="X236" t="s">
        <v>407</v>
      </c>
      <c r="Y236" t="s">
        <v>407</v>
      </c>
      <c r="Z236" t="s">
        <v>407</v>
      </c>
      <c r="AA236" t="s">
        <v>407</v>
      </c>
      <c r="AB236" t="s">
        <v>407</v>
      </c>
      <c r="AC236" t="s">
        <v>660</v>
      </c>
      <c r="AD236" t="s">
        <v>659</v>
      </c>
      <c r="AE236">
        <v>10</v>
      </c>
      <c r="AF236">
        <v>5</v>
      </c>
      <c r="AH236" t="s">
        <v>408</v>
      </c>
      <c r="AJ236" t="s">
        <v>37</v>
      </c>
      <c r="AK236" t="s">
        <v>115</v>
      </c>
      <c r="AM236">
        <v>2633</v>
      </c>
      <c r="AN236">
        <v>1745</v>
      </c>
    </row>
    <row r="237" spans="1:40" x14ac:dyDescent="0.25">
      <c r="A237" t="s">
        <v>407</v>
      </c>
      <c r="B237" t="s">
        <v>407</v>
      </c>
      <c r="C237" t="s">
        <v>407</v>
      </c>
      <c r="D237" t="s">
        <v>407</v>
      </c>
      <c r="E237" t="s">
        <v>407</v>
      </c>
      <c r="F237" t="s">
        <v>407</v>
      </c>
      <c r="G237" t="s">
        <v>407</v>
      </c>
      <c r="H237" t="s">
        <v>407</v>
      </c>
      <c r="I237" t="s">
        <v>407</v>
      </c>
      <c r="J237" t="s">
        <v>407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407</v>
      </c>
      <c r="Q237" t="s">
        <v>407</v>
      </c>
      <c r="R237" t="s">
        <v>407</v>
      </c>
      <c r="S237" t="s">
        <v>407</v>
      </c>
      <c r="T237" t="s">
        <v>407</v>
      </c>
      <c r="U237" t="s">
        <v>407</v>
      </c>
      <c r="V237" t="s">
        <v>407</v>
      </c>
      <c r="W237" t="s">
        <v>407</v>
      </c>
      <c r="X237" t="s">
        <v>407</v>
      </c>
      <c r="Y237" t="s">
        <v>407</v>
      </c>
      <c r="Z237" t="s">
        <v>407</v>
      </c>
      <c r="AA237" t="s">
        <v>407</v>
      </c>
      <c r="AB237" t="s">
        <v>407</v>
      </c>
      <c r="AC237" t="s">
        <v>660</v>
      </c>
      <c r="AD237" t="s">
        <v>659</v>
      </c>
      <c r="AE237">
        <v>10</v>
      </c>
      <c r="AF237">
        <v>6</v>
      </c>
      <c r="AH237" t="s">
        <v>408</v>
      </c>
      <c r="AJ237" t="s">
        <v>37</v>
      </c>
      <c r="AK237" t="s">
        <v>115</v>
      </c>
      <c r="AM237">
        <v>4132</v>
      </c>
      <c r="AN237">
        <v>2269</v>
      </c>
    </row>
    <row r="238" spans="1:40" x14ac:dyDescent="0.25">
      <c r="A238" t="s">
        <v>407</v>
      </c>
      <c r="B238" t="s">
        <v>407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  <c r="R238" t="s">
        <v>407</v>
      </c>
      <c r="S238" t="s">
        <v>407</v>
      </c>
      <c r="T238" t="s">
        <v>407</v>
      </c>
      <c r="U238" t="s">
        <v>407</v>
      </c>
      <c r="V238" t="s">
        <v>407</v>
      </c>
      <c r="W238" t="s">
        <v>407</v>
      </c>
      <c r="X238" t="s">
        <v>407</v>
      </c>
      <c r="Y238" t="s">
        <v>407</v>
      </c>
      <c r="Z238" t="s">
        <v>407</v>
      </c>
      <c r="AA238" t="s">
        <v>407</v>
      </c>
      <c r="AB238" t="s">
        <v>407</v>
      </c>
      <c r="AC238" t="s">
        <v>660</v>
      </c>
      <c r="AD238" t="s">
        <v>659</v>
      </c>
      <c r="AE238">
        <v>10</v>
      </c>
      <c r="AF238">
        <v>7</v>
      </c>
      <c r="AG238">
        <v>3</v>
      </c>
      <c r="AH238" t="s">
        <v>410</v>
      </c>
      <c r="AJ238" t="s">
        <v>40</v>
      </c>
      <c r="AK238" t="s">
        <v>118</v>
      </c>
      <c r="AM238">
        <v>2650</v>
      </c>
      <c r="AN238">
        <v>1620</v>
      </c>
    </row>
    <row r="239" spans="1:40" x14ac:dyDescent="0.25">
      <c r="A239" t="s">
        <v>407</v>
      </c>
      <c r="B239" t="s">
        <v>407</v>
      </c>
      <c r="C239" t="s">
        <v>407</v>
      </c>
      <c r="D239" t="s">
        <v>407</v>
      </c>
      <c r="E239" t="s">
        <v>407</v>
      </c>
      <c r="F239" t="s">
        <v>407</v>
      </c>
      <c r="G239" t="s">
        <v>407</v>
      </c>
      <c r="H239" t="s">
        <v>407</v>
      </c>
      <c r="I239" t="s">
        <v>407</v>
      </c>
      <c r="J239" t="s">
        <v>407</v>
      </c>
      <c r="K239" t="s">
        <v>407</v>
      </c>
      <c r="L239" t="s">
        <v>407</v>
      </c>
      <c r="M239" t="s">
        <v>407</v>
      </c>
      <c r="N239" t="s">
        <v>407</v>
      </c>
      <c r="O239" t="s">
        <v>407</v>
      </c>
      <c r="P239" t="s">
        <v>407</v>
      </c>
      <c r="Q239" t="s">
        <v>407</v>
      </c>
      <c r="R239" t="s">
        <v>407</v>
      </c>
      <c r="S239" t="s">
        <v>407</v>
      </c>
      <c r="T239" t="s">
        <v>407</v>
      </c>
      <c r="U239" t="s">
        <v>407</v>
      </c>
      <c r="V239" t="s">
        <v>407</v>
      </c>
      <c r="W239" t="s">
        <v>407</v>
      </c>
      <c r="X239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660</v>
      </c>
      <c r="AD239" t="s">
        <v>659</v>
      </c>
      <c r="AE239">
        <v>10</v>
      </c>
      <c r="AF239">
        <v>8</v>
      </c>
      <c r="AH239" t="s">
        <v>408</v>
      </c>
      <c r="AJ239" t="s">
        <v>37</v>
      </c>
      <c r="AK239" t="s">
        <v>115</v>
      </c>
      <c r="AM239">
        <v>1868</v>
      </c>
      <c r="AN239">
        <v>352</v>
      </c>
    </row>
    <row r="240" spans="1:40" x14ac:dyDescent="0.25">
      <c r="A240" t="s">
        <v>407</v>
      </c>
      <c r="B240" t="s">
        <v>407</v>
      </c>
      <c r="C240" t="s">
        <v>407</v>
      </c>
      <c r="D240" t="s">
        <v>407</v>
      </c>
      <c r="E240" t="s">
        <v>407</v>
      </c>
      <c r="F240" t="s">
        <v>407</v>
      </c>
      <c r="G240" t="s">
        <v>407</v>
      </c>
      <c r="H240" t="s">
        <v>407</v>
      </c>
      <c r="I240" t="s">
        <v>407</v>
      </c>
      <c r="J240" t="s">
        <v>407</v>
      </c>
      <c r="K240" t="s">
        <v>407</v>
      </c>
      <c r="L240" t="s">
        <v>407</v>
      </c>
      <c r="M240" t="s">
        <v>407</v>
      </c>
      <c r="N240" t="s">
        <v>407</v>
      </c>
      <c r="O240" t="s">
        <v>407</v>
      </c>
      <c r="P240" t="s">
        <v>407</v>
      </c>
      <c r="Q240" t="s">
        <v>407</v>
      </c>
      <c r="R240" t="s">
        <v>407</v>
      </c>
      <c r="S240" t="s">
        <v>407</v>
      </c>
      <c r="T240" t="s">
        <v>407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407</v>
      </c>
      <c r="AA240" t="s">
        <v>407</v>
      </c>
      <c r="AB240" t="s">
        <v>407</v>
      </c>
      <c r="AC240" t="s">
        <v>660</v>
      </c>
      <c r="AD240" t="s">
        <v>659</v>
      </c>
      <c r="AE240">
        <v>10</v>
      </c>
      <c r="AF240">
        <v>9</v>
      </c>
      <c r="AG240">
        <v>1</v>
      </c>
      <c r="AH240" t="s">
        <v>453</v>
      </c>
      <c r="AJ240" t="s">
        <v>69</v>
      </c>
      <c r="AK240" t="s">
        <v>114</v>
      </c>
      <c r="AM240">
        <v>3711</v>
      </c>
      <c r="AN240">
        <v>266</v>
      </c>
    </row>
    <row r="241" spans="1:40" x14ac:dyDescent="0.25">
      <c r="A241" t="s">
        <v>407</v>
      </c>
      <c r="B241" t="s">
        <v>407</v>
      </c>
      <c r="C241" t="s">
        <v>407</v>
      </c>
      <c r="D241" t="s">
        <v>407</v>
      </c>
      <c r="E241" t="s">
        <v>407</v>
      </c>
      <c r="F241" t="s">
        <v>407</v>
      </c>
      <c r="G241" t="s">
        <v>407</v>
      </c>
      <c r="H241" t="s">
        <v>407</v>
      </c>
      <c r="I241" t="s">
        <v>407</v>
      </c>
      <c r="J241" t="s">
        <v>407</v>
      </c>
      <c r="K241" t="s">
        <v>407</v>
      </c>
      <c r="L241" t="s">
        <v>407</v>
      </c>
      <c r="M241" t="s">
        <v>407</v>
      </c>
      <c r="N241" t="s">
        <v>407</v>
      </c>
      <c r="O241" t="s">
        <v>407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V241" t="s">
        <v>407</v>
      </c>
      <c r="W241" t="s">
        <v>407</v>
      </c>
      <c r="X241" t="s">
        <v>407</v>
      </c>
      <c r="Y241" t="s">
        <v>407</v>
      </c>
      <c r="Z241" t="s">
        <v>407</v>
      </c>
      <c r="AA241" t="s">
        <v>407</v>
      </c>
      <c r="AB241" t="s">
        <v>407</v>
      </c>
      <c r="AC241" t="s">
        <v>660</v>
      </c>
      <c r="AD241" t="s">
        <v>659</v>
      </c>
      <c r="AE241">
        <v>10</v>
      </c>
      <c r="AF241">
        <v>10</v>
      </c>
      <c r="AG241">
        <v>1</v>
      </c>
      <c r="AH241" t="s">
        <v>661</v>
      </c>
      <c r="AJ241" t="s">
        <v>162</v>
      </c>
      <c r="AK241" t="s">
        <v>114</v>
      </c>
      <c r="AM241">
        <v>2762</v>
      </c>
      <c r="AN241">
        <v>1004</v>
      </c>
    </row>
    <row r="242" spans="1:40" x14ac:dyDescent="0.25">
      <c r="A242" t="s">
        <v>407</v>
      </c>
      <c r="B242" t="s">
        <v>407</v>
      </c>
      <c r="C242" t="s">
        <v>407</v>
      </c>
      <c r="D242" t="s">
        <v>407</v>
      </c>
      <c r="E242" t="s">
        <v>407</v>
      </c>
      <c r="F242" t="s">
        <v>407</v>
      </c>
      <c r="G242" t="s">
        <v>407</v>
      </c>
      <c r="H242" t="s">
        <v>407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t="s">
        <v>407</v>
      </c>
      <c r="P242" t="s">
        <v>407</v>
      </c>
      <c r="Q242" t="s">
        <v>407</v>
      </c>
      <c r="R242" t="s">
        <v>407</v>
      </c>
      <c r="S242" t="s">
        <v>407</v>
      </c>
      <c r="T242" t="s">
        <v>407</v>
      </c>
      <c r="U242" t="s">
        <v>407</v>
      </c>
      <c r="V242" t="s">
        <v>407</v>
      </c>
      <c r="W242" t="s">
        <v>407</v>
      </c>
      <c r="X242" t="s">
        <v>407</v>
      </c>
      <c r="Y242" t="s">
        <v>407</v>
      </c>
      <c r="Z242" t="s">
        <v>407</v>
      </c>
      <c r="AA242" t="s">
        <v>407</v>
      </c>
      <c r="AB242" t="s">
        <v>407</v>
      </c>
      <c r="AC242" t="s">
        <v>663</v>
      </c>
      <c r="AD242" t="s">
        <v>662</v>
      </c>
      <c r="AE242">
        <v>10</v>
      </c>
      <c r="AF242">
        <v>1</v>
      </c>
      <c r="AH242" t="s">
        <v>411</v>
      </c>
      <c r="AJ242" t="s">
        <v>41</v>
      </c>
      <c r="AK242" t="s">
        <v>119</v>
      </c>
      <c r="AM242">
        <v>2970</v>
      </c>
      <c r="AN242">
        <v>253</v>
      </c>
    </row>
    <row r="243" spans="1:40" x14ac:dyDescent="0.25">
      <c r="A243" t="s">
        <v>407</v>
      </c>
      <c r="B243" t="s">
        <v>407</v>
      </c>
      <c r="C243" t="s">
        <v>407</v>
      </c>
      <c r="D243" t="s">
        <v>407</v>
      </c>
      <c r="E243" t="s">
        <v>407</v>
      </c>
      <c r="F243" t="s">
        <v>407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L243" t="s">
        <v>407</v>
      </c>
      <c r="M243" t="s">
        <v>407</v>
      </c>
      <c r="N243" t="s">
        <v>407</v>
      </c>
      <c r="O243" t="s">
        <v>407</v>
      </c>
      <c r="P243" t="s">
        <v>407</v>
      </c>
      <c r="Q243" t="s">
        <v>407</v>
      </c>
      <c r="R243" t="s">
        <v>407</v>
      </c>
      <c r="S243" t="s">
        <v>407</v>
      </c>
      <c r="T243" t="s">
        <v>407</v>
      </c>
      <c r="U243" t="s">
        <v>407</v>
      </c>
      <c r="V243" t="s">
        <v>407</v>
      </c>
      <c r="W243" t="s">
        <v>407</v>
      </c>
      <c r="X243" t="s">
        <v>407</v>
      </c>
      <c r="Y243" t="s">
        <v>407</v>
      </c>
      <c r="Z243" t="s">
        <v>407</v>
      </c>
      <c r="AA243" t="s">
        <v>407</v>
      </c>
      <c r="AB243" t="s">
        <v>407</v>
      </c>
      <c r="AC243" t="s">
        <v>663</v>
      </c>
      <c r="AD243" t="s">
        <v>662</v>
      </c>
      <c r="AE243">
        <v>10</v>
      </c>
      <c r="AF243">
        <v>2</v>
      </c>
      <c r="AH243" t="s">
        <v>411</v>
      </c>
      <c r="AJ243" t="s">
        <v>41</v>
      </c>
      <c r="AK243" t="s">
        <v>119</v>
      </c>
      <c r="AM243">
        <v>4334</v>
      </c>
      <c r="AN243">
        <v>1287</v>
      </c>
    </row>
    <row r="244" spans="1:40" x14ac:dyDescent="0.25">
      <c r="A244" t="s">
        <v>407</v>
      </c>
      <c r="B244" t="s">
        <v>407</v>
      </c>
      <c r="C244" t="s">
        <v>407</v>
      </c>
      <c r="D244" t="s">
        <v>407</v>
      </c>
      <c r="E244" t="s">
        <v>407</v>
      </c>
      <c r="F244" t="s">
        <v>407</v>
      </c>
      <c r="G244" t="s">
        <v>407</v>
      </c>
      <c r="H244" t="s">
        <v>407</v>
      </c>
      <c r="I244" t="s">
        <v>407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407</v>
      </c>
      <c r="P244" t="s">
        <v>407</v>
      </c>
      <c r="Q244" t="s">
        <v>407</v>
      </c>
      <c r="R244" t="s">
        <v>407</v>
      </c>
      <c r="S244" t="s">
        <v>407</v>
      </c>
      <c r="T244" t="s">
        <v>407</v>
      </c>
      <c r="U244" t="s">
        <v>407</v>
      </c>
      <c r="V244" t="s">
        <v>407</v>
      </c>
      <c r="W244" t="s">
        <v>407</v>
      </c>
      <c r="X244" t="s">
        <v>407</v>
      </c>
      <c r="Y244" t="s">
        <v>407</v>
      </c>
      <c r="Z244" t="s">
        <v>407</v>
      </c>
      <c r="AA244" t="s">
        <v>407</v>
      </c>
      <c r="AB244" t="s">
        <v>407</v>
      </c>
      <c r="AC244" t="s">
        <v>663</v>
      </c>
      <c r="AD244" t="s">
        <v>662</v>
      </c>
      <c r="AE244">
        <v>10</v>
      </c>
      <c r="AF244">
        <v>3</v>
      </c>
      <c r="AG244">
        <v>1</v>
      </c>
      <c r="AH244" t="s">
        <v>450</v>
      </c>
      <c r="AJ244" t="s">
        <v>67</v>
      </c>
      <c r="AK244" t="s">
        <v>114</v>
      </c>
      <c r="AM244">
        <v>1176</v>
      </c>
      <c r="AN244">
        <v>2973</v>
      </c>
    </row>
    <row r="245" spans="1:40" x14ac:dyDescent="0.25">
      <c r="A245" t="s">
        <v>407</v>
      </c>
      <c r="B245" t="s">
        <v>407</v>
      </c>
      <c r="C245" t="s">
        <v>407</v>
      </c>
      <c r="D245" t="s">
        <v>407</v>
      </c>
      <c r="E245" t="s">
        <v>407</v>
      </c>
      <c r="F245" t="s">
        <v>407</v>
      </c>
      <c r="G245" t="s">
        <v>407</v>
      </c>
      <c r="H245" t="s">
        <v>407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407</v>
      </c>
      <c r="O245" t="s">
        <v>407</v>
      </c>
      <c r="P245" t="s">
        <v>407</v>
      </c>
      <c r="Q245" t="s">
        <v>407</v>
      </c>
      <c r="R245" t="s">
        <v>407</v>
      </c>
      <c r="S245" t="s">
        <v>407</v>
      </c>
      <c r="T245" t="s">
        <v>407</v>
      </c>
      <c r="U245" t="s">
        <v>407</v>
      </c>
      <c r="V245" t="s">
        <v>407</v>
      </c>
      <c r="W245" t="s">
        <v>407</v>
      </c>
      <c r="X245" t="s">
        <v>407</v>
      </c>
      <c r="Y245" t="s">
        <v>407</v>
      </c>
      <c r="Z245" t="s">
        <v>407</v>
      </c>
      <c r="AA245" t="s">
        <v>407</v>
      </c>
      <c r="AB245" t="s">
        <v>407</v>
      </c>
      <c r="AC245" t="s">
        <v>663</v>
      </c>
      <c r="AD245" t="s">
        <v>662</v>
      </c>
      <c r="AE245">
        <v>10</v>
      </c>
      <c r="AF245">
        <v>4</v>
      </c>
      <c r="AH245" t="s">
        <v>411</v>
      </c>
      <c r="AJ245" t="s">
        <v>41</v>
      </c>
      <c r="AK245" t="s">
        <v>119</v>
      </c>
      <c r="AM245">
        <v>2916</v>
      </c>
      <c r="AN245">
        <v>831</v>
      </c>
    </row>
    <row r="246" spans="1:40" x14ac:dyDescent="0.25">
      <c r="A246" t="s">
        <v>407</v>
      </c>
      <c r="B246" t="s">
        <v>407</v>
      </c>
      <c r="C246" t="s">
        <v>407</v>
      </c>
      <c r="D246" t="s">
        <v>407</v>
      </c>
      <c r="E246" t="s">
        <v>407</v>
      </c>
      <c r="F246" t="s">
        <v>407</v>
      </c>
      <c r="G246" t="s">
        <v>407</v>
      </c>
      <c r="H246" t="s">
        <v>407</v>
      </c>
      <c r="I246" t="s">
        <v>407</v>
      </c>
      <c r="J246" t="s">
        <v>407</v>
      </c>
      <c r="K246" t="s">
        <v>407</v>
      </c>
      <c r="L246" t="s">
        <v>407</v>
      </c>
      <c r="M246" t="s">
        <v>407</v>
      </c>
      <c r="N246" t="s">
        <v>407</v>
      </c>
      <c r="O246" t="s">
        <v>407</v>
      </c>
      <c r="P246" t="s">
        <v>407</v>
      </c>
      <c r="Q246" t="s">
        <v>407</v>
      </c>
      <c r="R246" t="s">
        <v>407</v>
      </c>
      <c r="S246" t="s">
        <v>407</v>
      </c>
      <c r="T246" t="s">
        <v>407</v>
      </c>
      <c r="U246" t="s">
        <v>407</v>
      </c>
      <c r="V246" t="s">
        <v>407</v>
      </c>
      <c r="W246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663</v>
      </c>
      <c r="AD246" t="s">
        <v>662</v>
      </c>
      <c r="AE246">
        <v>10</v>
      </c>
      <c r="AF246">
        <v>5</v>
      </c>
      <c r="AH246" t="s">
        <v>408</v>
      </c>
      <c r="AJ246" t="s">
        <v>37</v>
      </c>
      <c r="AK246" t="s">
        <v>115</v>
      </c>
      <c r="AM246">
        <v>3440</v>
      </c>
      <c r="AN246">
        <v>3281</v>
      </c>
    </row>
    <row r="247" spans="1:40" x14ac:dyDescent="0.25">
      <c r="A247" t="s">
        <v>407</v>
      </c>
      <c r="B247" t="s">
        <v>407</v>
      </c>
      <c r="C247" t="s">
        <v>407</v>
      </c>
      <c r="D247" t="s">
        <v>407</v>
      </c>
      <c r="E247" t="s">
        <v>407</v>
      </c>
      <c r="F247" t="s">
        <v>407</v>
      </c>
      <c r="G247" t="s">
        <v>407</v>
      </c>
      <c r="H247" t="s">
        <v>407</v>
      </c>
      <c r="I247" t="s">
        <v>407</v>
      </c>
      <c r="J247" t="s">
        <v>407</v>
      </c>
      <c r="K247" t="s">
        <v>407</v>
      </c>
      <c r="L247" t="s">
        <v>407</v>
      </c>
      <c r="M247" t="s">
        <v>407</v>
      </c>
      <c r="N247" t="s">
        <v>407</v>
      </c>
      <c r="O247" t="s">
        <v>407</v>
      </c>
      <c r="P247" t="s">
        <v>407</v>
      </c>
      <c r="Q247" t="s">
        <v>407</v>
      </c>
      <c r="R247" t="s">
        <v>407</v>
      </c>
      <c r="S247" t="s">
        <v>407</v>
      </c>
      <c r="T247" t="s">
        <v>407</v>
      </c>
      <c r="U247" t="s">
        <v>407</v>
      </c>
      <c r="V247" t="s">
        <v>407</v>
      </c>
      <c r="W247" t="s">
        <v>407</v>
      </c>
      <c r="X247" t="s">
        <v>407</v>
      </c>
      <c r="Y247" t="s">
        <v>407</v>
      </c>
      <c r="Z247" t="s">
        <v>407</v>
      </c>
      <c r="AA247" t="s">
        <v>407</v>
      </c>
      <c r="AB247" t="s">
        <v>407</v>
      </c>
      <c r="AC247" t="s">
        <v>663</v>
      </c>
      <c r="AD247" t="s">
        <v>662</v>
      </c>
      <c r="AE247">
        <v>10</v>
      </c>
      <c r="AF247">
        <v>6</v>
      </c>
      <c r="AH247" t="s">
        <v>408</v>
      </c>
      <c r="AJ247" t="s">
        <v>37</v>
      </c>
      <c r="AK247" t="s">
        <v>115</v>
      </c>
      <c r="AM247">
        <v>3095</v>
      </c>
      <c r="AN247">
        <v>2404</v>
      </c>
    </row>
    <row r="248" spans="1:40" x14ac:dyDescent="0.25">
      <c r="A248" t="s">
        <v>407</v>
      </c>
      <c r="B248" t="s">
        <v>407</v>
      </c>
      <c r="C248" t="s">
        <v>407</v>
      </c>
      <c r="D248" t="s">
        <v>407</v>
      </c>
      <c r="E248" t="s">
        <v>407</v>
      </c>
      <c r="F248" t="s">
        <v>407</v>
      </c>
      <c r="G248" t="s">
        <v>407</v>
      </c>
      <c r="H248" t="s">
        <v>407</v>
      </c>
      <c r="I248" t="s">
        <v>407</v>
      </c>
      <c r="J248" t="s">
        <v>407</v>
      </c>
      <c r="K248" t="s">
        <v>407</v>
      </c>
      <c r="L248" t="s">
        <v>407</v>
      </c>
      <c r="M248" t="s">
        <v>407</v>
      </c>
      <c r="N248" t="s">
        <v>407</v>
      </c>
      <c r="O248" t="s">
        <v>407</v>
      </c>
      <c r="P248" t="s">
        <v>407</v>
      </c>
      <c r="Q248" t="s">
        <v>407</v>
      </c>
      <c r="R248" t="s">
        <v>407</v>
      </c>
      <c r="S248" t="s">
        <v>407</v>
      </c>
      <c r="T248" t="s">
        <v>407</v>
      </c>
      <c r="U248" t="s">
        <v>407</v>
      </c>
      <c r="V248" t="s">
        <v>407</v>
      </c>
      <c r="W248" t="s">
        <v>407</v>
      </c>
      <c r="X248" t="s">
        <v>407</v>
      </c>
      <c r="Y248" t="s">
        <v>407</v>
      </c>
      <c r="Z248" t="s">
        <v>407</v>
      </c>
      <c r="AA248" t="s">
        <v>407</v>
      </c>
      <c r="AB248" t="s">
        <v>407</v>
      </c>
      <c r="AC248" t="s">
        <v>663</v>
      </c>
      <c r="AD248" t="s">
        <v>662</v>
      </c>
      <c r="AE248">
        <v>10</v>
      </c>
      <c r="AF248">
        <v>7</v>
      </c>
      <c r="AH248" t="s">
        <v>408</v>
      </c>
      <c r="AJ248" t="s">
        <v>37</v>
      </c>
      <c r="AK248" t="s">
        <v>115</v>
      </c>
      <c r="AM248">
        <v>3404</v>
      </c>
      <c r="AN248">
        <v>2488</v>
      </c>
    </row>
    <row r="249" spans="1:40" x14ac:dyDescent="0.25">
      <c r="A249" t="s">
        <v>407</v>
      </c>
      <c r="B249" t="s">
        <v>407</v>
      </c>
      <c r="C249" t="s">
        <v>407</v>
      </c>
      <c r="D249" t="s">
        <v>407</v>
      </c>
      <c r="E249" t="s">
        <v>407</v>
      </c>
      <c r="F249" t="s">
        <v>407</v>
      </c>
      <c r="G249" t="s">
        <v>407</v>
      </c>
      <c r="H249" t="s">
        <v>407</v>
      </c>
      <c r="I249" t="s">
        <v>407</v>
      </c>
      <c r="J249" t="s">
        <v>407</v>
      </c>
      <c r="K249" t="s">
        <v>407</v>
      </c>
      <c r="L249" t="s">
        <v>407</v>
      </c>
      <c r="M249" t="s">
        <v>407</v>
      </c>
      <c r="N249" t="s">
        <v>407</v>
      </c>
      <c r="O249" t="s">
        <v>407</v>
      </c>
      <c r="P249" t="s">
        <v>407</v>
      </c>
      <c r="Q249" t="s">
        <v>407</v>
      </c>
      <c r="R249" t="s">
        <v>407</v>
      </c>
      <c r="S249" t="s">
        <v>407</v>
      </c>
      <c r="T249" t="s">
        <v>407</v>
      </c>
      <c r="U249" t="s">
        <v>407</v>
      </c>
      <c r="V249" t="s">
        <v>407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407</v>
      </c>
      <c r="AC249" t="s">
        <v>663</v>
      </c>
      <c r="AD249" t="s">
        <v>662</v>
      </c>
      <c r="AE249">
        <v>10</v>
      </c>
      <c r="AF249">
        <v>8</v>
      </c>
      <c r="AH249" t="s">
        <v>408</v>
      </c>
      <c r="AJ249" t="s">
        <v>37</v>
      </c>
      <c r="AK249" t="s">
        <v>115</v>
      </c>
      <c r="AM249">
        <v>2043</v>
      </c>
      <c r="AN249">
        <v>2949</v>
      </c>
    </row>
    <row r="250" spans="1:40" x14ac:dyDescent="0.25">
      <c r="A250" t="s">
        <v>407</v>
      </c>
      <c r="B250" t="s">
        <v>407</v>
      </c>
      <c r="C250" t="s">
        <v>407</v>
      </c>
      <c r="D250" t="s">
        <v>407</v>
      </c>
      <c r="E250" t="s">
        <v>407</v>
      </c>
      <c r="F250" t="s">
        <v>407</v>
      </c>
      <c r="G250" t="s">
        <v>407</v>
      </c>
      <c r="H250" t="s">
        <v>407</v>
      </c>
      <c r="I250" t="s">
        <v>407</v>
      </c>
      <c r="J250" t="s">
        <v>407</v>
      </c>
      <c r="K250" t="s">
        <v>407</v>
      </c>
      <c r="L250" t="s">
        <v>407</v>
      </c>
      <c r="M250" t="s">
        <v>407</v>
      </c>
      <c r="N250" t="s">
        <v>407</v>
      </c>
      <c r="O250" t="s">
        <v>407</v>
      </c>
      <c r="P250" t="s">
        <v>407</v>
      </c>
      <c r="Q250" t="s">
        <v>407</v>
      </c>
      <c r="R250" t="s">
        <v>407</v>
      </c>
      <c r="S250" t="s">
        <v>407</v>
      </c>
      <c r="T250" t="s">
        <v>407</v>
      </c>
      <c r="U250" t="s">
        <v>407</v>
      </c>
      <c r="V250" t="s">
        <v>407</v>
      </c>
      <c r="W250" t="s">
        <v>407</v>
      </c>
      <c r="X250" t="s">
        <v>407</v>
      </c>
      <c r="Y250" t="s">
        <v>407</v>
      </c>
      <c r="Z250" t="s">
        <v>407</v>
      </c>
      <c r="AA250" t="s">
        <v>407</v>
      </c>
      <c r="AB250" t="s">
        <v>407</v>
      </c>
      <c r="AC250" t="s">
        <v>663</v>
      </c>
      <c r="AD250" t="s">
        <v>662</v>
      </c>
      <c r="AE250">
        <v>10</v>
      </c>
      <c r="AF250">
        <v>9</v>
      </c>
      <c r="AH250" t="s">
        <v>411</v>
      </c>
      <c r="AJ250" t="s">
        <v>41</v>
      </c>
      <c r="AK250" t="s">
        <v>119</v>
      </c>
      <c r="AM250">
        <v>3600</v>
      </c>
      <c r="AN250">
        <v>846</v>
      </c>
    </row>
    <row r="251" spans="1:40" x14ac:dyDescent="0.25">
      <c r="A251" t="s">
        <v>407</v>
      </c>
      <c r="B251" t="s">
        <v>407</v>
      </c>
      <c r="C251" t="s">
        <v>407</v>
      </c>
      <c r="D251" t="s">
        <v>407</v>
      </c>
      <c r="E251" t="s">
        <v>407</v>
      </c>
      <c r="F251" t="s">
        <v>407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407</v>
      </c>
      <c r="P251" t="s">
        <v>407</v>
      </c>
      <c r="Q251" t="s">
        <v>407</v>
      </c>
      <c r="R251" t="s">
        <v>407</v>
      </c>
      <c r="S251" t="s">
        <v>407</v>
      </c>
      <c r="T251" t="s">
        <v>407</v>
      </c>
      <c r="U251" t="s">
        <v>407</v>
      </c>
      <c r="V251" t="s">
        <v>407</v>
      </c>
      <c r="W251" t="s">
        <v>407</v>
      </c>
      <c r="X251" t="s">
        <v>407</v>
      </c>
      <c r="Y251" t="s">
        <v>407</v>
      </c>
      <c r="Z251" t="s">
        <v>407</v>
      </c>
      <c r="AA251" t="s">
        <v>407</v>
      </c>
      <c r="AB251" t="s">
        <v>407</v>
      </c>
      <c r="AC251" t="s">
        <v>663</v>
      </c>
      <c r="AD251" t="s">
        <v>662</v>
      </c>
      <c r="AE251">
        <v>10</v>
      </c>
      <c r="AF251">
        <v>10</v>
      </c>
      <c r="AH251" t="s">
        <v>411</v>
      </c>
      <c r="AJ251" t="s">
        <v>41</v>
      </c>
      <c r="AK251" t="s">
        <v>119</v>
      </c>
      <c r="AM251">
        <v>2790</v>
      </c>
      <c r="AN251">
        <v>2212</v>
      </c>
    </row>
    <row r="252" spans="1:40" x14ac:dyDescent="0.25">
      <c r="A252" t="s">
        <v>407</v>
      </c>
      <c r="B252" t="s">
        <v>407</v>
      </c>
      <c r="C252" t="s">
        <v>407</v>
      </c>
      <c r="D252" t="s">
        <v>407</v>
      </c>
      <c r="E252" t="s">
        <v>407</v>
      </c>
      <c r="F252" t="s">
        <v>407</v>
      </c>
      <c r="G252" t="s">
        <v>407</v>
      </c>
      <c r="H252" t="s">
        <v>407</v>
      </c>
      <c r="I252" t="s">
        <v>407</v>
      </c>
      <c r="J252" t="s">
        <v>407</v>
      </c>
      <c r="K252" t="s">
        <v>407</v>
      </c>
      <c r="L252" t="s">
        <v>407</v>
      </c>
      <c r="M252" t="s">
        <v>407</v>
      </c>
      <c r="N252" t="s">
        <v>407</v>
      </c>
      <c r="O252" t="s">
        <v>407</v>
      </c>
      <c r="P252" t="s">
        <v>407</v>
      </c>
      <c r="Q252" t="s">
        <v>407</v>
      </c>
      <c r="R252" t="s">
        <v>407</v>
      </c>
      <c r="S252" t="s">
        <v>407</v>
      </c>
      <c r="T252" t="s">
        <v>407</v>
      </c>
      <c r="U252" t="s">
        <v>407</v>
      </c>
      <c r="V252" t="s">
        <v>407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665</v>
      </c>
      <c r="AD252" t="s">
        <v>664</v>
      </c>
      <c r="AE252">
        <v>10</v>
      </c>
      <c r="AF252">
        <v>1</v>
      </c>
      <c r="AG252">
        <v>3</v>
      </c>
      <c r="AH252" t="s">
        <v>410</v>
      </c>
      <c r="AJ252" t="s">
        <v>40</v>
      </c>
      <c r="AK252" t="s">
        <v>118</v>
      </c>
      <c r="AM252">
        <v>3942</v>
      </c>
      <c r="AN252">
        <v>2063</v>
      </c>
    </row>
    <row r="253" spans="1:40" x14ac:dyDescent="0.25">
      <c r="A253" t="s">
        <v>407</v>
      </c>
      <c r="B253" t="s">
        <v>407</v>
      </c>
      <c r="C253" t="s">
        <v>407</v>
      </c>
      <c r="D253" t="s">
        <v>407</v>
      </c>
      <c r="E253" t="s">
        <v>407</v>
      </c>
      <c r="F253" t="s">
        <v>407</v>
      </c>
      <c r="G253" t="s">
        <v>407</v>
      </c>
      <c r="H253" t="s">
        <v>407</v>
      </c>
      <c r="I253" t="s">
        <v>407</v>
      </c>
      <c r="J253" t="s">
        <v>407</v>
      </c>
      <c r="K253" t="s">
        <v>407</v>
      </c>
      <c r="L253" t="s">
        <v>407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407</v>
      </c>
      <c r="T253" t="s">
        <v>407</v>
      </c>
      <c r="U253" t="s">
        <v>407</v>
      </c>
      <c r="V253" t="s">
        <v>407</v>
      </c>
      <c r="W253" t="s">
        <v>407</v>
      </c>
      <c r="X253" t="s">
        <v>407</v>
      </c>
      <c r="Y253" t="s">
        <v>407</v>
      </c>
      <c r="Z253" t="s">
        <v>407</v>
      </c>
      <c r="AA253" t="s">
        <v>407</v>
      </c>
      <c r="AB253" t="s">
        <v>407</v>
      </c>
      <c r="AC253" t="s">
        <v>665</v>
      </c>
      <c r="AD253" t="s">
        <v>664</v>
      </c>
      <c r="AE253">
        <v>10</v>
      </c>
      <c r="AF253">
        <v>2</v>
      </c>
      <c r="AG253">
        <v>3</v>
      </c>
      <c r="AH253" t="s">
        <v>410</v>
      </c>
      <c r="AJ253" t="s">
        <v>40</v>
      </c>
      <c r="AK253" t="s">
        <v>118</v>
      </c>
      <c r="AM253">
        <v>1913</v>
      </c>
      <c r="AN253">
        <v>1925</v>
      </c>
    </row>
    <row r="254" spans="1:40" x14ac:dyDescent="0.25">
      <c r="A254" t="s">
        <v>407</v>
      </c>
      <c r="B254" t="s">
        <v>407</v>
      </c>
      <c r="C254" t="s">
        <v>407</v>
      </c>
      <c r="D254" t="s">
        <v>407</v>
      </c>
      <c r="E254" t="s">
        <v>407</v>
      </c>
      <c r="F254" t="s">
        <v>407</v>
      </c>
      <c r="G254" t="s">
        <v>407</v>
      </c>
      <c r="H254" t="s">
        <v>407</v>
      </c>
      <c r="I254" t="s">
        <v>407</v>
      </c>
      <c r="J254" t="s">
        <v>407</v>
      </c>
      <c r="K254" t="s">
        <v>407</v>
      </c>
      <c r="L254" t="s">
        <v>407</v>
      </c>
      <c r="M254" t="s">
        <v>407</v>
      </c>
      <c r="N254" t="s">
        <v>407</v>
      </c>
      <c r="O254" t="s">
        <v>407</v>
      </c>
      <c r="P254" t="s">
        <v>407</v>
      </c>
      <c r="Q254" t="s">
        <v>407</v>
      </c>
      <c r="R254" t="s">
        <v>407</v>
      </c>
      <c r="S254" t="s">
        <v>407</v>
      </c>
      <c r="T254" t="s">
        <v>407</v>
      </c>
      <c r="U254" t="s">
        <v>407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665</v>
      </c>
      <c r="AD254" t="s">
        <v>664</v>
      </c>
      <c r="AE254">
        <v>10</v>
      </c>
      <c r="AF254">
        <v>3</v>
      </c>
      <c r="AH254" t="s">
        <v>408</v>
      </c>
      <c r="AJ254" t="s">
        <v>37</v>
      </c>
      <c r="AK254" t="s">
        <v>115</v>
      </c>
      <c r="AM254">
        <v>3004</v>
      </c>
      <c r="AN254">
        <v>260</v>
      </c>
    </row>
    <row r="255" spans="1:40" x14ac:dyDescent="0.25">
      <c r="A255" t="s">
        <v>407</v>
      </c>
      <c r="B255" t="s">
        <v>407</v>
      </c>
      <c r="C255" t="s">
        <v>407</v>
      </c>
      <c r="D255" t="s">
        <v>407</v>
      </c>
      <c r="E255" t="s">
        <v>407</v>
      </c>
      <c r="F255" t="s">
        <v>407</v>
      </c>
      <c r="G255" t="s">
        <v>407</v>
      </c>
      <c r="H255" t="s">
        <v>407</v>
      </c>
      <c r="I255" t="s">
        <v>407</v>
      </c>
      <c r="J255" t="s">
        <v>407</v>
      </c>
      <c r="K255" t="s">
        <v>407</v>
      </c>
      <c r="L255" t="s">
        <v>407</v>
      </c>
      <c r="M255" t="s">
        <v>407</v>
      </c>
      <c r="N255" t="s">
        <v>407</v>
      </c>
      <c r="O255" t="s">
        <v>407</v>
      </c>
      <c r="P255" t="s">
        <v>407</v>
      </c>
      <c r="Q255" t="s">
        <v>407</v>
      </c>
      <c r="R255" t="s">
        <v>407</v>
      </c>
      <c r="S255" t="s">
        <v>407</v>
      </c>
      <c r="T255" t="s">
        <v>407</v>
      </c>
      <c r="U255" t="s">
        <v>407</v>
      </c>
      <c r="V255" t="s">
        <v>407</v>
      </c>
      <c r="W255" t="s">
        <v>407</v>
      </c>
      <c r="X255" t="s">
        <v>407</v>
      </c>
      <c r="Y255" t="s">
        <v>407</v>
      </c>
      <c r="Z255" t="s">
        <v>407</v>
      </c>
      <c r="AA255" t="s">
        <v>407</v>
      </c>
      <c r="AB255" t="s">
        <v>407</v>
      </c>
      <c r="AC255" t="s">
        <v>665</v>
      </c>
      <c r="AD255" t="s">
        <v>664</v>
      </c>
      <c r="AE255">
        <v>10</v>
      </c>
      <c r="AF255">
        <v>4</v>
      </c>
      <c r="AG255">
        <v>3</v>
      </c>
      <c r="AH255" t="s">
        <v>410</v>
      </c>
      <c r="AJ255" t="s">
        <v>40</v>
      </c>
      <c r="AK255" t="s">
        <v>118</v>
      </c>
      <c r="AM255">
        <v>1914</v>
      </c>
      <c r="AN255">
        <v>2988</v>
      </c>
    </row>
    <row r="256" spans="1:40" x14ac:dyDescent="0.25">
      <c r="A256" t="s">
        <v>407</v>
      </c>
      <c r="B256" t="s">
        <v>407</v>
      </c>
      <c r="C256" t="s">
        <v>407</v>
      </c>
      <c r="D256" t="s">
        <v>407</v>
      </c>
      <c r="E256" t="s">
        <v>407</v>
      </c>
      <c r="F256" t="s">
        <v>407</v>
      </c>
      <c r="G256" t="s">
        <v>407</v>
      </c>
      <c r="H256" t="s">
        <v>407</v>
      </c>
      <c r="I256" t="s">
        <v>407</v>
      </c>
      <c r="J256" t="s">
        <v>407</v>
      </c>
      <c r="K256" t="s">
        <v>407</v>
      </c>
      <c r="L256" t="s">
        <v>407</v>
      </c>
      <c r="M256" t="s">
        <v>407</v>
      </c>
      <c r="N256" t="s">
        <v>407</v>
      </c>
      <c r="O256" t="s">
        <v>407</v>
      </c>
      <c r="P256" t="s">
        <v>407</v>
      </c>
      <c r="Q256" t="s">
        <v>407</v>
      </c>
      <c r="R256" t="s">
        <v>407</v>
      </c>
      <c r="S256" t="s">
        <v>407</v>
      </c>
      <c r="T256" t="s">
        <v>407</v>
      </c>
      <c r="U256" t="s">
        <v>407</v>
      </c>
      <c r="V256" t="s">
        <v>407</v>
      </c>
      <c r="W256" t="s">
        <v>407</v>
      </c>
      <c r="X256" t="s">
        <v>407</v>
      </c>
      <c r="Y256" t="s">
        <v>407</v>
      </c>
      <c r="Z256" t="s">
        <v>407</v>
      </c>
      <c r="AA256" t="s">
        <v>407</v>
      </c>
      <c r="AB256" t="s">
        <v>407</v>
      </c>
      <c r="AC256" t="s">
        <v>665</v>
      </c>
      <c r="AD256" t="s">
        <v>664</v>
      </c>
      <c r="AE256">
        <v>10</v>
      </c>
      <c r="AF256">
        <v>5</v>
      </c>
      <c r="AH256" t="s">
        <v>408</v>
      </c>
      <c r="AJ256" t="s">
        <v>37</v>
      </c>
      <c r="AK256" t="s">
        <v>115</v>
      </c>
      <c r="AM256">
        <v>3249</v>
      </c>
      <c r="AN256">
        <v>2136</v>
      </c>
    </row>
    <row r="257" spans="1:40" x14ac:dyDescent="0.25">
      <c r="A257" t="s">
        <v>407</v>
      </c>
      <c r="B257" t="s">
        <v>407</v>
      </c>
      <c r="C257" t="s">
        <v>407</v>
      </c>
      <c r="D257" t="s">
        <v>407</v>
      </c>
      <c r="E257" t="s">
        <v>407</v>
      </c>
      <c r="F257" t="s">
        <v>407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407</v>
      </c>
      <c r="M257" t="s">
        <v>407</v>
      </c>
      <c r="N257" t="s">
        <v>407</v>
      </c>
      <c r="O257" t="s">
        <v>407</v>
      </c>
      <c r="P257" t="s">
        <v>407</v>
      </c>
      <c r="Q257" t="s">
        <v>407</v>
      </c>
      <c r="R257" t="s">
        <v>407</v>
      </c>
      <c r="S257" t="s">
        <v>407</v>
      </c>
      <c r="T257" t="s">
        <v>407</v>
      </c>
      <c r="U257" t="s">
        <v>407</v>
      </c>
      <c r="V257" t="s">
        <v>407</v>
      </c>
      <c r="W257" t="s">
        <v>407</v>
      </c>
      <c r="X257" t="s">
        <v>407</v>
      </c>
      <c r="Y257" t="s">
        <v>407</v>
      </c>
      <c r="Z257" t="s">
        <v>407</v>
      </c>
      <c r="AA257" t="s">
        <v>407</v>
      </c>
      <c r="AB257" t="s">
        <v>407</v>
      </c>
      <c r="AC257" t="s">
        <v>665</v>
      </c>
      <c r="AD257" t="s">
        <v>664</v>
      </c>
      <c r="AE257">
        <v>10</v>
      </c>
      <c r="AF257">
        <v>6</v>
      </c>
      <c r="AH257" t="s">
        <v>408</v>
      </c>
      <c r="AJ257" t="s">
        <v>37</v>
      </c>
      <c r="AK257" t="s">
        <v>115</v>
      </c>
      <c r="AM257">
        <v>2539</v>
      </c>
      <c r="AN257">
        <v>2740</v>
      </c>
    </row>
    <row r="258" spans="1:40" x14ac:dyDescent="0.25">
      <c r="A258" t="s">
        <v>407</v>
      </c>
      <c r="B258" t="s">
        <v>407</v>
      </c>
      <c r="C258" t="s">
        <v>407</v>
      </c>
      <c r="D258" t="s">
        <v>407</v>
      </c>
      <c r="E258" t="s">
        <v>407</v>
      </c>
      <c r="F258" t="s">
        <v>407</v>
      </c>
      <c r="G258" t="s">
        <v>407</v>
      </c>
      <c r="H258" t="s">
        <v>407</v>
      </c>
      <c r="I258" t="s">
        <v>407</v>
      </c>
      <c r="J258" t="s">
        <v>407</v>
      </c>
      <c r="K258" t="s">
        <v>407</v>
      </c>
      <c r="L258" t="s">
        <v>407</v>
      </c>
      <c r="M258" t="s">
        <v>407</v>
      </c>
      <c r="N258" t="s">
        <v>407</v>
      </c>
      <c r="O258" t="s">
        <v>407</v>
      </c>
      <c r="P258" t="s">
        <v>407</v>
      </c>
      <c r="Q258" t="s">
        <v>407</v>
      </c>
      <c r="R258" t="s">
        <v>407</v>
      </c>
      <c r="S258" t="s">
        <v>407</v>
      </c>
      <c r="T258" t="s">
        <v>407</v>
      </c>
      <c r="U258" t="s">
        <v>407</v>
      </c>
      <c r="V258" t="s">
        <v>407</v>
      </c>
      <c r="W258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665</v>
      </c>
      <c r="AD258" t="s">
        <v>664</v>
      </c>
      <c r="AE258">
        <v>10</v>
      </c>
      <c r="AF258">
        <v>7</v>
      </c>
      <c r="AH258" t="s">
        <v>411</v>
      </c>
      <c r="AJ258" t="s">
        <v>41</v>
      </c>
      <c r="AK258" t="s">
        <v>119</v>
      </c>
      <c r="AM258">
        <v>2585</v>
      </c>
      <c r="AN258">
        <v>685</v>
      </c>
    </row>
    <row r="259" spans="1:40" x14ac:dyDescent="0.25">
      <c r="A259" t="s">
        <v>407</v>
      </c>
      <c r="B259" t="s">
        <v>407</v>
      </c>
      <c r="C259" t="s">
        <v>407</v>
      </c>
      <c r="D259" t="s">
        <v>407</v>
      </c>
      <c r="E259" t="s">
        <v>407</v>
      </c>
      <c r="F259" t="s">
        <v>407</v>
      </c>
      <c r="G259" t="s">
        <v>407</v>
      </c>
      <c r="H259" t="s">
        <v>407</v>
      </c>
      <c r="I259" t="s">
        <v>407</v>
      </c>
      <c r="J259" t="s">
        <v>407</v>
      </c>
      <c r="K259" t="s">
        <v>407</v>
      </c>
      <c r="L259" t="s">
        <v>407</v>
      </c>
      <c r="M259" t="s">
        <v>407</v>
      </c>
      <c r="N259" t="s">
        <v>407</v>
      </c>
      <c r="O259" t="s">
        <v>407</v>
      </c>
      <c r="P259" t="s">
        <v>407</v>
      </c>
      <c r="Q259" t="s">
        <v>407</v>
      </c>
      <c r="R259" t="s">
        <v>407</v>
      </c>
      <c r="S259" t="s">
        <v>407</v>
      </c>
      <c r="T259" t="s">
        <v>407</v>
      </c>
      <c r="U259" t="s">
        <v>407</v>
      </c>
      <c r="V259" t="s">
        <v>407</v>
      </c>
      <c r="W259" t="s">
        <v>407</v>
      </c>
      <c r="X259" t="s">
        <v>407</v>
      </c>
      <c r="Y259" t="s">
        <v>407</v>
      </c>
      <c r="Z259" t="s">
        <v>407</v>
      </c>
      <c r="AA259" t="s">
        <v>407</v>
      </c>
      <c r="AB259" t="s">
        <v>407</v>
      </c>
      <c r="AC259" t="s">
        <v>665</v>
      </c>
      <c r="AD259" t="s">
        <v>664</v>
      </c>
      <c r="AE259">
        <v>10</v>
      </c>
      <c r="AF259">
        <v>8</v>
      </c>
      <c r="AH259" t="s">
        <v>408</v>
      </c>
      <c r="AJ259" t="s">
        <v>37</v>
      </c>
      <c r="AK259" t="s">
        <v>115</v>
      </c>
      <c r="AM259">
        <v>2594</v>
      </c>
      <c r="AN259">
        <v>1133</v>
      </c>
    </row>
    <row r="260" spans="1:40" x14ac:dyDescent="0.25">
      <c r="A260" t="s">
        <v>407</v>
      </c>
      <c r="B260" t="s">
        <v>407</v>
      </c>
      <c r="C260" t="s">
        <v>407</v>
      </c>
      <c r="D260" t="s">
        <v>407</v>
      </c>
      <c r="E260" t="s">
        <v>407</v>
      </c>
      <c r="F260" t="s">
        <v>407</v>
      </c>
      <c r="G260" t="s">
        <v>407</v>
      </c>
      <c r="H260" t="s">
        <v>407</v>
      </c>
      <c r="I260" t="s">
        <v>407</v>
      </c>
      <c r="J260" t="s">
        <v>407</v>
      </c>
      <c r="K260" t="s">
        <v>407</v>
      </c>
      <c r="L260" t="s">
        <v>407</v>
      </c>
      <c r="M260" t="s">
        <v>407</v>
      </c>
      <c r="N260" t="s">
        <v>407</v>
      </c>
      <c r="O260" t="s">
        <v>407</v>
      </c>
      <c r="P260" t="s">
        <v>407</v>
      </c>
      <c r="Q260" t="s">
        <v>407</v>
      </c>
      <c r="R260" t="s">
        <v>407</v>
      </c>
      <c r="S260" t="s">
        <v>407</v>
      </c>
      <c r="T260" t="s">
        <v>407</v>
      </c>
      <c r="U260" t="s">
        <v>407</v>
      </c>
      <c r="V260" t="s">
        <v>407</v>
      </c>
      <c r="W260" t="s">
        <v>407</v>
      </c>
      <c r="X260" t="s">
        <v>407</v>
      </c>
      <c r="Y260" t="s">
        <v>407</v>
      </c>
      <c r="Z260" t="s">
        <v>407</v>
      </c>
      <c r="AA260" t="s">
        <v>407</v>
      </c>
      <c r="AB260" t="s">
        <v>407</v>
      </c>
      <c r="AC260" t="s">
        <v>665</v>
      </c>
      <c r="AD260" t="s">
        <v>664</v>
      </c>
      <c r="AE260">
        <v>10</v>
      </c>
      <c r="AF260">
        <v>9</v>
      </c>
      <c r="AG260">
        <v>3</v>
      </c>
      <c r="AH260" t="s">
        <v>410</v>
      </c>
      <c r="AJ260" t="s">
        <v>40</v>
      </c>
      <c r="AK260" t="s">
        <v>118</v>
      </c>
      <c r="AM260">
        <v>1816</v>
      </c>
      <c r="AN260">
        <v>1295</v>
      </c>
    </row>
    <row r="261" spans="1:40" x14ac:dyDescent="0.25">
      <c r="A261" t="s">
        <v>407</v>
      </c>
      <c r="B261" t="s">
        <v>407</v>
      </c>
      <c r="C261" t="s">
        <v>407</v>
      </c>
      <c r="D261" t="s">
        <v>407</v>
      </c>
      <c r="E261" t="s">
        <v>407</v>
      </c>
      <c r="F261" t="s">
        <v>407</v>
      </c>
      <c r="G261" t="s">
        <v>407</v>
      </c>
      <c r="H261" t="s">
        <v>407</v>
      </c>
      <c r="I261" t="s">
        <v>407</v>
      </c>
      <c r="J261" t="s">
        <v>407</v>
      </c>
      <c r="K261" t="s">
        <v>407</v>
      </c>
      <c r="L261" t="s">
        <v>407</v>
      </c>
      <c r="M261" t="s">
        <v>407</v>
      </c>
      <c r="N261" t="s">
        <v>407</v>
      </c>
      <c r="O261" t="s">
        <v>407</v>
      </c>
      <c r="P261" t="s">
        <v>407</v>
      </c>
      <c r="Q261" t="s">
        <v>407</v>
      </c>
      <c r="R261" t="s">
        <v>407</v>
      </c>
      <c r="S261" t="s">
        <v>407</v>
      </c>
      <c r="T261" t="s">
        <v>407</v>
      </c>
      <c r="U261" t="s">
        <v>407</v>
      </c>
      <c r="V261" t="s">
        <v>407</v>
      </c>
      <c r="W261" t="s">
        <v>407</v>
      </c>
      <c r="X261" t="s">
        <v>407</v>
      </c>
      <c r="Y261" t="s">
        <v>407</v>
      </c>
      <c r="Z261" t="s">
        <v>407</v>
      </c>
      <c r="AA261" t="s">
        <v>407</v>
      </c>
      <c r="AB261" t="s">
        <v>407</v>
      </c>
      <c r="AC261" t="s">
        <v>665</v>
      </c>
      <c r="AD261" t="s">
        <v>664</v>
      </c>
      <c r="AE261">
        <v>10</v>
      </c>
      <c r="AF261">
        <v>10</v>
      </c>
      <c r="AG261">
        <v>1</v>
      </c>
      <c r="AH261" t="s">
        <v>409</v>
      </c>
      <c r="AJ261" t="s">
        <v>38</v>
      </c>
      <c r="AK261" t="s">
        <v>114</v>
      </c>
      <c r="AM261">
        <v>1645</v>
      </c>
      <c r="AN261">
        <v>1029</v>
      </c>
    </row>
    <row r="262" spans="1:40" x14ac:dyDescent="0.25">
      <c r="A262" t="s">
        <v>407</v>
      </c>
      <c r="B262" t="s">
        <v>407</v>
      </c>
      <c r="C262" t="s">
        <v>407</v>
      </c>
      <c r="D262" t="s">
        <v>407</v>
      </c>
      <c r="E262" t="s">
        <v>407</v>
      </c>
      <c r="F262" t="s">
        <v>407</v>
      </c>
      <c r="G262" t="s">
        <v>407</v>
      </c>
      <c r="H262" t="s">
        <v>407</v>
      </c>
      <c r="I262" t="s">
        <v>407</v>
      </c>
      <c r="J262" t="s">
        <v>407</v>
      </c>
      <c r="K262" t="s">
        <v>407</v>
      </c>
      <c r="L262" t="s">
        <v>407</v>
      </c>
      <c r="M262" t="s">
        <v>407</v>
      </c>
      <c r="N262" t="s">
        <v>407</v>
      </c>
      <c r="O262" t="s">
        <v>407</v>
      </c>
      <c r="P262" t="s">
        <v>407</v>
      </c>
      <c r="Q262" t="s">
        <v>407</v>
      </c>
      <c r="R262" t="s">
        <v>407</v>
      </c>
      <c r="S262" t="s">
        <v>407</v>
      </c>
      <c r="T262" t="s">
        <v>407</v>
      </c>
      <c r="U262" t="s">
        <v>407</v>
      </c>
      <c r="V262" t="s">
        <v>407</v>
      </c>
      <c r="W262" t="s">
        <v>407</v>
      </c>
      <c r="X262" t="s">
        <v>407</v>
      </c>
      <c r="Y262" t="s">
        <v>407</v>
      </c>
      <c r="Z262" t="s">
        <v>407</v>
      </c>
      <c r="AA262" t="s">
        <v>407</v>
      </c>
      <c r="AB262" t="s">
        <v>407</v>
      </c>
      <c r="AC262" t="s">
        <v>667</v>
      </c>
      <c r="AD262" t="s">
        <v>666</v>
      </c>
      <c r="AE262">
        <v>10</v>
      </c>
      <c r="AF262">
        <v>1</v>
      </c>
      <c r="AG262">
        <v>3</v>
      </c>
      <c r="AH262" t="s">
        <v>410</v>
      </c>
      <c r="AJ262" t="s">
        <v>40</v>
      </c>
      <c r="AK262" t="s">
        <v>118</v>
      </c>
      <c r="AM262">
        <v>2671</v>
      </c>
      <c r="AN262">
        <v>1389</v>
      </c>
    </row>
    <row r="263" spans="1:40" x14ac:dyDescent="0.25">
      <c r="A263" t="s">
        <v>407</v>
      </c>
      <c r="B263" t="s">
        <v>407</v>
      </c>
      <c r="C263" t="s">
        <v>407</v>
      </c>
      <c r="D263" t="s">
        <v>407</v>
      </c>
      <c r="E263" t="s">
        <v>407</v>
      </c>
      <c r="F263" t="s">
        <v>407</v>
      </c>
      <c r="G263" t="s">
        <v>407</v>
      </c>
      <c r="H263" t="s">
        <v>407</v>
      </c>
      <c r="I263" t="s">
        <v>407</v>
      </c>
      <c r="J263" t="s">
        <v>407</v>
      </c>
      <c r="K263" t="s">
        <v>407</v>
      </c>
      <c r="L263" t="s">
        <v>407</v>
      </c>
      <c r="M263" t="s">
        <v>407</v>
      </c>
      <c r="N263" t="s">
        <v>407</v>
      </c>
      <c r="O263" t="s">
        <v>407</v>
      </c>
      <c r="P263" t="s">
        <v>407</v>
      </c>
      <c r="Q263" t="s">
        <v>407</v>
      </c>
      <c r="R263" t="s">
        <v>407</v>
      </c>
      <c r="S263" t="s">
        <v>407</v>
      </c>
      <c r="T263" t="s">
        <v>407</v>
      </c>
      <c r="U263" t="s">
        <v>407</v>
      </c>
      <c r="V263" t="s">
        <v>407</v>
      </c>
      <c r="W263" t="s">
        <v>407</v>
      </c>
      <c r="X263" t="s">
        <v>407</v>
      </c>
      <c r="Y263" t="s">
        <v>407</v>
      </c>
      <c r="Z263" t="s">
        <v>407</v>
      </c>
      <c r="AA263" t="s">
        <v>407</v>
      </c>
      <c r="AB263" t="s">
        <v>407</v>
      </c>
      <c r="AC263" t="s">
        <v>667</v>
      </c>
      <c r="AD263" t="s">
        <v>666</v>
      </c>
      <c r="AE263">
        <v>10</v>
      </c>
      <c r="AF263">
        <v>2</v>
      </c>
      <c r="AG263">
        <v>3</v>
      </c>
      <c r="AH263" t="s">
        <v>410</v>
      </c>
      <c r="AJ263" t="s">
        <v>40</v>
      </c>
      <c r="AK263" t="s">
        <v>118</v>
      </c>
      <c r="AM263">
        <v>1656</v>
      </c>
      <c r="AN263">
        <v>511</v>
      </c>
    </row>
    <row r="264" spans="1:40" x14ac:dyDescent="0.25">
      <c r="A264" t="s">
        <v>407</v>
      </c>
      <c r="B264" t="s">
        <v>407</v>
      </c>
      <c r="C264" t="s">
        <v>407</v>
      </c>
      <c r="D264" t="s">
        <v>407</v>
      </c>
      <c r="E264" t="s">
        <v>407</v>
      </c>
      <c r="F264" t="s">
        <v>407</v>
      </c>
      <c r="G264" t="s">
        <v>407</v>
      </c>
      <c r="H264" t="s">
        <v>407</v>
      </c>
      <c r="I264" t="s">
        <v>407</v>
      </c>
      <c r="J264" t="s">
        <v>407</v>
      </c>
      <c r="K264" t="s">
        <v>407</v>
      </c>
      <c r="L264" t="s">
        <v>407</v>
      </c>
      <c r="M264" t="s">
        <v>407</v>
      </c>
      <c r="N264" t="s">
        <v>407</v>
      </c>
      <c r="O264" t="s">
        <v>407</v>
      </c>
      <c r="P264" t="s">
        <v>407</v>
      </c>
      <c r="Q264" t="s">
        <v>407</v>
      </c>
      <c r="R264" t="s">
        <v>407</v>
      </c>
      <c r="S264" t="s">
        <v>407</v>
      </c>
      <c r="T264" t="s">
        <v>407</v>
      </c>
      <c r="U264" t="s">
        <v>407</v>
      </c>
      <c r="V264" t="s">
        <v>407</v>
      </c>
      <c r="W264" t="s">
        <v>407</v>
      </c>
      <c r="X264" t="s">
        <v>407</v>
      </c>
      <c r="Y264" t="s">
        <v>407</v>
      </c>
      <c r="Z264" t="s">
        <v>407</v>
      </c>
      <c r="AA264" t="s">
        <v>407</v>
      </c>
      <c r="AB264" t="s">
        <v>407</v>
      </c>
      <c r="AC264" t="s">
        <v>667</v>
      </c>
      <c r="AD264" t="s">
        <v>666</v>
      </c>
      <c r="AE264">
        <v>10</v>
      </c>
      <c r="AF264">
        <v>3</v>
      </c>
      <c r="AH264" t="s">
        <v>408</v>
      </c>
      <c r="AJ264" t="s">
        <v>37</v>
      </c>
      <c r="AK264" t="s">
        <v>115</v>
      </c>
      <c r="AM264">
        <v>3031</v>
      </c>
      <c r="AN264">
        <v>1958</v>
      </c>
    </row>
    <row r="265" spans="1:40" x14ac:dyDescent="0.25">
      <c r="A265" t="s">
        <v>407</v>
      </c>
      <c r="B265" t="s">
        <v>407</v>
      </c>
      <c r="C265" t="s">
        <v>407</v>
      </c>
      <c r="D265" t="s">
        <v>407</v>
      </c>
      <c r="E265" t="s">
        <v>407</v>
      </c>
      <c r="F265" t="s">
        <v>407</v>
      </c>
      <c r="G265" t="s">
        <v>407</v>
      </c>
      <c r="H265" t="s">
        <v>407</v>
      </c>
      <c r="I265" t="s">
        <v>407</v>
      </c>
      <c r="J265" t="s">
        <v>407</v>
      </c>
      <c r="K265" t="s">
        <v>407</v>
      </c>
      <c r="L265" t="s">
        <v>407</v>
      </c>
      <c r="M265" t="s">
        <v>407</v>
      </c>
      <c r="N265" t="s">
        <v>407</v>
      </c>
      <c r="O265" t="s">
        <v>407</v>
      </c>
      <c r="P265" t="s">
        <v>407</v>
      </c>
      <c r="Q265" t="s">
        <v>407</v>
      </c>
      <c r="R265" t="s">
        <v>407</v>
      </c>
      <c r="S265" t="s">
        <v>407</v>
      </c>
      <c r="T265" t="s">
        <v>407</v>
      </c>
      <c r="U265" t="s">
        <v>407</v>
      </c>
      <c r="V265" t="s">
        <v>407</v>
      </c>
      <c r="W265" t="s">
        <v>407</v>
      </c>
      <c r="X265" t="s">
        <v>407</v>
      </c>
      <c r="Y265" t="s">
        <v>407</v>
      </c>
      <c r="Z265" t="s">
        <v>407</v>
      </c>
      <c r="AA265" t="s">
        <v>407</v>
      </c>
      <c r="AB265" t="s">
        <v>407</v>
      </c>
      <c r="AC265" t="s">
        <v>667</v>
      </c>
      <c r="AD265" t="s">
        <v>666</v>
      </c>
      <c r="AE265">
        <v>10</v>
      </c>
      <c r="AF265">
        <v>4</v>
      </c>
      <c r="AG265">
        <v>1</v>
      </c>
      <c r="AH265" t="s">
        <v>668</v>
      </c>
      <c r="AJ265" t="s">
        <v>176</v>
      </c>
      <c r="AK265" t="s">
        <v>114</v>
      </c>
      <c r="AM265">
        <v>1340</v>
      </c>
      <c r="AN265">
        <v>3542</v>
      </c>
    </row>
    <row r="266" spans="1:40" x14ac:dyDescent="0.25">
      <c r="A266" t="s">
        <v>407</v>
      </c>
      <c r="B266" t="s">
        <v>407</v>
      </c>
      <c r="C266" t="s">
        <v>407</v>
      </c>
      <c r="D266" t="s">
        <v>407</v>
      </c>
      <c r="E266" t="s">
        <v>407</v>
      </c>
      <c r="F266" t="s">
        <v>407</v>
      </c>
      <c r="G266" t="s">
        <v>407</v>
      </c>
      <c r="H266" t="s">
        <v>407</v>
      </c>
      <c r="I266" t="s">
        <v>407</v>
      </c>
      <c r="J266" t="s">
        <v>407</v>
      </c>
      <c r="K266" t="s">
        <v>407</v>
      </c>
      <c r="L266" t="s">
        <v>407</v>
      </c>
      <c r="M266" t="s">
        <v>407</v>
      </c>
      <c r="N266" t="s">
        <v>407</v>
      </c>
      <c r="O266" t="s">
        <v>407</v>
      </c>
      <c r="P266" t="s">
        <v>407</v>
      </c>
      <c r="Q266" t="s">
        <v>407</v>
      </c>
      <c r="R266" t="s">
        <v>407</v>
      </c>
      <c r="S266" t="s">
        <v>407</v>
      </c>
      <c r="T266" t="s">
        <v>407</v>
      </c>
      <c r="U266" t="s">
        <v>407</v>
      </c>
      <c r="V266" t="s">
        <v>407</v>
      </c>
      <c r="W266" t="s">
        <v>407</v>
      </c>
      <c r="X266" t="s">
        <v>407</v>
      </c>
      <c r="Y266" t="s">
        <v>407</v>
      </c>
      <c r="Z266" t="s">
        <v>407</v>
      </c>
      <c r="AA266" t="s">
        <v>407</v>
      </c>
      <c r="AB266" t="s">
        <v>407</v>
      </c>
      <c r="AC266" t="s">
        <v>667</v>
      </c>
      <c r="AD266" t="s">
        <v>666</v>
      </c>
      <c r="AE266">
        <v>10</v>
      </c>
      <c r="AF266">
        <v>5</v>
      </c>
      <c r="AG266">
        <v>1</v>
      </c>
      <c r="AH266" t="s">
        <v>622</v>
      </c>
      <c r="AJ266" t="s">
        <v>144</v>
      </c>
      <c r="AK266" t="s">
        <v>114</v>
      </c>
      <c r="AM266">
        <v>2660</v>
      </c>
      <c r="AN266">
        <v>1387</v>
      </c>
    </row>
    <row r="267" spans="1:40" x14ac:dyDescent="0.25">
      <c r="A267" t="s">
        <v>407</v>
      </c>
      <c r="B267" t="s">
        <v>407</v>
      </c>
      <c r="C267" t="s">
        <v>407</v>
      </c>
      <c r="D267" t="s">
        <v>407</v>
      </c>
      <c r="E267" t="s">
        <v>407</v>
      </c>
      <c r="F267" t="s">
        <v>407</v>
      </c>
      <c r="G267" t="s">
        <v>407</v>
      </c>
      <c r="H267" t="s">
        <v>407</v>
      </c>
      <c r="I267" t="s">
        <v>407</v>
      </c>
      <c r="J267" t="s">
        <v>407</v>
      </c>
      <c r="K267" t="s">
        <v>407</v>
      </c>
      <c r="L267" t="s">
        <v>407</v>
      </c>
      <c r="M267" t="s">
        <v>407</v>
      </c>
      <c r="N267" t="s">
        <v>407</v>
      </c>
      <c r="O267" t="s">
        <v>407</v>
      </c>
      <c r="P267" t="s">
        <v>407</v>
      </c>
      <c r="Q267" t="s">
        <v>407</v>
      </c>
      <c r="R267" t="s">
        <v>407</v>
      </c>
      <c r="S267" t="s">
        <v>407</v>
      </c>
      <c r="T267" t="s">
        <v>407</v>
      </c>
      <c r="U267" t="s">
        <v>407</v>
      </c>
      <c r="V267" t="s">
        <v>407</v>
      </c>
      <c r="W267" t="s">
        <v>407</v>
      </c>
      <c r="X267" t="s">
        <v>407</v>
      </c>
      <c r="Y267" t="s">
        <v>407</v>
      </c>
      <c r="Z267" t="s">
        <v>407</v>
      </c>
      <c r="AA267" t="s">
        <v>407</v>
      </c>
      <c r="AB267" t="s">
        <v>407</v>
      </c>
      <c r="AC267" t="s">
        <v>667</v>
      </c>
      <c r="AD267" t="s">
        <v>666</v>
      </c>
      <c r="AE267">
        <v>10</v>
      </c>
      <c r="AF267">
        <v>6</v>
      </c>
      <c r="AG267">
        <v>3</v>
      </c>
      <c r="AH267" t="s">
        <v>410</v>
      </c>
      <c r="AJ267" t="s">
        <v>40</v>
      </c>
      <c r="AK267" t="s">
        <v>118</v>
      </c>
      <c r="AM267">
        <v>2016</v>
      </c>
      <c r="AN267">
        <v>1062</v>
      </c>
    </row>
    <row r="268" spans="1:40" x14ac:dyDescent="0.25">
      <c r="A268" t="s">
        <v>407</v>
      </c>
      <c r="B268" t="s">
        <v>407</v>
      </c>
      <c r="C268" t="s">
        <v>407</v>
      </c>
      <c r="D268" t="s">
        <v>407</v>
      </c>
      <c r="E268" t="s">
        <v>407</v>
      </c>
      <c r="F268" t="s">
        <v>407</v>
      </c>
      <c r="G268" t="s">
        <v>407</v>
      </c>
      <c r="H268" t="s">
        <v>407</v>
      </c>
      <c r="I268" t="s">
        <v>407</v>
      </c>
      <c r="J268" t="s">
        <v>407</v>
      </c>
      <c r="K268" t="s">
        <v>407</v>
      </c>
      <c r="L268" t="s">
        <v>407</v>
      </c>
      <c r="M268" t="s">
        <v>407</v>
      </c>
      <c r="N268" t="s">
        <v>407</v>
      </c>
      <c r="O268" t="s">
        <v>407</v>
      </c>
      <c r="P268" t="s">
        <v>407</v>
      </c>
      <c r="Q268" t="s">
        <v>407</v>
      </c>
      <c r="R268" t="s">
        <v>407</v>
      </c>
      <c r="S268" t="s">
        <v>407</v>
      </c>
      <c r="T268" t="s">
        <v>407</v>
      </c>
      <c r="U268" t="s">
        <v>407</v>
      </c>
      <c r="V268" t="s">
        <v>407</v>
      </c>
      <c r="W268" t="s">
        <v>407</v>
      </c>
      <c r="X268" t="s">
        <v>407</v>
      </c>
      <c r="Y268" t="s">
        <v>407</v>
      </c>
      <c r="Z268" t="s">
        <v>407</v>
      </c>
      <c r="AA268" t="s">
        <v>407</v>
      </c>
      <c r="AB268" t="s">
        <v>407</v>
      </c>
      <c r="AC268" t="s">
        <v>667</v>
      </c>
      <c r="AD268" t="s">
        <v>666</v>
      </c>
      <c r="AE268">
        <v>10</v>
      </c>
      <c r="AF268">
        <v>7</v>
      </c>
      <c r="AH268" t="s">
        <v>411</v>
      </c>
      <c r="AJ268" t="s">
        <v>41</v>
      </c>
      <c r="AK268" t="s">
        <v>119</v>
      </c>
      <c r="AM268">
        <v>2480</v>
      </c>
      <c r="AN268">
        <v>2377</v>
      </c>
    </row>
    <row r="269" spans="1:40" x14ac:dyDescent="0.25">
      <c r="A269" t="s">
        <v>407</v>
      </c>
      <c r="B269" t="s">
        <v>407</v>
      </c>
      <c r="C269" t="s">
        <v>407</v>
      </c>
      <c r="D269" t="s">
        <v>407</v>
      </c>
      <c r="E269" t="s">
        <v>407</v>
      </c>
      <c r="F269" t="s">
        <v>407</v>
      </c>
      <c r="G269" t="s">
        <v>407</v>
      </c>
      <c r="H269" t="s">
        <v>407</v>
      </c>
      <c r="I269" t="s">
        <v>407</v>
      </c>
      <c r="J269" t="s">
        <v>407</v>
      </c>
      <c r="K269" t="s">
        <v>407</v>
      </c>
      <c r="L269" t="s">
        <v>407</v>
      </c>
      <c r="M269" t="s">
        <v>407</v>
      </c>
      <c r="N269" t="s">
        <v>407</v>
      </c>
      <c r="O269" t="s">
        <v>407</v>
      </c>
      <c r="P269" t="s">
        <v>407</v>
      </c>
      <c r="Q269" t="s">
        <v>407</v>
      </c>
      <c r="R269" t="s">
        <v>407</v>
      </c>
      <c r="S269" t="s">
        <v>407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407</v>
      </c>
      <c r="Z269" t="s">
        <v>407</v>
      </c>
      <c r="AA269" t="s">
        <v>407</v>
      </c>
      <c r="AB269" t="s">
        <v>407</v>
      </c>
      <c r="AC269" t="s">
        <v>667</v>
      </c>
      <c r="AD269" t="s">
        <v>666</v>
      </c>
      <c r="AE269">
        <v>10</v>
      </c>
      <c r="AF269">
        <v>8</v>
      </c>
      <c r="AH269" t="s">
        <v>408</v>
      </c>
      <c r="AJ269" t="s">
        <v>37</v>
      </c>
      <c r="AK269" t="s">
        <v>115</v>
      </c>
      <c r="AM269">
        <v>2323</v>
      </c>
      <c r="AN269">
        <v>2128</v>
      </c>
    </row>
    <row r="270" spans="1:40" x14ac:dyDescent="0.25">
      <c r="A270" t="s">
        <v>407</v>
      </c>
      <c r="B270" t="s">
        <v>407</v>
      </c>
      <c r="C270" t="s">
        <v>407</v>
      </c>
      <c r="D270" t="s">
        <v>407</v>
      </c>
      <c r="E270" t="s">
        <v>407</v>
      </c>
      <c r="F270" t="s">
        <v>407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407</v>
      </c>
      <c r="N270" t="s">
        <v>407</v>
      </c>
      <c r="O270" t="s">
        <v>407</v>
      </c>
      <c r="P270" t="s">
        <v>407</v>
      </c>
      <c r="Q270" t="s">
        <v>407</v>
      </c>
      <c r="R270" t="s">
        <v>407</v>
      </c>
      <c r="S270" t="s">
        <v>407</v>
      </c>
      <c r="T270" t="s">
        <v>407</v>
      </c>
      <c r="U270" t="s">
        <v>407</v>
      </c>
      <c r="V270" t="s">
        <v>407</v>
      </c>
      <c r="W270" t="s">
        <v>407</v>
      </c>
      <c r="X270" t="s">
        <v>407</v>
      </c>
      <c r="Y270" t="s">
        <v>407</v>
      </c>
      <c r="Z270" t="s">
        <v>407</v>
      </c>
      <c r="AA270" t="s">
        <v>407</v>
      </c>
      <c r="AB270" t="s">
        <v>407</v>
      </c>
      <c r="AC270" t="s">
        <v>667</v>
      </c>
      <c r="AD270" t="s">
        <v>666</v>
      </c>
      <c r="AE270">
        <v>10</v>
      </c>
      <c r="AF270">
        <v>9</v>
      </c>
      <c r="AH270" t="s">
        <v>408</v>
      </c>
      <c r="AJ270" t="s">
        <v>37</v>
      </c>
      <c r="AK270" t="s">
        <v>115</v>
      </c>
      <c r="AM270">
        <v>3444</v>
      </c>
      <c r="AN270">
        <v>2690</v>
      </c>
    </row>
    <row r="271" spans="1:40" x14ac:dyDescent="0.25">
      <c r="A271" t="s">
        <v>407</v>
      </c>
      <c r="B271" t="s">
        <v>407</v>
      </c>
      <c r="C271" t="s">
        <v>407</v>
      </c>
      <c r="D271" t="s">
        <v>407</v>
      </c>
      <c r="E271" t="s">
        <v>407</v>
      </c>
      <c r="F271" t="s">
        <v>407</v>
      </c>
      <c r="G271" t="s">
        <v>407</v>
      </c>
      <c r="H271" t="s">
        <v>407</v>
      </c>
      <c r="I271" t="s">
        <v>407</v>
      </c>
      <c r="J271" t="s">
        <v>407</v>
      </c>
      <c r="K271" t="s">
        <v>407</v>
      </c>
      <c r="L271" t="s">
        <v>407</v>
      </c>
      <c r="M271" t="s">
        <v>407</v>
      </c>
      <c r="N271" t="s">
        <v>407</v>
      </c>
      <c r="O271" t="s">
        <v>407</v>
      </c>
      <c r="P271" t="s">
        <v>407</v>
      </c>
      <c r="Q271" t="s">
        <v>407</v>
      </c>
      <c r="R271" t="s">
        <v>407</v>
      </c>
      <c r="S271" t="s">
        <v>407</v>
      </c>
      <c r="T271" t="s">
        <v>407</v>
      </c>
      <c r="U271" t="s">
        <v>407</v>
      </c>
      <c r="V271" t="s">
        <v>407</v>
      </c>
      <c r="W271" t="s">
        <v>407</v>
      </c>
      <c r="X271" t="s">
        <v>407</v>
      </c>
      <c r="Y271" t="s">
        <v>407</v>
      </c>
      <c r="Z271" t="s">
        <v>407</v>
      </c>
      <c r="AA271" t="s">
        <v>407</v>
      </c>
      <c r="AB271" t="s">
        <v>407</v>
      </c>
      <c r="AC271" t="s">
        <v>667</v>
      </c>
      <c r="AD271" t="s">
        <v>666</v>
      </c>
      <c r="AE271">
        <v>10</v>
      </c>
      <c r="AF271">
        <v>10</v>
      </c>
      <c r="AG271">
        <v>1</v>
      </c>
      <c r="AH271" t="s">
        <v>409</v>
      </c>
      <c r="AJ271" t="s">
        <v>38</v>
      </c>
      <c r="AK271" t="s">
        <v>114</v>
      </c>
      <c r="AM271">
        <v>2124</v>
      </c>
      <c r="AN271">
        <v>1444</v>
      </c>
    </row>
    <row r="272" spans="1:40" x14ac:dyDescent="0.25">
      <c r="A272" t="s">
        <v>407</v>
      </c>
      <c r="B272" t="s">
        <v>407</v>
      </c>
      <c r="C272" t="s">
        <v>407</v>
      </c>
      <c r="D272" t="s">
        <v>407</v>
      </c>
      <c r="E272" t="s">
        <v>407</v>
      </c>
      <c r="F272" t="s">
        <v>407</v>
      </c>
      <c r="G272" t="s">
        <v>407</v>
      </c>
      <c r="H272" t="s">
        <v>407</v>
      </c>
      <c r="I272" t="s">
        <v>407</v>
      </c>
      <c r="J272" t="s">
        <v>407</v>
      </c>
      <c r="K272" t="s">
        <v>407</v>
      </c>
      <c r="L272" t="s">
        <v>407</v>
      </c>
      <c r="M272" t="s">
        <v>407</v>
      </c>
      <c r="N272" t="s">
        <v>407</v>
      </c>
      <c r="O272" t="s">
        <v>407</v>
      </c>
      <c r="P272" t="s">
        <v>407</v>
      </c>
      <c r="Q272" t="s">
        <v>407</v>
      </c>
      <c r="R272" t="s">
        <v>407</v>
      </c>
      <c r="S272" t="s">
        <v>407</v>
      </c>
      <c r="T272" t="s">
        <v>407</v>
      </c>
      <c r="U272" t="s">
        <v>407</v>
      </c>
      <c r="V272" t="s">
        <v>407</v>
      </c>
      <c r="W272" t="s">
        <v>407</v>
      </c>
      <c r="X272" t="s">
        <v>407</v>
      </c>
      <c r="Y272" t="s">
        <v>407</v>
      </c>
      <c r="Z272" t="s">
        <v>407</v>
      </c>
      <c r="AA272" t="s">
        <v>407</v>
      </c>
      <c r="AB272" t="s">
        <v>407</v>
      </c>
      <c r="AC272" t="s">
        <v>670</v>
      </c>
      <c r="AD272" t="s">
        <v>669</v>
      </c>
      <c r="AE272">
        <v>10</v>
      </c>
      <c r="AF272">
        <v>1</v>
      </c>
      <c r="AH272" t="s">
        <v>411</v>
      </c>
      <c r="AJ272" t="s">
        <v>41</v>
      </c>
      <c r="AK272" t="s">
        <v>119</v>
      </c>
      <c r="AM272">
        <v>3688</v>
      </c>
      <c r="AN272">
        <v>1654</v>
      </c>
    </row>
    <row r="273" spans="1:40" x14ac:dyDescent="0.25">
      <c r="A273" t="s">
        <v>407</v>
      </c>
      <c r="B273" t="s">
        <v>407</v>
      </c>
      <c r="C273" t="s">
        <v>407</v>
      </c>
      <c r="D273" t="s">
        <v>407</v>
      </c>
      <c r="E273" t="s">
        <v>407</v>
      </c>
      <c r="F273" t="s">
        <v>407</v>
      </c>
      <c r="G273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t="s">
        <v>407</v>
      </c>
      <c r="U273" t="s">
        <v>407</v>
      </c>
      <c r="V273" t="s">
        <v>407</v>
      </c>
      <c r="W273" t="s">
        <v>407</v>
      </c>
      <c r="X273" t="s">
        <v>407</v>
      </c>
      <c r="Y273" t="s">
        <v>407</v>
      </c>
      <c r="Z273" t="s">
        <v>407</v>
      </c>
      <c r="AA273" t="s">
        <v>407</v>
      </c>
      <c r="AB273" t="s">
        <v>407</v>
      </c>
      <c r="AC273" t="s">
        <v>670</v>
      </c>
      <c r="AD273" t="s">
        <v>669</v>
      </c>
      <c r="AE273">
        <v>10</v>
      </c>
      <c r="AF273">
        <v>2</v>
      </c>
      <c r="AH273" t="s">
        <v>408</v>
      </c>
      <c r="AJ273" t="s">
        <v>37</v>
      </c>
      <c r="AK273" t="s">
        <v>115</v>
      </c>
      <c r="AM273">
        <v>3182</v>
      </c>
      <c r="AN273">
        <v>1467</v>
      </c>
    </row>
    <row r="274" spans="1:40" x14ac:dyDescent="0.25">
      <c r="A274" t="s">
        <v>407</v>
      </c>
      <c r="B274" t="s">
        <v>407</v>
      </c>
      <c r="C274" t="s">
        <v>407</v>
      </c>
      <c r="D274" t="s">
        <v>407</v>
      </c>
      <c r="E274" t="s">
        <v>407</v>
      </c>
      <c r="F274" t="s">
        <v>407</v>
      </c>
      <c r="G274" t="s">
        <v>407</v>
      </c>
      <c r="H274" t="s">
        <v>407</v>
      </c>
      <c r="I274" t="s">
        <v>407</v>
      </c>
      <c r="J274" t="s">
        <v>407</v>
      </c>
      <c r="K274" t="s">
        <v>407</v>
      </c>
      <c r="L274" t="s">
        <v>407</v>
      </c>
      <c r="M274" t="s">
        <v>407</v>
      </c>
      <c r="N274" t="s">
        <v>407</v>
      </c>
      <c r="O274" t="s">
        <v>407</v>
      </c>
      <c r="P274" t="s">
        <v>407</v>
      </c>
      <c r="Q274" t="s">
        <v>407</v>
      </c>
      <c r="R274" t="s">
        <v>407</v>
      </c>
      <c r="S274" t="s">
        <v>407</v>
      </c>
      <c r="T274" t="s">
        <v>407</v>
      </c>
      <c r="U274" t="s">
        <v>407</v>
      </c>
      <c r="V274" t="s">
        <v>407</v>
      </c>
      <c r="W274" t="s">
        <v>407</v>
      </c>
      <c r="X274" t="s">
        <v>407</v>
      </c>
      <c r="Y274" t="s">
        <v>407</v>
      </c>
      <c r="Z274" t="s">
        <v>407</v>
      </c>
      <c r="AA274" t="s">
        <v>407</v>
      </c>
      <c r="AB274" t="s">
        <v>407</v>
      </c>
      <c r="AC274" t="s">
        <v>670</v>
      </c>
      <c r="AD274" t="s">
        <v>669</v>
      </c>
      <c r="AE274">
        <v>10</v>
      </c>
      <c r="AF274">
        <v>3</v>
      </c>
      <c r="AH274" t="s">
        <v>408</v>
      </c>
      <c r="AJ274" t="s">
        <v>37</v>
      </c>
      <c r="AK274" t="s">
        <v>115</v>
      </c>
      <c r="AM274">
        <v>1460</v>
      </c>
      <c r="AN274">
        <v>2915</v>
      </c>
    </row>
    <row r="275" spans="1:40" x14ac:dyDescent="0.25">
      <c r="A275" t="s">
        <v>407</v>
      </c>
      <c r="B275" t="s">
        <v>407</v>
      </c>
      <c r="C275" t="s">
        <v>407</v>
      </c>
      <c r="D275" t="s">
        <v>407</v>
      </c>
      <c r="E275" t="s">
        <v>407</v>
      </c>
      <c r="F275" t="s">
        <v>407</v>
      </c>
      <c r="G275" t="s">
        <v>407</v>
      </c>
      <c r="H275" t="s">
        <v>407</v>
      </c>
      <c r="I275" t="s">
        <v>407</v>
      </c>
      <c r="J275" t="s">
        <v>407</v>
      </c>
      <c r="K275" t="s">
        <v>407</v>
      </c>
      <c r="L275" t="s">
        <v>407</v>
      </c>
      <c r="M275" t="s">
        <v>407</v>
      </c>
      <c r="N275" t="s">
        <v>407</v>
      </c>
      <c r="O275" t="s">
        <v>407</v>
      </c>
      <c r="P275" t="s">
        <v>407</v>
      </c>
      <c r="Q275" t="s">
        <v>407</v>
      </c>
      <c r="R275" t="s">
        <v>407</v>
      </c>
      <c r="S275" t="s">
        <v>407</v>
      </c>
      <c r="T275" t="s">
        <v>407</v>
      </c>
      <c r="U275" t="s">
        <v>407</v>
      </c>
      <c r="V275" t="s">
        <v>407</v>
      </c>
      <c r="W275" t="s">
        <v>407</v>
      </c>
      <c r="X275" t="s">
        <v>407</v>
      </c>
      <c r="Y275" t="s">
        <v>407</v>
      </c>
      <c r="Z275" t="s">
        <v>407</v>
      </c>
      <c r="AA275" t="s">
        <v>407</v>
      </c>
      <c r="AB275" t="s">
        <v>407</v>
      </c>
      <c r="AC275" t="s">
        <v>670</v>
      </c>
      <c r="AD275" t="s">
        <v>669</v>
      </c>
      <c r="AE275">
        <v>10</v>
      </c>
      <c r="AF275">
        <v>4</v>
      </c>
      <c r="AH275" t="s">
        <v>408</v>
      </c>
      <c r="AJ275" t="s">
        <v>37</v>
      </c>
      <c r="AK275" t="s">
        <v>115</v>
      </c>
      <c r="AM275">
        <v>3339</v>
      </c>
      <c r="AN275">
        <v>1395</v>
      </c>
    </row>
    <row r="276" spans="1:40" x14ac:dyDescent="0.25">
      <c r="A276" t="s">
        <v>407</v>
      </c>
      <c r="B276" t="s">
        <v>407</v>
      </c>
      <c r="C276" t="s">
        <v>407</v>
      </c>
      <c r="D276" t="s">
        <v>407</v>
      </c>
      <c r="E276" t="s">
        <v>407</v>
      </c>
      <c r="F276" t="s">
        <v>407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t="s">
        <v>407</v>
      </c>
      <c r="M276" t="s">
        <v>407</v>
      </c>
      <c r="N276" t="s">
        <v>407</v>
      </c>
      <c r="O276" t="s">
        <v>407</v>
      </c>
      <c r="P276" t="s">
        <v>407</v>
      </c>
      <c r="Q276" t="s">
        <v>407</v>
      </c>
      <c r="R276" t="s">
        <v>407</v>
      </c>
      <c r="S276" t="s">
        <v>407</v>
      </c>
      <c r="T276" t="s">
        <v>407</v>
      </c>
      <c r="U276" t="s">
        <v>407</v>
      </c>
      <c r="V276" t="s">
        <v>407</v>
      </c>
      <c r="W276" t="s">
        <v>407</v>
      </c>
      <c r="X276" t="s">
        <v>407</v>
      </c>
      <c r="Y276" t="s">
        <v>407</v>
      </c>
      <c r="Z276" t="s">
        <v>407</v>
      </c>
      <c r="AA276" t="s">
        <v>407</v>
      </c>
      <c r="AB276" t="s">
        <v>407</v>
      </c>
      <c r="AC276" t="s">
        <v>670</v>
      </c>
      <c r="AD276" t="s">
        <v>669</v>
      </c>
      <c r="AE276">
        <v>10</v>
      </c>
      <c r="AF276">
        <v>5</v>
      </c>
      <c r="AH276" t="s">
        <v>408</v>
      </c>
      <c r="AJ276" t="s">
        <v>37</v>
      </c>
      <c r="AK276" t="s">
        <v>115</v>
      </c>
      <c r="AM276">
        <v>2217</v>
      </c>
      <c r="AN276">
        <v>1904</v>
      </c>
    </row>
    <row r="277" spans="1:40" x14ac:dyDescent="0.25">
      <c r="A277" t="s">
        <v>407</v>
      </c>
      <c r="B277" t="s">
        <v>407</v>
      </c>
      <c r="C277" t="s">
        <v>407</v>
      </c>
      <c r="D277" t="s">
        <v>407</v>
      </c>
      <c r="E277" t="s">
        <v>407</v>
      </c>
      <c r="F277" t="s">
        <v>407</v>
      </c>
      <c r="G277" t="s">
        <v>407</v>
      </c>
      <c r="H277" t="s">
        <v>407</v>
      </c>
      <c r="I277" t="s">
        <v>407</v>
      </c>
      <c r="J277" t="s">
        <v>407</v>
      </c>
      <c r="K277" t="s">
        <v>407</v>
      </c>
      <c r="L277" t="s">
        <v>407</v>
      </c>
      <c r="M277" t="s">
        <v>407</v>
      </c>
      <c r="N277" t="s">
        <v>407</v>
      </c>
      <c r="O277" t="s">
        <v>407</v>
      </c>
      <c r="P277" t="s">
        <v>407</v>
      </c>
      <c r="Q277" t="s">
        <v>407</v>
      </c>
      <c r="R277" t="s">
        <v>407</v>
      </c>
      <c r="S277" t="s">
        <v>407</v>
      </c>
      <c r="T277" t="s">
        <v>407</v>
      </c>
      <c r="U277" t="s">
        <v>407</v>
      </c>
      <c r="V277" t="s">
        <v>407</v>
      </c>
      <c r="W277" t="s">
        <v>407</v>
      </c>
      <c r="X277" t="s">
        <v>407</v>
      </c>
      <c r="Y277" t="s">
        <v>407</v>
      </c>
      <c r="Z277" t="s">
        <v>407</v>
      </c>
      <c r="AA277" t="s">
        <v>407</v>
      </c>
      <c r="AB277" t="s">
        <v>407</v>
      </c>
      <c r="AC277" t="s">
        <v>670</v>
      </c>
      <c r="AD277" t="s">
        <v>669</v>
      </c>
      <c r="AE277">
        <v>10</v>
      </c>
      <c r="AF277">
        <v>6</v>
      </c>
      <c r="AH277" t="s">
        <v>416</v>
      </c>
      <c r="AJ277" t="s">
        <v>46</v>
      </c>
      <c r="AK277" t="s">
        <v>115</v>
      </c>
      <c r="AM277">
        <v>1191</v>
      </c>
      <c r="AN277">
        <v>2701</v>
      </c>
    </row>
    <row r="278" spans="1:40" x14ac:dyDescent="0.25">
      <c r="A278" t="s">
        <v>407</v>
      </c>
      <c r="B278" t="s">
        <v>407</v>
      </c>
      <c r="C278" t="s">
        <v>407</v>
      </c>
      <c r="D278" t="s">
        <v>407</v>
      </c>
      <c r="E278" t="s">
        <v>407</v>
      </c>
      <c r="F278" t="s">
        <v>407</v>
      </c>
      <c r="G278" t="s">
        <v>407</v>
      </c>
      <c r="H278" t="s">
        <v>407</v>
      </c>
      <c r="I278" t="s">
        <v>407</v>
      </c>
      <c r="J278" t="s">
        <v>407</v>
      </c>
      <c r="K278" t="s">
        <v>407</v>
      </c>
      <c r="L278" t="s">
        <v>407</v>
      </c>
      <c r="M278" t="s">
        <v>407</v>
      </c>
      <c r="N278" t="s">
        <v>407</v>
      </c>
      <c r="O278" t="s">
        <v>407</v>
      </c>
      <c r="P278" t="s">
        <v>407</v>
      </c>
      <c r="Q278" t="s">
        <v>407</v>
      </c>
      <c r="R278" t="s">
        <v>407</v>
      </c>
      <c r="S278" t="s">
        <v>407</v>
      </c>
      <c r="T278" t="s">
        <v>407</v>
      </c>
      <c r="U278" t="s">
        <v>407</v>
      </c>
      <c r="V278" t="s">
        <v>407</v>
      </c>
      <c r="W278" t="s">
        <v>407</v>
      </c>
      <c r="X278" t="s">
        <v>407</v>
      </c>
      <c r="Y278" t="s">
        <v>407</v>
      </c>
      <c r="Z278" t="s">
        <v>407</v>
      </c>
      <c r="AA278" t="s">
        <v>407</v>
      </c>
      <c r="AB278" t="s">
        <v>407</v>
      </c>
      <c r="AC278" t="s">
        <v>670</v>
      </c>
      <c r="AD278" t="s">
        <v>669</v>
      </c>
      <c r="AE278">
        <v>10</v>
      </c>
      <c r="AF278">
        <v>7</v>
      </c>
      <c r="AG278">
        <v>3</v>
      </c>
      <c r="AH278" t="s">
        <v>410</v>
      </c>
      <c r="AJ278" t="s">
        <v>40</v>
      </c>
      <c r="AK278" t="s">
        <v>118</v>
      </c>
      <c r="AM278">
        <v>1197</v>
      </c>
      <c r="AN278">
        <v>3346</v>
      </c>
    </row>
    <row r="279" spans="1:40" x14ac:dyDescent="0.25">
      <c r="A279" t="s">
        <v>407</v>
      </c>
      <c r="B279" t="s">
        <v>407</v>
      </c>
      <c r="C279" t="s">
        <v>407</v>
      </c>
      <c r="D279" t="s">
        <v>407</v>
      </c>
      <c r="E279" t="s">
        <v>407</v>
      </c>
      <c r="F279" t="s">
        <v>407</v>
      </c>
      <c r="G279" t="s">
        <v>407</v>
      </c>
      <c r="H279" t="s">
        <v>407</v>
      </c>
      <c r="I279" t="s">
        <v>407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407</v>
      </c>
      <c r="P279" t="s">
        <v>407</v>
      </c>
      <c r="Q279" t="s">
        <v>407</v>
      </c>
      <c r="R279" t="s">
        <v>407</v>
      </c>
      <c r="S279" t="s">
        <v>407</v>
      </c>
      <c r="T279" t="s">
        <v>407</v>
      </c>
      <c r="U279" t="s">
        <v>407</v>
      </c>
      <c r="V279" t="s">
        <v>407</v>
      </c>
      <c r="W279" t="s">
        <v>407</v>
      </c>
      <c r="X279" t="s">
        <v>407</v>
      </c>
      <c r="Y279" t="s">
        <v>407</v>
      </c>
      <c r="Z279" t="s">
        <v>407</v>
      </c>
      <c r="AA279" t="s">
        <v>407</v>
      </c>
      <c r="AB279" t="s">
        <v>407</v>
      </c>
      <c r="AC279" t="s">
        <v>670</v>
      </c>
      <c r="AD279" t="s">
        <v>669</v>
      </c>
      <c r="AE279">
        <v>10</v>
      </c>
      <c r="AF279">
        <v>8</v>
      </c>
      <c r="AG279">
        <v>1</v>
      </c>
      <c r="AH279" t="s">
        <v>409</v>
      </c>
      <c r="AJ279" t="s">
        <v>38</v>
      </c>
      <c r="AK279" t="s">
        <v>114</v>
      </c>
      <c r="AM279">
        <v>3304</v>
      </c>
      <c r="AN279">
        <v>349</v>
      </c>
    </row>
    <row r="280" spans="1:40" x14ac:dyDescent="0.25">
      <c r="A280" t="s">
        <v>407</v>
      </c>
      <c r="B280" t="s">
        <v>407</v>
      </c>
      <c r="C280" t="s">
        <v>407</v>
      </c>
      <c r="D280" t="s">
        <v>407</v>
      </c>
      <c r="E280" t="s">
        <v>407</v>
      </c>
      <c r="F280" t="s">
        <v>407</v>
      </c>
      <c r="G280" t="s">
        <v>407</v>
      </c>
      <c r="H280" t="s">
        <v>407</v>
      </c>
      <c r="I280" t="s">
        <v>407</v>
      </c>
      <c r="J280" t="s">
        <v>407</v>
      </c>
      <c r="K280" t="s">
        <v>407</v>
      </c>
      <c r="L280" t="s">
        <v>407</v>
      </c>
      <c r="M280" t="s">
        <v>407</v>
      </c>
      <c r="N280" t="s">
        <v>407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407</v>
      </c>
      <c r="Y280" t="s">
        <v>407</v>
      </c>
      <c r="Z280" t="s">
        <v>407</v>
      </c>
      <c r="AA280" t="s">
        <v>407</v>
      </c>
      <c r="AB280" t="s">
        <v>407</v>
      </c>
      <c r="AC280" t="s">
        <v>670</v>
      </c>
      <c r="AD280" t="s">
        <v>669</v>
      </c>
      <c r="AE280">
        <v>10</v>
      </c>
      <c r="AF280">
        <v>9</v>
      </c>
      <c r="AH280" t="s">
        <v>408</v>
      </c>
      <c r="AJ280" t="s">
        <v>37</v>
      </c>
      <c r="AK280" t="s">
        <v>115</v>
      </c>
      <c r="AM280">
        <v>2884</v>
      </c>
      <c r="AN280">
        <v>2890</v>
      </c>
    </row>
    <row r="281" spans="1:40" x14ac:dyDescent="0.25">
      <c r="A281" t="s">
        <v>407</v>
      </c>
      <c r="B281" t="s">
        <v>407</v>
      </c>
      <c r="C281" t="s">
        <v>407</v>
      </c>
      <c r="D281" t="s">
        <v>407</v>
      </c>
      <c r="E281" t="s">
        <v>407</v>
      </c>
      <c r="F281" t="s">
        <v>407</v>
      </c>
      <c r="G281" t="s">
        <v>407</v>
      </c>
      <c r="H281" t="s">
        <v>407</v>
      </c>
      <c r="I281" t="s">
        <v>407</v>
      </c>
      <c r="J281" t="s">
        <v>407</v>
      </c>
      <c r="K281" t="s">
        <v>407</v>
      </c>
      <c r="L281" t="s">
        <v>407</v>
      </c>
      <c r="M281" t="s">
        <v>407</v>
      </c>
      <c r="N281" t="s">
        <v>407</v>
      </c>
      <c r="O281" t="s">
        <v>407</v>
      </c>
      <c r="P281" t="s">
        <v>407</v>
      </c>
      <c r="Q281" t="s">
        <v>407</v>
      </c>
      <c r="R281" t="s">
        <v>407</v>
      </c>
      <c r="S281" t="s">
        <v>407</v>
      </c>
      <c r="T281" t="s">
        <v>407</v>
      </c>
      <c r="U281" t="s">
        <v>407</v>
      </c>
      <c r="V281" t="s">
        <v>407</v>
      </c>
      <c r="W281" t="s">
        <v>407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670</v>
      </c>
      <c r="AD281" t="s">
        <v>669</v>
      </c>
      <c r="AE281">
        <v>10</v>
      </c>
      <c r="AF281">
        <v>10</v>
      </c>
      <c r="AH281" t="s">
        <v>411</v>
      </c>
      <c r="AJ281" t="s">
        <v>41</v>
      </c>
      <c r="AK281" t="s">
        <v>119</v>
      </c>
      <c r="AM281">
        <v>1930</v>
      </c>
      <c r="AN281">
        <v>3539</v>
      </c>
    </row>
    <row r="282" spans="1:40" x14ac:dyDescent="0.25">
      <c r="A282" t="s">
        <v>407</v>
      </c>
      <c r="B282" t="s">
        <v>407</v>
      </c>
      <c r="C282" t="s">
        <v>407</v>
      </c>
      <c r="D282" t="s">
        <v>407</v>
      </c>
      <c r="E282" t="s">
        <v>407</v>
      </c>
      <c r="F282" t="s">
        <v>407</v>
      </c>
      <c r="G282" t="s">
        <v>407</v>
      </c>
      <c r="H282" t="s">
        <v>407</v>
      </c>
      <c r="I282" t="s">
        <v>407</v>
      </c>
      <c r="J282" t="s">
        <v>407</v>
      </c>
      <c r="K282" t="s">
        <v>407</v>
      </c>
      <c r="L282" t="s">
        <v>407</v>
      </c>
      <c r="M282" t="s">
        <v>407</v>
      </c>
      <c r="N282" t="s">
        <v>407</v>
      </c>
      <c r="O282" t="s">
        <v>407</v>
      </c>
      <c r="P282" t="s">
        <v>407</v>
      </c>
      <c r="Q282" t="s">
        <v>407</v>
      </c>
      <c r="R282" t="s">
        <v>407</v>
      </c>
      <c r="S282" t="s">
        <v>407</v>
      </c>
      <c r="T282" t="s">
        <v>407</v>
      </c>
      <c r="U282" t="s">
        <v>407</v>
      </c>
      <c r="V282" t="s">
        <v>407</v>
      </c>
      <c r="W282" t="s">
        <v>407</v>
      </c>
      <c r="X282" t="s">
        <v>407</v>
      </c>
      <c r="Y282" t="s">
        <v>407</v>
      </c>
      <c r="Z282" t="s">
        <v>407</v>
      </c>
      <c r="AA282" t="s">
        <v>407</v>
      </c>
      <c r="AB282" t="s">
        <v>407</v>
      </c>
      <c r="AC282" t="s">
        <v>672</v>
      </c>
      <c r="AD282" t="s">
        <v>671</v>
      </c>
      <c r="AE282">
        <v>10</v>
      </c>
      <c r="AF282">
        <v>1</v>
      </c>
      <c r="AG282">
        <v>1</v>
      </c>
      <c r="AH282" t="s">
        <v>450</v>
      </c>
      <c r="AJ282" t="s">
        <v>67</v>
      </c>
      <c r="AK282" t="s">
        <v>114</v>
      </c>
      <c r="AM282">
        <v>1625</v>
      </c>
      <c r="AN282">
        <v>3122</v>
      </c>
    </row>
    <row r="283" spans="1:40" x14ac:dyDescent="0.25">
      <c r="A283" t="s">
        <v>407</v>
      </c>
      <c r="B283" t="s">
        <v>407</v>
      </c>
      <c r="C283" t="s">
        <v>407</v>
      </c>
      <c r="D283" t="s">
        <v>407</v>
      </c>
      <c r="E283" t="s">
        <v>407</v>
      </c>
      <c r="F283" t="s">
        <v>407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407</v>
      </c>
      <c r="M283" t="s">
        <v>407</v>
      </c>
      <c r="N283" t="s">
        <v>407</v>
      </c>
      <c r="O283" t="s">
        <v>407</v>
      </c>
      <c r="P283" t="s">
        <v>407</v>
      </c>
      <c r="Q283" t="s">
        <v>407</v>
      </c>
      <c r="R283" t="s">
        <v>407</v>
      </c>
      <c r="S283" t="s">
        <v>407</v>
      </c>
      <c r="T283" t="s">
        <v>407</v>
      </c>
      <c r="U283" t="s">
        <v>407</v>
      </c>
      <c r="V283" t="s">
        <v>407</v>
      </c>
      <c r="W283" t="s">
        <v>407</v>
      </c>
      <c r="X283" t="s">
        <v>407</v>
      </c>
      <c r="Y283" t="s">
        <v>407</v>
      </c>
      <c r="Z283" t="s">
        <v>407</v>
      </c>
      <c r="AA283" t="s">
        <v>407</v>
      </c>
      <c r="AB283" t="s">
        <v>407</v>
      </c>
      <c r="AC283" t="s">
        <v>672</v>
      </c>
      <c r="AD283" t="s">
        <v>671</v>
      </c>
      <c r="AE283">
        <v>10</v>
      </c>
      <c r="AF283">
        <v>2</v>
      </c>
      <c r="AH283" t="s">
        <v>408</v>
      </c>
      <c r="AJ283" t="s">
        <v>37</v>
      </c>
      <c r="AK283" t="s">
        <v>115</v>
      </c>
      <c r="AM283">
        <v>3253</v>
      </c>
      <c r="AN283">
        <v>2354</v>
      </c>
    </row>
    <row r="284" spans="1:40" x14ac:dyDescent="0.25">
      <c r="A284" t="s">
        <v>407</v>
      </c>
      <c r="B284" t="s">
        <v>407</v>
      </c>
      <c r="C284" t="s">
        <v>407</v>
      </c>
      <c r="D284" t="s">
        <v>407</v>
      </c>
      <c r="E284" t="s">
        <v>407</v>
      </c>
      <c r="F284" t="s">
        <v>407</v>
      </c>
      <c r="G284" t="s">
        <v>407</v>
      </c>
      <c r="H284" t="s">
        <v>407</v>
      </c>
      <c r="I284" t="s">
        <v>407</v>
      </c>
      <c r="J284" t="s">
        <v>407</v>
      </c>
      <c r="K284" t="s">
        <v>407</v>
      </c>
      <c r="L284" t="s">
        <v>407</v>
      </c>
      <c r="M284" t="s">
        <v>407</v>
      </c>
      <c r="N284" t="s">
        <v>407</v>
      </c>
      <c r="O284" t="s">
        <v>407</v>
      </c>
      <c r="P284" t="s">
        <v>407</v>
      </c>
      <c r="Q284" t="s">
        <v>407</v>
      </c>
      <c r="R284" t="s">
        <v>407</v>
      </c>
      <c r="S284" t="s">
        <v>407</v>
      </c>
      <c r="T284" t="s">
        <v>407</v>
      </c>
      <c r="U284" t="s">
        <v>407</v>
      </c>
      <c r="V284" t="s">
        <v>407</v>
      </c>
      <c r="W284" t="s">
        <v>407</v>
      </c>
      <c r="X284" t="s">
        <v>407</v>
      </c>
      <c r="Y284" t="s">
        <v>407</v>
      </c>
      <c r="Z284" t="s">
        <v>407</v>
      </c>
      <c r="AA284" t="s">
        <v>407</v>
      </c>
      <c r="AB284" t="s">
        <v>407</v>
      </c>
      <c r="AC284" t="s">
        <v>672</v>
      </c>
      <c r="AD284" t="s">
        <v>671</v>
      </c>
      <c r="AE284">
        <v>10</v>
      </c>
      <c r="AF284">
        <v>3</v>
      </c>
      <c r="AG284">
        <v>1</v>
      </c>
      <c r="AH284" t="s">
        <v>450</v>
      </c>
      <c r="AJ284" t="s">
        <v>67</v>
      </c>
      <c r="AK284" t="s">
        <v>114</v>
      </c>
      <c r="AM284">
        <v>1397</v>
      </c>
      <c r="AN284">
        <v>3412</v>
      </c>
    </row>
    <row r="285" spans="1:40" x14ac:dyDescent="0.25">
      <c r="A285" t="s">
        <v>407</v>
      </c>
      <c r="B285" t="s">
        <v>407</v>
      </c>
      <c r="C285" t="s">
        <v>407</v>
      </c>
      <c r="D285" t="s">
        <v>407</v>
      </c>
      <c r="E285" t="s">
        <v>407</v>
      </c>
      <c r="F285" t="s">
        <v>407</v>
      </c>
      <c r="G285" t="s">
        <v>407</v>
      </c>
      <c r="H285" t="s">
        <v>407</v>
      </c>
      <c r="I285" t="s">
        <v>407</v>
      </c>
      <c r="J285" t="s">
        <v>407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407</v>
      </c>
      <c r="Q285" t="s">
        <v>407</v>
      </c>
      <c r="R285" t="s">
        <v>407</v>
      </c>
      <c r="S285" t="s">
        <v>407</v>
      </c>
      <c r="T285" t="s">
        <v>407</v>
      </c>
      <c r="U285" t="s">
        <v>407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B285" t="s">
        <v>407</v>
      </c>
      <c r="AC285" t="s">
        <v>672</v>
      </c>
      <c r="AD285" t="s">
        <v>671</v>
      </c>
      <c r="AE285">
        <v>10</v>
      </c>
      <c r="AF285">
        <v>4</v>
      </c>
      <c r="AH285" t="s">
        <v>408</v>
      </c>
      <c r="AJ285" t="s">
        <v>37</v>
      </c>
      <c r="AK285" t="s">
        <v>115</v>
      </c>
      <c r="AM285">
        <v>2814</v>
      </c>
      <c r="AN285">
        <v>1462</v>
      </c>
    </row>
    <row r="286" spans="1:40" x14ac:dyDescent="0.25">
      <c r="A286" t="s">
        <v>407</v>
      </c>
      <c r="B286" t="s">
        <v>407</v>
      </c>
      <c r="C286" t="s">
        <v>407</v>
      </c>
      <c r="D286" t="s">
        <v>407</v>
      </c>
      <c r="E286" t="s">
        <v>407</v>
      </c>
      <c r="F286" t="s">
        <v>407</v>
      </c>
      <c r="G286" t="s">
        <v>407</v>
      </c>
      <c r="H286" t="s">
        <v>407</v>
      </c>
      <c r="I286" t="s">
        <v>407</v>
      </c>
      <c r="J286" t="s">
        <v>407</v>
      </c>
      <c r="K286" t="s">
        <v>407</v>
      </c>
      <c r="L286" t="s">
        <v>407</v>
      </c>
      <c r="M286" t="s">
        <v>407</v>
      </c>
      <c r="N286" t="s">
        <v>407</v>
      </c>
      <c r="O286" t="s">
        <v>407</v>
      </c>
      <c r="P286" t="s">
        <v>407</v>
      </c>
      <c r="Q286" t="s">
        <v>407</v>
      </c>
      <c r="R286" t="s">
        <v>407</v>
      </c>
      <c r="S286" t="s">
        <v>407</v>
      </c>
      <c r="T286" t="s">
        <v>407</v>
      </c>
      <c r="U286" t="s">
        <v>407</v>
      </c>
      <c r="V286" t="s">
        <v>407</v>
      </c>
      <c r="W286" t="s">
        <v>407</v>
      </c>
      <c r="X286" t="s">
        <v>407</v>
      </c>
      <c r="Y286" t="s">
        <v>407</v>
      </c>
      <c r="Z286" t="s">
        <v>407</v>
      </c>
      <c r="AA286" t="s">
        <v>407</v>
      </c>
      <c r="AB286" t="s">
        <v>407</v>
      </c>
      <c r="AC286" t="s">
        <v>672</v>
      </c>
      <c r="AD286" t="s">
        <v>671</v>
      </c>
      <c r="AE286">
        <v>10</v>
      </c>
      <c r="AF286">
        <v>5</v>
      </c>
      <c r="AH286" t="s">
        <v>408</v>
      </c>
      <c r="AJ286" t="s">
        <v>37</v>
      </c>
      <c r="AK286" t="s">
        <v>115</v>
      </c>
      <c r="AM286">
        <v>3728</v>
      </c>
      <c r="AN286">
        <v>2905</v>
      </c>
    </row>
    <row r="287" spans="1:40" x14ac:dyDescent="0.25">
      <c r="A287" t="s">
        <v>407</v>
      </c>
      <c r="B287" t="s">
        <v>407</v>
      </c>
      <c r="C287" t="s">
        <v>407</v>
      </c>
      <c r="D287" t="s">
        <v>407</v>
      </c>
      <c r="E287" t="s">
        <v>407</v>
      </c>
      <c r="F287" t="s">
        <v>407</v>
      </c>
      <c r="G287" t="s">
        <v>407</v>
      </c>
      <c r="H287" t="s">
        <v>407</v>
      </c>
      <c r="I287" t="s">
        <v>407</v>
      </c>
      <c r="J287" t="s">
        <v>407</v>
      </c>
      <c r="K287" t="s">
        <v>407</v>
      </c>
      <c r="L287" t="s">
        <v>407</v>
      </c>
      <c r="M287" t="s">
        <v>407</v>
      </c>
      <c r="N287" t="s">
        <v>407</v>
      </c>
      <c r="O287" t="s">
        <v>407</v>
      </c>
      <c r="P287" t="s">
        <v>407</v>
      </c>
      <c r="Q287" t="s">
        <v>407</v>
      </c>
      <c r="R287" t="s">
        <v>407</v>
      </c>
      <c r="S287" t="s">
        <v>407</v>
      </c>
      <c r="T287" t="s">
        <v>407</v>
      </c>
      <c r="U287" t="s">
        <v>407</v>
      </c>
      <c r="V287" t="s">
        <v>407</v>
      </c>
      <c r="W287" t="s">
        <v>407</v>
      </c>
      <c r="X287" t="s">
        <v>407</v>
      </c>
      <c r="Y287" t="s">
        <v>407</v>
      </c>
      <c r="Z287" t="s">
        <v>407</v>
      </c>
      <c r="AA287" t="s">
        <v>407</v>
      </c>
      <c r="AB287" t="s">
        <v>407</v>
      </c>
      <c r="AC287" t="s">
        <v>672</v>
      </c>
      <c r="AD287" t="s">
        <v>671</v>
      </c>
      <c r="AE287">
        <v>10</v>
      </c>
      <c r="AF287">
        <v>6</v>
      </c>
      <c r="AH287" t="s">
        <v>411</v>
      </c>
      <c r="AJ287" t="s">
        <v>41</v>
      </c>
      <c r="AK287" t="s">
        <v>119</v>
      </c>
      <c r="AM287">
        <v>1254</v>
      </c>
      <c r="AN287">
        <v>1818</v>
      </c>
    </row>
    <row r="288" spans="1:40" x14ac:dyDescent="0.25">
      <c r="A288" t="s">
        <v>407</v>
      </c>
      <c r="B288" t="s">
        <v>407</v>
      </c>
      <c r="C288" t="s">
        <v>407</v>
      </c>
      <c r="D288" t="s">
        <v>407</v>
      </c>
      <c r="E288" t="s">
        <v>407</v>
      </c>
      <c r="F288" t="s">
        <v>407</v>
      </c>
      <c r="G288" t="s">
        <v>407</v>
      </c>
      <c r="H288" t="s">
        <v>407</v>
      </c>
      <c r="I288" t="s">
        <v>407</v>
      </c>
      <c r="J288" t="s">
        <v>407</v>
      </c>
      <c r="K288" t="s">
        <v>407</v>
      </c>
      <c r="L288" t="s">
        <v>407</v>
      </c>
      <c r="M288" t="s">
        <v>407</v>
      </c>
      <c r="N288" t="s">
        <v>407</v>
      </c>
      <c r="O288" t="s">
        <v>407</v>
      </c>
      <c r="P288" t="s">
        <v>407</v>
      </c>
      <c r="Q288" t="s">
        <v>407</v>
      </c>
      <c r="R288" t="s">
        <v>407</v>
      </c>
      <c r="S288" t="s">
        <v>407</v>
      </c>
      <c r="T288" t="s">
        <v>407</v>
      </c>
      <c r="U288" t="s">
        <v>407</v>
      </c>
      <c r="V288" t="s">
        <v>407</v>
      </c>
      <c r="W288" t="s">
        <v>407</v>
      </c>
      <c r="X288" t="s">
        <v>407</v>
      </c>
      <c r="Y288" t="s">
        <v>407</v>
      </c>
      <c r="Z288" t="s">
        <v>407</v>
      </c>
      <c r="AA288" t="s">
        <v>407</v>
      </c>
      <c r="AB288" t="s">
        <v>407</v>
      </c>
      <c r="AC288" t="s">
        <v>672</v>
      </c>
      <c r="AD288" t="s">
        <v>671</v>
      </c>
      <c r="AE288">
        <v>10</v>
      </c>
      <c r="AF288">
        <v>7</v>
      </c>
      <c r="AG288">
        <v>1</v>
      </c>
      <c r="AH288" t="s">
        <v>673</v>
      </c>
      <c r="AJ288" t="s">
        <v>126</v>
      </c>
      <c r="AK288" t="s">
        <v>114</v>
      </c>
      <c r="AM288">
        <v>2852</v>
      </c>
      <c r="AN288">
        <v>2645</v>
      </c>
    </row>
    <row r="289" spans="1:40" x14ac:dyDescent="0.25">
      <c r="A289" t="s">
        <v>407</v>
      </c>
      <c r="B289" t="s">
        <v>407</v>
      </c>
      <c r="C289" t="s">
        <v>407</v>
      </c>
      <c r="D289" t="s">
        <v>407</v>
      </c>
      <c r="E289" t="s">
        <v>407</v>
      </c>
      <c r="F289" t="s">
        <v>407</v>
      </c>
      <c r="G289" t="s">
        <v>407</v>
      </c>
      <c r="H289" t="s">
        <v>407</v>
      </c>
      <c r="I289" t="s">
        <v>407</v>
      </c>
      <c r="J289" t="s">
        <v>407</v>
      </c>
      <c r="K289" t="s">
        <v>407</v>
      </c>
      <c r="L289" t="s">
        <v>407</v>
      </c>
      <c r="M289" t="s">
        <v>407</v>
      </c>
      <c r="N289" t="s">
        <v>407</v>
      </c>
      <c r="O289" t="s">
        <v>407</v>
      </c>
      <c r="P289" t="s">
        <v>407</v>
      </c>
      <c r="Q289" t="s">
        <v>407</v>
      </c>
      <c r="R289" t="s">
        <v>407</v>
      </c>
      <c r="S289" t="s">
        <v>407</v>
      </c>
      <c r="T289" t="s">
        <v>407</v>
      </c>
      <c r="U289" t="s">
        <v>407</v>
      </c>
      <c r="V289" t="s">
        <v>407</v>
      </c>
      <c r="W289" t="s">
        <v>407</v>
      </c>
      <c r="X289" t="s">
        <v>407</v>
      </c>
      <c r="Y289" t="s">
        <v>407</v>
      </c>
      <c r="Z289" t="s">
        <v>407</v>
      </c>
      <c r="AA289" t="s">
        <v>407</v>
      </c>
      <c r="AB289" t="s">
        <v>407</v>
      </c>
      <c r="AC289" t="s">
        <v>672</v>
      </c>
      <c r="AD289" t="s">
        <v>671</v>
      </c>
      <c r="AE289">
        <v>10</v>
      </c>
      <c r="AF289">
        <v>8</v>
      </c>
      <c r="AG289">
        <v>1</v>
      </c>
      <c r="AH289" t="s">
        <v>673</v>
      </c>
      <c r="AJ289" t="s">
        <v>126</v>
      </c>
      <c r="AK289" t="s">
        <v>114</v>
      </c>
      <c r="AM289">
        <v>2843</v>
      </c>
      <c r="AN289">
        <v>2469</v>
      </c>
    </row>
    <row r="290" spans="1:40" x14ac:dyDescent="0.25">
      <c r="A290" t="s">
        <v>407</v>
      </c>
      <c r="B290" t="s">
        <v>407</v>
      </c>
      <c r="C290" t="s">
        <v>407</v>
      </c>
      <c r="D290" t="s">
        <v>407</v>
      </c>
      <c r="E290" t="s">
        <v>407</v>
      </c>
      <c r="F290" t="s">
        <v>407</v>
      </c>
      <c r="G290" t="s">
        <v>407</v>
      </c>
      <c r="H290" t="s">
        <v>407</v>
      </c>
      <c r="I290" t="s">
        <v>407</v>
      </c>
      <c r="J290" t="s">
        <v>407</v>
      </c>
      <c r="K290" t="s">
        <v>407</v>
      </c>
      <c r="L290" t="s">
        <v>407</v>
      </c>
      <c r="M290" t="s">
        <v>407</v>
      </c>
      <c r="N290" t="s">
        <v>407</v>
      </c>
      <c r="O290" t="s">
        <v>407</v>
      </c>
      <c r="P290" t="s">
        <v>407</v>
      </c>
      <c r="Q290" t="s">
        <v>407</v>
      </c>
      <c r="R290" t="s">
        <v>407</v>
      </c>
      <c r="S290" t="s">
        <v>407</v>
      </c>
      <c r="T290" t="s">
        <v>407</v>
      </c>
      <c r="U290" t="s">
        <v>407</v>
      </c>
      <c r="V290" t="s">
        <v>407</v>
      </c>
      <c r="W290" t="s">
        <v>407</v>
      </c>
      <c r="X290" t="s">
        <v>407</v>
      </c>
      <c r="Y290" t="s">
        <v>407</v>
      </c>
      <c r="Z290" t="s">
        <v>407</v>
      </c>
      <c r="AA290" t="s">
        <v>407</v>
      </c>
      <c r="AB290" t="s">
        <v>407</v>
      </c>
      <c r="AC290" t="s">
        <v>672</v>
      </c>
      <c r="AD290" t="s">
        <v>671</v>
      </c>
      <c r="AE290">
        <v>10</v>
      </c>
      <c r="AF290">
        <v>9</v>
      </c>
      <c r="AG290">
        <v>1</v>
      </c>
      <c r="AH290" t="s">
        <v>453</v>
      </c>
      <c r="AJ290" t="s">
        <v>69</v>
      </c>
      <c r="AK290" t="s">
        <v>114</v>
      </c>
      <c r="AM290">
        <v>3671</v>
      </c>
      <c r="AN290">
        <v>537</v>
      </c>
    </row>
    <row r="291" spans="1:40" x14ac:dyDescent="0.25">
      <c r="A291" t="s">
        <v>407</v>
      </c>
      <c r="B291" t="s">
        <v>407</v>
      </c>
      <c r="C291" t="s">
        <v>407</v>
      </c>
      <c r="D291" t="s">
        <v>407</v>
      </c>
      <c r="E291" t="s">
        <v>407</v>
      </c>
      <c r="F291" t="s">
        <v>407</v>
      </c>
      <c r="G291" t="s">
        <v>407</v>
      </c>
      <c r="H291" t="s">
        <v>407</v>
      </c>
      <c r="I291" t="s">
        <v>407</v>
      </c>
      <c r="J291" t="s">
        <v>407</v>
      </c>
      <c r="K291" t="s">
        <v>407</v>
      </c>
      <c r="L291" t="s">
        <v>407</v>
      </c>
      <c r="M291" t="s">
        <v>407</v>
      </c>
      <c r="N291" t="s">
        <v>407</v>
      </c>
      <c r="O291" t="s">
        <v>407</v>
      </c>
      <c r="P291" t="s">
        <v>407</v>
      </c>
      <c r="Q291" t="s">
        <v>407</v>
      </c>
      <c r="R291" t="s">
        <v>407</v>
      </c>
      <c r="S291" t="s">
        <v>407</v>
      </c>
      <c r="T291" t="s">
        <v>407</v>
      </c>
      <c r="U291" t="s">
        <v>407</v>
      </c>
      <c r="V291" t="s">
        <v>407</v>
      </c>
      <c r="W291" t="s">
        <v>407</v>
      </c>
      <c r="X291" t="s">
        <v>407</v>
      </c>
      <c r="Y291" t="s">
        <v>407</v>
      </c>
      <c r="Z291" t="s">
        <v>407</v>
      </c>
      <c r="AA291" t="s">
        <v>407</v>
      </c>
      <c r="AB291" t="s">
        <v>407</v>
      </c>
      <c r="AC291" t="s">
        <v>672</v>
      </c>
      <c r="AD291" t="s">
        <v>671</v>
      </c>
      <c r="AE291">
        <v>10</v>
      </c>
      <c r="AF291">
        <v>10</v>
      </c>
      <c r="AH291" t="s">
        <v>408</v>
      </c>
      <c r="AJ291" t="s">
        <v>37</v>
      </c>
      <c r="AK291" t="s">
        <v>115</v>
      </c>
      <c r="AM291">
        <v>2192</v>
      </c>
      <c r="AN291">
        <v>3288</v>
      </c>
    </row>
    <row r="292" spans="1:40" x14ac:dyDescent="0.25">
      <c r="A292" t="s">
        <v>407</v>
      </c>
      <c r="B292" t="s">
        <v>407</v>
      </c>
      <c r="C292" t="s">
        <v>407</v>
      </c>
      <c r="D292" t="s">
        <v>407</v>
      </c>
      <c r="E292" t="s">
        <v>407</v>
      </c>
      <c r="F292" t="s">
        <v>407</v>
      </c>
      <c r="G292" t="s">
        <v>407</v>
      </c>
      <c r="H292" t="s">
        <v>407</v>
      </c>
      <c r="I292" t="s">
        <v>407</v>
      </c>
      <c r="J292" t="s">
        <v>407</v>
      </c>
      <c r="K292" t="s">
        <v>407</v>
      </c>
      <c r="L292" t="s">
        <v>407</v>
      </c>
      <c r="M292" t="s">
        <v>407</v>
      </c>
      <c r="N292" t="s">
        <v>407</v>
      </c>
      <c r="O292" t="s">
        <v>407</v>
      </c>
      <c r="P292" t="s">
        <v>407</v>
      </c>
      <c r="Q292" t="s">
        <v>407</v>
      </c>
      <c r="R292" t="s">
        <v>407</v>
      </c>
      <c r="S292" t="s">
        <v>407</v>
      </c>
      <c r="T292" t="s">
        <v>407</v>
      </c>
      <c r="U292" t="s">
        <v>407</v>
      </c>
      <c r="V292" t="s">
        <v>407</v>
      </c>
      <c r="W292" t="s">
        <v>407</v>
      </c>
      <c r="X292" t="s">
        <v>407</v>
      </c>
      <c r="Y292" t="s">
        <v>407</v>
      </c>
      <c r="Z292" t="s">
        <v>407</v>
      </c>
      <c r="AA292" t="s">
        <v>407</v>
      </c>
      <c r="AB292" t="s">
        <v>407</v>
      </c>
      <c r="AC292" t="s">
        <v>675</v>
      </c>
      <c r="AD292" t="s">
        <v>674</v>
      </c>
      <c r="AE292">
        <v>10</v>
      </c>
      <c r="AF292">
        <v>1</v>
      </c>
      <c r="AG292">
        <v>1</v>
      </c>
      <c r="AH292" t="s">
        <v>450</v>
      </c>
      <c r="AJ292" t="s">
        <v>67</v>
      </c>
      <c r="AK292" t="s">
        <v>114</v>
      </c>
      <c r="AM292">
        <v>2526</v>
      </c>
      <c r="AN292">
        <v>624</v>
      </c>
    </row>
    <row r="293" spans="1:40" x14ac:dyDescent="0.25">
      <c r="A293" t="s">
        <v>407</v>
      </c>
      <c r="B293" t="s">
        <v>407</v>
      </c>
      <c r="C293" t="s">
        <v>407</v>
      </c>
      <c r="D293" t="s">
        <v>407</v>
      </c>
      <c r="E293" t="s">
        <v>407</v>
      </c>
      <c r="F293" t="s">
        <v>407</v>
      </c>
      <c r="G293" t="s">
        <v>407</v>
      </c>
      <c r="H293" t="s">
        <v>407</v>
      </c>
      <c r="I293" t="s">
        <v>407</v>
      </c>
      <c r="J293" t="s">
        <v>407</v>
      </c>
      <c r="K293" t="s">
        <v>407</v>
      </c>
      <c r="L293" t="s">
        <v>407</v>
      </c>
      <c r="M293" t="s">
        <v>407</v>
      </c>
      <c r="N293" t="s">
        <v>407</v>
      </c>
      <c r="O293" t="s">
        <v>407</v>
      </c>
      <c r="P293" t="s">
        <v>407</v>
      </c>
      <c r="Q293" t="s">
        <v>407</v>
      </c>
      <c r="R293" t="s">
        <v>407</v>
      </c>
      <c r="S293" t="s">
        <v>407</v>
      </c>
      <c r="T293" t="s">
        <v>407</v>
      </c>
      <c r="U293" t="s">
        <v>407</v>
      </c>
      <c r="V293" t="s">
        <v>407</v>
      </c>
      <c r="W293" t="s">
        <v>407</v>
      </c>
      <c r="X293" t="s">
        <v>407</v>
      </c>
      <c r="Y293" t="s">
        <v>407</v>
      </c>
      <c r="Z293" t="s">
        <v>407</v>
      </c>
      <c r="AA293" t="s">
        <v>407</v>
      </c>
      <c r="AB293" t="s">
        <v>407</v>
      </c>
      <c r="AC293" t="s">
        <v>675</v>
      </c>
      <c r="AD293" t="s">
        <v>674</v>
      </c>
      <c r="AE293">
        <v>10</v>
      </c>
      <c r="AF293">
        <v>2</v>
      </c>
      <c r="AH293" t="s">
        <v>408</v>
      </c>
      <c r="AJ293" t="s">
        <v>37</v>
      </c>
      <c r="AK293" t="s">
        <v>115</v>
      </c>
      <c r="AM293">
        <v>3909</v>
      </c>
      <c r="AN293">
        <v>1447</v>
      </c>
    </row>
    <row r="294" spans="1:40" x14ac:dyDescent="0.25">
      <c r="A294" t="s">
        <v>407</v>
      </c>
      <c r="B294" t="s">
        <v>407</v>
      </c>
      <c r="C294" t="s">
        <v>407</v>
      </c>
      <c r="D294" t="s">
        <v>407</v>
      </c>
      <c r="E294" t="s">
        <v>407</v>
      </c>
      <c r="F294" t="s">
        <v>407</v>
      </c>
      <c r="G29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407</v>
      </c>
      <c r="M294" t="s">
        <v>407</v>
      </c>
      <c r="N294" t="s">
        <v>407</v>
      </c>
      <c r="O294" t="s">
        <v>407</v>
      </c>
      <c r="P294" t="s">
        <v>407</v>
      </c>
      <c r="Q294" t="s">
        <v>407</v>
      </c>
      <c r="R294" t="s">
        <v>407</v>
      </c>
      <c r="S294" t="s">
        <v>407</v>
      </c>
      <c r="T294" t="s">
        <v>407</v>
      </c>
      <c r="U294" t="s">
        <v>407</v>
      </c>
      <c r="V294" t="s">
        <v>407</v>
      </c>
      <c r="W294" t="s">
        <v>407</v>
      </c>
      <c r="X294" t="s">
        <v>407</v>
      </c>
      <c r="Y294" t="s">
        <v>407</v>
      </c>
      <c r="Z294" t="s">
        <v>407</v>
      </c>
      <c r="AA294" t="s">
        <v>407</v>
      </c>
      <c r="AB294" t="s">
        <v>407</v>
      </c>
      <c r="AC294" t="s">
        <v>675</v>
      </c>
      <c r="AD294" t="s">
        <v>674</v>
      </c>
      <c r="AE294">
        <v>10</v>
      </c>
      <c r="AF294">
        <v>3</v>
      </c>
      <c r="AH294" t="s">
        <v>408</v>
      </c>
      <c r="AJ294" t="s">
        <v>37</v>
      </c>
      <c r="AK294" t="s">
        <v>115</v>
      </c>
      <c r="AM294">
        <v>1472</v>
      </c>
      <c r="AN294">
        <v>2085</v>
      </c>
    </row>
    <row r="295" spans="1:40" x14ac:dyDescent="0.25">
      <c r="A295" t="s">
        <v>407</v>
      </c>
      <c r="B295" t="s">
        <v>407</v>
      </c>
      <c r="C295" t="s">
        <v>407</v>
      </c>
      <c r="D295" t="s">
        <v>407</v>
      </c>
      <c r="E295" t="s">
        <v>407</v>
      </c>
      <c r="F295" t="s">
        <v>407</v>
      </c>
      <c r="G295" t="s">
        <v>407</v>
      </c>
      <c r="H295" t="s">
        <v>407</v>
      </c>
      <c r="I295" t="s">
        <v>407</v>
      </c>
      <c r="J295" t="s">
        <v>407</v>
      </c>
      <c r="K295" t="s">
        <v>407</v>
      </c>
      <c r="L295" t="s">
        <v>407</v>
      </c>
      <c r="M295" t="s">
        <v>407</v>
      </c>
      <c r="N295" t="s">
        <v>407</v>
      </c>
      <c r="O295" t="s">
        <v>407</v>
      </c>
      <c r="P295" t="s">
        <v>407</v>
      </c>
      <c r="Q295" t="s">
        <v>407</v>
      </c>
      <c r="R295" t="s">
        <v>407</v>
      </c>
      <c r="S295" t="s">
        <v>407</v>
      </c>
      <c r="T295" t="s">
        <v>407</v>
      </c>
      <c r="U295" t="s">
        <v>407</v>
      </c>
      <c r="V295" t="s">
        <v>407</v>
      </c>
      <c r="W295" t="s">
        <v>407</v>
      </c>
      <c r="X295" t="s">
        <v>407</v>
      </c>
      <c r="Y295" t="s">
        <v>407</v>
      </c>
      <c r="Z295" t="s">
        <v>407</v>
      </c>
      <c r="AA295" t="s">
        <v>407</v>
      </c>
      <c r="AB295" t="s">
        <v>407</v>
      </c>
      <c r="AC295" t="s">
        <v>675</v>
      </c>
      <c r="AD295" t="s">
        <v>674</v>
      </c>
      <c r="AE295">
        <v>10</v>
      </c>
      <c r="AF295">
        <v>4</v>
      </c>
      <c r="AG295">
        <v>1</v>
      </c>
      <c r="AH295" t="s">
        <v>409</v>
      </c>
      <c r="AJ295" t="s">
        <v>38</v>
      </c>
      <c r="AK295" t="s">
        <v>114</v>
      </c>
      <c r="AM295">
        <v>1294</v>
      </c>
      <c r="AN295">
        <v>2296</v>
      </c>
    </row>
    <row r="296" spans="1:40" x14ac:dyDescent="0.25">
      <c r="A296" t="s">
        <v>407</v>
      </c>
      <c r="B296" t="s">
        <v>407</v>
      </c>
      <c r="C296" t="s">
        <v>407</v>
      </c>
      <c r="D296" t="s">
        <v>407</v>
      </c>
      <c r="E296" t="s">
        <v>407</v>
      </c>
      <c r="F296" t="s">
        <v>407</v>
      </c>
      <c r="G296" t="s">
        <v>407</v>
      </c>
      <c r="H296" t="s">
        <v>407</v>
      </c>
      <c r="I296" t="s">
        <v>407</v>
      </c>
      <c r="J296" t="s">
        <v>407</v>
      </c>
      <c r="K296" t="s">
        <v>407</v>
      </c>
      <c r="L296" t="s">
        <v>407</v>
      </c>
      <c r="M296" t="s">
        <v>407</v>
      </c>
      <c r="N296" t="s">
        <v>407</v>
      </c>
      <c r="O296" t="s">
        <v>407</v>
      </c>
      <c r="P296" t="s">
        <v>407</v>
      </c>
      <c r="Q296" t="s">
        <v>407</v>
      </c>
      <c r="R296" t="s">
        <v>407</v>
      </c>
      <c r="S296" t="s">
        <v>407</v>
      </c>
      <c r="T296" t="s">
        <v>407</v>
      </c>
      <c r="U296" t="s">
        <v>407</v>
      </c>
      <c r="V296" t="s">
        <v>407</v>
      </c>
      <c r="W296" t="s">
        <v>407</v>
      </c>
      <c r="X296" t="s">
        <v>407</v>
      </c>
      <c r="Y296" t="s">
        <v>407</v>
      </c>
      <c r="Z296" t="s">
        <v>407</v>
      </c>
      <c r="AA296" t="s">
        <v>407</v>
      </c>
      <c r="AB296" t="s">
        <v>407</v>
      </c>
      <c r="AC296" t="s">
        <v>675</v>
      </c>
      <c r="AD296" t="s">
        <v>674</v>
      </c>
      <c r="AE296">
        <v>10</v>
      </c>
      <c r="AF296">
        <v>5</v>
      </c>
      <c r="AH296" t="s">
        <v>408</v>
      </c>
      <c r="AJ296" t="s">
        <v>37</v>
      </c>
      <c r="AK296" t="s">
        <v>115</v>
      </c>
      <c r="AM296">
        <v>4352</v>
      </c>
      <c r="AN296">
        <v>2742</v>
      </c>
    </row>
    <row r="297" spans="1:40" x14ac:dyDescent="0.25">
      <c r="A297" t="s">
        <v>407</v>
      </c>
      <c r="B297" t="s">
        <v>407</v>
      </c>
      <c r="C297" t="s">
        <v>407</v>
      </c>
      <c r="D297" t="s">
        <v>407</v>
      </c>
      <c r="E297" t="s">
        <v>407</v>
      </c>
      <c r="F297" t="s">
        <v>407</v>
      </c>
      <c r="G297" t="s">
        <v>407</v>
      </c>
      <c r="H297" t="s">
        <v>407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407</v>
      </c>
      <c r="O297" t="s">
        <v>407</v>
      </c>
      <c r="P297" t="s">
        <v>407</v>
      </c>
      <c r="Q297" t="s">
        <v>407</v>
      </c>
      <c r="R297" t="s">
        <v>407</v>
      </c>
      <c r="S297" t="s">
        <v>407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t="s">
        <v>407</v>
      </c>
      <c r="AA297" t="s">
        <v>407</v>
      </c>
      <c r="AB297" t="s">
        <v>407</v>
      </c>
      <c r="AC297" t="s">
        <v>675</v>
      </c>
      <c r="AD297" t="s">
        <v>674</v>
      </c>
      <c r="AE297">
        <v>10</v>
      </c>
      <c r="AF297">
        <v>6</v>
      </c>
      <c r="AH297" t="s">
        <v>408</v>
      </c>
      <c r="AJ297" t="s">
        <v>37</v>
      </c>
      <c r="AK297" t="s">
        <v>115</v>
      </c>
      <c r="AM297">
        <v>3786</v>
      </c>
      <c r="AN297">
        <v>2431</v>
      </c>
    </row>
    <row r="298" spans="1:40" x14ac:dyDescent="0.25">
      <c r="A298" t="s">
        <v>407</v>
      </c>
      <c r="B298" t="s">
        <v>407</v>
      </c>
      <c r="C298" t="s">
        <v>407</v>
      </c>
      <c r="D298" t="s">
        <v>407</v>
      </c>
      <c r="E298" t="s">
        <v>407</v>
      </c>
      <c r="F298" t="s">
        <v>407</v>
      </c>
      <c r="G298" t="s">
        <v>407</v>
      </c>
      <c r="H298" t="s">
        <v>407</v>
      </c>
      <c r="I298" t="s">
        <v>407</v>
      </c>
      <c r="J298" t="s">
        <v>407</v>
      </c>
      <c r="K298" t="s">
        <v>407</v>
      </c>
      <c r="L298" t="s">
        <v>407</v>
      </c>
      <c r="M298" t="s">
        <v>407</v>
      </c>
      <c r="N298" t="s">
        <v>407</v>
      </c>
      <c r="O298" t="s">
        <v>407</v>
      </c>
      <c r="P298" t="s">
        <v>407</v>
      </c>
      <c r="Q298" t="s">
        <v>407</v>
      </c>
      <c r="R298" t="s">
        <v>407</v>
      </c>
      <c r="S298" t="s">
        <v>407</v>
      </c>
      <c r="T298" t="s">
        <v>407</v>
      </c>
      <c r="U298" t="s">
        <v>407</v>
      </c>
      <c r="V298" t="s">
        <v>407</v>
      </c>
      <c r="W298" t="s">
        <v>407</v>
      </c>
      <c r="X298" t="s">
        <v>407</v>
      </c>
      <c r="Y298" t="s">
        <v>407</v>
      </c>
      <c r="Z298" t="s">
        <v>407</v>
      </c>
      <c r="AA298" t="s">
        <v>407</v>
      </c>
      <c r="AB298" t="s">
        <v>407</v>
      </c>
      <c r="AC298" t="s">
        <v>675</v>
      </c>
      <c r="AD298" t="s">
        <v>674</v>
      </c>
      <c r="AE298">
        <v>10</v>
      </c>
      <c r="AF298">
        <v>7</v>
      </c>
      <c r="AH298" t="s">
        <v>408</v>
      </c>
      <c r="AJ298" t="s">
        <v>37</v>
      </c>
      <c r="AK298" t="s">
        <v>115</v>
      </c>
      <c r="AM298">
        <v>3602</v>
      </c>
      <c r="AN298">
        <v>3449</v>
      </c>
    </row>
    <row r="299" spans="1:40" x14ac:dyDescent="0.25">
      <c r="A299" t="s">
        <v>407</v>
      </c>
      <c r="B299" t="s">
        <v>407</v>
      </c>
      <c r="C299" t="s">
        <v>407</v>
      </c>
      <c r="D299" t="s">
        <v>407</v>
      </c>
      <c r="E299" t="s">
        <v>407</v>
      </c>
      <c r="F299" t="s">
        <v>407</v>
      </c>
      <c r="G299" t="s">
        <v>407</v>
      </c>
      <c r="H299" t="s">
        <v>407</v>
      </c>
      <c r="I299" t="s">
        <v>407</v>
      </c>
      <c r="J299" t="s">
        <v>407</v>
      </c>
      <c r="K299" t="s">
        <v>407</v>
      </c>
      <c r="L299" t="s">
        <v>407</v>
      </c>
      <c r="M299" t="s">
        <v>407</v>
      </c>
      <c r="N299" t="s">
        <v>407</v>
      </c>
      <c r="O299" t="s">
        <v>407</v>
      </c>
      <c r="P299" t="s">
        <v>407</v>
      </c>
      <c r="Q299" t="s">
        <v>407</v>
      </c>
      <c r="R299" t="s">
        <v>407</v>
      </c>
      <c r="S299" t="s">
        <v>407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407</v>
      </c>
      <c r="AB299" t="s">
        <v>407</v>
      </c>
      <c r="AC299" t="s">
        <v>675</v>
      </c>
      <c r="AD299" t="s">
        <v>674</v>
      </c>
      <c r="AE299">
        <v>10</v>
      </c>
      <c r="AF299">
        <v>8</v>
      </c>
      <c r="AH299" t="s">
        <v>415</v>
      </c>
      <c r="AJ299" t="s">
        <v>44</v>
      </c>
      <c r="AK299" t="s">
        <v>120</v>
      </c>
      <c r="AM299">
        <v>4298</v>
      </c>
      <c r="AN299">
        <v>2641</v>
      </c>
    </row>
    <row r="300" spans="1:40" x14ac:dyDescent="0.25">
      <c r="A300" t="s">
        <v>407</v>
      </c>
      <c r="B300" t="s">
        <v>407</v>
      </c>
      <c r="C300" t="s">
        <v>407</v>
      </c>
      <c r="D300" t="s">
        <v>407</v>
      </c>
      <c r="E300" t="s">
        <v>407</v>
      </c>
      <c r="F300" t="s">
        <v>407</v>
      </c>
      <c r="G300" t="s">
        <v>407</v>
      </c>
      <c r="H300" t="s">
        <v>407</v>
      </c>
      <c r="I300" t="s">
        <v>407</v>
      </c>
      <c r="J300" t="s">
        <v>407</v>
      </c>
      <c r="K300" t="s">
        <v>407</v>
      </c>
      <c r="L300" t="s">
        <v>407</v>
      </c>
      <c r="M300" t="s">
        <v>407</v>
      </c>
      <c r="N300" t="s">
        <v>407</v>
      </c>
      <c r="O300" t="s">
        <v>407</v>
      </c>
      <c r="P300" t="s">
        <v>407</v>
      </c>
      <c r="Q300" t="s">
        <v>407</v>
      </c>
      <c r="R300" t="s">
        <v>407</v>
      </c>
      <c r="S300" t="s">
        <v>407</v>
      </c>
      <c r="T300" t="s">
        <v>407</v>
      </c>
      <c r="U300" t="s">
        <v>407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675</v>
      </c>
      <c r="AD300" t="s">
        <v>674</v>
      </c>
      <c r="AE300">
        <v>10</v>
      </c>
      <c r="AF300">
        <v>9</v>
      </c>
      <c r="AH300" t="s">
        <v>415</v>
      </c>
      <c r="AJ300" t="s">
        <v>44</v>
      </c>
      <c r="AK300" t="s">
        <v>120</v>
      </c>
      <c r="AM300">
        <v>4071</v>
      </c>
      <c r="AN300">
        <v>1156</v>
      </c>
    </row>
    <row r="301" spans="1:40" x14ac:dyDescent="0.25">
      <c r="A301" t="s">
        <v>407</v>
      </c>
      <c r="B301" t="s">
        <v>407</v>
      </c>
      <c r="C301" t="s">
        <v>407</v>
      </c>
      <c r="D301" t="s">
        <v>407</v>
      </c>
      <c r="E301" t="s">
        <v>407</v>
      </c>
      <c r="F301" t="s">
        <v>407</v>
      </c>
      <c r="G301" t="s">
        <v>407</v>
      </c>
      <c r="H301" t="s">
        <v>407</v>
      </c>
      <c r="I301" t="s">
        <v>407</v>
      </c>
      <c r="J301" t="s">
        <v>407</v>
      </c>
      <c r="K301" t="s">
        <v>407</v>
      </c>
      <c r="L301" t="s">
        <v>407</v>
      </c>
      <c r="M301" t="s">
        <v>407</v>
      </c>
      <c r="N301" t="s">
        <v>407</v>
      </c>
      <c r="O301" t="s">
        <v>407</v>
      </c>
      <c r="P301" t="s">
        <v>407</v>
      </c>
      <c r="Q301" t="s">
        <v>407</v>
      </c>
      <c r="R301" t="s">
        <v>407</v>
      </c>
      <c r="S301" t="s">
        <v>407</v>
      </c>
      <c r="T301" t="s">
        <v>407</v>
      </c>
      <c r="U301" t="s">
        <v>407</v>
      </c>
      <c r="V301" t="s">
        <v>407</v>
      </c>
      <c r="W301" t="s">
        <v>407</v>
      </c>
      <c r="X301" t="s">
        <v>407</v>
      </c>
      <c r="Y301" t="s">
        <v>407</v>
      </c>
      <c r="Z301" t="s">
        <v>407</v>
      </c>
      <c r="AA301" t="s">
        <v>407</v>
      </c>
      <c r="AB301" t="s">
        <v>407</v>
      </c>
      <c r="AC301" t="s">
        <v>675</v>
      </c>
      <c r="AD301" t="s">
        <v>674</v>
      </c>
      <c r="AE301">
        <v>10</v>
      </c>
      <c r="AF301">
        <v>10</v>
      </c>
      <c r="AG301">
        <v>1</v>
      </c>
      <c r="AH301" t="s">
        <v>409</v>
      </c>
      <c r="AJ301" t="s">
        <v>38</v>
      </c>
      <c r="AK301" t="s">
        <v>114</v>
      </c>
      <c r="AM301">
        <v>1569</v>
      </c>
      <c r="AN301">
        <v>2636</v>
      </c>
    </row>
    <row r="302" spans="1:40" x14ac:dyDescent="0.25">
      <c r="A302" t="s">
        <v>407</v>
      </c>
      <c r="B302" t="s">
        <v>407</v>
      </c>
      <c r="C302" t="s">
        <v>407</v>
      </c>
      <c r="D302" t="s">
        <v>407</v>
      </c>
      <c r="E302" t="s">
        <v>407</v>
      </c>
      <c r="F302" t="s">
        <v>407</v>
      </c>
      <c r="G302" t="s">
        <v>407</v>
      </c>
      <c r="H302" t="s">
        <v>407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407</v>
      </c>
      <c r="AC302" t="s">
        <v>677</v>
      </c>
      <c r="AD302" t="s">
        <v>676</v>
      </c>
      <c r="AE302">
        <v>10</v>
      </c>
      <c r="AF302">
        <v>1</v>
      </c>
      <c r="AH302" t="s">
        <v>411</v>
      </c>
      <c r="AJ302" t="s">
        <v>41</v>
      </c>
      <c r="AK302" t="s">
        <v>119</v>
      </c>
      <c r="AM302">
        <v>2212</v>
      </c>
      <c r="AN302">
        <v>3412</v>
      </c>
    </row>
    <row r="303" spans="1:40" x14ac:dyDescent="0.25">
      <c r="A303" t="s">
        <v>407</v>
      </c>
      <c r="B303" t="s">
        <v>407</v>
      </c>
      <c r="C303" t="s">
        <v>407</v>
      </c>
      <c r="D303" t="s">
        <v>407</v>
      </c>
      <c r="E303" t="s">
        <v>407</v>
      </c>
      <c r="F303" t="s">
        <v>407</v>
      </c>
      <c r="G303" t="s">
        <v>407</v>
      </c>
      <c r="H303" t="s">
        <v>407</v>
      </c>
      <c r="I303" t="s">
        <v>407</v>
      </c>
      <c r="J303" t="s">
        <v>407</v>
      </c>
      <c r="K303" t="s">
        <v>407</v>
      </c>
      <c r="L303" t="s">
        <v>407</v>
      </c>
      <c r="M303" t="s">
        <v>407</v>
      </c>
      <c r="N303" t="s">
        <v>407</v>
      </c>
      <c r="O303" t="s">
        <v>407</v>
      </c>
      <c r="P303" t="s">
        <v>407</v>
      </c>
      <c r="Q303" t="s">
        <v>407</v>
      </c>
      <c r="R303" t="s">
        <v>407</v>
      </c>
      <c r="S303" t="s">
        <v>407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677</v>
      </c>
      <c r="AD303" t="s">
        <v>676</v>
      </c>
      <c r="AE303">
        <v>10</v>
      </c>
      <c r="AF303">
        <v>2</v>
      </c>
      <c r="AG303">
        <v>3</v>
      </c>
      <c r="AH303" t="s">
        <v>410</v>
      </c>
      <c r="AJ303" t="s">
        <v>40</v>
      </c>
      <c r="AK303" t="s">
        <v>118</v>
      </c>
      <c r="AM303">
        <v>2090</v>
      </c>
      <c r="AN303">
        <v>2335</v>
      </c>
    </row>
    <row r="304" spans="1:40" x14ac:dyDescent="0.25">
      <c r="A304" t="s">
        <v>407</v>
      </c>
      <c r="B304" t="s">
        <v>407</v>
      </c>
      <c r="C304" t="s">
        <v>407</v>
      </c>
      <c r="D304" t="s">
        <v>407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407</v>
      </c>
      <c r="R304" t="s">
        <v>407</v>
      </c>
      <c r="S304" t="s">
        <v>407</v>
      </c>
      <c r="T304" t="s">
        <v>407</v>
      </c>
      <c r="U304" t="s">
        <v>407</v>
      </c>
      <c r="V304" t="s">
        <v>407</v>
      </c>
      <c r="W304" t="s">
        <v>407</v>
      </c>
      <c r="X304" t="s">
        <v>407</v>
      </c>
      <c r="Y304" t="s">
        <v>407</v>
      </c>
      <c r="Z304" t="s">
        <v>407</v>
      </c>
      <c r="AA304" t="s">
        <v>407</v>
      </c>
      <c r="AB304" t="s">
        <v>407</v>
      </c>
      <c r="AC304" t="s">
        <v>677</v>
      </c>
      <c r="AD304" t="s">
        <v>676</v>
      </c>
      <c r="AE304">
        <v>10</v>
      </c>
      <c r="AF304">
        <v>3</v>
      </c>
      <c r="AH304" t="s">
        <v>408</v>
      </c>
      <c r="AJ304" t="s">
        <v>37</v>
      </c>
      <c r="AK304" t="s">
        <v>115</v>
      </c>
      <c r="AM304">
        <v>1199</v>
      </c>
      <c r="AN304">
        <v>1519</v>
      </c>
    </row>
    <row r="305" spans="1:40" x14ac:dyDescent="0.25">
      <c r="A305" t="s">
        <v>407</v>
      </c>
      <c r="B305" t="s">
        <v>407</v>
      </c>
      <c r="C305" t="s">
        <v>407</v>
      </c>
      <c r="D305" t="s">
        <v>407</v>
      </c>
      <c r="E305" t="s">
        <v>407</v>
      </c>
      <c r="F305" t="s">
        <v>407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L305" t="s">
        <v>407</v>
      </c>
      <c r="M305" t="s">
        <v>407</v>
      </c>
      <c r="N305" t="s">
        <v>407</v>
      </c>
      <c r="O305" t="s">
        <v>407</v>
      </c>
      <c r="P305" t="s">
        <v>407</v>
      </c>
      <c r="Q305" t="s">
        <v>407</v>
      </c>
      <c r="R305" t="s">
        <v>407</v>
      </c>
      <c r="S305" t="s">
        <v>407</v>
      </c>
      <c r="T305" t="s">
        <v>407</v>
      </c>
      <c r="U305" t="s">
        <v>407</v>
      </c>
      <c r="V305" t="s">
        <v>407</v>
      </c>
      <c r="W305" t="s">
        <v>407</v>
      </c>
      <c r="X305" t="s">
        <v>407</v>
      </c>
      <c r="Y305" t="s">
        <v>407</v>
      </c>
      <c r="Z305" t="s">
        <v>407</v>
      </c>
      <c r="AA305" t="s">
        <v>407</v>
      </c>
      <c r="AB305" t="s">
        <v>407</v>
      </c>
      <c r="AC305" t="s">
        <v>677</v>
      </c>
      <c r="AD305" t="s">
        <v>676</v>
      </c>
      <c r="AE305">
        <v>10</v>
      </c>
      <c r="AF305">
        <v>4</v>
      </c>
      <c r="AH305" t="s">
        <v>408</v>
      </c>
      <c r="AJ305" t="s">
        <v>37</v>
      </c>
      <c r="AK305" t="s">
        <v>115</v>
      </c>
      <c r="AM305">
        <v>1217</v>
      </c>
      <c r="AN305">
        <v>1566</v>
      </c>
    </row>
    <row r="306" spans="1:40" x14ac:dyDescent="0.25">
      <c r="A306" t="s">
        <v>407</v>
      </c>
      <c r="B306" t="s">
        <v>407</v>
      </c>
      <c r="C306" t="s">
        <v>407</v>
      </c>
      <c r="D306" t="s">
        <v>407</v>
      </c>
      <c r="E306" t="s">
        <v>407</v>
      </c>
      <c r="F306" t="s">
        <v>407</v>
      </c>
      <c r="G306" t="s">
        <v>407</v>
      </c>
      <c r="H306" t="s">
        <v>407</v>
      </c>
      <c r="I306" t="s">
        <v>407</v>
      </c>
      <c r="J306" t="s">
        <v>407</v>
      </c>
      <c r="K306" t="s">
        <v>407</v>
      </c>
      <c r="L306" t="s">
        <v>407</v>
      </c>
      <c r="M306" t="s">
        <v>407</v>
      </c>
      <c r="N306" t="s">
        <v>407</v>
      </c>
      <c r="O306" t="s">
        <v>407</v>
      </c>
      <c r="P306" t="s">
        <v>407</v>
      </c>
      <c r="Q306" t="s">
        <v>407</v>
      </c>
      <c r="R306" t="s">
        <v>407</v>
      </c>
      <c r="S306" t="s">
        <v>407</v>
      </c>
      <c r="T306" t="s">
        <v>407</v>
      </c>
      <c r="U306" t="s">
        <v>407</v>
      </c>
      <c r="V306" t="s">
        <v>407</v>
      </c>
      <c r="W306" t="s">
        <v>407</v>
      </c>
      <c r="X306" t="s">
        <v>407</v>
      </c>
      <c r="Y306" t="s">
        <v>407</v>
      </c>
      <c r="Z306" t="s">
        <v>407</v>
      </c>
      <c r="AA306" t="s">
        <v>407</v>
      </c>
      <c r="AB306" t="s">
        <v>407</v>
      </c>
      <c r="AC306" t="s">
        <v>677</v>
      </c>
      <c r="AD306" t="s">
        <v>676</v>
      </c>
      <c r="AE306">
        <v>10</v>
      </c>
      <c r="AF306">
        <v>5</v>
      </c>
      <c r="AH306" t="s">
        <v>408</v>
      </c>
      <c r="AJ306" t="s">
        <v>37</v>
      </c>
      <c r="AK306" t="s">
        <v>115</v>
      </c>
      <c r="AM306">
        <v>2746</v>
      </c>
      <c r="AN306">
        <v>763</v>
      </c>
    </row>
    <row r="307" spans="1:40" x14ac:dyDescent="0.25">
      <c r="A307" t="s">
        <v>407</v>
      </c>
      <c r="B307" t="s">
        <v>407</v>
      </c>
      <c r="C307" t="s">
        <v>407</v>
      </c>
      <c r="D307" t="s">
        <v>407</v>
      </c>
      <c r="E307" t="s">
        <v>407</v>
      </c>
      <c r="F307" t="s">
        <v>407</v>
      </c>
      <c r="G307" t="s">
        <v>407</v>
      </c>
      <c r="H307" t="s">
        <v>407</v>
      </c>
      <c r="I307" t="s">
        <v>407</v>
      </c>
      <c r="J307" t="s">
        <v>407</v>
      </c>
      <c r="K307" t="s">
        <v>407</v>
      </c>
      <c r="L307" t="s">
        <v>407</v>
      </c>
      <c r="M307" t="s">
        <v>407</v>
      </c>
      <c r="N307" t="s">
        <v>407</v>
      </c>
      <c r="O307" t="s">
        <v>407</v>
      </c>
      <c r="P307" t="s">
        <v>407</v>
      </c>
      <c r="Q307" t="s">
        <v>407</v>
      </c>
      <c r="R307" t="s">
        <v>407</v>
      </c>
      <c r="S307" t="s">
        <v>407</v>
      </c>
      <c r="T307" t="s">
        <v>407</v>
      </c>
      <c r="U307" t="s">
        <v>407</v>
      </c>
      <c r="V307" t="s">
        <v>407</v>
      </c>
      <c r="W307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677</v>
      </c>
      <c r="AD307" t="s">
        <v>676</v>
      </c>
      <c r="AE307">
        <v>10</v>
      </c>
      <c r="AF307">
        <v>6</v>
      </c>
      <c r="AH307" t="s">
        <v>408</v>
      </c>
      <c r="AJ307" t="s">
        <v>37</v>
      </c>
      <c r="AK307" t="s">
        <v>115</v>
      </c>
      <c r="AM307">
        <v>3086</v>
      </c>
      <c r="AN307">
        <v>2260</v>
      </c>
    </row>
    <row r="308" spans="1:40" x14ac:dyDescent="0.25">
      <c r="A308" t="s">
        <v>407</v>
      </c>
      <c r="B308" t="s">
        <v>407</v>
      </c>
      <c r="C308" t="s">
        <v>407</v>
      </c>
      <c r="D308" t="s">
        <v>407</v>
      </c>
      <c r="E308" t="s">
        <v>407</v>
      </c>
      <c r="F308" t="s">
        <v>407</v>
      </c>
      <c r="G308" t="s">
        <v>407</v>
      </c>
      <c r="H308" t="s">
        <v>407</v>
      </c>
      <c r="I308" t="s">
        <v>407</v>
      </c>
      <c r="J308" t="s">
        <v>407</v>
      </c>
      <c r="K308" t="s">
        <v>407</v>
      </c>
      <c r="L308" t="s">
        <v>407</v>
      </c>
      <c r="M308" t="s">
        <v>407</v>
      </c>
      <c r="N308" t="s">
        <v>407</v>
      </c>
      <c r="O308" t="s">
        <v>407</v>
      </c>
      <c r="P308" t="s">
        <v>407</v>
      </c>
      <c r="Q308" t="s">
        <v>407</v>
      </c>
      <c r="R308" t="s">
        <v>407</v>
      </c>
      <c r="S308" t="s">
        <v>407</v>
      </c>
      <c r="T308" t="s">
        <v>407</v>
      </c>
      <c r="U308" t="s">
        <v>407</v>
      </c>
      <c r="V308" t="s">
        <v>407</v>
      </c>
      <c r="W308" t="s">
        <v>407</v>
      </c>
      <c r="X308" t="s">
        <v>407</v>
      </c>
      <c r="Y308" t="s">
        <v>407</v>
      </c>
      <c r="Z308" t="s">
        <v>407</v>
      </c>
      <c r="AA308" t="s">
        <v>407</v>
      </c>
      <c r="AB308" t="s">
        <v>407</v>
      </c>
      <c r="AC308" t="s">
        <v>677</v>
      </c>
      <c r="AD308" t="s">
        <v>676</v>
      </c>
      <c r="AE308">
        <v>10</v>
      </c>
      <c r="AF308">
        <v>7</v>
      </c>
      <c r="AH308" t="s">
        <v>415</v>
      </c>
      <c r="AJ308" t="s">
        <v>44</v>
      </c>
      <c r="AK308" t="s">
        <v>120</v>
      </c>
      <c r="AM308">
        <v>2721</v>
      </c>
      <c r="AN308">
        <v>450</v>
      </c>
    </row>
    <row r="309" spans="1:40" x14ac:dyDescent="0.25">
      <c r="A309" t="s">
        <v>407</v>
      </c>
      <c r="B309" t="s">
        <v>407</v>
      </c>
      <c r="C309" t="s">
        <v>407</v>
      </c>
      <c r="D309" t="s">
        <v>407</v>
      </c>
      <c r="E309" t="s">
        <v>407</v>
      </c>
      <c r="F309" t="s">
        <v>407</v>
      </c>
      <c r="G309" t="s">
        <v>407</v>
      </c>
      <c r="H309" t="s">
        <v>407</v>
      </c>
      <c r="I309" t="s">
        <v>407</v>
      </c>
      <c r="J309" t="s">
        <v>407</v>
      </c>
      <c r="K309" t="s">
        <v>407</v>
      </c>
      <c r="L309" t="s">
        <v>407</v>
      </c>
      <c r="M309" t="s">
        <v>407</v>
      </c>
      <c r="N309" t="s">
        <v>407</v>
      </c>
      <c r="O309" t="s">
        <v>407</v>
      </c>
      <c r="P309" t="s">
        <v>407</v>
      </c>
      <c r="Q309" t="s">
        <v>407</v>
      </c>
      <c r="R309" t="s">
        <v>407</v>
      </c>
      <c r="S309" t="s">
        <v>407</v>
      </c>
      <c r="T309" t="s">
        <v>407</v>
      </c>
      <c r="U309" t="s">
        <v>407</v>
      </c>
      <c r="V309" t="s">
        <v>407</v>
      </c>
      <c r="W309" t="s">
        <v>407</v>
      </c>
      <c r="X309" t="s">
        <v>407</v>
      </c>
      <c r="Y309" t="s">
        <v>407</v>
      </c>
      <c r="Z309" t="s">
        <v>407</v>
      </c>
      <c r="AA309" t="s">
        <v>407</v>
      </c>
      <c r="AB309" t="s">
        <v>407</v>
      </c>
      <c r="AC309" t="s">
        <v>677</v>
      </c>
      <c r="AD309" t="s">
        <v>676</v>
      </c>
      <c r="AE309">
        <v>10</v>
      </c>
      <c r="AF309">
        <v>8</v>
      </c>
      <c r="AH309" t="s">
        <v>408</v>
      </c>
      <c r="AJ309" t="s">
        <v>37</v>
      </c>
      <c r="AK309" t="s">
        <v>115</v>
      </c>
      <c r="AM309">
        <v>3467</v>
      </c>
      <c r="AN309">
        <v>2623</v>
      </c>
    </row>
    <row r="310" spans="1:40" x14ac:dyDescent="0.25">
      <c r="A310" t="s">
        <v>407</v>
      </c>
      <c r="B310" t="s">
        <v>407</v>
      </c>
      <c r="C310" t="s">
        <v>407</v>
      </c>
      <c r="D310" t="s">
        <v>407</v>
      </c>
      <c r="E310" t="s">
        <v>407</v>
      </c>
      <c r="F310" t="s">
        <v>407</v>
      </c>
      <c r="G310" t="s">
        <v>407</v>
      </c>
      <c r="H310" t="s">
        <v>407</v>
      </c>
      <c r="I310" t="s">
        <v>407</v>
      </c>
      <c r="J310" t="s">
        <v>407</v>
      </c>
      <c r="K310" t="s">
        <v>407</v>
      </c>
      <c r="L310" t="s">
        <v>407</v>
      </c>
      <c r="M310" t="s">
        <v>407</v>
      </c>
      <c r="N310" t="s">
        <v>407</v>
      </c>
      <c r="O310" t="s">
        <v>407</v>
      </c>
      <c r="P310" t="s">
        <v>407</v>
      </c>
      <c r="Q310" t="s">
        <v>407</v>
      </c>
      <c r="R310" t="s">
        <v>407</v>
      </c>
      <c r="S310" t="s">
        <v>407</v>
      </c>
      <c r="T310" t="s">
        <v>407</v>
      </c>
      <c r="U310" t="s">
        <v>407</v>
      </c>
      <c r="V310" t="s">
        <v>407</v>
      </c>
      <c r="W310" t="s">
        <v>407</v>
      </c>
      <c r="X310" t="s">
        <v>407</v>
      </c>
      <c r="Y310" t="s">
        <v>407</v>
      </c>
      <c r="Z310" t="s">
        <v>407</v>
      </c>
      <c r="AA310" t="s">
        <v>407</v>
      </c>
      <c r="AB310" t="s">
        <v>407</v>
      </c>
      <c r="AC310" t="s">
        <v>677</v>
      </c>
      <c r="AD310" t="s">
        <v>676</v>
      </c>
      <c r="AE310">
        <v>10</v>
      </c>
      <c r="AF310">
        <v>9</v>
      </c>
      <c r="AG310">
        <v>3</v>
      </c>
      <c r="AH310" t="s">
        <v>410</v>
      </c>
      <c r="AJ310" t="s">
        <v>40</v>
      </c>
      <c r="AK310" t="s">
        <v>118</v>
      </c>
      <c r="AM310">
        <v>1426</v>
      </c>
      <c r="AN310">
        <v>2906</v>
      </c>
    </row>
    <row r="311" spans="1:40" x14ac:dyDescent="0.25">
      <c r="A311" t="s">
        <v>407</v>
      </c>
      <c r="B311" t="s">
        <v>407</v>
      </c>
      <c r="C311" t="s">
        <v>407</v>
      </c>
      <c r="D311" t="s">
        <v>407</v>
      </c>
      <c r="E311" t="s">
        <v>407</v>
      </c>
      <c r="F311" t="s">
        <v>407</v>
      </c>
      <c r="G311" t="s">
        <v>407</v>
      </c>
      <c r="H311" t="s">
        <v>407</v>
      </c>
      <c r="I311" t="s">
        <v>407</v>
      </c>
      <c r="J311" t="s">
        <v>407</v>
      </c>
      <c r="K311" t="s">
        <v>407</v>
      </c>
      <c r="L311" t="s">
        <v>407</v>
      </c>
      <c r="M311" t="s">
        <v>407</v>
      </c>
      <c r="N311" t="s">
        <v>407</v>
      </c>
      <c r="O311" t="s">
        <v>407</v>
      </c>
      <c r="P311" t="s">
        <v>407</v>
      </c>
      <c r="Q311" t="s">
        <v>407</v>
      </c>
      <c r="R311" t="s">
        <v>407</v>
      </c>
      <c r="S311" t="s">
        <v>407</v>
      </c>
      <c r="T311" t="s">
        <v>407</v>
      </c>
      <c r="U311" t="s">
        <v>407</v>
      </c>
      <c r="V311" t="s">
        <v>407</v>
      </c>
      <c r="W311" t="s">
        <v>407</v>
      </c>
      <c r="X311" t="s">
        <v>407</v>
      </c>
      <c r="Y311" t="s">
        <v>407</v>
      </c>
      <c r="Z311" t="s">
        <v>407</v>
      </c>
      <c r="AA311" t="s">
        <v>407</v>
      </c>
      <c r="AB311" t="s">
        <v>407</v>
      </c>
      <c r="AC311" t="s">
        <v>677</v>
      </c>
      <c r="AD311" t="s">
        <v>676</v>
      </c>
      <c r="AE311">
        <v>10</v>
      </c>
      <c r="AF311">
        <v>10</v>
      </c>
      <c r="AH311" t="s">
        <v>411</v>
      </c>
      <c r="AJ311" t="s">
        <v>41</v>
      </c>
      <c r="AK311" t="s">
        <v>119</v>
      </c>
      <c r="AM311">
        <v>4254</v>
      </c>
      <c r="AN311">
        <v>3276</v>
      </c>
    </row>
    <row r="312" spans="1:40" x14ac:dyDescent="0.25">
      <c r="A312" t="s">
        <v>407</v>
      </c>
      <c r="B312" t="s">
        <v>407</v>
      </c>
      <c r="C312" t="s">
        <v>407</v>
      </c>
      <c r="D312" t="s">
        <v>407</v>
      </c>
      <c r="E312" t="s">
        <v>407</v>
      </c>
      <c r="F312" t="s">
        <v>407</v>
      </c>
      <c r="G312" t="s">
        <v>407</v>
      </c>
      <c r="H312" t="s">
        <v>407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407</v>
      </c>
      <c r="Q312" t="s">
        <v>407</v>
      </c>
      <c r="R312" t="s">
        <v>407</v>
      </c>
      <c r="S312" t="s">
        <v>407</v>
      </c>
      <c r="T312" t="s">
        <v>407</v>
      </c>
      <c r="U312" t="s">
        <v>407</v>
      </c>
      <c r="V312" t="s">
        <v>407</v>
      </c>
      <c r="W312" t="s">
        <v>407</v>
      </c>
      <c r="X312" t="s">
        <v>407</v>
      </c>
      <c r="Y312" t="s">
        <v>407</v>
      </c>
      <c r="Z312" t="s">
        <v>407</v>
      </c>
      <c r="AA312" t="s">
        <v>407</v>
      </c>
      <c r="AB312" t="s">
        <v>407</v>
      </c>
      <c r="AC312" t="s">
        <v>679</v>
      </c>
      <c r="AD312" t="s">
        <v>678</v>
      </c>
      <c r="AE312">
        <v>10</v>
      </c>
      <c r="AF312">
        <v>1</v>
      </c>
      <c r="AG312">
        <v>1</v>
      </c>
      <c r="AH312" t="s">
        <v>620</v>
      </c>
      <c r="AJ312" t="s">
        <v>178</v>
      </c>
      <c r="AK312" t="s">
        <v>114</v>
      </c>
      <c r="AM312">
        <v>1899</v>
      </c>
      <c r="AN312">
        <v>2068</v>
      </c>
    </row>
    <row r="313" spans="1:40" x14ac:dyDescent="0.25">
      <c r="A313" t="s">
        <v>407</v>
      </c>
      <c r="B313" t="s">
        <v>407</v>
      </c>
      <c r="C313" t="s">
        <v>407</v>
      </c>
      <c r="D313" t="s">
        <v>407</v>
      </c>
      <c r="E313" t="s">
        <v>407</v>
      </c>
      <c r="F313" t="s">
        <v>407</v>
      </c>
      <c r="G313" t="s">
        <v>407</v>
      </c>
      <c r="H313" t="s">
        <v>407</v>
      </c>
      <c r="I313" t="s">
        <v>407</v>
      </c>
      <c r="J313" t="s">
        <v>407</v>
      </c>
      <c r="K313" t="s">
        <v>407</v>
      </c>
      <c r="L313" t="s">
        <v>407</v>
      </c>
      <c r="M313" t="s">
        <v>407</v>
      </c>
      <c r="N313" t="s">
        <v>407</v>
      </c>
      <c r="O313" t="s">
        <v>407</v>
      </c>
      <c r="P313" t="s">
        <v>407</v>
      </c>
      <c r="Q313" t="s">
        <v>407</v>
      </c>
      <c r="R313" t="s">
        <v>407</v>
      </c>
      <c r="S313" t="s">
        <v>407</v>
      </c>
      <c r="T313" t="s">
        <v>407</v>
      </c>
      <c r="U313" t="s">
        <v>407</v>
      </c>
      <c r="V313" t="s">
        <v>407</v>
      </c>
      <c r="W313" t="s">
        <v>407</v>
      </c>
      <c r="X313" t="s">
        <v>407</v>
      </c>
      <c r="Y313" t="s">
        <v>407</v>
      </c>
      <c r="Z313" t="s">
        <v>407</v>
      </c>
      <c r="AA313" t="s">
        <v>407</v>
      </c>
      <c r="AB313" t="s">
        <v>407</v>
      </c>
      <c r="AC313" t="s">
        <v>679</v>
      </c>
      <c r="AD313" t="s">
        <v>678</v>
      </c>
      <c r="AE313">
        <v>10</v>
      </c>
      <c r="AF313">
        <v>2</v>
      </c>
      <c r="AG313">
        <v>3</v>
      </c>
      <c r="AH313" t="s">
        <v>410</v>
      </c>
      <c r="AJ313" t="s">
        <v>40</v>
      </c>
      <c r="AK313" t="s">
        <v>118</v>
      </c>
      <c r="AM313">
        <v>1708</v>
      </c>
      <c r="AN313">
        <v>571</v>
      </c>
    </row>
    <row r="314" spans="1:40" x14ac:dyDescent="0.25">
      <c r="A314" t="s">
        <v>407</v>
      </c>
      <c r="B314" t="s">
        <v>407</v>
      </c>
      <c r="C314" t="s">
        <v>407</v>
      </c>
      <c r="D314" t="s">
        <v>407</v>
      </c>
      <c r="E314" t="s">
        <v>407</v>
      </c>
      <c r="F314" t="s">
        <v>407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M314" t="s">
        <v>407</v>
      </c>
      <c r="N314" t="s">
        <v>407</v>
      </c>
      <c r="O314" t="s">
        <v>407</v>
      </c>
      <c r="P314" t="s">
        <v>407</v>
      </c>
      <c r="Q314" t="s">
        <v>407</v>
      </c>
      <c r="R314" t="s">
        <v>407</v>
      </c>
      <c r="S314" t="s">
        <v>407</v>
      </c>
      <c r="T314" t="s">
        <v>407</v>
      </c>
      <c r="U314" t="s">
        <v>407</v>
      </c>
      <c r="V314" t="s">
        <v>407</v>
      </c>
      <c r="W314" t="s">
        <v>407</v>
      </c>
      <c r="X314" t="s">
        <v>407</v>
      </c>
      <c r="Y314" t="s">
        <v>407</v>
      </c>
      <c r="Z314" t="s">
        <v>407</v>
      </c>
      <c r="AA314" t="s">
        <v>407</v>
      </c>
      <c r="AB314" t="s">
        <v>407</v>
      </c>
      <c r="AC314" t="s">
        <v>679</v>
      </c>
      <c r="AD314" t="s">
        <v>678</v>
      </c>
      <c r="AE314">
        <v>10</v>
      </c>
      <c r="AF314">
        <v>3</v>
      </c>
      <c r="AH314" t="s">
        <v>493</v>
      </c>
      <c r="AJ314" t="s">
        <v>93</v>
      </c>
      <c r="AK314" t="s">
        <v>120</v>
      </c>
      <c r="AM314">
        <v>1303</v>
      </c>
      <c r="AN314">
        <v>2335</v>
      </c>
    </row>
    <row r="315" spans="1:40" x14ac:dyDescent="0.25">
      <c r="A315" t="s">
        <v>407</v>
      </c>
      <c r="B315" t="s">
        <v>407</v>
      </c>
      <c r="C315" t="s">
        <v>407</v>
      </c>
      <c r="D315" t="s">
        <v>407</v>
      </c>
      <c r="E315" t="s">
        <v>407</v>
      </c>
      <c r="F315" t="s">
        <v>407</v>
      </c>
      <c r="G315" t="s">
        <v>407</v>
      </c>
      <c r="H315" t="s">
        <v>407</v>
      </c>
      <c r="I315" t="s">
        <v>407</v>
      </c>
      <c r="J315" t="s">
        <v>407</v>
      </c>
      <c r="K315" t="s">
        <v>407</v>
      </c>
      <c r="L315" t="s">
        <v>407</v>
      </c>
      <c r="M315" t="s">
        <v>407</v>
      </c>
      <c r="N315" t="s">
        <v>407</v>
      </c>
      <c r="O315" t="s">
        <v>407</v>
      </c>
      <c r="P315" t="s">
        <v>407</v>
      </c>
      <c r="Q315" t="s">
        <v>407</v>
      </c>
      <c r="R315" t="s">
        <v>407</v>
      </c>
      <c r="S315" t="s">
        <v>407</v>
      </c>
      <c r="T315" t="s">
        <v>407</v>
      </c>
      <c r="U315" t="s">
        <v>407</v>
      </c>
      <c r="V315" t="s">
        <v>407</v>
      </c>
      <c r="W315" t="s">
        <v>407</v>
      </c>
      <c r="X315" t="s">
        <v>407</v>
      </c>
      <c r="Y315" t="s">
        <v>407</v>
      </c>
      <c r="Z315" t="s">
        <v>407</v>
      </c>
      <c r="AA315" t="s">
        <v>407</v>
      </c>
      <c r="AB315" t="s">
        <v>407</v>
      </c>
      <c r="AC315" t="s">
        <v>679</v>
      </c>
      <c r="AD315" t="s">
        <v>678</v>
      </c>
      <c r="AE315">
        <v>10</v>
      </c>
      <c r="AF315">
        <v>4</v>
      </c>
      <c r="AH315" t="s">
        <v>411</v>
      </c>
      <c r="AJ315" t="s">
        <v>41</v>
      </c>
      <c r="AK315" t="s">
        <v>119</v>
      </c>
      <c r="AM315">
        <v>3329</v>
      </c>
      <c r="AN315">
        <v>2254</v>
      </c>
    </row>
    <row r="316" spans="1:40" x14ac:dyDescent="0.25">
      <c r="A316" t="s">
        <v>407</v>
      </c>
      <c r="B316" t="s">
        <v>407</v>
      </c>
      <c r="C316" t="s">
        <v>407</v>
      </c>
      <c r="D316" t="s">
        <v>407</v>
      </c>
      <c r="E316" t="s">
        <v>407</v>
      </c>
      <c r="F316" t="s">
        <v>407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t="s">
        <v>407</v>
      </c>
      <c r="T316" t="s">
        <v>407</v>
      </c>
      <c r="U316" t="s">
        <v>407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407</v>
      </c>
      <c r="AC316" t="s">
        <v>679</v>
      </c>
      <c r="AD316" t="s">
        <v>678</v>
      </c>
      <c r="AE316">
        <v>10</v>
      </c>
      <c r="AF316">
        <v>5</v>
      </c>
      <c r="AH316" t="s">
        <v>408</v>
      </c>
      <c r="AJ316" t="s">
        <v>37</v>
      </c>
      <c r="AK316" t="s">
        <v>115</v>
      </c>
      <c r="AM316">
        <v>2680</v>
      </c>
      <c r="AN316">
        <v>2654</v>
      </c>
    </row>
    <row r="317" spans="1:40" x14ac:dyDescent="0.25">
      <c r="A317" t="s">
        <v>407</v>
      </c>
      <c r="B317" t="s">
        <v>407</v>
      </c>
      <c r="C317" t="s">
        <v>407</v>
      </c>
      <c r="D317" t="s">
        <v>407</v>
      </c>
      <c r="E317" t="s">
        <v>407</v>
      </c>
      <c r="F317" t="s">
        <v>407</v>
      </c>
      <c r="G317" t="s">
        <v>407</v>
      </c>
      <c r="H317" t="s">
        <v>407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407</v>
      </c>
      <c r="P317" t="s">
        <v>407</v>
      </c>
      <c r="Q317" t="s">
        <v>407</v>
      </c>
      <c r="R317" t="s">
        <v>407</v>
      </c>
      <c r="S317" t="s">
        <v>407</v>
      </c>
      <c r="T317" t="s">
        <v>407</v>
      </c>
      <c r="U317" t="s">
        <v>407</v>
      </c>
      <c r="V317" t="s">
        <v>407</v>
      </c>
      <c r="W317" t="s">
        <v>407</v>
      </c>
      <c r="X317" t="s">
        <v>407</v>
      </c>
      <c r="Y317" t="s">
        <v>407</v>
      </c>
      <c r="Z317" t="s">
        <v>407</v>
      </c>
      <c r="AA317" t="s">
        <v>407</v>
      </c>
      <c r="AB317" t="s">
        <v>407</v>
      </c>
      <c r="AC317" t="s">
        <v>679</v>
      </c>
      <c r="AD317" t="s">
        <v>678</v>
      </c>
      <c r="AE317">
        <v>10</v>
      </c>
      <c r="AF317">
        <v>6</v>
      </c>
      <c r="AH317" t="s">
        <v>408</v>
      </c>
      <c r="AJ317" t="s">
        <v>37</v>
      </c>
      <c r="AK317" t="s">
        <v>115</v>
      </c>
      <c r="AM317">
        <v>4247</v>
      </c>
      <c r="AN317">
        <v>519</v>
      </c>
    </row>
    <row r="318" spans="1:40" x14ac:dyDescent="0.25">
      <c r="A318" t="s">
        <v>407</v>
      </c>
      <c r="B318" t="s">
        <v>407</v>
      </c>
      <c r="C318" t="s">
        <v>407</v>
      </c>
      <c r="D318" t="s">
        <v>407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407</v>
      </c>
      <c r="M318" t="s">
        <v>407</v>
      </c>
      <c r="N318" t="s">
        <v>407</v>
      </c>
      <c r="O318" t="s">
        <v>407</v>
      </c>
      <c r="P318" t="s">
        <v>407</v>
      </c>
      <c r="Q318" t="s">
        <v>407</v>
      </c>
      <c r="R318" t="s">
        <v>407</v>
      </c>
      <c r="S318" t="s">
        <v>407</v>
      </c>
      <c r="T318" t="s">
        <v>407</v>
      </c>
      <c r="U318" t="s">
        <v>407</v>
      </c>
      <c r="V318" t="s">
        <v>407</v>
      </c>
      <c r="W318" t="s">
        <v>407</v>
      </c>
      <c r="X318" t="s">
        <v>407</v>
      </c>
      <c r="Y318" t="s">
        <v>407</v>
      </c>
      <c r="Z318" t="s">
        <v>407</v>
      </c>
      <c r="AA318" t="s">
        <v>407</v>
      </c>
      <c r="AB318" t="s">
        <v>407</v>
      </c>
      <c r="AC318" t="s">
        <v>679</v>
      </c>
      <c r="AD318" t="s">
        <v>678</v>
      </c>
      <c r="AE318">
        <v>10</v>
      </c>
      <c r="AF318">
        <v>7</v>
      </c>
      <c r="AH318" t="s">
        <v>408</v>
      </c>
      <c r="AJ318" t="s">
        <v>37</v>
      </c>
      <c r="AK318" t="s">
        <v>115</v>
      </c>
      <c r="AM318">
        <v>2458</v>
      </c>
      <c r="AN318">
        <v>1354</v>
      </c>
    </row>
    <row r="319" spans="1:40" x14ac:dyDescent="0.25">
      <c r="A319" t="s">
        <v>407</v>
      </c>
      <c r="B319" t="s">
        <v>407</v>
      </c>
      <c r="C319" t="s">
        <v>407</v>
      </c>
      <c r="D319" t="s">
        <v>407</v>
      </c>
      <c r="E319" t="s">
        <v>407</v>
      </c>
      <c r="F319" t="s">
        <v>407</v>
      </c>
      <c r="G319" t="s">
        <v>407</v>
      </c>
      <c r="H319" t="s">
        <v>407</v>
      </c>
      <c r="I319" t="s">
        <v>407</v>
      </c>
      <c r="J319" t="s">
        <v>407</v>
      </c>
      <c r="K319" t="s">
        <v>407</v>
      </c>
      <c r="L319" t="s">
        <v>407</v>
      </c>
      <c r="M319" t="s">
        <v>407</v>
      </c>
      <c r="N319" t="s">
        <v>407</v>
      </c>
      <c r="O319" t="s">
        <v>407</v>
      </c>
      <c r="P319" t="s">
        <v>407</v>
      </c>
      <c r="Q319" t="s">
        <v>407</v>
      </c>
      <c r="R319" t="s">
        <v>407</v>
      </c>
      <c r="S319" t="s">
        <v>407</v>
      </c>
      <c r="T319" t="s">
        <v>407</v>
      </c>
      <c r="U319" t="s">
        <v>407</v>
      </c>
      <c r="V319" t="s">
        <v>407</v>
      </c>
      <c r="W319" t="s">
        <v>407</v>
      </c>
      <c r="X319" t="s">
        <v>407</v>
      </c>
      <c r="Y319" t="s">
        <v>407</v>
      </c>
      <c r="Z319" t="s">
        <v>407</v>
      </c>
      <c r="AA319" t="s">
        <v>407</v>
      </c>
      <c r="AB319" t="s">
        <v>407</v>
      </c>
      <c r="AC319" t="s">
        <v>679</v>
      </c>
      <c r="AD319" t="s">
        <v>678</v>
      </c>
      <c r="AE319">
        <v>10</v>
      </c>
      <c r="AF319">
        <v>8</v>
      </c>
      <c r="AG319">
        <v>3</v>
      </c>
      <c r="AH319" t="s">
        <v>410</v>
      </c>
      <c r="AJ319" t="s">
        <v>40</v>
      </c>
      <c r="AK319" t="s">
        <v>118</v>
      </c>
      <c r="AM319">
        <v>1861</v>
      </c>
      <c r="AN319">
        <v>1243</v>
      </c>
    </row>
    <row r="320" spans="1:40" x14ac:dyDescent="0.25">
      <c r="A320" t="s">
        <v>407</v>
      </c>
      <c r="B320" t="s">
        <v>407</v>
      </c>
      <c r="C320" t="s">
        <v>407</v>
      </c>
      <c r="D320" t="s">
        <v>407</v>
      </c>
      <c r="E320" t="s">
        <v>407</v>
      </c>
      <c r="F320" t="s">
        <v>407</v>
      </c>
      <c r="G320" t="s">
        <v>407</v>
      </c>
      <c r="H320" t="s">
        <v>407</v>
      </c>
      <c r="I320" t="s">
        <v>407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407</v>
      </c>
      <c r="S320" t="s">
        <v>407</v>
      </c>
      <c r="T320" t="s">
        <v>407</v>
      </c>
      <c r="U320" t="s">
        <v>407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407</v>
      </c>
      <c r="AB320" t="s">
        <v>407</v>
      </c>
      <c r="AC320" t="s">
        <v>679</v>
      </c>
      <c r="AD320" t="s">
        <v>678</v>
      </c>
      <c r="AE320">
        <v>10</v>
      </c>
      <c r="AF320">
        <v>9</v>
      </c>
      <c r="AG320">
        <v>1</v>
      </c>
      <c r="AH320" t="s">
        <v>621</v>
      </c>
      <c r="AJ320" t="s">
        <v>157</v>
      </c>
      <c r="AK320" t="s">
        <v>114</v>
      </c>
      <c r="AM320">
        <v>2713</v>
      </c>
      <c r="AN320">
        <v>2375</v>
      </c>
    </row>
    <row r="321" spans="1:40" x14ac:dyDescent="0.25">
      <c r="A321" t="s">
        <v>407</v>
      </c>
      <c r="B321" t="s">
        <v>407</v>
      </c>
      <c r="C321" t="s">
        <v>407</v>
      </c>
      <c r="D321" t="s">
        <v>407</v>
      </c>
      <c r="E321" t="s">
        <v>407</v>
      </c>
      <c r="F321" t="s">
        <v>407</v>
      </c>
      <c r="G321" t="s">
        <v>407</v>
      </c>
      <c r="H321" t="s">
        <v>407</v>
      </c>
      <c r="I321" t="s">
        <v>407</v>
      </c>
      <c r="J321" t="s">
        <v>407</v>
      </c>
      <c r="K321" t="s">
        <v>407</v>
      </c>
      <c r="L321" t="s">
        <v>407</v>
      </c>
      <c r="M321" t="s">
        <v>407</v>
      </c>
      <c r="N321" t="s">
        <v>407</v>
      </c>
      <c r="O321" t="s">
        <v>407</v>
      </c>
      <c r="P321" t="s">
        <v>407</v>
      </c>
      <c r="Q321" t="s">
        <v>407</v>
      </c>
      <c r="R321" t="s">
        <v>407</v>
      </c>
      <c r="S321" t="s">
        <v>407</v>
      </c>
      <c r="T321" t="s">
        <v>407</v>
      </c>
      <c r="U321" t="s">
        <v>407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407</v>
      </c>
      <c r="AB321" t="s">
        <v>407</v>
      </c>
      <c r="AC321" t="s">
        <v>679</v>
      </c>
      <c r="AD321" t="s">
        <v>678</v>
      </c>
      <c r="AE321">
        <v>10</v>
      </c>
      <c r="AF321">
        <v>10</v>
      </c>
      <c r="AG321">
        <v>3</v>
      </c>
      <c r="AH321" t="s">
        <v>410</v>
      </c>
      <c r="AJ321" t="s">
        <v>40</v>
      </c>
      <c r="AK321" t="s">
        <v>118</v>
      </c>
      <c r="AM321">
        <v>1368</v>
      </c>
      <c r="AN321">
        <v>950</v>
      </c>
    </row>
    <row r="322" spans="1:40" x14ac:dyDescent="0.25">
      <c r="A322" t="s">
        <v>407</v>
      </c>
      <c r="B322" t="s">
        <v>407</v>
      </c>
      <c r="C322" t="s">
        <v>407</v>
      </c>
      <c r="D322" t="s">
        <v>407</v>
      </c>
      <c r="E322" t="s">
        <v>407</v>
      </c>
      <c r="F322" t="s">
        <v>407</v>
      </c>
      <c r="G322" t="s">
        <v>407</v>
      </c>
      <c r="H322" t="s">
        <v>407</v>
      </c>
      <c r="I322" t="s">
        <v>407</v>
      </c>
      <c r="J322" t="s">
        <v>407</v>
      </c>
      <c r="K322" t="s">
        <v>407</v>
      </c>
      <c r="L322" t="s">
        <v>407</v>
      </c>
      <c r="M322" t="s">
        <v>407</v>
      </c>
      <c r="N322" t="s">
        <v>407</v>
      </c>
      <c r="O322" t="s">
        <v>407</v>
      </c>
      <c r="P322" t="s">
        <v>407</v>
      </c>
      <c r="Q322" t="s">
        <v>407</v>
      </c>
      <c r="R322" t="s">
        <v>407</v>
      </c>
      <c r="S322" t="s">
        <v>407</v>
      </c>
      <c r="T322" t="s">
        <v>407</v>
      </c>
      <c r="U322" t="s">
        <v>407</v>
      </c>
      <c r="V322" t="s">
        <v>407</v>
      </c>
      <c r="W322" t="s">
        <v>407</v>
      </c>
      <c r="X322" t="s">
        <v>407</v>
      </c>
      <c r="Y322" t="s">
        <v>407</v>
      </c>
      <c r="Z322" t="s">
        <v>407</v>
      </c>
      <c r="AA322" t="s">
        <v>407</v>
      </c>
      <c r="AB322" t="s">
        <v>407</v>
      </c>
      <c r="AC322" t="s">
        <v>681</v>
      </c>
      <c r="AD322" t="s">
        <v>680</v>
      </c>
      <c r="AE322">
        <v>10</v>
      </c>
      <c r="AF322">
        <v>1</v>
      </c>
      <c r="AH322" t="s">
        <v>408</v>
      </c>
      <c r="AJ322" t="s">
        <v>37</v>
      </c>
      <c r="AK322" t="s">
        <v>115</v>
      </c>
      <c r="AM322">
        <v>1657</v>
      </c>
      <c r="AN322">
        <v>1709</v>
      </c>
    </row>
    <row r="323" spans="1:40" x14ac:dyDescent="0.25">
      <c r="A323" t="s">
        <v>407</v>
      </c>
      <c r="B323" t="s">
        <v>407</v>
      </c>
      <c r="C323" t="s">
        <v>407</v>
      </c>
      <c r="D323" t="s">
        <v>407</v>
      </c>
      <c r="E323" t="s">
        <v>407</v>
      </c>
      <c r="F323" t="s">
        <v>407</v>
      </c>
      <c r="G323" t="s">
        <v>407</v>
      </c>
      <c r="H323" t="s">
        <v>407</v>
      </c>
      <c r="I323" t="s">
        <v>407</v>
      </c>
      <c r="J323" t="s">
        <v>407</v>
      </c>
      <c r="K323" t="s">
        <v>407</v>
      </c>
      <c r="L323" t="s">
        <v>407</v>
      </c>
      <c r="M323" t="s">
        <v>407</v>
      </c>
      <c r="N323" t="s">
        <v>407</v>
      </c>
      <c r="O323" t="s">
        <v>407</v>
      </c>
      <c r="P323" t="s">
        <v>407</v>
      </c>
      <c r="Q323" t="s">
        <v>407</v>
      </c>
      <c r="R323" t="s">
        <v>407</v>
      </c>
      <c r="S323" t="s">
        <v>407</v>
      </c>
      <c r="T323" t="s">
        <v>407</v>
      </c>
      <c r="U323" t="s">
        <v>407</v>
      </c>
      <c r="V323" t="s">
        <v>407</v>
      </c>
      <c r="W323" t="s">
        <v>407</v>
      </c>
      <c r="X323" t="s">
        <v>407</v>
      </c>
      <c r="Y323" t="s">
        <v>407</v>
      </c>
      <c r="Z323" t="s">
        <v>407</v>
      </c>
      <c r="AA323" t="s">
        <v>407</v>
      </c>
      <c r="AB323" t="s">
        <v>407</v>
      </c>
      <c r="AC323" t="s">
        <v>681</v>
      </c>
      <c r="AD323" t="s">
        <v>680</v>
      </c>
      <c r="AE323">
        <v>10</v>
      </c>
      <c r="AF323">
        <v>2</v>
      </c>
      <c r="AH323" t="s">
        <v>415</v>
      </c>
      <c r="AJ323" t="s">
        <v>44</v>
      </c>
      <c r="AK323" t="s">
        <v>120</v>
      </c>
      <c r="AM323">
        <v>3107</v>
      </c>
      <c r="AN323">
        <v>878</v>
      </c>
    </row>
    <row r="324" spans="1:40" x14ac:dyDescent="0.25">
      <c r="A324" t="s">
        <v>407</v>
      </c>
      <c r="B324" t="s">
        <v>407</v>
      </c>
      <c r="C324" t="s">
        <v>407</v>
      </c>
      <c r="D324" t="s">
        <v>407</v>
      </c>
      <c r="E324" t="s">
        <v>407</v>
      </c>
      <c r="F324" t="s">
        <v>407</v>
      </c>
      <c r="G324" t="s">
        <v>407</v>
      </c>
      <c r="H324" t="s">
        <v>407</v>
      </c>
      <c r="I324" t="s">
        <v>407</v>
      </c>
      <c r="J324" t="s">
        <v>407</v>
      </c>
      <c r="K324" t="s">
        <v>407</v>
      </c>
      <c r="L324" t="s">
        <v>407</v>
      </c>
      <c r="M324" t="s">
        <v>407</v>
      </c>
      <c r="N324" t="s">
        <v>407</v>
      </c>
      <c r="O324" t="s">
        <v>407</v>
      </c>
      <c r="P324" t="s">
        <v>407</v>
      </c>
      <c r="Q324" t="s">
        <v>407</v>
      </c>
      <c r="R324" t="s">
        <v>407</v>
      </c>
      <c r="S324" t="s">
        <v>407</v>
      </c>
      <c r="T324" t="s">
        <v>407</v>
      </c>
      <c r="U324" t="s">
        <v>407</v>
      </c>
      <c r="V324" t="s">
        <v>407</v>
      </c>
      <c r="W324" t="s">
        <v>407</v>
      </c>
      <c r="X324" t="s">
        <v>407</v>
      </c>
      <c r="Y324" t="s">
        <v>407</v>
      </c>
      <c r="Z324" t="s">
        <v>407</v>
      </c>
      <c r="AA324" t="s">
        <v>407</v>
      </c>
      <c r="AB324" t="s">
        <v>407</v>
      </c>
      <c r="AC324" t="s">
        <v>681</v>
      </c>
      <c r="AD324" t="s">
        <v>680</v>
      </c>
      <c r="AE324">
        <v>10</v>
      </c>
      <c r="AF324">
        <v>3</v>
      </c>
      <c r="AH324" t="s">
        <v>408</v>
      </c>
      <c r="AJ324" t="s">
        <v>37</v>
      </c>
      <c r="AK324" t="s">
        <v>115</v>
      </c>
      <c r="AM324">
        <v>2548</v>
      </c>
      <c r="AN324">
        <v>1489</v>
      </c>
    </row>
    <row r="325" spans="1:40" x14ac:dyDescent="0.25">
      <c r="A325" t="s">
        <v>407</v>
      </c>
      <c r="B325" t="s">
        <v>407</v>
      </c>
      <c r="C325" t="s">
        <v>407</v>
      </c>
      <c r="D325" t="s">
        <v>407</v>
      </c>
      <c r="E325" t="s">
        <v>407</v>
      </c>
      <c r="F325" t="s">
        <v>407</v>
      </c>
      <c r="G325" t="s">
        <v>407</v>
      </c>
      <c r="H325" t="s">
        <v>407</v>
      </c>
      <c r="I325" t="s">
        <v>407</v>
      </c>
      <c r="J325" t="s">
        <v>407</v>
      </c>
      <c r="K325" t="s">
        <v>407</v>
      </c>
      <c r="L325" t="s">
        <v>407</v>
      </c>
      <c r="M325" t="s">
        <v>407</v>
      </c>
      <c r="N325" t="s">
        <v>407</v>
      </c>
      <c r="O325" t="s">
        <v>407</v>
      </c>
      <c r="P325" t="s">
        <v>407</v>
      </c>
      <c r="Q325" t="s">
        <v>407</v>
      </c>
      <c r="R325" t="s">
        <v>407</v>
      </c>
      <c r="S325" t="s">
        <v>407</v>
      </c>
      <c r="T325" t="s">
        <v>407</v>
      </c>
      <c r="U325" t="s">
        <v>407</v>
      </c>
      <c r="V325" t="s">
        <v>407</v>
      </c>
      <c r="W325" t="s">
        <v>407</v>
      </c>
      <c r="X325" t="s">
        <v>407</v>
      </c>
      <c r="Y325" t="s">
        <v>407</v>
      </c>
      <c r="Z325" t="s">
        <v>407</v>
      </c>
      <c r="AA325" t="s">
        <v>407</v>
      </c>
      <c r="AB325" t="s">
        <v>407</v>
      </c>
      <c r="AC325" t="s">
        <v>681</v>
      </c>
      <c r="AD325" t="s">
        <v>680</v>
      </c>
      <c r="AE325">
        <v>10</v>
      </c>
      <c r="AF325">
        <v>4</v>
      </c>
      <c r="AG325">
        <v>3</v>
      </c>
      <c r="AH325" t="s">
        <v>410</v>
      </c>
      <c r="AJ325" t="s">
        <v>40</v>
      </c>
      <c r="AK325" t="s">
        <v>118</v>
      </c>
      <c r="AM325">
        <v>3737</v>
      </c>
      <c r="AN325">
        <v>1784</v>
      </c>
    </row>
    <row r="326" spans="1:40" x14ac:dyDescent="0.25">
      <c r="A326" t="s">
        <v>407</v>
      </c>
      <c r="B326" t="s">
        <v>407</v>
      </c>
      <c r="C326" t="s">
        <v>407</v>
      </c>
      <c r="D326" t="s">
        <v>407</v>
      </c>
      <c r="E326" t="s">
        <v>407</v>
      </c>
      <c r="F326" t="s">
        <v>407</v>
      </c>
      <c r="G326" t="s">
        <v>407</v>
      </c>
      <c r="H326" t="s">
        <v>407</v>
      </c>
      <c r="I326" t="s">
        <v>407</v>
      </c>
      <c r="J326" t="s">
        <v>407</v>
      </c>
      <c r="K326" t="s">
        <v>407</v>
      </c>
      <c r="L326" t="s">
        <v>407</v>
      </c>
      <c r="M326" t="s">
        <v>407</v>
      </c>
      <c r="N326" t="s">
        <v>407</v>
      </c>
      <c r="O326" t="s">
        <v>407</v>
      </c>
      <c r="P326" t="s">
        <v>407</v>
      </c>
      <c r="Q326" t="s">
        <v>407</v>
      </c>
      <c r="R326" t="s">
        <v>407</v>
      </c>
      <c r="S326" t="s">
        <v>407</v>
      </c>
      <c r="T326" t="s">
        <v>407</v>
      </c>
      <c r="U326" t="s">
        <v>407</v>
      </c>
      <c r="V326" t="s">
        <v>407</v>
      </c>
      <c r="W326" t="s">
        <v>407</v>
      </c>
      <c r="X326" t="s">
        <v>407</v>
      </c>
      <c r="Y326" t="s">
        <v>407</v>
      </c>
      <c r="Z326" t="s">
        <v>407</v>
      </c>
      <c r="AA326" t="s">
        <v>407</v>
      </c>
      <c r="AB326" t="s">
        <v>407</v>
      </c>
      <c r="AC326" t="s">
        <v>681</v>
      </c>
      <c r="AD326" t="s">
        <v>680</v>
      </c>
      <c r="AE326">
        <v>10</v>
      </c>
      <c r="AF326">
        <v>5</v>
      </c>
      <c r="AH326" t="s">
        <v>411</v>
      </c>
      <c r="AJ326" t="s">
        <v>41</v>
      </c>
      <c r="AK326" t="s">
        <v>119</v>
      </c>
      <c r="AM326">
        <v>2822</v>
      </c>
      <c r="AN326">
        <v>3143</v>
      </c>
    </row>
    <row r="327" spans="1:40" x14ac:dyDescent="0.25">
      <c r="A327" t="s">
        <v>407</v>
      </c>
      <c r="B327" t="s">
        <v>407</v>
      </c>
      <c r="C327" t="s">
        <v>407</v>
      </c>
      <c r="D327" t="s">
        <v>407</v>
      </c>
      <c r="E327" t="s">
        <v>407</v>
      </c>
      <c r="F327" t="s">
        <v>407</v>
      </c>
      <c r="G327" t="s">
        <v>407</v>
      </c>
      <c r="H327" t="s">
        <v>407</v>
      </c>
      <c r="I327" t="s">
        <v>407</v>
      </c>
      <c r="J327" t="s">
        <v>407</v>
      </c>
      <c r="K327" t="s">
        <v>407</v>
      </c>
      <c r="L327" t="s">
        <v>407</v>
      </c>
      <c r="M327" t="s">
        <v>407</v>
      </c>
      <c r="N327" t="s">
        <v>407</v>
      </c>
      <c r="O327" t="s">
        <v>407</v>
      </c>
      <c r="P327" t="s">
        <v>407</v>
      </c>
      <c r="Q327" t="s">
        <v>407</v>
      </c>
      <c r="R327" t="s">
        <v>407</v>
      </c>
      <c r="S327" t="s">
        <v>407</v>
      </c>
      <c r="T327" t="s">
        <v>407</v>
      </c>
      <c r="U327" t="s">
        <v>407</v>
      </c>
      <c r="V327" t="s">
        <v>407</v>
      </c>
      <c r="W327" t="s">
        <v>407</v>
      </c>
      <c r="X327" t="s">
        <v>407</v>
      </c>
      <c r="Y327" t="s">
        <v>407</v>
      </c>
      <c r="Z327" t="s">
        <v>407</v>
      </c>
      <c r="AA327" t="s">
        <v>407</v>
      </c>
      <c r="AB327" t="s">
        <v>407</v>
      </c>
      <c r="AC327" t="s">
        <v>681</v>
      </c>
      <c r="AD327" t="s">
        <v>680</v>
      </c>
      <c r="AE327">
        <v>10</v>
      </c>
      <c r="AF327">
        <v>6</v>
      </c>
      <c r="AH327" t="s">
        <v>415</v>
      </c>
      <c r="AJ327" t="s">
        <v>44</v>
      </c>
      <c r="AK327" t="s">
        <v>120</v>
      </c>
      <c r="AM327">
        <v>3795</v>
      </c>
      <c r="AN327">
        <v>1718</v>
      </c>
    </row>
    <row r="328" spans="1:40" x14ac:dyDescent="0.25">
      <c r="A328" t="s">
        <v>407</v>
      </c>
      <c r="B328" t="s">
        <v>407</v>
      </c>
      <c r="C328" t="s">
        <v>407</v>
      </c>
      <c r="D328" t="s">
        <v>407</v>
      </c>
      <c r="E328" t="s">
        <v>407</v>
      </c>
      <c r="F328" t="s">
        <v>407</v>
      </c>
      <c r="G328" t="s">
        <v>407</v>
      </c>
      <c r="H328" t="s">
        <v>407</v>
      </c>
      <c r="I328" t="s">
        <v>407</v>
      </c>
      <c r="J328" t="s">
        <v>407</v>
      </c>
      <c r="K328" t="s">
        <v>407</v>
      </c>
      <c r="L328" t="s">
        <v>407</v>
      </c>
      <c r="M328" t="s">
        <v>407</v>
      </c>
      <c r="N328" t="s">
        <v>407</v>
      </c>
      <c r="O328" t="s">
        <v>407</v>
      </c>
      <c r="P328" t="s">
        <v>407</v>
      </c>
      <c r="Q328" t="s">
        <v>407</v>
      </c>
      <c r="R328" t="s">
        <v>407</v>
      </c>
      <c r="S328" t="s">
        <v>407</v>
      </c>
      <c r="T328" t="s">
        <v>407</v>
      </c>
      <c r="U328" t="s">
        <v>407</v>
      </c>
      <c r="V328" t="s">
        <v>407</v>
      </c>
      <c r="W328" t="s">
        <v>407</v>
      </c>
      <c r="X328" t="s">
        <v>407</v>
      </c>
      <c r="Y328" t="s">
        <v>407</v>
      </c>
      <c r="Z328" t="s">
        <v>407</v>
      </c>
      <c r="AA328" t="s">
        <v>407</v>
      </c>
      <c r="AB328" t="s">
        <v>407</v>
      </c>
      <c r="AC328" t="s">
        <v>681</v>
      </c>
      <c r="AD328" t="s">
        <v>680</v>
      </c>
      <c r="AE328">
        <v>10</v>
      </c>
      <c r="AF328">
        <v>7</v>
      </c>
      <c r="AH328" t="s">
        <v>408</v>
      </c>
      <c r="AJ328" t="s">
        <v>37</v>
      </c>
      <c r="AK328" t="s">
        <v>115</v>
      </c>
      <c r="AM328">
        <v>1821</v>
      </c>
      <c r="AN328">
        <v>2304</v>
      </c>
    </row>
    <row r="329" spans="1:40" x14ac:dyDescent="0.25">
      <c r="A329" t="s">
        <v>407</v>
      </c>
      <c r="B329" t="s">
        <v>407</v>
      </c>
      <c r="C329" t="s">
        <v>407</v>
      </c>
      <c r="D329" t="s">
        <v>407</v>
      </c>
      <c r="E329" t="s">
        <v>407</v>
      </c>
      <c r="F329" t="s">
        <v>407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407</v>
      </c>
      <c r="M329" t="s">
        <v>407</v>
      </c>
      <c r="N329" t="s">
        <v>407</v>
      </c>
      <c r="O329" t="s">
        <v>407</v>
      </c>
      <c r="P329" t="s">
        <v>407</v>
      </c>
      <c r="Q329" t="s">
        <v>407</v>
      </c>
      <c r="R329" t="s">
        <v>407</v>
      </c>
      <c r="S329" t="s">
        <v>407</v>
      </c>
      <c r="T329" t="s">
        <v>407</v>
      </c>
      <c r="U329" t="s">
        <v>407</v>
      </c>
      <c r="V329" t="s">
        <v>407</v>
      </c>
      <c r="W329" t="s">
        <v>407</v>
      </c>
      <c r="X329" t="s">
        <v>407</v>
      </c>
      <c r="Y329" t="s">
        <v>407</v>
      </c>
      <c r="Z329" t="s">
        <v>407</v>
      </c>
      <c r="AA329" t="s">
        <v>407</v>
      </c>
      <c r="AB329" t="s">
        <v>407</v>
      </c>
      <c r="AC329" t="s">
        <v>681</v>
      </c>
      <c r="AD329" t="s">
        <v>680</v>
      </c>
      <c r="AE329">
        <v>10</v>
      </c>
      <c r="AF329">
        <v>8</v>
      </c>
      <c r="AG329">
        <v>1</v>
      </c>
      <c r="AH329" t="s">
        <v>435</v>
      </c>
      <c r="AJ329" t="s">
        <v>57</v>
      </c>
      <c r="AK329" t="s">
        <v>114</v>
      </c>
      <c r="AM329">
        <v>3789</v>
      </c>
      <c r="AN329">
        <v>2308</v>
      </c>
    </row>
    <row r="330" spans="1:40" x14ac:dyDescent="0.25">
      <c r="A330" t="s">
        <v>407</v>
      </c>
      <c r="B330" t="s">
        <v>407</v>
      </c>
      <c r="C330" t="s">
        <v>407</v>
      </c>
      <c r="D330" t="s">
        <v>407</v>
      </c>
      <c r="E330" t="s">
        <v>407</v>
      </c>
      <c r="F330" t="s">
        <v>407</v>
      </c>
      <c r="G330" t="s">
        <v>407</v>
      </c>
      <c r="H330" t="s">
        <v>407</v>
      </c>
      <c r="I330" t="s">
        <v>407</v>
      </c>
      <c r="J330" t="s">
        <v>407</v>
      </c>
      <c r="K330" t="s">
        <v>407</v>
      </c>
      <c r="L330" t="s">
        <v>407</v>
      </c>
      <c r="M330" t="s">
        <v>407</v>
      </c>
      <c r="N330" t="s">
        <v>407</v>
      </c>
      <c r="O330" t="s">
        <v>407</v>
      </c>
      <c r="P330" t="s">
        <v>407</v>
      </c>
      <c r="Q330" t="s">
        <v>407</v>
      </c>
      <c r="R330" t="s">
        <v>407</v>
      </c>
      <c r="S330" t="s">
        <v>407</v>
      </c>
      <c r="T330" t="s">
        <v>407</v>
      </c>
      <c r="U330" t="s">
        <v>407</v>
      </c>
      <c r="V330" t="s">
        <v>407</v>
      </c>
      <c r="W330" t="s">
        <v>407</v>
      </c>
      <c r="X330" t="s">
        <v>407</v>
      </c>
      <c r="Y330" t="s">
        <v>407</v>
      </c>
      <c r="Z330" t="s">
        <v>407</v>
      </c>
      <c r="AA330" t="s">
        <v>407</v>
      </c>
      <c r="AB330" t="s">
        <v>407</v>
      </c>
      <c r="AC330" t="s">
        <v>681</v>
      </c>
      <c r="AD330" t="s">
        <v>680</v>
      </c>
      <c r="AE330">
        <v>10</v>
      </c>
      <c r="AF330">
        <v>9</v>
      </c>
      <c r="AH330" t="s">
        <v>408</v>
      </c>
      <c r="AJ330" t="s">
        <v>37</v>
      </c>
      <c r="AK330" t="s">
        <v>115</v>
      </c>
      <c r="AM330">
        <v>3578</v>
      </c>
      <c r="AN330">
        <v>822</v>
      </c>
    </row>
    <row r="331" spans="1:40" x14ac:dyDescent="0.25">
      <c r="A331" t="s">
        <v>407</v>
      </c>
      <c r="B331" t="s">
        <v>407</v>
      </c>
      <c r="C331" t="s">
        <v>407</v>
      </c>
      <c r="D331" t="s">
        <v>407</v>
      </c>
      <c r="E331" t="s">
        <v>407</v>
      </c>
      <c r="F331" t="s">
        <v>407</v>
      </c>
      <c r="G331" t="s">
        <v>407</v>
      </c>
      <c r="H331" t="s">
        <v>407</v>
      </c>
      <c r="I331" t="s">
        <v>407</v>
      </c>
      <c r="J331" t="s">
        <v>407</v>
      </c>
      <c r="K331" t="s">
        <v>407</v>
      </c>
      <c r="L331" t="s">
        <v>407</v>
      </c>
      <c r="M331" t="s">
        <v>407</v>
      </c>
      <c r="N331" t="s">
        <v>407</v>
      </c>
      <c r="O331" t="s">
        <v>407</v>
      </c>
      <c r="P331" t="s">
        <v>407</v>
      </c>
      <c r="Q331" t="s">
        <v>407</v>
      </c>
      <c r="R331" t="s">
        <v>407</v>
      </c>
      <c r="S331" t="s">
        <v>407</v>
      </c>
      <c r="T331" t="s">
        <v>407</v>
      </c>
      <c r="U331" t="s">
        <v>407</v>
      </c>
      <c r="V331" t="s">
        <v>407</v>
      </c>
      <c r="W331" t="s">
        <v>407</v>
      </c>
      <c r="X331" t="s">
        <v>407</v>
      </c>
      <c r="Y331" t="s">
        <v>407</v>
      </c>
      <c r="Z331" t="s">
        <v>407</v>
      </c>
      <c r="AA331" t="s">
        <v>407</v>
      </c>
      <c r="AB331" t="s">
        <v>407</v>
      </c>
      <c r="AC331" t="s">
        <v>681</v>
      </c>
      <c r="AD331" t="s">
        <v>680</v>
      </c>
      <c r="AE331">
        <v>10</v>
      </c>
      <c r="AF331">
        <v>10</v>
      </c>
      <c r="AH331" t="s">
        <v>408</v>
      </c>
      <c r="AJ331" t="s">
        <v>37</v>
      </c>
      <c r="AK331" t="s">
        <v>115</v>
      </c>
      <c r="AM331">
        <v>2380</v>
      </c>
      <c r="AN331">
        <v>2001</v>
      </c>
    </row>
    <row r="332" spans="1:40" x14ac:dyDescent="0.25">
      <c r="A332" t="s">
        <v>407</v>
      </c>
      <c r="B332" t="s">
        <v>407</v>
      </c>
      <c r="C332" t="s">
        <v>407</v>
      </c>
      <c r="D332" t="s">
        <v>407</v>
      </c>
      <c r="E332" t="s">
        <v>407</v>
      </c>
      <c r="F332" t="s">
        <v>407</v>
      </c>
      <c r="G332" t="s">
        <v>407</v>
      </c>
      <c r="H332" t="s">
        <v>407</v>
      </c>
      <c r="I332" t="s">
        <v>407</v>
      </c>
      <c r="J332" t="s">
        <v>407</v>
      </c>
      <c r="K332" t="s">
        <v>407</v>
      </c>
      <c r="L332" t="s">
        <v>407</v>
      </c>
      <c r="M332" t="s">
        <v>407</v>
      </c>
      <c r="N332" t="s">
        <v>407</v>
      </c>
      <c r="O332" t="s">
        <v>407</v>
      </c>
      <c r="P332" t="s">
        <v>407</v>
      </c>
      <c r="Q332" t="s">
        <v>407</v>
      </c>
      <c r="R332" t="s">
        <v>407</v>
      </c>
      <c r="S332" t="s">
        <v>407</v>
      </c>
      <c r="T332" t="s">
        <v>407</v>
      </c>
      <c r="U332" t="s">
        <v>407</v>
      </c>
      <c r="V332" t="s">
        <v>407</v>
      </c>
      <c r="W332" t="s">
        <v>407</v>
      </c>
      <c r="X332" t="s">
        <v>407</v>
      </c>
      <c r="Y332" t="s">
        <v>407</v>
      </c>
      <c r="Z332" t="s">
        <v>407</v>
      </c>
      <c r="AA332" t="s">
        <v>407</v>
      </c>
      <c r="AB332" t="s">
        <v>407</v>
      </c>
      <c r="AC332" t="s">
        <v>683</v>
      </c>
      <c r="AD332" t="s">
        <v>682</v>
      </c>
      <c r="AE332">
        <v>10</v>
      </c>
      <c r="AF332">
        <v>1</v>
      </c>
      <c r="AG332">
        <v>3</v>
      </c>
      <c r="AH332" t="s">
        <v>410</v>
      </c>
      <c r="AJ332" t="s">
        <v>40</v>
      </c>
      <c r="AK332" t="s">
        <v>118</v>
      </c>
      <c r="AM332">
        <v>3981</v>
      </c>
      <c r="AN332">
        <v>469</v>
      </c>
    </row>
    <row r="333" spans="1:40" x14ac:dyDescent="0.25">
      <c r="A333" t="s">
        <v>407</v>
      </c>
      <c r="B333" t="s">
        <v>407</v>
      </c>
      <c r="C333" t="s">
        <v>407</v>
      </c>
      <c r="D333" t="s">
        <v>407</v>
      </c>
      <c r="E333" t="s">
        <v>407</v>
      </c>
      <c r="F333" t="s">
        <v>407</v>
      </c>
      <c r="G333" t="s">
        <v>407</v>
      </c>
      <c r="H333" t="s">
        <v>407</v>
      </c>
      <c r="I333" t="s">
        <v>407</v>
      </c>
      <c r="J333" t="s">
        <v>407</v>
      </c>
      <c r="K333" t="s">
        <v>407</v>
      </c>
      <c r="L333" t="s">
        <v>407</v>
      </c>
      <c r="M333" t="s">
        <v>407</v>
      </c>
      <c r="N333" t="s">
        <v>407</v>
      </c>
      <c r="O333" t="s">
        <v>407</v>
      </c>
      <c r="P333" t="s">
        <v>407</v>
      </c>
      <c r="Q333" t="s">
        <v>407</v>
      </c>
      <c r="R333" t="s">
        <v>407</v>
      </c>
      <c r="S333" t="s">
        <v>407</v>
      </c>
      <c r="T333" t="s">
        <v>407</v>
      </c>
      <c r="U333" t="s">
        <v>407</v>
      </c>
      <c r="V333" t="s">
        <v>407</v>
      </c>
      <c r="W333" t="s">
        <v>407</v>
      </c>
      <c r="X333" t="s">
        <v>407</v>
      </c>
      <c r="Y333" t="s">
        <v>407</v>
      </c>
      <c r="Z333" t="s">
        <v>407</v>
      </c>
      <c r="AA333" t="s">
        <v>407</v>
      </c>
      <c r="AB333" t="s">
        <v>407</v>
      </c>
      <c r="AC333" t="s">
        <v>683</v>
      </c>
      <c r="AD333" t="s">
        <v>682</v>
      </c>
      <c r="AE333">
        <v>10</v>
      </c>
      <c r="AF333">
        <v>2</v>
      </c>
      <c r="AH333" t="s">
        <v>408</v>
      </c>
      <c r="AJ333" t="s">
        <v>37</v>
      </c>
      <c r="AK333" t="s">
        <v>115</v>
      </c>
      <c r="AM333">
        <v>4090</v>
      </c>
      <c r="AN333">
        <v>3042</v>
      </c>
    </row>
    <row r="334" spans="1:40" x14ac:dyDescent="0.25">
      <c r="A334" t="s">
        <v>407</v>
      </c>
      <c r="B334" t="s">
        <v>407</v>
      </c>
      <c r="C334" t="s">
        <v>407</v>
      </c>
      <c r="D334" t="s">
        <v>407</v>
      </c>
      <c r="E334" t="s">
        <v>407</v>
      </c>
      <c r="F334" t="s">
        <v>407</v>
      </c>
      <c r="G334" t="s">
        <v>407</v>
      </c>
      <c r="H334" t="s">
        <v>407</v>
      </c>
      <c r="I334" t="s">
        <v>407</v>
      </c>
      <c r="J334" t="s">
        <v>407</v>
      </c>
      <c r="K334" t="s">
        <v>407</v>
      </c>
      <c r="L334" t="s">
        <v>407</v>
      </c>
      <c r="M334" t="s">
        <v>407</v>
      </c>
      <c r="N334" t="s">
        <v>407</v>
      </c>
      <c r="O334" t="s">
        <v>407</v>
      </c>
      <c r="P334" t="s">
        <v>407</v>
      </c>
      <c r="Q334" t="s">
        <v>407</v>
      </c>
      <c r="R334" t="s">
        <v>407</v>
      </c>
      <c r="S334" t="s">
        <v>407</v>
      </c>
      <c r="T334" t="s">
        <v>407</v>
      </c>
      <c r="U334" t="s">
        <v>407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683</v>
      </c>
      <c r="AD334" t="s">
        <v>682</v>
      </c>
      <c r="AE334">
        <v>10</v>
      </c>
      <c r="AF334">
        <v>3</v>
      </c>
      <c r="AG334">
        <v>3</v>
      </c>
      <c r="AH334" t="s">
        <v>410</v>
      </c>
      <c r="AJ334" t="s">
        <v>40</v>
      </c>
      <c r="AK334" t="s">
        <v>118</v>
      </c>
      <c r="AM334">
        <v>2878</v>
      </c>
      <c r="AN334">
        <v>285</v>
      </c>
    </row>
    <row r="335" spans="1:40" x14ac:dyDescent="0.25">
      <c r="A335" t="s">
        <v>407</v>
      </c>
      <c r="B335" t="s">
        <v>407</v>
      </c>
      <c r="C335" t="s">
        <v>407</v>
      </c>
      <c r="D335" t="s">
        <v>407</v>
      </c>
      <c r="E335" t="s">
        <v>407</v>
      </c>
      <c r="F335" t="s">
        <v>407</v>
      </c>
      <c r="G335" t="s">
        <v>407</v>
      </c>
      <c r="H335" t="s">
        <v>407</v>
      </c>
      <c r="I335" t="s">
        <v>407</v>
      </c>
      <c r="J335" t="s">
        <v>407</v>
      </c>
      <c r="K335" t="s">
        <v>407</v>
      </c>
      <c r="L335" t="s">
        <v>407</v>
      </c>
      <c r="M335" t="s">
        <v>407</v>
      </c>
      <c r="N335" t="s">
        <v>407</v>
      </c>
      <c r="O335" t="s">
        <v>407</v>
      </c>
      <c r="P335" t="s">
        <v>407</v>
      </c>
      <c r="Q335" t="s">
        <v>407</v>
      </c>
      <c r="R335" t="s">
        <v>407</v>
      </c>
      <c r="S335" t="s">
        <v>407</v>
      </c>
      <c r="T335" t="s">
        <v>407</v>
      </c>
      <c r="U335" t="s">
        <v>407</v>
      </c>
      <c r="V335" t="s">
        <v>407</v>
      </c>
      <c r="W335" t="s">
        <v>407</v>
      </c>
      <c r="X335" t="s">
        <v>407</v>
      </c>
      <c r="Y335" t="s">
        <v>407</v>
      </c>
      <c r="Z335" t="s">
        <v>407</v>
      </c>
      <c r="AA335" t="s">
        <v>407</v>
      </c>
      <c r="AB335" t="s">
        <v>407</v>
      </c>
      <c r="AC335" t="s">
        <v>683</v>
      </c>
      <c r="AD335" t="s">
        <v>682</v>
      </c>
      <c r="AE335">
        <v>10</v>
      </c>
      <c r="AF335">
        <v>4</v>
      </c>
      <c r="AH335" t="s">
        <v>411</v>
      </c>
      <c r="AJ335" t="s">
        <v>41</v>
      </c>
      <c r="AK335" t="s">
        <v>119</v>
      </c>
      <c r="AM335">
        <v>2973</v>
      </c>
      <c r="AN335">
        <v>1367</v>
      </c>
    </row>
    <row r="336" spans="1:40" x14ac:dyDescent="0.25">
      <c r="A336" t="s">
        <v>407</v>
      </c>
      <c r="B336" t="s">
        <v>407</v>
      </c>
      <c r="C336" t="s">
        <v>407</v>
      </c>
      <c r="D336" t="s">
        <v>407</v>
      </c>
      <c r="E336" t="s">
        <v>407</v>
      </c>
      <c r="F336" t="s">
        <v>407</v>
      </c>
      <c r="G336" t="s">
        <v>407</v>
      </c>
      <c r="H336" t="s">
        <v>407</v>
      </c>
      <c r="I336" t="s">
        <v>407</v>
      </c>
      <c r="J336" t="s">
        <v>407</v>
      </c>
      <c r="K336" t="s">
        <v>407</v>
      </c>
      <c r="L336" t="s">
        <v>407</v>
      </c>
      <c r="M336" t="s">
        <v>407</v>
      </c>
      <c r="N336" t="s">
        <v>407</v>
      </c>
      <c r="O336" t="s">
        <v>407</v>
      </c>
      <c r="P336" t="s">
        <v>407</v>
      </c>
      <c r="Q336" t="s">
        <v>407</v>
      </c>
      <c r="R336" t="s">
        <v>407</v>
      </c>
      <c r="S336" t="s">
        <v>407</v>
      </c>
      <c r="T336" t="s">
        <v>407</v>
      </c>
      <c r="U336" t="s">
        <v>407</v>
      </c>
      <c r="V336" t="s">
        <v>407</v>
      </c>
      <c r="W336" t="s">
        <v>407</v>
      </c>
      <c r="X336" t="s">
        <v>407</v>
      </c>
      <c r="Y336" t="s">
        <v>407</v>
      </c>
      <c r="Z336" t="s">
        <v>407</v>
      </c>
      <c r="AA336" t="s">
        <v>407</v>
      </c>
      <c r="AB336" t="s">
        <v>407</v>
      </c>
      <c r="AC336" t="s">
        <v>683</v>
      </c>
      <c r="AD336" t="s">
        <v>682</v>
      </c>
      <c r="AE336">
        <v>10</v>
      </c>
      <c r="AF336">
        <v>5</v>
      </c>
      <c r="AH336" t="s">
        <v>411</v>
      </c>
      <c r="AJ336" t="s">
        <v>41</v>
      </c>
      <c r="AK336" t="s">
        <v>119</v>
      </c>
      <c r="AM336">
        <v>3306</v>
      </c>
      <c r="AN336">
        <v>2487</v>
      </c>
    </row>
    <row r="337" spans="1:40" x14ac:dyDescent="0.25">
      <c r="A337" t="s">
        <v>407</v>
      </c>
      <c r="B337" t="s">
        <v>407</v>
      </c>
      <c r="C337" t="s">
        <v>407</v>
      </c>
      <c r="D337" t="s">
        <v>407</v>
      </c>
      <c r="E337" t="s">
        <v>407</v>
      </c>
      <c r="F337" t="s">
        <v>407</v>
      </c>
      <c r="G337" t="s">
        <v>407</v>
      </c>
      <c r="H337" t="s">
        <v>407</v>
      </c>
      <c r="I337" t="s">
        <v>407</v>
      </c>
      <c r="J337" t="s">
        <v>407</v>
      </c>
      <c r="K337" t="s">
        <v>407</v>
      </c>
      <c r="L337" t="s">
        <v>407</v>
      </c>
      <c r="M337" t="s">
        <v>407</v>
      </c>
      <c r="N337" t="s">
        <v>407</v>
      </c>
      <c r="O337" t="s">
        <v>407</v>
      </c>
      <c r="P337" t="s">
        <v>407</v>
      </c>
      <c r="Q337" t="s">
        <v>407</v>
      </c>
      <c r="R337" t="s">
        <v>407</v>
      </c>
      <c r="S337" t="s">
        <v>407</v>
      </c>
      <c r="T337" t="s">
        <v>407</v>
      </c>
      <c r="U337" t="s">
        <v>407</v>
      </c>
      <c r="V337" t="s">
        <v>407</v>
      </c>
      <c r="W337" t="s">
        <v>407</v>
      </c>
      <c r="X337" t="s">
        <v>407</v>
      </c>
      <c r="Y337" t="s">
        <v>407</v>
      </c>
      <c r="Z337" t="s">
        <v>407</v>
      </c>
      <c r="AA337" t="s">
        <v>407</v>
      </c>
      <c r="AB337" t="s">
        <v>407</v>
      </c>
      <c r="AC337" t="s">
        <v>683</v>
      </c>
      <c r="AD337" t="s">
        <v>682</v>
      </c>
      <c r="AE337">
        <v>10</v>
      </c>
      <c r="AF337">
        <v>6</v>
      </c>
      <c r="AH337" t="s">
        <v>408</v>
      </c>
      <c r="AJ337" t="s">
        <v>37</v>
      </c>
      <c r="AK337" t="s">
        <v>115</v>
      </c>
      <c r="AM337">
        <v>4289</v>
      </c>
      <c r="AN337">
        <v>3526</v>
      </c>
    </row>
    <row r="338" spans="1:40" x14ac:dyDescent="0.25">
      <c r="A338" t="s">
        <v>407</v>
      </c>
      <c r="B338" t="s">
        <v>407</v>
      </c>
      <c r="C338" t="s">
        <v>407</v>
      </c>
      <c r="D338" t="s">
        <v>407</v>
      </c>
      <c r="E338" t="s">
        <v>407</v>
      </c>
      <c r="F338" t="s">
        <v>407</v>
      </c>
      <c r="G338" t="s">
        <v>407</v>
      </c>
      <c r="H338" t="s">
        <v>407</v>
      </c>
      <c r="I338" t="s">
        <v>407</v>
      </c>
      <c r="J338" t="s">
        <v>407</v>
      </c>
      <c r="K338" t="s">
        <v>407</v>
      </c>
      <c r="L338" t="s">
        <v>407</v>
      </c>
      <c r="M338" t="s">
        <v>407</v>
      </c>
      <c r="N338" t="s">
        <v>407</v>
      </c>
      <c r="O338" t="s">
        <v>407</v>
      </c>
      <c r="P338" t="s">
        <v>407</v>
      </c>
      <c r="Q338" t="s">
        <v>407</v>
      </c>
      <c r="R338" t="s">
        <v>407</v>
      </c>
      <c r="S338" t="s">
        <v>407</v>
      </c>
      <c r="T338" t="s">
        <v>407</v>
      </c>
      <c r="U338" t="s">
        <v>407</v>
      </c>
      <c r="V338" t="s">
        <v>407</v>
      </c>
      <c r="W338" t="s">
        <v>407</v>
      </c>
      <c r="X338" t="s">
        <v>407</v>
      </c>
      <c r="Y338" t="s">
        <v>407</v>
      </c>
      <c r="Z338" t="s">
        <v>407</v>
      </c>
      <c r="AA338" t="s">
        <v>407</v>
      </c>
      <c r="AB338" t="s">
        <v>407</v>
      </c>
      <c r="AC338" t="s">
        <v>683</v>
      </c>
      <c r="AD338" t="s">
        <v>682</v>
      </c>
      <c r="AE338">
        <v>10</v>
      </c>
      <c r="AF338">
        <v>7</v>
      </c>
      <c r="AG338">
        <v>1</v>
      </c>
      <c r="AH338" t="s">
        <v>409</v>
      </c>
      <c r="AJ338" t="s">
        <v>38</v>
      </c>
      <c r="AK338" t="s">
        <v>114</v>
      </c>
      <c r="AM338">
        <v>2362</v>
      </c>
      <c r="AN338">
        <v>1224</v>
      </c>
    </row>
    <row r="339" spans="1:40" x14ac:dyDescent="0.25">
      <c r="A339" t="s">
        <v>407</v>
      </c>
      <c r="B339" t="s">
        <v>407</v>
      </c>
      <c r="C339" t="s">
        <v>407</v>
      </c>
      <c r="D339" t="s">
        <v>407</v>
      </c>
      <c r="E339" t="s">
        <v>407</v>
      </c>
      <c r="F339" t="s">
        <v>407</v>
      </c>
      <c r="G339" t="s">
        <v>407</v>
      </c>
      <c r="H339" t="s">
        <v>407</v>
      </c>
      <c r="I339" t="s">
        <v>407</v>
      </c>
      <c r="J339" t="s">
        <v>407</v>
      </c>
      <c r="K339" t="s">
        <v>407</v>
      </c>
      <c r="L339" t="s">
        <v>407</v>
      </c>
      <c r="M339" t="s">
        <v>407</v>
      </c>
      <c r="N339" t="s">
        <v>407</v>
      </c>
      <c r="O339" t="s">
        <v>407</v>
      </c>
      <c r="P339" t="s">
        <v>407</v>
      </c>
      <c r="Q339" t="s">
        <v>407</v>
      </c>
      <c r="R339" t="s">
        <v>407</v>
      </c>
      <c r="S339" t="s">
        <v>407</v>
      </c>
      <c r="T339" t="s">
        <v>407</v>
      </c>
      <c r="U339" t="s">
        <v>407</v>
      </c>
      <c r="V339" t="s">
        <v>407</v>
      </c>
      <c r="W339" t="s">
        <v>407</v>
      </c>
      <c r="X339" t="s">
        <v>407</v>
      </c>
      <c r="Y339" t="s">
        <v>407</v>
      </c>
      <c r="Z339" t="s">
        <v>407</v>
      </c>
      <c r="AA339" t="s">
        <v>407</v>
      </c>
      <c r="AB339" t="s">
        <v>407</v>
      </c>
      <c r="AC339" t="s">
        <v>683</v>
      </c>
      <c r="AD339" t="s">
        <v>682</v>
      </c>
      <c r="AE339">
        <v>10</v>
      </c>
      <c r="AF339">
        <v>8</v>
      </c>
      <c r="AH339" t="s">
        <v>415</v>
      </c>
      <c r="AJ339" t="s">
        <v>44</v>
      </c>
      <c r="AK339" t="s">
        <v>120</v>
      </c>
      <c r="AM339">
        <v>2689</v>
      </c>
      <c r="AN339">
        <v>3104</v>
      </c>
    </row>
    <row r="340" spans="1:40" x14ac:dyDescent="0.25">
      <c r="A340" t="s">
        <v>407</v>
      </c>
      <c r="B340" t="s">
        <v>407</v>
      </c>
      <c r="C340" t="s">
        <v>407</v>
      </c>
      <c r="D340" t="s">
        <v>407</v>
      </c>
      <c r="E340" t="s">
        <v>407</v>
      </c>
      <c r="F340" t="s">
        <v>407</v>
      </c>
      <c r="G340" t="s">
        <v>407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407</v>
      </c>
      <c r="P340" t="s">
        <v>407</v>
      </c>
      <c r="Q340" t="s">
        <v>407</v>
      </c>
      <c r="R340" t="s">
        <v>407</v>
      </c>
      <c r="S340" t="s">
        <v>407</v>
      </c>
      <c r="T340" t="s">
        <v>407</v>
      </c>
      <c r="U340" t="s">
        <v>407</v>
      </c>
      <c r="V340" t="s">
        <v>407</v>
      </c>
      <c r="W340" t="s">
        <v>407</v>
      </c>
      <c r="X340" t="s">
        <v>407</v>
      </c>
      <c r="Y340" t="s">
        <v>407</v>
      </c>
      <c r="Z340" t="s">
        <v>407</v>
      </c>
      <c r="AA340" t="s">
        <v>407</v>
      </c>
      <c r="AB340" t="s">
        <v>407</v>
      </c>
      <c r="AC340" t="s">
        <v>683</v>
      </c>
      <c r="AD340" t="s">
        <v>682</v>
      </c>
      <c r="AE340">
        <v>10</v>
      </c>
      <c r="AF340">
        <v>9</v>
      </c>
      <c r="AH340" t="s">
        <v>408</v>
      </c>
      <c r="AJ340" t="s">
        <v>37</v>
      </c>
      <c r="AK340" t="s">
        <v>115</v>
      </c>
      <c r="AM340">
        <v>3500</v>
      </c>
      <c r="AN340">
        <v>1067</v>
      </c>
    </row>
    <row r="341" spans="1:40" x14ac:dyDescent="0.25">
      <c r="A341" t="s">
        <v>407</v>
      </c>
      <c r="B341" t="s">
        <v>407</v>
      </c>
      <c r="C341" t="s">
        <v>407</v>
      </c>
      <c r="D341" t="s">
        <v>407</v>
      </c>
      <c r="E341" t="s">
        <v>407</v>
      </c>
      <c r="F341" t="s">
        <v>407</v>
      </c>
      <c r="G341" t="s">
        <v>407</v>
      </c>
      <c r="H341" t="s">
        <v>407</v>
      </c>
      <c r="I341" t="s">
        <v>407</v>
      </c>
      <c r="J341" t="s">
        <v>407</v>
      </c>
      <c r="K341" t="s">
        <v>407</v>
      </c>
      <c r="L341" t="s">
        <v>407</v>
      </c>
      <c r="M341" t="s">
        <v>407</v>
      </c>
      <c r="N341" t="s">
        <v>407</v>
      </c>
      <c r="O341" t="s">
        <v>407</v>
      </c>
      <c r="P341" t="s">
        <v>407</v>
      </c>
      <c r="Q341" t="s">
        <v>407</v>
      </c>
      <c r="R341" t="s">
        <v>407</v>
      </c>
      <c r="S341" t="s">
        <v>407</v>
      </c>
      <c r="T341" t="s">
        <v>407</v>
      </c>
      <c r="U341" t="s">
        <v>407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683</v>
      </c>
      <c r="AD341" t="s">
        <v>682</v>
      </c>
      <c r="AE341">
        <v>10</v>
      </c>
      <c r="AF341">
        <v>10</v>
      </c>
      <c r="AH341" t="s">
        <v>408</v>
      </c>
      <c r="AJ341" t="s">
        <v>37</v>
      </c>
      <c r="AK341" t="s">
        <v>115</v>
      </c>
      <c r="AM341">
        <v>1918</v>
      </c>
      <c r="AN341">
        <v>3036</v>
      </c>
    </row>
    <row r="342" spans="1:40" x14ac:dyDescent="0.25">
      <c r="A342" t="s">
        <v>407</v>
      </c>
      <c r="B342" t="s">
        <v>407</v>
      </c>
      <c r="C342" t="s">
        <v>407</v>
      </c>
      <c r="D342" t="s">
        <v>407</v>
      </c>
      <c r="E342" t="s">
        <v>407</v>
      </c>
      <c r="F342" t="s">
        <v>407</v>
      </c>
      <c r="G342" t="s">
        <v>407</v>
      </c>
      <c r="H342" t="s">
        <v>407</v>
      </c>
      <c r="I342" t="s">
        <v>407</v>
      </c>
      <c r="J342" t="s">
        <v>407</v>
      </c>
      <c r="K342" t="s">
        <v>407</v>
      </c>
      <c r="L342" t="s">
        <v>407</v>
      </c>
      <c r="M342" t="s">
        <v>407</v>
      </c>
      <c r="N342" t="s">
        <v>407</v>
      </c>
      <c r="O342" t="s">
        <v>407</v>
      </c>
      <c r="P342" t="s">
        <v>407</v>
      </c>
      <c r="Q342" t="s">
        <v>407</v>
      </c>
      <c r="R342" t="s">
        <v>407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407</v>
      </c>
      <c r="AC342" t="s">
        <v>685</v>
      </c>
      <c r="AD342" t="s">
        <v>684</v>
      </c>
      <c r="AE342">
        <v>10</v>
      </c>
      <c r="AF342">
        <v>1</v>
      </c>
      <c r="AG342">
        <v>3</v>
      </c>
      <c r="AH342" t="s">
        <v>410</v>
      </c>
      <c r="AJ342" t="s">
        <v>40</v>
      </c>
      <c r="AK342" t="s">
        <v>118</v>
      </c>
      <c r="AM342">
        <v>3329</v>
      </c>
      <c r="AN342">
        <v>2889</v>
      </c>
    </row>
    <row r="343" spans="1:40" x14ac:dyDescent="0.25">
      <c r="A343" t="s">
        <v>407</v>
      </c>
      <c r="B343" t="s">
        <v>407</v>
      </c>
      <c r="C343" t="s">
        <v>407</v>
      </c>
      <c r="D343" t="s">
        <v>407</v>
      </c>
      <c r="E343" t="s">
        <v>407</v>
      </c>
      <c r="F343" t="s">
        <v>407</v>
      </c>
      <c r="G343" t="s">
        <v>407</v>
      </c>
      <c r="H343" t="s">
        <v>407</v>
      </c>
      <c r="I343" t="s">
        <v>407</v>
      </c>
      <c r="J343" t="s">
        <v>407</v>
      </c>
      <c r="K343" t="s">
        <v>407</v>
      </c>
      <c r="L343" t="s">
        <v>407</v>
      </c>
      <c r="M343" t="s">
        <v>407</v>
      </c>
      <c r="N343" t="s">
        <v>407</v>
      </c>
      <c r="O343" t="s">
        <v>407</v>
      </c>
      <c r="P343" t="s">
        <v>407</v>
      </c>
      <c r="Q343" t="s">
        <v>407</v>
      </c>
      <c r="R343" t="s">
        <v>407</v>
      </c>
      <c r="S343" t="s">
        <v>407</v>
      </c>
      <c r="T343" t="s">
        <v>407</v>
      </c>
      <c r="U343" t="s">
        <v>407</v>
      </c>
      <c r="V343" t="s">
        <v>407</v>
      </c>
      <c r="W343" t="s">
        <v>407</v>
      </c>
      <c r="X343" t="s">
        <v>407</v>
      </c>
      <c r="Y343" t="s">
        <v>407</v>
      </c>
      <c r="Z343" t="s">
        <v>407</v>
      </c>
      <c r="AA343" t="s">
        <v>407</v>
      </c>
      <c r="AB343" t="s">
        <v>407</v>
      </c>
      <c r="AC343" t="s">
        <v>685</v>
      </c>
      <c r="AD343" t="s">
        <v>684</v>
      </c>
      <c r="AE343">
        <v>10</v>
      </c>
      <c r="AF343">
        <v>2</v>
      </c>
      <c r="AH343" t="s">
        <v>411</v>
      </c>
      <c r="AJ343" t="s">
        <v>41</v>
      </c>
      <c r="AK343" t="s">
        <v>119</v>
      </c>
      <c r="AM343">
        <v>2470</v>
      </c>
      <c r="AN343">
        <v>3426</v>
      </c>
    </row>
    <row r="344" spans="1:40" x14ac:dyDescent="0.25">
      <c r="A344" t="s">
        <v>407</v>
      </c>
      <c r="B344" t="s">
        <v>407</v>
      </c>
      <c r="C344" t="s">
        <v>407</v>
      </c>
      <c r="D344" t="s">
        <v>407</v>
      </c>
      <c r="E344" t="s">
        <v>407</v>
      </c>
      <c r="F344" t="s">
        <v>407</v>
      </c>
      <c r="G344" t="s">
        <v>407</v>
      </c>
      <c r="H344" t="s">
        <v>407</v>
      </c>
      <c r="I344" t="s">
        <v>407</v>
      </c>
      <c r="J344" t="s">
        <v>407</v>
      </c>
      <c r="K344" t="s">
        <v>407</v>
      </c>
      <c r="L344" t="s">
        <v>407</v>
      </c>
      <c r="M344" t="s">
        <v>407</v>
      </c>
      <c r="N344" t="s">
        <v>407</v>
      </c>
      <c r="O344" t="s">
        <v>407</v>
      </c>
      <c r="P344" t="s">
        <v>407</v>
      </c>
      <c r="Q344" t="s">
        <v>407</v>
      </c>
      <c r="R344" t="s">
        <v>407</v>
      </c>
      <c r="S344" t="s">
        <v>407</v>
      </c>
      <c r="T344" t="s">
        <v>407</v>
      </c>
      <c r="U344" t="s">
        <v>407</v>
      </c>
      <c r="V344" t="s">
        <v>407</v>
      </c>
      <c r="W344" t="s">
        <v>407</v>
      </c>
      <c r="X344" t="s">
        <v>407</v>
      </c>
      <c r="Y344" t="s">
        <v>407</v>
      </c>
      <c r="Z344" t="s">
        <v>407</v>
      </c>
      <c r="AA344" t="s">
        <v>407</v>
      </c>
      <c r="AB344" t="s">
        <v>407</v>
      </c>
      <c r="AC344" t="s">
        <v>685</v>
      </c>
      <c r="AD344" t="s">
        <v>684</v>
      </c>
      <c r="AE344">
        <v>10</v>
      </c>
      <c r="AF344">
        <v>3</v>
      </c>
      <c r="AH344" t="s">
        <v>408</v>
      </c>
      <c r="AJ344" t="s">
        <v>37</v>
      </c>
      <c r="AK344" t="s">
        <v>115</v>
      </c>
      <c r="AM344">
        <v>2455</v>
      </c>
      <c r="AN344">
        <v>2406</v>
      </c>
    </row>
    <row r="345" spans="1:40" x14ac:dyDescent="0.25">
      <c r="A345" t="s">
        <v>407</v>
      </c>
      <c r="B345" t="s">
        <v>407</v>
      </c>
      <c r="C345" t="s">
        <v>407</v>
      </c>
      <c r="D345" t="s">
        <v>407</v>
      </c>
      <c r="E345" t="s">
        <v>407</v>
      </c>
      <c r="F345" t="s">
        <v>407</v>
      </c>
      <c r="G345" t="s">
        <v>407</v>
      </c>
      <c r="H345" t="s">
        <v>407</v>
      </c>
      <c r="I345" t="s">
        <v>407</v>
      </c>
      <c r="J345" t="s">
        <v>407</v>
      </c>
      <c r="K345" t="s">
        <v>407</v>
      </c>
      <c r="L345" t="s">
        <v>407</v>
      </c>
      <c r="M345" t="s">
        <v>407</v>
      </c>
      <c r="N345" t="s">
        <v>407</v>
      </c>
      <c r="O345" t="s">
        <v>407</v>
      </c>
      <c r="P345" t="s">
        <v>407</v>
      </c>
      <c r="Q345" t="s">
        <v>407</v>
      </c>
      <c r="R345" t="s">
        <v>407</v>
      </c>
      <c r="S345" t="s">
        <v>407</v>
      </c>
      <c r="T345" t="s">
        <v>407</v>
      </c>
      <c r="U345" t="s">
        <v>407</v>
      </c>
      <c r="V345" t="s">
        <v>407</v>
      </c>
      <c r="W345" t="s">
        <v>407</v>
      </c>
      <c r="X345" t="s">
        <v>407</v>
      </c>
      <c r="Y345" t="s">
        <v>407</v>
      </c>
      <c r="Z345" t="s">
        <v>407</v>
      </c>
      <c r="AA345" t="s">
        <v>407</v>
      </c>
      <c r="AB345" t="s">
        <v>407</v>
      </c>
      <c r="AC345" t="s">
        <v>685</v>
      </c>
      <c r="AD345" t="s">
        <v>684</v>
      </c>
      <c r="AE345">
        <v>10</v>
      </c>
      <c r="AF345">
        <v>4</v>
      </c>
      <c r="AG345">
        <v>3</v>
      </c>
      <c r="AH345" t="s">
        <v>410</v>
      </c>
      <c r="AJ345" t="s">
        <v>40</v>
      </c>
      <c r="AK345" t="s">
        <v>118</v>
      </c>
      <c r="AM345">
        <v>1819</v>
      </c>
      <c r="AN345">
        <v>1162</v>
      </c>
    </row>
    <row r="346" spans="1:40" x14ac:dyDescent="0.25">
      <c r="A346" t="s">
        <v>407</v>
      </c>
      <c r="B346" t="s">
        <v>407</v>
      </c>
      <c r="C346" t="s">
        <v>407</v>
      </c>
      <c r="D346" t="s">
        <v>407</v>
      </c>
      <c r="E346" t="s">
        <v>407</v>
      </c>
      <c r="F346" t="s">
        <v>407</v>
      </c>
      <c r="G346" t="s">
        <v>407</v>
      </c>
      <c r="H346" t="s">
        <v>407</v>
      </c>
      <c r="I346" t="s">
        <v>407</v>
      </c>
      <c r="J346" t="s">
        <v>407</v>
      </c>
      <c r="K346" t="s">
        <v>407</v>
      </c>
      <c r="L346" t="s">
        <v>407</v>
      </c>
      <c r="M346" t="s">
        <v>407</v>
      </c>
      <c r="N346" t="s">
        <v>407</v>
      </c>
      <c r="O346" t="s">
        <v>407</v>
      </c>
      <c r="P346" t="s">
        <v>407</v>
      </c>
      <c r="Q346" t="s">
        <v>407</v>
      </c>
      <c r="R346" t="s">
        <v>407</v>
      </c>
      <c r="S346" t="s">
        <v>407</v>
      </c>
      <c r="T346" t="s">
        <v>407</v>
      </c>
      <c r="U346" t="s">
        <v>407</v>
      </c>
      <c r="V346" t="s">
        <v>407</v>
      </c>
      <c r="W346" t="s">
        <v>407</v>
      </c>
      <c r="X346" t="s">
        <v>407</v>
      </c>
      <c r="Y346" t="s">
        <v>407</v>
      </c>
      <c r="Z346" t="s">
        <v>407</v>
      </c>
      <c r="AA346" t="s">
        <v>407</v>
      </c>
      <c r="AB346" t="s">
        <v>407</v>
      </c>
      <c r="AC346" t="s">
        <v>685</v>
      </c>
      <c r="AD346" t="s">
        <v>684</v>
      </c>
      <c r="AE346">
        <v>10</v>
      </c>
      <c r="AF346">
        <v>5</v>
      </c>
      <c r="AH346" t="s">
        <v>411</v>
      </c>
      <c r="AJ346" t="s">
        <v>41</v>
      </c>
      <c r="AK346" t="s">
        <v>119</v>
      </c>
      <c r="AM346">
        <v>1621</v>
      </c>
      <c r="AN346">
        <v>820</v>
      </c>
    </row>
    <row r="347" spans="1:40" x14ac:dyDescent="0.25">
      <c r="A347" t="s">
        <v>407</v>
      </c>
      <c r="B347" t="s">
        <v>407</v>
      </c>
      <c r="C347" t="s">
        <v>407</v>
      </c>
      <c r="D347" t="s">
        <v>407</v>
      </c>
      <c r="E347" t="s">
        <v>407</v>
      </c>
      <c r="F347" t="s">
        <v>407</v>
      </c>
      <c r="G347" t="s">
        <v>407</v>
      </c>
      <c r="H347" t="s">
        <v>407</v>
      </c>
      <c r="I347" t="s">
        <v>407</v>
      </c>
      <c r="J347" t="s">
        <v>407</v>
      </c>
      <c r="K347" t="s">
        <v>407</v>
      </c>
      <c r="L347" t="s">
        <v>407</v>
      </c>
      <c r="M347" t="s">
        <v>407</v>
      </c>
      <c r="N347" t="s">
        <v>407</v>
      </c>
      <c r="O347" t="s">
        <v>407</v>
      </c>
      <c r="P347" t="s">
        <v>407</v>
      </c>
      <c r="Q347" t="s">
        <v>407</v>
      </c>
      <c r="R347" t="s">
        <v>407</v>
      </c>
      <c r="S347" t="s">
        <v>407</v>
      </c>
      <c r="T347" t="s">
        <v>407</v>
      </c>
      <c r="U347" t="s">
        <v>407</v>
      </c>
      <c r="V347" t="s">
        <v>407</v>
      </c>
      <c r="W347" t="s">
        <v>407</v>
      </c>
      <c r="X347" t="s">
        <v>407</v>
      </c>
      <c r="Y347" t="s">
        <v>407</v>
      </c>
      <c r="Z347" t="s">
        <v>407</v>
      </c>
      <c r="AA347" t="s">
        <v>407</v>
      </c>
      <c r="AB347" t="s">
        <v>407</v>
      </c>
      <c r="AC347" t="s">
        <v>685</v>
      </c>
      <c r="AD347" t="s">
        <v>684</v>
      </c>
      <c r="AE347">
        <v>10</v>
      </c>
      <c r="AF347">
        <v>6</v>
      </c>
      <c r="AH347" t="s">
        <v>408</v>
      </c>
      <c r="AJ347" t="s">
        <v>37</v>
      </c>
      <c r="AK347" t="s">
        <v>115</v>
      </c>
      <c r="AM347">
        <v>4358</v>
      </c>
      <c r="AN347">
        <v>2592</v>
      </c>
    </row>
    <row r="348" spans="1:40" x14ac:dyDescent="0.25">
      <c r="A348" t="s">
        <v>407</v>
      </c>
      <c r="B348" t="s">
        <v>407</v>
      </c>
      <c r="C348" t="s">
        <v>407</v>
      </c>
      <c r="D348" t="s">
        <v>407</v>
      </c>
      <c r="E348" t="s">
        <v>407</v>
      </c>
      <c r="F348" t="s">
        <v>407</v>
      </c>
      <c r="G348" t="s">
        <v>407</v>
      </c>
      <c r="H348" t="s">
        <v>407</v>
      </c>
      <c r="I348" t="s">
        <v>407</v>
      </c>
      <c r="J348" t="s">
        <v>407</v>
      </c>
      <c r="K348" t="s">
        <v>407</v>
      </c>
      <c r="L348" t="s">
        <v>407</v>
      </c>
      <c r="M348" t="s">
        <v>407</v>
      </c>
      <c r="N348" t="s">
        <v>407</v>
      </c>
      <c r="O348" t="s">
        <v>407</v>
      </c>
      <c r="P348" t="s">
        <v>407</v>
      </c>
      <c r="Q348" t="s">
        <v>407</v>
      </c>
      <c r="R348" t="s">
        <v>407</v>
      </c>
      <c r="S348" t="s">
        <v>407</v>
      </c>
      <c r="T348" t="s">
        <v>407</v>
      </c>
      <c r="U348" t="s">
        <v>407</v>
      </c>
      <c r="V348" t="s">
        <v>407</v>
      </c>
      <c r="W348" t="s">
        <v>407</v>
      </c>
      <c r="X348" t="s">
        <v>407</v>
      </c>
      <c r="Y348" t="s">
        <v>407</v>
      </c>
      <c r="Z348" t="s">
        <v>407</v>
      </c>
      <c r="AA348" t="s">
        <v>407</v>
      </c>
      <c r="AB348" t="s">
        <v>407</v>
      </c>
      <c r="AC348" t="s">
        <v>685</v>
      </c>
      <c r="AD348" t="s">
        <v>684</v>
      </c>
      <c r="AE348">
        <v>10</v>
      </c>
      <c r="AF348">
        <v>7</v>
      </c>
      <c r="AG348">
        <v>1</v>
      </c>
      <c r="AH348" t="s">
        <v>490</v>
      </c>
      <c r="AJ348" t="s">
        <v>91</v>
      </c>
      <c r="AK348" t="s">
        <v>114</v>
      </c>
      <c r="AM348">
        <v>3224</v>
      </c>
      <c r="AN348">
        <v>1991</v>
      </c>
    </row>
    <row r="349" spans="1:40" x14ac:dyDescent="0.25">
      <c r="A349" t="s">
        <v>407</v>
      </c>
      <c r="B349" t="s">
        <v>407</v>
      </c>
      <c r="C349" t="s">
        <v>407</v>
      </c>
      <c r="D349" t="s">
        <v>407</v>
      </c>
      <c r="E349" t="s">
        <v>407</v>
      </c>
      <c r="F349" t="s">
        <v>407</v>
      </c>
      <c r="G349" t="s">
        <v>407</v>
      </c>
      <c r="H349" t="s">
        <v>407</v>
      </c>
      <c r="I349" t="s">
        <v>407</v>
      </c>
      <c r="J349" t="s">
        <v>407</v>
      </c>
      <c r="K349" t="s">
        <v>407</v>
      </c>
      <c r="L349" t="s">
        <v>407</v>
      </c>
      <c r="M349" t="s">
        <v>407</v>
      </c>
      <c r="N349" t="s">
        <v>407</v>
      </c>
      <c r="O349" t="s">
        <v>407</v>
      </c>
      <c r="P349" t="s">
        <v>407</v>
      </c>
      <c r="Q349" t="s">
        <v>407</v>
      </c>
      <c r="R349" t="s">
        <v>407</v>
      </c>
      <c r="S349" t="s">
        <v>407</v>
      </c>
      <c r="T349" t="s">
        <v>407</v>
      </c>
      <c r="U349" t="s">
        <v>407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407</v>
      </c>
      <c r="AB349" t="s">
        <v>407</v>
      </c>
      <c r="AC349" t="s">
        <v>685</v>
      </c>
      <c r="AD349" t="s">
        <v>684</v>
      </c>
      <c r="AE349">
        <v>10</v>
      </c>
      <c r="AF349">
        <v>8</v>
      </c>
      <c r="AH349" t="s">
        <v>408</v>
      </c>
      <c r="AJ349" t="s">
        <v>37</v>
      </c>
      <c r="AK349" t="s">
        <v>115</v>
      </c>
      <c r="AM349">
        <v>3030</v>
      </c>
      <c r="AN349">
        <v>2454</v>
      </c>
    </row>
    <row r="350" spans="1:40" x14ac:dyDescent="0.25">
      <c r="A350" t="s">
        <v>407</v>
      </c>
      <c r="B350" t="s">
        <v>407</v>
      </c>
      <c r="C350" t="s">
        <v>407</v>
      </c>
      <c r="D350" t="s">
        <v>407</v>
      </c>
      <c r="E350" t="s">
        <v>407</v>
      </c>
      <c r="F350" t="s">
        <v>407</v>
      </c>
      <c r="G350" t="s">
        <v>407</v>
      </c>
      <c r="H350" t="s">
        <v>407</v>
      </c>
      <c r="I350" t="s">
        <v>407</v>
      </c>
      <c r="J350" t="s">
        <v>407</v>
      </c>
      <c r="K350" t="s">
        <v>407</v>
      </c>
      <c r="L350" t="s">
        <v>407</v>
      </c>
      <c r="M350" t="s">
        <v>407</v>
      </c>
      <c r="N350" t="s">
        <v>407</v>
      </c>
      <c r="O350" t="s">
        <v>407</v>
      </c>
      <c r="P350" t="s">
        <v>407</v>
      </c>
      <c r="Q350" t="s">
        <v>407</v>
      </c>
      <c r="R350" t="s">
        <v>407</v>
      </c>
      <c r="S350" t="s">
        <v>407</v>
      </c>
      <c r="T350" t="s">
        <v>407</v>
      </c>
      <c r="U350" t="s">
        <v>407</v>
      </c>
      <c r="V350" t="s">
        <v>407</v>
      </c>
      <c r="W350" t="s">
        <v>407</v>
      </c>
      <c r="X350" t="s">
        <v>407</v>
      </c>
      <c r="Y350" t="s">
        <v>407</v>
      </c>
      <c r="Z350" t="s">
        <v>407</v>
      </c>
      <c r="AA350" t="s">
        <v>407</v>
      </c>
      <c r="AB350" t="s">
        <v>407</v>
      </c>
      <c r="AC350" t="s">
        <v>685</v>
      </c>
      <c r="AD350" t="s">
        <v>684</v>
      </c>
      <c r="AE350">
        <v>10</v>
      </c>
      <c r="AF350">
        <v>9</v>
      </c>
      <c r="AG350">
        <v>3</v>
      </c>
      <c r="AH350" t="s">
        <v>410</v>
      </c>
      <c r="AJ350" t="s">
        <v>40</v>
      </c>
      <c r="AK350" t="s">
        <v>118</v>
      </c>
      <c r="AM350">
        <v>1703</v>
      </c>
      <c r="AN350">
        <v>1148</v>
      </c>
    </row>
    <row r="351" spans="1:40" x14ac:dyDescent="0.25">
      <c r="A351" t="s">
        <v>407</v>
      </c>
      <c r="B351" t="s">
        <v>407</v>
      </c>
      <c r="C351" t="s">
        <v>407</v>
      </c>
      <c r="D351" t="s">
        <v>407</v>
      </c>
      <c r="E351" t="s">
        <v>407</v>
      </c>
      <c r="F351" t="s">
        <v>407</v>
      </c>
      <c r="G351" t="s">
        <v>407</v>
      </c>
      <c r="H351" t="s">
        <v>407</v>
      </c>
      <c r="I351" t="s">
        <v>407</v>
      </c>
      <c r="J351" t="s">
        <v>407</v>
      </c>
      <c r="K351" t="s">
        <v>407</v>
      </c>
      <c r="L351" t="s">
        <v>407</v>
      </c>
      <c r="M351" t="s">
        <v>407</v>
      </c>
      <c r="N351" t="s">
        <v>407</v>
      </c>
      <c r="O351" t="s">
        <v>407</v>
      </c>
      <c r="P351" t="s">
        <v>407</v>
      </c>
      <c r="Q351" t="s">
        <v>407</v>
      </c>
      <c r="R351" t="s">
        <v>407</v>
      </c>
      <c r="S351" t="s">
        <v>407</v>
      </c>
      <c r="T351" t="s">
        <v>407</v>
      </c>
      <c r="U351" t="s">
        <v>407</v>
      </c>
      <c r="V351" t="s">
        <v>407</v>
      </c>
      <c r="W351" t="s">
        <v>407</v>
      </c>
      <c r="X351" t="s">
        <v>407</v>
      </c>
      <c r="Y351" t="s">
        <v>407</v>
      </c>
      <c r="Z351" t="s">
        <v>407</v>
      </c>
      <c r="AA351" t="s">
        <v>407</v>
      </c>
      <c r="AB351" t="s">
        <v>407</v>
      </c>
      <c r="AC351" t="s">
        <v>685</v>
      </c>
      <c r="AD351" t="s">
        <v>684</v>
      </c>
      <c r="AE351">
        <v>10</v>
      </c>
      <c r="AF351">
        <v>10</v>
      </c>
      <c r="AH351" t="s">
        <v>408</v>
      </c>
      <c r="AJ351" t="s">
        <v>37</v>
      </c>
      <c r="AK351" t="s">
        <v>115</v>
      </c>
      <c r="AM351">
        <v>3822</v>
      </c>
      <c r="AN351">
        <v>3166</v>
      </c>
    </row>
    <row r="352" spans="1:40" x14ac:dyDescent="0.25">
      <c r="A352" t="s">
        <v>407</v>
      </c>
      <c r="B352" t="s">
        <v>407</v>
      </c>
      <c r="C352" t="s">
        <v>407</v>
      </c>
      <c r="D352" t="s">
        <v>407</v>
      </c>
      <c r="E352" t="s">
        <v>407</v>
      </c>
      <c r="F352" t="s">
        <v>407</v>
      </c>
      <c r="G352" t="s">
        <v>407</v>
      </c>
      <c r="H352" t="s">
        <v>407</v>
      </c>
      <c r="I352" t="s">
        <v>407</v>
      </c>
      <c r="J352" t="s">
        <v>407</v>
      </c>
      <c r="K352" t="s">
        <v>407</v>
      </c>
      <c r="L352" t="s">
        <v>407</v>
      </c>
      <c r="M352" t="s">
        <v>407</v>
      </c>
      <c r="N352" t="s">
        <v>407</v>
      </c>
      <c r="O352" t="s">
        <v>407</v>
      </c>
      <c r="P352" t="s">
        <v>407</v>
      </c>
      <c r="Q352" t="s">
        <v>407</v>
      </c>
      <c r="R352" t="s">
        <v>407</v>
      </c>
      <c r="S352" t="s">
        <v>407</v>
      </c>
      <c r="T352" t="s">
        <v>407</v>
      </c>
      <c r="U352" t="s">
        <v>407</v>
      </c>
      <c r="V352" t="s">
        <v>407</v>
      </c>
      <c r="W352" t="s">
        <v>407</v>
      </c>
      <c r="X352" t="s">
        <v>407</v>
      </c>
      <c r="Y352" t="s">
        <v>407</v>
      </c>
      <c r="Z352" t="s">
        <v>407</v>
      </c>
      <c r="AA352" t="s">
        <v>407</v>
      </c>
      <c r="AB352" t="s">
        <v>407</v>
      </c>
      <c r="AC352" t="s">
        <v>687</v>
      </c>
      <c r="AD352" t="s">
        <v>686</v>
      </c>
      <c r="AE352">
        <v>10</v>
      </c>
      <c r="AF352">
        <v>1</v>
      </c>
      <c r="AH352" t="s">
        <v>408</v>
      </c>
      <c r="AJ352" t="s">
        <v>37</v>
      </c>
      <c r="AK352" t="s">
        <v>115</v>
      </c>
      <c r="AM352">
        <v>1990</v>
      </c>
      <c r="AN352">
        <v>1129</v>
      </c>
    </row>
    <row r="353" spans="1:40" x14ac:dyDescent="0.25">
      <c r="A353" t="s">
        <v>407</v>
      </c>
      <c r="B353" t="s">
        <v>407</v>
      </c>
      <c r="C353" t="s">
        <v>407</v>
      </c>
      <c r="D353" t="s">
        <v>407</v>
      </c>
      <c r="E353" t="s">
        <v>407</v>
      </c>
      <c r="F353" t="s">
        <v>407</v>
      </c>
      <c r="G353" t="s">
        <v>407</v>
      </c>
      <c r="H353" t="s">
        <v>407</v>
      </c>
      <c r="I353" t="s">
        <v>407</v>
      </c>
      <c r="J353" t="s">
        <v>407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407</v>
      </c>
      <c r="R353" t="s">
        <v>407</v>
      </c>
      <c r="S353" t="s">
        <v>407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407</v>
      </c>
      <c r="Z353" t="s">
        <v>407</v>
      </c>
      <c r="AA353" t="s">
        <v>407</v>
      </c>
      <c r="AB353" t="s">
        <v>407</v>
      </c>
      <c r="AC353" t="s">
        <v>687</v>
      </c>
      <c r="AD353" t="s">
        <v>686</v>
      </c>
      <c r="AE353">
        <v>10</v>
      </c>
      <c r="AF353">
        <v>2</v>
      </c>
      <c r="AH353" t="s">
        <v>415</v>
      </c>
      <c r="AJ353" t="s">
        <v>44</v>
      </c>
      <c r="AK353" t="s">
        <v>120</v>
      </c>
      <c r="AM353">
        <v>2813</v>
      </c>
      <c r="AN353">
        <v>953</v>
      </c>
    </row>
    <row r="354" spans="1:40" x14ac:dyDescent="0.25">
      <c r="A354" t="s">
        <v>407</v>
      </c>
      <c r="B354" t="s">
        <v>407</v>
      </c>
      <c r="C354" t="s">
        <v>407</v>
      </c>
      <c r="D354" t="s">
        <v>407</v>
      </c>
      <c r="E354" t="s">
        <v>407</v>
      </c>
      <c r="F354" t="s">
        <v>407</v>
      </c>
      <c r="G354" t="s">
        <v>407</v>
      </c>
      <c r="H354" t="s">
        <v>407</v>
      </c>
      <c r="I354" t="s">
        <v>407</v>
      </c>
      <c r="J354" t="s">
        <v>407</v>
      </c>
      <c r="K354" t="s">
        <v>407</v>
      </c>
      <c r="L354" t="s">
        <v>407</v>
      </c>
      <c r="M354" t="s">
        <v>407</v>
      </c>
      <c r="N354" t="s">
        <v>407</v>
      </c>
      <c r="O354" t="s">
        <v>407</v>
      </c>
      <c r="P354" t="s">
        <v>407</v>
      </c>
      <c r="Q354" t="s">
        <v>407</v>
      </c>
      <c r="R354" t="s">
        <v>407</v>
      </c>
      <c r="S354" t="s">
        <v>407</v>
      </c>
      <c r="T354" t="s">
        <v>407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687</v>
      </c>
      <c r="AD354" t="s">
        <v>686</v>
      </c>
      <c r="AE354">
        <v>10</v>
      </c>
      <c r="AF354">
        <v>3</v>
      </c>
      <c r="AH354" t="s">
        <v>408</v>
      </c>
      <c r="AJ354" t="s">
        <v>37</v>
      </c>
      <c r="AK354" t="s">
        <v>115</v>
      </c>
      <c r="AM354">
        <v>4156</v>
      </c>
      <c r="AN354">
        <v>2490</v>
      </c>
    </row>
    <row r="355" spans="1:40" x14ac:dyDescent="0.25">
      <c r="A355" t="s">
        <v>407</v>
      </c>
      <c r="B355" t="s">
        <v>407</v>
      </c>
      <c r="C355" t="s">
        <v>407</v>
      </c>
      <c r="D355" t="s">
        <v>407</v>
      </c>
      <c r="E355" t="s">
        <v>407</v>
      </c>
      <c r="F355" t="s">
        <v>407</v>
      </c>
      <c r="G355" t="s">
        <v>407</v>
      </c>
      <c r="H355" t="s">
        <v>407</v>
      </c>
      <c r="I355" t="s">
        <v>407</v>
      </c>
      <c r="J355" t="s">
        <v>407</v>
      </c>
      <c r="K355" t="s">
        <v>407</v>
      </c>
      <c r="L355" t="s">
        <v>407</v>
      </c>
      <c r="M355" t="s">
        <v>407</v>
      </c>
      <c r="N355" t="s">
        <v>407</v>
      </c>
      <c r="O355" t="s">
        <v>407</v>
      </c>
      <c r="P355" t="s">
        <v>407</v>
      </c>
      <c r="Q355" t="s">
        <v>407</v>
      </c>
      <c r="R355" t="s">
        <v>407</v>
      </c>
      <c r="S355" t="s">
        <v>407</v>
      </c>
      <c r="T355" t="s">
        <v>407</v>
      </c>
      <c r="U355" t="s">
        <v>407</v>
      </c>
      <c r="V355" t="s">
        <v>407</v>
      </c>
      <c r="W355" t="s">
        <v>407</v>
      </c>
      <c r="X355" t="s">
        <v>407</v>
      </c>
      <c r="Y355" t="s">
        <v>407</v>
      </c>
      <c r="Z355" t="s">
        <v>407</v>
      </c>
      <c r="AA355" t="s">
        <v>407</v>
      </c>
      <c r="AB355" t="s">
        <v>407</v>
      </c>
      <c r="AC355" t="s">
        <v>687</v>
      </c>
      <c r="AD355" t="s">
        <v>686</v>
      </c>
      <c r="AE355">
        <v>10</v>
      </c>
      <c r="AF355">
        <v>4</v>
      </c>
      <c r="AH355" t="s">
        <v>411</v>
      </c>
      <c r="AJ355" t="s">
        <v>41</v>
      </c>
      <c r="AK355" t="s">
        <v>119</v>
      </c>
      <c r="AM355">
        <v>2820</v>
      </c>
      <c r="AN355">
        <v>2784</v>
      </c>
    </row>
    <row r="356" spans="1:40" x14ac:dyDescent="0.25">
      <c r="A356" t="s">
        <v>407</v>
      </c>
      <c r="B356" t="s">
        <v>407</v>
      </c>
      <c r="C356" t="s">
        <v>407</v>
      </c>
      <c r="D356" t="s">
        <v>407</v>
      </c>
      <c r="E356" t="s">
        <v>407</v>
      </c>
      <c r="F356" t="s">
        <v>407</v>
      </c>
      <c r="G356" t="s">
        <v>407</v>
      </c>
      <c r="H356" t="s">
        <v>407</v>
      </c>
      <c r="I356" t="s">
        <v>407</v>
      </c>
      <c r="J356" t="s">
        <v>407</v>
      </c>
      <c r="K356" t="s">
        <v>407</v>
      </c>
      <c r="L356" t="s">
        <v>407</v>
      </c>
      <c r="M356" t="s">
        <v>407</v>
      </c>
      <c r="N356" t="s">
        <v>407</v>
      </c>
      <c r="O356" t="s">
        <v>407</v>
      </c>
      <c r="P356" t="s">
        <v>407</v>
      </c>
      <c r="Q356" t="s">
        <v>407</v>
      </c>
      <c r="R356" t="s">
        <v>407</v>
      </c>
      <c r="S356" t="s">
        <v>407</v>
      </c>
      <c r="T356" t="s">
        <v>407</v>
      </c>
      <c r="U356" t="s">
        <v>407</v>
      </c>
      <c r="V356" t="s">
        <v>407</v>
      </c>
      <c r="W356" t="s">
        <v>407</v>
      </c>
      <c r="X356" t="s">
        <v>407</v>
      </c>
      <c r="Y356" t="s">
        <v>407</v>
      </c>
      <c r="Z356" t="s">
        <v>407</v>
      </c>
      <c r="AA356" t="s">
        <v>407</v>
      </c>
      <c r="AB356" t="s">
        <v>407</v>
      </c>
      <c r="AC356" t="s">
        <v>687</v>
      </c>
      <c r="AD356" t="s">
        <v>686</v>
      </c>
      <c r="AE356">
        <v>10</v>
      </c>
      <c r="AF356">
        <v>5</v>
      </c>
      <c r="AH356" t="s">
        <v>408</v>
      </c>
      <c r="AJ356" t="s">
        <v>37</v>
      </c>
      <c r="AK356" t="s">
        <v>115</v>
      </c>
      <c r="AM356">
        <v>2537</v>
      </c>
      <c r="AN356">
        <v>1693</v>
      </c>
    </row>
    <row r="357" spans="1:40" x14ac:dyDescent="0.25">
      <c r="A357" t="s">
        <v>407</v>
      </c>
      <c r="B357" t="s">
        <v>407</v>
      </c>
      <c r="C357" t="s">
        <v>407</v>
      </c>
      <c r="D357" t="s">
        <v>407</v>
      </c>
      <c r="E357" t="s">
        <v>407</v>
      </c>
      <c r="F357" t="s">
        <v>407</v>
      </c>
      <c r="G357" t="s">
        <v>407</v>
      </c>
      <c r="H357" t="s">
        <v>407</v>
      </c>
      <c r="I357" t="s">
        <v>407</v>
      </c>
      <c r="J357" t="s">
        <v>407</v>
      </c>
      <c r="K357" t="s">
        <v>407</v>
      </c>
      <c r="L357" t="s">
        <v>407</v>
      </c>
      <c r="M357" t="s">
        <v>407</v>
      </c>
      <c r="N357" t="s">
        <v>407</v>
      </c>
      <c r="O357" t="s">
        <v>407</v>
      </c>
      <c r="P357" t="s">
        <v>407</v>
      </c>
      <c r="Q357" t="s">
        <v>407</v>
      </c>
      <c r="R357" t="s">
        <v>407</v>
      </c>
      <c r="S357" t="s">
        <v>407</v>
      </c>
      <c r="T357" t="s">
        <v>407</v>
      </c>
      <c r="U357" t="s">
        <v>407</v>
      </c>
      <c r="V357" t="s">
        <v>407</v>
      </c>
      <c r="W357" t="s">
        <v>407</v>
      </c>
      <c r="X357" t="s">
        <v>407</v>
      </c>
      <c r="Y357" t="s">
        <v>407</v>
      </c>
      <c r="Z357" t="s">
        <v>407</v>
      </c>
      <c r="AA357" t="s">
        <v>407</v>
      </c>
      <c r="AB357" t="s">
        <v>407</v>
      </c>
      <c r="AC357" t="s">
        <v>687</v>
      </c>
      <c r="AD357" t="s">
        <v>686</v>
      </c>
      <c r="AE357">
        <v>10</v>
      </c>
      <c r="AF357">
        <v>6</v>
      </c>
      <c r="AH357" t="s">
        <v>408</v>
      </c>
      <c r="AJ357" t="s">
        <v>37</v>
      </c>
      <c r="AK357" t="s">
        <v>115</v>
      </c>
      <c r="AM357">
        <v>2173</v>
      </c>
      <c r="AN357">
        <v>2832</v>
      </c>
    </row>
    <row r="358" spans="1:40" x14ac:dyDescent="0.25">
      <c r="A358" t="s">
        <v>407</v>
      </c>
      <c r="B358" t="s">
        <v>407</v>
      </c>
      <c r="C358" t="s">
        <v>407</v>
      </c>
      <c r="D358" t="s">
        <v>407</v>
      </c>
      <c r="E358" t="s">
        <v>407</v>
      </c>
      <c r="F358" t="s">
        <v>407</v>
      </c>
      <c r="G358" t="s">
        <v>407</v>
      </c>
      <c r="H358" t="s">
        <v>407</v>
      </c>
      <c r="I358" t="s">
        <v>407</v>
      </c>
      <c r="J358" t="s">
        <v>407</v>
      </c>
      <c r="K358" t="s">
        <v>407</v>
      </c>
      <c r="L358" t="s">
        <v>407</v>
      </c>
      <c r="M358" t="s">
        <v>407</v>
      </c>
      <c r="N358" t="s">
        <v>407</v>
      </c>
      <c r="O358" t="s">
        <v>407</v>
      </c>
      <c r="P358" t="s">
        <v>407</v>
      </c>
      <c r="Q358" t="s">
        <v>407</v>
      </c>
      <c r="R358" t="s">
        <v>407</v>
      </c>
      <c r="S358" t="s">
        <v>407</v>
      </c>
      <c r="T358" t="s">
        <v>407</v>
      </c>
      <c r="U358" t="s">
        <v>407</v>
      </c>
      <c r="V358" t="s">
        <v>407</v>
      </c>
      <c r="W358" t="s">
        <v>407</v>
      </c>
      <c r="X358" t="s">
        <v>407</v>
      </c>
      <c r="Y358" t="s">
        <v>407</v>
      </c>
      <c r="Z358" t="s">
        <v>407</v>
      </c>
      <c r="AA358" t="s">
        <v>407</v>
      </c>
      <c r="AB358" t="s">
        <v>407</v>
      </c>
      <c r="AC358" t="s">
        <v>687</v>
      </c>
      <c r="AD358" t="s">
        <v>686</v>
      </c>
      <c r="AE358">
        <v>10</v>
      </c>
      <c r="AF358">
        <v>7</v>
      </c>
      <c r="AH358" t="s">
        <v>416</v>
      </c>
      <c r="AJ358" t="s">
        <v>46</v>
      </c>
      <c r="AK358" t="s">
        <v>115</v>
      </c>
      <c r="AM358">
        <v>4365</v>
      </c>
      <c r="AN358">
        <v>1920</v>
      </c>
    </row>
    <row r="359" spans="1:40" x14ac:dyDescent="0.25">
      <c r="A359" t="s">
        <v>407</v>
      </c>
      <c r="B359" t="s">
        <v>407</v>
      </c>
      <c r="C359" t="s">
        <v>407</v>
      </c>
      <c r="D359" t="s">
        <v>407</v>
      </c>
      <c r="E359" t="s">
        <v>407</v>
      </c>
      <c r="F359" t="s">
        <v>407</v>
      </c>
      <c r="G359" t="s">
        <v>407</v>
      </c>
      <c r="H359" t="s">
        <v>407</v>
      </c>
      <c r="I359" t="s">
        <v>407</v>
      </c>
      <c r="J359" t="s">
        <v>407</v>
      </c>
      <c r="K359" t="s">
        <v>407</v>
      </c>
      <c r="L359" t="s">
        <v>407</v>
      </c>
      <c r="M359" t="s">
        <v>407</v>
      </c>
      <c r="N359" t="s">
        <v>407</v>
      </c>
      <c r="O359" t="s">
        <v>407</v>
      </c>
      <c r="P359" t="s">
        <v>407</v>
      </c>
      <c r="Q359" t="s">
        <v>407</v>
      </c>
      <c r="R359" t="s">
        <v>407</v>
      </c>
      <c r="S359" t="s">
        <v>407</v>
      </c>
      <c r="T359" t="s">
        <v>407</v>
      </c>
      <c r="U359" t="s">
        <v>407</v>
      </c>
      <c r="V359" t="s">
        <v>407</v>
      </c>
      <c r="W359" t="s">
        <v>407</v>
      </c>
      <c r="X359" t="s">
        <v>407</v>
      </c>
      <c r="Y359" t="s">
        <v>407</v>
      </c>
      <c r="Z359" t="s">
        <v>407</v>
      </c>
      <c r="AA359" t="s">
        <v>407</v>
      </c>
      <c r="AB359" t="s">
        <v>407</v>
      </c>
      <c r="AC359" t="s">
        <v>687</v>
      </c>
      <c r="AD359" t="s">
        <v>686</v>
      </c>
      <c r="AE359">
        <v>10</v>
      </c>
      <c r="AF359">
        <v>8</v>
      </c>
      <c r="AH359" t="s">
        <v>411</v>
      </c>
      <c r="AJ359" t="s">
        <v>41</v>
      </c>
      <c r="AK359" t="s">
        <v>119</v>
      </c>
      <c r="AM359">
        <v>3176</v>
      </c>
      <c r="AN359">
        <v>293</v>
      </c>
    </row>
    <row r="360" spans="1:40" x14ac:dyDescent="0.25">
      <c r="A360" t="s">
        <v>407</v>
      </c>
      <c r="B360" t="s">
        <v>407</v>
      </c>
      <c r="C360" t="s">
        <v>407</v>
      </c>
      <c r="D360" t="s">
        <v>407</v>
      </c>
      <c r="E360" t="s">
        <v>407</v>
      </c>
      <c r="F360" t="s">
        <v>407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407</v>
      </c>
      <c r="M360" t="s">
        <v>407</v>
      </c>
      <c r="N360" t="s">
        <v>407</v>
      </c>
      <c r="O360" t="s">
        <v>407</v>
      </c>
      <c r="P360" t="s">
        <v>407</v>
      </c>
      <c r="Q360" t="s">
        <v>407</v>
      </c>
      <c r="R360" t="s">
        <v>407</v>
      </c>
      <c r="S360" t="s">
        <v>407</v>
      </c>
      <c r="T360" t="s">
        <v>407</v>
      </c>
      <c r="U360" t="s">
        <v>407</v>
      </c>
      <c r="V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407</v>
      </c>
      <c r="AB360" t="s">
        <v>407</v>
      </c>
      <c r="AC360" t="s">
        <v>687</v>
      </c>
      <c r="AD360" t="s">
        <v>686</v>
      </c>
      <c r="AE360">
        <v>10</v>
      </c>
      <c r="AF360">
        <v>9</v>
      </c>
      <c r="AH360" t="s">
        <v>408</v>
      </c>
      <c r="AJ360" t="s">
        <v>37</v>
      </c>
      <c r="AK360" t="s">
        <v>115</v>
      </c>
      <c r="AM360">
        <v>1988</v>
      </c>
      <c r="AN360">
        <v>3425</v>
      </c>
    </row>
    <row r="361" spans="1:40" x14ac:dyDescent="0.25">
      <c r="A361" t="s">
        <v>407</v>
      </c>
      <c r="B361" t="s">
        <v>407</v>
      </c>
      <c r="C361" t="s">
        <v>407</v>
      </c>
      <c r="D361" t="s">
        <v>407</v>
      </c>
      <c r="E361" t="s">
        <v>407</v>
      </c>
      <c r="F361" t="s">
        <v>407</v>
      </c>
      <c r="G361" t="s">
        <v>407</v>
      </c>
      <c r="H361" t="s">
        <v>407</v>
      </c>
      <c r="I361" t="s">
        <v>407</v>
      </c>
      <c r="J361" t="s">
        <v>407</v>
      </c>
      <c r="K361" t="s">
        <v>407</v>
      </c>
      <c r="L361" t="s">
        <v>407</v>
      </c>
      <c r="M361" t="s">
        <v>407</v>
      </c>
      <c r="N361" t="s">
        <v>407</v>
      </c>
      <c r="O361" t="s">
        <v>407</v>
      </c>
      <c r="P361" t="s">
        <v>407</v>
      </c>
      <c r="Q361" t="s">
        <v>407</v>
      </c>
      <c r="R361" t="s">
        <v>407</v>
      </c>
      <c r="S361" t="s">
        <v>407</v>
      </c>
      <c r="T361" t="s">
        <v>407</v>
      </c>
      <c r="U361" t="s">
        <v>407</v>
      </c>
      <c r="V361" t="s">
        <v>407</v>
      </c>
      <c r="W361" t="s">
        <v>407</v>
      </c>
      <c r="X361" t="s">
        <v>407</v>
      </c>
      <c r="Y361" t="s">
        <v>407</v>
      </c>
      <c r="Z361" t="s">
        <v>407</v>
      </c>
      <c r="AA361" t="s">
        <v>407</v>
      </c>
      <c r="AB361" t="s">
        <v>407</v>
      </c>
      <c r="AC361" t="s">
        <v>687</v>
      </c>
      <c r="AD361" t="s">
        <v>686</v>
      </c>
      <c r="AE361">
        <v>10</v>
      </c>
      <c r="AF361">
        <v>10</v>
      </c>
      <c r="AH361" t="s">
        <v>408</v>
      </c>
      <c r="AJ361" t="s">
        <v>37</v>
      </c>
      <c r="AK361" t="s">
        <v>115</v>
      </c>
      <c r="AM361">
        <v>2881</v>
      </c>
      <c r="AN361">
        <v>2629</v>
      </c>
    </row>
    <row r="362" spans="1:40" x14ac:dyDescent="0.25">
      <c r="A362" t="s">
        <v>407</v>
      </c>
      <c r="B362" t="s">
        <v>407</v>
      </c>
      <c r="C362" t="s">
        <v>407</v>
      </c>
      <c r="D362" t="s">
        <v>407</v>
      </c>
      <c r="E362" t="s">
        <v>407</v>
      </c>
      <c r="F362" t="s">
        <v>407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407</v>
      </c>
      <c r="M362" t="s">
        <v>407</v>
      </c>
      <c r="N362" t="s">
        <v>407</v>
      </c>
      <c r="O362" t="s">
        <v>407</v>
      </c>
      <c r="P362" t="s">
        <v>407</v>
      </c>
      <c r="Q362" t="s">
        <v>407</v>
      </c>
      <c r="R362" t="s">
        <v>407</v>
      </c>
      <c r="S362" t="s">
        <v>407</v>
      </c>
      <c r="T362" t="s">
        <v>407</v>
      </c>
      <c r="U362" t="s">
        <v>407</v>
      </c>
      <c r="V362" t="s">
        <v>407</v>
      </c>
      <c r="W362" t="s">
        <v>407</v>
      </c>
      <c r="X362" t="s">
        <v>407</v>
      </c>
      <c r="Y362" t="s">
        <v>407</v>
      </c>
      <c r="Z362" t="s">
        <v>407</v>
      </c>
      <c r="AA362" t="s">
        <v>407</v>
      </c>
      <c r="AB362" t="s">
        <v>407</v>
      </c>
      <c r="AC362" t="s">
        <v>689</v>
      </c>
      <c r="AD362" t="s">
        <v>688</v>
      </c>
      <c r="AE362">
        <v>10</v>
      </c>
      <c r="AF362">
        <v>1</v>
      </c>
      <c r="AG362">
        <v>3</v>
      </c>
      <c r="AH362" t="s">
        <v>410</v>
      </c>
      <c r="AJ362" t="s">
        <v>40</v>
      </c>
      <c r="AK362" t="s">
        <v>118</v>
      </c>
      <c r="AM362">
        <v>3412</v>
      </c>
      <c r="AN362">
        <v>2357</v>
      </c>
    </row>
    <row r="363" spans="1:40" x14ac:dyDescent="0.25">
      <c r="A363" t="s">
        <v>407</v>
      </c>
      <c r="B363" t="s">
        <v>407</v>
      </c>
      <c r="C363" t="s">
        <v>407</v>
      </c>
      <c r="D363" t="s">
        <v>407</v>
      </c>
      <c r="E363" t="s">
        <v>407</v>
      </c>
      <c r="F363" t="s">
        <v>407</v>
      </c>
      <c r="G363" t="s">
        <v>407</v>
      </c>
      <c r="H363" t="s">
        <v>407</v>
      </c>
      <c r="I363" t="s">
        <v>407</v>
      </c>
      <c r="J363" t="s">
        <v>407</v>
      </c>
      <c r="K363" t="s">
        <v>407</v>
      </c>
      <c r="L363" t="s">
        <v>407</v>
      </c>
      <c r="M363" t="s">
        <v>407</v>
      </c>
      <c r="N363" t="s">
        <v>407</v>
      </c>
      <c r="O363" t="s">
        <v>407</v>
      </c>
      <c r="P363" t="s">
        <v>407</v>
      </c>
      <c r="Q363" t="s">
        <v>407</v>
      </c>
      <c r="R363" t="s">
        <v>407</v>
      </c>
      <c r="S363" t="s">
        <v>407</v>
      </c>
      <c r="T363" t="s">
        <v>407</v>
      </c>
      <c r="U363" t="s">
        <v>407</v>
      </c>
      <c r="V363" t="s">
        <v>407</v>
      </c>
      <c r="W363" t="s">
        <v>407</v>
      </c>
      <c r="X363" t="s">
        <v>407</v>
      </c>
      <c r="Y363" t="s">
        <v>407</v>
      </c>
      <c r="Z363" t="s">
        <v>407</v>
      </c>
      <c r="AA363" t="s">
        <v>407</v>
      </c>
      <c r="AB363" t="s">
        <v>407</v>
      </c>
      <c r="AC363" t="s">
        <v>689</v>
      </c>
      <c r="AD363" t="s">
        <v>688</v>
      </c>
      <c r="AE363">
        <v>10</v>
      </c>
      <c r="AF363">
        <v>2</v>
      </c>
      <c r="AH363" t="s">
        <v>408</v>
      </c>
      <c r="AJ363" t="s">
        <v>37</v>
      </c>
      <c r="AK363" t="s">
        <v>115</v>
      </c>
      <c r="AM363">
        <v>4222</v>
      </c>
      <c r="AN363">
        <v>1661</v>
      </c>
    </row>
    <row r="364" spans="1:40" x14ac:dyDescent="0.25">
      <c r="A364" t="s">
        <v>407</v>
      </c>
      <c r="B364" t="s">
        <v>407</v>
      </c>
      <c r="C364" t="s">
        <v>407</v>
      </c>
      <c r="D364" t="s">
        <v>407</v>
      </c>
      <c r="E364" t="s">
        <v>407</v>
      </c>
      <c r="F364" t="s">
        <v>407</v>
      </c>
      <c r="G364" t="s">
        <v>407</v>
      </c>
      <c r="H364" t="s">
        <v>407</v>
      </c>
      <c r="I364" t="s">
        <v>407</v>
      </c>
      <c r="J364" t="s">
        <v>407</v>
      </c>
      <c r="K364" t="s">
        <v>407</v>
      </c>
      <c r="L364" t="s">
        <v>407</v>
      </c>
      <c r="M364" t="s">
        <v>407</v>
      </c>
      <c r="N364" t="s">
        <v>407</v>
      </c>
      <c r="O364" t="s">
        <v>407</v>
      </c>
      <c r="P364" t="s">
        <v>407</v>
      </c>
      <c r="Q364" t="s">
        <v>407</v>
      </c>
      <c r="R364" t="s">
        <v>407</v>
      </c>
      <c r="S364" t="s">
        <v>407</v>
      </c>
      <c r="T364" t="s">
        <v>407</v>
      </c>
      <c r="U364" t="s">
        <v>407</v>
      </c>
      <c r="V364" t="s">
        <v>407</v>
      </c>
      <c r="W364" t="s">
        <v>407</v>
      </c>
      <c r="X364" t="s">
        <v>407</v>
      </c>
      <c r="Y364" t="s">
        <v>407</v>
      </c>
      <c r="Z364" t="s">
        <v>407</v>
      </c>
      <c r="AA364" t="s">
        <v>407</v>
      </c>
      <c r="AB364" t="s">
        <v>407</v>
      </c>
      <c r="AC364" t="s">
        <v>689</v>
      </c>
      <c r="AD364" t="s">
        <v>688</v>
      </c>
      <c r="AE364">
        <v>10</v>
      </c>
      <c r="AF364">
        <v>3</v>
      </c>
      <c r="AG364">
        <v>1</v>
      </c>
      <c r="AH364" t="s">
        <v>438</v>
      </c>
      <c r="AJ364" t="s">
        <v>59</v>
      </c>
      <c r="AK364" t="s">
        <v>114</v>
      </c>
      <c r="AM364">
        <v>3419</v>
      </c>
      <c r="AN364">
        <v>692</v>
      </c>
    </row>
    <row r="365" spans="1:40" x14ac:dyDescent="0.25">
      <c r="A365" t="s">
        <v>407</v>
      </c>
      <c r="B365" t="s">
        <v>407</v>
      </c>
      <c r="C365" t="s">
        <v>407</v>
      </c>
      <c r="D365" t="s">
        <v>407</v>
      </c>
      <c r="E365" t="s">
        <v>407</v>
      </c>
      <c r="F365" t="s">
        <v>407</v>
      </c>
      <c r="G365" t="s">
        <v>407</v>
      </c>
      <c r="H365" t="s">
        <v>407</v>
      </c>
      <c r="I365" t="s">
        <v>407</v>
      </c>
      <c r="J365" t="s">
        <v>407</v>
      </c>
      <c r="K365" t="s">
        <v>407</v>
      </c>
      <c r="L365" t="s">
        <v>407</v>
      </c>
      <c r="M365" t="s">
        <v>407</v>
      </c>
      <c r="N365" t="s">
        <v>407</v>
      </c>
      <c r="O365" t="s">
        <v>407</v>
      </c>
      <c r="P365" t="s">
        <v>407</v>
      </c>
      <c r="Q365" t="s">
        <v>407</v>
      </c>
      <c r="R365" t="s">
        <v>407</v>
      </c>
      <c r="S365" t="s">
        <v>407</v>
      </c>
      <c r="T365" t="s">
        <v>407</v>
      </c>
      <c r="U365" t="s">
        <v>407</v>
      </c>
      <c r="V365" t="s">
        <v>407</v>
      </c>
      <c r="W365" t="s">
        <v>407</v>
      </c>
      <c r="X365" t="s">
        <v>407</v>
      </c>
      <c r="Y365" t="s">
        <v>407</v>
      </c>
      <c r="Z365" t="s">
        <v>407</v>
      </c>
      <c r="AA365" t="s">
        <v>407</v>
      </c>
      <c r="AB365" t="s">
        <v>407</v>
      </c>
      <c r="AC365" t="s">
        <v>689</v>
      </c>
      <c r="AD365" t="s">
        <v>688</v>
      </c>
      <c r="AE365">
        <v>10</v>
      </c>
      <c r="AF365">
        <v>4</v>
      </c>
      <c r="AH365" t="s">
        <v>408</v>
      </c>
      <c r="AJ365" t="s">
        <v>37</v>
      </c>
      <c r="AK365" t="s">
        <v>115</v>
      </c>
      <c r="AM365">
        <v>1993</v>
      </c>
      <c r="AN365">
        <v>1815</v>
      </c>
    </row>
    <row r="366" spans="1:40" x14ac:dyDescent="0.25">
      <c r="A366" t="s">
        <v>407</v>
      </c>
      <c r="B366" t="s">
        <v>407</v>
      </c>
      <c r="C366" t="s">
        <v>407</v>
      </c>
      <c r="D366" t="s">
        <v>407</v>
      </c>
      <c r="E366" t="s">
        <v>407</v>
      </c>
      <c r="F366" t="s">
        <v>407</v>
      </c>
      <c r="G366" t="s">
        <v>407</v>
      </c>
      <c r="H366" t="s">
        <v>407</v>
      </c>
      <c r="I366" t="s">
        <v>407</v>
      </c>
      <c r="J366" t="s">
        <v>407</v>
      </c>
      <c r="K366" t="s">
        <v>407</v>
      </c>
      <c r="L366" t="s">
        <v>407</v>
      </c>
      <c r="M366" t="s">
        <v>407</v>
      </c>
      <c r="N366" t="s">
        <v>407</v>
      </c>
      <c r="O366" t="s">
        <v>407</v>
      </c>
      <c r="P366" t="s">
        <v>407</v>
      </c>
      <c r="Q366" t="s">
        <v>407</v>
      </c>
      <c r="R366" t="s">
        <v>407</v>
      </c>
      <c r="S366" t="s">
        <v>407</v>
      </c>
      <c r="T366" t="s">
        <v>407</v>
      </c>
      <c r="U366" t="s">
        <v>407</v>
      </c>
      <c r="V366" t="s">
        <v>407</v>
      </c>
      <c r="W366" t="s">
        <v>407</v>
      </c>
      <c r="X366" t="s">
        <v>407</v>
      </c>
      <c r="Y366" t="s">
        <v>407</v>
      </c>
      <c r="Z366" t="s">
        <v>407</v>
      </c>
      <c r="AA366" t="s">
        <v>407</v>
      </c>
      <c r="AB366" t="s">
        <v>407</v>
      </c>
      <c r="AC366" t="s">
        <v>689</v>
      </c>
      <c r="AD366" t="s">
        <v>688</v>
      </c>
      <c r="AE366">
        <v>10</v>
      </c>
      <c r="AF366">
        <v>5</v>
      </c>
      <c r="AH366" t="s">
        <v>411</v>
      </c>
      <c r="AJ366" t="s">
        <v>41</v>
      </c>
      <c r="AK366" t="s">
        <v>119</v>
      </c>
      <c r="AM366">
        <v>2471</v>
      </c>
      <c r="AN366">
        <v>2538</v>
      </c>
    </row>
    <row r="367" spans="1:40" x14ac:dyDescent="0.25">
      <c r="A367" t="s">
        <v>407</v>
      </c>
      <c r="B367" t="s">
        <v>407</v>
      </c>
      <c r="C367" t="s">
        <v>407</v>
      </c>
      <c r="D367" t="s">
        <v>407</v>
      </c>
      <c r="E367" t="s">
        <v>407</v>
      </c>
      <c r="F367" t="s">
        <v>407</v>
      </c>
      <c r="G367" t="s">
        <v>407</v>
      </c>
      <c r="H367" t="s">
        <v>407</v>
      </c>
      <c r="I367" t="s">
        <v>407</v>
      </c>
      <c r="J367" t="s">
        <v>407</v>
      </c>
      <c r="K367" t="s">
        <v>407</v>
      </c>
      <c r="L367" t="s">
        <v>407</v>
      </c>
      <c r="M367" t="s">
        <v>407</v>
      </c>
      <c r="N367" t="s">
        <v>407</v>
      </c>
      <c r="O367" t="s">
        <v>407</v>
      </c>
      <c r="P367" t="s">
        <v>407</v>
      </c>
      <c r="Q367" t="s">
        <v>407</v>
      </c>
      <c r="R367" t="s">
        <v>407</v>
      </c>
      <c r="S367" t="s">
        <v>407</v>
      </c>
      <c r="T367" t="s">
        <v>407</v>
      </c>
      <c r="U367" t="s">
        <v>407</v>
      </c>
      <c r="V367" t="s">
        <v>407</v>
      </c>
      <c r="W367" t="s">
        <v>407</v>
      </c>
      <c r="X367" t="s">
        <v>407</v>
      </c>
      <c r="Y367" t="s">
        <v>407</v>
      </c>
      <c r="Z367" t="s">
        <v>407</v>
      </c>
      <c r="AA367" t="s">
        <v>407</v>
      </c>
      <c r="AB367" t="s">
        <v>407</v>
      </c>
      <c r="AC367" t="s">
        <v>689</v>
      </c>
      <c r="AD367" t="s">
        <v>688</v>
      </c>
      <c r="AE367">
        <v>10</v>
      </c>
      <c r="AF367">
        <v>6</v>
      </c>
      <c r="AG367">
        <v>3</v>
      </c>
      <c r="AH367" t="s">
        <v>410</v>
      </c>
      <c r="AJ367" t="s">
        <v>40</v>
      </c>
      <c r="AK367" t="s">
        <v>118</v>
      </c>
      <c r="AM367">
        <v>1867</v>
      </c>
      <c r="AN367">
        <v>2123</v>
      </c>
    </row>
    <row r="368" spans="1:40" x14ac:dyDescent="0.25">
      <c r="A368" t="s">
        <v>407</v>
      </c>
      <c r="B368" t="s">
        <v>407</v>
      </c>
      <c r="C368" t="s">
        <v>407</v>
      </c>
      <c r="D368" t="s">
        <v>407</v>
      </c>
      <c r="E368" t="s">
        <v>407</v>
      </c>
      <c r="F368" t="s">
        <v>407</v>
      </c>
      <c r="G368" t="s">
        <v>407</v>
      </c>
      <c r="H368" t="s">
        <v>407</v>
      </c>
      <c r="I368" t="s">
        <v>407</v>
      </c>
      <c r="J368" t="s">
        <v>407</v>
      </c>
      <c r="K368" t="s">
        <v>407</v>
      </c>
      <c r="L368" t="s">
        <v>407</v>
      </c>
      <c r="M368" t="s">
        <v>407</v>
      </c>
      <c r="N368" t="s">
        <v>407</v>
      </c>
      <c r="O368" t="s">
        <v>407</v>
      </c>
      <c r="P368" t="s">
        <v>407</v>
      </c>
      <c r="Q368" t="s">
        <v>407</v>
      </c>
      <c r="R368" t="s">
        <v>407</v>
      </c>
      <c r="S368" t="s">
        <v>407</v>
      </c>
      <c r="T368" t="s">
        <v>407</v>
      </c>
      <c r="U368" t="s">
        <v>407</v>
      </c>
      <c r="V368" t="s">
        <v>407</v>
      </c>
      <c r="W368" t="s">
        <v>407</v>
      </c>
      <c r="X368" t="s">
        <v>407</v>
      </c>
      <c r="Y368" t="s">
        <v>407</v>
      </c>
      <c r="Z368" t="s">
        <v>407</v>
      </c>
      <c r="AA368" t="s">
        <v>407</v>
      </c>
      <c r="AB368" t="s">
        <v>407</v>
      </c>
      <c r="AC368" t="s">
        <v>689</v>
      </c>
      <c r="AD368" t="s">
        <v>688</v>
      </c>
      <c r="AE368">
        <v>10</v>
      </c>
      <c r="AF368">
        <v>7</v>
      </c>
      <c r="AH368" t="s">
        <v>408</v>
      </c>
      <c r="AJ368" t="s">
        <v>37</v>
      </c>
      <c r="AK368" t="s">
        <v>115</v>
      </c>
      <c r="AM368">
        <v>3966</v>
      </c>
      <c r="AN368">
        <v>3415</v>
      </c>
    </row>
    <row r="369" spans="1:40" x14ac:dyDescent="0.25">
      <c r="A369" t="s">
        <v>407</v>
      </c>
      <c r="B369" t="s">
        <v>407</v>
      </c>
      <c r="C369" t="s">
        <v>407</v>
      </c>
      <c r="D369" t="s">
        <v>407</v>
      </c>
      <c r="E369" t="s">
        <v>407</v>
      </c>
      <c r="F369" t="s">
        <v>407</v>
      </c>
      <c r="G369" t="s">
        <v>407</v>
      </c>
      <c r="H369" t="s">
        <v>407</v>
      </c>
      <c r="I369" t="s">
        <v>407</v>
      </c>
      <c r="J369" t="s">
        <v>407</v>
      </c>
      <c r="K369" t="s">
        <v>407</v>
      </c>
      <c r="L369" t="s">
        <v>407</v>
      </c>
      <c r="M369" t="s">
        <v>407</v>
      </c>
      <c r="N369" t="s">
        <v>407</v>
      </c>
      <c r="O369" t="s">
        <v>407</v>
      </c>
      <c r="P369" t="s">
        <v>407</v>
      </c>
      <c r="Q369" t="s">
        <v>407</v>
      </c>
      <c r="R369" t="s">
        <v>407</v>
      </c>
      <c r="S369" t="s">
        <v>407</v>
      </c>
      <c r="T369" t="s">
        <v>407</v>
      </c>
      <c r="U369" t="s">
        <v>407</v>
      </c>
      <c r="V369" t="s">
        <v>407</v>
      </c>
      <c r="W369" t="s">
        <v>407</v>
      </c>
      <c r="X369" t="s">
        <v>407</v>
      </c>
      <c r="Y369" t="s">
        <v>407</v>
      </c>
      <c r="Z369" t="s">
        <v>407</v>
      </c>
      <c r="AA369" t="s">
        <v>407</v>
      </c>
      <c r="AB369" t="s">
        <v>407</v>
      </c>
      <c r="AC369" t="s">
        <v>689</v>
      </c>
      <c r="AD369" t="s">
        <v>688</v>
      </c>
      <c r="AE369">
        <v>10</v>
      </c>
      <c r="AF369">
        <v>8</v>
      </c>
      <c r="AG369">
        <v>3</v>
      </c>
      <c r="AH369" t="s">
        <v>410</v>
      </c>
      <c r="AJ369" t="s">
        <v>40</v>
      </c>
      <c r="AK369" t="s">
        <v>118</v>
      </c>
      <c r="AM369">
        <v>1927</v>
      </c>
      <c r="AN369">
        <v>306</v>
      </c>
    </row>
    <row r="370" spans="1:40" x14ac:dyDescent="0.25">
      <c r="A370" t="s">
        <v>407</v>
      </c>
      <c r="B370" t="s">
        <v>407</v>
      </c>
      <c r="C370" t="s">
        <v>407</v>
      </c>
      <c r="D370" t="s">
        <v>407</v>
      </c>
      <c r="E370" t="s">
        <v>407</v>
      </c>
      <c r="F370" t="s">
        <v>407</v>
      </c>
      <c r="G370" t="s">
        <v>407</v>
      </c>
      <c r="H370" t="s">
        <v>407</v>
      </c>
      <c r="I370" t="s">
        <v>407</v>
      </c>
      <c r="J370" t="s">
        <v>407</v>
      </c>
      <c r="K370" t="s">
        <v>407</v>
      </c>
      <c r="L370" t="s">
        <v>407</v>
      </c>
      <c r="M370" t="s">
        <v>407</v>
      </c>
      <c r="N370" t="s">
        <v>407</v>
      </c>
      <c r="O370" t="s">
        <v>407</v>
      </c>
      <c r="P370" t="s">
        <v>407</v>
      </c>
      <c r="Q370" t="s">
        <v>407</v>
      </c>
      <c r="R370" t="s">
        <v>407</v>
      </c>
      <c r="S370" t="s">
        <v>407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407</v>
      </c>
      <c r="AA370" t="s">
        <v>407</v>
      </c>
      <c r="AB370" t="s">
        <v>407</v>
      </c>
      <c r="AC370" t="s">
        <v>689</v>
      </c>
      <c r="AD370" t="s">
        <v>688</v>
      </c>
      <c r="AE370">
        <v>10</v>
      </c>
      <c r="AF370">
        <v>9</v>
      </c>
      <c r="AH370" t="s">
        <v>415</v>
      </c>
      <c r="AJ370" t="s">
        <v>44</v>
      </c>
      <c r="AK370" t="s">
        <v>120</v>
      </c>
      <c r="AM370">
        <v>2726</v>
      </c>
      <c r="AN370">
        <v>2828</v>
      </c>
    </row>
    <row r="371" spans="1:40" x14ac:dyDescent="0.25">
      <c r="A371" t="s">
        <v>407</v>
      </c>
      <c r="B371" t="s">
        <v>407</v>
      </c>
      <c r="C371" t="s">
        <v>407</v>
      </c>
      <c r="D371" t="s">
        <v>407</v>
      </c>
      <c r="E371" t="s">
        <v>407</v>
      </c>
      <c r="F371" t="s">
        <v>407</v>
      </c>
      <c r="G371" t="s">
        <v>407</v>
      </c>
      <c r="H371" t="s">
        <v>407</v>
      </c>
      <c r="I371" t="s">
        <v>407</v>
      </c>
      <c r="J371" t="s">
        <v>407</v>
      </c>
      <c r="K371" t="s">
        <v>407</v>
      </c>
      <c r="L371" t="s">
        <v>407</v>
      </c>
      <c r="M371" t="s">
        <v>407</v>
      </c>
      <c r="N371" t="s">
        <v>407</v>
      </c>
      <c r="O371" t="s">
        <v>407</v>
      </c>
      <c r="P371" t="s">
        <v>407</v>
      </c>
      <c r="Q371" t="s">
        <v>407</v>
      </c>
      <c r="R371" t="s">
        <v>407</v>
      </c>
      <c r="S371" t="s">
        <v>407</v>
      </c>
      <c r="T371" t="s">
        <v>407</v>
      </c>
      <c r="U371" t="s">
        <v>407</v>
      </c>
      <c r="V371" t="s">
        <v>407</v>
      </c>
      <c r="W371" t="s">
        <v>407</v>
      </c>
      <c r="X371" t="s">
        <v>407</v>
      </c>
      <c r="Y371" t="s">
        <v>407</v>
      </c>
      <c r="Z371" t="s">
        <v>407</v>
      </c>
      <c r="AA371" t="s">
        <v>407</v>
      </c>
      <c r="AB371" t="s">
        <v>407</v>
      </c>
      <c r="AC371" t="s">
        <v>689</v>
      </c>
      <c r="AD371" t="s">
        <v>688</v>
      </c>
      <c r="AE371">
        <v>10</v>
      </c>
      <c r="AF371">
        <v>10</v>
      </c>
      <c r="AG371">
        <v>1</v>
      </c>
      <c r="AH371" t="s">
        <v>629</v>
      </c>
      <c r="AJ371" t="s">
        <v>132</v>
      </c>
      <c r="AK371" t="s">
        <v>114</v>
      </c>
      <c r="AM371">
        <v>3648</v>
      </c>
      <c r="AN371">
        <v>2761</v>
      </c>
    </row>
    <row r="372" spans="1:40" x14ac:dyDescent="0.25">
      <c r="A372" t="s">
        <v>407</v>
      </c>
      <c r="B372" t="s">
        <v>407</v>
      </c>
      <c r="C372" t="s">
        <v>407</v>
      </c>
      <c r="D372" t="s">
        <v>407</v>
      </c>
      <c r="E372" t="s">
        <v>407</v>
      </c>
      <c r="F372" t="s">
        <v>407</v>
      </c>
      <c r="G372" t="s">
        <v>407</v>
      </c>
      <c r="H372" t="s">
        <v>407</v>
      </c>
      <c r="I372" t="s">
        <v>407</v>
      </c>
      <c r="J372" t="s">
        <v>407</v>
      </c>
      <c r="K372" t="s">
        <v>407</v>
      </c>
      <c r="L372" t="s">
        <v>407</v>
      </c>
      <c r="M372" t="s">
        <v>407</v>
      </c>
      <c r="N372" t="s">
        <v>407</v>
      </c>
      <c r="O372" t="s">
        <v>407</v>
      </c>
      <c r="P372" t="s">
        <v>407</v>
      </c>
      <c r="Q372" t="s">
        <v>407</v>
      </c>
      <c r="R372" t="s">
        <v>407</v>
      </c>
      <c r="S372" t="s">
        <v>407</v>
      </c>
      <c r="T372" t="s">
        <v>407</v>
      </c>
      <c r="U372" t="s">
        <v>407</v>
      </c>
      <c r="V372" t="s">
        <v>407</v>
      </c>
      <c r="W372" t="s">
        <v>407</v>
      </c>
      <c r="X372" t="s">
        <v>407</v>
      </c>
      <c r="Y372" t="s">
        <v>407</v>
      </c>
      <c r="Z372" t="s">
        <v>407</v>
      </c>
      <c r="AA372" t="s">
        <v>407</v>
      </c>
      <c r="AB372" t="s">
        <v>407</v>
      </c>
      <c r="AC372" t="s">
        <v>691</v>
      </c>
      <c r="AD372" t="s">
        <v>690</v>
      </c>
      <c r="AE372">
        <v>10</v>
      </c>
      <c r="AF372">
        <v>1</v>
      </c>
      <c r="AH372" t="s">
        <v>416</v>
      </c>
      <c r="AJ372" t="s">
        <v>46</v>
      </c>
      <c r="AK372" t="s">
        <v>115</v>
      </c>
      <c r="AM372">
        <v>1367</v>
      </c>
      <c r="AN372">
        <v>3139</v>
      </c>
    </row>
    <row r="373" spans="1:40" x14ac:dyDescent="0.25">
      <c r="A373" t="s">
        <v>407</v>
      </c>
      <c r="B373" t="s">
        <v>407</v>
      </c>
      <c r="C373" t="s">
        <v>407</v>
      </c>
      <c r="D373" t="s">
        <v>407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407</v>
      </c>
      <c r="M373" t="s">
        <v>407</v>
      </c>
      <c r="N373" t="s">
        <v>407</v>
      </c>
      <c r="O373" t="s">
        <v>407</v>
      </c>
      <c r="P373" t="s">
        <v>407</v>
      </c>
      <c r="Q373" t="s">
        <v>407</v>
      </c>
      <c r="R373" t="s">
        <v>407</v>
      </c>
      <c r="S373" t="s">
        <v>407</v>
      </c>
      <c r="T373" t="s">
        <v>407</v>
      </c>
      <c r="U373" t="s">
        <v>407</v>
      </c>
      <c r="V373" t="s">
        <v>407</v>
      </c>
      <c r="W373" t="s">
        <v>407</v>
      </c>
      <c r="X373" t="s">
        <v>407</v>
      </c>
      <c r="Y373" t="s">
        <v>407</v>
      </c>
      <c r="Z373" t="s">
        <v>407</v>
      </c>
      <c r="AA373" t="s">
        <v>407</v>
      </c>
      <c r="AB373" t="s">
        <v>407</v>
      </c>
      <c r="AC373" t="s">
        <v>691</v>
      </c>
      <c r="AD373" t="s">
        <v>690</v>
      </c>
      <c r="AE373">
        <v>10</v>
      </c>
      <c r="AF373">
        <v>2</v>
      </c>
      <c r="AG373">
        <v>3</v>
      </c>
      <c r="AH373" t="s">
        <v>410</v>
      </c>
      <c r="AJ373" t="s">
        <v>40</v>
      </c>
      <c r="AK373" t="s">
        <v>118</v>
      </c>
      <c r="AM373">
        <v>2051</v>
      </c>
      <c r="AN373">
        <v>2350</v>
      </c>
    </row>
    <row r="374" spans="1:40" x14ac:dyDescent="0.25">
      <c r="A374" t="s">
        <v>407</v>
      </c>
      <c r="B374" t="s">
        <v>407</v>
      </c>
      <c r="C374" t="s">
        <v>407</v>
      </c>
      <c r="D374" t="s">
        <v>407</v>
      </c>
      <c r="E374" t="s">
        <v>407</v>
      </c>
      <c r="F374" t="s">
        <v>407</v>
      </c>
      <c r="G374" t="s">
        <v>407</v>
      </c>
      <c r="H374" t="s">
        <v>407</v>
      </c>
      <c r="I374" t="s">
        <v>407</v>
      </c>
      <c r="J374" t="s">
        <v>407</v>
      </c>
      <c r="K374" t="s">
        <v>407</v>
      </c>
      <c r="L374" t="s">
        <v>407</v>
      </c>
      <c r="M374" t="s">
        <v>407</v>
      </c>
      <c r="N374" t="s">
        <v>407</v>
      </c>
      <c r="O374" t="s">
        <v>407</v>
      </c>
      <c r="P374" t="s">
        <v>407</v>
      </c>
      <c r="Q374" t="s">
        <v>407</v>
      </c>
      <c r="R374" t="s">
        <v>407</v>
      </c>
      <c r="S374" t="s">
        <v>407</v>
      </c>
      <c r="T374" t="s">
        <v>407</v>
      </c>
      <c r="U374" t="s">
        <v>407</v>
      </c>
      <c r="V374" t="s">
        <v>407</v>
      </c>
      <c r="W374" t="s">
        <v>407</v>
      </c>
      <c r="X374" t="s">
        <v>407</v>
      </c>
      <c r="Y374" t="s">
        <v>407</v>
      </c>
      <c r="Z374" t="s">
        <v>407</v>
      </c>
      <c r="AA374" t="s">
        <v>407</v>
      </c>
      <c r="AB374" t="s">
        <v>407</v>
      </c>
      <c r="AC374" t="s">
        <v>691</v>
      </c>
      <c r="AD374" t="s">
        <v>690</v>
      </c>
      <c r="AE374">
        <v>10</v>
      </c>
      <c r="AF374">
        <v>3</v>
      </c>
      <c r="AH374" t="s">
        <v>408</v>
      </c>
      <c r="AJ374" t="s">
        <v>37</v>
      </c>
      <c r="AK374" t="s">
        <v>115</v>
      </c>
      <c r="AM374">
        <v>3082</v>
      </c>
      <c r="AN374">
        <v>2299</v>
      </c>
    </row>
    <row r="375" spans="1:40" x14ac:dyDescent="0.25">
      <c r="A375" t="s">
        <v>407</v>
      </c>
      <c r="B375" t="s">
        <v>407</v>
      </c>
      <c r="C375" t="s">
        <v>407</v>
      </c>
      <c r="D375" t="s">
        <v>407</v>
      </c>
      <c r="E375" t="s">
        <v>407</v>
      </c>
      <c r="F375" t="s">
        <v>407</v>
      </c>
      <c r="G375" t="s">
        <v>407</v>
      </c>
      <c r="H375" t="s">
        <v>407</v>
      </c>
      <c r="I375" t="s">
        <v>407</v>
      </c>
      <c r="J375" t="s">
        <v>407</v>
      </c>
      <c r="K375" t="s">
        <v>407</v>
      </c>
      <c r="L375" t="s">
        <v>407</v>
      </c>
      <c r="M375" t="s">
        <v>407</v>
      </c>
      <c r="N375" t="s">
        <v>407</v>
      </c>
      <c r="O375" t="s">
        <v>407</v>
      </c>
      <c r="P375" t="s">
        <v>407</v>
      </c>
      <c r="Q375" t="s">
        <v>407</v>
      </c>
      <c r="R375" t="s">
        <v>407</v>
      </c>
      <c r="S375" t="s">
        <v>407</v>
      </c>
      <c r="T375" t="s">
        <v>407</v>
      </c>
      <c r="U375" t="s">
        <v>407</v>
      </c>
      <c r="V375" t="s">
        <v>407</v>
      </c>
      <c r="W375" t="s">
        <v>407</v>
      </c>
      <c r="X375" t="s">
        <v>407</v>
      </c>
      <c r="Y375" t="s">
        <v>407</v>
      </c>
      <c r="Z375" t="s">
        <v>407</v>
      </c>
      <c r="AA375" t="s">
        <v>407</v>
      </c>
      <c r="AB375" t="s">
        <v>407</v>
      </c>
      <c r="AC375" t="s">
        <v>691</v>
      </c>
      <c r="AD375" t="s">
        <v>690</v>
      </c>
      <c r="AE375">
        <v>10</v>
      </c>
      <c r="AF375">
        <v>4</v>
      </c>
      <c r="AH375" t="s">
        <v>408</v>
      </c>
      <c r="AJ375" t="s">
        <v>37</v>
      </c>
      <c r="AK375" t="s">
        <v>115</v>
      </c>
      <c r="AM375">
        <v>3782</v>
      </c>
      <c r="AN375">
        <v>1878</v>
      </c>
    </row>
    <row r="376" spans="1:40" x14ac:dyDescent="0.25">
      <c r="A376" t="s">
        <v>407</v>
      </c>
      <c r="B376" t="s">
        <v>407</v>
      </c>
      <c r="C376" t="s">
        <v>407</v>
      </c>
      <c r="D376" t="s">
        <v>407</v>
      </c>
      <c r="E376" t="s">
        <v>407</v>
      </c>
      <c r="F376" t="s">
        <v>407</v>
      </c>
      <c r="G376" t="s">
        <v>407</v>
      </c>
      <c r="H376" t="s">
        <v>407</v>
      </c>
      <c r="I376" t="s">
        <v>407</v>
      </c>
      <c r="J376" t="s">
        <v>407</v>
      </c>
      <c r="K376" t="s">
        <v>407</v>
      </c>
      <c r="L376" t="s">
        <v>407</v>
      </c>
      <c r="M376" t="s">
        <v>407</v>
      </c>
      <c r="N376" t="s">
        <v>407</v>
      </c>
      <c r="O376" t="s">
        <v>407</v>
      </c>
      <c r="P376" t="s">
        <v>407</v>
      </c>
      <c r="Q376" t="s">
        <v>407</v>
      </c>
      <c r="R376" t="s">
        <v>407</v>
      </c>
      <c r="S376" t="s">
        <v>407</v>
      </c>
      <c r="T376" t="s">
        <v>407</v>
      </c>
      <c r="U376" t="s">
        <v>407</v>
      </c>
      <c r="V376" t="s">
        <v>407</v>
      </c>
      <c r="W376" t="s">
        <v>407</v>
      </c>
      <c r="X376" t="s">
        <v>407</v>
      </c>
      <c r="Y376" t="s">
        <v>407</v>
      </c>
      <c r="Z376" t="s">
        <v>407</v>
      </c>
      <c r="AA376" t="s">
        <v>407</v>
      </c>
      <c r="AB376" t="s">
        <v>407</v>
      </c>
      <c r="AC376" t="s">
        <v>691</v>
      </c>
      <c r="AD376" t="s">
        <v>690</v>
      </c>
      <c r="AE376">
        <v>10</v>
      </c>
      <c r="AF376">
        <v>5</v>
      </c>
      <c r="AH376" t="s">
        <v>411</v>
      </c>
      <c r="AJ376" t="s">
        <v>41</v>
      </c>
      <c r="AK376" t="s">
        <v>119</v>
      </c>
      <c r="AM376">
        <v>2776</v>
      </c>
      <c r="AN376">
        <v>2958</v>
      </c>
    </row>
    <row r="377" spans="1:40" x14ac:dyDescent="0.25">
      <c r="A377" t="s">
        <v>407</v>
      </c>
      <c r="B377" t="s">
        <v>407</v>
      </c>
      <c r="C377" t="s">
        <v>407</v>
      </c>
      <c r="D377" t="s">
        <v>407</v>
      </c>
      <c r="E377" t="s">
        <v>407</v>
      </c>
      <c r="F377" t="s">
        <v>407</v>
      </c>
      <c r="G377" t="s">
        <v>407</v>
      </c>
      <c r="H377" t="s">
        <v>407</v>
      </c>
      <c r="I377" t="s">
        <v>407</v>
      </c>
      <c r="J377" t="s">
        <v>407</v>
      </c>
      <c r="K377" t="s">
        <v>407</v>
      </c>
      <c r="L377" t="s">
        <v>407</v>
      </c>
      <c r="M377" t="s">
        <v>407</v>
      </c>
      <c r="N377" t="s">
        <v>407</v>
      </c>
      <c r="O377" t="s">
        <v>407</v>
      </c>
      <c r="P377" t="s">
        <v>407</v>
      </c>
      <c r="Q377" t="s">
        <v>407</v>
      </c>
      <c r="R377" t="s">
        <v>407</v>
      </c>
      <c r="S377" t="s">
        <v>407</v>
      </c>
      <c r="T377" t="s">
        <v>407</v>
      </c>
      <c r="U377" t="s">
        <v>407</v>
      </c>
      <c r="V377" t="s">
        <v>407</v>
      </c>
      <c r="W377" t="s">
        <v>407</v>
      </c>
      <c r="X377" t="s">
        <v>407</v>
      </c>
      <c r="Y377" t="s">
        <v>407</v>
      </c>
      <c r="Z377" t="s">
        <v>407</v>
      </c>
      <c r="AA377" t="s">
        <v>407</v>
      </c>
      <c r="AB377" t="s">
        <v>407</v>
      </c>
      <c r="AC377" t="s">
        <v>691</v>
      </c>
      <c r="AD377" t="s">
        <v>690</v>
      </c>
      <c r="AE377">
        <v>10</v>
      </c>
      <c r="AF377">
        <v>6</v>
      </c>
      <c r="AG377">
        <v>3</v>
      </c>
      <c r="AH377" t="s">
        <v>410</v>
      </c>
      <c r="AJ377" t="s">
        <v>40</v>
      </c>
      <c r="AK377" t="s">
        <v>118</v>
      </c>
      <c r="AM377">
        <v>4305</v>
      </c>
      <c r="AN377">
        <v>3350</v>
      </c>
    </row>
    <row r="378" spans="1:40" x14ac:dyDescent="0.25">
      <c r="A378" t="s">
        <v>407</v>
      </c>
      <c r="B378" t="s">
        <v>407</v>
      </c>
      <c r="C378" t="s">
        <v>407</v>
      </c>
      <c r="D378" t="s">
        <v>407</v>
      </c>
      <c r="E378" t="s">
        <v>407</v>
      </c>
      <c r="F378" t="s">
        <v>407</v>
      </c>
      <c r="G378" t="s">
        <v>407</v>
      </c>
      <c r="H378" t="s">
        <v>407</v>
      </c>
      <c r="I378" t="s">
        <v>407</v>
      </c>
      <c r="J378" t="s">
        <v>407</v>
      </c>
      <c r="K378" t="s">
        <v>407</v>
      </c>
      <c r="L378" t="s">
        <v>407</v>
      </c>
      <c r="M378" t="s">
        <v>407</v>
      </c>
      <c r="N378" t="s">
        <v>407</v>
      </c>
      <c r="O378" t="s">
        <v>407</v>
      </c>
      <c r="P378" t="s">
        <v>407</v>
      </c>
      <c r="Q378" t="s">
        <v>407</v>
      </c>
      <c r="R378" t="s">
        <v>407</v>
      </c>
      <c r="S378" t="s">
        <v>407</v>
      </c>
      <c r="T378" t="s">
        <v>407</v>
      </c>
      <c r="U378" t="s">
        <v>407</v>
      </c>
      <c r="V378" t="s">
        <v>407</v>
      </c>
      <c r="W378" t="s">
        <v>407</v>
      </c>
      <c r="X378" t="s">
        <v>407</v>
      </c>
      <c r="Y378" t="s">
        <v>407</v>
      </c>
      <c r="Z378" t="s">
        <v>407</v>
      </c>
      <c r="AA378" t="s">
        <v>407</v>
      </c>
      <c r="AB378" t="s">
        <v>407</v>
      </c>
      <c r="AC378" t="s">
        <v>691</v>
      </c>
      <c r="AD378" t="s">
        <v>690</v>
      </c>
      <c r="AE378">
        <v>10</v>
      </c>
      <c r="AF378">
        <v>7</v>
      </c>
      <c r="AH378" t="s">
        <v>408</v>
      </c>
      <c r="AJ378" t="s">
        <v>37</v>
      </c>
      <c r="AK378" t="s">
        <v>115</v>
      </c>
      <c r="AM378">
        <v>3941</v>
      </c>
      <c r="AN378">
        <v>2988</v>
      </c>
    </row>
    <row r="379" spans="1:40" x14ac:dyDescent="0.25">
      <c r="A379" t="s">
        <v>407</v>
      </c>
      <c r="B379" t="s">
        <v>407</v>
      </c>
      <c r="C379" t="s">
        <v>407</v>
      </c>
      <c r="D379" t="s">
        <v>407</v>
      </c>
      <c r="E379" t="s">
        <v>407</v>
      </c>
      <c r="F379" t="s">
        <v>407</v>
      </c>
      <c r="G379" t="s">
        <v>407</v>
      </c>
      <c r="H379" t="s">
        <v>407</v>
      </c>
      <c r="I379" t="s">
        <v>407</v>
      </c>
      <c r="J379" t="s">
        <v>407</v>
      </c>
      <c r="K379" t="s">
        <v>407</v>
      </c>
      <c r="L379" t="s">
        <v>407</v>
      </c>
      <c r="M379" t="s">
        <v>407</v>
      </c>
      <c r="N379" t="s">
        <v>407</v>
      </c>
      <c r="O379" t="s">
        <v>407</v>
      </c>
      <c r="P379" t="s">
        <v>407</v>
      </c>
      <c r="Q379" t="s">
        <v>407</v>
      </c>
      <c r="R379" t="s">
        <v>407</v>
      </c>
      <c r="S379" t="s">
        <v>407</v>
      </c>
      <c r="T379" t="s">
        <v>407</v>
      </c>
      <c r="U379" t="s">
        <v>407</v>
      </c>
      <c r="V379" t="s">
        <v>407</v>
      </c>
      <c r="W379" t="s">
        <v>407</v>
      </c>
      <c r="X379" t="s">
        <v>407</v>
      </c>
      <c r="Y379" t="s">
        <v>407</v>
      </c>
      <c r="Z379" t="s">
        <v>407</v>
      </c>
      <c r="AA379" t="s">
        <v>407</v>
      </c>
      <c r="AB379" t="s">
        <v>407</v>
      </c>
      <c r="AC379" t="s">
        <v>691</v>
      </c>
      <c r="AD379" t="s">
        <v>690</v>
      </c>
      <c r="AE379">
        <v>10</v>
      </c>
      <c r="AF379">
        <v>8</v>
      </c>
      <c r="AH379" t="s">
        <v>408</v>
      </c>
      <c r="AJ379" t="s">
        <v>37</v>
      </c>
      <c r="AK379" t="s">
        <v>115</v>
      </c>
      <c r="AM379">
        <v>4233</v>
      </c>
      <c r="AN379">
        <v>766</v>
      </c>
    </row>
    <row r="380" spans="1:40" x14ac:dyDescent="0.25">
      <c r="A380" t="s">
        <v>407</v>
      </c>
      <c r="B380" t="s">
        <v>407</v>
      </c>
      <c r="C380" t="s">
        <v>407</v>
      </c>
      <c r="D380" t="s">
        <v>407</v>
      </c>
      <c r="E380" t="s">
        <v>407</v>
      </c>
      <c r="F380" t="s">
        <v>407</v>
      </c>
      <c r="G380" t="s">
        <v>407</v>
      </c>
      <c r="H380" t="s">
        <v>407</v>
      </c>
      <c r="I380" t="s">
        <v>407</v>
      </c>
      <c r="J380" t="s">
        <v>407</v>
      </c>
      <c r="K380" t="s">
        <v>407</v>
      </c>
      <c r="L380" t="s">
        <v>407</v>
      </c>
      <c r="M380" t="s">
        <v>407</v>
      </c>
      <c r="N380" t="s">
        <v>407</v>
      </c>
      <c r="O380" t="s">
        <v>407</v>
      </c>
      <c r="P380" t="s">
        <v>407</v>
      </c>
      <c r="Q380" t="s">
        <v>407</v>
      </c>
      <c r="R380" t="s">
        <v>407</v>
      </c>
      <c r="S380" t="s">
        <v>407</v>
      </c>
      <c r="T380" t="s">
        <v>407</v>
      </c>
      <c r="U380" t="s">
        <v>407</v>
      </c>
      <c r="V380" t="s">
        <v>407</v>
      </c>
      <c r="W380" t="s">
        <v>407</v>
      </c>
      <c r="X380" t="s">
        <v>407</v>
      </c>
      <c r="Y380" t="s">
        <v>407</v>
      </c>
      <c r="Z380" t="s">
        <v>407</v>
      </c>
      <c r="AA380" t="s">
        <v>407</v>
      </c>
      <c r="AB380" t="s">
        <v>407</v>
      </c>
      <c r="AC380" t="s">
        <v>691</v>
      </c>
      <c r="AD380" t="s">
        <v>690</v>
      </c>
      <c r="AE380">
        <v>10</v>
      </c>
      <c r="AF380">
        <v>9</v>
      </c>
      <c r="AG380">
        <v>3</v>
      </c>
      <c r="AH380" t="s">
        <v>410</v>
      </c>
      <c r="AJ380" t="s">
        <v>40</v>
      </c>
      <c r="AK380" t="s">
        <v>118</v>
      </c>
      <c r="AM380">
        <v>3365</v>
      </c>
      <c r="AN380">
        <v>1715</v>
      </c>
    </row>
    <row r="381" spans="1:40" x14ac:dyDescent="0.25">
      <c r="A381" t="s">
        <v>407</v>
      </c>
      <c r="B381" t="s">
        <v>407</v>
      </c>
      <c r="C381" t="s">
        <v>407</v>
      </c>
      <c r="D381" t="s">
        <v>407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407</v>
      </c>
      <c r="Q381" t="s">
        <v>407</v>
      </c>
      <c r="R381" t="s">
        <v>407</v>
      </c>
      <c r="S381" t="s">
        <v>407</v>
      </c>
      <c r="T381" t="s">
        <v>407</v>
      </c>
      <c r="U381" t="s">
        <v>407</v>
      </c>
      <c r="V381" t="s">
        <v>407</v>
      </c>
      <c r="W381" t="s">
        <v>407</v>
      </c>
      <c r="X381" t="s">
        <v>407</v>
      </c>
      <c r="Y381" t="s">
        <v>407</v>
      </c>
      <c r="Z381" t="s">
        <v>407</v>
      </c>
      <c r="AA381" t="s">
        <v>407</v>
      </c>
      <c r="AB381" t="s">
        <v>407</v>
      </c>
      <c r="AC381" t="s">
        <v>691</v>
      </c>
      <c r="AD381" t="s">
        <v>690</v>
      </c>
      <c r="AE381">
        <v>10</v>
      </c>
      <c r="AF381">
        <v>10</v>
      </c>
      <c r="AH381" t="s">
        <v>408</v>
      </c>
      <c r="AJ381" t="s">
        <v>37</v>
      </c>
      <c r="AK381" t="s">
        <v>115</v>
      </c>
      <c r="AM381">
        <v>1928</v>
      </c>
      <c r="AN381">
        <v>2440</v>
      </c>
    </row>
    <row r="382" spans="1:40" x14ac:dyDescent="0.25">
      <c r="A382" t="s">
        <v>407</v>
      </c>
      <c r="B382" t="s">
        <v>407</v>
      </c>
      <c r="C382" t="s">
        <v>407</v>
      </c>
      <c r="D382" t="s">
        <v>407</v>
      </c>
      <c r="E382" t="s">
        <v>407</v>
      </c>
      <c r="F382" t="s">
        <v>407</v>
      </c>
      <c r="G382" t="s">
        <v>407</v>
      </c>
      <c r="H382" t="s">
        <v>407</v>
      </c>
      <c r="I382" t="s">
        <v>407</v>
      </c>
      <c r="J382" t="s">
        <v>407</v>
      </c>
      <c r="K382" t="s">
        <v>407</v>
      </c>
      <c r="L382" t="s">
        <v>407</v>
      </c>
      <c r="M382" t="s">
        <v>407</v>
      </c>
      <c r="N382" t="s">
        <v>407</v>
      </c>
      <c r="O382" t="s">
        <v>407</v>
      </c>
      <c r="P382" t="s">
        <v>407</v>
      </c>
      <c r="Q382" t="s">
        <v>407</v>
      </c>
      <c r="R382" t="s">
        <v>407</v>
      </c>
      <c r="S382" t="s">
        <v>407</v>
      </c>
      <c r="T382" t="s">
        <v>407</v>
      </c>
      <c r="U382" t="s">
        <v>407</v>
      </c>
      <c r="V382" t="s">
        <v>407</v>
      </c>
      <c r="W382" t="s">
        <v>407</v>
      </c>
      <c r="X382" t="s">
        <v>407</v>
      </c>
      <c r="Y382" t="s">
        <v>407</v>
      </c>
      <c r="Z382" t="s">
        <v>407</v>
      </c>
      <c r="AA382" t="s">
        <v>407</v>
      </c>
      <c r="AB382" t="s">
        <v>407</v>
      </c>
      <c r="AC382" t="s">
        <v>693</v>
      </c>
      <c r="AD382" t="s">
        <v>692</v>
      </c>
      <c r="AE382">
        <v>10</v>
      </c>
      <c r="AF382">
        <v>1</v>
      </c>
      <c r="AH382" t="s">
        <v>415</v>
      </c>
      <c r="AJ382" t="s">
        <v>44</v>
      </c>
      <c r="AK382" t="s">
        <v>120</v>
      </c>
      <c r="AM382">
        <v>4147</v>
      </c>
      <c r="AN382">
        <v>3321</v>
      </c>
    </row>
    <row r="383" spans="1:40" x14ac:dyDescent="0.25">
      <c r="A383" t="s">
        <v>407</v>
      </c>
      <c r="B383" t="s">
        <v>407</v>
      </c>
      <c r="C383" t="s">
        <v>407</v>
      </c>
      <c r="D383" t="s">
        <v>407</v>
      </c>
      <c r="E383" t="s">
        <v>407</v>
      </c>
      <c r="F383" t="s">
        <v>407</v>
      </c>
      <c r="G383" t="s">
        <v>407</v>
      </c>
      <c r="H383" t="s">
        <v>407</v>
      </c>
      <c r="I383" t="s">
        <v>407</v>
      </c>
      <c r="J383" t="s">
        <v>407</v>
      </c>
      <c r="K383" t="s">
        <v>407</v>
      </c>
      <c r="L383" t="s">
        <v>407</v>
      </c>
      <c r="M383" t="s">
        <v>407</v>
      </c>
      <c r="N383" t="s">
        <v>407</v>
      </c>
      <c r="O383" t="s">
        <v>407</v>
      </c>
      <c r="P383" t="s">
        <v>407</v>
      </c>
      <c r="Q383" t="s">
        <v>407</v>
      </c>
      <c r="R383" t="s">
        <v>407</v>
      </c>
      <c r="S383" t="s">
        <v>407</v>
      </c>
      <c r="T383" t="s">
        <v>407</v>
      </c>
      <c r="U383" t="s">
        <v>407</v>
      </c>
      <c r="V383" t="s">
        <v>407</v>
      </c>
      <c r="W383" t="s">
        <v>407</v>
      </c>
      <c r="X383" t="s">
        <v>407</v>
      </c>
      <c r="Y383" t="s">
        <v>407</v>
      </c>
      <c r="Z383" t="s">
        <v>407</v>
      </c>
      <c r="AA383" t="s">
        <v>407</v>
      </c>
      <c r="AB383" t="s">
        <v>407</v>
      </c>
      <c r="AC383" t="s">
        <v>693</v>
      </c>
      <c r="AD383" t="s">
        <v>692</v>
      </c>
      <c r="AE383">
        <v>10</v>
      </c>
      <c r="AF383">
        <v>2</v>
      </c>
      <c r="AH383" t="s">
        <v>408</v>
      </c>
      <c r="AJ383" t="s">
        <v>37</v>
      </c>
      <c r="AK383" t="s">
        <v>115</v>
      </c>
      <c r="AM383">
        <v>1885</v>
      </c>
      <c r="AN383">
        <v>2924</v>
      </c>
    </row>
    <row r="384" spans="1:40" x14ac:dyDescent="0.25">
      <c r="A384" t="s">
        <v>407</v>
      </c>
      <c r="B384" t="s">
        <v>407</v>
      </c>
      <c r="C384" t="s">
        <v>407</v>
      </c>
      <c r="D384" t="s">
        <v>407</v>
      </c>
      <c r="E384" t="s">
        <v>407</v>
      </c>
      <c r="F384" t="s">
        <v>407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L384" t="s">
        <v>407</v>
      </c>
      <c r="M384" t="s">
        <v>407</v>
      </c>
      <c r="N384" t="s">
        <v>407</v>
      </c>
      <c r="O384" t="s">
        <v>407</v>
      </c>
      <c r="P384" t="s">
        <v>407</v>
      </c>
      <c r="Q384" t="s">
        <v>407</v>
      </c>
      <c r="R384" t="s">
        <v>407</v>
      </c>
      <c r="S384" t="s">
        <v>407</v>
      </c>
      <c r="T384" t="s">
        <v>407</v>
      </c>
      <c r="U384" t="s">
        <v>407</v>
      </c>
      <c r="V384" t="s">
        <v>407</v>
      </c>
      <c r="W384" t="s">
        <v>407</v>
      </c>
      <c r="X384" t="s">
        <v>407</v>
      </c>
      <c r="Y384" t="s">
        <v>407</v>
      </c>
      <c r="Z384" t="s">
        <v>407</v>
      </c>
      <c r="AA384" t="s">
        <v>407</v>
      </c>
      <c r="AB384" t="s">
        <v>407</v>
      </c>
      <c r="AC384" t="s">
        <v>693</v>
      </c>
      <c r="AD384" t="s">
        <v>692</v>
      </c>
      <c r="AE384">
        <v>10</v>
      </c>
      <c r="AF384">
        <v>3</v>
      </c>
      <c r="AH384" t="s">
        <v>408</v>
      </c>
      <c r="AJ384" t="s">
        <v>37</v>
      </c>
      <c r="AK384" t="s">
        <v>115</v>
      </c>
      <c r="AM384">
        <v>1993</v>
      </c>
      <c r="AN384">
        <v>982</v>
      </c>
    </row>
    <row r="385" spans="1:40" x14ac:dyDescent="0.25">
      <c r="A385" t="s">
        <v>407</v>
      </c>
      <c r="B385" t="s">
        <v>407</v>
      </c>
      <c r="C385" t="s">
        <v>407</v>
      </c>
      <c r="D385" t="s">
        <v>407</v>
      </c>
      <c r="E385" t="s">
        <v>407</v>
      </c>
      <c r="F385" t="s">
        <v>407</v>
      </c>
      <c r="G385" t="s">
        <v>407</v>
      </c>
      <c r="H385" t="s">
        <v>407</v>
      </c>
      <c r="I385" t="s">
        <v>407</v>
      </c>
      <c r="J385" t="s">
        <v>407</v>
      </c>
      <c r="K385" t="s">
        <v>407</v>
      </c>
      <c r="L385" t="s">
        <v>407</v>
      </c>
      <c r="M385" t="s">
        <v>407</v>
      </c>
      <c r="N385" t="s">
        <v>407</v>
      </c>
      <c r="O385" t="s">
        <v>407</v>
      </c>
      <c r="P385" t="s">
        <v>407</v>
      </c>
      <c r="Q385" t="s">
        <v>407</v>
      </c>
      <c r="R385" t="s">
        <v>407</v>
      </c>
      <c r="S385" t="s">
        <v>407</v>
      </c>
      <c r="T385" t="s">
        <v>407</v>
      </c>
      <c r="U385" t="s">
        <v>407</v>
      </c>
      <c r="V385" t="s">
        <v>407</v>
      </c>
      <c r="W385" t="s">
        <v>407</v>
      </c>
      <c r="X385" t="s">
        <v>407</v>
      </c>
      <c r="Y385" t="s">
        <v>407</v>
      </c>
      <c r="Z385" t="s">
        <v>407</v>
      </c>
      <c r="AA385" t="s">
        <v>407</v>
      </c>
      <c r="AB385" t="s">
        <v>407</v>
      </c>
      <c r="AC385" t="s">
        <v>693</v>
      </c>
      <c r="AD385" t="s">
        <v>692</v>
      </c>
      <c r="AE385">
        <v>10</v>
      </c>
      <c r="AF385">
        <v>4</v>
      </c>
      <c r="AH385" t="s">
        <v>408</v>
      </c>
      <c r="AJ385" t="s">
        <v>37</v>
      </c>
      <c r="AK385" t="s">
        <v>115</v>
      </c>
      <c r="AM385">
        <v>4140</v>
      </c>
      <c r="AN385">
        <v>2433</v>
      </c>
    </row>
    <row r="386" spans="1:40" x14ac:dyDescent="0.25">
      <c r="A386" t="s">
        <v>407</v>
      </c>
      <c r="B386" t="s">
        <v>407</v>
      </c>
      <c r="C386" t="s">
        <v>407</v>
      </c>
      <c r="D386" t="s">
        <v>407</v>
      </c>
      <c r="E386" t="s">
        <v>407</v>
      </c>
      <c r="F386" t="s">
        <v>407</v>
      </c>
      <c r="G386" t="s">
        <v>407</v>
      </c>
      <c r="H386" t="s">
        <v>407</v>
      </c>
      <c r="I386" t="s">
        <v>407</v>
      </c>
      <c r="J386" t="s">
        <v>407</v>
      </c>
      <c r="K386" t="s">
        <v>407</v>
      </c>
      <c r="L386" t="s">
        <v>407</v>
      </c>
      <c r="M386" t="s">
        <v>407</v>
      </c>
      <c r="N386" t="s">
        <v>407</v>
      </c>
      <c r="O386" t="s">
        <v>407</v>
      </c>
      <c r="P386" t="s">
        <v>407</v>
      </c>
      <c r="Q386" t="s">
        <v>407</v>
      </c>
      <c r="R386" t="s">
        <v>407</v>
      </c>
      <c r="S386" t="s">
        <v>407</v>
      </c>
      <c r="T386" t="s">
        <v>407</v>
      </c>
      <c r="U386" t="s">
        <v>407</v>
      </c>
      <c r="V386" t="s">
        <v>407</v>
      </c>
      <c r="W386" t="s">
        <v>407</v>
      </c>
      <c r="X386" t="s">
        <v>407</v>
      </c>
      <c r="Y386" t="s">
        <v>407</v>
      </c>
      <c r="Z386" t="s">
        <v>407</v>
      </c>
      <c r="AA386" t="s">
        <v>407</v>
      </c>
      <c r="AB386" t="s">
        <v>407</v>
      </c>
      <c r="AC386" t="s">
        <v>693</v>
      </c>
      <c r="AD386" t="s">
        <v>692</v>
      </c>
      <c r="AE386">
        <v>10</v>
      </c>
      <c r="AF386">
        <v>5</v>
      </c>
      <c r="AG386">
        <v>3</v>
      </c>
      <c r="AH386" t="s">
        <v>410</v>
      </c>
      <c r="AJ386" t="s">
        <v>40</v>
      </c>
      <c r="AK386" t="s">
        <v>118</v>
      </c>
      <c r="AM386">
        <v>3174</v>
      </c>
      <c r="AN386">
        <v>2886</v>
      </c>
    </row>
    <row r="387" spans="1:40" x14ac:dyDescent="0.25">
      <c r="A387" t="s">
        <v>407</v>
      </c>
      <c r="B387" t="s">
        <v>407</v>
      </c>
      <c r="C387" t="s">
        <v>407</v>
      </c>
      <c r="D387" t="s">
        <v>407</v>
      </c>
      <c r="E387" t="s">
        <v>407</v>
      </c>
      <c r="F387" t="s">
        <v>407</v>
      </c>
      <c r="G387" t="s">
        <v>407</v>
      </c>
      <c r="H387" t="s">
        <v>407</v>
      </c>
      <c r="I387" t="s">
        <v>407</v>
      </c>
      <c r="J387" t="s">
        <v>407</v>
      </c>
      <c r="K387" t="s">
        <v>407</v>
      </c>
      <c r="L387" t="s">
        <v>407</v>
      </c>
      <c r="M387" t="s">
        <v>407</v>
      </c>
      <c r="N387" t="s">
        <v>407</v>
      </c>
      <c r="O387" t="s">
        <v>407</v>
      </c>
      <c r="P387" t="s">
        <v>407</v>
      </c>
      <c r="Q387" t="s">
        <v>407</v>
      </c>
      <c r="R387" t="s">
        <v>407</v>
      </c>
      <c r="S387" t="s">
        <v>407</v>
      </c>
      <c r="T387" t="s">
        <v>407</v>
      </c>
      <c r="U387" t="s">
        <v>407</v>
      </c>
      <c r="V387" t="s">
        <v>407</v>
      </c>
      <c r="W387" t="s">
        <v>407</v>
      </c>
      <c r="X387" t="s">
        <v>407</v>
      </c>
      <c r="Y387" t="s">
        <v>407</v>
      </c>
      <c r="Z387" t="s">
        <v>407</v>
      </c>
      <c r="AA387" t="s">
        <v>407</v>
      </c>
      <c r="AB387" t="s">
        <v>407</v>
      </c>
      <c r="AC387" t="s">
        <v>693</v>
      </c>
      <c r="AD387" t="s">
        <v>692</v>
      </c>
      <c r="AE387">
        <v>10</v>
      </c>
      <c r="AF387">
        <v>6</v>
      </c>
      <c r="AG387">
        <v>1</v>
      </c>
      <c r="AH387" t="s">
        <v>453</v>
      </c>
      <c r="AJ387" t="s">
        <v>69</v>
      </c>
      <c r="AK387" t="s">
        <v>114</v>
      </c>
      <c r="AM387">
        <v>3625</v>
      </c>
      <c r="AN387">
        <v>535</v>
      </c>
    </row>
    <row r="388" spans="1:40" x14ac:dyDescent="0.25">
      <c r="A388" t="s">
        <v>407</v>
      </c>
      <c r="B388" t="s">
        <v>407</v>
      </c>
      <c r="C388" t="s">
        <v>407</v>
      </c>
      <c r="D388" t="s">
        <v>407</v>
      </c>
      <c r="E388" t="s">
        <v>407</v>
      </c>
      <c r="F388" t="s">
        <v>407</v>
      </c>
      <c r="G388" t="s">
        <v>407</v>
      </c>
      <c r="H388" t="s">
        <v>407</v>
      </c>
      <c r="I388" t="s">
        <v>407</v>
      </c>
      <c r="J388" t="s">
        <v>407</v>
      </c>
      <c r="K388" t="s">
        <v>407</v>
      </c>
      <c r="L388" t="s">
        <v>407</v>
      </c>
      <c r="M388" t="s">
        <v>407</v>
      </c>
      <c r="N388" t="s">
        <v>407</v>
      </c>
      <c r="O388" t="s">
        <v>407</v>
      </c>
      <c r="P388" t="s">
        <v>407</v>
      </c>
      <c r="Q388" t="s">
        <v>407</v>
      </c>
      <c r="R388" t="s">
        <v>407</v>
      </c>
      <c r="S388" t="s">
        <v>407</v>
      </c>
      <c r="T388" t="s">
        <v>407</v>
      </c>
      <c r="U388" t="s">
        <v>407</v>
      </c>
      <c r="V388" t="s">
        <v>407</v>
      </c>
      <c r="W388" t="s">
        <v>407</v>
      </c>
      <c r="X388" t="s">
        <v>407</v>
      </c>
      <c r="Y388" t="s">
        <v>407</v>
      </c>
      <c r="Z388" t="s">
        <v>407</v>
      </c>
      <c r="AA388" t="s">
        <v>407</v>
      </c>
      <c r="AB388" t="s">
        <v>407</v>
      </c>
      <c r="AC388" t="s">
        <v>693</v>
      </c>
      <c r="AD388" t="s">
        <v>692</v>
      </c>
      <c r="AE388">
        <v>10</v>
      </c>
      <c r="AF388">
        <v>7</v>
      </c>
      <c r="AH388" t="s">
        <v>408</v>
      </c>
      <c r="AJ388" t="s">
        <v>37</v>
      </c>
      <c r="AK388" t="s">
        <v>115</v>
      </c>
      <c r="AM388">
        <v>1351</v>
      </c>
      <c r="AN388">
        <v>2403</v>
      </c>
    </row>
    <row r="389" spans="1:40" x14ac:dyDescent="0.25">
      <c r="A389" t="s">
        <v>407</v>
      </c>
      <c r="B389" t="s">
        <v>407</v>
      </c>
      <c r="C389" t="s">
        <v>407</v>
      </c>
      <c r="D389" t="s">
        <v>407</v>
      </c>
      <c r="E389" t="s">
        <v>407</v>
      </c>
      <c r="F389" t="s">
        <v>407</v>
      </c>
      <c r="G389" t="s">
        <v>407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407</v>
      </c>
      <c r="Z389" t="s">
        <v>407</v>
      </c>
      <c r="AA389" t="s">
        <v>407</v>
      </c>
      <c r="AB389" t="s">
        <v>407</v>
      </c>
      <c r="AC389" t="s">
        <v>693</v>
      </c>
      <c r="AD389" t="s">
        <v>692</v>
      </c>
      <c r="AE389">
        <v>10</v>
      </c>
      <c r="AF389">
        <v>8</v>
      </c>
      <c r="AH389" t="s">
        <v>408</v>
      </c>
      <c r="AJ389" t="s">
        <v>37</v>
      </c>
      <c r="AK389" t="s">
        <v>115</v>
      </c>
      <c r="AM389">
        <v>4269</v>
      </c>
      <c r="AN389">
        <v>3118</v>
      </c>
    </row>
    <row r="390" spans="1:40" x14ac:dyDescent="0.25">
      <c r="A390" t="s">
        <v>407</v>
      </c>
      <c r="B390" t="s">
        <v>407</v>
      </c>
      <c r="C390" t="s">
        <v>407</v>
      </c>
      <c r="D390" t="s">
        <v>407</v>
      </c>
      <c r="E390" t="s">
        <v>407</v>
      </c>
      <c r="F390" t="s">
        <v>407</v>
      </c>
      <c r="G390" t="s">
        <v>407</v>
      </c>
      <c r="H390" t="s">
        <v>407</v>
      </c>
      <c r="I390" t="s">
        <v>407</v>
      </c>
      <c r="J390" t="s">
        <v>407</v>
      </c>
      <c r="K390" t="s">
        <v>407</v>
      </c>
      <c r="L390" t="s">
        <v>407</v>
      </c>
      <c r="M390" t="s">
        <v>407</v>
      </c>
      <c r="N390" t="s">
        <v>407</v>
      </c>
      <c r="O390" t="s">
        <v>407</v>
      </c>
      <c r="P390" t="s">
        <v>407</v>
      </c>
      <c r="Q390" t="s">
        <v>407</v>
      </c>
      <c r="R390" t="s">
        <v>407</v>
      </c>
      <c r="S390" t="s">
        <v>407</v>
      </c>
      <c r="T390" t="s">
        <v>407</v>
      </c>
      <c r="U390" t="s">
        <v>407</v>
      </c>
      <c r="V390" t="s">
        <v>407</v>
      </c>
      <c r="W390" t="s">
        <v>407</v>
      </c>
      <c r="X390" t="s">
        <v>407</v>
      </c>
      <c r="Y390" t="s">
        <v>407</v>
      </c>
      <c r="Z390" t="s">
        <v>407</v>
      </c>
      <c r="AA390" t="s">
        <v>407</v>
      </c>
      <c r="AB390" t="s">
        <v>407</v>
      </c>
      <c r="AC390" t="s">
        <v>693</v>
      </c>
      <c r="AD390" t="s">
        <v>692</v>
      </c>
      <c r="AE390">
        <v>10</v>
      </c>
      <c r="AF390">
        <v>9</v>
      </c>
      <c r="AH390" t="s">
        <v>408</v>
      </c>
      <c r="AJ390" t="s">
        <v>37</v>
      </c>
      <c r="AK390" t="s">
        <v>115</v>
      </c>
      <c r="AM390">
        <v>4195</v>
      </c>
      <c r="AN390">
        <v>2813</v>
      </c>
    </row>
    <row r="391" spans="1:40" x14ac:dyDescent="0.25">
      <c r="A391" t="s">
        <v>407</v>
      </c>
      <c r="B391" t="s">
        <v>407</v>
      </c>
      <c r="C391" t="s">
        <v>407</v>
      </c>
      <c r="D391" t="s">
        <v>407</v>
      </c>
      <c r="E391" t="s">
        <v>407</v>
      </c>
      <c r="F391" t="s">
        <v>407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L391" t="s">
        <v>407</v>
      </c>
      <c r="M391" t="s">
        <v>407</v>
      </c>
      <c r="N391" t="s">
        <v>407</v>
      </c>
      <c r="O391" t="s">
        <v>407</v>
      </c>
      <c r="P391" t="s">
        <v>407</v>
      </c>
      <c r="Q391" t="s">
        <v>407</v>
      </c>
      <c r="R391" t="s">
        <v>407</v>
      </c>
      <c r="S391" t="s">
        <v>407</v>
      </c>
      <c r="T391" t="s">
        <v>407</v>
      </c>
      <c r="U391" t="s">
        <v>407</v>
      </c>
      <c r="V391" t="s">
        <v>407</v>
      </c>
      <c r="W391" t="s">
        <v>407</v>
      </c>
      <c r="X391" t="s">
        <v>407</v>
      </c>
      <c r="Y391" t="s">
        <v>407</v>
      </c>
      <c r="Z391" t="s">
        <v>407</v>
      </c>
      <c r="AA391" t="s">
        <v>407</v>
      </c>
      <c r="AB391" t="s">
        <v>407</v>
      </c>
      <c r="AC391" t="s">
        <v>693</v>
      </c>
      <c r="AD391" t="s">
        <v>692</v>
      </c>
      <c r="AE391">
        <v>10</v>
      </c>
      <c r="AF391">
        <v>10</v>
      </c>
      <c r="AH391" t="s">
        <v>408</v>
      </c>
      <c r="AJ391" t="s">
        <v>37</v>
      </c>
      <c r="AK391" t="s">
        <v>115</v>
      </c>
      <c r="AM391">
        <v>2397</v>
      </c>
      <c r="AN391">
        <v>2618</v>
      </c>
    </row>
    <row r="392" spans="1:40" x14ac:dyDescent="0.25">
      <c r="A392" t="s">
        <v>407</v>
      </c>
      <c r="B392" t="s">
        <v>407</v>
      </c>
      <c r="C392" t="s">
        <v>407</v>
      </c>
      <c r="D392" t="s">
        <v>407</v>
      </c>
      <c r="E392" t="s">
        <v>407</v>
      </c>
      <c r="F392" t="s">
        <v>407</v>
      </c>
      <c r="G392" t="s">
        <v>407</v>
      </c>
      <c r="H392" t="s">
        <v>407</v>
      </c>
      <c r="I392" t="s">
        <v>407</v>
      </c>
      <c r="J392" t="s">
        <v>407</v>
      </c>
      <c r="K392" t="s">
        <v>407</v>
      </c>
      <c r="L392" t="s">
        <v>407</v>
      </c>
      <c r="M392" t="s">
        <v>407</v>
      </c>
      <c r="N392" t="s">
        <v>407</v>
      </c>
      <c r="O392" t="s">
        <v>407</v>
      </c>
      <c r="P392" t="s">
        <v>407</v>
      </c>
      <c r="Q392" t="s">
        <v>407</v>
      </c>
      <c r="R392" t="s">
        <v>407</v>
      </c>
      <c r="S392" t="s">
        <v>407</v>
      </c>
      <c r="T392" t="s">
        <v>407</v>
      </c>
      <c r="U392" t="s">
        <v>407</v>
      </c>
      <c r="V392" t="s">
        <v>407</v>
      </c>
      <c r="W392" t="s">
        <v>407</v>
      </c>
      <c r="X392" t="s">
        <v>407</v>
      </c>
      <c r="Y392" t="s">
        <v>407</v>
      </c>
      <c r="Z392" t="s">
        <v>407</v>
      </c>
      <c r="AA392" t="s">
        <v>407</v>
      </c>
      <c r="AB392" t="s">
        <v>407</v>
      </c>
      <c r="AC392" t="s">
        <v>695</v>
      </c>
      <c r="AD392" t="s">
        <v>694</v>
      </c>
      <c r="AE392">
        <v>10</v>
      </c>
      <c r="AF392">
        <v>1</v>
      </c>
      <c r="AG392">
        <v>1</v>
      </c>
      <c r="AH392" t="s">
        <v>450</v>
      </c>
      <c r="AJ392" t="s">
        <v>67</v>
      </c>
      <c r="AK392" t="s">
        <v>114</v>
      </c>
      <c r="AM392">
        <v>2124</v>
      </c>
      <c r="AN392">
        <v>889</v>
      </c>
    </row>
    <row r="393" spans="1:40" x14ac:dyDescent="0.25">
      <c r="A393" t="s">
        <v>407</v>
      </c>
      <c r="B393" t="s">
        <v>407</v>
      </c>
      <c r="C393" t="s">
        <v>407</v>
      </c>
      <c r="D393" t="s">
        <v>407</v>
      </c>
      <c r="E393" t="s">
        <v>407</v>
      </c>
      <c r="F393" t="s">
        <v>407</v>
      </c>
      <c r="G393" t="s">
        <v>407</v>
      </c>
      <c r="H393" t="s">
        <v>407</v>
      </c>
      <c r="I393" t="s">
        <v>407</v>
      </c>
      <c r="J393" t="s">
        <v>407</v>
      </c>
      <c r="K393" t="s">
        <v>407</v>
      </c>
      <c r="L393" t="s">
        <v>407</v>
      </c>
      <c r="M393" t="s">
        <v>407</v>
      </c>
      <c r="N393" t="s">
        <v>407</v>
      </c>
      <c r="O393" t="s">
        <v>407</v>
      </c>
      <c r="P393" t="s">
        <v>407</v>
      </c>
      <c r="Q393" t="s">
        <v>407</v>
      </c>
      <c r="R393" t="s">
        <v>407</v>
      </c>
      <c r="S393" t="s">
        <v>407</v>
      </c>
      <c r="T393" t="s">
        <v>407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407</v>
      </c>
      <c r="AA393" t="s">
        <v>407</v>
      </c>
      <c r="AB393" t="s">
        <v>407</v>
      </c>
      <c r="AC393" t="s">
        <v>695</v>
      </c>
      <c r="AD393" t="s">
        <v>694</v>
      </c>
      <c r="AE393">
        <v>10</v>
      </c>
      <c r="AF393">
        <v>2</v>
      </c>
      <c r="AH393" t="s">
        <v>408</v>
      </c>
      <c r="AJ393" t="s">
        <v>37</v>
      </c>
      <c r="AK393" t="s">
        <v>115</v>
      </c>
      <c r="AM393">
        <v>3755</v>
      </c>
      <c r="AN393">
        <v>1244</v>
      </c>
    </row>
    <row r="394" spans="1:40" x14ac:dyDescent="0.25">
      <c r="A394" t="s">
        <v>407</v>
      </c>
      <c r="B394" t="s">
        <v>407</v>
      </c>
      <c r="C394" t="s">
        <v>407</v>
      </c>
      <c r="D394" t="s">
        <v>407</v>
      </c>
      <c r="E394" t="s">
        <v>407</v>
      </c>
      <c r="F394" t="s">
        <v>407</v>
      </c>
      <c r="G394" t="s">
        <v>407</v>
      </c>
      <c r="H394" t="s">
        <v>407</v>
      </c>
      <c r="I394" t="s">
        <v>407</v>
      </c>
      <c r="J394" t="s">
        <v>407</v>
      </c>
      <c r="K394" t="s">
        <v>407</v>
      </c>
      <c r="L394" t="s">
        <v>407</v>
      </c>
      <c r="M394" t="s">
        <v>407</v>
      </c>
      <c r="N394" t="s">
        <v>407</v>
      </c>
      <c r="O394" t="s">
        <v>407</v>
      </c>
      <c r="P394" t="s">
        <v>407</v>
      </c>
      <c r="Q394" t="s">
        <v>407</v>
      </c>
      <c r="R394" t="s">
        <v>407</v>
      </c>
      <c r="S394" t="s">
        <v>407</v>
      </c>
      <c r="T394" t="s">
        <v>407</v>
      </c>
      <c r="U394" t="s">
        <v>407</v>
      </c>
      <c r="V394" t="s">
        <v>407</v>
      </c>
      <c r="W394" t="s">
        <v>407</v>
      </c>
      <c r="X394" t="s">
        <v>407</v>
      </c>
      <c r="Y394" t="s">
        <v>407</v>
      </c>
      <c r="Z394" t="s">
        <v>407</v>
      </c>
      <c r="AA394" t="s">
        <v>407</v>
      </c>
      <c r="AB394" t="s">
        <v>407</v>
      </c>
      <c r="AC394" t="s">
        <v>695</v>
      </c>
      <c r="AD394" t="s">
        <v>694</v>
      </c>
      <c r="AE394">
        <v>10</v>
      </c>
      <c r="AF394">
        <v>3</v>
      </c>
      <c r="AG394">
        <v>1</v>
      </c>
      <c r="AH394" t="s">
        <v>481</v>
      </c>
      <c r="AJ394" t="s">
        <v>86</v>
      </c>
      <c r="AK394" t="s">
        <v>114</v>
      </c>
      <c r="AM394">
        <v>4222</v>
      </c>
      <c r="AN394">
        <v>593</v>
      </c>
    </row>
    <row r="395" spans="1:40" x14ac:dyDescent="0.25">
      <c r="A395" t="s">
        <v>407</v>
      </c>
      <c r="B395" t="s">
        <v>407</v>
      </c>
      <c r="C395" t="s">
        <v>407</v>
      </c>
      <c r="D395" t="s">
        <v>407</v>
      </c>
      <c r="E395" t="s">
        <v>407</v>
      </c>
      <c r="F395" t="s">
        <v>407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407</v>
      </c>
      <c r="M395" t="s">
        <v>407</v>
      </c>
      <c r="N395" t="s">
        <v>407</v>
      </c>
      <c r="O395" t="s">
        <v>407</v>
      </c>
      <c r="P395" t="s">
        <v>407</v>
      </c>
      <c r="Q395" t="s">
        <v>407</v>
      </c>
      <c r="R395" t="s">
        <v>407</v>
      </c>
      <c r="S395" t="s">
        <v>407</v>
      </c>
      <c r="T395" t="s">
        <v>407</v>
      </c>
      <c r="U395" t="s">
        <v>407</v>
      </c>
      <c r="V395" t="s">
        <v>407</v>
      </c>
      <c r="W395" t="s">
        <v>407</v>
      </c>
      <c r="X395" t="s">
        <v>407</v>
      </c>
      <c r="Y395" t="s">
        <v>407</v>
      </c>
      <c r="Z395" t="s">
        <v>407</v>
      </c>
      <c r="AA395" t="s">
        <v>407</v>
      </c>
      <c r="AB395" t="s">
        <v>407</v>
      </c>
      <c r="AC395" t="s">
        <v>695</v>
      </c>
      <c r="AD395" t="s">
        <v>694</v>
      </c>
      <c r="AE395">
        <v>10</v>
      </c>
      <c r="AF395">
        <v>4</v>
      </c>
      <c r="AG395">
        <v>1</v>
      </c>
      <c r="AH395" t="s">
        <v>461</v>
      </c>
      <c r="AJ395" t="s">
        <v>74</v>
      </c>
      <c r="AK395" t="s">
        <v>114</v>
      </c>
      <c r="AM395">
        <v>3924</v>
      </c>
      <c r="AN395">
        <v>563</v>
      </c>
    </row>
    <row r="396" spans="1:40" x14ac:dyDescent="0.25">
      <c r="A396" t="s">
        <v>407</v>
      </c>
      <c r="B396" t="s">
        <v>407</v>
      </c>
      <c r="C396" t="s">
        <v>407</v>
      </c>
      <c r="D396" t="s">
        <v>407</v>
      </c>
      <c r="E396" t="s">
        <v>407</v>
      </c>
      <c r="F396" t="s">
        <v>407</v>
      </c>
      <c r="G396" t="s">
        <v>407</v>
      </c>
      <c r="H396" t="s">
        <v>407</v>
      </c>
      <c r="I396" t="s">
        <v>407</v>
      </c>
      <c r="J396" t="s">
        <v>407</v>
      </c>
      <c r="K396" t="s">
        <v>407</v>
      </c>
      <c r="L396" t="s">
        <v>407</v>
      </c>
      <c r="M396" t="s">
        <v>407</v>
      </c>
      <c r="N396" t="s">
        <v>407</v>
      </c>
      <c r="O396" t="s">
        <v>407</v>
      </c>
      <c r="P396" t="s">
        <v>407</v>
      </c>
      <c r="Q396" t="s">
        <v>407</v>
      </c>
      <c r="R396" t="s">
        <v>407</v>
      </c>
      <c r="S396" t="s">
        <v>407</v>
      </c>
      <c r="T396" t="s">
        <v>407</v>
      </c>
      <c r="U396" t="s">
        <v>407</v>
      </c>
      <c r="V396" t="s">
        <v>407</v>
      </c>
      <c r="W396" t="s">
        <v>407</v>
      </c>
      <c r="X396" t="s">
        <v>407</v>
      </c>
      <c r="Y396" t="s">
        <v>407</v>
      </c>
      <c r="Z396" t="s">
        <v>407</v>
      </c>
      <c r="AA396" t="s">
        <v>407</v>
      </c>
      <c r="AB396" t="s">
        <v>407</v>
      </c>
      <c r="AC396" t="s">
        <v>695</v>
      </c>
      <c r="AD396" t="s">
        <v>694</v>
      </c>
      <c r="AE396">
        <v>10</v>
      </c>
      <c r="AF396">
        <v>5</v>
      </c>
      <c r="AH396" t="s">
        <v>411</v>
      </c>
      <c r="AJ396" t="s">
        <v>41</v>
      </c>
      <c r="AK396" t="s">
        <v>119</v>
      </c>
      <c r="AM396">
        <v>1250</v>
      </c>
      <c r="AN396">
        <v>2716</v>
      </c>
    </row>
    <row r="397" spans="1:40" x14ac:dyDescent="0.25">
      <c r="A397" t="s">
        <v>407</v>
      </c>
      <c r="B397" t="s">
        <v>407</v>
      </c>
      <c r="C397" t="s">
        <v>407</v>
      </c>
      <c r="D397" t="s">
        <v>407</v>
      </c>
      <c r="E397" t="s">
        <v>407</v>
      </c>
      <c r="F397" t="s">
        <v>407</v>
      </c>
      <c r="G397" t="s">
        <v>407</v>
      </c>
      <c r="H397" t="s">
        <v>407</v>
      </c>
      <c r="I397" t="s">
        <v>407</v>
      </c>
      <c r="J397" t="s">
        <v>407</v>
      </c>
      <c r="K397" t="s">
        <v>407</v>
      </c>
      <c r="L397" t="s">
        <v>407</v>
      </c>
      <c r="M397" t="s">
        <v>407</v>
      </c>
      <c r="N397" t="s">
        <v>407</v>
      </c>
      <c r="O397" t="s">
        <v>407</v>
      </c>
      <c r="P397" t="s">
        <v>407</v>
      </c>
      <c r="Q397" t="s">
        <v>407</v>
      </c>
      <c r="R397" t="s">
        <v>407</v>
      </c>
      <c r="S397" t="s">
        <v>407</v>
      </c>
      <c r="T397" t="s">
        <v>407</v>
      </c>
      <c r="U397" t="s">
        <v>407</v>
      </c>
      <c r="V397" t="s">
        <v>407</v>
      </c>
      <c r="W397" t="s">
        <v>407</v>
      </c>
      <c r="X397" t="s">
        <v>407</v>
      </c>
      <c r="Y397" t="s">
        <v>407</v>
      </c>
      <c r="Z397" t="s">
        <v>407</v>
      </c>
      <c r="AA397" t="s">
        <v>407</v>
      </c>
      <c r="AB397" t="s">
        <v>407</v>
      </c>
      <c r="AC397" t="s">
        <v>695</v>
      </c>
      <c r="AD397" t="s">
        <v>694</v>
      </c>
      <c r="AE397">
        <v>10</v>
      </c>
      <c r="AF397">
        <v>6</v>
      </c>
      <c r="AH397" t="s">
        <v>415</v>
      </c>
      <c r="AJ397" t="s">
        <v>44</v>
      </c>
      <c r="AK397" t="s">
        <v>120</v>
      </c>
      <c r="AM397">
        <v>1201</v>
      </c>
      <c r="AN397">
        <v>944</v>
      </c>
    </row>
    <row r="398" spans="1:40" x14ac:dyDescent="0.25">
      <c r="A398" t="s">
        <v>407</v>
      </c>
      <c r="B398" t="s">
        <v>407</v>
      </c>
      <c r="C398" t="s">
        <v>407</v>
      </c>
      <c r="D398" t="s">
        <v>407</v>
      </c>
      <c r="E398" t="s">
        <v>407</v>
      </c>
      <c r="F398" t="s">
        <v>407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407</v>
      </c>
      <c r="M398" t="s">
        <v>407</v>
      </c>
      <c r="N398" t="s">
        <v>407</v>
      </c>
      <c r="O398" t="s">
        <v>407</v>
      </c>
      <c r="P398" t="s">
        <v>407</v>
      </c>
      <c r="Q398" t="s">
        <v>407</v>
      </c>
      <c r="R398" t="s">
        <v>407</v>
      </c>
      <c r="S398" t="s">
        <v>407</v>
      </c>
      <c r="T398" t="s">
        <v>407</v>
      </c>
      <c r="U398" t="s">
        <v>407</v>
      </c>
      <c r="V398" t="s">
        <v>407</v>
      </c>
      <c r="W398" t="s">
        <v>407</v>
      </c>
      <c r="X398" t="s">
        <v>407</v>
      </c>
      <c r="Y398" t="s">
        <v>407</v>
      </c>
      <c r="Z398" t="s">
        <v>407</v>
      </c>
      <c r="AA398" t="s">
        <v>407</v>
      </c>
      <c r="AB398" t="s">
        <v>407</v>
      </c>
      <c r="AC398" t="s">
        <v>695</v>
      </c>
      <c r="AD398" t="s">
        <v>694</v>
      </c>
      <c r="AE398">
        <v>10</v>
      </c>
      <c r="AF398">
        <v>7</v>
      </c>
      <c r="AG398">
        <v>3</v>
      </c>
      <c r="AH398" t="s">
        <v>410</v>
      </c>
      <c r="AJ398" t="s">
        <v>40</v>
      </c>
      <c r="AK398" t="s">
        <v>118</v>
      </c>
      <c r="AM398">
        <v>2175</v>
      </c>
      <c r="AN398">
        <v>1750</v>
      </c>
    </row>
    <row r="399" spans="1:40" x14ac:dyDescent="0.25">
      <c r="A399" t="s">
        <v>407</v>
      </c>
      <c r="B399" t="s">
        <v>407</v>
      </c>
      <c r="C399" t="s">
        <v>407</v>
      </c>
      <c r="D399" t="s">
        <v>407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  <c r="K399" t="s">
        <v>407</v>
      </c>
      <c r="L399" t="s">
        <v>407</v>
      </c>
      <c r="M399" t="s">
        <v>407</v>
      </c>
      <c r="N399" t="s">
        <v>407</v>
      </c>
      <c r="O399" t="s">
        <v>407</v>
      </c>
      <c r="P399" t="s">
        <v>407</v>
      </c>
      <c r="Q399" t="s">
        <v>407</v>
      </c>
      <c r="R399" t="s">
        <v>407</v>
      </c>
      <c r="S399" t="s">
        <v>407</v>
      </c>
      <c r="T399" t="s">
        <v>407</v>
      </c>
      <c r="U399" t="s">
        <v>407</v>
      </c>
      <c r="V399" t="s">
        <v>407</v>
      </c>
      <c r="W399" t="s">
        <v>407</v>
      </c>
      <c r="X399" t="s">
        <v>407</v>
      </c>
      <c r="Y399" t="s">
        <v>407</v>
      </c>
      <c r="Z399" t="s">
        <v>407</v>
      </c>
      <c r="AA399" t="s">
        <v>407</v>
      </c>
      <c r="AB399" t="s">
        <v>407</v>
      </c>
      <c r="AC399" t="s">
        <v>695</v>
      </c>
      <c r="AD399" t="s">
        <v>694</v>
      </c>
      <c r="AE399">
        <v>10</v>
      </c>
      <c r="AF399">
        <v>8</v>
      </c>
      <c r="AG399">
        <v>3</v>
      </c>
      <c r="AH399" t="s">
        <v>410</v>
      </c>
      <c r="AJ399" t="s">
        <v>40</v>
      </c>
      <c r="AK399" t="s">
        <v>118</v>
      </c>
      <c r="AM399">
        <v>1683</v>
      </c>
      <c r="AN399">
        <v>294</v>
      </c>
    </row>
    <row r="400" spans="1:40" x14ac:dyDescent="0.25">
      <c r="A400" t="s">
        <v>407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407</v>
      </c>
      <c r="S400" t="s">
        <v>407</v>
      </c>
      <c r="T400" t="s">
        <v>407</v>
      </c>
      <c r="U400" t="s">
        <v>407</v>
      </c>
      <c r="V400" t="s">
        <v>407</v>
      </c>
      <c r="W400" t="s">
        <v>407</v>
      </c>
      <c r="X400" t="s">
        <v>407</v>
      </c>
      <c r="Y400" t="s">
        <v>407</v>
      </c>
      <c r="Z400" t="s">
        <v>407</v>
      </c>
      <c r="AA400" t="s">
        <v>407</v>
      </c>
      <c r="AB400" t="s">
        <v>407</v>
      </c>
      <c r="AC400" t="s">
        <v>695</v>
      </c>
      <c r="AD400" t="s">
        <v>694</v>
      </c>
      <c r="AE400">
        <v>10</v>
      </c>
      <c r="AF400">
        <v>9</v>
      </c>
      <c r="AH400" t="s">
        <v>408</v>
      </c>
      <c r="AJ400" t="s">
        <v>37</v>
      </c>
      <c r="AK400" t="s">
        <v>115</v>
      </c>
      <c r="AM400">
        <v>2727</v>
      </c>
      <c r="AN400">
        <v>1863</v>
      </c>
    </row>
    <row r="401" spans="1:40" x14ac:dyDescent="0.25">
      <c r="A401" t="s">
        <v>407</v>
      </c>
      <c r="B401" t="s">
        <v>407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  <c r="I401" t="s">
        <v>407</v>
      </c>
      <c r="J401" t="s">
        <v>407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407</v>
      </c>
      <c r="S401" t="s">
        <v>407</v>
      </c>
      <c r="T401" t="s">
        <v>407</v>
      </c>
      <c r="U401" t="s">
        <v>407</v>
      </c>
      <c r="V401" t="s">
        <v>407</v>
      </c>
      <c r="W401" t="s">
        <v>407</v>
      </c>
      <c r="X401" t="s">
        <v>407</v>
      </c>
      <c r="Y401" t="s">
        <v>407</v>
      </c>
      <c r="Z401" t="s">
        <v>407</v>
      </c>
      <c r="AA401" t="s">
        <v>407</v>
      </c>
      <c r="AB401" t="s">
        <v>407</v>
      </c>
      <c r="AC401" t="s">
        <v>695</v>
      </c>
      <c r="AD401" t="s">
        <v>694</v>
      </c>
      <c r="AE401">
        <v>10</v>
      </c>
      <c r="AF401">
        <v>10</v>
      </c>
      <c r="AH401" t="s">
        <v>408</v>
      </c>
      <c r="AJ401" t="s">
        <v>37</v>
      </c>
      <c r="AK401" t="s">
        <v>115</v>
      </c>
      <c r="AM401">
        <v>3889</v>
      </c>
      <c r="AN401">
        <v>3488</v>
      </c>
    </row>
    <row r="402" spans="1:40" x14ac:dyDescent="0.25">
      <c r="A402" t="s">
        <v>407</v>
      </c>
      <c r="B402" t="s">
        <v>407</v>
      </c>
      <c r="C402" t="s">
        <v>407</v>
      </c>
      <c r="D402" t="s">
        <v>407</v>
      </c>
      <c r="E402" t="s">
        <v>407</v>
      </c>
      <c r="F402" t="s">
        <v>407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407</v>
      </c>
      <c r="M402" t="s">
        <v>407</v>
      </c>
      <c r="N402" t="s">
        <v>407</v>
      </c>
      <c r="O402" t="s">
        <v>407</v>
      </c>
      <c r="P402" t="s">
        <v>407</v>
      </c>
      <c r="Q402" t="s">
        <v>407</v>
      </c>
      <c r="R402" t="s">
        <v>407</v>
      </c>
      <c r="S402" t="s">
        <v>407</v>
      </c>
      <c r="T402" t="s">
        <v>407</v>
      </c>
      <c r="U402" t="s">
        <v>407</v>
      </c>
      <c r="V402" t="s">
        <v>407</v>
      </c>
      <c r="W402" t="s">
        <v>407</v>
      </c>
      <c r="X402" t="s">
        <v>407</v>
      </c>
      <c r="Y402" t="s">
        <v>407</v>
      </c>
      <c r="Z402" t="s">
        <v>407</v>
      </c>
      <c r="AA402" t="s">
        <v>407</v>
      </c>
      <c r="AB402" t="s">
        <v>407</v>
      </c>
      <c r="AC402" t="s">
        <v>697</v>
      </c>
      <c r="AD402" t="s">
        <v>696</v>
      </c>
      <c r="AE402">
        <v>10</v>
      </c>
      <c r="AF402">
        <v>1</v>
      </c>
      <c r="AG402">
        <v>1</v>
      </c>
      <c r="AH402" t="s">
        <v>412</v>
      </c>
      <c r="AJ402" t="s">
        <v>42</v>
      </c>
      <c r="AK402" t="s">
        <v>114</v>
      </c>
      <c r="AM402">
        <v>3878</v>
      </c>
      <c r="AN402">
        <v>3494</v>
      </c>
    </row>
    <row r="403" spans="1:40" x14ac:dyDescent="0.25">
      <c r="A403" t="s">
        <v>407</v>
      </c>
      <c r="B403" t="s">
        <v>407</v>
      </c>
      <c r="C403" t="s">
        <v>407</v>
      </c>
      <c r="D403" t="s">
        <v>407</v>
      </c>
      <c r="E403" t="s">
        <v>407</v>
      </c>
      <c r="F403" t="s">
        <v>407</v>
      </c>
      <c r="G403" t="s">
        <v>407</v>
      </c>
      <c r="H403" t="s">
        <v>407</v>
      </c>
      <c r="I403" t="s">
        <v>407</v>
      </c>
      <c r="J403" t="s">
        <v>407</v>
      </c>
      <c r="K403" t="s">
        <v>407</v>
      </c>
      <c r="L403" t="s">
        <v>407</v>
      </c>
      <c r="M403" t="s">
        <v>407</v>
      </c>
      <c r="N403" t="s">
        <v>407</v>
      </c>
      <c r="O403" t="s">
        <v>407</v>
      </c>
      <c r="P403" t="s">
        <v>407</v>
      </c>
      <c r="Q403" t="s">
        <v>407</v>
      </c>
      <c r="R403" t="s">
        <v>407</v>
      </c>
      <c r="S403" t="s">
        <v>407</v>
      </c>
      <c r="T403" t="s">
        <v>407</v>
      </c>
      <c r="U403" t="s">
        <v>407</v>
      </c>
      <c r="V403" t="s">
        <v>407</v>
      </c>
      <c r="W403" t="s">
        <v>407</v>
      </c>
      <c r="X403" t="s">
        <v>407</v>
      </c>
      <c r="Y403" t="s">
        <v>407</v>
      </c>
      <c r="Z403" t="s">
        <v>407</v>
      </c>
      <c r="AA403" t="s">
        <v>407</v>
      </c>
      <c r="AB403" t="s">
        <v>407</v>
      </c>
      <c r="AC403" t="s">
        <v>697</v>
      </c>
      <c r="AD403" t="s">
        <v>696</v>
      </c>
      <c r="AE403">
        <v>10</v>
      </c>
      <c r="AF403">
        <v>2</v>
      </c>
      <c r="AH403" t="s">
        <v>415</v>
      </c>
      <c r="AJ403" t="s">
        <v>44</v>
      </c>
      <c r="AK403" t="s">
        <v>120</v>
      </c>
      <c r="AM403">
        <v>2103</v>
      </c>
      <c r="AN403">
        <v>2267</v>
      </c>
    </row>
    <row r="404" spans="1:40" x14ac:dyDescent="0.25">
      <c r="A404" t="s">
        <v>407</v>
      </c>
      <c r="B404" t="s">
        <v>407</v>
      </c>
      <c r="C404" t="s">
        <v>407</v>
      </c>
      <c r="D404" t="s">
        <v>407</v>
      </c>
      <c r="E404" t="s">
        <v>407</v>
      </c>
      <c r="F404" t="s">
        <v>407</v>
      </c>
      <c r="G404" t="s">
        <v>407</v>
      </c>
      <c r="H404" t="s">
        <v>407</v>
      </c>
      <c r="I404" t="s">
        <v>407</v>
      </c>
      <c r="J404" t="s">
        <v>407</v>
      </c>
      <c r="K404" t="s">
        <v>407</v>
      </c>
      <c r="L404" t="s">
        <v>407</v>
      </c>
      <c r="M404" t="s">
        <v>407</v>
      </c>
      <c r="N404" t="s">
        <v>407</v>
      </c>
      <c r="O404" t="s">
        <v>407</v>
      </c>
      <c r="P404" t="s">
        <v>407</v>
      </c>
      <c r="Q404" t="s">
        <v>407</v>
      </c>
      <c r="R404" t="s">
        <v>407</v>
      </c>
      <c r="S404" t="s">
        <v>407</v>
      </c>
      <c r="T404" t="s">
        <v>407</v>
      </c>
      <c r="U404" t="s">
        <v>407</v>
      </c>
      <c r="V404" t="s">
        <v>407</v>
      </c>
      <c r="W404" t="s">
        <v>407</v>
      </c>
      <c r="X404" t="s">
        <v>407</v>
      </c>
      <c r="Y404" t="s">
        <v>407</v>
      </c>
      <c r="Z404" t="s">
        <v>407</v>
      </c>
      <c r="AA404" t="s">
        <v>407</v>
      </c>
      <c r="AB404" t="s">
        <v>407</v>
      </c>
      <c r="AC404" t="s">
        <v>697</v>
      </c>
      <c r="AD404" t="s">
        <v>696</v>
      </c>
      <c r="AE404">
        <v>10</v>
      </c>
      <c r="AF404">
        <v>3</v>
      </c>
      <c r="AG404">
        <v>3</v>
      </c>
      <c r="AH404" t="s">
        <v>410</v>
      </c>
      <c r="AJ404" t="s">
        <v>40</v>
      </c>
      <c r="AK404" t="s">
        <v>118</v>
      </c>
      <c r="AM404">
        <v>3373</v>
      </c>
      <c r="AN404">
        <v>654</v>
      </c>
    </row>
    <row r="405" spans="1:40" x14ac:dyDescent="0.25">
      <c r="A405" t="s">
        <v>407</v>
      </c>
      <c r="B405" t="s">
        <v>407</v>
      </c>
      <c r="C405" t="s">
        <v>407</v>
      </c>
      <c r="D405" t="s">
        <v>407</v>
      </c>
      <c r="E405" t="s">
        <v>407</v>
      </c>
      <c r="F405" t="s">
        <v>407</v>
      </c>
      <c r="G405" t="s">
        <v>407</v>
      </c>
      <c r="H405" t="s">
        <v>407</v>
      </c>
      <c r="I405" t="s">
        <v>407</v>
      </c>
      <c r="J405" t="s">
        <v>407</v>
      </c>
      <c r="K405" t="s">
        <v>407</v>
      </c>
      <c r="L405" t="s">
        <v>407</v>
      </c>
      <c r="M405" t="s">
        <v>407</v>
      </c>
      <c r="N405" t="s">
        <v>407</v>
      </c>
      <c r="O405" t="s">
        <v>407</v>
      </c>
      <c r="P405" t="s">
        <v>407</v>
      </c>
      <c r="Q405" t="s">
        <v>407</v>
      </c>
      <c r="R405" t="s">
        <v>407</v>
      </c>
      <c r="S405" t="s">
        <v>407</v>
      </c>
      <c r="T405" t="s">
        <v>407</v>
      </c>
      <c r="U405" t="s">
        <v>407</v>
      </c>
      <c r="V405" t="s">
        <v>407</v>
      </c>
      <c r="W405" t="s">
        <v>407</v>
      </c>
      <c r="X405" t="s">
        <v>407</v>
      </c>
      <c r="Y405" t="s">
        <v>407</v>
      </c>
      <c r="Z405" t="s">
        <v>407</v>
      </c>
      <c r="AA405" t="s">
        <v>407</v>
      </c>
      <c r="AB405" t="s">
        <v>407</v>
      </c>
      <c r="AC405" t="s">
        <v>697</v>
      </c>
      <c r="AD405" t="s">
        <v>696</v>
      </c>
      <c r="AE405">
        <v>10</v>
      </c>
      <c r="AF405">
        <v>4</v>
      </c>
      <c r="AG405">
        <v>3</v>
      </c>
      <c r="AH405" t="s">
        <v>410</v>
      </c>
      <c r="AJ405" t="s">
        <v>40</v>
      </c>
      <c r="AK405" t="s">
        <v>118</v>
      </c>
      <c r="AM405">
        <v>3514</v>
      </c>
      <c r="AN405">
        <v>922</v>
      </c>
    </row>
    <row r="406" spans="1:40" x14ac:dyDescent="0.25">
      <c r="A406" t="s">
        <v>407</v>
      </c>
      <c r="B406" t="s">
        <v>407</v>
      </c>
      <c r="C406" t="s">
        <v>407</v>
      </c>
      <c r="D406" t="s">
        <v>407</v>
      </c>
      <c r="E406" t="s">
        <v>407</v>
      </c>
      <c r="F406" t="s">
        <v>407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407</v>
      </c>
      <c r="M406" t="s">
        <v>407</v>
      </c>
      <c r="N406" t="s">
        <v>407</v>
      </c>
      <c r="O406" t="s">
        <v>407</v>
      </c>
      <c r="P406" t="s">
        <v>407</v>
      </c>
      <c r="Q406" t="s">
        <v>407</v>
      </c>
      <c r="R406" t="s">
        <v>407</v>
      </c>
      <c r="S406" t="s">
        <v>407</v>
      </c>
      <c r="T406" t="s">
        <v>407</v>
      </c>
      <c r="U406" t="s">
        <v>407</v>
      </c>
      <c r="V406" t="s">
        <v>407</v>
      </c>
      <c r="W406" t="s">
        <v>407</v>
      </c>
      <c r="X406" t="s">
        <v>407</v>
      </c>
      <c r="Y406" t="s">
        <v>407</v>
      </c>
      <c r="Z406" t="s">
        <v>407</v>
      </c>
      <c r="AA406" t="s">
        <v>407</v>
      </c>
      <c r="AB406" t="s">
        <v>407</v>
      </c>
      <c r="AC406" t="s">
        <v>697</v>
      </c>
      <c r="AD406" t="s">
        <v>696</v>
      </c>
      <c r="AE406">
        <v>10</v>
      </c>
      <c r="AF406">
        <v>5</v>
      </c>
      <c r="AG406">
        <v>3</v>
      </c>
      <c r="AH406" t="s">
        <v>410</v>
      </c>
      <c r="AJ406" t="s">
        <v>40</v>
      </c>
      <c r="AK406" t="s">
        <v>118</v>
      </c>
      <c r="AM406">
        <v>2517</v>
      </c>
      <c r="AN406">
        <v>768</v>
      </c>
    </row>
    <row r="407" spans="1:40" x14ac:dyDescent="0.25">
      <c r="A407" t="s">
        <v>407</v>
      </c>
      <c r="B407" t="s">
        <v>407</v>
      </c>
      <c r="C407" t="s">
        <v>407</v>
      </c>
      <c r="D407" t="s">
        <v>407</v>
      </c>
      <c r="E407" t="s">
        <v>407</v>
      </c>
      <c r="F407" t="s">
        <v>407</v>
      </c>
      <c r="G407" t="s">
        <v>407</v>
      </c>
      <c r="H407" t="s">
        <v>407</v>
      </c>
      <c r="I407" t="s">
        <v>407</v>
      </c>
      <c r="J407" t="s">
        <v>407</v>
      </c>
      <c r="K407" t="s">
        <v>407</v>
      </c>
      <c r="L407" t="s">
        <v>407</v>
      </c>
      <c r="M407" t="s">
        <v>407</v>
      </c>
      <c r="N407" t="s">
        <v>407</v>
      </c>
      <c r="O407" t="s">
        <v>407</v>
      </c>
      <c r="P407" t="s">
        <v>407</v>
      </c>
      <c r="Q407" t="s">
        <v>407</v>
      </c>
      <c r="R407" t="s">
        <v>407</v>
      </c>
      <c r="S407" t="s">
        <v>407</v>
      </c>
      <c r="T407" t="s">
        <v>407</v>
      </c>
      <c r="U407" t="s">
        <v>407</v>
      </c>
      <c r="V407" t="s">
        <v>407</v>
      </c>
      <c r="W407" t="s">
        <v>407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697</v>
      </c>
      <c r="AD407" t="s">
        <v>696</v>
      </c>
      <c r="AE407">
        <v>10</v>
      </c>
      <c r="AF407">
        <v>6</v>
      </c>
      <c r="AH407" t="s">
        <v>408</v>
      </c>
      <c r="AJ407" t="s">
        <v>37</v>
      </c>
      <c r="AK407" t="s">
        <v>115</v>
      </c>
      <c r="AM407">
        <v>4192</v>
      </c>
      <c r="AN407">
        <v>1510</v>
      </c>
    </row>
    <row r="408" spans="1:40" x14ac:dyDescent="0.25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  <c r="L408" t="s">
        <v>407</v>
      </c>
      <c r="M408" t="s">
        <v>407</v>
      </c>
      <c r="N408" t="s">
        <v>407</v>
      </c>
      <c r="O408" t="s">
        <v>407</v>
      </c>
      <c r="P408" t="s">
        <v>407</v>
      </c>
      <c r="Q408" t="s">
        <v>407</v>
      </c>
      <c r="R408" t="s">
        <v>407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697</v>
      </c>
      <c r="AD408" t="s">
        <v>696</v>
      </c>
      <c r="AE408">
        <v>10</v>
      </c>
      <c r="AF408">
        <v>7</v>
      </c>
      <c r="AH408" t="s">
        <v>408</v>
      </c>
      <c r="AJ408" t="s">
        <v>37</v>
      </c>
      <c r="AK408" t="s">
        <v>115</v>
      </c>
      <c r="AM408">
        <v>3427</v>
      </c>
      <c r="AN408">
        <v>2820</v>
      </c>
    </row>
    <row r="409" spans="1:40" x14ac:dyDescent="0.25">
      <c r="A409" t="s">
        <v>407</v>
      </c>
      <c r="B409" t="s">
        <v>407</v>
      </c>
      <c r="C409" t="s">
        <v>407</v>
      </c>
      <c r="D409" t="s">
        <v>407</v>
      </c>
      <c r="E409" t="s">
        <v>407</v>
      </c>
      <c r="F409" t="s">
        <v>407</v>
      </c>
      <c r="G409" t="s">
        <v>407</v>
      </c>
      <c r="H409" t="s">
        <v>407</v>
      </c>
      <c r="I409" t="s">
        <v>407</v>
      </c>
      <c r="J409" t="s">
        <v>407</v>
      </c>
      <c r="K409" t="s">
        <v>407</v>
      </c>
      <c r="L409" t="s">
        <v>407</v>
      </c>
      <c r="M409" t="s">
        <v>407</v>
      </c>
      <c r="N409" t="s">
        <v>407</v>
      </c>
      <c r="O409" t="s">
        <v>407</v>
      </c>
      <c r="P409" t="s">
        <v>407</v>
      </c>
      <c r="Q409" t="s">
        <v>407</v>
      </c>
      <c r="R409" t="s">
        <v>407</v>
      </c>
      <c r="S409" t="s">
        <v>407</v>
      </c>
      <c r="T409" t="s">
        <v>407</v>
      </c>
      <c r="U409" t="s">
        <v>407</v>
      </c>
      <c r="V409" t="s">
        <v>407</v>
      </c>
      <c r="W409" t="s">
        <v>407</v>
      </c>
      <c r="X409" t="s">
        <v>407</v>
      </c>
      <c r="Y409" t="s">
        <v>407</v>
      </c>
      <c r="Z409" t="s">
        <v>407</v>
      </c>
      <c r="AA409" t="s">
        <v>407</v>
      </c>
      <c r="AB409" t="s">
        <v>407</v>
      </c>
      <c r="AC409" t="s">
        <v>697</v>
      </c>
      <c r="AD409" t="s">
        <v>696</v>
      </c>
      <c r="AE409">
        <v>10</v>
      </c>
      <c r="AF409">
        <v>8</v>
      </c>
      <c r="AG409">
        <v>3</v>
      </c>
      <c r="AH409" t="s">
        <v>410</v>
      </c>
      <c r="AJ409" t="s">
        <v>40</v>
      </c>
      <c r="AK409" t="s">
        <v>118</v>
      </c>
      <c r="AM409">
        <v>1745</v>
      </c>
      <c r="AN409">
        <v>1132</v>
      </c>
    </row>
    <row r="410" spans="1:40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697</v>
      </c>
      <c r="AD410" t="s">
        <v>696</v>
      </c>
      <c r="AE410">
        <v>10</v>
      </c>
      <c r="AF410">
        <v>9</v>
      </c>
      <c r="AG410">
        <v>1</v>
      </c>
      <c r="AH410" t="s">
        <v>412</v>
      </c>
      <c r="AJ410" t="s">
        <v>42</v>
      </c>
      <c r="AK410" t="s">
        <v>114</v>
      </c>
      <c r="AM410">
        <v>3991</v>
      </c>
      <c r="AN410">
        <v>3349</v>
      </c>
    </row>
    <row r="411" spans="1:40" x14ac:dyDescent="0.25">
      <c r="A411" t="s">
        <v>407</v>
      </c>
      <c r="B411" t="s">
        <v>407</v>
      </c>
      <c r="C411" t="s">
        <v>407</v>
      </c>
      <c r="D411" t="s">
        <v>407</v>
      </c>
      <c r="E411" t="s">
        <v>407</v>
      </c>
      <c r="F411" t="s">
        <v>407</v>
      </c>
      <c r="G411" t="s">
        <v>407</v>
      </c>
      <c r="H411" t="s">
        <v>407</v>
      </c>
      <c r="I411" t="s">
        <v>407</v>
      </c>
      <c r="J411" t="s">
        <v>407</v>
      </c>
      <c r="K411" t="s">
        <v>407</v>
      </c>
      <c r="L411" t="s">
        <v>407</v>
      </c>
      <c r="M411" t="s">
        <v>407</v>
      </c>
      <c r="N411" t="s">
        <v>407</v>
      </c>
      <c r="O411" t="s">
        <v>407</v>
      </c>
      <c r="P411" t="s">
        <v>407</v>
      </c>
      <c r="Q411" t="s">
        <v>407</v>
      </c>
      <c r="R411" t="s">
        <v>407</v>
      </c>
      <c r="S411" t="s">
        <v>407</v>
      </c>
      <c r="T411" t="s">
        <v>407</v>
      </c>
      <c r="U411" t="s">
        <v>407</v>
      </c>
      <c r="V411" t="s">
        <v>407</v>
      </c>
      <c r="W411" t="s">
        <v>407</v>
      </c>
      <c r="X411" t="s">
        <v>407</v>
      </c>
      <c r="Y411" t="s">
        <v>407</v>
      </c>
      <c r="Z411" t="s">
        <v>407</v>
      </c>
      <c r="AA411" t="s">
        <v>407</v>
      </c>
      <c r="AB411" t="s">
        <v>407</v>
      </c>
      <c r="AC411" t="s">
        <v>697</v>
      </c>
      <c r="AD411" t="s">
        <v>696</v>
      </c>
      <c r="AE411">
        <v>10</v>
      </c>
      <c r="AF411">
        <v>10</v>
      </c>
      <c r="AG411">
        <v>3</v>
      </c>
      <c r="AH411" t="s">
        <v>410</v>
      </c>
      <c r="AJ411" t="s">
        <v>40</v>
      </c>
      <c r="AK411" t="s">
        <v>118</v>
      </c>
      <c r="AM411">
        <v>1590</v>
      </c>
      <c r="AN411">
        <v>1096</v>
      </c>
    </row>
    <row r="412" spans="1:40" x14ac:dyDescent="0.25">
      <c r="A412" t="s">
        <v>407</v>
      </c>
      <c r="B412" t="s">
        <v>407</v>
      </c>
      <c r="C412" t="s">
        <v>407</v>
      </c>
      <c r="D412" t="s">
        <v>407</v>
      </c>
      <c r="E412" t="s">
        <v>407</v>
      </c>
      <c r="F412" t="s">
        <v>407</v>
      </c>
      <c r="G412" t="s">
        <v>407</v>
      </c>
      <c r="H412" t="s">
        <v>407</v>
      </c>
      <c r="I412" t="s">
        <v>407</v>
      </c>
      <c r="J412" t="s">
        <v>407</v>
      </c>
      <c r="K412" t="s">
        <v>407</v>
      </c>
      <c r="L412" t="s">
        <v>407</v>
      </c>
      <c r="M412" t="s">
        <v>407</v>
      </c>
      <c r="N412" t="s">
        <v>407</v>
      </c>
      <c r="O412" t="s">
        <v>407</v>
      </c>
      <c r="P412" t="s">
        <v>407</v>
      </c>
      <c r="Q412" t="s">
        <v>407</v>
      </c>
      <c r="R412" t="s">
        <v>407</v>
      </c>
      <c r="S412" t="s">
        <v>407</v>
      </c>
      <c r="T412" t="s">
        <v>407</v>
      </c>
      <c r="U412" t="s">
        <v>407</v>
      </c>
      <c r="V412" t="s">
        <v>407</v>
      </c>
      <c r="W412" t="s">
        <v>407</v>
      </c>
      <c r="X412" t="s">
        <v>407</v>
      </c>
      <c r="Y412" t="s">
        <v>407</v>
      </c>
      <c r="Z412" t="s">
        <v>407</v>
      </c>
      <c r="AA412" t="s">
        <v>407</v>
      </c>
      <c r="AB412" t="s">
        <v>407</v>
      </c>
      <c r="AC412" t="s">
        <v>699</v>
      </c>
      <c r="AD412" t="s">
        <v>698</v>
      </c>
      <c r="AE412">
        <v>10</v>
      </c>
      <c r="AF412">
        <v>1</v>
      </c>
      <c r="AG412">
        <v>1</v>
      </c>
      <c r="AH412" t="s">
        <v>481</v>
      </c>
      <c r="AJ412" t="s">
        <v>86</v>
      </c>
      <c r="AK412" t="s">
        <v>114</v>
      </c>
      <c r="AM412">
        <v>1421</v>
      </c>
      <c r="AN412">
        <v>3116</v>
      </c>
    </row>
    <row r="413" spans="1:40" x14ac:dyDescent="0.25">
      <c r="A413" t="s">
        <v>407</v>
      </c>
      <c r="B413" t="s">
        <v>407</v>
      </c>
      <c r="C413" t="s">
        <v>407</v>
      </c>
      <c r="D413" t="s">
        <v>407</v>
      </c>
      <c r="E413" t="s">
        <v>407</v>
      </c>
      <c r="F413" t="s">
        <v>407</v>
      </c>
      <c r="G413" t="s">
        <v>407</v>
      </c>
      <c r="H413" t="s">
        <v>407</v>
      </c>
      <c r="I413" t="s">
        <v>407</v>
      </c>
      <c r="J413" t="s">
        <v>407</v>
      </c>
      <c r="K413" t="s">
        <v>407</v>
      </c>
      <c r="L413" t="s">
        <v>407</v>
      </c>
      <c r="M413" t="s">
        <v>407</v>
      </c>
      <c r="N413" t="s">
        <v>407</v>
      </c>
      <c r="O413" t="s">
        <v>407</v>
      </c>
      <c r="P413" t="s">
        <v>407</v>
      </c>
      <c r="Q413" t="s">
        <v>407</v>
      </c>
      <c r="R413" t="s">
        <v>407</v>
      </c>
      <c r="S413" t="s">
        <v>407</v>
      </c>
      <c r="T413" t="s">
        <v>407</v>
      </c>
      <c r="U413" t="s">
        <v>407</v>
      </c>
      <c r="V413" t="s">
        <v>407</v>
      </c>
      <c r="W413" t="s">
        <v>407</v>
      </c>
      <c r="X413" t="s">
        <v>407</v>
      </c>
      <c r="Y413" t="s">
        <v>407</v>
      </c>
      <c r="Z413" t="s">
        <v>407</v>
      </c>
      <c r="AA413" t="s">
        <v>407</v>
      </c>
      <c r="AB413" t="s">
        <v>407</v>
      </c>
      <c r="AC413" t="s">
        <v>699</v>
      </c>
      <c r="AD413" t="s">
        <v>698</v>
      </c>
      <c r="AE413">
        <v>10</v>
      </c>
      <c r="AF413">
        <v>2</v>
      </c>
      <c r="AH413" t="s">
        <v>411</v>
      </c>
      <c r="AJ413" t="s">
        <v>41</v>
      </c>
      <c r="AK413" t="s">
        <v>119</v>
      </c>
      <c r="AM413">
        <v>2144</v>
      </c>
      <c r="AN413">
        <v>1054</v>
      </c>
    </row>
    <row r="414" spans="1:40" x14ac:dyDescent="0.25">
      <c r="A414" t="s">
        <v>407</v>
      </c>
      <c r="B414" t="s">
        <v>407</v>
      </c>
      <c r="C414" t="s">
        <v>407</v>
      </c>
      <c r="D414" t="s">
        <v>407</v>
      </c>
      <c r="E414" t="s">
        <v>407</v>
      </c>
      <c r="F414" t="s">
        <v>407</v>
      </c>
      <c r="G414" t="s">
        <v>407</v>
      </c>
      <c r="H414" t="s">
        <v>407</v>
      </c>
      <c r="I414" t="s">
        <v>407</v>
      </c>
      <c r="J414" t="s">
        <v>407</v>
      </c>
      <c r="K414" t="s">
        <v>407</v>
      </c>
      <c r="L414" t="s">
        <v>407</v>
      </c>
      <c r="M414" t="s">
        <v>407</v>
      </c>
      <c r="N414" t="s">
        <v>407</v>
      </c>
      <c r="O414" t="s">
        <v>407</v>
      </c>
      <c r="P414" t="s">
        <v>407</v>
      </c>
      <c r="Q414" t="s">
        <v>407</v>
      </c>
      <c r="R414" t="s">
        <v>407</v>
      </c>
      <c r="S414" t="s">
        <v>407</v>
      </c>
      <c r="T414" t="s">
        <v>407</v>
      </c>
      <c r="U414" t="s">
        <v>407</v>
      </c>
      <c r="V414" t="s">
        <v>407</v>
      </c>
      <c r="W414" t="s">
        <v>407</v>
      </c>
      <c r="X414" t="s">
        <v>407</v>
      </c>
      <c r="Y414" t="s">
        <v>407</v>
      </c>
      <c r="Z414" t="s">
        <v>407</v>
      </c>
      <c r="AA414" t="s">
        <v>407</v>
      </c>
      <c r="AB414" t="s">
        <v>407</v>
      </c>
      <c r="AC414" t="s">
        <v>699</v>
      </c>
      <c r="AD414" t="s">
        <v>698</v>
      </c>
      <c r="AE414">
        <v>10</v>
      </c>
      <c r="AF414">
        <v>3</v>
      </c>
      <c r="AH414" t="s">
        <v>411</v>
      </c>
      <c r="AJ414" t="s">
        <v>41</v>
      </c>
      <c r="AK414" t="s">
        <v>119</v>
      </c>
      <c r="AM414">
        <v>1749</v>
      </c>
      <c r="AN414">
        <v>2531</v>
      </c>
    </row>
    <row r="415" spans="1:40" x14ac:dyDescent="0.25">
      <c r="A415" t="s">
        <v>407</v>
      </c>
      <c r="B415" t="s">
        <v>407</v>
      </c>
      <c r="C415" t="s">
        <v>407</v>
      </c>
      <c r="D415" t="s">
        <v>407</v>
      </c>
      <c r="E415" t="s">
        <v>407</v>
      </c>
      <c r="F415" t="s">
        <v>407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407</v>
      </c>
      <c r="P415" t="s">
        <v>407</v>
      </c>
      <c r="Q415" t="s">
        <v>407</v>
      </c>
      <c r="R415" t="s">
        <v>407</v>
      </c>
      <c r="S415" t="s">
        <v>407</v>
      </c>
      <c r="T415" t="s">
        <v>407</v>
      </c>
      <c r="U415" t="s">
        <v>407</v>
      </c>
      <c r="V415" t="s">
        <v>407</v>
      </c>
      <c r="W415" t="s">
        <v>407</v>
      </c>
      <c r="X415" t="s">
        <v>407</v>
      </c>
      <c r="Y415" t="s">
        <v>407</v>
      </c>
      <c r="Z415" t="s">
        <v>407</v>
      </c>
      <c r="AA415" t="s">
        <v>407</v>
      </c>
      <c r="AB415" t="s">
        <v>407</v>
      </c>
      <c r="AC415" t="s">
        <v>699</v>
      </c>
      <c r="AD415" t="s">
        <v>698</v>
      </c>
      <c r="AE415">
        <v>10</v>
      </c>
      <c r="AF415">
        <v>4</v>
      </c>
      <c r="AG415">
        <v>3</v>
      </c>
      <c r="AH415" t="s">
        <v>410</v>
      </c>
      <c r="AJ415" t="s">
        <v>40</v>
      </c>
      <c r="AK415" t="s">
        <v>118</v>
      </c>
      <c r="AM415">
        <v>3090</v>
      </c>
      <c r="AN415">
        <v>1576</v>
      </c>
    </row>
    <row r="416" spans="1:40" x14ac:dyDescent="0.25">
      <c r="A416" t="s">
        <v>407</v>
      </c>
      <c r="B416" t="s">
        <v>407</v>
      </c>
      <c r="C416" t="s">
        <v>407</v>
      </c>
      <c r="D416" t="s">
        <v>407</v>
      </c>
      <c r="E416" t="s">
        <v>407</v>
      </c>
      <c r="F416" t="s">
        <v>407</v>
      </c>
      <c r="G416" t="s">
        <v>407</v>
      </c>
      <c r="H416" t="s">
        <v>407</v>
      </c>
      <c r="I416" t="s">
        <v>407</v>
      </c>
      <c r="J416" t="s">
        <v>407</v>
      </c>
      <c r="K416" t="s">
        <v>407</v>
      </c>
      <c r="L416" t="s">
        <v>407</v>
      </c>
      <c r="M416" t="s">
        <v>407</v>
      </c>
      <c r="N416" t="s">
        <v>407</v>
      </c>
      <c r="O416" t="s">
        <v>407</v>
      </c>
      <c r="P416" t="s">
        <v>407</v>
      </c>
      <c r="Q416" t="s">
        <v>407</v>
      </c>
      <c r="R416" t="s">
        <v>407</v>
      </c>
      <c r="S416" t="s">
        <v>407</v>
      </c>
      <c r="T416" t="s">
        <v>407</v>
      </c>
      <c r="U416" t="s">
        <v>407</v>
      </c>
      <c r="V416" t="s">
        <v>407</v>
      </c>
      <c r="W416" t="s">
        <v>407</v>
      </c>
      <c r="X416" t="s">
        <v>407</v>
      </c>
      <c r="Y416" t="s">
        <v>407</v>
      </c>
      <c r="Z416" t="s">
        <v>407</v>
      </c>
      <c r="AA416" t="s">
        <v>407</v>
      </c>
      <c r="AB416" t="s">
        <v>407</v>
      </c>
      <c r="AC416" t="s">
        <v>699</v>
      </c>
      <c r="AD416" t="s">
        <v>698</v>
      </c>
      <c r="AE416">
        <v>10</v>
      </c>
      <c r="AF416">
        <v>5</v>
      </c>
      <c r="AH416" t="s">
        <v>408</v>
      </c>
      <c r="AJ416" t="s">
        <v>37</v>
      </c>
      <c r="AK416" t="s">
        <v>115</v>
      </c>
      <c r="AM416">
        <v>1857</v>
      </c>
      <c r="AN416">
        <v>3352</v>
      </c>
    </row>
    <row r="417" spans="1:40" x14ac:dyDescent="0.25">
      <c r="A417" t="s">
        <v>407</v>
      </c>
      <c r="B417" t="s">
        <v>407</v>
      </c>
      <c r="C417" t="s">
        <v>407</v>
      </c>
      <c r="D417" t="s">
        <v>407</v>
      </c>
      <c r="E417" t="s">
        <v>407</v>
      </c>
      <c r="F417" t="s">
        <v>407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407</v>
      </c>
      <c r="M417" t="s">
        <v>407</v>
      </c>
      <c r="N417" t="s">
        <v>407</v>
      </c>
      <c r="O417" t="s">
        <v>407</v>
      </c>
      <c r="P417" t="s">
        <v>407</v>
      </c>
      <c r="Q417" t="s">
        <v>407</v>
      </c>
      <c r="R417" t="s">
        <v>407</v>
      </c>
      <c r="S417" t="s">
        <v>407</v>
      </c>
      <c r="T417" t="s">
        <v>407</v>
      </c>
      <c r="U417" t="s">
        <v>407</v>
      </c>
      <c r="V417" t="s">
        <v>407</v>
      </c>
      <c r="W417" t="s">
        <v>407</v>
      </c>
      <c r="X417" t="s">
        <v>407</v>
      </c>
      <c r="Y417" t="s">
        <v>407</v>
      </c>
      <c r="Z417" t="s">
        <v>407</v>
      </c>
      <c r="AA417" t="s">
        <v>407</v>
      </c>
      <c r="AB417" t="s">
        <v>407</v>
      </c>
      <c r="AC417" t="s">
        <v>699</v>
      </c>
      <c r="AD417" t="s">
        <v>698</v>
      </c>
      <c r="AE417">
        <v>10</v>
      </c>
      <c r="AF417">
        <v>6</v>
      </c>
      <c r="AH417" t="s">
        <v>408</v>
      </c>
      <c r="AJ417" t="s">
        <v>37</v>
      </c>
      <c r="AK417" t="s">
        <v>115</v>
      </c>
      <c r="AM417">
        <v>2567</v>
      </c>
      <c r="AN417">
        <v>2287</v>
      </c>
    </row>
    <row r="418" spans="1:40" x14ac:dyDescent="0.25">
      <c r="A418" t="s">
        <v>407</v>
      </c>
      <c r="B418" t="s">
        <v>407</v>
      </c>
      <c r="C418" t="s">
        <v>407</v>
      </c>
      <c r="D418" t="s">
        <v>407</v>
      </c>
      <c r="E418" t="s">
        <v>407</v>
      </c>
      <c r="F418" t="s">
        <v>407</v>
      </c>
      <c r="G418" t="s">
        <v>407</v>
      </c>
      <c r="H418" t="s">
        <v>407</v>
      </c>
      <c r="I418" t="s">
        <v>407</v>
      </c>
      <c r="J418" t="s">
        <v>407</v>
      </c>
      <c r="K418" t="s">
        <v>407</v>
      </c>
      <c r="L418" t="s">
        <v>407</v>
      </c>
      <c r="M418" t="s">
        <v>407</v>
      </c>
      <c r="N418" t="s">
        <v>407</v>
      </c>
      <c r="O418" t="s">
        <v>407</v>
      </c>
      <c r="P418" t="s">
        <v>407</v>
      </c>
      <c r="Q418" t="s">
        <v>407</v>
      </c>
      <c r="R418" t="s">
        <v>407</v>
      </c>
      <c r="S418" t="s">
        <v>407</v>
      </c>
      <c r="T418" t="s">
        <v>407</v>
      </c>
      <c r="U418" t="s">
        <v>407</v>
      </c>
      <c r="V418" t="s">
        <v>407</v>
      </c>
      <c r="W418" t="s">
        <v>407</v>
      </c>
      <c r="X418" t="s">
        <v>407</v>
      </c>
      <c r="Y418" t="s">
        <v>407</v>
      </c>
      <c r="Z418" t="s">
        <v>407</v>
      </c>
      <c r="AA418" t="s">
        <v>407</v>
      </c>
      <c r="AB418" t="s">
        <v>407</v>
      </c>
      <c r="AC418" t="s">
        <v>699</v>
      </c>
      <c r="AD418" t="s">
        <v>698</v>
      </c>
      <c r="AE418">
        <v>10</v>
      </c>
      <c r="AF418">
        <v>7</v>
      </c>
      <c r="AH418" t="s">
        <v>408</v>
      </c>
      <c r="AJ418" t="s">
        <v>37</v>
      </c>
      <c r="AK418" t="s">
        <v>115</v>
      </c>
      <c r="AM418">
        <v>3734</v>
      </c>
      <c r="AN418">
        <v>1284</v>
      </c>
    </row>
    <row r="419" spans="1:40" x14ac:dyDescent="0.25">
      <c r="A419" t="s">
        <v>407</v>
      </c>
      <c r="B419" t="s">
        <v>407</v>
      </c>
      <c r="C419" t="s">
        <v>407</v>
      </c>
      <c r="D419" t="s">
        <v>407</v>
      </c>
      <c r="E419" t="s">
        <v>407</v>
      </c>
      <c r="F419" t="s">
        <v>407</v>
      </c>
      <c r="G419" t="s">
        <v>407</v>
      </c>
      <c r="H419" t="s">
        <v>407</v>
      </c>
      <c r="I419" t="s">
        <v>407</v>
      </c>
      <c r="J419" t="s">
        <v>407</v>
      </c>
      <c r="K419" t="s">
        <v>407</v>
      </c>
      <c r="L419" t="s">
        <v>407</v>
      </c>
      <c r="M419" t="s">
        <v>407</v>
      </c>
      <c r="N419" t="s">
        <v>407</v>
      </c>
      <c r="O419" t="s">
        <v>407</v>
      </c>
      <c r="P419" t="s">
        <v>407</v>
      </c>
      <c r="Q419" t="s">
        <v>407</v>
      </c>
      <c r="R419" t="s">
        <v>407</v>
      </c>
      <c r="S419" t="s">
        <v>407</v>
      </c>
      <c r="T419" t="s">
        <v>407</v>
      </c>
      <c r="U419" t="s">
        <v>407</v>
      </c>
      <c r="V419" t="s">
        <v>407</v>
      </c>
      <c r="W419" t="s">
        <v>407</v>
      </c>
      <c r="X419" t="s">
        <v>407</v>
      </c>
      <c r="Y419" t="s">
        <v>407</v>
      </c>
      <c r="Z419" t="s">
        <v>407</v>
      </c>
      <c r="AA419" t="s">
        <v>407</v>
      </c>
      <c r="AB419" t="s">
        <v>407</v>
      </c>
      <c r="AC419" t="s">
        <v>699</v>
      </c>
      <c r="AD419" t="s">
        <v>698</v>
      </c>
      <c r="AE419">
        <v>10</v>
      </c>
      <c r="AF419">
        <v>8</v>
      </c>
      <c r="AH419" t="s">
        <v>411</v>
      </c>
      <c r="AJ419" t="s">
        <v>41</v>
      </c>
      <c r="AK419" t="s">
        <v>119</v>
      </c>
      <c r="AM419">
        <v>3324</v>
      </c>
      <c r="AN419">
        <v>1911</v>
      </c>
    </row>
    <row r="420" spans="1:40" x14ac:dyDescent="0.25">
      <c r="A420" t="s">
        <v>407</v>
      </c>
      <c r="B420" t="s">
        <v>407</v>
      </c>
      <c r="C420" t="s">
        <v>407</v>
      </c>
      <c r="D420" t="s">
        <v>407</v>
      </c>
      <c r="E420" t="s">
        <v>407</v>
      </c>
      <c r="F420" t="s">
        <v>407</v>
      </c>
      <c r="G420" t="s">
        <v>407</v>
      </c>
      <c r="H420" t="s">
        <v>407</v>
      </c>
      <c r="I420" t="s">
        <v>407</v>
      </c>
      <c r="J420" t="s">
        <v>407</v>
      </c>
      <c r="K420" t="s">
        <v>407</v>
      </c>
      <c r="L420" t="s">
        <v>407</v>
      </c>
      <c r="M420" t="s">
        <v>407</v>
      </c>
      <c r="N420" t="s">
        <v>407</v>
      </c>
      <c r="O420" t="s">
        <v>407</v>
      </c>
      <c r="P420" t="s">
        <v>407</v>
      </c>
      <c r="Q420" t="s">
        <v>407</v>
      </c>
      <c r="R420" t="s">
        <v>407</v>
      </c>
      <c r="S420" t="s">
        <v>407</v>
      </c>
      <c r="T420" t="s">
        <v>407</v>
      </c>
      <c r="U420" t="s">
        <v>407</v>
      </c>
      <c r="V420" t="s">
        <v>407</v>
      </c>
      <c r="W420" t="s">
        <v>407</v>
      </c>
      <c r="X420" t="s">
        <v>407</v>
      </c>
      <c r="Y420" t="s">
        <v>407</v>
      </c>
      <c r="Z420" t="s">
        <v>407</v>
      </c>
      <c r="AA420" t="s">
        <v>407</v>
      </c>
      <c r="AB420" t="s">
        <v>407</v>
      </c>
      <c r="AC420" t="s">
        <v>699</v>
      </c>
      <c r="AD420" t="s">
        <v>698</v>
      </c>
      <c r="AE420">
        <v>10</v>
      </c>
      <c r="AF420">
        <v>9</v>
      </c>
      <c r="AH420" t="s">
        <v>408</v>
      </c>
      <c r="AJ420" t="s">
        <v>37</v>
      </c>
      <c r="AK420" t="s">
        <v>115</v>
      </c>
      <c r="AM420">
        <v>3058</v>
      </c>
      <c r="AN420">
        <v>1249</v>
      </c>
    </row>
    <row r="421" spans="1:40" x14ac:dyDescent="0.25">
      <c r="A421" t="s">
        <v>407</v>
      </c>
      <c r="B421" t="s">
        <v>407</v>
      </c>
      <c r="C421" t="s">
        <v>407</v>
      </c>
      <c r="D421" t="s">
        <v>407</v>
      </c>
      <c r="E421" t="s">
        <v>407</v>
      </c>
      <c r="F421" t="s">
        <v>407</v>
      </c>
      <c r="G421" t="s">
        <v>407</v>
      </c>
      <c r="H421" t="s">
        <v>407</v>
      </c>
      <c r="I421" t="s">
        <v>407</v>
      </c>
      <c r="J421" t="s">
        <v>407</v>
      </c>
      <c r="K421" t="s">
        <v>407</v>
      </c>
      <c r="L421" t="s">
        <v>407</v>
      </c>
      <c r="M421" t="s">
        <v>407</v>
      </c>
      <c r="N421" t="s">
        <v>407</v>
      </c>
      <c r="O421" t="s">
        <v>407</v>
      </c>
      <c r="P421" t="s">
        <v>407</v>
      </c>
      <c r="Q421" t="s">
        <v>407</v>
      </c>
      <c r="R421" t="s">
        <v>407</v>
      </c>
      <c r="S421" t="s">
        <v>407</v>
      </c>
      <c r="T421" t="s">
        <v>407</v>
      </c>
      <c r="U421" t="s">
        <v>407</v>
      </c>
      <c r="V421" t="s">
        <v>407</v>
      </c>
      <c r="W421" t="s">
        <v>407</v>
      </c>
      <c r="X421" t="s">
        <v>407</v>
      </c>
      <c r="Y421" t="s">
        <v>407</v>
      </c>
      <c r="Z421" t="s">
        <v>407</v>
      </c>
      <c r="AA421" t="s">
        <v>407</v>
      </c>
      <c r="AB421" t="s">
        <v>407</v>
      </c>
      <c r="AC421" t="s">
        <v>699</v>
      </c>
      <c r="AD421" t="s">
        <v>698</v>
      </c>
      <c r="AE421">
        <v>10</v>
      </c>
      <c r="AF421">
        <v>10</v>
      </c>
      <c r="AH421" t="s">
        <v>415</v>
      </c>
      <c r="AJ421" t="s">
        <v>44</v>
      </c>
      <c r="AK421" t="s">
        <v>120</v>
      </c>
      <c r="AM421">
        <v>2158</v>
      </c>
      <c r="AN421">
        <v>1900</v>
      </c>
    </row>
    <row r="422" spans="1:40" x14ac:dyDescent="0.25">
      <c r="A422" t="s">
        <v>407</v>
      </c>
      <c r="B422" t="s">
        <v>407</v>
      </c>
      <c r="C422" t="s">
        <v>407</v>
      </c>
      <c r="D422" t="s">
        <v>407</v>
      </c>
      <c r="E422" t="s">
        <v>407</v>
      </c>
      <c r="F422" t="s">
        <v>407</v>
      </c>
      <c r="G422" t="s">
        <v>407</v>
      </c>
      <c r="H422" t="s">
        <v>407</v>
      </c>
      <c r="I422" t="s">
        <v>407</v>
      </c>
      <c r="J422" t="s">
        <v>407</v>
      </c>
      <c r="K422" t="s">
        <v>407</v>
      </c>
      <c r="L422" t="s">
        <v>407</v>
      </c>
      <c r="M422" t="s">
        <v>407</v>
      </c>
      <c r="N422" t="s">
        <v>407</v>
      </c>
      <c r="O422" t="s">
        <v>407</v>
      </c>
      <c r="P422" t="s">
        <v>407</v>
      </c>
      <c r="Q422" t="s">
        <v>407</v>
      </c>
      <c r="R422" t="s">
        <v>407</v>
      </c>
      <c r="S422" t="s">
        <v>407</v>
      </c>
      <c r="T422" t="s">
        <v>407</v>
      </c>
      <c r="U422" t="s">
        <v>407</v>
      </c>
      <c r="V422" t="s">
        <v>407</v>
      </c>
      <c r="W422" t="s">
        <v>407</v>
      </c>
      <c r="X422" t="s">
        <v>407</v>
      </c>
      <c r="Y422" t="s">
        <v>407</v>
      </c>
      <c r="Z422" t="s">
        <v>407</v>
      </c>
      <c r="AA422" t="s">
        <v>407</v>
      </c>
      <c r="AB422" t="s">
        <v>407</v>
      </c>
      <c r="AC422" t="s">
        <v>701</v>
      </c>
      <c r="AD422" t="s">
        <v>700</v>
      </c>
      <c r="AE422">
        <v>10</v>
      </c>
      <c r="AF422">
        <v>1</v>
      </c>
      <c r="AH422" t="s">
        <v>416</v>
      </c>
      <c r="AJ422" t="s">
        <v>46</v>
      </c>
      <c r="AK422" t="s">
        <v>115</v>
      </c>
      <c r="AM422">
        <v>3258</v>
      </c>
      <c r="AN422">
        <v>2105</v>
      </c>
    </row>
    <row r="423" spans="1:40" x14ac:dyDescent="0.25">
      <c r="A423" t="s">
        <v>407</v>
      </c>
      <c r="B423" t="s">
        <v>407</v>
      </c>
      <c r="C423" t="s">
        <v>407</v>
      </c>
      <c r="D423" t="s">
        <v>407</v>
      </c>
      <c r="E423" t="s">
        <v>407</v>
      </c>
      <c r="F423" t="s">
        <v>407</v>
      </c>
      <c r="G423" t="s">
        <v>407</v>
      </c>
      <c r="H423" t="s">
        <v>407</v>
      </c>
      <c r="I423" t="s">
        <v>407</v>
      </c>
      <c r="J423" t="s">
        <v>407</v>
      </c>
      <c r="K423" t="s">
        <v>407</v>
      </c>
      <c r="L423" t="s">
        <v>407</v>
      </c>
      <c r="M423" t="s">
        <v>407</v>
      </c>
      <c r="N423" t="s">
        <v>407</v>
      </c>
      <c r="O423" t="s">
        <v>407</v>
      </c>
      <c r="P423" t="s">
        <v>407</v>
      </c>
      <c r="Q423" t="s">
        <v>407</v>
      </c>
      <c r="R423" t="s">
        <v>407</v>
      </c>
      <c r="S423" t="s">
        <v>407</v>
      </c>
      <c r="T423" t="s">
        <v>407</v>
      </c>
      <c r="U423" t="s">
        <v>407</v>
      </c>
      <c r="V423" t="s">
        <v>407</v>
      </c>
      <c r="W423" t="s">
        <v>407</v>
      </c>
      <c r="X423" t="s">
        <v>407</v>
      </c>
      <c r="Y423" t="s">
        <v>407</v>
      </c>
      <c r="Z423" t="s">
        <v>407</v>
      </c>
      <c r="AA423" t="s">
        <v>407</v>
      </c>
      <c r="AB423" t="s">
        <v>407</v>
      </c>
      <c r="AC423" t="s">
        <v>701</v>
      </c>
      <c r="AD423" t="s">
        <v>700</v>
      </c>
      <c r="AE423">
        <v>10</v>
      </c>
      <c r="AF423">
        <v>2</v>
      </c>
      <c r="AG423">
        <v>3</v>
      </c>
      <c r="AH423" t="s">
        <v>410</v>
      </c>
      <c r="AJ423" t="s">
        <v>40</v>
      </c>
      <c r="AK423" t="s">
        <v>118</v>
      </c>
      <c r="AM423">
        <v>2719</v>
      </c>
      <c r="AN423">
        <v>776</v>
      </c>
    </row>
    <row r="424" spans="1:40" x14ac:dyDescent="0.25">
      <c r="A424" t="s">
        <v>407</v>
      </c>
      <c r="B424" t="s">
        <v>407</v>
      </c>
      <c r="C424" t="s">
        <v>407</v>
      </c>
      <c r="D424" t="s">
        <v>407</v>
      </c>
      <c r="E424" t="s">
        <v>407</v>
      </c>
      <c r="F424" t="s">
        <v>407</v>
      </c>
      <c r="G424" t="s">
        <v>407</v>
      </c>
      <c r="H424" t="s">
        <v>407</v>
      </c>
      <c r="I424" t="s">
        <v>407</v>
      </c>
      <c r="J424" t="s">
        <v>407</v>
      </c>
      <c r="K424" t="s">
        <v>407</v>
      </c>
      <c r="L424" t="s">
        <v>407</v>
      </c>
      <c r="M424" t="s">
        <v>407</v>
      </c>
      <c r="N424" t="s">
        <v>407</v>
      </c>
      <c r="O424" t="s">
        <v>407</v>
      </c>
      <c r="P424" t="s">
        <v>407</v>
      </c>
      <c r="Q424" t="s">
        <v>407</v>
      </c>
      <c r="R424" t="s">
        <v>407</v>
      </c>
      <c r="S424" t="s">
        <v>407</v>
      </c>
      <c r="T424" t="s">
        <v>407</v>
      </c>
      <c r="U424" t="s">
        <v>407</v>
      </c>
      <c r="V424" t="s">
        <v>407</v>
      </c>
      <c r="W424" t="s">
        <v>407</v>
      </c>
      <c r="X424" t="s">
        <v>407</v>
      </c>
      <c r="Y424" t="s">
        <v>407</v>
      </c>
      <c r="Z424" t="s">
        <v>407</v>
      </c>
      <c r="AA424" t="s">
        <v>407</v>
      </c>
      <c r="AB424" t="s">
        <v>407</v>
      </c>
      <c r="AC424" t="s">
        <v>701</v>
      </c>
      <c r="AD424" t="s">
        <v>700</v>
      </c>
      <c r="AE424">
        <v>10</v>
      </c>
      <c r="AF424">
        <v>3</v>
      </c>
      <c r="AH424" t="s">
        <v>408</v>
      </c>
      <c r="AJ424" t="s">
        <v>37</v>
      </c>
      <c r="AK424" t="s">
        <v>115</v>
      </c>
      <c r="AM424">
        <v>3867</v>
      </c>
      <c r="AN424">
        <v>2284</v>
      </c>
    </row>
    <row r="425" spans="1:40" x14ac:dyDescent="0.25">
      <c r="A425" t="s">
        <v>407</v>
      </c>
      <c r="B425" t="s">
        <v>407</v>
      </c>
      <c r="C425" t="s">
        <v>407</v>
      </c>
      <c r="D425" t="s">
        <v>407</v>
      </c>
      <c r="E425" t="s">
        <v>407</v>
      </c>
      <c r="F425" t="s">
        <v>407</v>
      </c>
      <c r="G425" t="s">
        <v>407</v>
      </c>
      <c r="H425" t="s">
        <v>407</v>
      </c>
      <c r="I425" t="s">
        <v>407</v>
      </c>
      <c r="J425" t="s">
        <v>407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t="s">
        <v>407</v>
      </c>
      <c r="U425" t="s">
        <v>407</v>
      </c>
      <c r="V425" t="s">
        <v>407</v>
      </c>
      <c r="W425" t="s">
        <v>407</v>
      </c>
      <c r="X425" t="s">
        <v>407</v>
      </c>
      <c r="Y425" t="s">
        <v>407</v>
      </c>
      <c r="Z425" t="s">
        <v>407</v>
      </c>
      <c r="AA425" t="s">
        <v>407</v>
      </c>
      <c r="AB425" t="s">
        <v>407</v>
      </c>
      <c r="AC425" t="s">
        <v>701</v>
      </c>
      <c r="AD425" t="s">
        <v>700</v>
      </c>
      <c r="AE425">
        <v>10</v>
      </c>
      <c r="AF425">
        <v>4</v>
      </c>
      <c r="AH425" t="s">
        <v>408</v>
      </c>
      <c r="AJ425" t="s">
        <v>37</v>
      </c>
      <c r="AK425" t="s">
        <v>115</v>
      </c>
      <c r="AM425">
        <v>1618</v>
      </c>
      <c r="AN425">
        <v>3103</v>
      </c>
    </row>
    <row r="426" spans="1:40" x14ac:dyDescent="0.25">
      <c r="A426" t="s">
        <v>407</v>
      </c>
      <c r="B426" t="s">
        <v>407</v>
      </c>
      <c r="C426" t="s">
        <v>407</v>
      </c>
      <c r="D426" t="s">
        <v>407</v>
      </c>
      <c r="E426" t="s">
        <v>407</v>
      </c>
      <c r="F426" t="s">
        <v>407</v>
      </c>
      <c r="G426" t="s">
        <v>407</v>
      </c>
      <c r="H426" t="s">
        <v>407</v>
      </c>
      <c r="I426" t="s">
        <v>407</v>
      </c>
      <c r="J426" t="s">
        <v>407</v>
      </c>
      <c r="K426" t="s">
        <v>407</v>
      </c>
      <c r="L426" t="s">
        <v>407</v>
      </c>
      <c r="M426" t="s">
        <v>407</v>
      </c>
      <c r="N426" t="s">
        <v>407</v>
      </c>
      <c r="O426" t="s">
        <v>407</v>
      </c>
      <c r="P426" t="s">
        <v>407</v>
      </c>
      <c r="Q426" t="s">
        <v>407</v>
      </c>
      <c r="R426" t="s">
        <v>407</v>
      </c>
      <c r="S426" t="s">
        <v>407</v>
      </c>
      <c r="T426" t="s">
        <v>407</v>
      </c>
      <c r="U426" t="s">
        <v>407</v>
      </c>
      <c r="V426" t="s">
        <v>407</v>
      </c>
      <c r="W426" t="s">
        <v>407</v>
      </c>
      <c r="X426" t="s">
        <v>407</v>
      </c>
      <c r="Y426" t="s">
        <v>407</v>
      </c>
      <c r="Z426" t="s">
        <v>407</v>
      </c>
      <c r="AA426" t="s">
        <v>407</v>
      </c>
      <c r="AB426" t="s">
        <v>407</v>
      </c>
      <c r="AC426" t="s">
        <v>701</v>
      </c>
      <c r="AD426" t="s">
        <v>700</v>
      </c>
      <c r="AE426">
        <v>10</v>
      </c>
      <c r="AF426">
        <v>5</v>
      </c>
      <c r="AH426" t="s">
        <v>416</v>
      </c>
      <c r="AJ426" t="s">
        <v>46</v>
      </c>
      <c r="AK426" t="s">
        <v>115</v>
      </c>
      <c r="AM426">
        <v>4112</v>
      </c>
      <c r="AN426">
        <v>1920</v>
      </c>
    </row>
    <row r="427" spans="1:40" x14ac:dyDescent="0.25">
      <c r="A427" t="s">
        <v>407</v>
      </c>
      <c r="B427" t="s">
        <v>407</v>
      </c>
      <c r="C427" t="s">
        <v>407</v>
      </c>
      <c r="D427" t="s">
        <v>407</v>
      </c>
      <c r="E427" t="s">
        <v>407</v>
      </c>
      <c r="F427" t="s">
        <v>407</v>
      </c>
      <c r="G427" t="s">
        <v>407</v>
      </c>
      <c r="H427" t="s">
        <v>407</v>
      </c>
      <c r="I427" t="s">
        <v>407</v>
      </c>
      <c r="J427" t="s">
        <v>407</v>
      </c>
      <c r="K427" t="s">
        <v>407</v>
      </c>
      <c r="L427" t="s">
        <v>407</v>
      </c>
      <c r="M427" t="s">
        <v>407</v>
      </c>
      <c r="N427" t="s">
        <v>407</v>
      </c>
      <c r="O427" t="s">
        <v>407</v>
      </c>
      <c r="P427" t="s">
        <v>407</v>
      </c>
      <c r="Q427" t="s">
        <v>407</v>
      </c>
      <c r="R427" t="s">
        <v>407</v>
      </c>
      <c r="S427" t="s">
        <v>407</v>
      </c>
      <c r="T427" t="s">
        <v>407</v>
      </c>
      <c r="U427" t="s">
        <v>407</v>
      </c>
      <c r="V427" t="s">
        <v>407</v>
      </c>
      <c r="W427" t="s">
        <v>407</v>
      </c>
      <c r="X427" t="s">
        <v>407</v>
      </c>
      <c r="Y427" t="s">
        <v>407</v>
      </c>
      <c r="Z427" t="s">
        <v>407</v>
      </c>
      <c r="AA427" t="s">
        <v>407</v>
      </c>
      <c r="AB427" t="s">
        <v>407</v>
      </c>
      <c r="AC427" t="s">
        <v>701</v>
      </c>
      <c r="AD427" t="s">
        <v>700</v>
      </c>
      <c r="AE427">
        <v>10</v>
      </c>
      <c r="AF427">
        <v>6</v>
      </c>
      <c r="AH427" t="s">
        <v>415</v>
      </c>
      <c r="AJ427" t="s">
        <v>44</v>
      </c>
      <c r="AK427" t="s">
        <v>120</v>
      </c>
      <c r="AM427">
        <v>1447</v>
      </c>
      <c r="AN427">
        <v>2319</v>
      </c>
    </row>
    <row r="428" spans="1:40" x14ac:dyDescent="0.25">
      <c r="A428" t="s">
        <v>407</v>
      </c>
      <c r="B428" t="s">
        <v>407</v>
      </c>
      <c r="C428" t="s">
        <v>407</v>
      </c>
      <c r="D428" t="s">
        <v>407</v>
      </c>
      <c r="E428" t="s">
        <v>407</v>
      </c>
      <c r="F428" t="s">
        <v>407</v>
      </c>
      <c r="G428" t="s">
        <v>407</v>
      </c>
      <c r="H428" t="s">
        <v>407</v>
      </c>
      <c r="I428" t="s">
        <v>407</v>
      </c>
      <c r="J428" t="s">
        <v>407</v>
      </c>
      <c r="K428" t="s">
        <v>407</v>
      </c>
      <c r="L428" t="s">
        <v>407</v>
      </c>
      <c r="M428" t="s">
        <v>407</v>
      </c>
      <c r="N428" t="s">
        <v>407</v>
      </c>
      <c r="O428" t="s">
        <v>407</v>
      </c>
      <c r="P428" t="s">
        <v>407</v>
      </c>
      <c r="Q428" t="s">
        <v>407</v>
      </c>
      <c r="R428" t="s">
        <v>407</v>
      </c>
      <c r="S428" t="s">
        <v>407</v>
      </c>
      <c r="T428" t="s">
        <v>407</v>
      </c>
      <c r="U428" t="s">
        <v>407</v>
      </c>
      <c r="V428" t="s">
        <v>407</v>
      </c>
      <c r="W428" t="s">
        <v>407</v>
      </c>
      <c r="X428" t="s">
        <v>407</v>
      </c>
      <c r="Y428" t="s">
        <v>407</v>
      </c>
      <c r="Z428" t="s">
        <v>407</v>
      </c>
      <c r="AA428" t="s">
        <v>407</v>
      </c>
      <c r="AB428" t="s">
        <v>407</v>
      </c>
      <c r="AC428" t="s">
        <v>701</v>
      </c>
      <c r="AD428" t="s">
        <v>700</v>
      </c>
      <c r="AE428">
        <v>10</v>
      </c>
      <c r="AF428">
        <v>7</v>
      </c>
      <c r="AH428" t="s">
        <v>408</v>
      </c>
      <c r="AJ428" t="s">
        <v>37</v>
      </c>
      <c r="AK428" t="s">
        <v>115</v>
      </c>
      <c r="AM428">
        <v>2028</v>
      </c>
      <c r="AN428">
        <v>526</v>
      </c>
    </row>
    <row r="429" spans="1:40" x14ac:dyDescent="0.25">
      <c r="A429" t="s">
        <v>407</v>
      </c>
      <c r="B429" t="s">
        <v>407</v>
      </c>
      <c r="C429" t="s">
        <v>407</v>
      </c>
      <c r="D429" t="s">
        <v>407</v>
      </c>
      <c r="E429" t="s">
        <v>407</v>
      </c>
      <c r="F429" t="s">
        <v>407</v>
      </c>
      <c r="G429" t="s">
        <v>407</v>
      </c>
      <c r="H429" t="s">
        <v>407</v>
      </c>
      <c r="I429" t="s">
        <v>407</v>
      </c>
      <c r="J429" t="s">
        <v>407</v>
      </c>
      <c r="K429" t="s">
        <v>407</v>
      </c>
      <c r="L429" t="s">
        <v>407</v>
      </c>
      <c r="M429" t="s">
        <v>407</v>
      </c>
      <c r="N429" t="s">
        <v>407</v>
      </c>
      <c r="O429" t="s">
        <v>407</v>
      </c>
      <c r="P429" t="s">
        <v>407</v>
      </c>
      <c r="Q429" t="s">
        <v>407</v>
      </c>
      <c r="R429" t="s">
        <v>407</v>
      </c>
      <c r="S429" t="s">
        <v>407</v>
      </c>
      <c r="T429" t="s">
        <v>407</v>
      </c>
      <c r="U429" t="s">
        <v>407</v>
      </c>
      <c r="V429" t="s">
        <v>407</v>
      </c>
      <c r="W429" t="s">
        <v>407</v>
      </c>
      <c r="X429" t="s">
        <v>407</v>
      </c>
      <c r="Y429" t="s">
        <v>407</v>
      </c>
      <c r="Z429" t="s">
        <v>407</v>
      </c>
      <c r="AA429" t="s">
        <v>407</v>
      </c>
      <c r="AB429" t="s">
        <v>407</v>
      </c>
      <c r="AC429" t="s">
        <v>701</v>
      </c>
      <c r="AD429" t="s">
        <v>700</v>
      </c>
      <c r="AE429">
        <v>10</v>
      </c>
      <c r="AF429">
        <v>8</v>
      </c>
      <c r="AG429">
        <v>3</v>
      </c>
      <c r="AH429" t="s">
        <v>410</v>
      </c>
      <c r="AJ429" t="s">
        <v>40</v>
      </c>
      <c r="AK429" t="s">
        <v>118</v>
      </c>
      <c r="AM429">
        <v>2518</v>
      </c>
      <c r="AN429">
        <v>353</v>
      </c>
    </row>
    <row r="430" spans="1:40" x14ac:dyDescent="0.25">
      <c r="A430" t="s">
        <v>407</v>
      </c>
      <c r="B430" t="s">
        <v>407</v>
      </c>
      <c r="C430" t="s">
        <v>407</v>
      </c>
      <c r="D430" t="s">
        <v>407</v>
      </c>
      <c r="E430" t="s">
        <v>407</v>
      </c>
      <c r="F430" t="s">
        <v>407</v>
      </c>
      <c r="G430" t="s">
        <v>407</v>
      </c>
      <c r="H430" t="s">
        <v>407</v>
      </c>
      <c r="I430" t="s">
        <v>407</v>
      </c>
      <c r="J430" t="s">
        <v>407</v>
      </c>
      <c r="K430" t="s">
        <v>407</v>
      </c>
      <c r="L430" t="s">
        <v>407</v>
      </c>
      <c r="M430" t="s">
        <v>407</v>
      </c>
      <c r="N430" t="s">
        <v>407</v>
      </c>
      <c r="O430" t="s">
        <v>407</v>
      </c>
      <c r="P430" t="s">
        <v>407</v>
      </c>
      <c r="Q430" t="s">
        <v>407</v>
      </c>
      <c r="R430" t="s">
        <v>407</v>
      </c>
      <c r="S430" t="s">
        <v>407</v>
      </c>
      <c r="T430" t="s">
        <v>407</v>
      </c>
      <c r="U430" t="s">
        <v>407</v>
      </c>
      <c r="V430" t="s">
        <v>407</v>
      </c>
      <c r="W430" t="s">
        <v>407</v>
      </c>
      <c r="X430" t="s">
        <v>407</v>
      </c>
      <c r="Y430" t="s">
        <v>407</v>
      </c>
      <c r="Z430" t="s">
        <v>407</v>
      </c>
      <c r="AA430" t="s">
        <v>407</v>
      </c>
      <c r="AB430" t="s">
        <v>407</v>
      </c>
      <c r="AC430" t="s">
        <v>701</v>
      </c>
      <c r="AD430" t="s">
        <v>700</v>
      </c>
      <c r="AE430">
        <v>10</v>
      </c>
      <c r="AF430">
        <v>9</v>
      </c>
      <c r="AG430">
        <v>1</v>
      </c>
      <c r="AH430" t="s">
        <v>409</v>
      </c>
      <c r="AJ430" t="s">
        <v>38</v>
      </c>
      <c r="AK430" t="s">
        <v>114</v>
      </c>
      <c r="AM430">
        <v>1917</v>
      </c>
      <c r="AN430">
        <v>2952</v>
      </c>
    </row>
    <row r="431" spans="1:40" x14ac:dyDescent="0.25">
      <c r="A431" t="s">
        <v>407</v>
      </c>
      <c r="B431" t="s">
        <v>407</v>
      </c>
      <c r="C431" t="s">
        <v>407</v>
      </c>
      <c r="D431" t="s">
        <v>407</v>
      </c>
      <c r="E431" t="s">
        <v>407</v>
      </c>
      <c r="F431" t="s">
        <v>407</v>
      </c>
      <c r="G431" t="s">
        <v>407</v>
      </c>
      <c r="H431" t="s">
        <v>407</v>
      </c>
      <c r="I431" t="s">
        <v>407</v>
      </c>
      <c r="J431" t="s">
        <v>407</v>
      </c>
      <c r="K431" t="s">
        <v>407</v>
      </c>
      <c r="L431" t="s">
        <v>407</v>
      </c>
      <c r="M431" t="s">
        <v>407</v>
      </c>
      <c r="N431" t="s">
        <v>407</v>
      </c>
      <c r="O431" t="s">
        <v>407</v>
      </c>
      <c r="P431" t="s">
        <v>407</v>
      </c>
      <c r="Q431" t="s">
        <v>407</v>
      </c>
      <c r="R431" t="s">
        <v>407</v>
      </c>
      <c r="S431" t="s">
        <v>407</v>
      </c>
      <c r="T431" t="s">
        <v>407</v>
      </c>
      <c r="U431" t="s">
        <v>407</v>
      </c>
      <c r="V431" t="s">
        <v>407</v>
      </c>
      <c r="W431" t="s">
        <v>407</v>
      </c>
      <c r="X431" t="s">
        <v>407</v>
      </c>
      <c r="Y431" t="s">
        <v>407</v>
      </c>
      <c r="Z431" t="s">
        <v>407</v>
      </c>
      <c r="AA431" t="s">
        <v>407</v>
      </c>
      <c r="AB431" t="s">
        <v>407</v>
      </c>
      <c r="AC431" t="s">
        <v>701</v>
      </c>
      <c r="AD431" t="s">
        <v>700</v>
      </c>
      <c r="AE431">
        <v>10</v>
      </c>
      <c r="AF431">
        <v>10</v>
      </c>
      <c r="AG431">
        <v>1</v>
      </c>
      <c r="AH431" t="s">
        <v>412</v>
      </c>
      <c r="AJ431" t="s">
        <v>42</v>
      </c>
      <c r="AK431" t="s">
        <v>114</v>
      </c>
      <c r="AM431">
        <v>3781</v>
      </c>
      <c r="AN431">
        <v>511</v>
      </c>
    </row>
    <row r="432" spans="1:40" x14ac:dyDescent="0.25">
      <c r="A432" t="s">
        <v>407</v>
      </c>
      <c r="B432" t="s">
        <v>407</v>
      </c>
      <c r="C432" t="s">
        <v>407</v>
      </c>
      <c r="D432" t="s">
        <v>407</v>
      </c>
      <c r="E432" t="s">
        <v>407</v>
      </c>
      <c r="F432" t="s">
        <v>407</v>
      </c>
      <c r="G432" t="s">
        <v>407</v>
      </c>
      <c r="H432" t="s">
        <v>407</v>
      </c>
      <c r="I432" t="s">
        <v>407</v>
      </c>
      <c r="J432" t="s">
        <v>407</v>
      </c>
      <c r="K432" t="s">
        <v>407</v>
      </c>
      <c r="L432" t="s">
        <v>407</v>
      </c>
      <c r="M432" t="s">
        <v>407</v>
      </c>
      <c r="N432" t="s">
        <v>407</v>
      </c>
      <c r="O432" t="s">
        <v>407</v>
      </c>
      <c r="P432" t="s">
        <v>407</v>
      </c>
      <c r="Q432" t="s">
        <v>407</v>
      </c>
      <c r="R432" t="s">
        <v>407</v>
      </c>
      <c r="S432" t="s">
        <v>407</v>
      </c>
      <c r="T432" t="s">
        <v>407</v>
      </c>
      <c r="U432" t="s">
        <v>407</v>
      </c>
      <c r="V432" t="s">
        <v>407</v>
      </c>
      <c r="W432" t="s">
        <v>407</v>
      </c>
      <c r="X432" t="s">
        <v>407</v>
      </c>
      <c r="Y432" t="s">
        <v>407</v>
      </c>
      <c r="Z432" t="s">
        <v>407</v>
      </c>
      <c r="AA432" t="s">
        <v>407</v>
      </c>
      <c r="AB432" t="s">
        <v>407</v>
      </c>
      <c r="AC432" t="s">
        <v>703</v>
      </c>
      <c r="AD432" t="s">
        <v>702</v>
      </c>
      <c r="AE432">
        <v>10</v>
      </c>
      <c r="AF432">
        <v>1</v>
      </c>
      <c r="AH432" t="s">
        <v>415</v>
      </c>
      <c r="AJ432" t="s">
        <v>44</v>
      </c>
      <c r="AK432" t="s">
        <v>120</v>
      </c>
      <c r="AM432">
        <v>4127</v>
      </c>
      <c r="AN432">
        <v>2070</v>
      </c>
    </row>
    <row r="433" spans="1:40" x14ac:dyDescent="0.25">
      <c r="A433" t="s">
        <v>407</v>
      </c>
      <c r="B433" t="s">
        <v>407</v>
      </c>
      <c r="C433" t="s">
        <v>407</v>
      </c>
      <c r="D433" t="s">
        <v>407</v>
      </c>
      <c r="E433" t="s">
        <v>407</v>
      </c>
      <c r="F433" t="s">
        <v>407</v>
      </c>
      <c r="G433" t="s">
        <v>407</v>
      </c>
      <c r="H433" t="s">
        <v>407</v>
      </c>
      <c r="I433" t="s">
        <v>407</v>
      </c>
      <c r="J433" t="s">
        <v>407</v>
      </c>
      <c r="K433" t="s">
        <v>407</v>
      </c>
      <c r="L433" t="s">
        <v>407</v>
      </c>
      <c r="M433" t="s">
        <v>407</v>
      </c>
      <c r="N433" t="s">
        <v>407</v>
      </c>
      <c r="O433" t="s">
        <v>407</v>
      </c>
      <c r="P433" t="s">
        <v>407</v>
      </c>
      <c r="Q433" t="s">
        <v>407</v>
      </c>
      <c r="R433" t="s">
        <v>407</v>
      </c>
      <c r="S433" t="s">
        <v>407</v>
      </c>
      <c r="T433" t="s">
        <v>407</v>
      </c>
      <c r="U433" t="s">
        <v>407</v>
      </c>
      <c r="V433" t="s">
        <v>407</v>
      </c>
      <c r="W433" t="s">
        <v>407</v>
      </c>
      <c r="X433" t="s">
        <v>407</v>
      </c>
      <c r="Y433" t="s">
        <v>407</v>
      </c>
      <c r="Z433" t="s">
        <v>407</v>
      </c>
      <c r="AA433" t="s">
        <v>407</v>
      </c>
      <c r="AB433" t="s">
        <v>407</v>
      </c>
      <c r="AC433" t="s">
        <v>703</v>
      </c>
      <c r="AD433" t="s">
        <v>702</v>
      </c>
      <c r="AE433">
        <v>10</v>
      </c>
      <c r="AF433">
        <v>2</v>
      </c>
      <c r="AH433" t="s">
        <v>408</v>
      </c>
      <c r="AJ433" t="s">
        <v>37</v>
      </c>
      <c r="AK433" t="s">
        <v>115</v>
      </c>
      <c r="AM433">
        <v>4288</v>
      </c>
      <c r="AN433">
        <v>2066</v>
      </c>
    </row>
    <row r="434" spans="1:40" x14ac:dyDescent="0.25">
      <c r="A434" t="s">
        <v>407</v>
      </c>
      <c r="B434" t="s">
        <v>407</v>
      </c>
      <c r="C434" t="s">
        <v>407</v>
      </c>
      <c r="D434" t="s">
        <v>407</v>
      </c>
      <c r="E434" t="s">
        <v>407</v>
      </c>
      <c r="F434" t="s">
        <v>407</v>
      </c>
      <c r="G434" t="s">
        <v>407</v>
      </c>
      <c r="H434" t="s">
        <v>407</v>
      </c>
      <c r="I434" t="s">
        <v>407</v>
      </c>
      <c r="J434" t="s">
        <v>407</v>
      </c>
      <c r="K434" t="s">
        <v>407</v>
      </c>
      <c r="L434" t="s">
        <v>407</v>
      </c>
      <c r="M434" t="s">
        <v>407</v>
      </c>
      <c r="N434" t="s">
        <v>407</v>
      </c>
      <c r="O434" t="s">
        <v>407</v>
      </c>
      <c r="P434" t="s">
        <v>407</v>
      </c>
      <c r="Q434" t="s">
        <v>407</v>
      </c>
      <c r="R434" t="s">
        <v>407</v>
      </c>
      <c r="S434" t="s">
        <v>407</v>
      </c>
      <c r="T434" t="s">
        <v>407</v>
      </c>
      <c r="U434" t="s">
        <v>407</v>
      </c>
      <c r="V434" t="s">
        <v>407</v>
      </c>
      <c r="W434" t="s">
        <v>407</v>
      </c>
      <c r="X434" t="s">
        <v>407</v>
      </c>
      <c r="Y434" t="s">
        <v>407</v>
      </c>
      <c r="Z434" t="s">
        <v>407</v>
      </c>
      <c r="AA434" t="s">
        <v>407</v>
      </c>
      <c r="AB434" t="s">
        <v>407</v>
      </c>
      <c r="AC434" t="s">
        <v>703</v>
      </c>
      <c r="AD434" t="s">
        <v>702</v>
      </c>
      <c r="AE434">
        <v>10</v>
      </c>
      <c r="AF434">
        <v>3</v>
      </c>
      <c r="AH434" t="s">
        <v>411</v>
      </c>
      <c r="AJ434" t="s">
        <v>41</v>
      </c>
      <c r="AK434" t="s">
        <v>119</v>
      </c>
      <c r="AM434">
        <v>2913</v>
      </c>
      <c r="AN434">
        <v>3122</v>
      </c>
    </row>
    <row r="435" spans="1:40" x14ac:dyDescent="0.25">
      <c r="A435" t="s">
        <v>407</v>
      </c>
      <c r="B435" t="s">
        <v>407</v>
      </c>
      <c r="C435" t="s">
        <v>407</v>
      </c>
      <c r="D435" t="s">
        <v>407</v>
      </c>
      <c r="E435" t="s">
        <v>407</v>
      </c>
      <c r="F435" t="s">
        <v>407</v>
      </c>
      <c r="G435" t="s">
        <v>407</v>
      </c>
      <c r="H435" t="s">
        <v>407</v>
      </c>
      <c r="I435" t="s">
        <v>407</v>
      </c>
      <c r="J435" t="s">
        <v>407</v>
      </c>
      <c r="K435" t="s">
        <v>407</v>
      </c>
      <c r="L435" t="s">
        <v>407</v>
      </c>
      <c r="M435" t="s">
        <v>407</v>
      </c>
      <c r="N435" t="s">
        <v>407</v>
      </c>
      <c r="O435" t="s">
        <v>407</v>
      </c>
      <c r="P435" t="s">
        <v>407</v>
      </c>
      <c r="Q435" t="s">
        <v>407</v>
      </c>
      <c r="R435" t="s">
        <v>407</v>
      </c>
      <c r="S435" t="s">
        <v>407</v>
      </c>
      <c r="T435" t="s">
        <v>407</v>
      </c>
      <c r="U435" t="s">
        <v>407</v>
      </c>
      <c r="V435" t="s">
        <v>407</v>
      </c>
      <c r="W435" t="s">
        <v>407</v>
      </c>
      <c r="X435" t="s">
        <v>407</v>
      </c>
      <c r="Y435" t="s">
        <v>407</v>
      </c>
      <c r="Z435" t="s">
        <v>407</v>
      </c>
      <c r="AA435" t="s">
        <v>407</v>
      </c>
      <c r="AB435" t="s">
        <v>407</v>
      </c>
      <c r="AC435" t="s">
        <v>703</v>
      </c>
      <c r="AD435" t="s">
        <v>702</v>
      </c>
      <c r="AE435">
        <v>10</v>
      </c>
      <c r="AF435">
        <v>4</v>
      </c>
      <c r="AG435">
        <v>3</v>
      </c>
      <c r="AH435" t="s">
        <v>410</v>
      </c>
      <c r="AJ435" t="s">
        <v>40</v>
      </c>
      <c r="AK435" t="s">
        <v>118</v>
      </c>
      <c r="AM435">
        <v>1573</v>
      </c>
      <c r="AN435">
        <v>1003</v>
      </c>
    </row>
    <row r="436" spans="1:40" x14ac:dyDescent="0.25">
      <c r="A436" t="s">
        <v>407</v>
      </c>
      <c r="B436" t="s">
        <v>407</v>
      </c>
      <c r="C436" t="s">
        <v>407</v>
      </c>
      <c r="D436" t="s">
        <v>407</v>
      </c>
      <c r="E436" t="s">
        <v>407</v>
      </c>
      <c r="F436" t="s">
        <v>407</v>
      </c>
      <c r="G436" t="s">
        <v>407</v>
      </c>
      <c r="H436" t="s">
        <v>407</v>
      </c>
      <c r="I436" t="s">
        <v>407</v>
      </c>
      <c r="J436" t="s">
        <v>407</v>
      </c>
      <c r="K436" t="s">
        <v>407</v>
      </c>
      <c r="L436" t="s">
        <v>407</v>
      </c>
      <c r="M436" t="s">
        <v>407</v>
      </c>
      <c r="N436" t="s">
        <v>407</v>
      </c>
      <c r="O436" t="s">
        <v>407</v>
      </c>
      <c r="P436" t="s">
        <v>407</v>
      </c>
      <c r="Q436" t="s">
        <v>407</v>
      </c>
      <c r="R436" t="s">
        <v>407</v>
      </c>
      <c r="S436" t="s">
        <v>407</v>
      </c>
      <c r="T436" t="s">
        <v>407</v>
      </c>
      <c r="U436" t="s">
        <v>407</v>
      </c>
      <c r="V436" t="s">
        <v>407</v>
      </c>
      <c r="W436" t="s">
        <v>407</v>
      </c>
      <c r="X436" t="s">
        <v>407</v>
      </c>
      <c r="Y436" t="s">
        <v>407</v>
      </c>
      <c r="Z436" t="s">
        <v>407</v>
      </c>
      <c r="AA436" t="s">
        <v>407</v>
      </c>
      <c r="AB436" t="s">
        <v>407</v>
      </c>
      <c r="AC436" t="s">
        <v>703</v>
      </c>
      <c r="AD436" t="s">
        <v>702</v>
      </c>
      <c r="AE436">
        <v>10</v>
      </c>
      <c r="AF436">
        <v>5</v>
      </c>
      <c r="AH436" t="s">
        <v>408</v>
      </c>
      <c r="AJ436" t="s">
        <v>37</v>
      </c>
      <c r="AK436" t="s">
        <v>115</v>
      </c>
      <c r="AM436">
        <v>1447</v>
      </c>
      <c r="AN436">
        <v>1092</v>
      </c>
    </row>
    <row r="437" spans="1:40" x14ac:dyDescent="0.25">
      <c r="A437" t="s">
        <v>407</v>
      </c>
      <c r="B437" t="s">
        <v>407</v>
      </c>
      <c r="C437" t="s">
        <v>407</v>
      </c>
      <c r="D437" t="s">
        <v>407</v>
      </c>
      <c r="E437" t="s">
        <v>407</v>
      </c>
      <c r="F437" t="s">
        <v>407</v>
      </c>
      <c r="G437" t="s">
        <v>407</v>
      </c>
      <c r="H437" t="s">
        <v>407</v>
      </c>
      <c r="I437" t="s">
        <v>407</v>
      </c>
      <c r="J437" t="s">
        <v>407</v>
      </c>
      <c r="K437" t="s">
        <v>407</v>
      </c>
      <c r="L437" t="s">
        <v>407</v>
      </c>
      <c r="M437" t="s">
        <v>407</v>
      </c>
      <c r="N437" t="s">
        <v>407</v>
      </c>
      <c r="O437" t="s">
        <v>407</v>
      </c>
      <c r="P437" t="s">
        <v>407</v>
      </c>
      <c r="Q437" t="s">
        <v>407</v>
      </c>
      <c r="R437" t="s">
        <v>407</v>
      </c>
      <c r="S437" t="s">
        <v>407</v>
      </c>
      <c r="T437" t="s">
        <v>407</v>
      </c>
      <c r="U437" t="s">
        <v>407</v>
      </c>
      <c r="V437" t="s">
        <v>407</v>
      </c>
      <c r="W437" t="s">
        <v>407</v>
      </c>
      <c r="X437" t="s">
        <v>407</v>
      </c>
      <c r="Y437" t="s">
        <v>407</v>
      </c>
      <c r="Z437" t="s">
        <v>407</v>
      </c>
      <c r="AA437" t="s">
        <v>407</v>
      </c>
      <c r="AB437" t="s">
        <v>407</v>
      </c>
      <c r="AC437" t="s">
        <v>703</v>
      </c>
      <c r="AD437" t="s">
        <v>702</v>
      </c>
      <c r="AE437">
        <v>10</v>
      </c>
      <c r="AF437">
        <v>6</v>
      </c>
      <c r="AH437" t="s">
        <v>408</v>
      </c>
      <c r="AJ437" t="s">
        <v>37</v>
      </c>
      <c r="AK437" t="s">
        <v>115</v>
      </c>
      <c r="AM437">
        <v>2450</v>
      </c>
      <c r="AN437">
        <v>1250</v>
      </c>
    </row>
    <row r="438" spans="1:40" x14ac:dyDescent="0.25">
      <c r="A438" t="s">
        <v>407</v>
      </c>
      <c r="B438" t="s">
        <v>407</v>
      </c>
      <c r="C438" t="s">
        <v>407</v>
      </c>
      <c r="D438" t="s">
        <v>407</v>
      </c>
      <c r="E438" t="s">
        <v>407</v>
      </c>
      <c r="F438" t="s">
        <v>407</v>
      </c>
      <c r="G438" t="s">
        <v>407</v>
      </c>
      <c r="H438" t="s">
        <v>407</v>
      </c>
      <c r="I438" t="s">
        <v>407</v>
      </c>
      <c r="J438" t="s">
        <v>407</v>
      </c>
      <c r="K438" t="s">
        <v>407</v>
      </c>
      <c r="L438" t="s">
        <v>407</v>
      </c>
      <c r="M438" t="s">
        <v>407</v>
      </c>
      <c r="N438" t="s">
        <v>407</v>
      </c>
      <c r="O438" t="s">
        <v>407</v>
      </c>
      <c r="P438" t="s">
        <v>407</v>
      </c>
      <c r="Q438" t="s">
        <v>407</v>
      </c>
      <c r="R438" t="s">
        <v>407</v>
      </c>
      <c r="S438" t="s">
        <v>407</v>
      </c>
      <c r="T438" t="s">
        <v>407</v>
      </c>
      <c r="U438" t="s">
        <v>407</v>
      </c>
      <c r="V438" t="s">
        <v>407</v>
      </c>
      <c r="W438" t="s">
        <v>407</v>
      </c>
      <c r="X438" t="s">
        <v>407</v>
      </c>
      <c r="Y438" t="s">
        <v>407</v>
      </c>
      <c r="Z438" t="s">
        <v>407</v>
      </c>
      <c r="AA438" t="s">
        <v>407</v>
      </c>
      <c r="AB438" t="s">
        <v>407</v>
      </c>
      <c r="AC438" t="s">
        <v>703</v>
      </c>
      <c r="AD438" t="s">
        <v>702</v>
      </c>
      <c r="AE438">
        <v>10</v>
      </c>
      <c r="AF438">
        <v>7</v>
      </c>
      <c r="AH438" t="s">
        <v>411</v>
      </c>
      <c r="AJ438" t="s">
        <v>41</v>
      </c>
      <c r="AK438" t="s">
        <v>119</v>
      </c>
      <c r="AM438">
        <v>3107</v>
      </c>
      <c r="AN438">
        <v>2911</v>
      </c>
    </row>
    <row r="439" spans="1:40" x14ac:dyDescent="0.25">
      <c r="A439" t="s">
        <v>407</v>
      </c>
      <c r="B439" t="s">
        <v>407</v>
      </c>
      <c r="C439" t="s">
        <v>407</v>
      </c>
      <c r="D439" t="s">
        <v>407</v>
      </c>
      <c r="E439" t="s">
        <v>407</v>
      </c>
      <c r="F439" t="s">
        <v>407</v>
      </c>
      <c r="G439" t="s">
        <v>407</v>
      </c>
      <c r="H439" t="s">
        <v>407</v>
      </c>
      <c r="I439" t="s">
        <v>407</v>
      </c>
      <c r="J439" t="s">
        <v>407</v>
      </c>
      <c r="K439" t="s">
        <v>407</v>
      </c>
      <c r="L439" t="s">
        <v>407</v>
      </c>
      <c r="M439" t="s">
        <v>407</v>
      </c>
      <c r="N439" t="s">
        <v>407</v>
      </c>
      <c r="O439" t="s">
        <v>407</v>
      </c>
      <c r="P439" t="s">
        <v>407</v>
      </c>
      <c r="Q439" t="s">
        <v>407</v>
      </c>
      <c r="R439" t="s">
        <v>407</v>
      </c>
      <c r="S439" t="s">
        <v>407</v>
      </c>
      <c r="T439" t="s">
        <v>407</v>
      </c>
      <c r="U439" t="s">
        <v>407</v>
      </c>
      <c r="V439" t="s">
        <v>407</v>
      </c>
      <c r="W439" t="s">
        <v>407</v>
      </c>
      <c r="X439" t="s">
        <v>407</v>
      </c>
      <c r="Y439" t="s">
        <v>407</v>
      </c>
      <c r="Z439" t="s">
        <v>407</v>
      </c>
      <c r="AA439" t="s">
        <v>407</v>
      </c>
      <c r="AB439" t="s">
        <v>407</v>
      </c>
      <c r="AC439" t="s">
        <v>703</v>
      </c>
      <c r="AD439" t="s">
        <v>702</v>
      </c>
      <c r="AE439">
        <v>10</v>
      </c>
      <c r="AF439">
        <v>8</v>
      </c>
      <c r="AH439" t="s">
        <v>408</v>
      </c>
      <c r="AJ439" t="s">
        <v>37</v>
      </c>
      <c r="AK439" t="s">
        <v>115</v>
      </c>
      <c r="AM439">
        <v>4318</v>
      </c>
      <c r="AN439">
        <v>2384</v>
      </c>
    </row>
    <row r="440" spans="1:40" x14ac:dyDescent="0.25">
      <c r="A440" t="s">
        <v>407</v>
      </c>
      <c r="B440" t="s">
        <v>407</v>
      </c>
      <c r="C440" t="s">
        <v>407</v>
      </c>
      <c r="D440" t="s">
        <v>407</v>
      </c>
      <c r="E440" t="s">
        <v>407</v>
      </c>
      <c r="F440" t="s">
        <v>407</v>
      </c>
      <c r="G440" t="s">
        <v>407</v>
      </c>
      <c r="H440" t="s">
        <v>407</v>
      </c>
      <c r="I440" t="s">
        <v>407</v>
      </c>
      <c r="J440" t="s">
        <v>407</v>
      </c>
      <c r="K440" t="s">
        <v>407</v>
      </c>
      <c r="L440" t="s">
        <v>407</v>
      </c>
      <c r="M440" t="s">
        <v>407</v>
      </c>
      <c r="N440" t="s">
        <v>407</v>
      </c>
      <c r="O440" t="s">
        <v>407</v>
      </c>
      <c r="P440" t="s">
        <v>407</v>
      </c>
      <c r="Q440" t="s">
        <v>407</v>
      </c>
      <c r="R440" t="s">
        <v>407</v>
      </c>
      <c r="S440" t="s">
        <v>407</v>
      </c>
      <c r="T440" t="s">
        <v>407</v>
      </c>
      <c r="U440" t="s">
        <v>407</v>
      </c>
      <c r="V440" t="s">
        <v>407</v>
      </c>
      <c r="W440" t="s">
        <v>407</v>
      </c>
      <c r="X440" t="s">
        <v>407</v>
      </c>
      <c r="Y440" t="s">
        <v>407</v>
      </c>
      <c r="Z440" t="s">
        <v>407</v>
      </c>
      <c r="AA440" t="s">
        <v>407</v>
      </c>
      <c r="AB440" t="s">
        <v>407</v>
      </c>
      <c r="AC440" t="s">
        <v>703</v>
      </c>
      <c r="AD440" t="s">
        <v>702</v>
      </c>
      <c r="AE440">
        <v>10</v>
      </c>
      <c r="AF440">
        <v>9</v>
      </c>
      <c r="AH440" t="s">
        <v>416</v>
      </c>
      <c r="AJ440" t="s">
        <v>46</v>
      </c>
      <c r="AK440" t="s">
        <v>115</v>
      </c>
      <c r="AM440">
        <v>2866</v>
      </c>
      <c r="AN440">
        <v>977</v>
      </c>
    </row>
    <row r="441" spans="1:40" x14ac:dyDescent="0.25">
      <c r="A441" t="s">
        <v>407</v>
      </c>
      <c r="B441" t="s">
        <v>407</v>
      </c>
      <c r="C441" t="s">
        <v>407</v>
      </c>
      <c r="D441" t="s">
        <v>407</v>
      </c>
      <c r="E441" t="s">
        <v>407</v>
      </c>
      <c r="F441" t="s">
        <v>407</v>
      </c>
      <c r="G441" t="s">
        <v>407</v>
      </c>
      <c r="H441" t="s">
        <v>407</v>
      </c>
      <c r="I441" t="s">
        <v>407</v>
      </c>
      <c r="J441" t="s">
        <v>407</v>
      </c>
      <c r="K441" t="s">
        <v>407</v>
      </c>
      <c r="L441" t="s">
        <v>407</v>
      </c>
      <c r="M441" t="s">
        <v>407</v>
      </c>
      <c r="N441" t="s">
        <v>407</v>
      </c>
      <c r="O441" t="s">
        <v>407</v>
      </c>
      <c r="P441" t="s">
        <v>407</v>
      </c>
      <c r="Q441" t="s">
        <v>407</v>
      </c>
      <c r="R441" t="s">
        <v>407</v>
      </c>
      <c r="S441" t="s">
        <v>407</v>
      </c>
      <c r="T441" t="s">
        <v>407</v>
      </c>
      <c r="U441" t="s">
        <v>407</v>
      </c>
      <c r="V441" t="s">
        <v>407</v>
      </c>
      <c r="W441" t="s">
        <v>407</v>
      </c>
      <c r="X441" t="s">
        <v>407</v>
      </c>
      <c r="Y441" t="s">
        <v>407</v>
      </c>
      <c r="Z441" t="s">
        <v>407</v>
      </c>
      <c r="AA441" t="s">
        <v>407</v>
      </c>
      <c r="AB441" t="s">
        <v>407</v>
      </c>
      <c r="AC441" t="s">
        <v>703</v>
      </c>
      <c r="AD441" t="s">
        <v>702</v>
      </c>
      <c r="AE441">
        <v>10</v>
      </c>
      <c r="AF441">
        <v>10</v>
      </c>
      <c r="AH441" t="s">
        <v>416</v>
      </c>
      <c r="AJ441" t="s">
        <v>46</v>
      </c>
      <c r="AK441" t="s">
        <v>115</v>
      </c>
      <c r="AM441">
        <v>2234</v>
      </c>
      <c r="AN441">
        <v>3398</v>
      </c>
    </row>
    <row r="442" spans="1:40" x14ac:dyDescent="0.25">
      <c r="A442" t="s">
        <v>407</v>
      </c>
      <c r="B442" t="s">
        <v>407</v>
      </c>
      <c r="C442" t="s">
        <v>407</v>
      </c>
      <c r="D442" t="s">
        <v>407</v>
      </c>
      <c r="E442" t="s">
        <v>407</v>
      </c>
      <c r="F442" t="s">
        <v>407</v>
      </c>
      <c r="G442" t="s">
        <v>407</v>
      </c>
      <c r="H442" t="s">
        <v>407</v>
      </c>
      <c r="I442" t="s">
        <v>407</v>
      </c>
      <c r="J442" t="s">
        <v>407</v>
      </c>
      <c r="K442" t="s">
        <v>407</v>
      </c>
      <c r="L442" t="s">
        <v>407</v>
      </c>
      <c r="M442" t="s">
        <v>407</v>
      </c>
      <c r="N442" t="s">
        <v>407</v>
      </c>
      <c r="O442" t="s">
        <v>407</v>
      </c>
      <c r="P442" t="s">
        <v>407</v>
      </c>
      <c r="Q442" t="s">
        <v>407</v>
      </c>
      <c r="R442" t="s">
        <v>407</v>
      </c>
      <c r="S442" t="s">
        <v>407</v>
      </c>
      <c r="T442" t="s">
        <v>407</v>
      </c>
      <c r="U442" t="s">
        <v>407</v>
      </c>
      <c r="V442" t="s">
        <v>407</v>
      </c>
      <c r="W442" t="s">
        <v>407</v>
      </c>
      <c r="X442" t="s">
        <v>407</v>
      </c>
      <c r="Y442" t="s">
        <v>407</v>
      </c>
      <c r="Z442" t="s">
        <v>407</v>
      </c>
      <c r="AA442" t="s">
        <v>407</v>
      </c>
      <c r="AB442" t="s">
        <v>407</v>
      </c>
      <c r="AC442" t="s">
        <v>705</v>
      </c>
      <c r="AD442" t="s">
        <v>704</v>
      </c>
      <c r="AE442">
        <v>10</v>
      </c>
      <c r="AF442">
        <v>1</v>
      </c>
      <c r="AG442">
        <v>3</v>
      </c>
      <c r="AH442" t="s">
        <v>410</v>
      </c>
      <c r="AJ442" t="s">
        <v>40</v>
      </c>
      <c r="AK442" t="s">
        <v>118</v>
      </c>
      <c r="AM442">
        <v>1667</v>
      </c>
      <c r="AN442">
        <v>1698</v>
      </c>
    </row>
    <row r="443" spans="1:40" x14ac:dyDescent="0.25">
      <c r="A443" t="s">
        <v>407</v>
      </c>
      <c r="B443" t="s">
        <v>407</v>
      </c>
      <c r="C443" t="s">
        <v>407</v>
      </c>
      <c r="D443" t="s">
        <v>407</v>
      </c>
      <c r="E443" t="s">
        <v>407</v>
      </c>
      <c r="F443" t="s">
        <v>407</v>
      </c>
      <c r="G443" t="s">
        <v>407</v>
      </c>
      <c r="H443" t="s">
        <v>407</v>
      </c>
      <c r="I443" t="s">
        <v>407</v>
      </c>
      <c r="J443" t="s">
        <v>407</v>
      </c>
      <c r="K443" t="s">
        <v>407</v>
      </c>
      <c r="L443" t="s">
        <v>407</v>
      </c>
      <c r="M443" t="s">
        <v>407</v>
      </c>
      <c r="N443" t="s">
        <v>407</v>
      </c>
      <c r="O443" t="s">
        <v>407</v>
      </c>
      <c r="P443" t="s">
        <v>407</v>
      </c>
      <c r="Q443" t="s">
        <v>407</v>
      </c>
      <c r="R443" t="s">
        <v>407</v>
      </c>
      <c r="S443" t="s">
        <v>407</v>
      </c>
      <c r="T443" t="s">
        <v>407</v>
      </c>
      <c r="U443" t="s">
        <v>407</v>
      </c>
      <c r="V443" t="s">
        <v>407</v>
      </c>
      <c r="W443" t="s">
        <v>407</v>
      </c>
      <c r="X443" t="s">
        <v>407</v>
      </c>
      <c r="Y443" t="s">
        <v>407</v>
      </c>
      <c r="Z443" t="s">
        <v>407</v>
      </c>
      <c r="AA443" t="s">
        <v>407</v>
      </c>
      <c r="AB443" t="s">
        <v>407</v>
      </c>
      <c r="AC443" t="s">
        <v>705</v>
      </c>
      <c r="AD443" t="s">
        <v>704</v>
      </c>
      <c r="AE443">
        <v>10</v>
      </c>
      <c r="AF443">
        <v>2</v>
      </c>
      <c r="AH443" t="s">
        <v>411</v>
      </c>
      <c r="AJ443" t="s">
        <v>41</v>
      </c>
      <c r="AK443" t="s">
        <v>119</v>
      </c>
      <c r="AM443">
        <v>2925</v>
      </c>
      <c r="AN443">
        <v>3494</v>
      </c>
    </row>
    <row r="444" spans="1:40" x14ac:dyDescent="0.25">
      <c r="A444" t="s">
        <v>407</v>
      </c>
      <c r="B444" t="s">
        <v>407</v>
      </c>
      <c r="C444" t="s">
        <v>407</v>
      </c>
      <c r="D444" t="s">
        <v>407</v>
      </c>
      <c r="E444" t="s">
        <v>407</v>
      </c>
      <c r="F444" t="s">
        <v>407</v>
      </c>
      <c r="G444" t="s">
        <v>407</v>
      </c>
      <c r="H444" t="s">
        <v>407</v>
      </c>
      <c r="I444" t="s">
        <v>407</v>
      </c>
      <c r="J444" t="s">
        <v>407</v>
      </c>
      <c r="K444" t="s">
        <v>407</v>
      </c>
      <c r="L444" t="s">
        <v>407</v>
      </c>
      <c r="M444" t="s">
        <v>407</v>
      </c>
      <c r="N444" t="s">
        <v>407</v>
      </c>
      <c r="O444" t="s">
        <v>407</v>
      </c>
      <c r="P444" t="s">
        <v>407</v>
      </c>
      <c r="Q444" t="s">
        <v>407</v>
      </c>
      <c r="R444" t="s">
        <v>407</v>
      </c>
      <c r="S444" t="s">
        <v>407</v>
      </c>
      <c r="T444" t="s">
        <v>407</v>
      </c>
      <c r="U444" t="s">
        <v>407</v>
      </c>
      <c r="V444" t="s">
        <v>407</v>
      </c>
      <c r="W444" t="s">
        <v>407</v>
      </c>
      <c r="X444" t="s">
        <v>407</v>
      </c>
      <c r="Y444" t="s">
        <v>407</v>
      </c>
      <c r="Z444" t="s">
        <v>407</v>
      </c>
      <c r="AA444" t="s">
        <v>407</v>
      </c>
      <c r="AB444" t="s">
        <v>407</v>
      </c>
      <c r="AC444" t="s">
        <v>705</v>
      </c>
      <c r="AD444" t="s">
        <v>704</v>
      </c>
      <c r="AE444">
        <v>10</v>
      </c>
      <c r="AF444">
        <v>3</v>
      </c>
      <c r="AH444" t="s">
        <v>411</v>
      </c>
      <c r="AJ444" t="s">
        <v>41</v>
      </c>
      <c r="AK444" t="s">
        <v>119</v>
      </c>
      <c r="AM444">
        <v>1580</v>
      </c>
      <c r="AN444">
        <v>3506</v>
      </c>
    </row>
    <row r="445" spans="1:40" x14ac:dyDescent="0.25">
      <c r="A445" t="s">
        <v>407</v>
      </c>
      <c r="B445" t="s">
        <v>407</v>
      </c>
      <c r="C445" t="s">
        <v>407</v>
      </c>
      <c r="D445" t="s">
        <v>407</v>
      </c>
      <c r="E445" t="s">
        <v>407</v>
      </c>
      <c r="F445" t="s">
        <v>407</v>
      </c>
      <c r="G445" t="s">
        <v>407</v>
      </c>
      <c r="H445" t="s">
        <v>407</v>
      </c>
      <c r="I445" t="s">
        <v>407</v>
      </c>
      <c r="J445" t="s">
        <v>407</v>
      </c>
      <c r="K445" t="s">
        <v>407</v>
      </c>
      <c r="L445" t="s">
        <v>407</v>
      </c>
      <c r="M445" t="s">
        <v>407</v>
      </c>
      <c r="N445" t="s">
        <v>407</v>
      </c>
      <c r="O445" t="s">
        <v>407</v>
      </c>
      <c r="P445" t="s">
        <v>407</v>
      </c>
      <c r="Q445" t="s">
        <v>407</v>
      </c>
      <c r="R445" t="s">
        <v>407</v>
      </c>
      <c r="S445" t="s">
        <v>407</v>
      </c>
      <c r="T445" t="s">
        <v>407</v>
      </c>
      <c r="U445" t="s">
        <v>407</v>
      </c>
      <c r="V445" t="s">
        <v>407</v>
      </c>
      <c r="W445" t="s">
        <v>407</v>
      </c>
      <c r="X445" t="s">
        <v>407</v>
      </c>
      <c r="Y445" t="s">
        <v>407</v>
      </c>
      <c r="Z445" t="s">
        <v>407</v>
      </c>
      <c r="AA445" t="s">
        <v>407</v>
      </c>
      <c r="AB445" t="s">
        <v>407</v>
      </c>
      <c r="AC445" t="s">
        <v>705</v>
      </c>
      <c r="AD445" t="s">
        <v>704</v>
      </c>
      <c r="AE445">
        <v>10</v>
      </c>
      <c r="AF445">
        <v>4</v>
      </c>
      <c r="AH445" t="s">
        <v>411</v>
      </c>
      <c r="AJ445" t="s">
        <v>41</v>
      </c>
      <c r="AK445" t="s">
        <v>119</v>
      </c>
      <c r="AM445">
        <v>2699</v>
      </c>
      <c r="AN445">
        <v>2488</v>
      </c>
    </row>
    <row r="446" spans="1:40" x14ac:dyDescent="0.25">
      <c r="A446" t="s">
        <v>407</v>
      </c>
      <c r="B446" t="s">
        <v>407</v>
      </c>
      <c r="C446" t="s">
        <v>407</v>
      </c>
      <c r="D446" t="s">
        <v>407</v>
      </c>
      <c r="E446" t="s">
        <v>407</v>
      </c>
      <c r="F446" t="s">
        <v>407</v>
      </c>
      <c r="G446" t="s">
        <v>407</v>
      </c>
      <c r="H446" t="s">
        <v>407</v>
      </c>
      <c r="I446" t="s">
        <v>407</v>
      </c>
      <c r="J446" t="s">
        <v>407</v>
      </c>
      <c r="K446" t="s">
        <v>407</v>
      </c>
      <c r="L446" t="s">
        <v>407</v>
      </c>
      <c r="M446" t="s">
        <v>407</v>
      </c>
      <c r="N446" t="s">
        <v>407</v>
      </c>
      <c r="O446" t="s">
        <v>407</v>
      </c>
      <c r="P446" t="s">
        <v>407</v>
      </c>
      <c r="Q446" t="s">
        <v>407</v>
      </c>
      <c r="R446" t="s">
        <v>407</v>
      </c>
      <c r="S446" t="s">
        <v>407</v>
      </c>
      <c r="T446" t="s">
        <v>407</v>
      </c>
      <c r="U446" t="s">
        <v>407</v>
      </c>
      <c r="V446" t="s">
        <v>407</v>
      </c>
      <c r="W446" t="s">
        <v>407</v>
      </c>
      <c r="X446" t="s">
        <v>407</v>
      </c>
      <c r="Y446" t="s">
        <v>407</v>
      </c>
      <c r="Z446" t="s">
        <v>407</v>
      </c>
      <c r="AA446" t="s">
        <v>407</v>
      </c>
      <c r="AB446" t="s">
        <v>407</v>
      </c>
      <c r="AC446" t="s">
        <v>705</v>
      </c>
      <c r="AD446" t="s">
        <v>704</v>
      </c>
      <c r="AE446">
        <v>10</v>
      </c>
      <c r="AF446">
        <v>5</v>
      </c>
      <c r="AH446" t="s">
        <v>408</v>
      </c>
      <c r="AJ446" t="s">
        <v>37</v>
      </c>
      <c r="AK446" t="s">
        <v>115</v>
      </c>
      <c r="AM446">
        <v>1876</v>
      </c>
      <c r="AN446">
        <v>2526</v>
      </c>
    </row>
    <row r="447" spans="1:40" x14ac:dyDescent="0.25">
      <c r="A447" t="s">
        <v>407</v>
      </c>
      <c r="B447" t="s">
        <v>407</v>
      </c>
      <c r="C447" t="s">
        <v>407</v>
      </c>
      <c r="D447" t="s">
        <v>407</v>
      </c>
      <c r="E447" t="s">
        <v>407</v>
      </c>
      <c r="F447" t="s">
        <v>407</v>
      </c>
      <c r="G447" t="s">
        <v>407</v>
      </c>
      <c r="H447" t="s">
        <v>407</v>
      </c>
      <c r="I447" t="s">
        <v>407</v>
      </c>
      <c r="J447" t="s">
        <v>407</v>
      </c>
      <c r="K447" t="s">
        <v>407</v>
      </c>
      <c r="L447" t="s">
        <v>407</v>
      </c>
      <c r="M447" t="s">
        <v>407</v>
      </c>
      <c r="N447" t="s">
        <v>407</v>
      </c>
      <c r="O447" t="s">
        <v>407</v>
      </c>
      <c r="P447" t="s">
        <v>407</v>
      </c>
      <c r="Q447" t="s">
        <v>407</v>
      </c>
      <c r="R447" t="s">
        <v>407</v>
      </c>
      <c r="S447" t="s">
        <v>407</v>
      </c>
      <c r="T447" t="s">
        <v>407</v>
      </c>
      <c r="U447" t="s">
        <v>407</v>
      </c>
      <c r="V447" t="s">
        <v>407</v>
      </c>
      <c r="W447" t="s">
        <v>407</v>
      </c>
      <c r="X447" t="s">
        <v>407</v>
      </c>
      <c r="Y447" t="s">
        <v>407</v>
      </c>
      <c r="Z447" t="s">
        <v>407</v>
      </c>
      <c r="AA447" t="s">
        <v>407</v>
      </c>
      <c r="AB447" t="s">
        <v>407</v>
      </c>
      <c r="AC447" t="s">
        <v>705</v>
      </c>
      <c r="AD447" t="s">
        <v>704</v>
      </c>
      <c r="AE447">
        <v>10</v>
      </c>
      <c r="AF447">
        <v>6</v>
      </c>
      <c r="AH447" t="s">
        <v>408</v>
      </c>
      <c r="AJ447" t="s">
        <v>37</v>
      </c>
      <c r="AK447" t="s">
        <v>115</v>
      </c>
      <c r="AM447">
        <v>2769</v>
      </c>
      <c r="AN447">
        <v>2307</v>
      </c>
    </row>
    <row r="448" spans="1:40" x14ac:dyDescent="0.25">
      <c r="A448" t="s">
        <v>407</v>
      </c>
      <c r="B448" t="s">
        <v>407</v>
      </c>
      <c r="C448" t="s">
        <v>407</v>
      </c>
      <c r="D448" t="s">
        <v>407</v>
      </c>
      <c r="E448" t="s">
        <v>407</v>
      </c>
      <c r="F448" t="s">
        <v>407</v>
      </c>
      <c r="G448" t="s">
        <v>407</v>
      </c>
      <c r="H448" t="s">
        <v>407</v>
      </c>
      <c r="I448" t="s">
        <v>407</v>
      </c>
      <c r="J448" t="s">
        <v>407</v>
      </c>
      <c r="K448" t="s">
        <v>407</v>
      </c>
      <c r="L448" t="s">
        <v>407</v>
      </c>
      <c r="M448" t="s">
        <v>407</v>
      </c>
      <c r="N448" t="s">
        <v>407</v>
      </c>
      <c r="O448" t="s">
        <v>407</v>
      </c>
      <c r="P448" t="s">
        <v>407</v>
      </c>
      <c r="Q448" t="s">
        <v>407</v>
      </c>
      <c r="R448" t="s">
        <v>407</v>
      </c>
      <c r="S448" t="s">
        <v>407</v>
      </c>
      <c r="T448" t="s">
        <v>407</v>
      </c>
      <c r="U448" t="s">
        <v>407</v>
      </c>
      <c r="V448" t="s">
        <v>407</v>
      </c>
      <c r="W448" t="s">
        <v>407</v>
      </c>
      <c r="X448" t="s">
        <v>407</v>
      </c>
      <c r="Y448" t="s">
        <v>407</v>
      </c>
      <c r="Z448" t="s">
        <v>407</v>
      </c>
      <c r="AA448" t="s">
        <v>407</v>
      </c>
      <c r="AB448" t="s">
        <v>407</v>
      </c>
      <c r="AC448" t="s">
        <v>705</v>
      </c>
      <c r="AD448" t="s">
        <v>704</v>
      </c>
      <c r="AE448">
        <v>10</v>
      </c>
      <c r="AF448">
        <v>7</v>
      </c>
      <c r="AH448" t="s">
        <v>411</v>
      </c>
      <c r="AJ448" t="s">
        <v>41</v>
      </c>
      <c r="AK448" t="s">
        <v>119</v>
      </c>
      <c r="AM448">
        <v>1568</v>
      </c>
      <c r="AN448">
        <v>2989</v>
      </c>
    </row>
    <row r="449" spans="1:40" x14ac:dyDescent="0.25">
      <c r="A449" t="s">
        <v>407</v>
      </c>
      <c r="B449" t="s">
        <v>407</v>
      </c>
      <c r="C449" t="s">
        <v>407</v>
      </c>
      <c r="D449" t="s">
        <v>407</v>
      </c>
      <c r="E449" t="s">
        <v>407</v>
      </c>
      <c r="F449" t="s">
        <v>407</v>
      </c>
      <c r="G449" t="s">
        <v>407</v>
      </c>
      <c r="H449" t="s">
        <v>407</v>
      </c>
      <c r="I449" t="s">
        <v>407</v>
      </c>
      <c r="J449" t="s">
        <v>407</v>
      </c>
      <c r="K449" t="s">
        <v>407</v>
      </c>
      <c r="L449" t="s">
        <v>407</v>
      </c>
      <c r="M449" t="s">
        <v>407</v>
      </c>
      <c r="N449" t="s">
        <v>407</v>
      </c>
      <c r="O449" t="s">
        <v>407</v>
      </c>
      <c r="P449" t="s">
        <v>407</v>
      </c>
      <c r="Q449" t="s">
        <v>407</v>
      </c>
      <c r="R449" t="s">
        <v>407</v>
      </c>
      <c r="S449" t="s">
        <v>407</v>
      </c>
      <c r="T449" t="s">
        <v>407</v>
      </c>
      <c r="U449" t="s">
        <v>407</v>
      </c>
      <c r="V449" t="s">
        <v>407</v>
      </c>
      <c r="W449" t="s">
        <v>407</v>
      </c>
      <c r="X449" t="s">
        <v>407</v>
      </c>
      <c r="Y449" t="s">
        <v>407</v>
      </c>
      <c r="Z449" t="s">
        <v>407</v>
      </c>
      <c r="AA449" t="s">
        <v>407</v>
      </c>
      <c r="AB449" t="s">
        <v>407</v>
      </c>
      <c r="AC449" t="s">
        <v>705</v>
      </c>
      <c r="AD449" t="s">
        <v>704</v>
      </c>
      <c r="AE449">
        <v>10</v>
      </c>
      <c r="AF449">
        <v>8</v>
      </c>
      <c r="AH449" t="s">
        <v>411</v>
      </c>
      <c r="AJ449" t="s">
        <v>41</v>
      </c>
      <c r="AK449" t="s">
        <v>119</v>
      </c>
      <c r="AM449">
        <v>3715</v>
      </c>
      <c r="AN449">
        <v>2203</v>
      </c>
    </row>
    <row r="450" spans="1:40" x14ac:dyDescent="0.25">
      <c r="A450" t="s">
        <v>407</v>
      </c>
      <c r="B450" t="s">
        <v>407</v>
      </c>
      <c r="C450" t="s">
        <v>407</v>
      </c>
      <c r="D450" t="s">
        <v>407</v>
      </c>
      <c r="E450" t="s">
        <v>407</v>
      </c>
      <c r="F450" t="s">
        <v>407</v>
      </c>
      <c r="G450" t="s">
        <v>407</v>
      </c>
      <c r="H450" t="s">
        <v>407</v>
      </c>
      <c r="I450" t="s">
        <v>407</v>
      </c>
      <c r="J450" t="s">
        <v>407</v>
      </c>
      <c r="K450" t="s">
        <v>407</v>
      </c>
      <c r="L450" t="s">
        <v>407</v>
      </c>
      <c r="M450" t="s">
        <v>407</v>
      </c>
      <c r="N450" t="s">
        <v>407</v>
      </c>
      <c r="O450" t="s">
        <v>407</v>
      </c>
      <c r="P450" t="s">
        <v>407</v>
      </c>
      <c r="Q450" t="s">
        <v>407</v>
      </c>
      <c r="R450" t="s">
        <v>407</v>
      </c>
      <c r="S450" t="s">
        <v>407</v>
      </c>
      <c r="T450" t="s">
        <v>407</v>
      </c>
      <c r="U450" t="s">
        <v>407</v>
      </c>
      <c r="V450" t="s">
        <v>407</v>
      </c>
      <c r="W450" t="s">
        <v>407</v>
      </c>
      <c r="X450" t="s">
        <v>407</v>
      </c>
      <c r="Y450" t="s">
        <v>407</v>
      </c>
      <c r="Z450" t="s">
        <v>407</v>
      </c>
      <c r="AA450" t="s">
        <v>407</v>
      </c>
      <c r="AB450" t="s">
        <v>407</v>
      </c>
      <c r="AC450" t="s">
        <v>705</v>
      </c>
      <c r="AD450" t="s">
        <v>704</v>
      </c>
      <c r="AE450">
        <v>10</v>
      </c>
      <c r="AF450">
        <v>9</v>
      </c>
      <c r="AG450">
        <v>1</v>
      </c>
      <c r="AH450" t="s">
        <v>481</v>
      </c>
      <c r="AJ450" t="s">
        <v>86</v>
      </c>
      <c r="AK450" t="s">
        <v>114</v>
      </c>
      <c r="AM450">
        <v>1861</v>
      </c>
      <c r="AN450">
        <v>333</v>
      </c>
    </row>
    <row r="451" spans="1:40" x14ac:dyDescent="0.25">
      <c r="A451" t="s">
        <v>407</v>
      </c>
      <c r="B451" t="s">
        <v>407</v>
      </c>
      <c r="C451" t="s">
        <v>407</v>
      </c>
      <c r="D451" t="s">
        <v>407</v>
      </c>
      <c r="E451" t="s">
        <v>407</v>
      </c>
      <c r="F451" t="s">
        <v>407</v>
      </c>
      <c r="G451" t="s">
        <v>407</v>
      </c>
      <c r="H451" t="s">
        <v>407</v>
      </c>
      <c r="I451" t="s">
        <v>407</v>
      </c>
      <c r="J451" t="s">
        <v>407</v>
      </c>
      <c r="K451" t="s">
        <v>407</v>
      </c>
      <c r="L451" t="s">
        <v>407</v>
      </c>
      <c r="M451" t="s">
        <v>407</v>
      </c>
      <c r="N451" t="s">
        <v>407</v>
      </c>
      <c r="O451" t="s">
        <v>407</v>
      </c>
      <c r="P451" t="s">
        <v>407</v>
      </c>
      <c r="Q451" t="s">
        <v>407</v>
      </c>
      <c r="R451" t="s">
        <v>407</v>
      </c>
      <c r="S451" t="s">
        <v>407</v>
      </c>
      <c r="T451" t="s">
        <v>407</v>
      </c>
      <c r="U451" t="s">
        <v>407</v>
      </c>
      <c r="V451" t="s">
        <v>407</v>
      </c>
      <c r="W451" t="s">
        <v>407</v>
      </c>
      <c r="X451" t="s">
        <v>407</v>
      </c>
      <c r="Y451" t="s">
        <v>407</v>
      </c>
      <c r="Z451" t="s">
        <v>407</v>
      </c>
      <c r="AA451" t="s">
        <v>407</v>
      </c>
      <c r="AB451" t="s">
        <v>407</v>
      </c>
      <c r="AC451" t="s">
        <v>705</v>
      </c>
      <c r="AD451" t="s">
        <v>704</v>
      </c>
      <c r="AE451">
        <v>10</v>
      </c>
      <c r="AF451">
        <v>10</v>
      </c>
      <c r="AH451" t="s">
        <v>408</v>
      </c>
      <c r="AJ451" t="s">
        <v>37</v>
      </c>
      <c r="AK451" t="s">
        <v>115</v>
      </c>
      <c r="AM451">
        <v>4373</v>
      </c>
      <c r="AN451">
        <v>2127</v>
      </c>
    </row>
    <row r="452" spans="1:40" x14ac:dyDescent="0.25">
      <c r="A452" t="s">
        <v>407</v>
      </c>
      <c r="B452" t="s">
        <v>407</v>
      </c>
      <c r="C452" t="s">
        <v>407</v>
      </c>
      <c r="D452" t="s">
        <v>407</v>
      </c>
      <c r="E452" t="s">
        <v>407</v>
      </c>
      <c r="F452" t="s">
        <v>407</v>
      </c>
      <c r="G452" t="s">
        <v>407</v>
      </c>
      <c r="H452" t="s">
        <v>407</v>
      </c>
      <c r="I452" t="s">
        <v>407</v>
      </c>
      <c r="J452" t="s">
        <v>407</v>
      </c>
      <c r="K452" t="s">
        <v>407</v>
      </c>
      <c r="L452" t="s">
        <v>407</v>
      </c>
      <c r="M452" t="s">
        <v>407</v>
      </c>
      <c r="N452" t="s">
        <v>407</v>
      </c>
      <c r="O452" t="s">
        <v>407</v>
      </c>
      <c r="P452" t="s">
        <v>407</v>
      </c>
      <c r="Q452" t="s">
        <v>407</v>
      </c>
      <c r="R452" t="s">
        <v>407</v>
      </c>
      <c r="S452" t="s">
        <v>407</v>
      </c>
      <c r="T452" t="s">
        <v>407</v>
      </c>
      <c r="U452" t="s">
        <v>407</v>
      </c>
      <c r="V452" t="s">
        <v>407</v>
      </c>
      <c r="W452" t="s">
        <v>407</v>
      </c>
      <c r="X452" t="s">
        <v>407</v>
      </c>
      <c r="Y452" t="s">
        <v>407</v>
      </c>
      <c r="Z452" t="s">
        <v>407</v>
      </c>
      <c r="AA452" t="s">
        <v>407</v>
      </c>
      <c r="AB452" t="s">
        <v>407</v>
      </c>
      <c r="AC452" t="s">
        <v>707</v>
      </c>
      <c r="AD452" t="s">
        <v>706</v>
      </c>
      <c r="AE452">
        <v>10</v>
      </c>
      <c r="AF452">
        <v>1</v>
      </c>
      <c r="AH452" t="s">
        <v>408</v>
      </c>
      <c r="AJ452" t="s">
        <v>37</v>
      </c>
      <c r="AK452" t="s">
        <v>115</v>
      </c>
      <c r="AM452">
        <v>4268</v>
      </c>
      <c r="AN452">
        <v>2139</v>
      </c>
    </row>
    <row r="453" spans="1:40" x14ac:dyDescent="0.25">
      <c r="A453" t="s">
        <v>407</v>
      </c>
      <c r="B453" t="s">
        <v>407</v>
      </c>
      <c r="C453" t="s">
        <v>407</v>
      </c>
      <c r="D453" t="s">
        <v>407</v>
      </c>
      <c r="E453" t="s">
        <v>407</v>
      </c>
      <c r="F453" t="s">
        <v>407</v>
      </c>
      <c r="G453" t="s">
        <v>407</v>
      </c>
      <c r="H453" t="s">
        <v>407</v>
      </c>
      <c r="I453" t="s">
        <v>407</v>
      </c>
      <c r="J453" t="s">
        <v>407</v>
      </c>
      <c r="K453" t="s">
        <v>407</v>
      </c>
      <c r="L453" t="s">
        <v>407</v>
      </c>
      <c r="M453" t="s">
        <v>407</v>
      </c>
      <c r="N453" t="s">
        <v>407</v>
      </c>
      <c r="O453" t="s">
        <v>407</v>
      </c>
      <c r="P453" t="s">
        <v>407</v>
      </c>
      <c r="Q453" t="s">
        <v>407</v>
      </c>
      <c r="R453" t="s">
        <v>407</v>
      </c>
      <c r="S453" t="s">
        <v>407</v>
      </c>
      <c r="T453" t="s">
        <v>407</v>
      </c>
      <c r="U453" t="s">
        <v>407</v>
      </c>
      <c r="V453" t="s">
        <v>407</v>
      </c>
      <c r="W453" t="s">
        <v>407</v>
      </c>
      <c r="X453" t="s">
        <v>407</v>
      </c>
      <c r="Y453" t="s">
        <v>407</v>
      </c>
      <c r="Z453" t="s">
        <v>407</v>
      </c>
      <c r="AA453" t="s">
        <v>407</v>
      </c>
      <c r="AB453" t="s">
        <v>407</v>
      </c>
      <c r="AC453" t="s">
        <v>707</v>
      </c>
      <c r="AD453" t="s">
        <v>706</v>
      </c>
      <c r="AE453">
        <v>10</v>
      </c>
      <c r="AF453">
        <v>2</v>
      </c>
      <c r="AH453" t="s">
        <v>408</v>
      </c>
      <c r="AJ453" t="s">
        <v>37</v>
      </c>
      <c r="AK453" t="s">
        <v>115</v>
      </c>
      <c r="AM453">
        <v>4152</v>
      </c>
      <c r="AN453">
        <v>1594</v>
      </c>
    </row>
    <row r="454" spans="1:40" x14ac:dyDescent="0.25">
      <c r="A454" t="s">
        <v>407</v>
      </c>
      <c r="B454" t="s">
        <v>407</v>
      </c>
      <c r="C454" t="s">
        <v>407</v>
      </c>
      <c r="D454" t="s">
        <v>407</v>
      </c>
      <c r="E454" t="s">
        <v>407</v>
      </c>
      <c r="F454" t="s">
        <v>407</v>
      </c>
      <c r="G454" t="s">
        <v>407</v>
      </c>
      <c r="H454" t="s">
        <v>407</v>
      </c>
      <c r="I454" t="s">
        <v>407</v>
      </c>
      <c r="J454" t="s">
        <v>407</v>
      </c>
      <c r="K454" t="s">
        <v>407</v>
      </c>
      <c r="L454" t="s">
        <v>407</v>
      </c>
      <c r="M454" t="s">
        <v>407</v>
      </c>
      <c r="N454" t="s">
        <v>407</v>
      </c>
      <c r="O454" t="s">
        <v>407</v>
      </c>
      <c r="P454" t="s">
        <v>407</v>
      </c>
      <c r="Q454" t="s">
        <v>407</v>
      </c>
      <c r="R454" t="s">
        <v>407</v>
      </c>
      <c r="S454" t="s">
        <v>407</v>
      </c>
      <c r="T454" t="s">
        <v>407</v>
      </c>
      <c r="U454" t="s">
        <v>407</v>
      </c>
      <c r="V454" t="s">
        <v>407</v>
      </c>
      <c r="W454" t="s">
        <v>407</v>
      </c>
      <c r="X454" t="s">
        <v>407</v>
      </c>
      <c r="Y454" t="s">
        <v>407</v>
      </c>
      <c r="Z454" t="s">
        <v>407</v>
      </c>
      <c r="AA454" t="s">
        <v>407</v>
      </c>
      <c r="AB454" t="s">
        <v>407</v>
      </c>
      <c r="AC454" t="s">
        <v>707</v>
      </c>
      <c r="AD454" t="s">
        <v>706</v>
      </c>
      <c r="AE454">
        <v>10</v>
      </c>
      <c r="AF454">
        <v>3</v>
      </c>
      <c r="AG454">
        <v>1</v>
      </c>
      <c r="AH454" t="s">
        <v>621</v>
      </c>
      <c r="AJ454" t="s">
        <v>157</v>
      </c>
      <c r="AK454" t="s">
        <v>114</v>
      </c>
      <c r="AM454">
        <v>2485</v>
      </c>
      <c r="AN454">
        <v>1302</v>
      </c>
    </row>
    <row r="455" spans="1:40" x14ac:dyDescent="0.25">
      <c r="A455" t="s">
        <v>407</v>
      </c>
      <c r="B455" t="s">
        <v>407</v>
      </c>
      <c r="C455" t="s">
        <v>407</v>
      </c>
      <c r="D455" t="s">
        <v>407</v>
      </c>
      <c r="E455" t="s">
        <v>407</v>
      </c>
      <c r="F455" t="s">
        <v>407</v>
      </c>
      <c r="G455" t="s">
        <v>407</v>
      </c>
      <c r="H455" t="s">
        <v>407</v>
      </c>
      <c r="I455" t="s">
        <v>407</v>
      </c>
      <c r="J455" t="s">
        <v>407</v>
      </c>
      <c r="K455" t="s">
        <v>407</v>
      </c>
      <c r="L455" t="s">
        <v>407</v>
      </c>
      <c r="M455" t="s">
        <v>407</v>
      </c>
      <c r="N455" t="s">
        <v>407</v>
      </c>
      <c r="O455" t="s">
        <v>407</v>
      </c>
      <c r="P455" t="s">
        <v>407</v>
      </c>
      <c r="Q455" t="s">
        <v>407</v>
      </c>
      <c r="R455" t="s">
        <v>407</v>
      </c>
      <c r="S455" t="s">
        <v>407</v>
      </c>
      <c r="T455" t="s">
        <v>407</v>
      </c>
      <c r="U455" t="s">
        <v>407</v>
      </c>
      <c r="V455" t="s">
        <v>407</v>
      </c>
      <c r="W455" t="s">
        <v>407</v>
      </c>
      <c r="X455" t="s">
        <v>407</v>
      </c>
      <c r="Y455" t="s">
        <v>407</v>
      </c>
      <c r="Z455" t="s">
        <v>407</v>
      </c>
      <c r="AA455" t="s">
        <v>407</v>
      </c>
      <c r="AB455" t="s">
        <v>407</v>
      </c>
      <c r="AC455" t="s">
        <v>707</v>
      </c>
      <c r="AD455" t="s">
        <v>706</v>
      </c>
      <c r="AE455">
        <v>10</v>
      </c>
      <c r="AF455">
        <v>4</v>
      </c>
      <c r="AG455">
        <v>1</v>
      </c>
      <c r="AH455" t="s">
        <v>450</v>
      </c>
      <c r="AJ455" t="s">
        <v>67</v>
      </c>
      <c r="AK455" t="s">
        <v>114</v>
      </c>
      <c r="AM455">
        <v>2555</v>
      </c>
      <c r="AN455">
        <v>1043</v>
      </c>
    </row>
    <row r="456" spans="1:40" x14ac:dyDescent="0.25">
      <c r="A456" t="s">
        <v>407</v>
      </c>
      <c r="B456" t="s">
        <v>407</v>
      </c>
      <c r="C456" t="s">
        <v>407</v>
      </c>
      <c r="D456" t="s">
        <v>407</v>
      </c>
      <c r="E456" t="s">
        <v>407</v>
      </c>
      <c r="F456" t="s">
        <v>407</v>
      </c>
      <c r="G456" t="s">
        <v>407</v>
      </c>
      <c r="H456" t="s">
        <v>407</v>
      </c>
      <c r="I456" t="s">
        <v>407</v>
      </c>
      <c r="J456" t="s">
        <v>407</v>
      </c>
      <c r="K456" t="s">
        <v>407</v>
      </c>
      <c r="L456" t="s">
        <v>407</v>
      </c>
      <c r="M456" t="s">
        <v>407</v>
      </c>
      <c r="N456" t="s">
        <v>407</v>
      </c>
      <c r="O456" t="s">
        <v>407</v>
      </c>
      <c r="P456" t="s">
        <v>407</v>
      </c>
      <c r="Q456" t="s">
        <v>407</v>
      </c>
      <c r="R456" t="s">
        <v>407</v>
      </c>
      <c r="S456" t="s">
        <v>407</v>
      </c>
      <c r="T456" t="s">
        <v>407</v>
      </c>
      <c r="U456" t="s">
        <v>407</v>
      </c>
      <c r="V456" t="s">
        <v>407</v>
      </c>
      <c r="W456" t="s">
        <v>407</v>
      </c>
      <c r="X456" t="s">
        <v>407</v>
      </c>
      <c r="Y456" t="s">
        <v>407</v>
      </c>
      <c r="Z456" t="s">
        <v>407</v>
      </c>
      <c r="AA456" t="s">
        <v>407</v>
      </c>
      <c r="AB456" t="s">
        <v>407</v>
      </c>
      <c r="AC456" t="s">
        <v>707</v>
      </c>
      <c r="AD456" t="s">
        <v>706</v>
      </c>
      <c r="AE456">
        <v>10</v>
      </c>
      <c r="AF456">
        <v>5</v>
      </c>
      <c r="AG456">
        <v>3</v>
      </c>
      <c r="AH456" t="s">
        <v>410</v>
      </c>
      <c r="AJ456" t="s">
        <v>40</v>
      </c>
      <c r="AK456" t="s">
        <v>118</v>
      </c>
      <c r="AM456">
        <v>4190</v>
      </c>
      <c r="AN456">
        <v>2836</v>
      </c>
    </row>
    <row r="457" spans="1:40" x14ac:dyDescent="0.25">
      <c r="A457" t="s">
        <v>407</v>
      </c>
      <c r="B457" t="s">
        <v>407</v>
      </c>
      <c r="C457" t="s">
        <v>407</v>
      </c>
      <c r="D457" t="s">
        <v>407</v>
      </c>
      <c r="E457" t="s">
        <v>407</v>
      </c>
      <c r="F457" t="s">
        <v>407</v>
      </c>
      <c r="G457" t="s">
        <v>407</v>
      </c>
      <c r="H457" t="s">
        <v>407</v>
      </c>
      <c r="I457" t="s">
        <v>407</v>
      </c>
      <c r="J457" t="s">
        <v>407</v>
      </c>
      <c r="K457" t="s">
        <v>407</v>
      </c>
      <c r="L457" t="s">
        <v>407</v>
      </c>
      <c r="M457" t="s">
        <v>407</v>
      </c>
      <c r="N457" t="s">
        <v>407</v>
      </c>
      <c r="O457" t="s">
        <v>407</v>
      </c>
      <c r="P457" t="s">
        <v>407</v>
      </c>
      <c r="Q457" t="s">
        <v>407</v>
      </c>
      <c r="R457" t="s">
        <v>407</v>
      </c>
      <c r="S457" t="s">
        <v>407</v>
      </c>
      <c r="T457" t="s">
        <v>407</v>
      </c>
      <c r="U457" t="s">
        <v>407</v>
      </c>
      <c r="V457" t="s">
        <v>407</v>
      </c>
      <c r="W457" t="s">
        <v>407</v>
      </c>
      <c r="X457" t="s">
        <v>407</v>
      </c>
      <c r="Y457" t="s">
        <v>407</v>
      </c>
      <c r="Z457" t="s">
        <v>407</v>
      </c>
      <c r="AA457" t="s">
        <v>407</v>
      </c>
      <c r="AB457" t="s">
        <v>407</v>
      </c>
      <c r="AC457" t="s">
        <v>707</v>
      </c>
      <c r="AD457" t="s">
        <v>706</v>
      </c>
      <c r="AE457">
        <v>10</v>
      </c>
      <c r="AF457">
        <v>6</v>
      </c>
      <c r="AH457" t="s">
        <v>408</v>
      </c>
      <c r="AJ457" t="s">
        <v>37</v>
      </c>
      <c r="AK457" t="s">
        <v>115</v>
      </c>
      <c r="AM457">
        <v>4285</v>
      </c>
      <c r="AN457">
        <v>1566</v>
      </c>
    </row>
    <row r="458" spans="1:40" x14ac:dyDescent="0.25">
      <c r="A458" t="s">
        <v>407</v>
      </c>
      <c r="B458" t="s">
        <v>407</v>
      </c>
      <c r="C458" t="s">
        <v>407</v>
      </c>
      <c r="D458" t="s">
        <v>407</v>
      </c>
      <c r="E458" t="s">
        <v>407</v>
      </c>
      <c r="F458" t="s">
        <v>407</v>
      </c>
      <c r="G458" t="s">
        <v>407</v>
      </c>
      <c r="H458" t="s">
        <v>407</v>
      </c>
      <c r="I458" t="s">
        <v>407</v>
      </c>
      <c r="J458" t="s">
        <v>407</v>
      </c>
      <c r="K458" t="s">
        <v>407</v>
      </c>
      <c r="L458" t="s">
        <v>407</v>
      </c>
      <c r="M458" t="s">
        <v>407</v>
      </c>
      <c r="N458" t="s">
        <v>407</v>
      </c>
      <c r="O458" t="s">
        <v>407</v>
      </c>
      <c r="P458" t="s">
        <v>407</v>
      </c>
      <c r="Q458" t="s">
        <v>407</v>
      </c>
      <c r="R458" t="s">
        <v>407</v>
      </c>
      <c r="S458" t="s">
        <v>407</v>
      </c>
      <c r="T458" t="s">
        <v>407</v>
      </c>
      <c r="U458" t="s">
        <v>407</v>
      </c>
      <c r="V458" t="s">
        <v>407</v>
      </c>
      <c r="W458" t="s">
        <v>407</v>
      </c>
      <c r="X458" t="s">
        <v>407</v>
      </c>
      <c r="Y458" t="s">
        <v>407</v>
      </c>
      <c r="Z458" t="s">
        <v>407</v>
      </c>
      <c r="AA458" t="s">
        <v>407</v>
      </c>
      <c r="AB458" t="s">
        <v>407</v>
      </c>
      <c r="AC458" t="s">
        <v>707</v>
      </c>
      <c r="AD458" t="s">
        <v>706</v>
      </c>
      <c r="AE458">
        <v>10</v>
      </c>
      <c r="AF458">
        <v>7</v>
      </c>
      <c r="AG458">
        <v>1</v>
      </c>
      <c r="AH458" t="s">
        <v>438</v>
      </c>
      <c r="AJ458" t="s">
        <v>59</v>
      </c>
      <c r="AK458" t="s">
        <v>114</v>
      </c>
      <c r="AM458">
        <v>3053</v>
      </c>
      <c r="AN458">
        <v>1774</v>
      </c>
    </row>
    <row r="459" spans="1:40" x14ac:dyDescent="0.25">
      <c r="A459" t="s">
        <v>407</v>
      </c>
      <c r="B459" t="s">
        <v>407</v>
      </c>
      <c r="C459" t="s">
        <v>407</v>
      </c>
      <c r="D459" t="s">
        <v>407</v>
      </c>
      <c r="E459" t="s">
        <v>407</v>
      </c>
      <c r="F459" t="s">
        <v>407</v>
      </c>
      <c r="G459" t="s">
        <v>407</v>
      </c>
      <c r="H459" t="s">
        <v>407</v>
      </c>
      <c r="I459" t="s">
        <v>407</v>
      </c>
      <c r="J459" t="s">
        <v>407</v>
      </c>
      <c r="K459" t="s">
        <v>407</v>
      </c>
      <c r="L459" t="s">
        <v>407</v>
      </c>
      <c r="M459" t="s">
        <v>407</v>
      </c>
      <c r="N459" t="s">
        <v>407</v>
      </c>
      <c r="O459" t="s">
        <v>407</v>
      </c>
      <c r="P459" t="s">
        <v>407</v>
      </c>
      <c r="Q459" t="s">
        <v>407</v>
      </c>
      <c r="R459" t="s">
        <v>407</v>
      </c>
      <c r="S459" t="s">
        <v>407</v>
      </c>
      <c r="T459" t="s">
        <v>407</v>
      </c>
      <c r="U459" t="s">
        <v>407</v>
      </c>
      <c r="V459" t="s">
        <v>407</v>
      </c>
      <c r="W459" t="s">
        <v>407</v>
      </c>
      <c r="X459" t="s">
        <v>407</v>
      </c>
      <c r="Y459" t="s">
        <v>407</v>
      </c>
      <c r="Z459" t="s">
        <v>407</v>
      </c>
      <c r="AA459" t="s">
        <v>407</v>
      </c>
      <c r="AB459" t="s">
        <v>407</v>
      </c>
      <c r="AC459" t="s">
        <v>707</v>
      </c>
      <c r="AD459" t="s">
        <v>706</v>
      </c>
      <c r="AE459">
        <v>10</v>
      </c>
      <c r="AF459">
        <v>8</v>
      </c>
      <c r="AG459">
        <v>3</v>
      </c>
      <c r="AH459" t="s">
        <v>410</v>
      </c>
      <c r="AJ459" t="s">
        <v>40</v>
      </c>
      <c r="AK459" t="s">
        <v>118</v>
      </c>
      <c r="AM459">
        <v>4329</v>
      </c>
      <c r="AN459">
        <v>2894</v>
      </c>
    </row>
    <row r="460" spans="1:40" x14ac:dyDescent="0.25">
      <c r="A460" t="s">
        <v>407</v>
      </c>
      <c r="B460" t="s">
        <v>407</v>
      </c>
      <c r="C460" t="s">
        <v>407</v>
      </c>
      <c r="D460" t="s">
        <v>407</v>
      </c>
      <c r="E460" t="s">
        <v>407</v>
      </c>
      <c r="F460" t="s">
        <v>407</v>
      </c>
      <c r="G460" t="s">
        <v>407</v>
      </c>
      <c r="H460" t="s">
        <v>407</v>
      </c>
      <c r="I460" t="s">
        <v>407</v>
      </c>
      <c r="J460" t="s">
        <v>407</v>
      </c>
      <c r="K460" t="s">
        <v>407</v>
      </c>
      <c r="L460" t="s">
        <v>407</v>
      </c>
      <c r="M460" t="s">
        <v>407</v>
      </c>
      <c r="N460" t="s">
        <v>407</v>
      </c>
      <c r="O460" t="s">
        <v>407</v>
      </c>
      <c r="P460" t="s">
        <v>407</v>
      </c>
      <c r="Q460" t="s">
        <v>407</v>
      </c>
      <c r="R460" t="s">
        <v>407</v>
      </c>
      <c r="S460" t="s">
        <v>407</v>
      </c>
      <c r="T460" t="s">
        <v>407</v>
      </c>
      <c r="U460" t="s">
        <v>407</v>
      </c>
      <c r="V460" t="s">
        <v>407</v>
      </c>
      <c r="W460" t="s">
        <v>407</v>
      </c>
      <c r="X460" t="s">
        <v>407</v>
      </c>
      <c r="Y460" t="s">
        <v>407</v>
      </c>
      <c r="Z460" t="s">
        <v>407</v>
      </c>
      <c r="AA460" t="s">
        <v>407</v>
      </c>
      <c r="AB460" t="s">
        <v>407</v>
      </c>
      <c r="AC460" t="s">
        <v>707</v>
      </c>
      <c r="AD460" t="s">
        <v>706</v>
      </c>
      <c r="AE460">
        <v>10</v>
      </c>
      <c r="AF460">
        <v>9</v>
      </c>
      <c r="AG460">
        <v>3</v>
      </c>
      <c r="AH460" t="s">
        <v>410</v>
      </c>
      <c r="AJ460" t="s">
        <v>40</v>
      </c>
      <c r="AK460" t="s">
        <v>118</v>
      </c>
      <c r="AM460">
        <v>4084</v>
      </c>
      <c r="AN460">
        <v>2124</v>
      </c>
    </row>
    <row r="461" spans="1:40" x14ac:dyDescent="0.25">
      <c r="A461" t="s">
        <v>407</v>
      </c>
      <c r="B461" t="s">
        <v>407</v>
      </c>
      <c r="C461" t="s">
        <v>407</v>
      </c>
      <c r="D461" t="s">
        <v>407</v>
      </c>
      <c r="E461" t="s">
        <v>407</v>
      </c>
      <c r="F461" t="s">
        <v>407</v>
      </c>
      <c r="G461" t="s">
        <v>407</v>
      </c>
      <c r="H461" t="s">
        <v>407</v>
      </c>
      <c r="I461" t="s">
        <v>407</v>
      </c>
      <c r="J461" t="s">
        <v>407</v>
      </c>
      <c r="K461" t="s">
        <v>407</v>
      </c>
      <c r="L461" t="s">
        <v>407</v>
      </c>
      <c r="M461" t="s">
        <v>407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407</v>
      </c>
      <c r="Z461" t="s">
        <v>407</v>
      </c>
      <c r="AA461" t="s">
        <v>407</v>
      </c>
      <c r="AB461" t="s">
        <v>407</v>
      </c>
      <c r="AC461" t="s">
        <v>707</v>
      </c>
      <c r="AD461" t="s">
        <v>706</v>
      </c>
      <c r="AE461">
        <v>10</v>
      </c>
      <c r="AF461">
        <v>10</v>
      </c>
      <c r="AH461" t="s">
        <v>493</v>
      </c>
      <c r="AJ461" t="s">
        <v>93</v>
      </c>
      <c r="AK461" t="s">
        <v>120</v>
      </c>
      <c r="AM461">
        <v>1168</v>
      </c>
      <c r="AN461">
        <v>1655</v>
      </c>
    </row>
    <row r="462" spans="1:40" x14ac:dyDescent="0.25">
      <c r="A462" t="s">
        <v>407</v>
      </c>
      <c r="B462" t="s">
        <v>407</v>
      </c>
      <c r="C462" t="s">
        <v>407</v>
      </c>
      <c r="D462" t="s">
        <v>407</v>
      </c>
      <c r="E462" t="s">
        <v>407</v>
      </c>
      <c r="F462" t="s">
        <v>407</v>
      </c>
      <c r="G462" t="s">
        <v>407</v>
      </c>
      <c r="H462" t="s">
        <v>407</v>
      </c>
      <c r="I462" t="s">
        <v>407</v>
      </c>
      <c r="J462" t="s">
        <v>407</v>
      </c>
      <c r="K462" t="s">
        <v>407</v>
      </c>
      <c r="L462" t="s">
        <v>407</v>
      </c>
      <c r="M462" t="s">
        <v>407</v>
      </c>
      <c r="N462" t="s">
        <v>407</v>
      </c>
      <c r="O462" t="s">
        <v>407</v>
      </c>
      <c r="P462" t="s">
        <v>407</v>
      </c>
      <c r="Q462" t="s">
        <v>407</v>
      </c>
      <c r="R462" t="s">
        <v>407</v>
      </c>
      <c r="S462" t="s">
        <v>407</v>
      </c>
      <c r="T462" t="s">
        <v>407</v>
      </c>
      <c r="U462" t="s">
        <v>407</v>
      </c>
      <c r="V462" t="s">
        <v>407</v>
      </c>
      <c r="W462" t="s">
        <v>407</v>
      </c>
      <c r="X462" t="s">
        <v>407</v>
      </c>
      <c r="Y462" t="s">
        <v>407</v>
      </c>
      <c r="Z462" t="s">
        <v>407</v>
      </c>
      <c r="AA462" t="s">
        <v>407</v>
      </c>
      <c r="AB462" t="s">
        <v>407</v>
      </c>
      <c r="AC462" t="s">
        <v>709</v>
      </c>
      <c r="AD462" t="s">
        <v>708</v>
      </c>
      <c r="AE462">
        <v>10</v>
      </c>
      <c r="AF462">
        <v>1</v>
      </c>
      <c r="AH462" t="s">
        <v>415</v>
      </c>
      <c r="AJ462" t="s">
        <v>44</v>
      </c>
      <c r="AK462" t="s">
        <v>120</v>
      </c>
      <c r="AM462">
        <v>3915</v>
      </c>
      <c r="AN462">
        <v>2124</v>
      </c>
    </row>
    <row r="463" spans="1:40" x14ac:dyDescent="0.25">
      <c r="A463" t="s">
        <v>407</v>
      </c>
      <c r="B463" t="s">
        <v>407</v>
      </c>
      <c r="C463" t="s">
        <v>407</v>
      </c>
      <c r="D463" t="s">
        <v>407</v>
      </c>
      <c r="E463" t="s">
        <v>407</v>
      </c>
      <c r="F463" t="s">
        <v>407</v>
      </c>
      <c r="G463" t="s">
        <v>407</v>
      </c>
      <c r="H463" t="s">
        <v>407</v>
      </c>
      <c r="I463" t="s">
        <v>407</v>
      </c>
      <c r="J463" t="s">
        <v>407</v>
      </c>
      <c r="K463" t="s">
        <v>407</v>
      </c>
      <c r="L463" t="s">
        <v>407</v>
      </c>
      <c r="M463" t="s">
        <v>407</v>
      </c>
      <c r="N463" t="s">
        <v>407</v>
      </c>
      <c r="O463" t="s">
        <v>407</v>
      </c>
      <c r="P463" t="s">
        <v>407</v>
      </c>
      <c r="Q463" t="s">
        <v>407</v>
      </c>
      <c r="R463" t="s">
        <v>407</v>
      </c>
      <c r="S463" t="s">
        <v>407</v>
      </c>
      <c r="T463" t="s">
        <v>407</v>
      </c>
      <c r="U463" t="s">
        <v>407</v>
      </c>
      <c r="V463" t="s">
        <v>407</v>
      </c>
      <c r="W463" t="s">
        <v>407</v>
      </c>
      <c r="X463" t="s">
        <v>407</v>
      </c>
      <c r="Y463" t="s">
        <v>407</v>
      </c>
      <c r="Z463" t="s">
        <v>407</v>
      </c>
      <c r="AA463" t="s">
        <v>407</v>
      </c>
      <c r="AB463" t="s">
        <v>407</v>
      </c>
      <c r="AC463" t="s">
        <v>709</v>
      </c>
      <c r="AD463" t="s">
        <v>708</v>
      </c>
      <c r="AE463">
        <v>10</v>
      </c>
      <c r="AF463">
        <v>2</v>
      </c>
      <c r="AH463" t="s">
        <v>411</v>
      </c>
      <c r="AJ463" t="s">
        <v>41</v>
      </c>
      <c r="AK463" t="s">
        <v>119</v>
      </c>
      <c r="AM463">
        <v>2101</v>
      </c>
      <c r="AN463">
        <v>503</v>
      </c>
    </row>
    <row r="464" spans="1:40" x14ac:dyDescent="0.25">
      <c r="A464" t="s">
        <v>407</v>
      </c>
      <c r="B464" t="s">
        <v>407</v>
      </c>
      <c r="C464" t="s">
        <v>407</v>
      </c>
      <c r="D464" t="s">
        <v>407</v>
      </c>
      <c r="E464" t="s">
        <v>407</v>
      </c>
      <c r="F464" t="s">
        <v>407</v>
      </c>
      <c r="G464" t="s">
        <v>407</v>
      </c>
      <c r="H464" t="s">
        <v>407</v>
      </c>
      <c r="I464" t="s">
        <v>407</v>
      </c>
      <c r="J464" t="s">
        <v>407</v>
      </c>
      <c r="K464" t="s">
        <v>407</v>
      </c>
      <c r="L464" t="s">
        <v>407</v>
      </c>
      <c r="M464" t="s">
        <v>407</v>
      </c>
      <c r="N464" t="s">
        <v>407</v>
      </c>
      <c r="O464" t="s">
        <v>407</v>
      </c>
      <c r="P464" t="s">
        <v>407</v>
      </c>
      <c r="Q464" t="s">
        <v>407</v>
      </c>
      <c r="R464" t="s">
        <v>407</v>
      </c>
      <c r="S464" t="s">
        <v>407</v>
      </c>
      <c r="T464" t="s">
        <v>407</v>
      </c>
      <c r="U464" t="s">
        <v>407</v>
      </c>
      <c r="V464" t="s">
        <v>407</v>
      </c>
      <c r="W464" t="s">
        <v>407</v>
      </c>
      <c r="X464" t="s">
        <v>407</v>
      </c>
      <c r="Y464" t="s">
        <v>407</v>
      </c>
      <c r="Z464" t="s">
        <v>407</v>
      </c>
      <c r="AA464" t="s">
        <v>407</v>
      </c>
      <c r="AB464" t="s">
        <v>407</v>
      </c>
      <c r="AC464" t="s">
        <v>709</v>
      </c>
      <c r="AD464" t="s">
        <v>708</v>
      </c>
      <c r="AE464">
        <v>10</v>
      </c>
      <c r="AF464">
        <v>3</v>
      </c>
      <c r="AH464" t="s">
        <v>408</v>
      </c>
      <c r="AJ464" t="s">
        <v>37</v>
      </c>
      <c r="AK464" t="s">
        <v>115</v>
      </c>
      <c r="AM464">
        <v>3565</v>
      </c>
      <c r="AN464">
        <v>1470</v>
      </c>
    </row>
    <row r="465" spans="1:40" x14ac:dyDescent="0.25">
      <c r="A465" t="s">
        <v>407</v>
      </c>
      <c r="B465" t="s">
        <v>407</v>
      </c>
      <c r="C465" t="s">
        <v>407</v>
      </c>
      <c r="D465" t="s">
        <v>407</v>
      </c>
      <c r="E465" t="s">
        <v>407</v>
      </c>
      <c r="F465" t="s">
        <v>407</v>
      </c>
      <c r="G465" t="s">
        <v>407</v>
      </c>
      <c r="H465" t="s">
        <v>407</v>
      </c>
      <c r="I465" t="s">
        <v>407</v>
      </c>
      <c r="J465" t="s">
        <v>407</v>
      </c>
      <c r="K465" t="s">
        <v>407</v>
      </c>
      <c r="L465" t="s">
        <v>407</v>
      </c>
      <c r="M465" t="s">
        <v>407</v>
      </c>
      <c r="N465" t="s">
        <v>407</v>
      </c>
      <c r="O465" t="s">
        <v>407</v>
      </c>
      <c r="P465" t="s">
        <v>407</v>
      </c>
      <c r="Q465" t="s">
        <v>407</v>
      </c>
      <c r="R465" t="s">
        <v>407</v>
      </c>
      <c r="S465" t="s">
        <v>407</v>
      </c>
      <c r="T465" t="s">
        <v>407</v>
      </c>
      <c r="U465" t="s">
        <v>407</v>
      </c>
      <c r="V465" t="s">
        <v>407</v>
      </c>
      <c r="W465" t="s">
        <v>407</v>
      </c>
      <c r="X465" t="s">
        <v>407</v>
      </c>
      <c r="Y465" t="s">
        <v>407</v>
      </c>
      <c r="Z465" t="s">
        <v>407</v>
      </c>
      <c r="AA465" t="s">
        <v>407</v>
      </c>
      <c r="AB465" t="s">
        <v>407</v>
      </c>
      <c r="AC465" t="s">
        <v>709</v>
      </c>
      <c r="AD465" t="s">
        <v>708</v>
      </c>
      <c r="AE465">
        <v>10</v>
      </c>
      <c r="AF465">
        <v>4</v>
      </c>
      <c r="AG465">
        <v>1</v>
      </c>
      <c r="AH465" t="s">
        <v>450</v>
      </c>
      <c r="AJ465" t="s">
        <v>67</v>
      </c>
      <c r="AK465" t="s">
        <v>114</v>
      </c>
      <c r="AM465">
        <v>1319</v>
      </c>
      <c r="AN465">
        <v>327</v>
      </c>
    </row>
    <row r="466" spans="1:40" x14ac:dyDescent="0.25">
      <c r="A466" t="s">
        <v>407</v>
      </c>
      <c r="B466" t="s">
        <v>407</v>
      </c>
      <c r="C466" t="s">
        <v>407</v>
      </c>
      <c r="D466" t="s">
        <v>407</v>
      </c>
      <c r="E466" t="s">
        <v>407</v>
      </c>
      <c r="F466" t="s">
        <v>407</v>
      </c>
      <c r="G466" t="s">
        <v>407</v>
      </c>
      <c r="H466" t="s">
        <v>407</v>
      </c>
      <c r="I466" t="s">
        <v>407</v>
      </c>
      <c r="J466" t="s">
        <v>407</v>
      </c>
      <c r="K466" t="s">
        <v>407</v>
      </c>
      <c r="L466" t="s">
        <v>407</v>
      </c>
      <c r="M466" t="s">
        <v>407</v>
      </c>
      <c r="N466" t="s">
        <v>407</v>
      </c>
      <c r="O466" t="s">
        <v>407</v>
      </c>
      <c r="P466" t="s">
        <v>407</v>
      </c>
      <c r="Q466" t="s">
        <v>407</v>
      </c>
      <c r="R466" t="s">
        <v>407</v>
      </c>
      <c r="S466" t="s">
        <v>407</v>
      </c>
      <c r="T466" t="s">
        <v>407</v>
      </c>
      <c r="U466" t="s">
        <v>407</v>
      </c>
      <c r="V466" t="s">
        <v>407</v>
      </c>
      <c r="W466" t="s">
        <v>407</v>
      </c>
      <c r="X466" t="s">
        <v>407</v>
      </c>
      <c r="Y466" t="s">
        <v>407</v>
      </c>
      <c r="Z466" t="s">
        <v>407</v>
      </c>
      <c r="AA466" t="s">
        <v>407</v>
      </c>
      <c r="AB466" t="s">
        <v>407</v>
      </c>
      <c r="AC466" t="s">
        <v>709</v>
      </c>
      <c r="AD466" t="s">
        <v>708</v>
      </c>
      <c r="AE466">
        <v>10</v>
      </c>
      <c r="AF466">
        <v>5</v>
      </c>
      <c r="AH466" t="s">
        <v>408</v>
      </c>
      <c r="AJ466" t="s">
        <v>37</v>
      </c>
      <c r="AK466" t="s">
        <v>115</v>
      </c>
      <c r="AM466">
        <v>2257</v>
      </c>
      <c r="AN466">
        <v>979</v>
      </c>
    </row>
    <row r="467" spans="1:40" x14ac:dyDescent="0.25">
      <c r="A467" t="s">
        <v>407</v>
      </c>
      <c r="B467" t="s">
        <v>407</v>
      </c>
      <c r="C467" t="s">
        <v>407</v>
      </c>
      <c r="D467" t="s">
        <v>407</v>
      </c>
      <c r="E467" t="s">
        <v>407</v>
      </c>
      <c r="F467" t="s">
        <v>407</v>
      </c>
      <c r="G467" t="s">
        <v>407</v>
      </c>
      <c r="H467" t="s">
        <v>407</v>
      </c>
      <c r="I467" t="s">
        <v>407</v>
      </c>
      <c r="J467" t="s">
        <v>407</v>
      </c>
      <c r="K467" t="s">
        <v>407</v>
      </c>
      <c r="L467" t="s">
        <v>407</v>
      </c>
      <c r="M467" t="s">
        <v>407</v>
      </c>
      <c r="N467" t="s">
        <v>407</v>
      </c>
      <c r="O467" t="s">
        <v>407</v>
      </c>
      <c r="P467" t="s">
        <v>407</v>
      </c>
      <c r="Q467" t="s">
        <v>407</v>
      </c>
      <c r="R467" t="s">
        <v>407</v>
      </c>
      <c r="S467" t="s">
        <v>407</v>
      </c>
      <c r="T467" t="s">
        <v>407</v>
      </c>
      <c r="U467" t="s">
        <v>407</v>
      </c>
      <c r="V467" t="s">
        <v>407</v>
      </c>
      <c r="W467" t="s">
        <v>407</v>
      </c>
      <c r="X467" t="s">
        <v>407</v>
      </c>
      <c r="Y467" t="s">
        <v>407</v>
      </c>
      <c r="Z467" t="s">
        <v>407</v>
      </c>
      <c r="AA467" t="s">
        <v>407</v>
      </c>
      <c r="AB467" t="s">
        <v>407</v>
      </c>
      <c r="AC467" t="s">
        <v>709</v>
      </c>
      <c r="AD467" t="s">
        <v>708</v>
      </c>
      <c r="AE467">
        <v>10</v>
      </c>
      <c r="AF467">
        <v>6</v>
      </c>
      <c r="AG467">
        <v>1</v>
      </c>
      <c r="AH467" t="s">
        <v>409</v>
      </c>
      <c r="AJ467" t="s">
        <v>38</v>
      </c>
      <c r="AK467" t="s">
        <v>114</v>
      </c>
      <c r="AM467">
        <v>1679</v>
      </c>
      <c r="AN467">
        <v>1262</v>
      </c>
    </row>
    <row r="468" spans="1:40" x14ac:dyDescent="0.25">
      <c r="A468" t="s">
        <v>407</v>
      </c>
      <c r="B468" t="s">
        <v>407</v>
      </c>
      <c r="C468" t="s">
        <v>407</v>
      </c>
      <c r="D468" t="s">
        <v>407</v>
      </c>
      <c r="E468" t="s">
        <v>407</v>
      </c>
      <c r="F468" t="s">
        <v>407</v>
      </c>
      <c r="G468" t="s">
        <v>407</v>
      </c>
      <c r="H468" t="s">
        <v>407</v>
      </c>
      <c r="I468" t="s">
        <v>407</v>
      </c>
      <c r="J468" t="s">
        <v>407</v>
      </c>
      <c r="K468" t="s">
        <v>407</v>
      </c>
      <c r="L468" t="s">
        <v>407</v>
      </c>
      <c r="M468" t="s">
        <v>407</v>
      </c>
      <c r="N468" t="s">
        <v>407</v>
      </c>
      <c r="O468" t="s">
        <v>407</v>
      </c>
      <c r="P468" t="s">
        <v>407</v>
      </c>
      <c r="Q468" t="s">
        <v>407</v>
      </c>
      <c r="R468" t="s">
        <v>407</v>
      </c>
      <c r="S468" t="s">
        <v>407</v>
      </c>
      <c r="T468" t="s">
        <v>407</v>
      </c>
      <c r="U468" t="s">
        <v>407</v>
      </c>
      <c r="V468" t="s">
        <v>407</v>
      </c>
      <c r="W468" t="s">
        <v>407</v>
      </c>
      <c r="X468" t="s">
        <v>407</v>
      </c>
      <c r="Y468" t="s">
        <v>407</v>
      </c>
      <c r="Z468" t="s">
        <v>407</v>
      </c>
      <c r="AA468" t="s">
        <v>407</v>
      </c>
      <c r="AB468" t="s">
        <v>407</v>
      </c>
      <c r="AC468" t="s">
        <v>709</v>
      </c>
      <c r="AD468" t="s">
        <v>708</v>
      </c>
      <c r="AE468">
        <v>10</v>
      </c>
      <c r="AF468">
        <v>7</v>
      </c>
      <c r="AH468" t="s">
        <v>408</v>
      </c>
      <c r="AJ468" t="s">
        <v>37</v>
      </c>
      <c r="AK468" t="s">
        <v>115</v>
      </c>
      <c r="AM468">
        <v>3252</v>
      </c>
      <c r="AN468">
        <v>1728</v>
      </c>
    </row>
    <row r="469" spans="1:40" x14ac:dyDescent="0.25">
      <c r="A469" t="s">
        <v>407</v>
      </c>
      <c r="B469" t="s">
        <v>407</v>
      </c>
      <c r="C469" t="s">
        <v>407</v>
      </c>
      <c r="D469" t="s">
        <v>407</v>
      </c>
      <c r="E469" t="s">
        <v>407</v>
      </c>
      <c r="F469" t="s">
        <v>407</v>
      </c>
      <c r="G469" t="s">
        <v>407</v>
      </c>
      <c r="H469" t="s">
        <v>407</v>
      </c>
      <c r="I469" t="s">
        <v>407</v>
      </c>
      <c r="J469" t="s">
        <v>407</v>
      </c>
      <c r="K469" t="s">
        <v>407</v>
      </c>
      <c r="L469" t="s">
        <v>407</v>
      </c>
      <c r="M469" t="s">
        <v>407</v>
      </c>
      <c r="N469" t="s">
        <v>407</v>
      </c>
      <c r="O469" t="s">
        <v>407</v>
      </c>
      <c r="P469" t="s">
        <v>407</v>
      </c>
      <c r="Q469" t="s">
        <v>407</v>
      </c>
      <c r="R469" t="s">
        <v>407</v>
      </c>
      <c r="S469" t="s">
        <v>407</v>
      </c>
      <c r="T469" t="s">
        <v>407</v>
      </c>
      <c r="U469" t="s">
        <v>407</v>
      </c>
      <c r="V469" t="s">
        <v>407</v>
      </c>
      <c r="W469" t="s">
        <v>407</v>
      </c>
      <c r="X469" t="s">
        <v>407</v>
      </c>
      <c r="Y469" t="s">
        <v>407</v>
      </c>
      <c r="Z469" t="s">
        <v>407</v>
      </c>
      <c r="AA469" t="s">
        <v>407</v>
      </c>
      <c r="AB469" t="s">
        <v>407</v>
      </c>
      <c r="AC469" t="s">
        <v>709</v>
      </c>
      <c r="AD469" t="s">
        <v>708</v>
      </c>
      <c r="AE469">
        <v>10</v>
      </c>
      <c r="AF469">
        <v>8</v>
      </c>
      <c r="AH469" t="s">
        <v>408</v>
      </c>
      <c r="AJ469" t="s">
        <v>37</v>
      </c>
      <c r="AK469" t="s">
        <v>115</v>
      </c>
      <c r="AM469">
        <v>4136</v>
      </c>
      <c r="AN469">
        <v>496</v>
      </c>
    </row>
    <row r="470" spans="1:40" x14ac:dyDescent="0.25">
      <c r="A470" t="s">
        <v>407</v>
      </c>
      <c r="B470" t="s">
        <v>407</v>
      </c>
      <c r="C470" t="s">
        <v>407</v>
      </c>
      <c r="D470" t="s">
        <v>407</v>
      </c>
      <c r="E470" t="s">
        <v>407</v>
      </c>
      <c r="F470" t="s">
        <v>407</v>
      </c>
      <c r="G470" t="s">
        <v>407</v>
      </c>
      <c r="H470" t="s">
        <v>407</v>
      </c>
      <c r="I470" t="s">
        <v>407</v>
      </c>
      <c r="J470" t="s">
        <v>407</v>
      </c>
      <c r="K470" t="s">
        <v>407</v>
      </c>
      <c r="L470" t="s">
        <v>407</v>
      </c>
      <c r="M470" t="s">
        <v>407</v>
      </c>
      <c r="N470" t="s">
        <v>407</v>
      </c>
      <c r="O470" t="s">
        <v>407</v>
      </c>
      <c r="P470" t="s">
        <v>407</v>
      </c>
      <c r="Q470" t="s">
        <v>407</v>
      </c>
      <c r="R470" t="s">
        <v>407</v>
      </c>
      <c r="S470" t="s">
        <v>407</v>
      </c>
      <c r="T470" t="s">
        <v>407</v>
      </c>
      <c r="U470" t="s">
        <v>407</v>
      </c>
      <c r="V470" t="s">
        <v>407</v>
      </c>
      <c r="W470" t="s">
        <v>407</v>
      </c>
      <c r="X470" t="s">
        <v>407</v>
      </c>
      <c r="Y470" t="s">
        <v>407</v>
      </c>
      <c r="Z470" t="s">
        <v>407</v>
      </c>
      <c r="AA470" t="s">
        <v>407</v>
      </c>
      <c r="AB470" t="s">
        <v>407</v>
      </c>
      <c r="AC470" t="s">
        <v>709</v>
      </c>
      <c r="AD470" t="s">
        <v>708</v>
      </c>
      <c r="AE470">
        <v>10</v>
      </c>
      <c r="AF470">
        <v>9</v>
      </c>
      <c r="AH470" t="s">
        <v>408</v>
      </c>
      <c r="AJ470" t="s">
        <v>37</v>
      </c>
      <c r="AK470" t="s">
        <v>115</v>
      </c>
      <c r="AM470">
        <v>2360</v>
      </c>
      <c r="AN470">
        <v>1513</v>
      </c>
    </row>
    <row r="471" spans="1:40" x14ac:dyDescent="0.25">
      <c r="A471" t="s">
        <v>407</v>
      </c>
      <c r="B471" t="s">
        <v>407</v>
      </c>
      <c r="C471" t="s">
        <v>407</v>
      </c>
      <c r="D471" t="s">
        <v>407</v>
      </c>
      <c r="E471" t="s">
        <v>407</v>
      </c>
      <c r="F471" t="s">
        <v>407</v>
      </c>
      <c r="G471" t="s">
        <v>407</v>
      </c>
      <c r="H471" t="s">
        <v>407</v>
      </c>
      <c r="I471" t="s">
        <v>407</v>
      </c>
      <c r="J471" t="s">
        <v>407</v>
      </c>
      <c r="K471" t="s">
        <v>407</v>
      </c>
      <c r="L471" t="s">
        <v>407</v>
      </c>
      <c r="M471" t="s">
        <v>407</v>
      </c>
      <c r="N471" t="s">
        <v>407</v>
      </c>
      <c r="O471" t="s">
        <v>407</v>
      </c>
      <c r="P471" t="s">
        <v>407</v>
      </c>
      <c r="Q471" t="s">
        <v>407</v>
      </c>
      <c r="R471" t="s">
        <v>407</v>
      </c>
      <c r="S471" t="s">
        <v>407</v>
      </c>
      <c r="T471" t="s">
        <v>407</v>
      </c>
      <c r="U471" t="s">
        <v>407</v>
      </c>
      <c r="V471" t="s">
        <v>407</v>
      </c>
      <c r="W471" t="s">
        <v>407</v>
      </c>
      <c r="X471" t="s">
        <v>407</v>
      </c>
      <c r="Y471" t="s">
        <v>407</v>
      </c>
      <c r="Z471" t="s">
        <v>407</v>
      </c>
      <c r="AA471" t="s">
        <v>407</v>
      </c>
      <c r="AB471" t="s">
        <v>407</v>
      </c>
      <c r="AC471" t="s">
        <v>709</v>
      </c>
      <c r="AD471" t="s">
        <v>708</v>
      </c>
      <c r="AE471">
        <v>10</v>
      </c>
      <c r="AF471">
        <v>10</v>
      </c>
      <c r="AH471" t="s">
        <v>416</v>
      </c>
      <c r="AJ471" t="s">
        <v>46</v>
      </c>
      <c r="AK471" t="s">
        <v>115</v>
      </c>
      <c r="AM471">
        <v>3784</v>
      </c>
      <c r="AN471">
        <v>1095</v>
      </c>
    </row>
    <row r="472" spans="1:40" x14ac:dyDescent="0.25">
      <c r="A472" t="s">
        <v>407</v>
      </c>
      <c r="B472" t="s">
        <v>407</v>
      </c>
      <c r="C472" t="s">
        <v>407</v>
      </c>
      <c r="D472" t="s">
        <v>407</v>
      </c>
      <c r="E472" t="s">
        <v>407</v>
      </c>
      <c r="F472" t="s">
        <v>407</v>
      </c>
      <c r="G472" t="s">
        <v>407</v>
      </c>
      <c r="H472" t="s">
        <v>407</v>
      </c>
      <c r="I472" t="s">
        <v>407</v>
      </c>
      <c r="J472" t="s">
        <v>407</v>
      </c>
      <c r="K472" t="s">
        <v>407</v>
      </c>
      <c r="L472" t="s">
        <v>407</v>
      </c>
      <c r="M472" t="s">
        <v>407</v>
      </c>
      <c r="N472" t="s">
        <v>407</v>
      </c>
      <c r="O472" t="s">
        <v>407</v>
      </c>
      <c r="P472" t="s">
        <v>407</v>
      </c>
      <c r="Q472" t="s">
        <v>407</v>
      </c>
      <c r="R472" t="s">
        <v>407</v>
      </c>
      <c r="S472" t="s">
        <v>407</v>
      </c>
      <c r="T472" t="s">
        <v>407</v>
      </c>
      <c r="U472" t="s">
        <v>407</v>
      </c>
      <c r="V472" t="s">
        <v>407</v>
      </c>
      <c r="W472" t="s">
        <v>407</v>
      </c>
      <c r="X472" t="s">
        <v>407</v>
      </c>
      <c r="Y472" t="s">
        <v>407</v>
      </c>
      <c r="Z472" t="s">
        <v>407</v>
      </c>
      <c r="AA472" t="s">
        <v>407</v>
      </c>
      <c r="AB472" t="s">
        <v>407</v>
      </c>
      <c r="AC472" t="s">
        <v>711</v>
      </c>
      <c r="AD472" t="s">
        <v>710</v>
      </c>
      <c r="AE472">
        <v>10</v>
      </c>
      <c r="AF472">
        <v>1</v>
      </c>
      <c r="AH472" t="s">
        <v>408</v>
      </c>
      <c r="AJ472" t="s">
        <v>37</v>
      </c>
      <c r="AK472" t="s">
        <v>115</v>
      </c>
      <c r="AM472">
        <v>3991</v>
      </c>
      <c r="AN472">
        <v>974</v>
      </c>
    </row>
    <row r="473" spans="1:40" x14ac:dyDescent="0.25">
      <c r="A473" t="s">
        <v>407</v>
      </c>
      <c r="B473" t="s">
        <v>407</v>
      </c>
      <c r="C473" t="s">
        <v>407</v>
      </c>
      <c r="D473" t="s">
        <v>407</v>
      </c>
      <c r="E473" t="s">
        <v>407</v>
      </c>
      <c r="F473" t="s">
        <v>407</v>
      </c>
      <c r="G473" t="s">
        <v>407</v>
      </c>
      <c r="H473" t="s">
        <v>407</v>
      </c>
      <c r="I473" t="s">
        <v>407</v>
      </c>
      <c r="J473" t="s">
        <v>407</v>
      </c>
      <c r="K473" t="s">
        <v>407</v>
      </c>
      <c r="L473" t="s">
        <v>407</v>
      </c>
      <c r="M473" t="s">
        <v>407</v>
      </c>
      <c r="N473" t="s">
        <v>407</v>
      </c>
      <c r="O473" t="s">
        <v>407</v>
      </c>
      <c r="P473" t="s">
        <v>407</v>
      </c>
      <c r="Q473" t="s">
        <v>407</v>
      </c>
      <c r="R473" t="s">
        <v>407</v>
      </c>
      <c r="S473" t="s">
        <v>407</v>
      </c>
      <c r="T473" t="s">
        <v>407</v>
      </c>
      <c r="U473" t="s">
        <v>407</v>
      </c>
      <c r="V473" t="s">
        <v>407</v>
      </c>
      <c r="W473" t="s">
        <v>407</v>
      </c>
      <c r="X473" t="s">
        <v>407</v>
      </c>
      <c r="Y473" t="s">
        <v>407</v>
      </c>
      <c r="Z473" t="s">
        <v>407</v>
      </c>
      <c r="AA473" t="s">
        <v>407</v>
      </c>
      <c r="AB473" t="s">
        <v>407</v>
      </c>
      <c r="AC473" t="s">
        <v>711</v>
      </c>
      <c r="AD473" t="s">
        <v>710</v>
      </c>
      <c r="AE473">
        <v>10</v>
      </c>
      <c r="AF473">
        <v>2</v>
      </c>
      <c r="AH473" t="s">
        <v>411</v>
      </c>
      <c r="AJ473" t="s">
        <v>41</v>
      </c>
      <c r="AK473" t="s">
        <v>119</v>
      </c>
      <c r="AM473">
        <v>1317</v>
      </c>
      <c r="AN473">
        <v>933</v>
      </c>
    </row>
    <row r="474" spans="1:40" x14ac:dyDescent="0.25">
      <c r="A474" t="s">
        <v>407</v>
      </c>
      <c r="B474" t="s">
        <v>407</v>
      </c>
      <c r="C474" t="s">
        <v>407</v>
      </c>
      <c r="D474" t="s">
        <v>407</v>
      </c>
      <c r="E474" t="s">
        <v>407</v>
      </c>
      <c r="F474" t="s">
        <v>407</v>
      </c>
      <c r="G474" t="s">
        <v>407</v>
      </c>
      <c r="H474" t="s">
        <v>407</v>
      </c>
      <c r="I474" t="s">
        <v>407</v>
      </c>
      <c r="J474" t="s">
        <v>407</v>
      </c>
      <c r="K474" t="s">
        <v>407</v>
      </c>
      <c r="L474" t="s">
        <v>407</v>
      </c>
      <c r="M474" t="s">
        <v>407</v>
      </c>
      <c r="N474" t="s">
        <v>407</v>
      </c>
      <c r="O474" t="s">
        <v>407</v>
      </c>
      <c r="P474" t="s">
        <v>407</v>
      </c>
      <c r="Q474" t="s">
        <v>407</v>
      </c>
      <c r="R474" t="s">
        <v>407</v>
      </c>
      <c r="S474" t="s">
        <v>407</v>
      </c>
      <c r="T474" t="s">
        <v>407</v>
      </c>
      <c r="U474" t="s">
        <v>407</v>
      </c>
      <c r="V474" t="s">
        <v>407</v>
      </c>
      <c r="W474" t="s">
        <v>407</v>
      </c>
      <c r="X474" t="s">
        <v>407</v>
      </c>
      <c r="Y474" t="s">
        <v>407</v>
      </c>
      <c r="Z474" t="s">
        <v>407</v>
      </c>
      <c r="AA474" t="s">
        <v>407</v>
      </c>
      <c r="AB474" t="s">
        <v>407</v>
      </c>
      <c r="AC474" t="s">
        <v>711</v>
      </c>
      <c r="AD474" t="s">
        <v>710</v>
      </c>
      <c r="AE474">
        <v>10</v>
      </c>
      <c r="AF474">
        <v>3</v>
      </c>
      <c r="AH474" t="s">
        <v>408</v>
      </c>
      <c r="AJ474" t="s">
        <v>37</v>
      </c>
      <c r="AK474" t="s">
        <v>115</v>
      </c>
      <c r="AM474">
        <v>1428</v>
      </c>
      <c r="AN474">
        <v>1410</v>
      </c>
    </row>
    <row r="475" spans="1:40" x14ac:dyDescent="0.25">
      <c r="A475" t="s">
        <v>407</v>
      </c>
      <c r="B475" t="s">
        <v>407</v>
      </c>
      <c r="C475" t="s">
        <v>407</v>
      </c>
      <c r="D475" t="s">
        <v>407</v>
      </c>
      <c r="E475" t="s">
        <v>407</v>
      </c>
      <c r="F475" t="s">
        <v>407</v>
      </c>
      <c r="G475" t="s">
        <v>407</v>
      </c>
      <c r="H475" t="s">
        <v>407</v>
      </c>
      <c r="I475" t="s">
        <v>407</v>
      </c>
      <c r="J475" t="s">
        <v>407</v>
      </c>
      <c r="K475" t="s">
        <v>407</v>
      </c>
      <c r="L475" t="s">
        <v>407</v>
      </c>
      <c r="M475" t="s">
        <v>407</v>
      </c>
      <c r="N475" t="s">
        <v>407</v>
      </c>
      <c r="O475" t="s">
        <v>407</v>
      </c>
      <c r="P475" t="s">
        <v>407</v>
      </c>
      <c r="Q475" t="s">
        <v>407</v>
      </c>
      <c r="R475" t="s">
        <v>407</v>
      </c>
      <c r="S475" t="s">
        <v>407</v>
      </c>
      <c r="T475" t="s">
        <v>407</v>
      </c>
      <c r="U475" t="s">
        <v>407</v>
      </c>
      <c r="V475" t="s">
        <v>407</v>
      </c>
      <c r="W475" t="s">
        <v>407</v>
      </c>
      <c r="X475" t="s">
        <v>407</v>
      </c>
      <c r="Y475" t="s">
        <v>407</v>
      </c>
      <c r="Z475" t="s">
        <v>407</v>
      </c>
      <c r="AA475" t="s">
        <v>407</v>
      </c>
      <c r="AB475" t="s">
        <v>407</v>
      </c>
      <c r="AC475" t="s">
        <v>711</v>
      </c>
      <c r="AD475" t="s">
        <v>710</v>
      </c>
      <c r="AE475">
        <v>10</v>
      </c>
      <c r="AF475">
        <v>4</v>
      </c>
      <c r="AG475">
        <v>3</v>
      </c>
      <c r="AH475" t="s">
        <v>410</v>
      </c>
      <c r="AJ475" t="s">
        <v>40</v>
      </c>
      <c r="AK475" t="s">
        <v>118</v>
      </c>
      <c r="AM475">
        <v>1316</v>
      </c>
      <c r="AN475">
        <v>3269</v>
      </c>
    </row>
    <row r="476" spans="1:40" x14ac:dyDescent="0.25">
      <c r="A476" t="s">
        <v>407</v>
      </c>
      <c r="B476" t="s">
        <v>407</v>
      </c>
      <c r="C476" t="s">
        <v>407</v>
      </c>
      <c r="D476" t="s">
        <v>407</v>
      </c>
      <c r="E476" t="s">
        <v>407</v>
      </c>
      <c r="F476" t="s">
        <v>407</v>
      </c>
      <c r="G476" t="s">
        <v>407</v>
      </c>
      <c r="H476" t="s">
        <v>407</v>
      </c>
      <c r="I476" t="s">
        <v>407</v>
      </c>
      <c r="J476" t="s">
        <v>407</v>
      </c>
      <c r="K476" t="s">
        <v>407</v>
      </c>
      <c r="L476" t="s">
        <v>407</v>
      </c>
      <c r="M476" t="s">
        <v>407</v>
      </c>
      <c r="N476" t="s">
        <v>407</v>
      </c>
      <c r="O476" t="s">
        <v>407</v>
      </c>
      <c r="P476" t="s">
        <v>407</v>
      </c>
      <c r="Q476" t="s">
        <v>407</v>
      </c>
      <c r="R476" t="s">
        <v>407</v>
      </c>
      <c r="S476" t="s">
        <v>407</v>
      </c>
      <c r="T476" t="s">
        <v>407</v>
      </c>
      <c r="U476" t="s">
        <v>407</v>
      </c>
      <c r="V476" t="s">
        <v>407</v>
      </c>
      <c r="W476" t="s">
        <v>407</v>
      </c>
      <c r="X476" t="s">
        <v>407</v>
      </c>
      <c r="Y476" t="s">
        <v>407</v>
      </c>
      <c r="Z476" t="s">
        <v>407</v>
      </c>
      <c r="AA476" t="s">
        <v>407</v>
      </c>
      <c r="AB476" t="s">
        <v>407</v>
      </c>
      <c r="AC476" t="s">
        <v>711</v>
      </c>
      <c r="AD476" t="s">
        <v>710</v>
      </c>
      <c r="AE476">
        <v>10</v>
      </c>
      <c r="AF476">
        <v>5</v>
      </c>
      <c r="AH476" t="s">
        <v>408</v>
      </c>
      <c r="AJ476" t="s">
        <v>37</v>
      </c>
      <c r="AK476" t="s">
        <v>115</v>
      </c>
      <c r="AM476">
        <v>3913</v>
      </c>
      <c r="AN476">
        <v>1118</v>
      </c>
    </row>
    <row r="477" spans="1:40" x14ac:dyDescent="0.25">
      <c r="A477" t="s">
        <v>407</v>
      </c>
      <c r="B477" t="s">
        <v>407</v>
      </c>
      <c r="C477" t="s">
        <v>407</v>
      </c>
      <c r="D477" t="s">
        <v>407</v>
      </c>
      <c r="E477" t="s">
        <v>407</v>
      </c>
      <c r="F477" t="s">
        <v>407</v>
      </c>
      <c r="G477" t="s">
        <v>407</v>
      </c>
      <c r="H477" t="s">
        <v>407</v>
      </c>
      <c r="I477" t="s">
        <v>407</v>
      </c>
      <c r="J477" t="s">
        <v>407</v>
      </c>
      <c r="K477" t="s">
        <v>407</v>
      </c>
      <c r="L477" t="s">
        <v>407</v>
      </c>
      <c r="M477" t="s">
        <v>407</v>
      </c>
      <c r="N477" t="s">
        <v>407</v>
      </c>
      <c r="O477" t="s">
        <v>407</v>
      </c>
      <c r="P477" t="s">
        <v>407</v>
      </c>
      <c r="Q477" t="s">
        <v>407</v>
      </c>
      <c r="R477" t="s">
        <v>407</v>
      </c>
      <c r="S477" t="s">
        <v>407</v>
      </c>
      <c r="T477" t="s">
        <v>407</v>
      </c>
      <c r="U477" t="s">
        <v>407</v>
      </c>
      <c r="V477" t="s">
        <v>407</v>
      </c>
      <c r="W477" t="s">
        <v>407</v>
      </c>
      <c r="X477" t="s">
        <v>407</v>
      </c>
      <c r="Y477" t="s">
        <v>407</v>
      </c>
      <c r="Z477" t="s">
        <v>407</v>
      </c>
      <c r="AA477" t="s">
        <v>407</v>
      </c>
      <c r="AB477" t="s">
        <v>407</v>
      </c>
      <c r="AC477" t="s">
        <v>711</v>
      </c>
      <c r="AD477" t="s">
        <v>710</v>
      </c>
      <c r="AE477">
        <v>10</v>
      </c>
      <c r="AF477">
        <v>6</v>
      </c>
      <c r="AG477">
        <v>1</v>
      </c>
      <c r="AH477" t="s">
        <v>447</v>
      </c>
      <c r="AJ477" t="s">
        <v>65</v>
      </c>
      <c r="AK477" t="s">
        <v>114</v>
      </c>
      <c r="AM477">
        <v>4298</v>
      </c>
      <c r="AN477">
        <v>1586</v>
      </c>
    </row>
    <row r="478" spans="1:40" x14ac:dyDescent="0.25">
      <c r="A478" t="s">
        <v>407</v>
      </c>
      <c r="B478" t="s">
        <v>407</v>
      </c>
      <c r="C478" t="s">
        <v>407</v>
      </c>
      <c r="D478" t="s">
        <v>407</v>
      </c>
      <c r="E478" t="s">
        <v>407</v>
      </c>
      <c r="F478" t="s">
        <v>407</v>
      </c>
      <c r="G478" t="s">
        <v>407</v>
      </c>
      <c r="H478" t="s">
        <v>407</v>
      </c>
      <c r="I478" t="s">
        <v>407</v>
      </c>
      <c r="J478" t="s">
        <v>407</v>
      </c>
      <c r="K478" t="s">
        <v>407</v>
      </c>
      <c r="L478" t="s">
        <v>407</v>
      </c>
      <c r="M478" t="s">
        <v>407</v>
      </c>
      <c r="N478" t="s">
        <v>407</v>
      </c>
      <c r="O478" t="s">
        <v>407</v>
      </c>
      <c r="P478" t="s">
        <v>407</v>
      </c>
      <c r="Q478" t="s">
        <v>407</v>
      </c>
      <c r="R478" t="s">
        <v>407</v>
      </c>
      <c r="S478" t="s">
        <v>407</v>
      </c>
      <c r="T478" t="s">
        <v>407</v>
      </c>
      <c r="U478" t="s">
        <v>407</v>
      </c>
      <c r="V478" t="s">
        <v>407</v>
      </c>
      <c r="W478" t="s">
        <v>407</v>
      </c>
      <c r="X478" t="s">
        <v>407</v>
      </c>
      <c r="Y478" t="s">
        <v>407</v>
      </c>
      <c r="Z478" t="s">
        <v>407</v>
      </c>
      <c r="AA478" t="s">
        <v>407</v>
      </c>
      <c r="AB478" t="s">
        <v>407</v>
      </c>
      <c r="AC478" t="s">
        <v>711</v>
      </c>
      <c r="AD478" t="s">
        <v>710</v>
      </c>
      <c r="AE478">
        <v>10</v>
      </c>
      <c r="AF478">
        <v>7</v>
      </c>
      <c r="AH478" t="s">
        <v>712</v>
      </c>
      <c r="AJ478" t="s">
        <v>264</v>
      </c>
      <c r="AK478" t="s">
        <v>116</v>
      </c>
      <c r="AM478">
        <v>2795</v>
      </c>
      <c r="AN478">
        <v>394</v>
      </c>
    </row>
    <row r="479" spans="1:40" x14ac:dyDescent="0.25">
      <c r="A479" t="s">
        <v>407</v>
      </c>
      <c r="B479" t="s">
        <v>407</v>
      </c>
      <c r="C479" t="s">
        <v>407</v>
      </c>
      <c r="D479" t="s">
        <v>407</v>
      </c>
      <c r="E479" t="s">
        <v>407</v>
      </c>
      <c r="F479" t="s">
        <v>407</v>
      </c>
      <c r="G479" t="s">
        <v>407</v>
      </c>
      <c r="H479" t="s">
        <v>407</v>
      </c>
      <c r="I479" t="s">
        <v>407</v>
      </c>
      <c r="J479" t="s">
        <v>407</v>
      </c>
      <c r="K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407</v>
      </c>
      <c r="U479" t="s">
        <v>407</v>
      </c>
      <c r="V479" t="s">
        <v>407</v>
      </c>
      <c r="W479" t="s">
        <v>407</v>
      </c>
      <c r="X479" t="s">
        <v>407</v>
      </c>
      <c r="Y479" t="s">
        <v>407</v>
      </c>
      <c r="Z479" t="s">
        <v>407</v>
      </c>
      <c r="AA479" t="s">
        <v>407</v>
      </c>
      <c r="AB479" t="s">
        <v>407</v>
      </c>
      <c r="AC479" t="s">
        <v>711</v>
      </c>
      <c r="AD479" t="s">
        <v>710</v>
      </c>
      <c r="AE479">
        <v>10</v>
      </c>
      <c r="AF479">
        <v>8</v>
      </c>
      <c r="AG479">
        <v>3</v>
      </c>
      <c r="AH479" t="s">
        <v>410</v>
      </c>
      <c r="AJ479" t="s">
        <v>40</v>
      </c>
      <c r="AK479" t="s">
        <v>118</v>
      </c>
      <c r="AM479">
        <v>2055</v>
      </c>
      <c r="AN479">
        <v>947</v>
      </c>
    </row>
    <row r="480" spans="1:40" x14ac:dyDescent="0.25">
      <c r="A480" t="s">
        <v>407</v>
      </c>
      <c r="B480" t="s">
        <v>407</v>
      </c>
      <c r="C480" t="s">
        <v>407</v>
      </c>
      <c r="D480" t="s">
        <v>407</v>
      </c>
      <c r="E480" t="s">
        <v>407</v>
      </c>
      <c r="F480" t="s">
        <v>407</v>
      </c>
      <c r="G480" t="s">
        <v>407</v>
      </c>
      <c r="H480" t="s">
        <v>407</v>
      </c>
      <c r="I480" t="s">
        <v>407</v>
      </c>
      <c r="J480" t="s">
        <v>407</v>
      </c>
      <c r="K480" t="s">
        <v>407</v>
      </c>
      <c r="L480" t="s">
        <v>407</v>
      </c>
      <c r="M480" t="s">
        <v>407</v>
      </c>
      <c r="N480" t="s">
        <v>407</v>
      </c>
      <c r="O480" t="s">
        <v>407</v>
      </c>
      <c r="P480" t="s">
        <v>407</v>
      </c>
      <c r="Q480" t="s">
        <v>407</v>
      </c>
      <c r="R480" t="s">
        <v>407</v>
      </c>
      <c r="S480" t="s">
        <v>407</v>
      </c>
      <c r="T480" t="s">
        <v>407</v>
      </c>
      <c r="U480" t="s">
        <v>407</v>
      </c>
      <c r="V480" t="s">
        <v>407</v>
      </c>
      <c r="W480" t="s">
        <v>407</v>
      </c>
      <c r="X480" t="s">
        <v>407</v>
      </c>
      <c r="Y480" t="s">
        <v>407</v>
      </c>
      <c r="Z480" t="s">
        <v>407</v>
      </c>
      <c r="AA480" t="s">
        <v>407</v>
      </c>
      <c r="AB480" t="s">
        <v>407</v>
      </c>
      <c r="AC480" t="s">
        <v>711</v>
      </c>
      <c r="AD480" t="s">
        <v>710</v>
      </c>
      <c r="AE480">
        <v>10</v>
      </c>
      <c r="AF480">
        <v>9</v>
      </c>
      <c r="AH480" t="s">
        <v>408</v>
      </c>
      <c r="AJ480" t="s">
        <v>37</v>
      </c>
      <c r="AK480" t="s">
        <v>115</v>
      </c>
      <c r="AM480">
        <v>3593</v>
      </c>
      <c r="AN480">
        <v>1487</v>
      </c>
    </row>
    <row r="481" spans="1:40" x14ac:dyDescent="0.25">
      <c r="A481" t="s">
        <v>407</v>
      </c>
      <c r="B481" t="s">
        <v>407</v>
      </c>
      <c r="C481" t="s">
        <v>407</v>
      </c>
      <c r="D481" t="s">
        <v>407</v>
      </c>
      <c r="E481" t="s">
        <v>407</v>
      </c>
      <c r="F481" t="s">
        <v>407</v>
      </c>
      <c r="G481" t="s">
        <v>407</v>
      </c>
      <c r="H481" t="s">
        <v>407</v>
      </c>
      <c r="I481" t="s">
        <v>407</v>
      </c>
      <c r="J481" t="s">
        <v>407</v>
      </c>
      <c r="K481" t="s">
        <v>407</v>
      </c>
      <c r="L481" t="s">
        <v>407</v>
      </c>
      <c r="M481" t="s">
        <v>407</v>
      </c>
      <c r="N481" t="s">
        <v>407</v>
      </c>
      <c r="O481" t="s">
        <v>407</v>
      </c>
      <c r="P481" t="s">
        <v>407</v>
      </c>
      <c r="Q481" t="s">
        <v>407</v>
      </c>
      <c r="R481" t="s">
        <v>407</v>
      </c>
      <c r="S481" t="s">
        <v>407</v>
      </c>
      <c r="T481" t="s">
        <v>407</v>
      </c>
      <c r="U481" t="s">
        <v>407</v>
      </c>
      <c r="V481" t="s">
        <v>407</v>
      </c>
      <c r="W481" t="s">
        <v>407</v>
      </c>
      <c r="X481" t="s">
        <v>407</v>
      </c>
      <c r="Y481" t="s">
        <v>407</v>
      </c>
      <c r="Z481" t="s">
        <v>407</v>
      </c>
      <c r="AA481" t="s">
        <v>407</v>
      </c>
      <c r="AB481" t="s">
        <v>407</v>
      </c>
      <c r="AC481" t="s">
        <v>711</v>
      </c>
      <c r="AD481" t="s">
        <v>710</v>
      </c>
      <c r="AE481">
        <v>10</v>
      </c>
      <c r="AF481">
        <v>10</v>
      </c>
      <c r="AG481">
        <v>1</v>
      </c>
      <c r="AH481" t="s">
        <v>713</v>
      </c>
      <c r="AJ481" t="s">
        <v>128</v>
      </c>
      <c r="AK481" t="s">
        <v>114</v>
      </c>
      <c r="AM481">
        <v>1751</v>
      </c>
      <c r="AN481">
        <v>2389</v>
      </c>
    </row>
    <row r="482" spans="1:40" x14ac:dyDescent="0.25">
      <c r="A482" t="s">
        <v>407</v>
      </c>
      <c r="B482" t="s">
        <v>407</v>
      </c>
      <c r="C482" t="s">
        <v>407</v>
      </c>
      <c r="D482" t="s">
        <v>407</v>
      </c>
      <c r="E482" t="s">
        <v>407</v>
      </c>
      <c r="F482" t="s">
        <v>407</v>
      </c>
      <c r="G482" t="s">
        <v>407</v>
      </c>
      <c r="H482" t="s">
        <v>407</v>
      </c>
      <c r="I482" t="s">
        <v>407</v>
      </c>
      <c r="J482" t="s">
        <v>407</v>
      </c>
      <c r="K482" t="s">
        <v>407</v>
      </c>
      <c r="L482" t="s">
        <v>407</v>
      </c>
      <c r="M482" t="s">
        <v>407</v>
      </c>
      <c r="N482" t="s">
        <v>407</v>
      </c>
      <c r="O482" t="s">
        <v>407</v>
      </c>
      <c r="P482" t="s">
        <v>407</v>
      </c>
      <c r="Q482" t="s">
        <v>407</v>
      </c>
      <c r="R482" t="s">
        <v>407</v>
      </c>
      <c r="S482" t="s">
        <v>407</v>
      </c>
      <c r="T482" t="s">
        <v>407</v>
      </c>
      <c r="U482" t="s">
        <v>407</v>
      </c>
      <c r="V482" t="s">
        <v>407</v>
      </c>
      <c r="W482" t="s">
        <v>407</v>
      </c>
      <c r="X482" t="s">
        <v>407</v>
      </c>
      <c r="Y482" t="s">
        <v>407</v>
      </c>
      <c r="Z482" t="s">
        <v>407</v>
      </c>
      <c r="AA482" t="s">
        <v>407</v>
      </c>
      <c r="AB482" t="s">
        <v>407</v>
      </c>
      <c r="AC482" t="s">
        <v>715</v>
      </c>
      <c r="AD482" t="s">
        <v>714</v>
      </c>
      <c r="AE482">
        <v>10</v>
      </c>
      <c r="AF482">
        <v>1</v>
      </c>
      <c r="AH482" t="s">
        <v>411</v>
      </c>
      <c r="AJ482" t="s">
        <v>41</v>
      </c>
      <c r="AK482" t="s">
        <v>119</v>
      </c>
      <c r="AM482">
        <v>1621</v>
      </c>
      <c r="AN482">
        <v>2197</v>
      </c>
    </row>
    <row r="483" spans="1:40" x14ac:dyDescent="0.25">
      <c r="A483" t="s">
        <v>407</v>
      </c>
      <c r="B483" t="s">
        <v>407</v>
      </c>
      <c r="C483" t="s">
        <v>407</v>
      </c>
      <c r="D483" t="s">
        <v>407</v>
      </c>
      <c r="E483" t="s">
        <v>407</v>
      </c>
      <c r="F483" t="s">
        <v>407</v>
      </c>
      <c r="G483" t="s">
        <v>407</v>
      </c>
      <c r="H483" t="s">
        <v>407</v>
      </c>
      <c r="I483" t="s">
        <v>407</v>
      </c>
      <c r="J483" t="s">
        <v>407</v>
      </c>
      <c r="K483" t="s">
        <v>407</v>
      </c>
      <c r="L483" t="s">
        <v>407</v>
      </c>
      <c r="M483" t="s">
        <v>407</v>
      </c>
      <c r="N483" t="s">
        <v>407</v>
      </c>
      <c r="O483" t="s">
        <v>407</v>
      </c>
      <c r="P483" t="s">
        <v>407</v>
      </c>
      <c r="Q483" t="s">
        <v>407</v>
      </c>
      <c r="R483" t="s">
        <v>407</v>
      </c>
      <c r="S483" t="s">
        <v>407</v>
      </c>
      <c r="T483" t="s">
        <v>407</v>
      </c>
      <c r="U483" t="s">
        <v>407</v>
      </c>
      <c r="V483" t="s">
        <v>407</v>
      </c>
      <c r="W483" t="s">
        <v>407</v>
      </c>
      <c r="X483" t="s">
        <v>407</v>
      </c>
      <c r="Y483" t="s">
        <v>407</v>
      </c>
      <c r="Z483" t="s">
        <v>407</v>
      </c>
      <c r="AA483" t="s">
        <v>407</v>
      </c>
      <c r="AB483" t="s">
        <v>407</v>
      </c>
      <c r="AC483" t="s">
        <v>715</v>
      </c>
      <c r="AD483" t="s">
        <v>714</v>
      </c>
      <c r="AE483">
        <v>10</v>
      </c>
      <c r="AF483">
        <v>2</v>
      </c>
      <c r="AH483" t="s">
        <v>416</v>
      </c>
      <c r="AJ483" t="s">
        <v>46</v>
      </c>
      <c r="AK483" t="s">
        <v>115</v>
      </c>
      <c r="AM483">
        <v>2070</v>
      </c>
      <c r="AN483">
        <v>863</v>
      </c>
    </row>
    <row r="484" spans="1:40" x14ac:dyDescent="0.25">
      <c r="A484" t="s">
        <v>407</v>
      </c>
      <c r="B484" t="s">
        <v>407</v>
      </c>
      <c r="C484" t="s">
        <v>407</v>
      </c>
      <c r="D484" t="s">
        <v>407</v>
      </c>
      <c r="E484" t="s">
        <v>407</v>
      </c>
      <c r="F484" t="s">
        <v>407</v>
      </c>
      <c r="G484" t="s">
        <v>407</v>
      </c>
      <c r="H484" t="s">
        <v>407</v>
      </c>
      <c r="I484" t="s">
        <v>407</v>
      </c>
      <c r="J484" t="s">
        <v>407</v>
      </c>
      <c r="K484" t="s">
        <v>407</v>
      </c>
      <c r="L484" t="s">
        <v>407</v>
      </c>
      <c r="M484" t="s">
        <v>407</v>
      </c>
      <c r="N484" t="s">
        <v>407</v>
      </c>
      <c r="O484" t="s">
        <v>407</v>
      </c>
      <c r="P484" t="s">
        <v>407</v>
      </c>
      <c r="Q484" t="s">
        <v>407</v>
      </c>
      <c r="R484" t="s">
        <v>407</v>
      </c>
      <c r="S484" t="s">
        <v>407</v>
      </c>
      <c r="T484" t="s">
        <v>407</v>
      </c>
      <c r="U484" t="s">
        <v>407</v>
      </c>
      <c r="V484" t="s">
        <v>407</v>
      </c>
      <c r="W484" t="s">
        <v>407</v>
      </c>
      <c r="X484" t="s">
        <v>407</v>
      </c>
      <c r="Y484" t="s">
        <v>407</v>
      </c>
      <c r="Z484" t="s">
        <v>407</v>
      </c>
      <c r="AA484" t="s">
        <v>407</v>
      </c>
      <c r="AB484" t="s">
        <v>407</v>
      </c>
      <c r="AC484" t="s">
        <v>715</v>
      </c>
      <c r="AD484" t="s">
        <v>714</v>
      </c>
      <c r="AE484">
        <v>10</v>
      </c>
      <c r="AF484">
        <v>3</v>
      </c>
      <c r="AH484" t="s">
        <v>415</v>
      </c>
      <c r="AJ484" t="s">
        <v>44</v>
      </c>
      <c r="AK484" t="s">
        <v>120</v>
      </c>
      <c r="AM484">
        <v>1654</v>
      </c>
      <c r="AN484">
        <v>1933</v>
      </c>
    </row>
    <row r="485" spans="1:40" x14ac:dyDescent="0.25">
      <c r="A485" t="s">
        <v>407</v>
      </c>
      <c r="B485" t="s">
        <v>407</v>
      </c>
      <c r="C485" t="s">
        <v>407</v>
      </c>
      <c r="D485" t="s">
        <v>407</v>
      </c>
      <c r="E485" t="s">
        <v>407</v>
      </c>
      <c r="F485" t="s">
        <v>407</v>
      </c>
      <c r="G485" t="s">
        <v>407</v>
      </c>
      <c r="H485" t="s">
        <v>407</v>
      </c>
      <c r="I485" t="s">
        <v>407</v>
      </c>
      <c r="J485" t="s">
        <v>407</v>
      </c>
      <c r="K485" t="s">
        <v>407</v>
      </c>
      <c r="L485" t="s">
        <v>407</v>
      </c>
      <c r="M485" t="s">
        <v>407</v>
      </c>
      <c r="N485" t="s">
        <v>407</v>
      </c>
      <c r="O485" t="s">
        <v>407</v>
      </c>
      <c r="P485" t="s">
        <v>407</v>
      </c>
      <c r="Q485" t="s">
        <v>407</v>
      </c>
      <c r="R485" t="s">
        <v>407</v>
      </c>
      <c r="S485" t="s">
        <v>407</v>
      </c>
      <c r="T485" t="s">
        <v>407</v>
      </c>
      <c r="U485" t="s">
        <v>407</v>
      </c>
      <c r="V485" t="s">
        <v>407</v>
      </c>
      <c r="W485" t="s">
        <v>407</v>
      </c>
      <c r="X485" t="s">
        <v>407</v>
      </c>
      <c r="Y485" t="s">
        <v>407</v>
      </c>
      <c r="Z485" t="s">
        <v>407</v>
      </c>
      <c r="AA485" t="s">
        <v>407</v>
      </c>
      <c r="AB485" t="s">
        <v>407</v>
      </c>
      <c r="AC485" t="s">
        <v>715</v>
      </c>
      <c r="AD485" t="s">
        <v>714</v>
      </c>
      <c r="AE485">
        <v>10</v>
      </c>
      <c r="AF485">
        <v>4</v>
      </c>
      <c r="AH485" t="s">
        <v>415</v>
      </c>
      <c r="AJ485" t="s">
        <v>44</v>
      </c>
      <c r="AK485" t="s">
        <v>120</v>
      </c>
      <c r="AM485">
        <v>3621</v>
      </c>
      <c r="AN485">
        <v>1841</v>
      </c>
    </row>
    <row r="486" spans="1:40" x14ac:dyDescent="0.25">
      <c r="A486" t="s">
        <v>407</v>
      </c>
      <c r="B486" t="s">
        <v>407</v>
      </c>
      <c r="C486" t="s">
        <v>407</v>
      </c>
      <c r="D486" t="s">
        <v>407</v>
      </c>
      <c r="E486" t="s">
        <v>407</v>
      </c>
      <c r="F486" t="s">
        <v>407</v>
      </c>
      <c r="G486" t="s">
        <v>407</v>
      </c>
      <c r="H486" t="s">
        <v>407</v>
      </c>
      <c r="I486" t="s">
        <v>407</v>
      </c>
      <c r="J486" t="s">
        <v>407</v>
      </c>
      <c r="K486" t="s">
        <v>407</v>
      </c>
      <c r="L486" t="s">
        <v>407</v>
      </c>
      <c r="M486" t="s">
        <v>407</v>
      </c>
      <c r="N486" t="s">
        <v>407</v>
      </c>
      <c r="O486" t="s">
        <v>407</v>
      </c>
      <c r="P486" t="s">
        <v>407</v>
      </c>
      <c r="Q486" t="s">
        <v>407</v>
      </c>
      <c r="R486" t="s">
        <v>407</v>
      </c>
      <c r="S486" t="s">
        <v>407</v>
      </c>
      <c r="T486" t="s">
        <v>407</v>
      </c>
      <c r="U486" t="s">
        <v>407</v>
      </c>
      <c r="V486" t="s">
        <v>407</v>
      </c>
      <c r="W486" t="s">
        <v>407</v>
      </c>
      <c r="X486" t="s">
        <v>407</v>
      </c>
      <c r="Y486" t="s">
        <v>407</v>
      </c>
      <c r="Z486" t="s">
        <v>407</v>
      </c>
      <c r="AA486" t="s">
        <v>407</v>
      </c>
      <c r="AB486" t="s">
        <v>407</v>
      </c>
      <c r="AC486" t="s">
        <v>715</v>
      </c>
      <c r="AD486" t="s">
        <v>714</v>
      </c>
      <c r="AE486">
        <v>10</v>
      </c>
      <c r="AF486">
        <v>5</v>
      </c>
      <c r="AH486" t="s">
        <v>408</v>
      </c>
      <c r="AJ486" t="s">
        <v>37</v>
      </c>
      <c r="AK486" t="s">
        <v>115</v>
      </c>
      <c r="AM486">
        <v>4193</v>
      </c>
      <c r="AN486">
        <v>2927</v>
      </c>
    </row>
    <row r="487" spans="1:40" x14ac:dyDescent="0.25">
      <c r="A487" t="s">
        <v>407</v>
      </c>
      <c r="B487" t="s">
        <v>407</v>
      </c>
      <c r="C487" t="s">
        <v>407</v>
      </c>
      <c r="D487" t="s">
        <v>407</v>
      </c>
      <c r="E487" t="s">
        <v>407</v>
      </c>
      <c r="F487" t="s">
        <v>407</v>
      </c>
      <c r="G487" t="s">
        <v>407</v>
      </c>
      <c r="H487" t="s">
        <v>407</v>
      </c>
      <c r="I487" t="s">
        <v>407</v>
      </c>
      <c r="J487" t="s">
        <v>407</v>
      </c>
      <c r="K487" t="s">
        <v>407</v>
      </c>
      <c r="L487" t="s">
        <v>407</v>
      </c>
      <c r="M487" t="s">
        <v>407</v>
      </c>
      <c r="N487" t="s">
        <v>407</v>
      </c>
      <c r="O487" t="s">
        <v>407</v>
      </c>
      <c r="P487" t="s">
        <v>407</v>
      </c>
      <c r="Q487" t="s">
        <v>407</v>
      </c>
      <c r="R487" t="s">
        <v>407</v>
      </c>
      <c r="S487" t="s">
        <v>407</v>
      </c>
      <c r="T487" t="s">
        <v>407</v>
      </c>
      <c r="U487" t="s">
        <v>407</v>
      </c>
      <c r="V487" t="s">
        <v>407</v>
      </c>
      <c r="W487" t="s">
        <v>407</v>
      </c>
      <c r="X487" t="s">
        <v>407</v>
      </c>
      <c r="Y487" t="s">
        <v>407</v>
      </c>
      <c r="Z487" t="s">
        <v>407</v>
      </c>
      <c r="AA487" t="s">
        <v>407</v>
      </c>
      <c r="AB487" t="s">
        <v>407</v>
      </c>
      <c r="AC487" t="s">
        <v>715</v>
      </c>
      <c r="AD487" t="s">
        <v>714</v>
      </c>
      <c r="AE487">
        <v>10</v>
      </c>
      <c r="AF487">
        <v>6</v>
      </c>
      <c r="AG487">
        <v>1</v>
      </c>
      <c r="AH487" t="s">
        <v>608</v>
      </c>
      <c r="AJ487" t="s">
        <v>200</v>
      </c>
      <c r="AK487" t="s">
        <v>114</v>
      </c>
      <c r="AM487">
        <v>2386</v>
      </c>
      <c r="AN487">
        <v>1325</v>
      </c>
    </row>
    <row r="488" spans="1:40" x14ac:dyDescent="0.25">
      <c r="A488" t="s">
        <v>407</v>
      </c>
      <c r="B488" t="s">
        <v>407</v>
      </c>
      <c r="C488" t="s">
        <v>407</v>
      </c>
      <c r="D488" t="s">
        <v>407</v>
      </c>
      <c r="E488" t="s">
        <v>407</v>
      </c>
      <c r="F488" t="s">
        <v>407</v>
      </c>
      <c r="G488" t="s">
        <v>407</v>
      </c>
      <c r="H488" t="s">
        <v>407</v>
      </c>
      <c r="I488" t="s">
        <v>407</v>
      </c>
      <c r="J488" t="s">
        <v>407</v>
      </c>
      <c r="K488" t="s">
        <v>407</v>
      </c>
      <c r="L488" t="s">
        <v>407</v>
      </c>
      <c r="M488" t="s">
        <v>407</v>
      </c>
      <c r="N488" t="s">
        <v>407</v>
      </c>
      <c r="O488" t="s">
        <v>407</v>
      </c>
      <c r="P488" t="s">
        <v>407</v>
      </c>
      <c r="Q488" t="s">
        <v>407</v>
      </c>
      <c r="R488" t="s">
        <v>407</v>
      </c>
      <c r="S488" t="s">
        <v>407</v>
      </c>
      <c r="T488" t="s">
        <v>407</v>
      </c>
      <c r="U488" t="s">
        <v>407</v>
      </c>
      <c r="V488" t="s">
        <v>407</v>
      </c>
      <c r="W488" t="s">
        <v>407</v>
      </c>
      <c r="X488" t="s">
        <v>407</v>
      </c>
      <c r="Y488" t="s">
        <v>407</v>
      </c>
      <c r="Z488" t="s">
        <v>407</v>
      </c>
      <c r="AA488" t="s">
        <v>407</v>
      </c>
      <c r="AB488" t="s">
        <v>407</v>
      </c>
      <c r="AC488" t="s">
        <v>715</v>
      </c>
      <c r="AD488" t="s">
        <v>714</v>
      </c>
      <c r="AE488">
        <v>10</v>
      </c>
      <c r="AF488">
        <v>7</v>
      </c>
      <c r="AH488" t="s">
        <v>408</v>
      </c>
      <c r="AJ488" t="s">
        <v>37</v>
      </c>
      <c r="AK488" t="s">
        <v>115</v>
      </c>
      <c r="AM488">
        <v>2427</v>
      </c>
      <c r="AN488">
        <v>1863</v>
      </c>
    </row>
    <row r="489" spans="1:40" x14ac:dyDescent="0.25">
      <c r="A489" t="s">
        <v>407</v>
      </c>
      <c r="B489" t="s">
        <v>407</v>
      </c>
      <c r="C489" t="s">
        <v>407</v>
      </c>
      <c r="D489" t="s">
        <v>407</v>
      </c>
      <c r="E489" t="s">
        <v>407</v>
      </c>
      <c r="F489" t="s">
        <v>407</v>
      </c>
      <c r="G489" t="s">
        <v>407</v>
      </c>
      <c r="H489" t="s">
        <v>407</v>
      </c>
      <c r="I489" t="s">
        <v>407</v>
      </c>
      <c r="J489" t="s">
        <v>407</v>
      </c>
      <c r="K489" t="s">
        <v>407</v>
      </c>
      <c r="L489" t="s">
        <v>407</v>
      </c>
      <c r="M489" t="s">
        <v>407</v>
      </c>
      <c r="N489" t="s">
        <v>407</v>
      </c>
      <c r="O489" t="s">
        <v>407</v>
      </c>
      <c r="P489" t="s">
        <v>407</v>
      </c>
      <c r="Q489" t="s">
        <v>407</v>
      </c>
      <c r="R489" t="s">
        <v>407</v>
      </c>
      <c r="S489" t="s">
        <v>407</v>
      </c>
      <c r="T489" t="s">
        <v>407</v>
      </c>
      <c r="U489" t="s">
        <v>407</v>
      </c>
      <c r="V489" t="s">
        <v>407</v>
      </c>
      <c r="W489" t="s">
        <v>407</v>
      </c>
      <c r="X489" t="s">
        <v>407</v>
      </c>
      <c r="Y489" t="s">
        <v>407</v>
      </c>
      <c r="Z489" t="s">
        <v>407</v>
      </c>
      <c r="AA489" t="s">
        <v>407</v>
      </c>
      <c r="AB489" t="s">
        <v>407</v>
      </c>
      <c r="AC489" t="s">
        <v>715</v>
      </c>
      <c r="AD489" t="s">
        <v>714</v>
      </c>
      <c r="AE489">
        <v>10</v>
      </c>
      <c r="AF489">
        <v>8</v>
      </c>
      <c r="AG489">
        <v>1</v>
      </c>
      <c r="AH489" t="s">
        <v>412</v>
      </c>
      <c r="AJ489" t="s">
        <v>42</v>
      </c>
      <c r="AK489" t="s">
        <v>114</v>
      </c>
      <c r="AM489">
        <v>3691</v>
      </c>
      <c r="AN489">
        <v>1267</v>
      </c>
    </row>
    <row r="490" spans="1:40" x14ac:dyDescent="0.25">
      <c r="A490" t="s">
        <v>407</v>
      </c>
      <c r="B490" t="s">
        <v>407</v>
      </c>
      <c r="C490" t="s">
        <v>407</v>
      </c>
      <c r="D490" t="s">
        <v>407</v>
      </c>
      <c r="E490" t="s">
        <v>407</v>
      </c>
      <c r="F490" t="s">
        <v>407</v>
      </c>
      <c r="G490" t="s">
        <v>407</v>
      </c>
      <c r="H490" t="s">
        <v>407</v>
      </c>
      <c r="I490" t="s">
        <v>407</v>
      </c>
      <c r="J490" t="s">
        <v>407</v>
      </c>
      <c r="K490" t="s">
        <v>407</v>
      </c>
      <c r="L490" t="s">
        <v>407</v>
      </c>
      <c r="M490" t="s">
        <v>407</v>
      </c>
      <c r="N490" t="s">
        <v>407</v>
      </c>
      <c r="O490" t="s">
        <v>407</v>
      </c>
      <c r="P490" t="s">
        <v>407</v>
      </c>
      <c r="Q490" t="s">
        <v>407</v>
      </c>
      <c r="R490" t="s">
        <v>407</v>
      </c>
      <c r="S490" t="s">
        <v>407</v>
      </c>
      <c r="T490" t="s">
        <v>407</v>
      </c>
      <c r="U490" t="s">
        <v>407</v>
      </c>
      <c r="V490" t="s">
        <v>407</v>
      </c>
      <c r="W490" t="s">
        <v>407</v>
      </c>
      <c r="X490" t="s">
        <v>407</v>
      </c>
      <c r="Y490" t="s">
        <v>407</v>
      </c>
      <c r="Z490" t="s">
        <v>407</v>
      </c>
      <c r="AA490" t="s">
        <v>407</v>
      </c>
      <c r="AB490" t="s">
        <v>407</v>
      </c>
      <c r="AC490" t="s">
        <v>715</v>
      </c>
      <c r="AD490" t="s">
        <v>714</v>
      </c>
      <c r="AE490">
        <v>10</v>
      </c>
      <c r="AF490">
        <v>9</v>
      </c>
      <c r="AG490">
        <v>1</v>
      </c>
      <c r="AH490" t="s">
        <v>450</v>
      </c>
      <c r="AJ490" t="s">
        <v>67</v>
      </c>
      <c r="AK490" t="s">
        <v>114</v>
      </c>
      <c r="AM490">
        <v>3024</v>
      </c>
      <c r="AN490">
        <v>967</v>
      </c>
    </row>
    <row r="491" spans="1:40" x14ac:dyDescent="0.25">
      <c r="A491" t="s">
        <v>407</v>
      </c>
      <c r="B491" t="s">
        <v>407</v>
      </c>
      <c r="C491" t="s">
        <v>407</v>
      </c>
      <c r="D491" t="s">
        <v>407</v>
      </c>
      <c r="E491" t="s">
        <v>407</v>
      </c>
      <c r="F491" t="s">
        <v>407</v>
      </c>
      <c r="G491" t="s">
        <v>407</v>
      </c>
      <c r="H491" t="s">
        <v>407</v>
      </c>
      <c r="I491" t="s">
        <v>407</v>
      </c>
      <c r="J491" t="s">
        <v>407</v>
      </c>
      <c r="K491" t="s">
        <v>407</v>
      </c>
      <c r="L491" t="s">
        <v>407</v>
      </c>
      <c r="M491" t="s">
        <v>407</v>
      </c>
      <c r="N491" t="s">
        <v>407</v>
      </c>
      <c r="O491" t="s">
        <v>407</v>
      </c>
      <c r="P491" t="s">
        <v>407</v>
      </c>
      <c r="Q491" t="s">
        <v>407</v>
      </c>
      <c r="R491" t="s">
        <v>407</v>
      </c>
      <c r="S491" t="s">
        <v>407</v>
      </c>
      <c r="T491" t="s">
        <v>407</v>
      </c>
      <c r="U491" t="s">
        <v>407</v>
      </c>
      <c r="V491" t="s">
        <v>407</v>
      </c>
      <c r="W491" t="s">
        <v>407</v>
      </c>
      <c r="X491" t="s">
        <v>407</v>
      </c>
      <c r="Y491" t="s">
        <v>407</v>
      </c>
      <c r="Z491" t="s">
        <v>407</v>
      </c>
      <c r="AA491" t="s">
        <v>407</v>
      </c>
      <c r="AB491" t="s">
        <v>407</v>
      </c>
      <c r="AC491" t="s">
        <v>715</v>
      </c>
      <c r="AD491" t="s">
        <v>714</v>
      </c>
      <c r="AE491">
        <v>10</v>
      </c>
      <c r="AF491">
        <v>10</v>
      </c>
      <c r="AH491" t="s">
        <v>408</v>
      </c>
      <c r="AJ491" t="s">
        <v>37</v>
      </c>
      <c r="AK491" t="s">
        <v>115</v>
      </c>
      <c r="AM491">
        <v>2153</v>
      </c>
      <c r="AN491">
        <v>2986</v>
      </c>
    </row>
    <row r="492" spans="1:40" x14ac:dyDescent="0.25">
      <c r="A492" t="s">
        <v>407</v>
      </c>
      <c r="B492" t="s">
        <v>407</v>
      </c>
      <c r="C492" t="s">
        <v>407</v>
      </c>
      <c r="D492" t="s">
        <v>407</v>
      </c>
      <c r="E492" t="s">
        <v>407</v>
      </c>
      <c r="F492" t="s">
        <v>407</v>
      </c>
      <c r="G492" t="s">
        <v>407</v>
      </c>
      <c r="H492" t="s">
        <v>407</v>
      </c>
      <c r="I492" t="s">
        <v>407</v>
      </c>
      <c r="J492" t="s">
        <v>407</v>
      </c>
      <c r="K492" t="s">
        <v>407</v>
      </c>
      <c r="L492" t="s">
        <v>407</v>
      </c>
      <c r="M492" t="s">
        <v>407</v>
      </c>
      <c r="N492" t="s">
        <v>407</v>
      </c>
      <c r="O492" t="s">
        <v>407</v>
      </c>
      <c r="P492" t="s">
        <v>407</v>
      </c>
      <c r="Q492" t="s">
        <v>407</v>
      </c>
      <c r="R492" t="s">
        <v>407</v>
      </c>
      <c r="S492" t="s">
        <v>407</v>
      </c>
      <c r="T492" t="s">
        <v>407</v>
      </c>
      <c r="U492" t="s">
        <v>407</v>
      </c>
      <c r="V492" t="s">
        <v>407</v>
      </c>
      <c r="W492" t="s">
        <v>407</v>
      </c>
      <c r="X492" t="s">
        <v>407</v>
      </c>
      <c r="Y492" t="s">
        <v>407</v>
      </c>
      <c r="Z492" t="s">
        <v>407</v>
      </c>
      <c r="AA492" t="s">
        <v>407</v>
      </c>
      <c r="AB492" t="s">
        <v>407</v>
      </c>
      <c r="AC492" t="s">
        <v>717</v>
      </c>
      <c r="AD492" t="s">
        <v>716</v>
      </c>
      <c r="AE492">
        <v>10</v>
      </c>
      <c r="AF492">
        <v>1</v>
      </c>
      <c r="AG492">
        <v>3</v>
      </c>
      <c r="AH492" t="s">
        <v>410</v>
      </c>
      <c r="AJ492" t="s">
        <v>40</v>
      </c>
      <c r="AK492" t="s">
        <v>118</v>
      </c>
      <c r="AM492">
        <v>3354</v>
      </c>
      <c r="AN492">
        <v>2081</v>
      </c>
    </row>
    <row r="493" spans="1:40" x14ac:dyDescent="0.25">
      <c r="A493" t="s">
        <v>407</v>
      </c>
      <c r="B493" t="s">
        <v>407</v>
      </c>
      <c r="C493" t="s">
        <v>407</v>
      </c>
      <c r="D493" t="s">
        <v>407</v>
      </c>
      <c r="E493" t="s">
        <v>407</v>
      </c>
      <c r="F493" t="s">
        <v>407</v>
      </c>
      <c r="G493" t="s">
        <v>407</v>
      </c>
      <c r="H493" t="s">
        <v>407</v>
      </c>
      <c r="I493" t="s">
        <v>407</v>
      </c>
      <c r="J493" t="s">
        <v>407</v>
      </c>
      <c r="K493" t="s">
        <v>407</v>
      </c>
      <c r="L493" t="s">
        <v>407</v>
      </c>
      <c r="M493" t="s">
        <v>407</v>
      </c>
      <c r="N493" t="s">
        <v>407</v>
      </c>
      <c r="O493" t="s">
        <v>407</v>
      </c>
      <c r="P493" t="s">
        <v>407</v>
      </c>
      <c r="Q493" t="s">
        <v>407</v>
      </c>
      <c r="R493" t="s">
        <v>407</v>
      </c>
      <c r="S493" t="s">
        <v>407</v>
      </c>
      <c r="T493" t="s">
        <v>407</v>
      </c>
      <c r="U493" t="s">
        <v>407</v>
      </c>
      <c r="V493" t="s">
        <v>407</v>
      </c>
      <c r="W493" t="s">
        <v>407</v>
      </c>
      <c r="X493" t="s">
        <v>407</v>
      </c>
      <c r="Y493" t="s">
        <v>407</v>
      </c>
      <c r="Z493" t="s">
        <v>407</v>
      </c>
      <c r="AA493" t="s">
        <v>407</v>
      </c>
      <c r="AB493" t="s">
        <v>407</v>
      </c>
      <c r="AC493" t="s">
        <v>717</v>
      </c>
      <c r="AD493" t="s">
        <v>716</v>
      </c>
      <c r="AE493">
        <v>10</v>
      </c>
      <c r="AF493">
        <v>2</v>
      </c>
      <c r="AG493">
        <v>3</v>
      </c>
      <c r="AH493" t="s">
        <v>410</v>
      </c>
      <c r="AJ493" t="s">
        <v>40</v>
      </c>
      <c r="AK493" t="s">
        <v>118</v>
      </c>
      <c r="AM493">
        <v>1760</v>
      </c>
      <c r="AN493">
        <v>3250</v>
      </c>
    </row>
    <row r="494" spans="1:40" x14ac:dyDescent="0.25">
      <c r="A494" t="s">
        <v>407</v>
      </c>
      <c r="B494" t="s">
        <v>407</v>
      </c>
      <c r="C494" t="s">
        <v>407</v>
      </c>
      <c r="D494" t="s">
        <v>407</v>
      </c>
      <c r="E494" t="s">
        <v>407</v>
      </c>
      <c r="F494" t="s">
        <v>407</v>
      </c>
      <c r="G494" t="s">
        <v>407</v>
      </c>
      <c r="H494" t="s">
        <v>407</v>
      </c>
      <c r="I494" t="s">
        <v>407</v>
      </c>
      <c r="J494" t="s">
        <v>407</v>
      </c>
      <c r="K494" t="s">
        <v>407</v>
      </c>
      <c r="L494" t="s">
        <v>407</v>
      </c>
      <c r="M494" t="s">
        <v>407</v>
      </c>
      <c r="N494" t="s">
        <v>407</v>
      </c>
      <c r="O494" t="s">
        <v>407</v>
      </c>
      <c r="P494" t="s">
        <v>407</v>
      </c>
      <c r="Q494" t="s">
        <v>407</v>
      </c>
      <c r="R494" t="s">
        <v>407</v>
      </c>
      <c r="S494" t="s">
        <v>407</v>
      </c>
      <c r="T494" t="s">
        <v>407</v>
      </c>
      <c r="U494" t="s">
        <v>407</v>
      </c>
      <c r="V494" t="s">
        <v>407</v>
      </c>
      <c r="W494" t="s">
        <v>407</v>
      </c>
      <c r="X494" t="s">
        <v>407</v>
      </c>
      <c r="Y494" t="s">
        <v>407</v>
      </c>
      <c r="Z494" t="s">
        <v>407</v>
      </c>
      <c r="AA494" t="s">
        <v>407</v>
      </c>
      <c r="AB494" t="s">
        <v>407</v>
      </c>
      <c r="AC494" t="s">
        <v>717</v>
      </c>
      <c r="AD494" t="s">
        <v>716</v>
      </c>
      <c r="AE494">
        <v>10</v>
      </c>
      <c r="AF494">
        <v>3</v>
      </c>
      <c r="AH494" t="s">
        <v>408</v>
      </c>
      <c r="AJ494" t="s">
        <v>37</v>
      </c>
      <c r="AK494" t="s">
        <v>115</v>
      </c>
      <c r="AM494">
        <v>4012</v>
      </c>
      <c r="AN494">
        <v>2031</v>
      </c>
    </row>
    <row r="495" spans="1:40" x14ac:dyDescent="0.25">
      <c r="A495" t="s">
        <v>407</v>
      </c>
      <c r="B495" t="s">
        <v>407</v>
      </c>
      <c r="C495" t="s">
        <v>407</v>
      </c>
      <c r="D495" t="s">
        <v>407</v>
      </c>
      <c r="E495" t="s">
        <v>407</v>
      </c>
      <c r="F495" t="s">
        <v>407</v>
      </c>
      <c r="G495" t="s">
        <v>407</v>
      </c>
      <c r="H495" t="s">
        <v>407</v>
      </c>
      <c r="I495" t="s">
        <v>407</v>
      </c>
      <c r="J495" t="s">
        <v>407</v>
      </c>
      <c r="K495" t="s">
        <v>407</v>
      </c>
      <c r="L495" t="s">
        <v>407</v>
      </c>
      <c r="M495" t="s">
        <v>407</v>
      </c>
      <c r="N495" t="s">
        <v>407</v>
      </c>
      <c r="O495" t="s">
        <v>407</v>
      </c>
      <c r="P495" t="s">
        <v>407</v>
      </c>
      <c r="Q495" t="s">
        <v>407</v>
      </c>
      <c r="R495" t="s">
        <v>407</v>
      </c>
      <c r="S495" t="s">
        <v>407</v>
      </c>
      <c r="T495" t="s">
        <v>407</v>
      </c>
      <c r="U495" t="s">
        <v>407</v>
      </c>
      <c r="V495" t="s">
        <v>407</v>
      </c>
      <c r="W495" t="s">
        <v>407</v>
      </c>
      <c r="X495" t="s">
        <v>407</v>
      </c>
      <c r="Y495" t="s">
        <v>407</v>
      </c>
      <c r="Z495" t="s">
        <v>407</v>
      </c>
      <c r="AA495" t="s">
        <v>407</v>
      </c>
      <c r="AB495" t="s">
        <v>407</v>
      </c>
      <c r="AC495" t="s">
        <v>717</v>
      </c>
      <c r="AD495" t="s">
        <v>716</v>
      </c>
      <c r="AE495">
        <v>10</v>
      </c>
      <c r="AF495">
        <v>4</v>
      </c>
      <c r="AH495" t="s">
        <v>408</v>
      </c>
      <c r="AJ495" t="s">
        <v>37</v>
      </c>
      <c r="AK495" t="s">
        <v>115</v>
      </c>
      <c r="AM495">
        <v>3055</v>
      </c>
      <c r="AN495">
        <v>1706</v>
      </c>
    </row>
    <row r="496" spans="1:40" x14ac:dyDescent="0.25">
      <c r="A496" t="s">
        <v>407</v>
      </c>
      <c r="B496" t="s">
        <v>407</v>
      </c>
      <c r="C496" t="s">
        <v>407</v>
      </c>
      <c r="D496" t="s">
        <v>407</v>
      </c>
      <c r="E496" t="s">
        <v>407</v>
      </c>
      <c r="F496" t="s">
        <v>407</v>
      </c>
      <c r="G496" t="s">
        <v>407</v>
      </c>
      <c r="H496" t="s">
        <v>407</v>
      </c>
      <c r="I496" t="s">
        <v>407</v>
      </c>
      <c r="J496" t="s">
        <v>407</v>
      </c>
      <c r="K496" t="s">
        <v>407</v>
      </c>
      <c r="L496" t="s">
        <v>407</v>
      </c>
      <c r="M496" t="s">
        <v>407</v>
      </c>
      <c r="N496" t="s">
        <v>407</v>
      </c>
      <c r="O496" t="s">
        <v>407</v>
      </c>
      <c r="P496" t="s">
        <v>407</v>
      </c>
      <c r="Q496" t="s">
        <v>407</v>
      </c>
      <c r="R496" t="s">
        <v>407</v>
      </c>
      <c r="S496" t="s">
        <v>407</v>
      </c>
      <c r="T496" t="s">
        <v>407</v>
      </c>
      <c r="U496" t="s">
        <v>407</v>
      </c>
      <c r="V496" t="s">
        <v>407</v>
      </c>
      <c r="W496" t="s">
        <v>407</v>
      </c>
      <c r="X496" t="s">
        <v>407</v>
      </c>
      <c r="Y496" t="s">
        <v>407</v>
      </c>
      <c r="Z496" t="s">
        <v>407</v>
      </c>
      <c r="AA496" t="s">
        <v>407</v>
      </c>
      <c r="AB496" t="s">
        <v>407</v>
      </c>
      <c r="AC496" t="s">
        <v>717</v>
      </c>
      <c r="AD496" t="s">
        <v>716</v>
      </c>
      <c r="AE496">
        <v>10</v>
      </c>
      <c r="AF496">
        <v>5</v>
      </c>
      <c r="AH496" t="s">
        <v>415</v>
      </c>
      <c r="AJ496" t="s">
        <v>44</v>
      </c>
      <c r="AK496" t="s">
        <v>120</v>
      </c>
      <c r="AM496">
        <v>1312</v>
      </c>
      <c r="AN496">
        <v>1957</v>
      </c>
    </row>
    <row r="497" spans="1:40" x14ac:dyDescent="0.25">
      <c r="A497" t="s">
        <v>407</v>
      </c>
      <c r="B497" t="s">
        <v>407</v>
      </c>
      <c r="C497" t="s">
        <v>407</v>
      </c>
      <c r="D497" t="s">
        <v>407</v>
      </c>
      <c r="E497" t="s">
        <v>407</v>
      </c>
      <c r="F497" t="s">
        <v>407</v>
      </c>
      <c r="G497" t="s">
        <v>407</v>
      </c>
      <c r="H497" t="s">
        <v>407</v>
      </c>
      <c r="I497" t="s">
        <v>407</v>
      </c>
      <c r="J497" t="s">
        <v>407</v>
      </c>
      <c r="K497" t="s">
        <v>407</v>
      </c>
      <c r="L497" t="s">
        <v>407</v>
      </c>
      <c r="M497" t="s">
        <v>407</v>
      </c>
      <c r="N497" t="s">
        <v>407</v>
      </c>
      <c r="O497" t="s">
        <v>407</v>
      </c>
      <c r="P497" t="s">
        <v>407</v>
      </c>
      <c r="Q497" t="s">
        <v>407</v>
      </c>
      <c r="R497" t="s">
        <v>407</v>
      </c>
      <c r="S497" t="s">
        <v>407</v>
      </c>
      <c r="T497" t="s">
        <v>407</v>
      </c>
      <c r="U497" t="s">
        <v>407</v>
      </c>
      <c r="V497" t="s">
        <v>407</v>
      </c>
      <c r="W497" t="s">
        <v>407</v>
      </c>
      <c r="X497" t="s">
        <v>407</v>
      </c>
      <c r="Y497" t="s">
        <v>407</v>
      </c>
      <c r="Z497" t="s">
        <v>407</v>
      </c>
      <c r="AA497" t="s">
        <v>407</v>
      </c>
      <c r="AB497" t="s">
        <v>407</v>
      </c>
      <c r="AC497" t="s">
        <v>717</v>
      </c>
      <c r="AD497" t="s">
        <v>716</v>
      </c>
      <c r="AE497">
        <v>10</v>
      </c>
      <c r="AF497">
        <v>6</v>
      </c>
      <c r="AH497" t="s">
        <v>411</v>
      </c>
      <c r="AJ497" t="s">
        <v>41</v>
      </c>
      <c r="AK497" t="s">
        <v>119</v>
      </c>
      <c r="AM497">
        <v>1800</v>
      </c>
      <c r="AN497">
        <v>1443</v>
      </c>
    </row>
    <row r="498" spans="1:40" x14ac:dyDescent="0.25">
      <c r="A498" t="s">
        <v>407</v>
      </c>
      <c r="B498" t="s">
        <v>407</v>
      </c>
      <c r="C498" t="s">
        <v>407</v>
      </c>
      <c r="D498" t="s">
        <v>407</v>
      </c>
      <c r="E498" t="s">
        <v>407</v>
      </c>
      <c r="F498" t="s">
        <v>407</v>
      </c>
      <c r="G498" t="s">
        <v>407</v>
      </c>
      <c r="H498" t="s">
        <v>407</v>
      </c>
      <c r="I498" t="s">
        <v>407</v>
      </c>
      <c r="J498" t="s">
        <v>407</v>
      </c>
      <c r="K498" t="s">
        <v>407</v>
      </c>
      <c r="L498" t="s">
        <v>407</v>
      </c>
      <c r="M498" t="s">
        <v>407</v>
      </c>
      <c r="N498" t="s">
        <v>407</v>
      </c>
      <c r="O498" t="s">
        <v>407</v>
      </c>
      <c r="P498" t="s">
        <v>407</v>
      </c>
      <c r="Q498" t="s">
        <v>407</v>
      </c>
      <c r="R498" t="s">
        <v>407</v>
      </c>
      <c r="S498" t="s">
        <v>407</v>
      </c>
      <c r="T498" t="s">
        <v>407</v>
      </c>
      <c r="U498" t="s">
        <v>407</v>
      </c>
      <c r="V498" t="s">
        <v>407</v>
      </c>
      <c r="W498" t="s">
        <v>407</v>
      </c>
      <c r="X498" t="s">
        <v>407</v>
      </c>
      <c r="Y498" t="s">
        <v>407</v>
      </c>
      <c r="Z498" t="s">
        <v>407</v>
      </c>
      <c r="AA498" t="s">
        <v>407</v>
      </c>
      <c r="AB498" t="s">
        <v>407</v>
      </c>
      <c r="AC498" t="s">
        <v>717</v>
      </c>
      <c r="AD498" t="s">
        <v>716</v>
      </c>
      <c r="AE498">
        <v>10</v>
      </c>
      <c r="AF498">
        <v>7</v>
      </c>
      <c r="AG498">
        <v>1</v>
      </c>
      <c r="AH498" t="s">
        <v>718</v>
      </c>
      <c r="AJ498" t="s">
        <v>146</v>
      </c>
      <c r="AK498" t="s">
        <v>114</v>
      </c>
      <c r="AM498">
        <v>4119</v>
      </c>
      <c r="AN498">
        <v>1241</v>
      </c>
    </row>
    <row r="499" spans="1:40" x14ac:dyDescent="0.25">
      <c r="A499" t="s">
        <v>407</v>
      </c>
      <c r="B499" t="s">
        <v>407</v>
      </c>
      <c r="C499" t="s">
        <v>407</v>
      </c>
      <c r="D499" t="s">
        <v>407</v>
      </c>
      <c r="E499" t="s">
        <v>407</v>
      </c>
      <c r="F499" t="s">
        <v>407</v>
      </c>
      <c r="G499" t="s">
        <v>407</v>
      </c>
      <c r="H499" t="s">
        <v>407</v>
      </c>
      <c r="I499" t="s">
        <v>407</v>
      </c>
      <c r="J499" t="s">
        <v>407</v>
      </c>
      <c r="K499" t="s">
        <v>407</v>
      </c>
      <c r="L499" t="s">
        <v>407</v>
      </c>
      <c r="M499" t="s">
        <v>407</v>
      </c>
      <c r="N499" t="s">
        <v>407</v>
      </c>
      <c r="O499" t="s">
        <v>407</v>
      </c>
      <c r="P499" t="s">
        <v>407</v>
      </c>
      <c r="Q499" t="s">
        <v>407</v>
      </c>
      <c r="R499" t="s">
        <v>407</v>
      </c>
      <c r="S499" t="s">
        <v>407</v>
      </c>
      <c r="T499" t="s">
        <v>407</v>
      </c>
      <c r="U499" t="s">
        <v>407</v>
      </c>
      <c r="V499" t="s">
        <v>407</v>
      </c>
      <c r="W499" t="s">
        <v>407</v>
      </c>
      <c r="X499" t="s">
        <v>407</v>
      </c>
      <c r="Y499" t="s">
        <v>407</v>
      </c>
      <c r="Z499" t="s">
        <v>407</v>
      </c>
      <c r="AA499" t="s">
        <v>407</v>
      </c>
      <c r="AB499" t="s">
        <v>407</v>
      </c>
      <c r="AC499" t="s">
        <v>717</v>
      </c>
      <c r="AD499" t="s">
        <v>716</v>
      </c>
      <c r="AE499">
        <v>10</v>
      </c>
      <c r="AF499">
        <v>8</v>
      </c>
      <c r="AG499">
        <v>3</v>
      </c>
      <c r="AH499" t="s">
        <v>410</v>
      </c>
      <c r="AJ499" t="s">
        <v>40</v>
      </c>
      <c r="AK499" t="s">
        <v>118</v>
      </c>
      <c r="AM499">
        <v>1508</v>
      </c>
      <c r="AN499">
        <v>1476</v>
      </c>
    </row>
    <row r="500" spans="1:40" x14ac:dyDescent="0.25">
      <c r="A500" t="s">
        <v>407</v>
      </c>
      <c r="B500" t="s">
        <v>407</v>
      </c>
      <c r="C500" t="s">
        <v>407</v>
      </c>
      <c r="D500" t="s">
        <v>407</v>
      </c>
      <c r="E500" t="s">
        <v>407</v>
      </c>
      <c r="F500" t="s">
        <v>407</v>
      </c>
      <c r="G500" t="s">
        <v>407</v>
      </c>
      <c r="H500" t="s">
        <v>407</v>
      </c>
      <c r="I500" t="s">
        <v>407</v>
      </c>
      <c r="J500" t="s">
        <v>407</v>
      </c>
      <c r="K500" t="s">
        <v>407</v>
      </c>
      <c r="L500" t="s">
        <v>407</v>
      </c>
      <c r="M500" t="s">
        <v>407</v>
      </c>
      <c r="N500" t="s">
        <v>407</v>
      </c>
      <c r="O500" t="s">
        <v>407</v>
      </c>
      <c r="P500" t="s">
        <v>407</v>
      </c>
      <c r="Q500" t="s">
        <v>407</v>
      </c>
      <c r="R500" t="s">
        <v>407</v>
      </c>
      <c r="S500" t="s">
        <v>407</v>
      </c>
      <c r="T500" t="s">
        <v>407</v>
      </c>
      <c r="U500" t="s">
        <v>407</v>
      </c>
      <c r="V500" t="s">
        <v>407</v>
      </c>
      <c r="W500" t="s">
        <v>407</v>
      </c>
      <c r="X500" t="s">
        <v>407</v>
      </c>
      <c r="Y500" t="s">
        <v>407</v>
      </c>
      <c r="Z500" t="s">
        <v>407</v>
      </c>
      <c r="AA500" t="s">
        <v>407</v>
      </c>
      <c r="AB500" t="s">
        <v>407</v>
      </c>
      <c r="AC500" t="s">
        <v>717</v>
      </c>
      <c r="AD500" t="s">
        <v>716</v>
      </c>
      <c r="AE500">
        <v>10</v>
      </c>
      <c r="AF500">
        <v>9</v>
      </c>
      <c r="AH500" t="s">
        <v>408</v>
      </c>
      <c r="AJ500" t="s">
        <v>37</v>
      </c>
      <c r="AK500" t="s">
        <v>115</v>
      </c>
      <c r="AM500">
        <v>1756</v>
      </c>
      <c r="AN500">
        <v>2508</v>
      </c>
    </row>
    <row r="501" spans="1:40" x14ac:dyDescent="0.25">
      <c r="A501" t="s">
        <v>407</v>
      </c>
      <c r="B501" t="s">
        <v>407</v>
      </c>
      <c r="C501" t="s">
        <v>407</v>
      </c>
      <c r="D501" t="s">
        <v>407</v>
      </c>
      <c r="E501" t="s">
        <v>407</v>
      </c>
      <c r="F501" t="s">
        <v>407</v>
      </c>
      <c r="G501" t="s">
        <v>407</v>
      </c>
      <c r="H501" t="s">
        <v>407</v>
      </c>
      <c r="I501" t="s">
        <v>407</v>
      </c>
      <c r="J501" t="s">
        <v>407</v>
      </c>
      <c r="K501" t="s">
        <v>407</v>
      </c>
      <c r="L501" t="s">
        <v>407</v>
      </c>
      <c r="M501" t="s">
        <v>407</v>
      </c>
      <c r="N501" t="s">
        <v>407</v>
      </c>
      <c r="O501" t="s">
        <v>407</v>
      </c>
      <c r="P501" t="s">
        <v>407</v>
      </c>
      <c r="Q501" t="s">
        <v>407</v>
      </c>
      <c r="R501" t="s">
        <v>407</v>
      </c>
      <c r="S501" t="s">
        <v>407</v>
      </c>
      <c r="T501" t="s">
        <v>407</v>
      </c>
      <c r="U501" t="s">
        <v>407</v>
      </c>
      <c r="V501" t="s">
        <v>407</v>
      </c>
      <c r="W501" t="s">
        <v>407</v>
      </c>
      <c r="X501" t="s">
        <v>407</v>
      </c>
      <c r="Y501" t="s">
        <v>407</v>
      </c>
      <c r="Z501" t="s">
        <v>407</v>
      </c>
      <c r="AA501" t="s">
        <v>407</v>
      </c>
      <c r="AB501" t="s">
        <v>407</v>
      </c>
      <c r="AC501" t="s">
        <v>717</v>
      </c>
      <c r="AD501" t="s">
        <v>716</v>
      </c>
      <c r="AE501">
        <v>10</v>
      </c>
      <c r="AF501">
        <v>10</v>
      </c>
      <c r="AG501">
        <v>1</v>
      </c>
      <c r="AH501" t="s">
        <v>608</v>
      </c>
      <c r="AJ501" t="s">
        <v>200</v>
      </c>
      <c r="AK501" t="s">
        <v>114</v>
      </c>
      <c r="AM501">
        <v>3585</v>
      </c>
      <c r="AN50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8.42578125" bestFit="1" customWidth="1"/>
    <col min="30" max="30" width="1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2.7109375" bestFit="1" customWidth="1"/>
    <col min="35" max="35" width="7.85546875" bestFit="1" customWidth="1"/>
    <col min="36" max="36" width="11.85546875" bestFit="1" customWidth="1"/>
    <col min="37" max="37" width="16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347</v>
      </c>
      <c r="B1" s="1" t="s">
        <v>390</v>
      </c>
      <c r="C1" s="1" t="s">
        <v>349</v>
      </c>
      <c r="D1" s="1" t="s">
        <v>350</v>
      </c>
      <c r="E1" s="1" t="s">
        <v>351</v>
      </c>
      <c r="F1" s="1" t="s">
        <v>391</v>
      </c>
      <c r="G1" s="1" t="s">
        <v>353</v>
      </c>
      <c r="H1" s="1" t="s">
        <v>354</v>
      </c>
      <c r="I1" s="1" t="s">
        <v>355</v>
      </c>
      <c r="J1" s="1" t="s">
        <v>392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393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394</v>
      </c>
      <c r="V1" s="1" t="s">
        <v>395</v>
      </c>
      <c r="W1" s="1" t="s">
        <v>396</v>
      </c>
      <c r="X1" s="1" t="s">
        <v>370</v>
      </c>
      <c r="Y1" s="1" t="s">
        <v>371</v>
      </c>
      <c r="Z1" s="1" t="s">
        <v>372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343</v>
      </c>
      <c r="AL1" s="1" t="s">
        <v>26</v>
      </c>
      <c r="AM1" s="1" t="s">
        <v>1</v>
      </c>
      <c r="AN1" s="1" t="s">
        <v>2</v>
      </c>
    </row>
    <row r="2" spans="1:40" x14ac:dyDescent="0.25">
      <c r="A2" t="s">
        <v>407</v>
      </c>
      <c r="B2" t="s">
        <v>407</v>
      </c>
      <c r="C2" t="s">
        <v>407</v>
      </c>
      <c r="D2" t="s">
        <v>407</v>
      </c>
      <c r="E2" t="s">
        <v>407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407</v>
      </c>
      <c r="R2" t="s">
        <v>407</v>
      </c>
      <c r="S2" t="s">
        <v>407</v>
      </c>
      <c r="T2" t="s">
        <v>407</v>
      </c>
      <c r="U2" t="s">
        <v>407</v>
      </c>
      <c r="V2" t="s">
        <v>407</v>
      </c>
      <c r="W2" t="s">
        <v>407</v>
      </c>
      <c r="X2" t="s">
        <v>407</v>
      </c>
      <c r="Y2" t="s">
        <v>407</v>
      </c>
      <c r="Z2" t="s">
        <v>407</v>
      </c>
      <c r="AA2" t="s">
        <v>407</v>
      </c>
      <c r="AB2" t="s">
        <v>407</v>
      </c>
      <c r="AC2" t="s">
        <v>772</v>
      </c>
      <c r="AD2" t="s">
        <v>771</v>
      </c>
      <c r="AE2">
        <v>10</v>
      </c>
      <c r="AF2">
        <v>1</v>
      </c>
      <c r="AH2" t="s">
        <v>408</v>
      </c>
      <c r="AJ2" t="s">
        <v>37</v>
      </c>
      <c r="AK2" t="s">
        <v>115</v>
      </c>
      <c r="AM2">
        <v>1441</v>
      </c>
      <c r="AN2">
        <v>2594</v>
      </c>
    </row>
    <row r="3" spans="1:40" x14ac:dyDescent="0.25">
      <c r="A3" t="s">
        <v>407</v>
      </c>
      <c r="B3" t="s">
        <v>407</v>
      </c>
      <c r="C3" t="s">
        <v>407</v>
      </c>
      <c r="D3" t="s">
        <v>407</v>
      </c>
      <c r="E3" t="s">
        <v>407</v>
      </c>
      <c r="F3" t="s">
        <v>407</v>
      </c>
      <c r="G3" t="s">
        <v>407</v>
      </c>
      <c r="H3" t="s">
        <v>407</v>
      </c>
      <c r="I3" t="s">
        <v>407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407</v>
      </c>
      <c r="R3" t="s">
        <v>407</v>
      </c>
      <c r="S3" t="s">
        <v>407</v>
      </c>
      <c r="T3" t="s">
        <v>407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772</v>
      </c>
      <c r="AD3" t="s">
        <v>771</v>
      </c>
      <c r="AE3">
        <v>10</v>
      </c>
      <c r="AF3">
        <v>2</v>
      </c>
      <c r="AH3" t="s">
        <v>408</v>
      </c>
      <c r="AJ3" t="s">
        <v>37</v>
      </c>
      <c r="AK3" t="s">
        <v>115</v>
      </c>
      <c r="AM3">
        <v>1754</v>
      </c>
      <c r="AN3">
        <v>3419</v>
      </c>
    </row>
    <row r="4" spans="1:40" x14ac:dyDescent="0.25">
      <c r="A4" t="s">
        <v>407</v>
      </c>
      <c r="B4" t="s">
        <v>407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772</v>
      </c>
      <c r="AD4" t="s">
        <v>771</v>
      </c>
      <c r="AE4">
        <v>10</v>
      </c>
      <c r="AF4">
        <v>3</v>
      </c>
      <c r="AH4" t="s">
        <v>493</v>
      </c>
      <c r="AJ4" t="s">
        <v>93</v>
      </c>
      <c r="AK4" t="s">
        <v>120</v>
      </c>
      <c r="AM4">
        <v>2500</v>
      </c>
      <c r="AN4">
        <v>2910</v>
      </c>
    </row>
    <row r="5" spans="1:40" x14ac:dyDescent="0.25">
      <c r="A5" t="s">
        <v>407</v>
      </c>
      <c r="B5" t="s">
        <v>407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407</v>
      </c>
      <c r="R5" t="s">
        <v>407</v>
      </c>
      <c r="S5" t="s">
        <v>407</v>
      </c>
      <c r="T5" t="s">
        <v>407</v>
      </c>
      <c r="U5" t="s">
        <v>407</v>
      </c>
      <c r="V5" t="s">
        <v>407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772</v>
      </c>
      <c r="AD5" t="s">
        <v>771</v>
      </c>
      <c r="AE5">
        <v>10</v>
      </c>
      <c r="AF5">
        <v>4</v>
      </c>
      <c r="AH5" t="s">
        <v>408</v>
      </c>
      <c r="AJ5" t="s">
        <v>37</v>
      </c>
      <c r="AK5" t="s">
        <v>115</v>
      </c>
      <c r="AM5">
        <v>2073</v>
      </c>
      <c r="AN5">
        <v>2871</v>
      </c>
    </row>
    <row r="6" spans="1:40" x14ac:dyDescent="0.25">
      <c r="A6" t="s">
        <v>407</v>
      </c>
      <c r="B6" t="s">
        <v>407</v>
      </c>
      <c r="C6" t="s">
        <v>407</v>
      </c>
      <c r="D6" t="s">
        <v>407</v>
      </c>
      <c r="E6" t="s">
        <v>407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  <c r="K6" t="s">
        <v>407</v>
      </c>
      <c r="L6" t="s">
        <v>407</v>
      </c>
      <c r="M6" t="s">
        <v>407</v>
      </c>
      <c r="N6" t="s">
        <v>407</v>
      </c>
      <c r="O6" t="s">
        <v>407</v>
      </c>
      <c r="P6" t="s">
        <v>407</v>
      </c>
      <c r="Q6" t="s">
        <v>407</v>
      </c>
      <c r="R6" t="s">
        <v>407</v>
      </c>
      <c r="S6" t="s">
        <v>407</v>
      </c>
      <c r="T6" t="s">
        <v>407</v>
      </c>
      <c r="U6" t="s">
        <v>407</v>
      </c>
      <c r="V6" t="s">
        <v>407</v>
      </c>
      <c r="W6" t="s">
        <v>407</v>
      </c>
      <c r="X6" t="s">
        <v>407</v>
      </c>
      <c r="Y6" t="s">
        <v>407</v>
      </c>
      <c r="Z6" t="s">
        <v>407</v>
      </c>
      <c r="AA6" t="s">
        <v>407</v>
      </c>
      <c r="AB6" t="s">
        <v>407</v>
      </c>
      <c r="AC6" t="s">
        <v>772</v>
      </c>
      <c r="AD6" t="s">
        <v>771</v>
      </c>
      <c r="AE6">
        <v>10</v>
      </c>
      <c r="AF6">
        <v>5</v>
      </c>
      <c r="AH6" t="s">
        <v>408</v>
      </c>
      <c r="AJ6" t="s">
        <v>37</v>
      </c>
      <c r="AK6" t="s">
        <v>115</v>
      </c>
      <c r="AM6">
        <v>2142</v>
      </c>
      <c r="AN6">
        <v>1238</v>
      </c>
    </row>
    <row r="7" spans="1:40" x14ac:dyDescent="0.25">
      <c r="A7" t="s">
        <v>407</v>
      </c>
      <c r="B7" t="s">
        <v>407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407</v>
      </c>
      <c r="R7" t="s">
        <v>407</v>
      </c>
      <c r="S7" t="s">
        <v>407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772</v>
      </c>
      <c r="AD7" t="s">
        <v>771</v>
      </c>
      <c r="AE7">
        <v>10</v>
      </c>
      <c r="AF7">
        <v>6</v>
      </c>
      <c r="AH7" t="s">
        <v>408</v>
      </c>
      <c r="AJ7" t="s">
        <v>37</v>
      </c>
      <c r="AK7" t="s">
        <v>115</v>
      </c>
      <c r="AM7">
        <v>2197</v>
      </c>
      <c r="AN7">
        <v>1292</v>
      </c>
    </row>
    <row r="8" spans="1:40" x14ac:dyDescent="0.25">
      <c r="A8" t="s">
        <v>407</v>
      </c>
      <c r="B8" t="s">
        <v>407</v>
      </c>
      <c r="C8" t="s">
        <v>407</v>
      </c>
      <c r="D8" t="s">
        <v>407</v>
      </c>
      <c r="E8" t="s">
        <v>407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  <c r="N8" t="s">
        <v>407</v>
      </c>
      <c r="O8" t="s">
        <v>407</v>
      </c>
      <c r="P8" t="s">
        <v>407</v>
      </c>
      <c r="Q8" t="s">
        <v>407</v>
      </c>
      <c r="R8" t="s">
        <v>407</v>
      </c>
      <c r="S8" t="s">
        <v>407</v>
      </c>
      <c r="T8" t="s">
        <v>407</v>
      </c>
      <c r="U8" t="s">
        <v>407</v>
      </c>
      <c r="V8" t="s">
        <v>407</v>
      </c>
      <c r="W8" t="s">
        <v>407</v>
      </c>
      <c r="X8" t="s">
        <v>407</v>
      </c>
      <c r="Y8" t="s">
        <v>407</v>
      </c>
      <c r="Z8" t="s">
        <v>407</v>
      </c>
      <c r="AA8" t="s">
        <v>407</v>
      </c>
      <c r="AB8" t="s">
        <v>407</v>
      </c>
      <c r="AC8" t="s">
        <v>772</v>
      </c>
      <c r="AD8" t="s">
        <v>771</v>
      </c>
      <c r="AE8">
        <v>10</v>
      </c>
      <c r="AF8">
        <v>7</v>
      </c>
      <c r="AG8">
        <v>3</v>
      </c>
      <c r="AH8" t="s">
        <v>410</v>
      </c>
      <c r="AJ8" t="s">
        <v>40</v>
      </c>
      <c r="AK8" t="s">
        <v>118</v>
      </c>
      <c r="AM8">
        <v>3530</v>
      </c>
      <c r="AN8">
        <v>2435</v>
      </c>
    </row>
    <row r="9" spans="1:40" x14ac:dyDescent="0.25">
      <c r="A9" t="s">
        <v>407</v>
      </c>
      <c r="B9" t="s">
        <v>407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407</v>
      </c>
      <c r="AC9" t="s">
        <v>772</v>
      </c>
      <c r="AD9" t="s">
        <v>771</v>
      </c>
      <c r="AE9">
        <v>10</v>
      </c>
      <c r="AF9">
        <v>8</v>
      </c>
      <c r="AH9" t="s">
        <v>411</v>
      </c>
      <c r="AJ9" t="s">
        <v>41</v>
      </c>
      <c r="AK9" t="s">
        <v>119</v>
      </c>
      <c r="AM9">
        <v>1548</v>
      </c>
      <c r="AN9">
        <v>1296</v>
      </c>
    </row>
    <row r="10" spans="1:40" x14ac:dyDescent="0.25">
      <c r="A10" t="s">
        <v>407</v>
      </c>
      <c r="B10" t="s">
        <v>407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407</v>
      </c>
      <c r="M10" t="s">
        <v>407</v>
      </c>
      <c r="N10" t="s">
        <v>407</v>
      </c>
      <c r="O10" t="s">
        <v>407</v>
      </c>
      <c r="P10" t="s">
        <v>407</v>
      </c>
      <c r="Q10" t="s">
        <v>407</v>
      </c>
      <c r="R10" t="s">
        <v>407</v>
      </c>
      <c r="S10" t="s">
        <v>407</v>
      </c>
      <c r="T10" t="s">
        <v>407</v>
      </c>
      <c r="U10" t="s">
        <v>407</v>
      </c>
      <c r="V10" t="s">
        <v>407</v>
      </c>
      <c r="W10" t="s">
        <v>407</v>
      </c>
      <c r="X10" t="s">
        <v>407</v>
      </c>
      <c r="Y10" t="s">
        <v>407</v>
      </c>
      <c r="Z10" t="s">
        <v>407</v>
      </c>
      <c r="AA10" t="s">
        <v>407</v>
      </c>
      <c r="AB10" t="s">
        <v>407</v>
      </c>
      <c r="AC10" t="s">
        <v>772</v>
      </c>
      <c r="AD10" t="s">
        <v>771</v>
      </c>
      <c r="AE10">
        <v>10</v>
      </c>
      <c r="AF10">
        <v>9</v>
      </c>
      <c r="AG10">
        <v>1</v>
      </c>
      <c r="AH10" t="s">
        <v>412</v>
      </c>
      <c r="AJ10" t="s">
        <v>42</v>
      </c>
      <c r="AK10" t="s">
        <v>114</v>
      </c>
      <c r="AM10">
        <v>2328</v>
      </c>
      <c r="AN10">
        <v>1186</v>
      </c>
    </row>
    <row r="11" spans="1:40" x14ac:dyDescent="0.25">
      <c r="A11" t="s">
        <v>407</v>
      </c>
      <c r="B11" t="s">
        <v>407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407</v>
      </c>
      <c r="P11" t="s">
        <v>407</v>
      </c>
      <c r="Q11" t="s">
        <v>407</v>
      </c>
      <c r="R11" t="s">
        <v>407</v>
      </c>
      <c r="S11" t="s">
        <v>407</v>
      </c>
      <c r="T11" t="s">
        <v>407</v>
      </c>
      <c r="U11" t="s">
        <v>407</v>
      </c>
      <c r="V11" t="s">
        <v>407</v>
      </c>
      <c r="W11" t="s">
        <v>407</v>
      </c>
      <c r="X11" t="s">
        <v>407</v>
      </c>
      <c r="Y11" t="s">
        <v>407</v>
      </c>
      <c r="Z11" t="s">
        <v>407</v>
      </c>
      <c r="AA11" t="s">
        <v>407</v>
      </c>
      <c r="AB11" t="s">
        <v>407</v>
      </c>
      <c r="AC11" t="s">
        <v>772</v>
      </c>
      <c r="AD11" t="s">
        <v>771</v>
      </c>
      <c r="AE11">
        <v>10</v>
      </c>
      <c r="AF11">
        <v>10</v>
      </c>
      <c r="AH11" t="s">
        <v>408</v>
      </c>
      <c r="AJ11" t="s">
        <v>37</v>
      </c>
      <c r="AK11" t="s">
        <v>115</v>
      </c>
      <c r="AM11">
        <v>4254</v>
      </c>
      <c r="AN11">
        <v>2769</v>
      </c>
    </row>
    <row r="12" spans="1:40" x14ac:dyDescent="0.25">
      <c r="A12" t="s">
        <v>407</v>
      </c>
      <c r="B12" t="s">
        <v>407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  <c r="K12" t="s">
        <v>407</v>
      </c>
      <c r="L12" t="s">
        <v>407</v>
      </c>
      <c r="M12" t="s">
        <v>407</v>
      </c>
      <c r="N12" t="s">
        <v>407</v>
      </c>
      <c r="O12" t="s">
        <v>407</v>
      </c>
      <c r="P12" t="s">
        <v>407</v>
      </c>
      <c r="Q12" t="s">
        <v>407</v>
      </c>
      <c r="R12" t="s">
        <v>407</v>
      </c>
      <c r="S12" t="s">
        <v>407</v>
      </c>
      <c r="T12" t="s">
        <v>407</v>
      </c>
      <c r="U12" t="s">
        <v>407</v>
      </c>
      <c r="V12" t="s">
        <v>407</v>
      </c>
      <c r="W12" t="s">
        <v>407</v>
      </c>
      <c r="X12" t="s">
        <v>407</v>
      </c>
      <c r="Y12" t="s">
        <v>407</v>
      </c>
      <c r="Z12" t="s">
        <v>407</v>
      </c>
      <c r="AA12" t="s">
        <v>407</v>
      </c>
      <c r="AB12" t="s">
        <v>407</v>
      </c>
      <c r="AC12" t="s">
        <v>774</v>
      </c>
      <c r="AD12" t="s">
        <v>773</v>
      </c>
      <c r="AE12">
        <v>10</v>
      </c>
      <c r="AF12">
        <v>1</v>
      </c>
      <c r="AH12" t="s">
        <v>411</v>
      </c>
      <c r="AJ12" t="s">
        <v>41</v>
      </c>
      <c r="AK12" t="s">
        <v>119</v>
      </c>
      <c r="AM12">
        <v>1644</v>
      </c>
      <c r="AN12">
        <v>2313</v>
      </c>
    </row>
    <row r="13" spans="1:40" x14ac:dyDescent="0.25">
      <c r="A13" t="s">
        <v>407</v>
      </c>
      <c r="B13" t="s">
        <v>407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  <c r="O13" t="s">
        <v>407</v>
      </c>
      <c r="P13" t="s">
        <v>407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t="s">
        <v>407</v>
      </c>
      <c r="W13" t="s">
        <v>407</v>
      </c>
      <c r="X13" t="s">
        <v>407</v>
      </c>
      <c r="Y13" t="s">
        <v>407</v>
      </c>
      <c r="Z13" t="s">
        <v>407</v>
      </c>
      <c r="AA13" t="s">
        <v>407</v>
      </c>
      <c r="AB13" t="s">
        <v>407</v>
      </c>
      <c r="AC13" t="s">
        <v>774</v>
      </c>
      <c r="AD13" t="s">
        <v>773</v>
      </c>
      <c r="AE13">
        <v>10</v>
      </c>
      <c r="AF13">
        <v>2</v>
      </c>
      <c r="AH13" t="s">
        <v>408</v>
      </c>
      <c r="AJ13" t="s">
        <v>37</v>
      </c>
      <c r="AK13" t="s">
        <v>115</v>
      </c>
      <c r="AM13">
        <v>2820</v>
      </c>
      <c r="AN13">
        <v>2429</v>
      </c>
    </row>
    <row r="14" spans="1:40" x14ac:dyDescent="0.25">
      <c r="A14" t="s">
        <v>407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  <c r="N14" t="s">
        <v>407</v>
      </c>
      <c r="O14" t="s">
        <v>407</v>
      </c>
      <c r="P14" t="s">
        <v>407</v>
      </c>
      <c r="Q14" t="s">
        <v>407</v>
      </c>
      <c r="R14" t="s">
        <v>407</v>
      </c>
      <c r="S14" t="s">
        <v>407</v>
      </c>
      <c r="T14" t="s">
        <v>407</v>
      </c>
      <c r="U14" t="s">
        <v>407</v>
      </c>
      <c r="V14" t="s">
        <v>407</v>
      </c>
      <c r="W14" t="s">
        <v>407</v>
      </c>
      <c r="X14" t="s">
        <v>407</v>
      </c>
      <c r="Y14" t="s">
        <v>407</v>
      </c>
      <c r="Z14" t="s">
        <v>407</v>
      </c>
      <c r="AA14" t="s">
        <v>407</v>
      </c>
      <c r="AB14" t="s">
        <v>407</v>
      </c>
      <c r="AC14" t="s">
        <v>774</v>
      </c>
      <c r="AD14" t="s">
        <v>773</v>
      </c>
      <c r="AE14">
        <v>10</v>
      </c>
      <c r="AF14">
        <v>3</v>
      </c>
      <c r="AG14">
        <v>3</v>
      </c>
      <c r="AH14" t="s">
        <v>410</v>
      </c>
      <c r="AJ14" t="s">
        <v>40</v>
      </c>
      <c r="AK14" t="s">
        <v>118</v>
      </c>
      <c r="AM14">
        <v>2284</v>
      </c>
      <c r="AN14">
        <v>1495</v>
      </c>
    </row>
    <row r="15" spans="1:40" x14ac:dyDescent="0.25">
      <c r="A15" t="s">
        <v>407</v>
      </c>
      <c r="B15" t="s">
        <v>407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407</v>
      </c>
      <c r="I15" t="s">
        <v>407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T15" t="s">
        <v>407</v>
      </c>
      <c r="U15" t="s">
        <v>407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774</v>
      </c>
      <c r="AD15" t="s">
        <v>773</v>
      </c>
      <c r="AE15">
        <v>10</v>
      </c>
      <c r="AF15">
        <v>4</v>
      </c>
      <c r="AH15" t="s">
        <v>408</v>
      </c>
      <c r="AJ15" t="s">
        <v>37</v>
      </c>
      <c r="AK15" t="s">
        <v>115</v>
      </c>
      <c r="AM15">
        <v>2537</v>
      </c>
      <c r="AN15">
        <v>3081</v>
      </c>
    </row>
    <row r="16" spans="1:40" x14ac:dyDescent="0.25">
      <c r="A16" t="s">
        <v>407</v>
      </c>
      <c r="B16" t="s">
        <v>407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407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407</v>
      </c>
      <c r="S16" t="s">
        <v>407</v>
      </c>
      <c r="T16" t="s">
        <v>407</v>
      </c>
      <c r="U16" t="s">
        <v>407</v>
      </c>
      <c r="V16" t="s">
        <v>407</v>
      </c>
      <c r="W16" t="s">
        <v>407</v>
      </c>
      <c r="X16" t="s">
        <v>407</v>
      </c>
      <c r="Y16" t="s">
        <v>407</v>
      </c>
      <c r="Z16" t="s">
        <v>407</v>
      </c>
      <c r="AA16" t="s">
        <v>407</v>
      </c>
      <c r="AB16" t="s">
        <v>407</v>
      </c>
      <c r="AC16" t="s">
        <v>774</v>
      </c>
      <c r="AD16" t="s">
        <v>773</v>
      </c>
      <c r="AE16">
        <v>10</v>
      </c>
      <c r="AF16">
        <v>5</v>
      </c>
      <c r="AG16">
        <v>3</v>
      </c>
      <c r="AH16" t="s">
        <v>410</v>
      </c>
      <c r="AJ16" t="s">
        <v>40</v>
      </c>
      <c r="AK16" t="s">
        <v>118</v>
      </c>
      <c r="AM16">
        <v>4368</v>
      </c>
      <c r="AN16">
        <v>733</v>
      </c>
    </row>
    <row r="17" spans="1:40" x14ac:dyDescent="0.25">
      <c r="A17" t="s">
        <v>407</v>
      </c>
      <c r="B17" t="s">
        <v>407</v>
      </c>
      <c r="C17" t="s">
        <v>407</v>
      </c>
      <c r="D17" t="s">
        <v>407</v>
      </c>
      <c r="E17" t="s">
        <v>407</v>
      </c>
      <c r="F17" t="s">
        <v>407</v>
      </c>
      <c r="G17" t="s">
        <v>407</v>
      </c>
      <c r="H17" t="s">
        <v>407</v>
      </c>
      <c r="I17" t="s">
        <v>407</v>
      </c>
      <c r="J17" t="s">
        <v>407</v>
      </c>
      <c r="K17" t="s">
        <v>407</v>
      </c>
      <c r="L17" t="s">
        <v>407</v>
      </c>
      <c r="M17" t="s">
        <v>407</v>
      </c>
      <c r="N17" t="s">
        <v>407</v>
      </c>
      <c r="O17" t="s">
        <v>407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407</v>
      </c>
      <c r="Z17" t="s">
        <v>407</v>
      </c>
      <c r="AA17" t="s">
        <v>407</v>
      </c>
      <c r="AB17" t="s">
        <v>407</v>
      </c>
      <c r="AC17" t="s">
        <v>774</v>
      </c>
      <c r="AD17" t="s">
        <v>773</v>
      </c>
      <c r="AE17">
        <v>10</v>
      </c>
      <c r="AF17">
        <v>6</v>
      </c>
      <c r="AH17" t="s">
        <v>408</v>
      </c>
      <c r="AJ17" t="s">
        <v>37</v>
      </c>
      <c r="AK17" t="s">
        <v>115</v>
      </c>
      <c r="AM17">
        <v>3012</v>
      </c>
      <c r="AN17">
        <v>3116</v>
      </c>
    </row>
    <row r="18" spans="1:40" x14ac:dyDescent="0.25">
      <c r="A18" t="s">
        <v>407</v>
      </c>
      <c r="B18" t="s">
        <v>407</v>
      </c>
      <c r="C18" t="s">
        <v>407</v>
      </c>
      <c r="D18" t="s">
        <v>407</v>
      </c>
      <c r="E18" t="s">
        <v>407</v>
      </c>
      <c r="F18" t="s">
        <v>407</v>
      </c>
      <c r="G18" t="s">
        <v>407</v>
      </c>
      <c r="H18" t="s">
        <v>407</v>
      </c>
      <c r="I18" t="s">
        <v>407</v>
      </c>
      <c r="J18" t="s">
        <v>407</v>
      </c>
      <c r="K18" t="s">
        <v>407</v>
      </c>
      <c r="L18" t="s">
        <v>407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407</v>
      </c>
      <c r="S18" t="s">
        <v>407</v>
      </c>
      <c r="T18" t="s">
        <v>407</v>
      </c>
      <c r="U18" t="s">
        <v>407</v>
      </c>
      <c r="V18" t="s">
        <v>407</v>
      </c>
      <c r="W18" t="s">
        <v>407</v>
      </c>
      <c r="X18" t="s">
        <v>407</v>
      </c>
      <c r="Y18" t="s">
        <v>407</v>
      </c>
      <c r="Z18" t="s">
        <v>407</v>
      </c>
      <c r="AA18" t="s">
        <v>407</v>
      </c>
      <c r="AB18" t="s">
        <v>407</v>
      </c>
      <c r="AC18" t="s">
        <v>774</v>
      </c>
      <c r="AD18" t="s">
        <v>773</v>
      </c>
      <c r="AE18">
        <v>10</v>
      </c>
      <c r="AF18">
        <v>7</v>
      </c>
      <c r="AH18" t="s">
        <v>408</v>
      </c>
      <c r="AJ18" t="s">
        <v>37</v>
      </c>
      <c r="AK18" t="s">
        <v>115</v>
      </c>
      <c r="AM18">
        <v>3400</v>
      </c>
      <c r="AN18">
        <v>2406</v>
      </c>
    </row>
    <row r="19" spans="1:40" x14ac:dyDescent="0.25">
      <c r="A19" t="s">
        <v>407</v>
      </c>
      <c r="B19" t="s">
        <v>407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774</v>
      </c>
      <c r="AD19" t="s">
        <v>773</v>
      </c>
      <c r="AE19">
        <v>10</v>
      </c>
      <c r="AF19">
        <v>8</v>
      </c>
      <c r="AG19">
        <v>3</v>
      </c>
      <c r="AH19" t="s">
        <v>410</v>
      </c>
      <c r="AJ19" t="s">
        <v>40</v>
      </c>
      <c r="AK19" t="s">
        <v>118</v>
      </c>
      <c r="AM19">
        <v>3931</v>
      </c>
      <c r="AN19">
        <v>3136</v>
      </c>
    </row>
    <row r="20" spans="1:40" x14ac:dyDescent="0.25">
      <c r="A20" t="s">
        <v>407</v>
      </c>
      <c r="B20" t="s">
        <v>407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407</v>
      </c>
      <c r="M20" t="s">
        <v>407</v>
      </c>
      <c r="N20" t="s">
        <v>407</v>
      </c>
      <c r="O20" t="s">
        <v>407</v>
      </c>
      <c r="P20" t="s">
        <v>407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  <c r="W20" t="s">
        <v>407</v>
      </c>
      <c r="X20" t="s">
        <v>407</v>
      </c>
      <c r="Y20" t="s">
        <v>407</v>
      </c>
      <c r="Z20" t="s">
        <v>407</v>
      </c>
      <c r="AA20" t="s">
        <v>407</v>
      </c>
      <c r="AB20" t="s">
        <v>407</v>
      </c>
      <c r="AC20" t="s">
        <v>774</v>
      </c>
      <c r="AD20" t="s">
        <v>773</v>
      </c>
      <c r="AE20">
        <v>10</v>
      </c>
      <c r="AF20">
        <v>9</v>
      </c>
      <c r="AH20" t="s">
        <v>416</v>
      </c>
      <c r="AJ20" t="s">
        <v>46</v>
      </c>
      <c r="AK20" t="s">
        <v>115</v>
      </c>
      <c r="AM20">
        <v>1576</v>
      </c>
      <c r="AN20">
        <v>1360</v>
      </c>
    </row>
    <row r="21" spans="1:40" x14ac:dyDescent="0.25">
      <c r="A21" t="s">
        <v>407</v>
      </c>
      <c r="B21" t="s">
        <v>407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t="s">
        <v>407</v>
      </c>
      <c r="I21" t="s">
        <v>407</v>
      </c>
      <c r="J21" t="s">
        <v>407</v>
      </c>
      <c r="K21" t="s">
        <v>407</v>
      </c>
      <c r="L21" t="s">
        <v>407</v>
      </c>
      <c r="M21" t="s">
        <v>407</v>
      </c>
      <c r="N21" t="s">
        <v>407</v>
      </c>
      <c r="O21" t="s">
        <v>407</v>
      </c>
      <c r="P21" t="s">
        <v>407</v>
      </c>
      <c r="Q21" t="s">
        <v>407</v>
      </c>
      <c r="R21" t="s">
        <v>407</v>
      </c>
      <c r="S21" t="s">
        <v>407</v>
      </c>
      <c r="T21" t="s">
        <v>407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774</v>
      </c>
      <c r="AD21" t="s">
        <v>773</v>
      </c>
      <c r="AE21">
        <v>10</v>
      </c>
      <c r="AF21">
        <v>10</v>
      </c>
      <c r="AH21" t="s">
        <v>408</v>
      </c>
      <c r="AJ21" t="s">
        <v>37</v>
      </c>
      <c r="AK21" t="s">
        <v>115</v>
      </c>
      <c r="AM21">
        <v>3688</v>
      </c>
      <c r="AN21">
        <v>1325</v>
      </c>
    </row>
    <row r="22" spans="1:40" x14ac:dyDescent="0.25">
      <c r="A22" t="s">
        <v>407</v>
      </c>
      <c r="B22" t="s">
        <v>407</v>
      </c>
      <c r="C22" t="s">
        <v>407</v>
      </c>
      <c r="D22" t="s">
        <v>407</v>
      </c>
      <c r="E22" t="s">
        <v>407</v>
      </c>
      <c r="F22" t="s">
        <v>407</v>
      </c>
      <c r="G22" t="s">
        <v>407</v>
      </c>
      <c r="H22" t="s">
        <v>407</v>
      </c>
      <c r="I22" t="s">
        <v>407</v>
      </c>
      <c r="J22" t="s">
        <v>407</v>
      </c>
      <c r="K22" t="s">
        <v>407</v>
      </c>
      <c r="L22" t="s">
        <v>407</v>
      </c>
      <c r="M22" t="s">
        <v>407</v>
      </c>
      <c r="N22" t="s">
        <v>407</v>
      </c>
      <c r="O22" t="s">
        <v>407</v>
      </c>
      <c r="P22" t="s">
        <v>407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776</v>
      </c>
      <c r="AD22" t="s">
        <v>775</v>
      </c>
      <c r="AE22">
        <v>10</v>
      </c>
      <c r="AF22">
        <v>1</v>
      </c>
      <c r="AG22">
        <v>3</v>
      </c>
      <c r="AH22" t="s">
        <v>410</v>
      </c>
      <c r="AJ22" t="s">
        <v>40</v>
      </c>
      <c r="AK22" t="s">
        <v>118</v>
      </c>
      <c r="AM22">
        <v>3120</v>
      </c>
      <c r="AN22">
        <v>509</v>
      </c>
    </row>
    <row r="23" spans="1:40" x14ac:dyDescent="0.25">
      <c r="A23" t="s">
        <v>407</v>
      </c>
      <c r="B23" t="s">
        <v>407</v>
      </c>
      <c r="C23" t="s">
        <v>407</v>
      </c>
      <c r="D23" t="s">
        <v>407</v>
      </c>
      <c r="E23" t="s">
        <v>407</v>
      </c>
      <c r="F23" t="s">
        <v>407</v>
      </c>
      <c r="G23" t="s">
        <v>407</v>
      </c>
      <c r="H23" t="s">
        <v>407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  <c r="N23" t="s">
        <v>407</v>
      </c>
      <c r="O23" t="s">
        <v>407</v>
      </c>
      <c r="P23" t="s">
        <v>407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776</v>
      </c>
      <c r="AD23" t="s">
        <v>775</v>
      </c>
      <c r="AE23">
        <v>10</v>
      </c>
      <c r="AF23">
        <v>2</v>
      </c>
      <c r="AH23" t="s">
        <v>415</v>
      </c>
      <c r="AJ23" t="s">
        <v>44</v>
      </c>
      <c r="AK23" t="s">
        <v>120</v>
      </c>
      <c r="AM23">
        <v>3857</v>
      </c>
      <c r="AN23">
        <v>697</v>
      </c>
    </row>
    <row r="24" spans="1:40" x14ac:dyDescent="0.25">
      <c r="A24" t="s">
        <v>407</v>
      </c>
      <c r="B24" t="s">
        <v>407</v>
      </c>
      <c r="C24" t="s">
        <v>407</v>
      </c>
      <c r="D24" t="s">
        <v>407</v>
      </c>
      <c r="E24" t="s">
        <v>407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407</v>
      </c>
      <c r="N24" t="s">
        <v>407</v>
      </c>
      <c r="O24" t="s">
        <v>407</v>
      </c>
      <c r="P24" t="s">
        <v>407</v>
      </c>
      <c r="Q24" t="s">
        <v>407</v>
      </c>
      <c r="R24" t="s">
        <v>407</v>
      </c>
      <c r="S24" t="s">
        <v>407</v>
      </c>
      <c r="T24" t="s">
        <v>407</v>
      </c>
      <c r="U24" t="s">
        <v>407</v>
      </c>
      <c r="V24" t="s">
        <v>407</v>
      </c>
      <c r="W24" t="s">
        <v>407</v>
      </c>
      <c r="X24" t="s">
        <v>407</v>
      </c>
      <c r="Y24" t="s">
        <v>407</v>
      </c>
      <c r="Z24" t="s">
        <v>407</v>
      </c>
      <c r="AA24" t="s">
        <v>407</v>
      </c>
      <c r="AB24" t="s">
        <v>407</v>
      </c>
      <c r="AC24" t="s">
        <v>776</v>
      </c>
      <c r="AD24" t="s">
        <v>775</v>
      </c>
      <c r="AE24">
        <v>10</v>
      </c>
      <c r="AF24">
        <v>3</v>
      </c>
      <c r="AH24" t="s">
        <v>408</v>
      </c>
      <c r="AJ24" t="s">
        <v>37</v>
      </c>
      <c r="AK24" t="s">
        <v>115</v>
      </c>
      <c r="AM24">
        <v>4235</v>
      </c>
      <c r="AN24">
        <v>895</v>
      </c>
    </row>
    <row r="25" spans="1:40" x14ac:dyDescent="0.25">
      <c r="A25" t="s">
        <v>407</v>
      </c>
      <c r="B25" t="s">
        <v>407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407</v>
      </c>
      <c r="N25" t="s">
        <v>407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776</v>
      </c>
      <c r="AD25" t="s">
        <v>775</v>
      </c>
      <c r="AE25">
        <v>10</v>
      </c>
      <c r="AF25">
        <v>4</v>
      </c>
      <c r="AH25" t="s">
        <v>408</v>
      </c>
      <c r="AJ25" t="s">
        <v>37</v>
      </c>
      <c r="AK25" t="s">
        <v>115</v>
      </c>
      <c r="AM25">
        <v>4060</v>
      </c>
      <c r="AN25">
        <v>3365</v>
      </c>
    </row>
    <row r="26" spans="1:40" x14ac:dyDescent="0.25">
      <c r="A26" t="s">
        <v>407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776</v>
      </c>
      <c r="AD26" t="s">
        <v>775</v>
      </c>
      <c r="AE26">
        <v>10</v>
      </c>
      <c r="AF26">
        <v>5</v>
      </c>
      <c r="AH26" t="s">
        <v>408</v>
      </c>
      <c r="AJ26" t="s">
        <v>37</v>
      </c>
      <c r="AK26" t="s">
        <v>115</v>
      </c>
      <c r="AM26">
        <v>2550</v>
      </c>
      <c r="AN26">
        <v>2002</v>
      </c>
    </row>
    <row r="27" spans="1:40" x14ac:dyDescent="0.25">
      <c r="A27" t="s">
        <v>407</v>
      </c>
      <c r="B27" t="s">
        <v>407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776</v>
      </c>
      <c r="AD27" t="s">
        <v>775</v>
      </c>
      <c r="AE27">
        <v>10</v>
      </c>
      <c r="AF27">
        <v>6</v>
      </c>
      <c r="AH27" t="s">
        <v>415</v>
      </c>
      <c r="AJ27" t="s">
        <v>44</v>
      </c>
      <c r="AK27" t="s">
        <v>120</v>
      </c>
      <c r="AM27">
        <v>1421</v>
      </c>
      <c r="AN27">
        <v>2283</v>
      </c>
    </row>
    <row r="28" spans="1:40" x14ac:dyDescent="0.25">
      <c r="A28" t="s">
        <v>407</v>
      </c>
      <c r="B28" t="s">
        <v>407</v>
      </c>
      <c r="C28" t="s">
        <v>407</v>
      </c>
      <c r="D28" t="s">
        <v>407</v>
      </c>
      <c r="E28" t="s">
        <v>407</v>
      </c>
      <c r="F28" t="s">
        <v>407</v>
      </c>
      <c r="G28" t="s">
        <v>407</v>
      </c>
      <c r="H28" t="s">
        <v>407</v>
      </c>
      <c r="I28" t="s">
        <v>407</v>
      </c>
      <c r="J28" t="s">
        <v>407</v>
      </c>
      <c r="K28" t="s">
        <v>407</v>
      </c>
      <c r="L28" t="s">
        <v>407</v>
      </c>
      <c r="M28" t="s">
        <v>407</v>
      </c>
      <c r="N28" t="s">
        <v>407</v>
      </c>
      <c r="O28" t="s">
        <v>407</v>
      </c>
      <c r="P28" t="s">
        <v>407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  <c r="W28" t="s">
        <v>407</v>
      </c>
      <c r="X28" t="s">
        <v>407</v>
      </c>
      <c r="Y28" t="s">
        <v>407</v>
      </c>
      <c r="Z28" t="s">
        <v>407</v>
      </c>
      <c r="AA28" t="s">
        <v>407</v>
      </c>
      <c r="AB28" t="s">
        <v>407</v>
      </c>
      <c r="AC28" t="s">
        <v>776</v>
      </c>
      <c r="AD28" t="s">
        <v>775</v>
      </c>
      <c r="AE28">
        <v>10</v>
      </c>
      <c r="AF28">
        <v>7</v>
      </c>
      <c r="AG28">
        <v>1</v>
      </c>
      <c r="AH28" t="s">
        <v>450</v>
      </c>
      <c r="AJ28" t="s">
        <v>67</v>
      </c>
      <c r="AK28" t="s">
        <v>114</v>
      </c>
      <c r="AM28">
        <v>4301</v>
      </c>
      <c r="AN28">
        <v>1167</v>
      </c>
    </row>
    <row r="29" spans="1:40" x14ac:dyDescent="0.25">
      <c r="A29" t="s">
        <v>407</v>
      </c>
      <c r="B29" t="s">
        <v>407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776</v>
      </c>
      <c r="AD29" t="s">
        <v>775</v>
      </c>
      <c r="AE29">
        <v>10</v>
      </c>
      <c r="AF29">
        <v>8</v>
      </c>
      <c r="AH29" t="s">
        <v>408</v>
      </c>
      <c r="AJ29" t="s">
        <v>37</v>
      </c>
      <c r="AK29" t="s">
        <v>115</v>
      </c>
      <c r="AM29">
        <v>3419</v>
      </c>
      <c r="AN29">
        <v>394</v>
      </c>
    </row>
    <row r="30" spans="1:40" x14ac:dyDescent="0.25">
      <c r="A30" t="s">
        <v>407</v>
      </c>
      <c r="B30" t="s">
        <v>407</v>
      </c>
      <c r="C30" t="s">
        <v>407</v>
      </c>
      <c r="D30" t="s">
        <v>407</v>
      </c>
      <c r="E30" t="s">
        <v>407</v>
      </c>
      <c r="F30" t="s">
        <v>407</v>
      </c>
      <c r="G30" t="s">
        <v>407</v>
      </c>
      <c r="H30" t="s">
        <v>407</v>
      </c>
      <c r="I30" t="s">
        <v>407</v>
      </c>
      <c r="J30" t="s">
        <v>407</v>
      </c>
      <c r="K30" t="s">
        <v>407</v>
      </c>
      <c r="L30" t="s">
        <v>407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407</v>
      </c>
      <c r="S30" t="s">
        <v>407</v>
      </c>
      <c r="T30" t="s">
        <v>407</v>
      </c>
      <c r="U30" t="s">
        <v>407</v>
      </c>
      <c r="V30" t="s">
        <v>407</v>
      </c>
      <c r="W30" t="s">
        <v>407</v>
      </c>
      <c r="X30" t="s">
        <v>407</v>
      </c>
      <c r="Y30" t="s">
        <v>407</v>
      </c>
      <c r="Z30" t="s">
        <v>407</v>
      </c>
      <c r="AA30" t="s">
        <v>407</v>
      </c>
      <c r="AB30" t="s">
        <v>407</v>
      </c>
      <c r="AC30" t="s">
        <v>776</v>
      </c>
      <c r="AD30" t="s">
        <v>775</v>
      </c>
      <c r="AE30">
        <v>10</v>
      </c>
      <c r="AF30">
        <v>9</v>
      </c>
      <c r="AG30">
        <v>3</v>
      </c>
      <c r="AH30" t="s">
        <v>410</v>
      </c>
      <c r="AJ30" t="s">
        <v>40</v>
      </c>
      <c r="AK30" t="s">
        <v>118</v>
      </c>
      <c r="AM30">
        <v>1167</v>
      </c>
      <c r="AN30">
        <v>2431</v>
      </c>
    </row>
    <row r="31" spans="1:40" x14ac:dyDescent="0.25">
      <c r="A31" t="s">
        <v>407</v>
      </c>
      <c r="B31" t="s">
        <v>407</v>
      </c>
      <c r="C31" t="s">
        <v>407</v>
      </c>
      <c r="D31" t="s">
        <v>407</v>
      </c>
      <c r="E31" t="s">
        <v>407</v>
      </c>
      <c r="F31" t="s">
        <v>407</v>
      </c>
      <c r="G31" t="s">
        <v>407</v>
      </c>
      <c r="H31" t="s">
        <v>407</v>
      </c>
      <c r="I31" t="s">
        <v>407</v>
      </c>
      <c r="J31" t="s">
        <v>407</v>
      </c>
      <c r="K31" t="s">
        <v>407</v>
      </c>
      <c r="L31" t="s">
        <v>407</v>
      </c>
      <c r="M31" t="s">
        <v>407</v>
      </c>
      <c r="N31" t="s">
        <v>407</v>
      </c>
      <c r="O31" t="s">
        <v>407</v>
      </c>
      <c r="P31" t="s">
        <v>407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  <c r="W31" t="s">
        <v>407</v>
      </c>
      <c r="X31" t="s">
        <v>407</v>
      </c>
      <c r="Y31" t="s">
        <v>407</v>
      </c>
      <c r="Z31" t="s">
        <v>407</v>
      </c>
      <c r="AA31" t="s">
        <v>407</v>
      </c>
      <c r="AB31" t="s">
        <v>407</v>
      </c>
      <c r="AC31" t="s">
        <v>776</v>
      </c>
      <c r="AD31" t="s">
        <v>775</v>
      </c>
      <c r="AE31">
        <v>10</v>
      </c>
      <c r="AF31">
        <v>10</v>
      </c>
      <c r="AG31">
        <v>1</v>
      </c>
      <c r="AH31" t="s">
        <v>464</v>
      </c>
      <c r="AJ31" t="s">
        <v>76</v>
      </c>
      <c r="AK31" t="s">
        <v>114</v>
      </c>
      <c r="AM31">
        <v>1997</v>
      </c>
      <c r="AN31">
        <v>249</v>
      </c>
    </row>
    <row r="32" spans="1:40" x14ac:dyDescent="0.25">
      <c r="A32" t="s">
        <v>407</v>
      </c>
      <c r="B32" t="s">
        <v>407</v>
      </c>
      <c r="C32" t="s">
        <v>407</v>
      </c>
      <c r="D32" t="s">
        <v>407</v>
      </c>
      <c r="E32" t="s">
        <v>407</v>
      </c>
      <c r="F32" t="s">
        <v>407</v>
      </c>
      <c r="G32" t="s">
        <v>407</v>
      </c>
      <c r="H32" t="s">
        <v>407</v>
      </c>
      <c r="I32" t="s">
        <v>407</v>
      </c>
      <c r="J32" t="s">
        <v>407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407</v>
      </c>
      <c r="S32" t="s">
        <v>407</v>
      </c>
      <c r="T32" t="s">
        <v>407</v>
      </c>
      <c r="U32" t="s">
        <v>407</v>
      </c>
      <c r="V32" t="s">
        <v>407</v>
      </c>
      <c r="W32" t="s">
        <v>407</v>
      </c>
      <c r="X32" t="s">
        <v>407</v>
      </c>
      <c r="Y32" t="s">
        <v>407</v>
      </c>
      <c r="Z32" t="s">
        <v>407</v>
      </c>
      <c r="AA32" t="s">
        <v>407</v>
      </c>
      <c r="AB32" t="s">
        <v>407</v>
      </c>
      <c r="AC32" t="s">
        <v>778</v>
      </c>
      <c r="AD32" t="s">
        <v>777</v>
      </c>
      <c r="AE32">
        <v>10</v>
      </c>
      <c r="AF32">
        <v>1</v>
      </c>
      <c r="AH32" t="s">
        <v>408</v>
      </c>
      <c r="AJ32" t="s">
        <v>37</v>
      </c>
      <c r="AK32" t="s">
        <v>115</v>
      </c>
      <c r="AM32">
        <v>3909</v>
      </c>
      <c r="AN32">
        <v>2440</v>
      </c>
    </row>
    <row r="33" spans="1:40" x14ac:dyDescent="0.25">
      <c r="A33" t="s">
        <v>407</v>
      </c>
      <c r="B33" t="s">
        <v>407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407</v>
      </c>
      <c r="U33" t="s">
        <v>407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  <c r="AB33" t="s">
        <v>407</v>
      </c>
      <c r="AC33" t="s">
        <v>778</v>
      </c>
      <c r="AD33" t="s">
        <v>777</v>
      </c>
      <c r="AE33">
        <v>10</v>
      </c>
      <c r="AF33">
        <v>2</v>
      </c>
      <c r="AH33" t="s">
        <v>411</v>
      </c>
      <c r="AJ33" t="s">
        <v>41</v>
      </c>
      <c r="AK33" t="s">
        <v>119</v>
      </c>
      <c r="AM33">
        <v>2930</v>
      </c>
      <c r="AN33">
        <v>2761</v>
      </c>
    </row>
    <row r="34" spans="1:40" x14ac:dyDescent="0.25">
      <c r="A34" t="s">
        <v>407</v>
      </c>
      <c r="B34" t="s">
        <v>407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  <c r="K34" t="s">
        <v>407</v>
      </c>
      <c r="L34" t="s">
        <v>407</v>
      </c>
      <c r="M34" t="s">
        <v>407</v>
      </c>
      <c r="N34" t="s">
        <v>407</v>
      </c>
      <c r="O34" t="s">
        <v>407</v>
      </c>
      <c r="P34" t="s">
        <v>407</v>
      </c>
      <c r="Q34" t="s">
        <v>407</v>
      </c>
      <c r="R34" t="s">
        <v>407</v>
      </c>
      <c r="S34" t="s">
        <v>407</v>
      </c>
      <c r="T34" t="s">
        <v>407</v>
      </c>
      <c r="U34" t="s">
        <v>407</v>
      </c>
      <c r="V34" t="s">
        <v>407</v>
      </c>
      <c r="W34" t="s">
        <v>407</v>
      </c>
      <c r="X34" t="s">
        <v>407</v>
      </c>
      <c r="Y34" t="s">
        <v>407</v>
      </c>
      <c r="Z34" t="s">
        <v>407</v>
      </c>
      <c r="AA34" t="s">
        <v>407</v>
      </c>
      <c r="AB34" t="s">
        <v>407</v>
      </c>
      <c r="AC34" t="s">
        <v>778</v>
      </c>
      <c r="AD34" t="s">
        <v>777</v>
      </c>
      <c r="AE34">
        <v>10</v>
      </c>
      <c r="AF34">
        <v>3</v>
      </c>
      <c r="AH34" t="s">
        <v>408</v>
      </c>
      <c r="AJ34" t="s">
        <v>37</v>
      </c>
      <c r="AK34" t="s">
        <v>115</v>
      </c>
      <c r="AM34">
        <v>3931</v>
      </c>
      <c r="AN34">
        <v>1239</v>
      </c>
    </row>
    <row r="35" spans="1:40" x14ac:dyDescent="0.25">
      <c r="A35" t="s">
        <v>407</v>
      </c>
      <c r="B35" t="s">
        <v>407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407</v>
      </c>
      <c r="U35" t="s">
        <v>407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778</v>
      </c>
      <c r="AD35" t="s">
        <v>777</v>
      </c>
      <c r="AE35">
        <v>10</v>
      </c>
      <c r="AF35">
        <v>4</v>
      </c>
      <c r="AH35" t="s">
        <v>408</v>
      </c>
      <c r="AJ35" t="s">
        <v>37</v>
      </c>
      <c r="AK35" t="s">
        <v>115</v>
      </c>
      <c r="AM35">
        <v>2647</v>
      </c>
      <c r="AN35">
        <v>523</v>
      </c>
    </row>
    <row r="36" spans="1:40" x14ac:dyDescent="0.25">
      <c r="A36" t="s">
        <v>407</v>
      </c>
      <c r="B36" t="s">
        <v>407</v>
      </c>
      <c r="C36" t="s">
        <v>407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  <c r="AB36" t="s">
        <v>407</v>
      </c>
      <c r="AC36" t="s">
        <v>778</v>
      </c>
      <c r="AD36" t="s">
        <v>777</v>
      </c>
      <c r="AE36">
        <v>10</v>
      </c>
      <c r="AF36">
        <v>5</v>
      </c>
      <c r="AG36">
        <v>3</v>
      </c>
      <c r="AH36" t="s">
        <v>410</v>
      </c>
      <c r="AJ36" t="s">
        <v>40</v>
      </c>
      <c r="AK36" t="s">
        <v>118</v>
      </c>
      <c r="AM36">
        <v>1889</v>
      </c>
      <c r="AN36">
        <v>365</v>
      </c>
    </row>
    <row r="37" spans="1:40" x14ac:dyDescent="0.25">
      <c r="A37" t="s">
        <v>407</v>
      </c>
      <c r="B37" t="s">
        <v>407</v>
      </c>
      <c r="C37" t="s">
        <v>407</v>
      </c>
      <c r="D37" t="s">
        <v>407</v>
      </c>
      <c r="E37" t="s">
        <v>407</v>
      </c>
      <c r="F37" t="s">
        <v>407</v>
      </c>
      <c r="G37" t="s">
        <v>407</v>
      </c>
      <c r="H37" t="s">
        <v>407</v>
      </c>
      <c r="I37" t="s">
        <v>407</v>
      </c>
      <c r="J37" t="s">
        <v>407</v>
      </c>
      <c r="K37" t="s">
        <v>407</v>
      </c>
      <c r="L37" t="s">
        <v>407</v>
      </c>
      <c r="M37" t="s">
        <v>407</v>
      </c>
      <c r="N37" t="s">
        <v>407</v>
      </c>
      <c r="O37" t="s">
        <v>407</v>
      </c>
      <c r="P37" t="s">
        <v>407</v>
      </c>
      <c r="Q37" t="s">
        <v>407</v>
      </c>
      <c r="R37" t="s">
        <v>407</v>
      </c>
      <c r="S37" t="s">
        <v>407</v>
      </c>
      <c r="T37" t="s">
        <v>407</v>
      </c>
      <c r="U37" t="s">
        <v>407</v>
      </c>
      <c r="V37" t="s">
        <v>407</v>
      </c>
      <c r="W37" t="s">
        <v>407</v>
      </c>
      <c r="X37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778</v>
      </c>
      <c r="AD37" t="s">
        <v>777</v>
      </c>
      <c r="AE37">
        <v>10</v>
      </c>
      <c r="AF37">
        <v>6</v>
      </c>
      <c r="AH37" t="s">
        <v>408</v>
      </c>
      <c r="AJ37" t="s">
        <v>37</v>
      </c>
      <c r="AK37" t="s">
        <v>115</v>
      </c>
      <c r="AM37">
        <v>3692</v>
      </c>
      <c r="AN37">
        <v>951</v>
      </c>
    </row>
    <row r="38" spans="1:40" x14ac:dyDescent="0.25">
      <c r="A38" t="s">
        <v>407</v>
      </c>
      <c r="B38" t="s">
        <v>407</v>
      </c>
      <c r="C38" t="s">
        <v>407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407</v>
      </c>
      <c r="X38" t="s">
        <v>407</v>
      </c>
      <c r="Y38" t="s">
        <v>407</v>
      </c>
      <c r="Z38" t="s">
        <v>407</v>
      </c>
      <c r="AA38" t="s">
        <v>407</v>
      </c>
      <c r="AB38" t="s">
        <v>407</v>
      </c>
      <c r="AC38" t="s">
        <v>778</v>
      </c>
      <c r="AD38" t="s">
        <v>777</v>
      </c>
      <c r="AE38">
        <v>10</v>
      </c>
      <c r="AF38">
        <v>7</v>
      </c>
      <c r="AH38" t="s">
        <v>411</v>
      </c>
      <c r="AJ38" t="s">
        <v>41</v>
      </c>
      <c r="AK38" t="s">
        <v>119</v>
      </c>
      <c r="AM38">
        <v>3254</v>
      </c>
      <c r="AN38">
        <v>2802</v>
      </c>
    </row>
    <row r="39" spans="1:40" x14ac:dyDescent="0.25">
      <c r="A39" t="s">
        <v>407</v>
      </c>
      <c r="B39" t="s">
        <v>407</v>
      </c>
      <c r="C39" t="s">
        <v>407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407</v>
      </c>
      <c r="U39" t="s">
        <v>407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  <c r="AB39" t="s">
        <v>407</v>
      </c>
      <c r="AC39" t="s">
        <v>778</v>
      </c>
      <c r="AD39" t="s">
        <v>777</v>
      </c>
      <c r="AE39">
        <v>10</v>
      </c>
      <c r="AF39">
        <v>8</v>
      </c>
      <c r="AG39">
        <v>3</v>
      </c>
      <c r="AH39" t="s">
        <v>410</v>
      </c>
      <c r="AJ39" t="s">
        <v>40</v>
      </c>
      <c r="AK39" t="s">
        <v>118</v>
      </c>
      <c r="AM39">
        <v>2196</v>
      </c>
      <c r="AN39">
        <v>2923</v>
      </c>
    </row>
    <row r="40" spans="1:40" x14ac:dyDescent="0.25">
      <c r="A40" t="s">
        <v>407</v>
      </c>
      <c r="B40" t="s">
        <v>407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  <c r="O40" t="s">
        <v>407</v>
      </c>
      <c r="P40" t="s">
        <v>407</v>
      </c>
      <c r="Q40" t="s">
        <v>407</v>
      </c>
      <c r="R40" t="s">
        <v>407</v>
      </c>
      <c r="S40" t="s">
        <v>407</v>
      </c>
      <c r="T40" t="s">
        <v>407</v>
      </c>
      <c r="U40" t="s">
        <v>407</v>
      </c>
      <c r="V40" t="s">
        <v>407</v>
      </c>
      <c r="W40" t="s">
        <v>407</v>
      </c>
      <c r="X40" t="s">
        <v>407</v>
      </c>
      <c r="Y40" t="s">
        <v>407</v>
      </c>
      <c r="Z40" t="s">
        <v>407</v>
      </c>
      <c r="AA40" t="s">
        <v>407</v>
      </c>
      <c r="AB40" t="s">
        <v>407</v>
      </c>
      <c r="AC40" t="s">
        <v>778</v>
      </c>
      <c r="AD40" t="s">
        <v>777</v>
      </c>
      <c r="AE40">
        <v>10</v>
      </c>
      <c r="AF40">
        <v>9</v>
      </c>
      <c r="AH40" t="s">
        <v>415</v>
      </c>
      <c r="AJ40" t="s">
        <v>44</v>
      </c>
      <c r="AK40" t="s">
        <v>120</v>
      </c>
      <c r="AM40">
        <v>3079</v>
      </c>
      <c r="AN40">
        <v>319</v>
      </c>
    </row>
    <row r="41" spans="1:40" x14ac:dyDescent="0.25">
      <c r="A41" t="s">
        <v>407</v>
      </c>
      <c r="B41" t="s">
        <v>407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407</v>
      </c>
      <c r="U41" t="s">
        <v>407</v>
      </c>
      <c r="V41" t="s">
        <v>407</v>
      </c>
      <c r="W41" t="s">
        <v>407</v>
      </c>
      <c r="X41" t="s">
        <v>407</v>
      </c>
      <c r="Y41" t="s">
        <v>407</v>
      </c>
      <c r="Z41" t="s">
        <v>407</v>
      </c>
      <c r="AA41" t="s">
        <v>407</v>
      </c>
      <c r="AB41" t="s">
        <v>407</v>
      </c>
      <c r="AC41" t="s">
        <v>778</v>
      </c>
      <c r="AD41" t="s">
        <v>777</v>
      </c>
      <c r="AE41">
        <v>10</v>
      </c>
      <c r="AF41">
        <v>10</v>
      </c>
      <c r="AH41" t="s">
        <v>408</v>
      </c>
      <c r="AJ41" t="s">
        <v>37</v>
      </c>
      <c r="AK41" t="s">
        <v>115</v>
      </c>
      <c r="AM41">
        <v>1861</v>
      </c>
      <c r="AN41">
        <v>1444</v>
      </c>
    </row>
    <row r="42" spans="1:40" x14ac:dyDescent="0.25">
      <c r="A42" t="s">
        <v>407</v>
      </c>
      <c r="B42" t="s">
        <v>407</v>
      </c>
      <c r="C42" t="s">
        <v>407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  <c r="AB42" t="s">
        <v>407</v>
      </c>
      <c r="AC42" t="s">
        <v>780</v>
      </c>
      <c r="AD42" t="s">
        <v>779</v>
      </c>
      <c r="AE42">
        <v>10</v>
      </c>
      <c r="AF42">
        <v>1</v>
      </c>
      <c r="AH42" t="s">
        <v>411</v>
      </c>
      <c r="AJ42" t="s">
        <v>41</v>
      </c>
      <c r="AK42" t="s">
        <v>119</v>
      </c>
      <c r="AM42">
        <v>4085</v>
      </c>
      <c r="AN42">
        <v>743</v>
      </c>
    </row>
    <row r="43" spans="1:40" x14ac:dyDescent="0.25">
      <c r="A43" t="s">
        <v>407</v>
      </c>
      <c r="B43" t="s">
        <v>407</v>
      </c>
      <c r="C43" t="s">
        <v>407</v>
      </c>
      <c r="D43" t="s">
        <v>407</v>
      </c>
      <c r="E43" t="s">
        <v>407</v>
      </c>
      <c r="F43" t="s">
        <v>407</v>
      </c>
      <c r="G43" t="s">
        <v>407</v>
      </c>
      <c r="H43" t="s">
        <v>407</v>
      </c>
      <c r="I43" t="s">
        <v>407</v>
      </c>
      <c r="J43" t="s">
        <v>407</v>
      </c>
      <c r="K43" t="s">
        <v>407</v>
      </c>
      <c r="L43" t="s">
        <v>407</v>
      </c>
      <c r="M43" t="s">
        <v>407</v>
      </c>
      <c r="N43" t="s">
        <v>407</v>
      </c>
      <c r="O43" t="s">
        <v>407</v>
      </c>
      <c r="P43" t="s">
        <v>407</v>
      </c>
      <c r="Q43" t="s">
        <v>407</v>
      </c>
      <c r="R43" t="s">
        <v>407</v>
      </c>
      <c r="S43" t="s">
        <v>407</v>
      </c>
      <c r="T43" t="s">
        <v>407</v>
      </c>
      <c r="U43" t="s">
        <v>407</v>
      </c>
      <c r="V43" t="s">
        <v>407</v>
      </c>
      <c r="W43" t="s">
        <v>407</v>
      </c>
      <c r="X43" t="s">
        <v>407</v>
      </c>
      <c r="Y43" t="s">
        <v>407</v>
      </c>
      <c r="Z43" t="s">
        <v>407</v>
      </c>
      <c r="AA43" t="s">
        <v>407</v>
      </c>
      <c r="AB43" t="s">
        <v>407</v>
      </c>
      <c r="AC43" t="s">
        <v>780</v>
      </c>
      <c r="AD43" t="s">
        <v>779</v>
      </c>
      <c r="AE43">
        <v>10</v>
      </c>
      <c r="AF43">
        <v>2</v>
      </c>
      <c r="AG43">
        <v>3</v>
      </c>
      <c r="AH43" t="s">
        <v>410</v>
      </c>
      <c r="AJ43" t="s">
        <v>40</v>
      </c>
      <c r="AK43" t="s">
        <v>118</v>
      </c>
      <c r="AM43">
        <v>3010</v>
      </c>
      <c r="AN43">
        <v>1171</v>
      </c>
    </row>
    <row r="44" spans="1:40" x14ac:dyDescent="0.25">
      <c r="A44" t="s">
        <v>407</v>
      </c>
      <c r="B44" t="s">
        <v>407</v>
      </c>
      <c r="C44" t="s">
        <v>407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  <c r="AB44" t="s">
        <v>407</v>
      </c>
      <c r="AC44" t="s">
        <v>780</v>
      </c>
      <c r="AD44" t="s">
        <v>779</v>
      </c>
      <c r="AE44">
        <v>10</v>
      </c>
      <c r="AF44">
        <v>3</v>
      </c>
      <c r="AG44">
        <v>3</v>
      </c>
      <c r="AH44" t="s">
        <v>410</v>
      </c>
      <c r="AJ44" t="s">
        <v>40</v>
      </c>
      <c r="AK44" t="s">
        <v>118</v>
      </c>
      <c r="AM44">
        <v>1572</v>
      </c>
      <c r="AN44">
        <v>2502</v>
      </c>
    </row>
    <row r="45" spans="1:40" x14ac:dyDescent="0.25">
      <c r="A45" t="s">
        <v>407</v>
      </c>
      <c r="B45" t="s">
        <v>407</v>
      </c>
      <c r="C45" t="s">
        <v>407</v>
      </c>
      <c r="D45" t="s">
        <v>407</v>
      </c>
      <c r="E45" t="s">
        <v>407</v>
      </c>
      <c r="F45" t="s">
        <v>407</v>
      </c>
      <c r="G45" t="s">
        <v>407</v>
      </c>
      <c r="H45" t="s">
        <v>407</v>
      </c>
      <c r="I45" t="s">
        <v>407</v>
      </c>
      <c r="J45" t="s">
        <v>407</v>
      </c>
      <c r="K45" t="s">
        <v>407</v>
      </c>
      <c r="L45" t="s">
        <v>407</v>
      </c>
      <c r="M45" t="s">
        <v>407</v>
      </c>
      <c r="N45" t="s">
        <v>407</v>
      </c>
      <c r="O45" t="s">
        <v>407</v>
      </c>
      <c r="P45" t="s">
        <v>407</v>
      </c>
      <c r="Q45" t="s">
        <v>407</v>
      </c>
      <c r="R45" t="s">
        <v>407</v>
      </c>
      <c r="S45" t="s">
        <v>407</v>
      </c>
      <c r="T45" t="s">
        <v>407</v>
      </c>
      <c r="U45" t="s">
        <v>407</v>
      </c>
      <c r="V45" t="s">
        <v>407</v>
      </c>
      <c r="W45" t="s">
        <v>407</v>
      </c>
      <c r="X45" t="s">
        <v>407</v>
      </c>
      <c r="Y45" t="s">
        <v>407</v>
      </c>
      <c r="Z45" t="s">
        <v>407</v>
      </c>
      <c r="AA45" t="s">
        <v>407</v>
      </c>
      <c r="AB45" t="s">
        <v>407</v>
      </c>
      <c r="AC45" t="s">
        <v>780</v>
      </c>
      <c r="AD45" t="s">
        <v>779</v>
      </c>
      <c r="AE45">
        <v>10</v>
      </c>
      <c r="AF45">
        <v>4</v>
      </c>
      <c r="AH45" t="s">
        <v>408</v>
      </c>
      <c r="AJ45" t="s">
        <v>37</v>
      </c>
      <c r="AK45" t="s">
        <v>115</v>
      </c>
      <c r="AM45">
        <v>1431</v>
      </c>
      <c r="AN45">
        <v>254</v>
      </c>
    </row>
    <row r="46" spans="1:40" x14ac:dyDescent="0.25">
      <c r="A46" t="s">
        <v>407</v>
      </c>
      <c r="B46" t="s">
        <v>407</v>
      </c>
      <c r="C46" t="s">
        <v>407</v>
      </c>
      <c r="D46" t="s">
        <v>407</v>
      </c>
      <c r="E46" t="s">
        <v>407</v>
      </c>
      <c r="F46" t="s">
        <v>407</v>
      </c>
      <c r="G46" t="s">
        <v>407</v>
      </c>
      <c r="H46" t="s">
        <v>407</v>
      </c>
      <c r="I46" t="s">
        <v>407</v>
      </c>
      <c r="J46" t="s">
        <v>407</v>
      </c>
      <c r="K46" t="s">
        <v>407</v>
      </c>
      <c r="L46" t="s">
        <v>407</v>
      </c>
      <c r="M46" t="s">
        <v>407</v>
      </c>
      <c r="N46" t="s">
        <v>407</v>
      </c>
      <c r="O46" t="s">
        <v>407</v>
      </c>
      <c r="P46" t="s">
        <v>407</v>
      </c>
      <c r="Q46" t="s">
        <v>407</v>
      </c>
      <c r="R46" t="s">
        <v>407</v>
      </c>
      <c r="S46" t="s">
        <v>407</v>
      </c>
      <c r="T46" t="s">
        <v>407</v>
      </c>
      <c r="U46" t="s">
        <v>407</v>
      </c>
      <c r="V46" t="s">
        <v>407</v>
      </c>
      <c r="W46" t="s">
        <v>407</v>
      </c>
      <c r="X46" t="s">
        <v>407</v>
      </c>
      <c r="Y46" t="s">
        <v>407</v>
      </c>
      <c r="Z46" t="s">
        <v>407</v>
      </c>
      <c r="AA46" t="s">
        <v>407</v>
      </c>
      <c r="AB46" t="s">
        <v>407</v>
      </c>
      <c r="AC46" t="s">
        <v>780</v>
      </c>
      <c r="AD46" t="s">
        <v>779</v>
      </c>
      <c r="AE46">
        <v>10</v>
      </c>
      <c r="AF46">
        <v>5</v>
      </c>
      <c r="AH46" t="s">
        <v>408</v>
      </c>
      <c r="AJ46" t="s">
        <v>37</v>
      </c>
      <c r="AK46" t="s">
        <v>115</v>
      </c>
      <c r="AM46">
        <v>1503</v>
      </c>
      <c r="AN46">
        <v>379</v>
      </c>
    </row>
    <row r="47" spans="1:40" x14ac:dyDescent="0.25">
      <c r="A47" t="s">
        <v>407</v>
      </c>
      <c r="B47" t="s">
        <v>407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  <c r="I47" t="s">
        <v>407</v>
      </c>
      <c r="J47" t="s">
        <v>407</v>
      </c>
      <c r="K47" t="s">
        <v>407</v>
      </c>
      <c r="L47" t="s">
        <v>407</v>
      </c>
      <c r="M47" t="s">
        <v>407</v>
      </c>
      <c r="N47" t="s">
        <v>407</v>
      </c>
      <c r="O47" t="s">
        <v>407</v>
      </c>
      <c r="P47" t="s">
        <v>407</v>
      </c>
      <c r="Q47" t="s">
        <v>407</v>
      </c>
      <c r="R47" t="s">
        <v>407</v>
      </c>
      <c r="S47" t="s">
        <v>407</v>
      </c>
      <c r="T47" t="s">
        <v>407</v>
      </c>
      <c r="U47" t="s">
        <v>407</v>
      </c>
      <c r="V47" t="s">
        <v>407</v>
      </c>
      <c r="W47" t="s">
        <v>407</v>
      </c>
      <c r="X47" t="s">
        <v>407</v>
      </c>
      <c r="Y47" t="s">
        <v>407</v>
      </c>
      <c r="Z47" t="s">
        <v>407</v>
      </c>
      <c r="AA47" t="s">
        <v>407</v>
      </c>
      <c r="AB47" t="s">
        <v>407</v>
      </c>
      <c r="AC47" t="s">
        <v>780</v>
      </c>
      <c r="AD47" t="s">
        <v>779</v>
      </c>
      <c r="AE47">
        <v>10</v>
      </c>
      <c r="AF47">
        <v>6</v>
      </c>
      <c r="AH47" t="s">
        <v>415</v>
      </c>
      <c r="AJ47" t="s">
        <v>44</v>
      </c>
      <c r="AK47" t="s">
        <v>120</v>
      </c>
      <c r="AM47">
        <v>3416</v>
      </c>
      <c r="AN47">
        <v>2998</v>
      </c>
    </row>
    <row r="48" spans="1:40" x14ac:dyDescent="0.25">
      <c r="A48" t="s">
        <v>407</v>
      </c>
      <c r="B48" t="s">
        <v>407</v>
      </c>
      <c r="C48" t="s">
        <v>407</v>
      </c>
      <c r="D48" t="s">
        <v>407</v>
      </c>
      <c r="E48" t="s">
        <v>407</v>
      </c>
      <c r="F48" t="s">
        <v>407</v>
      </c>
      <c r="G48" t="s">
        <v>407</v>
      </c>
      <c r="H48" t="s">
        <v>407</v>
      </c>
      <c r="I48" t="s">
        <v>407</v>
      </c>
      <c r="J48" t="s">
        <v>407</v>
      </c>
      <c r="K48" t="s">
        <v>407</v>
      </c>
      <c r="L48" t="s">
        <v>407</v>
      </c>
      <c r="M48" t="s">
        <v>407</v>
      </c>
      <c r="N48" t="s">
        <v>407</v>
      </c>
      <c r="O48" t="s">
        <v>407</v>
      </c>
      <c r="P48" t="s">
        <v>407</v>
      </c>
      <c r="Q48" t="s">
        <v>407</v>
      </c>
      <c r="R48" t="s">
        <v>407</v>
      </c>
      <c r="S48" t="s">
        <v>407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407</v>
      </c>
      <c r="Z48" t="s">
        <v>407</v>
      </c>
      <c r="AA48" t="s">
        <v>407</v>
      </c>
      <c r="AB48" t="s">
        <v>407</v>
      </c>
      <c r="AC48" t="s">
        <v>780</v>
      </c>
      <c r="AD48" t="s">
        <v>779</v>
      </c>
      <c r="AE48">
        <v>10</v>
      </c>
      <c r="AF48">
        <v>7</v>
      </c>
      <c r="AH48" t="s">
        <v>408</v>
      </c>
      <c r="AJ48" t="s">
        <v>37</v>
      </c>
      <c r="AK48" t="s">
        <v>115</v>
      </c>
      <c r="AM48">
        <v>2020</v>
      </c>
      <c r="AN48">
        <v>3075</v>
      </c>
    </row>
    <row r="49" spans="1:40" x14ac:dyDescent="0.25">
      <c r="A49" t="s">
        <v>407</v>
      </c>
      <c r="B49" t="s">
        <v>407</v>
      </c>
      <c r="C49" t="s">
        <v>407</v>
      </c>
      <c r="D49" t="s">
        <v>407</v>
      </c>
      <c r="E49" t="s">
        <v>407</v>
      </c>
      <c r="F49" t="s">
        <v>407</v>
      </c>
      <c r="G49" t="s">
        <v>407</v>
      </c>
      <c r="H49" t="s">
        <v>407</v>
      </c>
      <c r="I49" t="s">
        <v>407</v>
      </c>
      <c r="J49" t="s">
        <v>407</v>
      </c>
      <c r="K49" t="s">
        <v>407</v>
      </c>
      <c r="L49" t="s">
        <v>407</v>
      </c>
      <c r="M49" t="s">
        <v>407</v>
      </c>
      <c r="N49" t="s">
        <v>407</v>
      </c>
      <c r="O49" t="s">
        <v>407</v>
      </c>
      <c r="P49" t="s">
        <v>407</v>
      </c>
      <c r="Q49" t="s">
        <v>407</v>
      </c>
      <c r="R49" t="s">
        <v>407</v>
      </c>
      <c r="S49" t="s">
        <v>407</v>
      </c>
      <c r="T49" t="s">
        <v>407</v>
      </c>
      <c r="U49" t="s">
        <v>407</v>
      </c>
      <c r="V49" t="s">
        <v>407</v>
      </c>
      <c r="W49" t="s">
        <v>407</v>
      </c>
      <c r="X49" t="s">
        <v>407</v>
      </c>
      <c r="Y49" t="s">
        <v>407</v>
      </c>
      <c r="Z49" t="s">
        <v>407</v>
      </c>
      <c r="AA49" t="s">
        <v>407</v>
      </c>
      <c r="AB49" t="s">
        <v>407</v>
      </c>
      <c r="AC49" t="s">
        <v>780</v>
      </c>
      <c r="AD49" t="s">
        <v>779</v>
      </c>
      <c r="AE49">
        <v>10</v>
      </c>
      <c r="AF49">
        <v>8</v>
      </c>
      <c r="AH49" t="s">
        <v>411</v>
      </c>
      <c r="AJ49" t="s">
        <v>41</v>
      </c>
      <c r="AK49" t="s">
        <v>119</v>
      </c>
      <c r="AM49">
        <v>2996</v>
      </c>
      <c r="AN49">
        <v>2735</v>
      </c>
    </row>
    <row r="50" spans="1:40" x14ac:dyDescent="0.25">
      <c r="A50" t="s">
        <v>407</v>
      </c>
      <c r="B50" t="s">
        <v>407</v>
      </c>
      <c r="C50" t="s">
        <v>407</v>
      </c>
      <c r="D50" t="s">
        <v>407</v>
      </c>
      <c r="E50" t="s">
        <v>407</v>
      </c>
      <c r="F50" t="s">
        <v>407</v>
      </c>
      <c r="G50" t="s">
        <v>407</v>
      </c>
      <c r="H50" t="s">
        <v>407</v>
      </c>
      <c r="I50" t="s">
        <v>407</v>
      </c>
      <c r="J50" t="s">
        <v>407</v>
      </c>
      <c r="K50" t="s">
        <v>407</v>
      </c>
      <c r="L50" t="s">
        <v>407</v>
      </c>
      <c r="M50" t="s">
        <v>407</v>
      </c>
      <c r="N50" t="s">
        <v>407</v>
      </c>
      <c r="O50" t="s">
        <v>407</v>
      </c>
      <c r="P50" t="s">
        <v>407</v>
      </c>
      <c r="Q50" t="s">
        <v>407</v>
      </c>
      <c r="R50" t="s">
        <v>407</v>
      </c>
      <c r="S50" t="s">
        <v>407</v>
      </c>
      <c r="T50" t="s">
        <v>407</v>
      </c>
      <c r="U50" t="s">
        <v>407</v>
      </c>
      <c r="V50" t="s">
        <v>407</v>
      </c>
      <c r="W50" t="s">
        <v>407</v>
      </c>
      <c r="X50" t="s">
        <v>407</v>
      </c>
      <c r="Y50" t="s">
        <v>407</v>
      </c>
      <c r="Z50" t="s">
        <v>407</v>
      </c>
      <c r="AA50" t="s">
        <v>407</v>
      </c>
      <c r="AB50" t="s">
        <v>407</v>
      </c>
      <c r="AC50" t="s">
        <v>780</v>
      </c>
      <c r="AD50" t="s">
        <v>779</v>
      </c>
      <c r="AE50">
        <v>10</v>
      </c>
      <c r="AF50">
        <v>9</v>
      </c>
      <c r="AG50">
        <v>3</v>
      </c>
      <c r="AH50" t="s">
        <v>410</v>
      </c>
      <c r="AJ50" t="s">
        <v>40</v>
      </c>
      <c r="AK50" t="s">
        <v>118</v>
      </c>
      <c r="AM50">
        <v>2458</v>
      </c>
      <c r="AN50">
        <v>599</v>
      </c>
    </row>
    <row r="51" spans="1:40" x14ac:dyDescent="0.25">
      <c r="A51" t="s">
        <v>407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  <c r="N51" t="s">
        <v>407</v>
      </c>
      <c r="O51" t="s">
        <v>407</v>
      </c>
      <c r="P51" t="s">
        <v>407</v>
      </c>
      <c r="Q51" t="s">
        <v>407</v>
      </c>
      <c r="R51" t="s">
        <v>407</v>
      </c>
      <c r="S51" t="s">
        <v>407</v>
      </c>
      <c r="T51" t="s">
        <v>407</v>
      </c>
      <c r="U51" t="s">
        <v>407</v>
      </c>
      <c r="V51" t="s">
        <v>407</v>
      </c>
      <c r="W51" t="s">
        <v>407</v>
      </c>
      <c r="X51" t="s">
        <v>407</v>
      </c>
      <c r="Y51" t="s">
        <v>407</v>
      </c>
      <c r="Z51" t="s">
        <v>407</v>
      </c>
      <c r="AA51" t="s">
        <v>407</v>
      </c>
      <c r="AB51" t="s">
        <v>407</v>
      </c>
      <c r="AC51" t="s">
        <v>780</v>
      </c>
      <c r="AD51" t="s">
        <v>779</v>
      </c>
      <c r="AE51">
        <v>10</v>
      </c>
      <c r="AF51">
        <v>10</v>
      </c>
      <c r="AH51" t="s">
        <v>416</v>
      </c>
      <c r="AJ51" t="s">
        <v>46</v>
      </c>
      <c r="AK51" t="s">
        <v>115</v>
      </c>
      <c r="AM51">
        <v>3559</v>
      </c>
      <c r="AN51">
        <v>2810</v>
      </c>
    </row>
    <row r="52" spans="1:40" x14ac:dyDescent="0.25">
      <c r="A52" t="s">
        <v>407</v>
      </c>
      <c r="B52" t="s">
        <v>407</v>
      </c>
      <c r="C52" t="s">
        <v>407</v>
      </c>
      <c r="D52" t="s">
        <v>407</v>
      </c>
      <c r="E52" t="s">
        <v>407</v>
      </c>
      <c r="F52" t="s">
        <v>407</v>
      </c>
      <c r="G52" t="s">
        <v>407</v>
      </c>
      <c r="H52" t="s">
        <v>407</v>
      </c>
      <c r="I52" t="s">
        <v>407</v>
      </c>
      <c r="J52" t="s">
        <v>407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407</v>
      </c>
      <c r="Q52" t="s">
        <v>407</v>
      </c>
      <c r="R52" t="s">
        <v>407</v>
      </c>
      <c r="S52" t="s">
        <v>407</v>
      </c>
      <c r="T52" t="s">
        <v>407</v>
      </c>
      <c r="U52" t="s">
        <v>407</v>
      </c>
      <c r="V52" t="s">
        <v>407</v>
      </c>
      <c r="W52" t="s">
        <v>407</v>
      </c>
      <c r="X52" t="s">
        <v>407</v>
      </c>
      <c r="Y52" t="s">
        <v>407</v>
      </c>
      <c r="Z52" t="s">
        <v>407</v>
      </c>
      <c r="AA52" t="s">
        <v>407</v>
      </c>
      <c r="AB52" t="s">
        <v>407</v>
      </c>
      <c r="AC52" t="s">
        <v>782</v>
      </c>
      <c r="AD52" t="s">
        <v>781</v>
      </c>
      <c r="AE52">
        <v>10</v>
      </c>
      <c r="AF52">
        <v>1</v>
      </c>
      <c r="AH52" t="s">
        <v>408</v>
      </c>
      <c r="AJ52" t="s">
        <v>37</v>
      </c>
      <c r="AK52" t="s">
        <v>115</v>
      </c>
      <c r="AM52">
        <v>3662</v>
      </c>
      <c r="AN52">
        <v>1362</v>
      </c>
    </row>
    <row r="53" spans="1:40" x14ac:dyDescent="0.25">
      <c r="A53" t="s">
        <v>407</v>
      </c>
      <c r="B53" t="s">
        <v>407</v>
      </c>
      <c r="C53" t="s">
        <v>407</v>
      </c>
      <c r="D53" t="s">
        <v>407</v>
      </c>
      <c r="E53" t="s">
        <v>407</v>
      </c>
      <c r="F53" t="s">
        <v>407</v>
      </c>
      <c r="G53" t="s">
        <v>407</v>
      </c>
      <c r="H53" t="s">
        <v>407</v>
      </c>
      <c r="I53" t="s">
        <v>407</v>
      </c>
      <c r="J53" t="s">
        <v>407</v>
      </c>
      <c r="K53" t="s">
        <v>407</v>
      </c>
      <c r="L53" t="s">
        <v>407</v>
      </c>
      <c r="M53" t="s">
        <v>407</v>
      </c>
      <c r="N53" t="s">
        <v>407</v>
      </c>
      <c r="O53" t="s">
        <v>407</v>
      </c>
      <c r="P53" t="s">
        <v>407</v>
      </c>
      <c r="Q53" t="s">
        <v>407</v>
      </c>
      <c r="R53" t="s">
        <v>407</v>
      </c>
      <c r="S53" t="s">
        <v>407</v>
      </c>
      <c r="T53" t="s">
        <v>407</v>
      </c>
      <c r="U53" t="s">
        <v>407</v>
      </c>
      <c r="V53" t="s">
        <v>407</v>
      </c>
      <c r="W53" t="s">
        <v>407</v>
      </c>
      <c r="X53" t="s">
        <v>407</v>
      </c>
      <c r="Y53" t="s">
        <v>407</v>
      </c>
      <c r="Z53" t="s">
        <v>407</v>
      </c>
      <c r="AA53" t="s">
        <v>407</v>
      </c>
      <c r="AB53" t="s">
        <v>407</v>
      </c>
      <c r="AC53" t="s">
        <v>782</v>
      </c>
      <c r="AD53" t="s">
        <v>781</v>
      </c>
      <c r="AE53">
        <v>10</v>
      </c>
      <c r="AF53">
        <v>2</v>
      </c>
      <c r="AH53" t="s">
        <v>408</v>
      </c>
      <c r="AJ53" t="s">
        <v>37</v>
      </c>
      <c r="AK53" t="s">
        <v>115</v>
      </c>
      <c r="AM53">
        <v>2064</v>
      </c>
      <c r="AN53">
        <v>1740</v>
      </c>
    </row>
    <row r="54" spans="1:40" x14ac:dyDescent="0.25">
      <c r="A54" t="s">
        <v>407</v>
      </c>
      <c r="B54" t="s">
        <v>407</v>
      </c>
      <c r="C54" t="s">
        <v>407</v>
      </c>
      <c r="D54" t="s">
        <v>407</v>
      </c>
      <c r="E54" t="s">
        <v>407</v>
      </c>
      <c r="F54" t="s">
        <v>407</v>
      </c>
      <c r="G54" t="s">
        <v>407</v>
      </c>
      <c r="H54" t="s">
        <v>407</v>
      </c>
      <c r="I54" t="s">
        <v>407</v>
      </c>
      <c r="J54" t="s">
        <v>407</v>
      </c>
      <c r="K54" t="s">
        <v>407</v>
      </c>
      <c r="L54" t="s">
        <v>407</v>
      </c>
      <c r="M54" t="s">
        <v>407</v>
      </c>
      <c r="N54" t="s">
        <v>407</v>
      </c>
      <c r="O54" t="s">
        <v>407</v>
      </c>
      <c r="P54" t="s">
        <v>407</v>
      </c>
      <c r="Q54" t="s">
        <v>407</v>
      </c>
      <c r="R54" t="s">
        <v>407</v>
      </c>
      <c r="S54" t="s">
        <v>407</v>
      </c>
      <c r="T54" t="s">
        <v>407</v>
      </c>
      <c r="U54" t="s">
        <v>407</v>
      </c>
      <c r="V54" t="s">
        <v>407</v>
      </c>
      <c r="W54" t="s">
        <v>407</v>
      </c>
      <c r="X54" t="s">
        <v>407</v>
      </c>
      <c r="Y54" t="s">
        <v>407</v>
      </c>
      <c r="Z54" t="s">
        <v>407</v>
      </c>
      <c r="AA54" t="s">
        <v>407</v>
      </c>
      <c r="AB54" t="s">
        <v>407</v>
      </c>
      <c r="AC54" t="s">
        <v>782</v>
      </c>
      <c r="AD54" t="s">
        <v>781</v>
      </c>
      <c r="AE54">
        <v>10</v>
      </c>
      <c r="AF54">
        <v>3</v>
      </c>
      <c r="AG54">
        <v>3</v>
      </c>
      <c r="AH54" t="s">
        <v>410</v>
      </c>
      <c r="AJ54" t="s">
        <v>40</v>
      </c>
      <c r="AK54" t="s">
        <v>118</v>
      </c>
      <c r="AM54">
        <v>2850</v>
      </c>
      <c r="AN54">
        <v>653</v>
      </c>
    </row>
    <row r="55" spans="1:40" x14ac:dyDescent="0.25">
      <c r="A55" t="s">
        <v>407</v>
      </c>
      <c r="B55" t="s">
        <v>407</v>
      </c>
      <c r="C55" t="s">
        <v>407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  <c r="AB55" t="s">
        <v>407</v>
      </c>
      <c r="AC55" t="s">
        <v>782</v>
      </c>
      <c r="AD55" t="s">
        <v>781</v>
      </c>
      <c r="AE55">
        <v>10</v>
      </c>
      <c r="AF55">
        <v>4</v>
      </c>
      <c r="AH55" t="s">
        <v>408</v>
      </c>
      <c r="AJ55" t="s">
        <v>37</v>
      </c>
      <c r="AK55" t="s">
        <v>115</v>
      </c>
      <c r="AM55">
        <v>1171</v>
      </c>
      <c r="AN55">
        <v>1789</v>
      </c>
    </row>
    <row r="56" spans="1:40" x14ac:dyDescent="0.25">
      <c r="A56" t="s">
        <v>407</v>
      </c>
      <c r="B56" t="s">
        <v>407</v>
      </c>
      <c r="C56" t="s">
        <v>407</v>
      </c>
      <c r="D56" t="s">
        <v>407</v>
      </c>
      <c r="E56" t="s">
        <v>407</v>
      </c>
      <c r="F56" t="s">
        <v>407</v>
      </c>
      <c r="G56" t="s">
        <v>407</v>
      </c>
      <c r="H56" t="s">
        <v>407</v>
      </c>
      <c r="I56" t="s">
        <v>407</v>
      </c>
      <c r="J56" t="s">
        <v>407</v>
      </c>
      <c r="K56" t="s">
        <v>407</v>
      </c>
      <c r="L56" t="s">
        <v>407</v>
      </c>
      <c r="M56" t="s">
        <v>407</v>
      </c>
      <c r="N56" t="s">
        <v>407</v>
      </c>
      <c r="O56" t="s">
        <v>407</v>
      </c>
      <c r="P56" t="s">
        <v>407</v>
      </c>
      <c r="Q56" t="s">
        <v>407</v>
      </c>
      <c r="R56" t="s">
        <v>407</v>
      </c>
      <c r="S56" t="s">
        <v>407</v>
      </c>
      <c r="T56" t="s">
        <v>407</v>
      </c>
      <c r="U56" t="s">
        <v>407</v>
      </c>
      <c r="V56" t="s">
        <v>407</v>
      </c>
      <c r="W56" t="s">
        <v>407</v>
      </c>
      <c r="X56" t="s">
        <v>407</v>
      </c>
      <c r="Y56" t="s">
        <v>407</v>
      </c>
      <c r="Z56" t="s">
        <v>407</v>
      </c>
      <c r="AA56" t="s">
        <v>407</v>
      </c>
      <c r="AB56" t="s">
        <v>407</v>
      </c>
      <c r="AC56" t="s">
        <v>782</v>
      </c>
      <c r="AD56" t="s">
        <v>781</v>
      </c>
      <c r="AE56">
        <v>10</v>
      </c>
      <c r="AF56">
        <v>5</v>
      </c>
      <c r="AH56" t="s">
        <v>408</v>
      </c>
      <c r="AJ56" t="s">
        <v>37</v>
      </c>
      <c r="AK56" t="s">
        <v>115</v>
      </c>
      <c r="AM56">
        <v>2690</v>
      </c>
      <c r="AN56">
        <v>1920</v>
      </c>
    </row>
    <row r="57" spans="1:40" x14ac:dyDescent="0.25">
      <c r="A57" t="s">
        <v>407</v>
      </c>
      <c r="B57" t="s">
        <v>407</v>
      </c>
      <c r="C57" t="s">
        <v>407</v>
      </c>
      <c r="D57" t="s">
        <v>407</v>
      </c>
      <c r="E57" t="s">
        <v>407</v>
      </c>
      <c r="F57" t="s">
        <v>407</v>
      </c>
      <c r="G57" t="s">
        <v>407</v>
      </c>
      <c r="H57" t="s">
        <v>407</v>
      </c>
      <c r="I57" t="s">
        <v>407</v>
      </c>
      <c r="J57" t="s">
        <v>407</v>
      </c>
      <c r="K57" t="s">
        <v>407</v>
      </c>
      <c r="L57" t="s">
        <v>407</v>
      </c>
      <c r="M57" t="s">
        <v>407</v>
      </c>
      <c r="N57" t="s">
        <v>407</v>
      </c>
      <c r="O57" t="s">
        <v>407</v>
      </c>
      <c r="P57" t="s">
        <v>407</v>
      </c>
      <c r="Q57" t="s">
        <v>407</v>
      </c>
      <c r="R57" t="s">
        <v>407</v>
      </c>
      <c r="S57" t="s">
        <v>407</v>
      </c>
      <c r="T57" t="s">
        <v>407</v>
      </c>
      <c r="U57" t="s">
        <v>407</v>
      </c>
      <c r="V57" t="s">
        <v>407</v>
      </c>
      <c r="W57" t="s">
        <v>407</v>
      </c>
      <c r="X57" t="s">
        <v>407</v>
      </c>
      <c r="Y57" t="s">
        <v>407</v>
      </c>
      <c r="Z57" t="s">
        <v>407</v>
      </c>
      <c r="AA57" t="s">
        <v>407</v>
      </c>
      <c r="AB57" t="s">
        <v>407</v>
      </c>
      <c r="AC57" t="s">
        <v>782</v>
      </c>
      <c r="AD57" t="s">
        <v>781</v>
      </c>
      <c r="AE57">
        <v>10</v>
      </c>
      <c r="AF57">
        <v>6</v>
      </c>
      <c r="AH57" t="s">
        <v>408</v>
      </c>
      <c r="AJ57" t="s">
        <v>37</v>
      </c>
      <c r="AK57" t="s">
        <v>115</v>
      </c>
      <c r="AM57">
        <v>2599</v>
      </c>
      <c r="AN57">
        <v>3357</v>
      </c>
    </row>
    <row r="58" spans="1:40" x14ac:dyDescent="0.25">
      <c r="A58" t="s">
        <v>407</v>
      </c>
      <c r="B58" t="s">
        <v>407</v>
      </c>
      <c r="C58" t="s">
        <v>407</v>
      </c>
      <c r="D58" t="s">
        <v>407</v>
      </c>
      <c r="E58" t="s">
        <v>407</v>
      </c>
      <c r="F58" t="s">
        <v>407</v>
      </c>
      <c r="G58" t="s">
        <v>407</v>
      </c>
      <c r="H58" t="s">
        <v>407</v>
      </c>
      <c r="I58" t="s">
        <v>407</v>
      </c>
      <c r="J58" t="s">
        <v>407</v>
      </c>
      <c r="K58" t="s">
        <v>407</v>
      </c>
      <c r="L58" t="s">
        <v>407</v>
      </c>
      <c r="M58" t="s">
        <v>407</v>
      </c>
      <c r="N58" t="s">
        <v>407</v>
      </c>
      <c r="O58" t="s">
        <v>407</v>
      </c>
      <c r="P58" t="s">
        <v>407</v>
      </c>
      <c r="Q58" t="s">
        <v>407</v>
      </c>
      <c r="R58" t="s">
        <v>407</v>
      </c>
      <c r="S58" t="s">
        <v>407</v>
      </c>
      <c r="T58" t="s">
        <v>407</v>
      </c>
      <c r="U58" t="s">
        <v>407</v>
      </c>
      <c r="V58" t="s">
        <v>407</v>
      </c>
      <c r="W58" t="s">
        <v>407</v>
      </c>
      <c r="X58" t="s">
        <v>407</v>
      </c>
      <c r="Y58" t="s">
        <v>407</v>
      </c>
      <c r="Z58" t="s">
        <v>407</v>
      </c>
      <c r="AA58" t="s">
        <v>407</v>
      </c>
      <c r="AB58" t="s">
        <v>407</v>
      </c>
      <c r="AC58" t="s">
        <v>782</v>
      </c>
      <c r="AD58" t="s">
        <v>781</v>
      </c>
      <c r="AE58">
        <v>10</v>
      </c>
      <c r="AF58">
        <v>7</v>
      </c>
      <c r="AG58">
        <v>1</v>
      </c>
      <c r="AH58" t="s">
        <v>661</v>
      </c>
      <c r="AJ58" t="s">
        <v>162</v>
      </c>
      <c r="AK58" t="s">
        <v>114</v>
      </c>
      <c r="AM58">
        <v>3003</v>
      </c>
      <c r="AN58">
        <v>2338</v>
      </c>
    </row>
    <row r="59" spans="1:40" x14ac:dyDescent="0.25">
      <c r="A59" t="s">
        <v>407</v>
      </c>
      <c r="B59" t="s">
        <v>407</v>
      </c>
      <c r="C59" t="s">
        <v>407</v>
      </c>
      <c r="D59" t="s">
        <v>407</v>
      </c>
      <c r="E59" t="s">
        <v>407</v>
      </c>
      <c r="F59" t="s">
        <v>407</v>
      </c>
      <c r="G59" t="s">
        <v>407</v>
      </c>
      <c r="H59" t="s">
        <v>407</v>
      </c>
      <c r="I59" t="s">
        <v>407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407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407</v>
      </c>
      <c r="Y59" t="s">
        <v>407</v>
      </c>
      <c r="Z59" t="s">
        <v>407</v>
      </c>
      <c r="AA59" t="s">
        <v>407</v>
      </c>
      <c r="AB59" t="s">
        <v>407</v>
      </c>
      <c r="AC59" t="s">
        <v>782</v>
      </c>
      <c r="AD59" t="s">
        <v>781</v>
      </c>
      <c r="AE59">
        <v>10</v>
      </c>
      <c r="AF59">
        <v>8</v>
      </c>
      <c r="AG59">
        <v>3</v>
      </c>
      <c r="AH59" t="s">
        <v>410</v>
      </c>
      <c r="AJ59" t="s">
        <v>40</v>
      </c>
      <c r="AK59" t="s">
        <v>118</v>
      </c>
      <c r="AM59">
        <v>4279</v>
      </c>
      <c r="AN59">
        <v>1159</v>
      </c>
    </row>
    <row r="60" spans="1:40" x14ac:dyDescent="0.25">
      <c r="A60" t="s">
        <v>407</v>
      </c>
      <c r="B60" t="s">
        <v>407</v>
      </c>
      <c r="C60" t="s">
        <v>407</v>
      </c>
      <c r="D60" t="s">
        <v>407</v>
      </c>
      <c r="E60" t="s">
        <v>407</v>
      </c>
      <c r="F60" t="s">
        <v>407</v>
      </c>
      <c r="G60" t="s">
        <v>407</v>
      </c>
      <c r="H60" t="s">
        <v>407</v>
      </c>
      <c r="I60" t="s">
        <v>407</v>
      </c>
      <c r="J60" t="s">
        <v>407</v>
      </c>
      <c r="K60" t="s">
        <v>407</v>
      </c>
      <c r="L60" t="s">
        <v>407</v>
      </c>
      <c r="M60" t="s">
        <v>407</v>
      </c>
      <c r="N60" t="s">
        <v>407</v>
      </c>
      <c r="O60" t="s">
        <v>407</v>
      </c>
      <c r="P60" t="s">
        <v>407</v>
      </c>
      <c r="Q60" t="s">
        <v>407</v>
      </c>
      <c r="R60" t="s">
        <v>407</v>
      </c>
      <c r="S60" t="s">
        <v>407</v>
      </c>
      <c r="T60" t="s">
        <v>407</v>
      </c>
      <c r="U60" t="s">
        <v>407</v>
      </c>
      <c r="V60" t="s">
        <v>407</v>
      </c>
      <c r="W60" t="s">
        <v>407</v>
      </c>
      <c r="X60" t="s">
        <v>407</v>
      </c>
      <c r="Y60" t="s">
        <v>407</v>
      </c>
      <c r="Z60" t="s">
        <v>407</v>
      </c>
      <c r="AA60" t="s">
        <v>407</v>
      </c>
      <c r="AB60" t="s">
        <v>407</v>
      </c>
      <c r="AC60" t="s">
        <v>782</v>
      </c>
      <c r="AD60" t="s">
        <v>781</v>
      </c>
      <c r="AE60">
        <v>10</v>
      </c>
      <c r="AF60">
        <v>9</v>
      </c>
      <c r="AH60" t="s">
        <v>408</v>
      </c>
      <c r="AJ60" t="s">
        <v>37</v>
      </c>
      <c r="AK60" t="s">
        <v>115</v>
      </c>
      <c r="AM60">
        <v>2491</v>
      </c>
      <c r="AN60">
        <v>2079</v>
      </c>
    </row>
    <row r="61" spans="1:40" x14ac:dyDescent="0.25">
      <c r="A61" t="s">
        <v>407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  <c r="L61" t="s">
        <v>407</v>
      </c>
      <c r="M61" t="s">
        <v>407</v>
      </c>
      <c r="N61" t="s">
        <v>407</v>
      </c>
      <c r="O61" t="s">
        <v>407</v>
      </c>
      <c r="P61" t="s">
        <v>407</v>
      </c>
      <c r="Q61" t="s">
        <v>407</v>
      </c>
      <c r="R61" t="s">
        <v>407</v>
      </c>
      <c r="S61" t="s">
        <v>407</v>
      </c>
      <c r="T61" t="s">
        <v>407</v>
      </c>
      <c r="U61" t="s">
        <v>407</v>
      </c>
      <c r="V61" t="s">
        <v>407</v>
      </c>
      <c r="W61" t="s">
        <v>407</v>
      </c>
      <c r="X61" t="s">
        <v>407</v>
      </c>
      <c r="Y61" t="s">
        <v>407</v>
      </c>
      <c r="Z61" t="s">
        <v>407</v>
      </c>
      <c r="AA61" t="s">
        <v>407</v>
      </c>
      <c r="AB61" t="s">
        <v>407</v>
      </c>
      <c r="AC61" t="s">
        <v>782</v>
      </c>
      <c r="AD61" t="s">
        <v>781</v>
      </c>
      <c r="AE61">
        <v>10</v>
      </c>
      <c r="AF61">
        <v>10</v>
      </c>
      <c r="AH61" t="s">
        <v>408</v>
      </c>
      <c r="AJ61" t="s">
        <v>37</v>
      </c>
      <c r="AK61" t="s">
        <v>115</v>
      </c>
      <c r="AM61">
        <v>3002</v>
      </c>
      <c r="AN61">
        <v>1852</v>
      </c>
    </row>
    <row r="62" spans="1:40" x14ac:dyDescent="0.25">
      <c r="A62" t="s">
        <v>407</v>
      </c>
      <c r="B62" t="s">
        <v>407</v>
      </c>
      <c r="C62" t="s">
        <v>407</v>
      </c>
      <c r="D62" t="s">
        <v>407</v>
      </c>
      <c r="E62" t="s">
        <v>407</v>
      </c>
      <c r="F62" t="s">
        <v>407</v>
      </c>
      <c r="G62" t="s">
        <v>407</v>
      </c>
      <c r="H62" t="s">
        <v>407</v>
      </c>
      <c r="I62" t="s">
        <v>407</v>
      </c>
      <c r="J62" t="s">
        <v>407</v>
      </c>
      <c r="K62" t="s">
        <v>407</v>
      </c>
      <c r="L62" t="s">
        <v>407</v>
      </c>
      <c r="M62" t="s">
        <v>407</v>
      </c>
      <c r="N62" t="s">
        <v>407</v>
      </c>
      <c r="O62" t="s">
        <v>407</v>
      </c>
      <c r="P62" t="s">
        <v>407</v>
      </c>
      <c r="Q62" t="s">
        <v>407</v>
      </c>
      <c r="R62" t="s">
        <v>407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407</v>
      </c>
      <c r="AB62" t="s">
        <v>407</v>
      </c>
      <c r="AC62" t="s">
        <v>784</v>
      </c>
      <c r="AD62" t="s">
        <v>783</v>
      </c>
      <c r="AE62">
        <v>10</v>
      </c>
      <c r="AF62">
        <v>1</v>
      </c>
      <c r="AH62" t="s">
        <v>408</v>
      </c>
      <c r="AJ62" t="s">
        <v>37</v>
      </c>
      <c r="AK62" t="s">
        <v>115</v>
      </c>
      <c r="AM62">
        <v>1646</v>
      </c>
      <c r="AN62">
        <v>3397</v>
      </c>
    </row>
    <row r="63" spans="1:40" x14ac:dyDescent="0.25">
      <c r="A63" t="s">
        <v>407</v>
      </c>
      <c r="B63" t="s">
        <v>407</v>
      </c>
      <c r="C63" t="s">
        <v>407</v>
      </c>
      <c r="D63" t="s">
        <v>407</v>
      </c>
      <c r="E63" t="s">
        <v>407</v>
      </c>
      <c r="F63" t="s">
        <v>407</v>
      </c>
      <c r="G63" t="s">
        <v>407</v>
      </c>
      <c r="H63" t="s">
        <v>407</v>
      </c>
      <c r="I63" t="s">
        <v>407</v>
      </c>
      <c r="J63" t="s">
        <v>407</v>
      </c>
      <c r="K63" t="s">
        <v>407</v>
      </c>
      <c r="L63" t="s">
        <v>407</v>
      </c>
      <c r="M63" t="s">
        <v>407</v>
      </c>
      <c r="N63" t="s">
        <v>407</v>
      </c>
      <c r="O63" t="s">
        <v>407</v>
      </c>
      <c r="P63" t="s">
        <v>407</v>
      </c>
      <c r="Q63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t="s">
        <v>407</v>
      </c>
      <c r="X63" t="s">
        <v>407</v>
      </c>
      <c r="Y63" t="s">
        <v>407</v>
      </c>
      <c r="Z63" t="s">
        <v>407</v>
      </c>
      <c r="AA63" t="s">
        <v>407</v>
      </c>
      <c r="AB63" t="s">
        <v>407</v>
      </c>
      <c r="AC63" t="s">
        <v>784</v>
      </c>
      <c r="AD63" t="s">
        <v>783</v>
      </c>
      <c r="AE63">
        <v>10</v>
      </c>
      <c r="AF63">
        <v>2</v>
      </c>
      <c r="AG63">
        <v>3</v>
      </c>
      <c r="AH63" t="s">
        <v>410</v>
      </c>
      <c r="AJ63" t="s">
        <v>40</v>
      </c>
      <c r="AK63" t="s">
        <v>118</v>
      </c>
      <c r="AM63">
        <v>2621</v>
      </c>
      <c r="AN63">
        <v>2278</v>
      </c>
    </row>
    <row r="64" spans="1:40" x14ac:dyDescent="0.25">
      <c r="A64" t="s">
        <v>407</v>
      </c>
      <c r="B64" t="s">
        <v>407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  <c r="I64" t="s">
        <v>407</v>
      </c>
      <c r="J64" t="s">
        <v>407</v>
      </c>
      <c r="K64" t="s">
        <v>407</v>
      </c>
      <c r="L64" t="s">
        <v>407</v>
      </c>
      <c r="M64" t="s">
        <v>407</v>
      </c>
      <c r="N64" t="s">
        <v>407</v>
      </c>
      <c r="O64" t="s">
        <v>407</v>
      </c>
      <c r="P64" t="s">
        <v>407</v>
      </c>
      <c r="Q64" t="s">
        <v>407</v>
      </c>
      <c r="R64" t="s">
        <v>407</v>
      </c>
      <c r="S64" t="s">
        <v>407</v>
      </c>
      <c r="T64" t="s">
        <v>407</v>
      </c>
      <c r="U64" t="s">
        <v>407</v>
      </c>
      <c r="V64" t="s">
        <v>407</v>
      </c>
      <c r="W64" t="s">
        <v>407</v>
      </c>
      <c r="X64" t="s">
        <v>407</v>
      </c>
      <c r="Y64" t="s">
        <v>407</v>
      </c>
      <c r="Z64" t="s">
        <v>407</v>
      </c>
      <c r="AA64" t="s">
        <v>407</v>
      </c>
      <c r="AB64" t="s">
        <v>407</v>
      </c>
      <c r="AC64" t="s">
        <v>784</v>
      </c>
      <c r="AD64" t="s">
        <v>783</v>
      </c>
      <c r="AE64">
        <v>10</v>
      </c>
      <c r="AF64">
        <v>3</v>
      </c>
      <c r="AH64" t="s">
        <v>408</v>
      </c>
      <c r="AJ64" t="s">
        <v>37</v>
      </c>
      <c r="AK64" t="s">
        <v>115</v>
      </c>
      <c r="AM64">
        <v>2923</v>
      </c>
      <c r="AN64">
        <v>2617</v>
      </c>
    </row>
    <row r="65" spans="1:40" x14ac:dyDescent="0.25">
      <c r="A65" t="s">
        <v>407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407</v>
      </c>
      <c r="Y65" t="s">
        <v>407</v>
      </c>
      <c r="Z65" t="s">
        <v>407</v>
      </c>
      <c r="AA65" t="s">
        <v>407</v>
      </c>
      <c r="AB65" t="s">
        <v>407</v>
      </c>
      <c r="AC65" t="s">
        <v>784</v>
      </c>
      <c r="AD65" t="s">
        <v>783</v>
      </c>
      <c r="AE65">
        <v>10</v>
      </c>
      <c r="AF65">
        <v>4</v>
      </c>
      <c r="AH65" t="s">
        <v>408</v>
      </c>
      <c r="AJ65" t="s">
        <v>37</v>
      </c>
      <c r="AK65" t="s">
        <v>115</v>
      </c>
      <c r="AM65">
        <v>1951</v>
      </c>
      <c r="AN65">
        <v>3031</v>
      </c>
    </row>
    <row r="66" spans="1:40" x14ac:dyDescent="0.25">
      <c r="A66" t="s">
        <v>407</v>
      </c>
      <c r="B66" t="s">
        <v>407</v>
      </c>
      <c r="C66" t="s">
        <v>407</v>
      </c>
      <c r="D66" t="s">
        <v>407</v>
      </c>
      <c r="E66" t="s">
        <v>407</v>
      </c>
      <c r="F66" t="s">
        <v>407</v>
      </c>
      <c r="G66" t="s">
        <v>407</v>
      </c>
      <c r="H66" t="s">
        <v>407</v>
      </c>
      <c r="I66" t="s">
        <v>407</v>
      </c>
      <c r="J66" t="s">
        <v>407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407</v>
      </c>
      <c r="Q66" t="s">
        <v>407</v>
      </c>
      <c r="R66" t="s">
        <v>407</v>
      </c>
      <c r="S66" t="s">
        <v>407</v>
      </c>
      <c r="T66" t="s">
        <v>407</v>
      </c>
      <c r="U66" t="s">
        <v>407</v>
      </c>
      <c r="V66" t="s">
        <v>407</v>
      </c>
      <c r="W66" t="s">
        <v>407</v>
      </c>
      <c r="X66" t="s">
        <v>407</v>
      </c>
      <c r="Y66" t="s">
        <v>407</v>
      </c>
      <c r="Z66" t="s">
        <v>407</v>
      </c>
      <c r="AA66" t="s">
        <v>407</v>
      </c>
      <c r="AB66" t="s">
        <v>407</v>
      </c>
      <c r="AC66" t="s">
        <v>784</v>
      </c>
      <c r="AD66" t="s">
        <v>783</v>
      </c>
      <c r="AE66">
        <v>10</v>
      </c>
      <c r="AF66">
        <v>5</v>
      </c>
      <c r="AG66">
        <v>1</v>
      </c>
      <c r="AH66" t="s">
        <v>464</v>
      </c>
      <c r="AJ66" t="s">
        <v>76</v>
      </c>
      <c r="AK66" t="s">
        <v>114</v>
      </c>
      <c r="AM66">
        <v>1666</v>
      </c>
      <c r="AN66">
        <v>801</v>
      </c>
    </row>
    <row r="67" spans="1:40" x14ac:dyDescent="0.25">
      <c r="A67" t="s">
        <v>407</v>
      </c>
      <c r="B67" t="s">
        <v>407</v>
      </c>
      <c r="C67" t="s">
        <v>407</v>
      </c>
      <c r="D67" t="s">
        <v>407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407</v>
      </c>
      <c r="L67" t="s">
        <v>407</v>
      </c>
      <c r="M67" t="s">
        <v>407</v>
      </c>
      <c r="N67" t="s">
        <v>407</v>
      </c>
      <c r="O67" t="s">
        <v>407</v>
      </c>
      <c r="P67" t="s">
        <v>407</v>
      </c>
      <c r="Q67" t="s">
        <v>407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407</v>
      </c>
      <c r="X67" t="s">
        <v>407</v>
      </c>
      <c r="Y67" t="s">
        <v>407</v>
      </c>
      <c r="Z67" t="s">
        <v>407</v>
      </c>
      <c r="AA67" t="s">
        <v>407</v>
      </c>
      <c r="AB67" t="s">
        <v>407</v>
      </c>
      <c r="AC67" t="s">
        <v>784</v>
      </c>
      <c r="AD67" t="s">
        <v>783</v>
      </c>
      <c r="AE67">
        <v>10</v>
      </c>
      <c r="AF67">
        <v>6</v>
      </c>
      <c r="AH67" t="s">
        <v>408</v>
      </c>
      <c r="AJ67" t="s">
        <v>37</v>
      </c>
      <c r="AK67" t="s">
        <v>115</v>
      </c>
      <c r="AM67">
        <v>1939</v>
      </c>
      <c r="AN67">
        <v>2953</v>
      </c>
    </row>
    <row r="68" spans="1:40" x14ac:dyDescent="0.25">
      <c r="A68" t="s">
        <v>407</v>
      </c>
      <c r="B68" t="s">
        <v>407</v>
      </c>
      <c r="C68" t="s">
        <v>407</v>
      </c>
      <c r="D68" t="s">
        <v>407</v>
      </c>
      <c r="E68" t="s">
        <v>407</v>
      </c>
      <c r="F68" t="s">
        <v>407</v>
      </c>
      <c r="G68" t="s">
        <v>407</v>
      </c>
      <c r="H68" t="s">
        <v>407</v>
      </c>
      <c r="I68" t="s">
        <v>407</v>
      </c>
      <c r="J68" t="s">
        <v>407</v>
      </c>
      <c r="K68" t="s">
        <v>407</v>
      </c>
      <c r="L68" t="s">
        <v>407</v>
      </c>
      <c r="M68" t="s">
        <v>407</v>
      </c>
      <c r="N68" t="s">
        <v>407</v>
      </c>
      <c r="O68" t="s">
        <v>407</v>
      </c>
      <c r="P68" t="s">
        <v>407</v>
      </c>
      <c r="Q68" t="s">
        <v>407</v>
      </c>
      <c r="R68" t="s">
        <v>407</v>
      </c>
      <c r="S68" t="s">
        <v>407</v>
      </c>
      <c r="T68" t="s">
        <v>407</v>
      </c>
      <c r="U68" t="s">
        <v>407</v>
      </c>
      <c r="V68" t="s">
        <v>407</v>
      </c>
      <c r="W68" t="s">
        <v>407</v>
      </c>
      <c r="X68" t="s">
        <v>407</v>
      </c>
      <c r="Y68" t="s">
        <v>407</v>
      </c>
      <c r="Z68" t="s">
        <v>407</v>
      </c>
      <c r="AA68" t="s">
        <v>407</v>
      </c>
      <c r="AB68" t="s">
        <v>407</v>
      </c>
      <c r="AC68" t="s">
        <v>784</v>
      </c>
      <c r="AD68" t="s">
        <v>783</v>
      </c>
      <c r="AE68">
        <v>10</v>
      </c>
      <c r="AF68">
        <v>7</v>
      </c>
      <c r="AH68" t="s">
        <v>408</v>
      </c>
      <c r="AJ68" t="s">
        <v>37</v>
      </c>
      <c r="AK68" t="s">
        <v>115</v>
      </c>
      <c r="AM68">
        <v>2658</v>
      </c>
      <c r="AN68">
        <v>1853</v>
      </c>
    </row>
    <row r="69" spans="1:40" x14ac:dyDescent="0.25">
      <c r="A69" t="s">
        <v>407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  <c r="L69" t="s">
        <v>407</v>
      </c>
      <c r="M69" t="s">
        <v>407</v>
      </c>
      <c r="N69" t="s">
        <v>407</v>
      </c>
      <c r="O69" t="s">
        <v>407</v>
      </c>
      <c r="P69" t="s">
        <v>407</v>
      </c>
      <c r="Q69" t="s">
        <v>407</v>
      </c>
      <c r="R69" t="s">
        <v>407</v>
      </c>
      <c r="S69" t="s">
        <v>407</v>
      </c>
      <c r="T69" t="s">
        <v>407</v>
      </c>
      <c r="U69" t="s">
        <v>407</v>
      </c>
      <c r="V69" t="s">
        <v>407</v>
      </c>
      <c r="W69" t="s">
        <v>407</v>
      </c>
      <c r="X69" t="s">
        <v>407</v>
      </c>
      <c r="Y69" t="s">
        <v>407</v>
      </c>
      <c r="Z69" t="s">
        <v>407</v>
      </c>
      <c r="AA69" t="s">
        <v>407</v>
      </c>
      <c r="AB69" t="s">
        <v>407</v>
      </c>
      <c r="AC69" t="s">
        <v>784</v>
      </c>
      <c r="AD69" t="s">
        <v>783</v>
      </c>
      <c r="AE69">
        <v>10</v>
      </c>
      <c r="AF69">
        <v>8</v>
      </c>
      <c r="AH69" t="s">
        <v>408</v>
      </c>
      <c r="AJ69" t="s">
        <v>37</v>
      </c>
      <c r="AK69" t="s">
        <v>115</v>
      </c>
      <c r="AM69">
        <v>2947</v>
      </c>
      <c r="AN69">
        <v>697</v>
      </c>
    </row>
    <row r="70" spans="1:40" x14ac:dyDescent="0.25">
      <c r="A70" t="s">
        <v>407</v>
      </c>
      <c r="B70" t="s">
        <v>407</v>
      </c>
      <c r="C70" t="s">
        <v>407</v>
      </c>
      <c r="D70" t="s">
        <v>407</v>
      </c>
      <c r="E70" t="s">
        <v>407</v>
      </c>
      <c r="F70" t="s">
        <v>407</v>
      </c>
      <c r="G70" t="s">
        <v>407</v>
      </c>
      <c r="H70" t="s">
        <v>407</v>
      </c>
      <c r="I70" t="s">
        <v>407</v>
      </c>
      <c r="J70" t="s">
        <v>407</v>
      </c>
      <c r="K70" t="s">
        <v>407</v>
      </c>
      <c r="L70" t="s">
        <v>407</v>
      </c>
      <c r="M70" t="s">
        <v>407</v>
      </c>
      <c r="N70" t="s">
        <v>407</v>
      </c>
      <c r="O70" t="s">
        <v>407</v>
      </c>
      <c r="P70" t="s">
        <v>407</v>
      </c>
      <c r="Q70" t="s">
        <v>407</v>
      </c>
      <c r="R70" t="s">
        <v>407</v>
      </c>
      <c r="S70" t="s">
        <v>407</v>
      </c>
      <c r="T70" t="s">
        <v>407</v>
      </c>
      <c r="U70" t="s">
        <v>407</v>
      </c>
      <c r="V70" t="s">
        <v>407</v>
      </c>
      <c r="W70" t="s">
        <v>407</v>
      </c>
      <c r="X70" t="s">
        <v>407</v>
      </c>
      <c r="Y70" t="s">
        <v>407</v>
      </c>
      <c r="Z70" t="s">
        <v>407</v>
      </c>
      <c r="AA70" t="s">
        <v>407</v>
      </c>
      <c r="AB70" t="s">
        <v>407</v>
      </c>
      <c r="AC70" t="s">
        <v>784</v>
      </c>
      <c r="AD70" t="s">
        <v>783</v>
      </c>
      <c r="AE70">
        <v>10</v>
      </c>
      <c r="AF70">
        <v>9</v>
      </c>
      <c r="AH70" t="s">
        <v>408</v>
      </c>
      <c r="AJ70" t="s">
        <v>37</v>
      </c>
      <c r="AK70" t="s">
        <v>115</v>
      </c>
      <c r="AM70">
        <v>3845</v>
      </c>
      <c r="AN70">
        <v>891</v>
      </c>
    </row>
    <row r="71" spans="1:40" x14ac:dyDescent="0.25">
      <c r="A71" t="s">
        <v>407</v>
      </c>
      <c r="B71" t="s">
        <v>407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407</v>
      </c>
      <c r="R71" t="s">
        <v>407</v>
      </c>
      <c r="S71" t="s">
        <v>407</v>
      </c>
      <c r="T71" t="s">
        <v>407</v>
      </c>
      <c r="U71" t="s">
        <v>407</v>
      </c>
      <c r="V71" t="s">
        <v>407</v>
      </c>
      <c r="W71" t="s">
        <v>407</v>
      </c>
      <c r="X71" t="s">
        <v>407</v>
      </c>
      <c r="Y71" t="s">
        <v>407</v>
      </c>
      <c r="Z71" t="s">
        <v>407</v>
      </c>
      <c r="AA71" t="s">
        <v>407</v>
      </c>
      <c r="AB71" t="s">
        <v>407</v>
      </c>
      <c r="AC71" t="s">
        <v>784</v>
      </c>
      <c r="AD71" t="s">
        <v>783</v>
      </c>
      <c r="AE71">
        <v>10</v>
      </c>
      <c r="AF71">
        <v>10</v>
      </c>
      <c r="AH71" t="s">
        <v>416</v>
      </c>
      <c r="AJ71" t="s">
        <v>46</v>
      </c>
      <c r="AK71" t="s">
        <v>115</v>
      </c>
      <c r="AM71">
        <v>2912</v>
      </c>
      <c r="AN71">
        <v>3299</v>
      </c>
    </row>
    <row r="72" spans="1:40" x14ac:dyDescent="0.25">
      <c r="A72" t="s">
        <v>407</v>
      </c>
      <c r="B72" t="s">
        <v>407</v>
      </c>
      <c r="C72" t="s">
        <v>407</v>
      </c>
      <c r="D72" t="s">
        <v>407</v>
      </c>
      <c r="E72" t="s">
        <v>407</v>
      </c>
      <c r="F72" t="s">
        <v>407</v>
      </c>
      <c r="G72" t="s">
        <v>407</v>
      </c>
      <c r="H72" t="s">
        <v>407</v>
      </c>
      <c r="I72" t="s">
        <v>407</v>
      </c>
      <c r="J72" t="s">
        <v>407</v>
      </c>
      <c r="K72" t="s">
        <v>407</v>
      </c>
      <c r="L72" t="s">
        <v>407</v>
      </c>
      <c r="M72" t="s">
        <v>407</v>
      </c>
      <c r="N72" t="s">
        <v>407</v>
      </c>
      <c r="O72" t="s">
        <v>407</v>
      </c>
      <c r="P72" t="s">
        <v>407</v>
      </c>
      <c r="Q72" t="s">
        <v>407</v>
      </c>
      <c r="R72" t="s">
        <v>407</v>
      </c>
      <c r="S72" t="s">
        <v>407</v>
      </c>
      <c r="T72" t="s">
        <v>407</v>
      </c>
      <c r="U72" t="s">
        <v>407</v>
      </c>
      <c r="V72" t="s">
        <v>407</v>
      </c>
      <c r="W72" t="s">
        <v>407</v>
      </c>
      <c r="X72" t="s">
        <v>407</v>
      </c>
      <c r="Y72" t="s">
        <v>407</v>
      </c>
      <c r="Z72" t="s">
        <v>407</v>
      </c>
      <c r="AA72" t="s">
        <v>407</v>
      </c>
      <c r="AB72" t="s">
        <v>407</v>
      </c>
      <c r="AC72" t="s">
        <v>786</v>
      </c>
      <c r="AD72" t="s">
        <v>785</v>
      </c>
      <c r="AE72">
        <v>10</v>
      </c>
      <c r="AF72">
        <v>1</v>
      </c>
      <c r="AH72" t="s">
        <v>416</v>
      </c>
      <c r="AJ72" t="s">
        <v>46</v>
      </c>
      <c r="AK72" t="s">
        <v>115</v>
      </c>
      <c r="AM72">
        <v>2415</v>
      </c>
      <c r="AN72">
        <v>622</v>
      </c>
    </row>
    <row r="73" spans="1:40" x14ac:dyDescent="0.25">
      <c r="A73" t="s">
        <v>407</v>
      </c>
      <c r="B73" t="s">
        <v>407</v>
      </c>
      <c r="C73" t="s">
        <v>407</v>
      </c>
      <c r="D73" t="s">
        <v>407</v>
      </c>
      <c r="E73" t="s">
        <v>407</v>
      </c>
      <c r="F73" t="s">
        <v>407</v>
      </c>
      <c r="G73" t="s">
        <v>407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t="s">
        <v>407</v>
      </c>
      <c r="O73" t="s">
        <v>407</v>
      </c>
      <c r="P73" t="s">
        <v>407</v>
      </c>
      <c r="Q73" t="s">
        <v>407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t="s">
        <v>407</v>
      </c>
      <c r="X73" t="s">
        <v>407</v>
      </c>
      <c r="Y73" t="s">
        <v>407</v>
      </c>
      <c r="Z73" t="s">
        <v>407</v>
      </c>
      <c r="AA73" t="s">
        <v>407</v>
      </c>
      <c r="AB73" t="s">
        <v>407</v>
      </c>
      <c r="AC73" t="s">
        <v>786</v>
      </c>
      <c r="AD73" t="s">
        <v>785</v>
      </c>
      <c r="AE73">
        <v>10</v>
      </c>
      <c r="AF73">
        <v>2</v>
      </c>
      <c r="AH73" t="s">
        <v>408</v>
      </c>
      <c r="AJ73" t="s">
        <v>37</v>
      </c>
      <c r="AK73" t="s">
        <v>115</v>
      </c>
      <c r="AM73">
        <v>1784</v>
      </c>
      <c r="AN73">
        <v>804</v>
      </c>
    </row>
    <row r="74" spans="1:40" x14ac:dyDescent="0.25">
      <c r="A74" t="s">
        <v>407</v>
      </c>
      <c r="B74" t="s">
        <v>407</v>
      </c>
      <c r="C74" t="s">
        <v>407</v>
      </c>
      <c r="D74" t="s">
        <v>407</v>
      </c>
      <c r="E74" t="s">
        <v>407</v>
      </c>
      <c r="F74" t="s">
        <v>407</v>
      </c>
      <c r="G74" t="s">
        <v>407</v>
      </c>
      <c r="H74" t="s">
        <v>407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407</v>
      </c>
      <c r="P74" t="s">
        <v>407</v>
      </c>
      <c r="Q74" t="s">
        <v>407</v>
      </c>
      <c r="R74" t="s">
        <v>407</v>
      </c>
      <c r="S74" t="s">
        <v>407</v>
      </c>
      <c r="T74" t="s">
        <v>407</v>
      </c>
      <c r="U74" t="s">
        <v>407</v>
      </c>
      <c r="V74" t="s">
        <v>407</v>
      </c>
      <c r="W74" t="s">
        <v>407</v>
      </c>
      <c r="X74" t="s">
        <v>407</v>
      </c>
      <c r="Y74" t="s">
        <v>407</v>
      </c>
      <c r="Z74" t="s">
        <v>407</v>
      </c>
      <c r="AA74" t="s">
        <v>407</v>
      </c>
      <c r="AB74" t="s">
        <v>407</v>
      </c>
      <c r="AC74" t="s">
        <v>786</v>
      </c>
      <c r="AD74" t="s">
        <v>785</v>
      </c>
      <c r="AE74">
        <v>10</v>
      </c>
      <c r="AF74">
        <v>3</v>
      </c>
      <c r="AH74" t="s">
        <v>411</v>
      </c>
      <c r="AJ74" t="s">
        <v>41</v>
      </c>
      <c r="AK74" t="s">
        <v>119</v>
      </c>
      <c r="AM74">
        <v>3206</v>
      </c>
      <c r="AN74">
        <v>1621</v>
      </c>
    </row>
    <row r="75" spans="1:40" x14ac:dyDescent="0.25">
      <c r="A75" t="s">
        <v>407</v>
      </c>
      <c r="B75" t="s">
        <v>407</v>
      </c>
      <c r="C75" t="s">
        <v>407</v>
      </c>
      <c r="D75" t="s">
        <v>407</v>
      </c>
      <c r="E75" t="s">
        <v>407</v>
      </c>
      <c r="F75" t="s">
        <v>407</v>
      </c>
      <c r="G75" t="s">
        <v>407</v>
      </c>
      <c r="H75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t="s">
        <v>407</v>
      </c>
      <c r="Q75" t="s">
        <v>407</v>
      </c>
      <c r="R75" t="s">
        <v>407</v>
      </c>
      <c r="S75" t="s">
        <v>407</v>
      </c>
      <c r="T75" t="s">
        <v>407</v>
      </c>
      <c r="U75" t="s">
        <v>407</v>
      </c>
      <c r="V75" t="s">
        <v>407</v>
      </c>
      <c r="W75" t="s">
        <v>407</v>
      </c>
      <c r="X75" t="s">
        <v>407</v>
      </c>
      <c r="Y75" t="s">
        <v>407</v>
      </c>
      <c r="Z75" t="s">
        <v>407</v>
      </c>
      <c r="AA75" t="s">
        <v>407</v>
      </c>
      <c r="AB75" t="s">
        <v>407</v>
      </c>
      <c r="AC75" t="s">
        <v>786</v>
      </c>
      <c r="AD75" t="s">
        <v>785</v>
      </c>
      <c r="AE75">
        <v>10</v>
      </c>
      <c r="AF75">
        <v>4</v>
      </c>
      <c r="AH75" t="s">
        <v>411</v>
      </c>
      <c r="AJ75" t="s">
        <v>41</v>
      </c>
      <c r="AK75" t="s">
        <v>119</v>
      </c>
      <c r="AM75">
        <v>1636</v>
      </c>
      <c r="AN75">
        <v>2563</v>
      </c>
    </row>
    <row r="76" spans="1:40" x14ac:dyDescent="0.25">
      <c r="A76" t="s">
        <v>407</v>
      </c>
      <c r="B76" t="s">
        <v>407</v>
      </c>
      <c r="C76" t="s">
        <v>407</v>
      </c>
      <c r="D76" t="s">
        <v>407</v>
      </c>
      <c r="E76" t="s">
        <v>407</v>
      </c>
      <c r="F76" t="s">
        <v>407</v>
      </c>
      <c r="G76" t="s">
        <v>407</v>
      </c>
      <c r="H76" t="s">
        <v>407</v>
      </c>
      <c r="I76" t="s">
        <v>407</v>
      </c>
      <c r="J76" t="s">
        <v>407</v>
      </c>
      <c r="K76" t="s">
        <v>407</v>
      </c>
      <c r="L76" t="s">
        <v>407</v>
      </c>
      <c r="M76" t="s">
        <v>407</v>
      </c>
      <c r="N76" t="s">
        <v>407</v>
      </c>
      <c r="O76" t="s">
        <v>407</v>
      </c>
      <c r="P76" t="s">
        <v>407</v>
      </c>
      <c r="Q76" t="s">
        <v>407</v>
      </c>
      <c r="R76" t="s">
        <v>407</v>
      </c>
      <c r="S76" t="s">
        <v>407</v>
      </c>
      <c r="T76" t="s">
        <v>407</v>
      </c>
      <c r="U76" t="s">
        <v>407</v>
      </c>
      <c r="V76" t="s">
        <v>407</v>
      </c>
      <c r="W76" t="s">
        <v>407</v>
      </c>
      <c r="X76" t="s">
        <v>407</v>
      </c>
      <c r="Y76" t="s">
        <v>407</v>
      </c>
      <c r="Z76" t="s">
        <v>407</v>
      </c>
      <c r="AA76" t="s">
        <v>407</v>
      </c>
      <c r="AB76" t="s">
        <v>407</v>
      </c>
      <c r="AC76" t="s">
        <v>786</v>
      </c>
      <c r="AD76" t="s">
        <v>785</v>
      </c>
      <c r="AE76">
        <v>10</v>
      </c>
      <c r="AF76">
        <v>5</v>
      </c>
      <c r="AH76" t="s">
        <v>416</v>
      </c>
      <c r="AJ76" t="s">
        <v>46</v>
      </c>
      <c r="AK76" t="s">
        <v>115</v>
      </c>
      <c r="AM76">
        <v>3376</v>
      </c>
      <c r="AN76">
        <v>1899</v>
      </c>
    </row>
    <row r="77" spans="1:40" x14ac:dyDescent="0.25">
      <c r="A77" t="s">
        <v>407</v>
      </c>
      <c r="B77" t="s">
        <v>407</v>
      </c>
      <c r="C77" t="s">
        <v>407</v>
      </c>
      <c r="D77" t="s">
        <v>407</v>
      </c>
      <c r="E77" t="s">
        <v>407</v>
      </c>
      <c r="F77" t="s">
        <v>407</v>
      </c>
      <c r="G77" t="s">
        <v>407</v>
      </c>
      <c r="H77" t="s">
        <v>407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407</v>
      </c>
      <c r="P77" t="s">
        <v>407</v>
      </c>
      <c r="Q77" t="s">
        <v>407</v>
      </c>
      <c r="R77" t="s">
        <v>407</v>
      </c>
      <c r="S77" t="s">
        <v>407</v>
      </c>
      <c r="T77" t="s">
        <v>407</v>
      </c>
      <c r="U77" t="s">
        <v>407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t="s">
        <v>407</v>
      </c>
      <c r="AB77" t="s">
        <v>407</v>
      </c>
      <c r="AC77" t="s">
        <v>786</v>
      </c>
      <c r="AD77" t="s">
        <v>785</v>
      </c>
      <c r="AE77">
        <v>10</v>
      </c>
      <c r="AF77">
        <v>6</v>
      </c>
      <c r="AH77" t="s">
        <v>408</v>
      </c>
      <c r="AJ77" t="s">
        <v>37</v>
      </c>
      <c r="AK77" t="s">
        <v>115</v>
      </c>
      <c r="AM77">
        <v>1687</v>
      </c>
      <c r="AN77">
        <v>3148</v>
      </c>
    </row>
    <row r="78" spans="1:40" x14ac:dyDescent="0.25">
      <c r="A78" t="s">
        <v>407</v>
      </c>
      <c r="B78" t="s">
        <v>407</v>
      </c>
      <c r="C78" t="s">
        <v>407</v>
      </c>
      <c r="D78" t="s">
        <v>407</v>
      </c>
      <c r="E78" t="s">
        <v>407</v>
      </c>
      <c r="F78" t="s">
        <v>407</v>
      </c>
      <c r="G78" t="s">
        <v>407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407</v>
      </c>
      <c r="Q78" t="s">
        <v>407</v>
      </c>
      <c r="R78" t="s">
        <v>407</v>
      </c>
      <c r="S78" t="s">
        <v>407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t="s">
        <v>407</v>
      </c>
      <c r="AA78" t="s">
        <v>407</v>
      </c>
      <c r="AB78" t="s">
        <v>407</v>
      </c>
      <c r="AC78" t="s">
        <v>786</v>
      </c>
      <c r="AD78" t="s">
        <v>785</v>
      </c>
      <c r="AE78">
        <v>10</v>
      </c>
      <c r="AF78">
        <v>7</v>
      </c>
      <c r="AH78" t="s">
        <v>408</v>
      </c>
      <c r="AJ78" t="s">
        <v>37</v>
      </c>
      <c r="AK78" t="s">
        <v>115</v>
      </c>
      <c r="AM78">
        <v>1975</v>
      </c>
      <c r="AN78">
        <v>2231</v>
      </c>
    </row>
    <row r="79" spans="1:40" x14ac:dyDescent="0.25">
      <c r="A79" t="s">
        <v>407</v>
      </c>
      <c r="B79" t="s">
        <v>407</v>
      </c>
      <c r="C79" t="s">
        <v>407</v>
      </c>
      <c r="D79" t="s">
        <v>407</v>
      </c>
      <c r="E79" t="s">
        <v>407</v>
      </c>
      <c r="F79" t="s">
        <v>407</v>
      </c>
      <c r="G79" t="s">
        <v>407</v>
      </c>
      <c r="H79" t="s">
        <v>407</v>
      </c>
      <c r="I79" t="s">
        <v>407</v>
      </c>
      <c r="J79" t="s">
        <v>407</v>
      </c>
      <c r="K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407</v>
      </c>
      <c r="Q79" t="s">
        <v>407</v>
      </c>
      <c r="R79" t="s">
        <v>407</v>
      </c>
      <c r="S79" t="s">
        <v>407</v>
      </c>
      <c r="T79" t="s">
        <v>407</v>
      </c>
      <c r="U79" t="s">
        <v>407</v>
      </c>
      <c r="V79" t="s">
        <v>407</v>
      </c>
      <c r="W79" t="s">
        <v>407</v>
      </c>
      <c r="X79" t="s">
        <v>407</v>
      </c>
      <c r="Y79" t="s">
        <v>407</v>
      </c>
      <c r="Z79" t="s">
        <v>407</v>
      </c>
      <c r="AA79" t="s">
        <v>407</v>
      </c>
      <c r="AB79" t="s">
        <v>407</v>
      </c>
      <c r="AC79" t="s">
        <v>786</v>
      </c>
      <c r="AD79" t="s">
        <v>785</v>
      </c>
      <c r="AE79">
        <v>10</v>
      </c>
      <c r="AF79">
        <v>8</v>
      </c>
      <c r="AH79" t="s">
        <v>408</v>
      </c>
      <c r="AJ79" t="s">
        <v>37</v>
      </c>
      <c r="AK79" t="s">
        <v>115</v>
      </c>
      <c r="AM79">
        <v>2715</v>
      </c>
      <c r="AN79">
        <v>1660</v>
      </c>
    </row>
    <row r="80" spans="1:40" x14ac:dyDescent="0.25">
      <c r="A80" t="s">
        <v>407</v>
      </c>
      <c r="B80" t="s">
        <v>407</v>
      </c>
      <c r="C80" t="s">
        <v>407</v>
      </c>
      <c r="D80" t="s">
        <v>407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407</v>
      </c>
      <c r="K80" t="s">
        <v>407</v>
      </c>
      <c r="L80" t="s">
        <v>407</v>
      </c>
      <c r="M80" t="s">
        <v>407</v>
      </c>
      <c r="N80" t="s">
        <v>407</v>
      </c>
      <c r="O80" t="s">
        <v>407</v>
      </c>
      <c r="P80" t="s">
        <v>407</v>
      </c>
      <c r="Q80" t="s">
        <v>407</v>
      </c>
      <c r="R80" t="s">
        <v>407</v>
      </c>
      <c r="S80" t="s">
        <v>407</v>
      </c>
      <c r="T80" t="s">
        <v>407</v>
      </c>
      <c r="U80" t="s">
        <v>407</v>
      </c>
      <c r="V80" t="s">
        <v>407</v>
      </c>
      <c r="W80" t="s">
        <v>407</v>
      </c>
      <c r="X80" t="s">
        <v>407</v>
      </c>
      <c r="Y80" t="s">
        <v>407</v>
      </c>
      <c r="Z80" t="s">
        <v>407</v>
      </c>
      <c r="AA80" t="s">
        <v>407</v>
      </c>
      <c r="AB80" t="s">
        <v>407</v>
      </c>
      <c r="AC80" t="s">
        <v>786</v>
      </c>
      <c r="AD80" t="s">
        <v>785</v>
      </c>
      <c r="AE80">
        <v>10</v>
      </c>
      <c r="AF80">
        <v>9</v>
      </c>
      <c r="AH80" t="s">
        <v>408</v>
      </c>
      <c r="AJ80" t="s">
        <v>37</v>
      </c>
      <c r="AK80" t="s">
        <v>115</v>
      </c>
      <c r="AM80">
        <v>1246</v>
      </c>
      <c r="AN80">
        <v>340</v>
      </c>
    </row>
    <row r="81" spans="1:40" x14ac:dyDescent="0.25">
      <c r="A81" t="s">
        <v>407</v>
      </c>
      <c r="B81" t="s">
        <v>407</v>
      </c>
      <c r="C81" t="s">
        <v>407</v>
      </c>
      <c r="D81" t="s">
        <v>407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407</v>
      </c>
      <c r="O81" t="s">
        <v>407</v>
      </c>
      <c r="P81" t="s">
        <v>407</v>
      </c>
      <c r="Q81" t="s">
        <v>407</v>
      </c>
      <c r="R81" t="s">
        <v>407</v>
      </c>
      <c r="S81" t="s">
        <v>407</v>
      </c>
      <c r="T81" t="s">
        <v>407</v>
      </c>
      <c r="U81" t="s">
        <v>407</v>
      </c>
      <c r="V81" t="s">
        <v>407</v>
      </c>
      <c r="W81" t="s">
        <v>407</v>
      </c>
      <c r="X81" t="s">
        <v>407</v>
      </c>
      <c r="Y81" t="s">
        <v>407</v>
      </c>
      <c r="Z81" t="s">
        <v>407</v>
      </c>
      <c r="AA81" t="s">
        <v>407</v>
      </c>
      <c r="AB81" t="s">
        <v>407</v>
      </c>
      <c r="AC81" t="s">
        <v>786</v>
      </c>
      <c r="AD81" t="s">
        <v>785</v>
      </c>
      <c r="AE81">
        <v>10</v>
      </c>
      <c r="AF81">
        <v>10</v>
      </c>
      <c r="AH81" t="s">
        <v>411</v>
      </c>
      <c r="AJ81" t="s">
        <v>41</v>
      </c>
      <c r="AK81" t="s">
        <v>119</v>
      </c>
      <c r="AM81">
        <v>2567</v>
      </c>
      <c r="AN81">
        <v>1155</v>
      </c>
    </row>
    <row r="82" spans="1:40" x14ac:dyDescent="0.25">
      <c r="A82" t="s">
        <v>407</v>
      </c>
      <c r="B82" t="s">
        <v>407</v>
      </c>
      <c r="C82" t="s">
        <v>407</v>
      </c>
      <c r="D82" t="s">
        <v>407</v>
      </c>
      <c r="E82" t="s">
        <v>407</v>
      </c>
      <c r="F82" t="s">
        <v>407</v>
      </c>
      <c r="G82" t="s">
        <v>407</v>
      </c>
      <c r="H82" t="s">
        <v>407</v>
      </c>
      <c r="I82" t="s">
        <v>407</v>
      </c>
      <c r="J82" t="s">
        <v>407</v>
      </c>
      <c r="K82" t="s">
        <v>407</v>
      </c>
      <c r="L82" t="s">
        <v>407</v>
      </c>
      <c r="M82" t="s">
        <v>407</v>
      </c>
      <c r="N82" t="s">
        <v>407</v>
      </c>
      <c r="O82" t="s">
        <v>407</v>
      </c>
      <c r="P82" t="s">
        <v>407</v>
      </c>
      <c r="Q82" t="s">
        <v>407</v>
      </c>
      <c r="R82" t="s">
        <v>407</v>
      </c>
      <c r="S82" t="s">
        <v>407</v>
      </c>
      <c r="T82" t="s">
        <v>407</v>
      </c>
      <c r="U82" t="s">
        <v>407</v>
      </c>
      <c r="V82" t="s">
        <v>407</v>
      </c>
      <c r="W82" t="s">
        <v>407</v>
      </c>
      <c r="X82" t="s">
        <v>407</v>
      </c>
      <c r="Y82" t="s">
        <v>407</v>
      </c>
      <c r="Z82" t="s">
        <v>407</v>
      </c>
      <c r="AA82" t="s">
        <v>407</v>
      </c>
      <c r="AB82" t="s">
        <v>407</v>
      </c>
      <c r="AC82" t="s">
        <v>788</v>
      </c>
      <c r="AD82" t="s">
        <v>787</v>
      </c>
      <c r="AE82">
        <v>10</v>
      </c>
      <c r="AF82">
        <v>1</v>
      </c>
      <c r="AH82" t="s">
        <v>408</v>
      </c>
      <c r="AJ82" t="s">
        <v>37</v>
      </c>
      <c r="AK82" t="s">
        <v>115</v>
      </c>
      <c r="AM82">
        <v>1867</v>
      </c>
      <c r="AN82">
        <v>2419</v>
      </c>
    </row>
    <row r="83" spans="1:40" x14ac:dyDescent="0.25">
      <c r="A83" t="s">
        <v>407</v>
      </c>
      <c r="B83" t="s">
        <v>407</v>
      </c>
      <c r="C83" t="s">
        <v>407</v>
      </c>
      <c r="D83" t="s">
        <v>407</v>
      </c>
      <c r="E83" t="s">
        <v>407</v>
      </c>
      <c r="F83" t="s">
        <v>407</v>
      </c>
      <c r="G83" t="s">
        <v>407</v>
      </c>
      <c r="H83" t="s">
        <v>407</v>
      </c>
      <c r="I83" t="s">
        <v>407</v>
      </c>
      <c r="J83" t="s">
        <v>407</v>
      </c>
      <c r="K83" t="s">
        <v>407</v>
      </c>
      <c r="L83" t="s">
        <v>407</v>
      </c>
      <c r="M83" t="s">
        <v>407</v>
      </c>
      <c r="N83" t="s">
        <v>407</v>
      </c>
      <c r="O83" t="s">
        <v>407</v>
      </c>
      <c r="P83" t="s">
        <v>407</v>
      </c>
      <c r="Q83" t="s">
        <v>407</v>
      </c>
      <c r="R83" t="s">
        <v>407</v>
      </c>
      <c r="S83" t="s">
        <v>407</v>
      </c>
      <c r="T83" t="s">
        <v>407</v>
      </c>
      <c r="U83" t="s">
        <v>407</v>
      </c>
      <c r="V83" t="s">
        <v>407</v>
      </c>
      <c r="W83" t="s">
        <v>407</v>
      </c>
      <c r="X83" t="s">
        <v>407</v>
      </c>
      <c r="Y83" t="s">
        <v>407</v>
      </c>
      <c r="Z83" t="s">
        <v>407</v>
      </c>
      <c r="AA83" t="s">
        <v>407</v>
      </c>
      <c r="AB83" t="s">
        <v>407</v>
      </c>
      <c r="AC83" t="s">
        <v>788</v>
      </c>
      <c r="AD83" t="s">
        <v>787</v>
      </c>
      <c r="AE83">
        <v>10</v>
      </c>
      <c r="AF83">
        <v>2</v>
      </c>
      <c r="AH83" t="s">
        <v>408</v>
      </c>
      <c r="AJ83" t="s">
        <v>37</v>
      </c>
      <c r="AK83" t="s">
        <v>115</v>
      </c>
      <c r="AM83">
        <v>2079</v>
      </c>
      <c r="AN83">
        <v>3001</v>
      </c>
    </row>
    <row r="84" spans="1:40" x14ac:dyDescent="0.25">
      <c r="A84" t="s">
        <v>407</v>
      </c>
      <c r="B84" t="s">
        <v>407</v>
      </c>
      <c r="C84" t="s">
        <v>407</v>
      </c>
      <c r="D84" t="s">
        <v>407</v>
      </c>
      <c r="E84" t="s">
        <v>407</v>
      </c>
      <c r="F84" t="s">
        <v>407</v>
      </c>
      <c r="G84" t="s">
        <v>407</v>
      </c>
      <c r="H84" t="s">
        <v>407</v>
      </c>
      <c r="I84" t="s">
        <v>407</v>
      </c>
      <c r="J84" t="s">
        <v>407</v>
      </c>
      <c r="K84" t="s">
        <v>407</v>
      </c>
      <c r="L84" t="s">
        <v>407</v>
      </c>
      <c r="M84" t="s">
        <v>407</v>
      </c>
      <c r="N84" t="s">
        <v>407</v>
      </c>
      <c r="O84" t="s">
        <v>407</v>
      </c>
      <c r="P84" t="s">
        <v>407</v>
      </c>
      <c r="Q84" t="s">
        <v>407</v>
      </c>
      <c r="R84" t="s">
        <v>407</v>
      </c>
      <c r="S84" t="s">
        <v>407</v>
      </c>
      <c r="T84" t="s">
        <v>407</v>
      </c>
      <c r="U84" t="s">
        <v>407</v>
      </c>
      <c r="V84" t="s">
        <v>407</v>
      </c>
      <c r="W84" t="s">
        <v>407</v>
      </c>
      <c r="X84" t="s">
        <v>407</v>
      </c>
      <c r="Y84" t="s">
        <v>407</v>
      </c>
      <c r="Z84" t="s">
        <v>407</v>
      </c>
      <c r="AA84" t="s">
        <v>407</v>
      </c>
      <c r="AB84" t="s">
        <v>407</v>
      </c>
      <c r="AC84" t="s">
        <v>788</v>
      </c>
      <c r="AD84" t="s">
        <v>787</v>
      </c>
      <c r="AE84">
        <v>10</v>
      </c>
      <c r="AF84">
        <v>3</v>
      </c>
      <c r="AG84">
        <v>1</v>
      </c>
      <c r="AH84" t="s">
        <v>490</v>
      </c>
      <c r="AJ84" t="s">
        <v>91</v>
      </c>
      <c r="AK84" t="s">
        <v>114</v>
      </c>
      <c r="AM84">
        <v>3362</v>
      </c>
      <c r="AN84">
        <v>2061</v>
      </c>
    </row>
    <row r="85" spans="1:40" x14ac:dyDescent="0.25">
      <c r="A85" t="s">
        <v>407</v>
      </c>
      <c r="B85" t="s">
        <v>407</v>
      </c>
      <c r="C85" t="s">
        <v>407</v>
      </c>
      <c r="D85" t="s">
        <v>407</v>
      </c>
      <c r="E85" t="s">
        <v>407</v>
      </c>
      <c r="F85" t="s">
        <v>407</v>
      </c>
      <c r="G85" t="s">
        <v>407</v>
      </c>
      <c r="H85" t="s">
        <v>407</v>
      </c>
      <c r="I85" t="s">
        <v>407</v>
      </c>
      <c r="J85" t="s">
        <v>407</v>
      </c>
      <c r="K85" t="s">
        <v>407</v>
      </c>
      <c r="L85" t="s">
        <v>407</v>
      </c>
      <c r="M85" t="s">
        <v>407</v>
      </c>
      <c r="N85" t="s">
        <v>407</v>
      </c>
      <c r="O85" t="s">
        <v>407</v>
      </c>
      <c r="P85" t="s">
        <v>407</v>
      </c>
      <c r="Q85" t="s">
        <v>407</v>
      </c>
      <c r="R85" t="s">
        <v>407</v>
      </c>
      <c r="S85" t="s">
        <v>407</v>
      </c>
      <c r="T85" t="s">
        <v>407</v>
      </c>
      <c r="U85" t="s">
        <v>407</v>
      </c>
      <c r="V85" t="s">
        <v>407</v>
      </c>
      <c r="W85" t="s">
        <v>407</v>
      </c>
      <c r="X85" t="s">
        <v>407</v>
      </c>
      <c r="Y85" t="s">
        <v>407</v>
      </c>
      <c r="Z85" t="s">
        <v>407</v>
      </c>
      <c r="AA85" t="s">
        <v>407</v>
      </c>
      <c r="AB85" t="s">
        <v>407</v>
      </c>
      <c r="AC85" t="s">
        <v>788</v>
      </c>
      <c r="AD85" t="s">
        <v>787</v>
      </c>
      <c r="AE85">
        <v>10</v>
      </c>
      <c r="AF85">
        <v>4</v>
      </c>
      <c r="AH85" t="s">
        <v>408</v>
      </c>
      <c r="AJ85" t="s">
        <v>37</v>
      </c>
      <c r="AK85" t="s">
        <v>115</v>
      </c>
      <c r="AM85">
        <v>2199</v>
      </c>
      <c r="AN85">
        <v>3259</v>
      </c>
    </row>
    <row r="86" spans="1:40" x14ac:dyDescent="0.25">
      <c r="A86" t="s">
        <v>407</v>
      </c>
      <c r="B86" t="s">
        <v>407</v>
      </c>
      <c r="C86" t="s">
        <v>407</v>
      </c>
      <c r="D86" t="s">
        <v>407</v>
      </c>
      <c r="E86" t="s">
        <v>407</v>
      </c>
      <c r="F86" t="s">
        <v>407</v>
      </c>
      <c r="G86" t="s">
        <v>407</v>
      </c>
      <c r="H86" t="s">
        <v>407</v>
      </c>
      <c r="I86" t="s">
        <v>407</v>
      </c>
      <c r="J86" t="s">
        <v>407</v>
      </c>
      <c r="K86" t="s">
        <v>407</v>
      </c>
      <c r="L86" t="s">
        <v>407</v>
      </c>
      <c r="M86" t="s">
        <v>407</v>
      </c>
      <c r="N86" t="s">
        <v>407</v>
      </c>
      <c r="O86" t="s">
        <v>407</v>
      </c>
      <c r="P86" t="s">
        <v>407</v>
      </c>
      <c r="Q86" t="s">
        <v>407</v>
      </c>
      <c r="R86" t="s">
        <v>407</v>
      </c>
      <c r="S86" t="s">
        <v>407</v>
      </c>
      <c r="T86" t="s">
        <v>407</v>
      </c>
      <c r="U86" t="s">
        <v>407</v>
      </c>
      <c r="V86" t="s">
        <v>407</v>
      </c>
      <c r="W86" t="s">
        <v>407</v>
      </c>
      <c r="X86" t="s">
        <v>407</v>
      </c>
      <c r="Y86" t="s">
        <v>407</v>
      </c>
      <c r="Z86" t="s">
        <v>407</v>
      </c>
      <c r="AA86" t="s">
        <v>407</v>
      </c>
      <c r="AB86" t="s">
        <v>407</v>
      </c>
      <c r="AC86" t="s">
        <v>788</v>
      </c>
      <c r="AD86" t="s">
        <v>787</v>
      </c>
      <c r="AE86">
        <v>10</v>
      </c>
      <c r="AF86">
        <v>5</v>
      </c>
      <c r="AH86" t="s">
        <v>411</v>
      </c>
      <c r="AJ86" t="s">
        <v>41</v>
      </c>
      <c r="AK86" t="s">
        <v>119</v>
      </c>
      <c r="AM86">
        <v>1868</v>
      </c>
      <c r="AN86">
        <v>281</v>
      </c>
    </row>
    <row r="87" spans="1:40" x14ac:dyDescent="0.25">
      <c r="A87" t="s">
        <v>407</v>
      </c>
      <c r="B87" t="s">
        <v>407</v>
      </c>
      <c r="C87" t="s">
        <v>407</v>
      </c>
      <c r="D87" t="s">
        <v>407</v>
      </c>
      <c r="E87" t="s">
        <v>407</v>
      </c>
      <c r="F87" t="s">
        <v>407</v>
      </c>
      <c r="G87" t="s">
        <v>407</v>
      </c>
      <c r="H87" t="s">
        <v>407</v>
      </c>
      <c r="I87" t="s">
        <v>407</v>
      </c>
      <c r="J87" t="s">
        <v>407</v>
      </c>
      <c r="K87" t="s">
        <v>407</v>
      </c>
      <c r="L87" t="s">
        <v>407</v>
      </c>
      <c r="M87" t="s">
        <v>407</v>
      </c>
      <c r="N87" t="s">
        <v>407</v>
      </c>
      <c r="O87" t="s">
        <v>407</v>
      </c>
      <c r="P87" t="s">
        <v>407</v>
      </c>
      <c r="Q87" t="s">
        <v>407</v>
      </c>
      <c r="R87" t="s">
        <v>407</v>
      </c>
      <c r="S87" t="s">
        <v>407</v>
      </c>
      <c r="T87" t="s">
        <v>407</v>
      </c>
      <c r="U87" t="s">
        <v>407</v>
      </c>
      <c r="V87" t="s">
        <v>407</v>
      </c>
      <c r="W87" t="s">
        <v>407</v>
      </c>
      <c r="X87" t="s">
        <v>407</v>
      </c>
      <c r="Y87" t="s">
        <v>407</v>
      </c>
      <c r="Z87" t="s">
        <v>407</v>
      </c>
      <c r="AA87" t="s">
        <v>407</v>
      </c>
      <c r="AB87" t="s">
        <v>407</v>
      </c>
      <c r="AC87" t="s">
        <v>788</v>
      </c>
      <c r="AD87" t="s">
        <v>787</v>
      </c>
      <c r="AE87">
        <v>10</v>
      </c>
      <c r="AF87">
        <v>6</v>
      </c>
      <c r="AH87" t="s">
        <v>408</v>
      </c>
      <c r="AJ87" t="s">
        <v>37</v>
      </c>
      <c r="AK87" t="s">
        <v>115</v>
      </c>
      <c r="AM87">
        <v>2991</v>
      </c>
      <c r="AN87">
        <v>2304</v>
      </c>
    </row>
    <row r="88" spans="1:40" x14ac:dyDescent="0.25">
      <c r="A88" t="s">
        <v>407</v>
      </c>
      <c r="B88" t="s">
        <v>407</v>
      </c>
      <c r="C88" t="s">
        <v>407</v>
      </c>
      <c r="D88" t="s">
        <v>407</v>
      </c>
      <c r="E88" t="s">
        <v>407</v>
      </c>
      <c r="F88" t="s">
        <v>407</v>
      </c>
      <c r="G88" t="s">
        <v>407</v>
      </c>
      <c r="H88" t="s">
        <v>407</v>
      </c>
      <c r="I88" t="s">
        <v>407</v>
      </c>
      <c r="J88" t="s">
        <v>407</v>
      </c>
      <c r="K88" t="s">
        <v>407</v>
      </c>
      <c r="L88" t="s">
        <v>407</v>
      </c>
      <c r="M88" t="s">
        <v>407</v>
      </c>
      <c r="N88" t="s">
        <v>407</v>
      </c>
      <c r="O88" t="s">
        <v>407</v>
      </c>
      <c r="P88" t="s">
        <v>407</v>
      </c>
      <c r="Q88" t="s">
        <v>407</v>
      </c>
      <c r="R88" t="s">
        <v>407</v>
      </c>
      <c r="S88" t="s">
        <v>407</v>
      </c>
      <c r="T88" t="s">
        <v>407</v>
      </c>
      <c r="U88" t="s">
        <v>407</v>
      </c>
      <c r="V88" t="s">
        <v>407</v>
      </c>
      <c r="W88" t="s">
        <v>407</v>
      </c>
      <c r="X88" t="s">
        <v>407</v>
      </c>
      <c r="Y88" t="s">
        <v>407</v>
      </c>
      <c r="Z88" t="s">
        <v>407</v>
      </c>
      <c r="AA88" t="s">
        <v>407</v>
      </c>
      <c r="AB88" t="s">
        <v>407</v>
      </c>
      <c r="AC88" t="s">
        <v>788</v>
      </c>
      <c r="AD88" t="s">
        <v>787</v>
      </c>
      <c r="AE88">
        <v>10</v>
      </c>
      <c r="AF88">
        <v>7</v>
      </c>
      <c r="AH88" t="s">
        <v>411</v>
      </c>
      <c r="AJ88" t="s">
        <v>41</v>
      </c>
      <c r="AK88" t="s">
        <v>119</v>
      </c>
      <c r="AM88">
        <v>3780</v>
      </c>
      <c r="AN88">
        <v>850</v>
      </c>
    </row>
    <row r="89" spans="1:40" x14ac:dyDescent="0.25">
      <c r="A89" t="s">
        <v>407</v>
      </c>
      <c r="B89" t="s">
        <v>407</v>
      </c>
      <c r="C89" t="s">
        <v>407</v>
      </c>
      <c r="D89" t="s">
        <v>407</v>
      </c>
      <c r="E89" t="s">
        <v>407</v>
      </c>
      <c r="F89" t="s">
        <v>407</v>
      </c>
      <c r="G89" t="s">
        <v>407</v>
      </c>
      <c r="H89" t="s">
        <v>407</v>
      </c>
      <c r="I89" t="s">
        <v>407</v>
      </c>
      <c r="J89" t="s">
        <v>407</v>
      </c>
      <c r="K89" t="s">
        <v>407</v>
      </c>
      <c r="L89" t="s">
        <v>407</v>
      </c>
      <c r="M89" t="s">
        <v>407</v>
      </c>
      <c r="N89" t="s">
        <v>407</v>
      </c>
      <c r="O89" t="s">
        <v>407</v>
      </c>
      <c r="P89" t="s">
        <v>407</v>
      </c>
      <c r="Q89" t="s">
        <v>407</v>
      </c>
      <c r="R89" t="s">
        <v>407</v>
      </c>
      <c r="S89" t="s">
        <v>407</v>
      </c>
      <c r="T89" t="s">
        <v>407</v>
      </c>
      <c r="U89" t="s">
        <v>407</v>
      </c>
      <c r="V89" t="s">
        <v>407</v>
      </c>
      <c r="W89" t="s">
        <v>407</v>
      </c>
      <c r="X89" t="s">
        <v>407</v>
      </c>
      <c r="Y89" t="s">
        <v>407</v>
      </c>
      <c r="Z89" t="s">
        <v>407</v>
      </c>
      <c r="AA89" t="s">
        <v>407</v>
      </c>
      <c r="AB89" t="s">
        <v>407</v>
      </c>
      <c r="AC89" t="s">
        <v>788</v>
      </c>
      <c r="AD89" t="s">
        <v>787</v>
      </c>
      <c r="AE89">
        <v>10</v>
      </c>
      <c r="AF89">
        <v>8</v>
      </c>
      <c r="AH89" t="s">
        <v>411</v>
      </c>
      <c r="AJ89" t="s">
        <v>41</v>
      </c>
      <c r="AK89" t="s">
        <v>119</v>
      </c>
      <c r="AM89">
        <v>2071</v>
      </c>
      <c r="AN89">
        <v>387</v>
      </c>
    </row>
    <row r="90" spans="1:40" x14ac:dyDescent="0.25">
      <c r="A90" t="s">
        <v>407</v>
      </c>
      <c r="B90" t="s">
        <v>407</v>
      </c>
      <c r="C90" t="s">
        <v>407</v>
      </c>
      <c r="D90" t="s">
        <v>407</v>
      </c>
      <c r="E90" t="s">
        <v>407</v>
      </c>
      <c r="F90" t="s">
        <v>407</v>
      </c>
      <c r="G90" t="s">
        <v>407</v>
      </c>
      <c r="H90" t="s">
        <v>407</v>
      </c>
      <c r="I90" t="s">
        <v>407</v>
      </c>
      <c r="J90" t="s">
        <v>407</v>
      </c>
      <c r="K90" t="s">
        <v>407</v>
      </c>
      <c r="L90" t="s">
        <v>407</v>
      </c>
      <c r="M90" t="s">
        <v>407</v>
      </c>
      <c r="N90" t="s">
        <v>407</v>
      </c>
      <c r="O90" t="s">
        <v>407</v>
      </c>
      <c r="P90" t="s">
        <v>407</v>
      </c>
      <c r="Q90" t="s">
        <v>407</v>
      </c>
      <c r="R90" t="s">
        <v>407</v>
      </c>
      <c r="S90" t="s">
        <v>407</v>
      </c>
      <c r="T90" t="s">
        <v>407</v>
      </c>
      <c r="U90" t="s">
        <v>407</v>
      </c>
      <c r="V90" t="s">
        <v>407</v>
      </c>
      <c r="W90" t="s">
        <v>407</v>
      </c>
      <c r="X90" t="s">
        <v>407</v>
      </c>
      <c r="Y90" t="s">
        <v>407</v>
      </c>
      <c r="Z90" t="s">
        <v>407</v>
      </c>
      <c r="AA90" t="s">
        <v>407</v>
      </c>
      <c r="AB90" t="s">
        <v>407</v>
      </c>
      <c r="AC90" t="s">
        <v>788</v>
      </c>
      <c r="AD90" t="s">
        <v>787</v>
      </c>
      <c r="AE90">
        <v>10</v>
      </c>
      <c r="AF90">
        <v>9</v>
      </c>
      <c r="AG90">
        <v>1</v>
      </c>
      <c r="AH90" t="s">
        <v>789</v>
      </c>
      <c r="AJ90" t="s">
        <v>185</v>
      </c>
      <c r="AK90" t="s">
        <v>114</v>
      </c>
      <c r="AM90">
        <v>3306</v>
      </c>
      <c r="AN90">
        <v>907</v>
      </c>
    </row>
    <row r="91" spans="1:40" x14ac:dyDescent="0.25">
      <c r="A91" t="s">
        <v>407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407</v>
      </c>
      <c r="I91" t="s">
        <v>407</v>
      </c>
      <c r="J91" t="s">
        <v>407</v>
      </c>
      <c r="K91" t="s">
        <v>407</v>
      </c>
      <c r="L91" t="s">
        <v>407</v>
      </c>
      <c r="M91" t="s">
        <v>407</v>
      </c>
      <c r="N91" t="s">
        <v>407</v>
      </c>
      <c r="O91" t="s">
        <v>407</v>
      </c>
      <c r="P91" t="s">
        <v>407</v>
      </c>
      <c r="Q91" t="s">
        <v>407</v>
      </c>
      <c r="R91" t="s">
        <v>407</v>
      </c>
      <c r="S91" t="s">
        <v>407</v>
      </c>
      <c r="T91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407</v>
      </c>
      <c r="AA91" t="s">
        <v>407</v>
      </c>
      <c r="AB91" t="s">
        <v>407</v>
      </c>
      <c r="AC91" t="s">
        <v>788</v>
      </c>
      <c r="AD91" t="s">
        <v>787</v>
      </c>
      <c r="AE91">
        <v>10</v>
      </c>
      <c r="AF91">
        <v>10</v>
      </c>
      <c r="AH91" t="s">
        <v>408</v>
      </c>
      <c r="AJ91" t="s">
        <v>37</v>
      </c>
      <c r="AK91" t="s">
        <v>115</v>
      </c>
      <c r="AM91">
        <v>2378</v>
      </c>
      <c r="AN91">
        <v>1928</v>
      </c>
    </row>
    <row r="92" spans="1:40" x14ac:dyDescent="0.25">
      <c r="A92" t="s">
        <v>407</v>
      </c>
      <c r="B92" t="s">
        <v>407</v>
      </c>
      <c r="C92" t="s">
        <v>407</v>
      </c>
      <c r="D92" t="s">
        <v>407</v>
      </c>
      <c r="E92" t="s">
        <v>407</v>
      </c>
      <c r="F92" t="s">
        <v>407</v>
      </c>
      <c r="G92" t="s">
        <v>407</v>
      </c>
      <c r="H92" t="s">
        <v>407</v>
      </c>
      <c r="I92" t="s">
        <v>407</v>
      </c>
      <c r="J92" t="s">
        <v>407</v>
      </c>
      <c r="K92" t="s">
        <v>407</v>
      </c>
      <c r="L92" t="s">
        <v>407</v>
      </c>
      <c r="M92" t="s">
        <v>407</v>
      </c>
      <c r="N92" t="s">
        <v>407</v>
      </c>
      <c r="O92" t="s">
        <v>407</v>
      </c>
      <c r="P92" t="s">
        <v>407</v>
      </c>
      <c r="Q92" t="s">
        <v>407</v>
      </c>
      <c r="R92" t="s">
        <v>407</v>
      </c>
      <c r="S92" t="s">
        <v>407</v>
      </c>
      <c r="T92" t="s">
        <v>407</v>
      </c>
      <c r="U92" t="s">
        <v>407</v>
      </c>
      <c r="V92" t="s">
        <v>407</v>
      </c>
      <c r="W92" t="s">
        <v>407</v>
      </c>
      <c r="X92" t="s">
        <v>407</v>
      </c>
      <c r="Y92" t="s">
        <v>407</v>
      </c>
      <c r="Z92" t="s">
        <v>407</v>
      </c>
      <c r="AA92" t="s">
        <v>407</v>
      </c>
      <c r="AB92" t="s">
        <v>407</v>
      </c>
      <c r="AC92" t="s">
        <v>791</v>
      </c>
      <c r="AD92" t="s">
        <v>790</v>
      </c>
      <c r="AE92">
        <v>10</v>
      </c>
      <c r="AF92">
        <v>1</v>
      </c>
      <c r="AH92" t="s">
        <v>408</v>
      </c>
      <c r="AJ92" t="s">
        <v>37</v>
      </c>
      <c r="AK92" t="s">
        <v>115</v>
      </c>
      <c r="AM92">
        <v>1149</v>
      </c>
      <c r="AN92">
        <v>2093</v>
      </c>
    </row>
    <row r="93" spans="1:40" x14ac:dyDescent="0.25">
      <c r="A93" t="s">
        <v>407</v>
      </c>
      <c r="B93" t="s">
        <v>407</v>
      </c>
      <c r="C93" t="s">
        <v>407</v>
      </c>
      <c r="D93" t="s">
        <v>407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791</v>
      </c>
      <c r="AD93" t="s">
        <v>790</v>
      </c>
      <c r="AE93">
        <v>10</v>
      </c>
      <c r="AF93">
        <v>2</v>
      </c>
      <c r="AH93" t="s">
        <v>408</v>
      </c>
      <c r="AJ93" t="s">
        <v>37</v>
      </c>
      <c r="AK93" t="s">
        <v>115</v>
      </c>
      <c r="AM93">
        <v>1571</v>
      </c>
      <c r="AN93">
        <v>1648</v>
      </c>
    </row>
    <row r="94" spans="1:40" x14ac:dyDescent="0.25">
      <c r="A94" t="s">
        <v>407</v>
      </c>
      <c r="B94" t="s">
        <v>407</v>
      </c>
      <c r="C94" t="s">
        <v>407</v>
      </c>
      <c r="D94" t="s">
        <v>407</v>
      </c>
      <c r="E94" t="s">
        <v>407</v>
      </c>
      <c r="F94" t="s">
        <v>407</v>
      </c>
      <c r="G94" t="s">
        <v>407</v>
      </c>
      <c r="H94" t="s">
        <v>407</v>
      </c>
      <c r="I94" t="s">
        <v>407</v>
      </c>
      <c r="J94" t="s">
        <v>407</v>
      </c>
      <c r="K94" t="s">
        <v>407</v>
      </c>
      <c r="L94" t="s">
        <v>407</v>
      </c>
      <c r="M94" t="s">
        <v>407</v>
      </c>
      <c r="N94" t="s">
        <v>407</v>
      </c>
      <c r="O94" t="s">
        <v>407</v>
      </c>
      <c r="P94" t="s">
        <v>407</v>
      </c>
      <c r="Q94" t="s">
        <v>407</v>
      </c>
      <c r="R94" t="s">
        <v>407</v>
      </c>
      <c r="S94" t="s">
        <v>407</v>
      </c>
      <c r="T94" t="s">
        <v>407</v>
      </c>
      <c r="U94" t="s">
        <v>407</v>
      </c>
      <c r="V94" t="s">
        <v>407</v>
      </c>
      <c r="W94" t="s">
        <v>407</v>
      </c>
      <c r="X94" t="s">
        <v>407</v>
      </c>
      <c r="Y94" t="s">
        <v>407</v>
      </c>
      <c r="Z94" t="s">
        <v>407</v>
      </c>
      <c r="AA94" t="s">
        <v>407</v>
      </c>
      <c r="AB94" t="s">
        <v>407</v>
      </c>
      <c r="AC94" t="s">
        <v>791</v>
      </c>
      <c r="AD94" t="s">
        <v>790</v>
      </c>
      <c r="AE94">
        <v>10</v>
      </c>
      <c r="AF94">
        <v>3</v>
      </c>
      <c r="AH94" t="s">
        <v>408</v>
      </c>
      <c r="AJ94" t="s">
        <v>37</v>
      </c>
      <c r="AK94" t="s">
        <v>115</v>
      </c>
      <c r="AM94">
        <v>1977</v>
      </c>
      <c r="AN94">
        <v>3204</v>
      </c>
    </row>
    <row r="95" spans="1:40" x14ac:dyDescent="0.25">
      <c r="A95" t="s">
        <v>407</v>
      </c>
      <c r="B95" t="s">
        <v>407</v>
      </c>
      <c r="C95" t="s">
        <v>407</v>
      </c>
      <c r="D95" t="s">
        <v>407</v>
      </c>
      <c r="E95" t="s">
        <v>407</v>
      </c>
      <c r="F95" t="s">
        <v>407</v>
      </c>
      <c r="G95" t="s">
        <v>407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407</v>
      </c>
      <c r="O95" t="s">
        <v>407</v>
      </c>
      <c r="P95" t="s">
        <v>407</v>
      </c>
      <c r="Q95" t="s">
        <v>407</v>
      </c>
      <c r="R95" t="s">
        <v>407</v>
      </c>
      <c r="S95" t="s">
        <v>407</v>
      </c>
      <c r="T95" t="s">
        <v>407</v>
      </c>
      <c r="U95" t="s">
        <v>407</v>
      </c>
      <c r="V95" t="s">
        <v>407</v>
      </c>
      <c r="W95" t="s">
        <v>407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791</v>
      </c>
      <c r="AD95" t="s">
        <v>790</v>
      </c>
      <c r="AE95">
        <v>10</v>
      </c>
      <c r="AF95">
        <v>4</v>
      </c>
      <c r="AG95">
        <v>1</v>
      </c>
      <c r="AH95" t="s">
        <v>661</v>
      </c>
      <c r="AJ95" t="s">
        <v>162</v>
      </c>
      <c r="AK95" t="s">
        <v>114</v>
      </c>
      <c r="AM95">
        <v>3837</v>
      </c>
      <c r="AN95">
        <v>2281</v>
      </c>
    </row>
    <row r="96" spans="1:40" x14ac:dyDescent="0.25">
      <c r="A96" t="s">
        <v>407</v>
      </c>
      <c r="B96" t="s">
        <v>407</v>
      </c>
      <c r="C96" t="s">
        <v>407</v>
      </c>
      <c r="D96" t="s">
        <v>407</v>
      </c>
      <c r="E96" t="s">
        <v>407</v>
      </c>
      <c r="F96" t="s">
        <v>407</v>
      </c>
      <c r="G96" t="s">
        <v>407</v>
      </c>
      <c r="H96" t="s">
        <v>407</v>
      </c>
      <c r="I96" t="s">
        <v>407</v>
      </c>
      <c r="J96" t="s">
        <v>407</v>
      </c>
      <c r="K96" t="s">
        <v>407</v>
      </c>
      <c r="L96" t="s">
        <v>407</v>
      </c>
      <c r="M96" t="s">
        <v>407</v>
      </c>
      <c r="N96" t="s">
        <v>407</v>
      </c>
      <c r="O96" t="s">
        <v>407</v>
      </c>
      <c r="P96" t="s">
        <v>407</v>
      </c>
      <c r="Q96" t="s">
        <v>407</v>
      </c>
      <c r="R96" t="s">
        <v>407</v>
      </c>
      <c r="S96" t="s">
        <v>407</v>
      </c>
      <c r="T96" t="s">
        <v>407</v>
      </c>
      <c r="U96" t="s">
        <v>407</v>
      </c>
      <c r="V96" t="s">
        <v>407</v>
      </c>
      <c r="W96" t="s">
        <v>407</v>
      </c>
      <c r="X96" t="s">
        <v>407</v>
      </c>
      <c r="Y96" t="s">
        <v>407</v>
      </c>
      <c r="Z96" t="s">
        <v>407</v>
      </c>
      <c r="AA96" t="s">
        <v>407</v>
      </c>
      <c r="AB96" t="s">
        <v>407</v>
      </c>
      <c r="AC96" t="s">
        <v>791</v>
      </c>
      <c r="AD96" t="s">
        <v>790</v>
      </c>
      <c r="AE96">
        <v>10</v>
      </c>
      <c r="AF96">
        <v>5</v>
      </c>
      <c r="AH96" t="s">
        <v>408</v>
      </c>
      <c r="AJ96" t="s">
        <v>37</v>
      </c>
      <c r="AK96" t="s">
        <v>115</v>
      </c>
      <c r="AM96">
        <v>2498</v>
      </c>
      <c r="AN96">
        <v>1355</v>
      </c>
    </row>
    <row r="97" spans="1:40" x14ac:dyDescent="0.25">
      <c r="A97" t="s">
        <v>407</v>
      </c>
      <c r="B97" t="s">
        <v>407</v>
      </c>
      <c r="C97" t="s">
        <v>407</v>
      </c>
      <c r="D97" t="s">
        <v>407</v>
      </c>
      <c r="E97" t="s">
        <v>407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407</v>
      </c>
      <c r="M97" t="s">
        <v>407</v>
      </c>
      <c r="N97" t="s">
        <v>407</v>
      </c>
      <c r="O97" t="s">
        <v>407</v>
      </c>
      <c r="P97" t="s">
        <v>407</v>
      </c>
      <c r="Q97" t="s">
        <v>407</v>
      </c>
      <c r="R97" t="s">
        <v>407</v>
      </c>
      <c r="S97" t="s">
        <v>407</v>
      </c>
      <c r="T97" t="s">
        <v>407</v>
      </c>
      <c r="U97" t="s">
        <v>407</v>
      </c>
      <c r="V97" t="s">
        <v>407</v>
      </c>
      <c r="W97" t="s">
        <v>407</v>
      </c>
      <c r="X97" t="s">
        <v>407</v>
      </c>
      <c r="Y97" t="s">
        <v>407</v>
      </c>
      <c r="Z97" t="s">
        <v>407</v>
      </c>
      <c r="AA97" t="s">
        <v>407</v>
      </c>
      <c r="AB97" t="s">
        <v>407</v>
      </c>
      <c r="AC97" t="s">
        <v>791</v>
      </c>
      <c r="AD97" t="s">
        <v>790</v>
      </c>
      <c r="AE97">
        <v>10</v>
      </c>
      <c r="AF97">
        <v>6</v>
      </c>
      <c r="AH97" t="s">
        <v>408</v>
      </c>
      <c r="AJ97" t="s">
        <v>37</v>
      </c>
      <c r="AK97" t="s">
        <v>115</v>
      </c>
      <c r="AM97">
        <v>1967</v>
      </c>
      <c r="AN97">
        <v>3301</v>
      </c>
    </row>
    <row r="98" spans="1:40" x14ac:dyDescent="0.25">
      <c r="A98" t="s">
        <v>407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407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791</v>
      </c>
      <c r="AD98" t="s">
        <v>790</v>
      </c>
      <c r="AE98">
        <v>10</v>
      </c>
      <c r="AF98">
        <v>7</v>
      </c>
      <c r="AH98" t="s">
        <v>408</v>
      </c>
      <c r="AJ98" t="s">
        <v>37</v>
      </c>
      <c r="AK98" t="s">
        <v>115</v>
      </c>
      <c r="AM98">
        <v>1201</v>
      </c>
      <c r="AN98">
        <v>1398</v>
      </c>
    </row>
    <row r="99" spans="1:40" x14ac:dyDescent="0.25">
      <c r="A99" t="s">
        <v>407</v>
      </c>
      <c r="B99" t="s">
        <v>407</v>
      </c>
      <c r="C99" t="s">
        <v>407</v>
      </c>
      <c r="D99" t="s">
        <v>407</v>
      </c>
      <c r="E99" t="s">
        <v>407</v>
      </c>
      <c r="F99" t="s">
        <v>407</v>
      </c>
      <c r="G99" t="s">
        <v>407</v>
      </c>
      <c r="H99" t="s">
        <v>407</v>
      </c>
      <c r="I99" t="s">
        <v>407</v>
      </c>
      <c r="J99" t="s">
        <v>407</v>
      </c>
      <c r="K99" t="s">
        <v>407</v>
      </c>
      <c r="L99" t="s">
        <v>407</v>
      </c>
      <c r="M99" t="s">
        <v>407</v>
      </c>
      <c r="N99" t="s">
        <v>407</v>
      </c>
      <c r="O99" t="s">
        <v>407</v>
      </c>
      <c r="P99" t="s">
        <v>407</v>
      </c>
      <c r="Q99" t="s">
        <v>407</v>
      </c>
      <c r="R99" t="s">
        <v>407</v>
      </c>
      <c r="S99" t="s">
        <v>407</v>
      </c>
      <c r="T99" t="s">
        <v>407</v>
      </c>
      <c r="U99" t="s">
        <v>407</v>
      </c>
      <c r="V99" t="s">
        <v>407</v>
      </c>
      <c r="W99" t="s">
        <v>407</v>
      </c>
      <c r="X99" t="s">
        <v>407</v>
      </c>
      <c r="Y99" t="s">
        <v>407</v>
      </c>
      <c r="Z99" t="s">
        <v>407</v>
      </c>
      <c r="AA99" t="s">
        <v>407</v>
      </c>
      <c r="AB99" t="s">
        <v>407</v>
      </c>
      <c r="AC99" t="s">
        <v>791</v>
      </c>
      <c r="AD99" t="s">
        <v>790</v>
      </c>
      <c r="AE99">
        <v>10</v>
      </c>
      <c r="AF99">
        <v>8</v>
      </c>
      <c r="AH99" t="s">
        <v>408</v>
      </c>
      <c r="AJ99" t="s">
        <v>37</v>
      </c>
      <c r="AK99" t="s">
        <v>115</v>
      </c>
      <c r="AM99">
        <v>4024</v>
      </c>
      <c r="AN99">
        <v>727</v>
      </c>
    </row>
    <row r="100" spans="1:40" x14ac:dyDescent="0.25">
      <c r="A100" t="s">
        <v>407</v>
      </c>
      <c r="B100" t="s">
        <v>407</v>
      </c>
      <c r="C100" t="s">
        <v>407</v>
      </c>
      <c r="D100" t="s">
        <v>407</v>
      </c>
      <c r="E100" t="s">
        <v>407</v>
      </c>
      <c r="F100" t="s">
        <v>407</v>
      </c>
      <c r="G100" t="s">
        <v>407</v>
      </c>
      <c r="H100" t="s">
        <v>407</v>
      </c>
      <c r="I100" t="s">
        <v>407</v>
      </c>
      <c r="J100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407</v>
      </c>
      <c r="Q100" t="s">
        <v>407</v>
      </c>
      <c r="R100" t="s">
        <v>407</v>
      </c>
      <c r="S100" t="s">
        <v>407</v>
      </c>
      <c r="T100" t="s">
        <v>407</v>
      </c>
      <c r="U100" t="s">
        <v>407</v>
      </c>
      <c r="V100" t="s">
        <v>407</v>
      </c>
      <c r="W100" t="s">
        <v>407</v>
      </c>
      <c r="X100" t="s">
        <v>407</v>
      </c>
      <c r="Y100" t="s">
        <v>407</v>
      </c>
      <c r="Z100" t="s">
        <v>407</v>
      </c>
      <c r="AA100" t="s">
        <v>407</v>
      </c>
      <c r="AB100" t="s">
        <v>407</v>
      </c>
      <c r="AC100" t="s">
        <v>791</v>
      </c>
      <c r="AD100" t="s">
        <v>790</v>
      </c>
      <c r="AE100">
        <v>10</v>
      </c>
      <c r="AF100">
        <v>9</v>
      </c>
      <c r="AG100">
        <v>3</v>
      </c>
      <c r="AH100" t="s">
        <v>410</v>
      </c>
      <c r="AJ100" t="s">
        <v>40</v>
      </c>
      <c r="AK100" t="s">
        <v>118</v>
      </c>
      <c r="AM100">
        <v>3617</v>
      </c>
      <c r="AN100">
        <v>299</v>
      </c>
    </row>
    <row r="101" spans="1:40" x14ac:dyDescent="0.25">
      <c r="A101" t="s">
        <v>407</v>
      </c>
      <c r="B101" t="s">
        <v>407</v>
      </c>
      <c r="C101" t="s">
        <v>407</v>
      </c>
      <c r="D101" t="s">
        <v>407</v>
      </c>
      <c r="E101" t="s">
        <v>407</v>
      </c>
      <c r="F101" t="s">
        <v>407</v>
      </c>
      <c r="G101" t="s">
        <v>407</v>
      </c>
      <c r="H101" t="s">
        <v>407</v>
      </c>
      <c r="I101" t="s">
        <v>407</v>
      </c>
      <c r="J101" t="s">
        <v>407</v>
      </c>
      <c r="K101" t="s">
        <v>407</v>
      </c>
      <c r="L101" t="s">
        <v>407</v>
      </c>
      <c r="M101" t="s">
        <v>407</v>
      </c>
      <c r="N101" t="s">
        <v>407</v>
      </c>
      <c r="O101" t="s">
        <v>407</v>
      </c>
      <c r="P101" t="s">
        <v>407</v>
      </c>
      <c r="Q101" t="s">
        <v>407</v>
      </c>
      <c r="R101" t="s">
        <v>407</v>
      </c>
      <c r="S101" t="s">
        <v>407</v>
      </c>
      <c r="T101" t="s">
        <v>407</v>
      </c>
      <c r="U101" t="s">
        <v>407</v>
      </c>
      <c r="V101" t="s">
        <v>407</v>
      </c>
      <c r="W101" t="s">
        <v>407</v>
      </c>
      <c r="X101" t="s">
        <v>407</v>
      </c>
      <c r="Y101" t="s">
        <v>407</v>
      </c>
      <c r="Z101" t="s">
        <v>407</v>
      </c>
      <c r="AA101" t="s">
        <v>407</v>
      </c>
      <c r="AB101" t="s">
        <v>407</v>
      </c>
      <c r="AC101" t="s">
        <v>791</v>
      </c>
      <c r="AD101" t="s">
        <v>790</v>
      </c>
      <c r="AE101">
        <v>10</v>
      </c>
      <c r="AF101">
        <v>10</v>
      </c>
      <c r="AH101" t="s">
        <v>408</v>
      </c>
      <c r="AJ101" t="s">
        <v>37</v>
      </c>
      <c r="AK101" t="s">
        <v>115</v>
      </c>
      <c r="AM101">
        <v>1160</v>
      </c>
      <c r="AN101">
        <v>261</v>
      </c>
    </row>
    <row r="102" spans="1:40" x14ac:dyDescent="0.25">
      <c r="A102" t="s">
        <v>407</v>
      </c>
      <c r="B102" t="s">
        <v>407</v>
      </c>
      <c r="C102" t="s">
        <v>407</v>
      </c>
      <c r="D102" t="s">
        <v>407</v>
      </c>
      <c r="E102" t="s">
        <v>407</v>
      </c>
      <c r="F102" t="s">
        <v>407</v>
      </c>
      <c r="G102" t="s">
        <v>407</v>
      </c>
      <c r="H102" t="s">
        <v>407</v>
      </c>
      <c r="I102" t="s">
        <v>407</v>
      </c>
      <c r="J102" t="s">
        <v>407</v>
      </c>
      <c r="K102" t="s">
        <v>407</v>
      </c>
      <c r="L102" t="s">
        <v>407</v>
      </c>
      <c r="M102" t="s">
        <v>407</v>
      </c>
      <c r="N102" t="s">
        <v>407</v>
      </c>
      <c r="O102" t="s">
        <v>407</v>
      </c>
      <c r="P102" t="s">
        <v>407</v>
      </c>
      <c r="Q102" t="s">
        <v>407</v>
      </c>
      <c r="R102" t="s">
        <v>407</v>
      </c>
      <c r="S102" t="s">
        <v>407</v>
      </c>
      <c r="T102" t="s">
        <v>407</v>
      </c>
      <c r="U102" t="s">
        <v>407</v>
      </c>
      <c r="V102" t="s">
        <v>407</v>
      </c>
      <c r="W102" t="s">
        <v>407</v>
      </c>
      <c r="X102" t="s">
        <v>407</v>
      </c>
      <c r="Y102" t="s">
        <v>407</v>
      </c>
      <c r="Z102" t="s">
        <v>407</v>
      </c>
      <c r="AA102" t="s">
        <v>407</v>
      </c>
      <c r="AB102" t="s">
        <v>407</v>
      </c>
      <c r="AC102" t="s">
        <v>793</v>
      </c>
      <c r="AD102" t="s">
        <v>792</v>
      </c>
      <c r="AE102">
        <v>10</v>
      </c>
      <c r="AF102">
        <v>1</v>
      </c>
      <c r="AG102">
        <v>3</v>
      </c>
      <c r="AH102" t="s">
        <v>410</v>
      </c>
      <c r="AJ102" t="s">
        <v>40</v>
      </c>
      <c r="AK102" t="s">
        <v>118</v>
      </c>
      <c r="AM102">
        <v>1971</v>
      </c>
      <c r="AN102">
        <v>3187</v>
      </c>
    </row>
    <row r="103" spans="1:40" x14ac:dyDescent="0.25">
      <c r="A103" t="s">
        <v>407</v>
      </c>
      <c r="B103" t="s">
        <v>407</v>
      </c>
      <c r="C103" t="s">
        <v>407</v>
      </c>
      <c r="D103" t="s">
        <v>407</v>
      </c>
      <c r="E103" t="s">
        <v>407</v>
      </c>
      <c r="F103" t="s">
        <v>407</v>
      </c>
      <c r="G103" t="s">
        <v>407</v>
      </c>
      <c r="H103" t="s">
        <v>407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407</v>
      </c>
      <c r="Z103" t="s">
        <v>407</v>
      </c>
      <c r="AA103" t="s">
        <v>407</v>
      </c>
      <c r="AB103" t="s">
        <v>407</v>
      </c>
      <c r="AC103" t="s">
        <v>793</v>
      </c>
      <c r="AD103" t="s">
        <v>792</v>
      </c>
      <c r="AE103">
        <v>10</v>
      </c>
      <c r="AF103">
        <v>2</v>
      </c>
      <c r="AH103" t="s">
        <v>411</v>
      </c>
      <c r="AJ103" t="s">
        <v>41</v>
      </c>
      <c r="AK103" t="s">
        <v>119</v>
      </c>
      <c r="AM103">
        <v>1414</v>
      </c>
      <c r="AN103">
        <v>853</v>
      </c>
    </row>
    <row r="104" spans="1:40" x14ac:dyDescent="0.25">
      <c r="A104" t="s">
        <v>407</v>
      </c>
      <c r="B104" t="s">
        <v>407</v>
      </c>
      <c r="C104" t="s">
        <v>407</v>
      </c>
      <c r="D104" t="s">
        <v>407</v>
      </c>
      <c r="E104" t="s">
        <v>407</v>
      </c>
      <c r="F104" t="s">
        <v>407</v>
      </c>
      <c r="G104" t="s">
        <v>407</v>
      </c>
      <c r="H104" t="s">
        <v>407</v>
      </c>
      <c r="I104" t="s">
        <v>407</v>
      </c>
      <c r="J104" t="s">
        <v>407</v>
      </c>
      <c r="K104" t="s">
        <v>407</v>
      </c>
      <c r="L104" t="s">
        <v>407</v>
      </c>
      <c r="M104" t="s">
        <v>407</v>
      </c>
      <c r="N104" t="s">
        <v>407</v>
      </c>
      <c r="O104" t="s">
        <v>407</v>
      </c>
      <c r="P104" t="s">
        <v>407</v>
      </c>
      <c r="Q104" t="s">
        <v>407</v>
      </c>
      <c r="R104" t="s">
        <v>407</v>
      </c>
      <c r="S104" t="s">
        <v>407</v>
      </c>
      <c r="T104" t="s">
        <v>407</v>
      </c>
      <c r="U104" t="s">
        <v>407</v>
      </c>
      <c r="V104" t="s">
        <v>407</v>
      </c>
      <c r="W104" t="s">
        <v>407</v>
      </c>
      <c r="X104" t="s">
        <v>407</v>
      </c>
      <c r="Y104" t="s">
        <v>407</v>
      </c>
      <c r="Z104" t="s">
        <v>407</v>
      </c>
      <c r="AA104" t="s">
        <v>407</v>
      </c>
      <c r="AB104" t="s">
        <v>407</v>
      </c>
      <c r="AC104" t="s">
        <v>793</v>
      </c>
      <c r="AD104" t="s">
        <v>792</v>
      </c>
      <c r="AE104">
        <v>10</v>
      </c>
      <c r="AF104">
        <v>3</v>
      </c>
      <c r="AG104">
        <v>3</v>
      </c>
      <c r="AH104" t="s">
        <v>410</v>
      </c>
      <c r="AJ104" t="s">
        <v>40</v>
      </c>
      <c r="AK104" t="s">
        <v>118</v>
      </c>
      <c r="AM104">
        <v>2300</v>
      </c>
      <c r="AN104">
        <v>1525</v>
      </c>
    </row>
    <row r="105" spans="1:40" x14ac:dyDescent="0.25">
      <c r="A105" t="s">
        <v>407</v>
      </c>
      <c r="B105" t="s">
        <v>407</v>
      </c>
      <c r="C105" t="s">
        <v>407</v>
      </c>
      <c r="D105" t="s">
        <v>407</v>
      </c>
      <c r="E105" t="s">
        <v>407</v>
      </c>
      <c r="F105" t="s">
        <v>407</v>
      </c>
      <c r="G105" t="s">
        <v>407</v>
      </c>
      <c r="H105" t="s">
        <v>407</v>
      </c>
      <c r="I105" t="s">
        <v>407</v>
      </c>
      <c r="J105" t="s">
        <v>407</v>
      </c>
      <c r="K105" t="s">
        <v>407</v>
      </c>
      <c r="L105" t="s">
        <v>407</v>
      </c>
      <c r="M105" t="s">
        <v>407</v>
      </c>
      <c r="N105" t="s">
        <v>407</v>
      </c>
      <c r="O105" t="s">
        <v>407</v>
      </c>
      <c r="P105" t="s">
        <v>407</v>
      </c>
      <c r="Q105" t="s">
        <v>407</v>
      </c>
      <c r="R105" t="s">
        <v>407</v>
      </c>
      <c r="S105" t="s">
        <v>407</v>
      </c>
      <c r="T105" t="s">
        <v>407</v>
      </c>
      <c r="U105" t="s">
        <v>407</v>
      </c>
      <c r="V105" t="s">
        <v>407</v>
      </c>
      <c r="W105" t="s">
        <v>407</v>
      </c>
      <c r="X105" t="s">
        <v>407</v>
      </c>
      <c r="Y105" t="s">
        <v>407</v>
      </c>
      <c r="Z105" t="s">
        <v>407</v>
      </c>
      <c r="AA105" t="s">
        <v>407</v>
      </c>
      <c r="AB105" t="s">
        <v>407</v>
      </c>
      <c r="AC105" t="s">
        <v>793</v>
      </c>
      <c r="AD105" t="s">
        <v>792</v>
      </c>
      <c r="AE105">
        <v>10</v>
      </c>
      <c r="AF105">
        <v>4</v>
      </c>
      <c r="AH105" t="s">
        <v>408</v>
      </c>
      <c r="AJ105" t="s">
        <v>37</v>
      </c>
      <c r="AK105" t="s">
        <v>115</v>
      </c>
      <c r="AM105">
        <v>3040</v>
      </c>
      <c r="AN105">
        <v>1957</v>
      </c>
    </row>
    <row r="106" spans="1:40" x14ac:dyDescent="0.25">
      <c r="A106" t="s">
        <v>407</v>
      </c>
      <c r="B106" t="s">
        <v>407</v>
      </c>
      <c r="C106" t="s">
        <v>407</v>
      </c>
      <c r="D106" t="s">
        <v>407</v>
      </c>
      <c r="E106" t="s">
        <v>407</v>
      </c>
      <c r="F106" t="s">
        <v>407</v>
      </c>
      <c r="G106" t="s">
        <v>407</v>
      </c>
      <c r="H106" t="s">
        <v>407</v>
      </c>
      <c r="I106" t="s">
        <v>407</v>
      </c>
      <c r="J106" t="s">
        <v>407</v>
      </c>
      <c r="K106" t="s">
        <v>407</v>
      </c>
      <c r="L106" t="s">
        <v>407</v>
      </c>
      <c r="M106" t="s">
        <v>407</v>
      </c>
      <c r="N106" t="s">
        <v>407</v>
      </c>
      <c r="O106" t="s">
        <v>407</v>
      </c>
      <c r="P106" t="s">
        <v>407</v>
      </c>
      <c r="Q106" t="s">
        <v>407</v>
      </c>
      <c r="R106" t="s">
        <v>407</v>
      </c>
      <c r="S106" t="s">
        <v>407</v>
      </c>
      <c r="T106" t="s">
        <v>407</v>
      </c>
      <c r="U106" t="s">
        <v>407</v>
      </c>
      <c r="V106" t="s">
        <v>407</v>
      </c>
      <c r="W106" t="s">
        <v>407</v>
      </c>
      <c r="X106" t="s">
        <v>407</v>
      </c>
      <c r="Y106" t="s">
        <v>407</v>
      </c>
      <c r="Z106" t="s">
        <v>407</v>
      </c>
      <c r="AA106" t="s">
        <v>407</v>
      </c>
      <c r="AB106" t="s">
        <v>407</v>
      </c>
      <c r="AC106" t="s">
        <v>793</v>
      </c>
      <c r="AD106" t="s">
        <v>792</v>
      </c>
      <c r="AE106">
        <v>10</v>
      </c>
      <c r="AF106">
        <v>5</v>
      </c>
      <c r="AH106" t="s">
        <v>408</v>
      </c>
      <c r="AJ106" t="s">
        <v>37</v>
      </c>
      <c r="AK106" t="s">
        <v>115</v>
      </c>
      <c r="AM106">
        <v>3760</v>
      </c>
      <c r="AN106">
        <v>1689</v>
      </c>
    </row>
    <row r="107" spans="1:40" x14ac:dyDescent="0.25">
      <c r="A107" t="s">
        <v>407</v>
      </c>
      <c r="B107" t="s">
        <v>407</v>
      </c>
      <c r="C107" t="s">
        <v>407</v>
      </c>
      <c r="D107" t="s">
        <v>407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407</v>
      </c>
      <c r="K107" t="s">
        <v>407</v>
      </c>
      <c r="L107" t="s">
        <v>407</v>
      </c>
      <c r="M107" t="s">
        <v>407</v>
      </c>
      <c r="N107" t="s">
        <v>407</v>
      </c>
      <c r="O107" t="s">
        <v>407</v>
      </c>
      <c r="P107" t="s">
        <v>407</v>
      </c>
      <c r="Q107" t="s">
        <v>407</v>
      </c>
      <c r="R107" t="s">
        <v>407</v>
      </c>
      <c r="S107" t="s">
        <v>407</v>
      </c>
      <c r="T107" t="s">
        <v>407</v>
      </c>
      <c r="U107" t="s">
        <v>407</v>
      </c>
      <c r="V107" t="s">
        <v>407</v>
      </c>
      <c r="W107" t="s">
        <v>407</v>
      </c>
      <c r="X107" t="s">
        <v>407</v>
      </c>
      <c r="Y107" t="s">
        <v>407</v>
      </c>
      <c r="Z107" t="s">
        <v>407</v>
      </c>
      <c r="AA107" t="s">
        <v>407</v>
      </c>
      <c r="AB107" t="s">
        <v>407</v>
      </c>
      <c r="AC107" t="s">
        <v>793</v>
      </c>
      <c r="AD107" t="s">
        <v>792</v>
      </c>
      <c r="AE107">
        <v>10</v>
      </c>
      <c r="AF107">
        <v>6</v>
      </c>
      <c r="AG107">
        <v>3</v>
      </c>
      <c r="AH107" t="s">
        <v>410</v>
      </c>
      <c r="AJ107" t="s">
        <v>40</v>
      </c>
      <c r="AK107" t="s">
        <v>118</v>
      </c>
      <c r="AM107">
        <v>2193</v>
      </c>
      <c r="AN107">
        <v>868</v>
      </c>
    </row>
    <row r="108" spans="1:40" x14ac:dyDescent="0.25">
      <c r="A108" t="s">
        <v>407</v>
      </c>
      <c r="B108" t="s">
        <v>407</v>
      </c>
      <c r="C108" t="s">
        <v>407</v>
      </c>
      <c r="D108" t="s">
        <v>407</v>
      </c>
      <c r="E108" t="s">
        <v>407</v>
      </c>
      <c r="F108" t="s">
        <v>407</v>
      </c>
      <c r="G108" t="s">
        <v>407</v>
      </c>
      <c r="H108" t="s">
        <v>407</v>
      </c>
      <c r="I108" t="s">
        <v>407</v>
      </c>
      <c r="J108" t="s">
        <v>407</v>
      </c>
      <c r="K108" t="s">
        <v>407</v>
      </c>
      <c r="L108" t="s">
        <v>407</v>
      </c>
      <c r="M108" t="s">
        <v>407</v>
      </c>
      <c r="N108" t="s">
        <v>407</v>
      </c>
      <c r="O108" t="s">
        <v>407</v>
      </c>
      <c r="P108" t="s">
        <v>407</v>
      </c>
      <c r="Q108" t="s">
        <v>407</v>
      </c>
      <c r="R108" t="s">
        <v>407</v>
      </c>
      <c r="S108" t="s">
        <v>407</v>
      </c>
      <c r="T108" t="s">
        <v>407</v>
      </c>
      <c r="U108" t="s">
        <v>407</v>
      </c>
      <c r="V108" t="s">
        <v>407</v>
      </c>
      <c r="W108" t="s">
        <v>407</v>
      </c>
      <c r="X108" t="s">
        <v>407</v>
      </c>
      <c r="Y108" t="s">
        <v>407</v>
      </c>
      <c r="Z108" t="s">
        <v>407</v>
      </c>
      <c r="AA108" t="s">
        <v>407</v>
      </c>
      <c r="AB108" t="s">
        <v>407</v>
      </c>
      <c r="AC108" t="s">
        <v>793</v>
      </c>
      <c r="AD108" t="s">
        <v>792</v>
      </c>
      <c r="AE108">
        <v>10</v>
      </c>
      <c r="AF108">
        <v>7</v>
      </c>
      <c r="AG108">
        <v>3</v>
      </c>
      <c r="AH108" t="s">
        <v>410</v>
      </c>
      <c r="AJ108" t="s">
        <v>40</v>
      </c>
      <c r="AK108" t="s">
        <v>118</v>
      </c>
      <c r="AM108">
        <v>2769</v>
      </c>
      <c r="AN108">
        <v>2749</v>
      </c>
    </row>
    <row r="109" spans="1:40" x14ac:dyDescent="0.25">
      <c r="A109" t="s">
        <v>407</v>
      </c>
      <c r="B109" t="s">
        <v>407</v>
      </c>
      <c r="C109" t="s">
        <v>407</v>
      </c>
      <c r="D109" t="s">
        <v>407</v>
      </c>
      <c r="E109" t="s">
        <v>407</v>
      </c>
      <c r="F109" t="s">
        <v>407</v>
      </c>
      <c r="G109" t="s">
        <v>407</v>
      </c>
      <c r="H109" t="s">
        <v>407</v>
      </c>
      <c r="I109" t="s">
        <v>407</v>
      </c>
      <c r="J109" t="s">
        <v>407</v>
      </c>
      <c r="K109" t="s">
        <v>407</v>
      </c>
      <c r="L109" t="s">
        <v>407</v>
      </c>
      <c r="M109" t="s">
        <v>407</v>
      </c>
      <c r="N109" t="s">
        <v>407</v>
      </c>
      <c r="O109" t="s">
        <v>407</v>
      </c>
      <c r="P109" t="s">
        <v>407</v>
      </c>
      <c r="Q109" t="s">
        <v>407</v>
      </c>
      <c r="R109" t="s">
        <v>407</v>
      </c>
      <c r="S109" t="s">
        <v>407</v>
      </c>
      <c r="T109" t="s">
        <v>407</v>
      </c>
      <c r="U109" t="s">
        <v>407</v>
      </c>
      <c r="V109" t="s">
        <v>407</v>
      </c>
      <c r="W109" t="s">
        <v>407</v>
      </c>
      <c r="X109" t="s">
        <v>407</v>
      </c>
      <c r="Y109" t="s">
        <v>407</v>
      </c>
      <c r="Z109" t="s">
        <v>407</v>
      </c>
      <c r="AA109" t="s">
        <v>407</v>
      </c>
      <c r="AB109" t="s">
        <v>407</v>
      </c>
      <c r="AC109" t="s">
        <v>793</v>
      </c>
      <c r="AD109" t="s">
        <v>792</v>
      </c>
      <c r="AE109">
        <v>10</v>
      </c>
      <c r="AF109">
        <v>8</v>
      </c>
      <c r="AH109" t="s">
        <v>408</v>
      </c>
      <c r="AJ109" t="s">
        <v>37</v>
      </c>
      <c r="AK109" t="s">
        <v>115</v>
      </c>
      <c r="AM109">
        <v>1903</v>
      </c>
      <c r="AN109">
        <v>2869</v>
      </c>
    </row>
    <row r="110" spans="1:40" x14ac:dyDescent="0.25">
      <c r="A110" t="s">
        <v>407</v>
      </c>
      <c r="B110" t="s">
        <v>407</v>
      </c>
      <c r="C110" t="s">
        <v>407</v>
      </c>
      <c r="D110" t="s">
        <v>407</v>
      </c>
      <c r="E110" t="s">
        <v>407</v>
      </c>
      <c r="F110" t="s">
        <v>407</v>
      </c>
      <c r="G110" t="s">
        <v>407</v>
      </c>
      <c r="H110" t="s">
        <v>407</v>
      </c>
      <c r="I110" t="s">
        <v>407</v>
      </c>
      <c r="J110" t="s">
        <v>407</v>
      </c>
      <c r="K110" t="s">
        <v>407</v>
      </c>
      <c r="L110" t="s">
        <v>407</v>
      </c>
      <c r="M110" t="s">
        <v>407</v>
      </c>
      <c r="N110" t="s">
        <v>407</v>
      </c>
      <c r="O110" t="s">
        <v>407</v>
      </c>
      <c r="P110" t="s">
        <v>407</v>
      </c>
      <c r="Q110" t="s">
        <v>407</v>
      </c>
      <c r="R110" t="s">
        <v>407</v>
      </c>
      <c r="S110" t="s">
        <v>407</v>
      </c>
      <c r="T110" t="s">
        <v>407</v>
      </c>
      <c r="U110" t="s">
        <v>407</v>
      </c>
      <c r="V110" t="s">
        <v>407</v>
      </c>
      <c r="W110" t="s">
        <v>407</v>
      </c>
      <c r="X110" t="s">
        <v>407</v>
      </c>
      <c r="Y110" t="s">
        <v>407</v>
      </c>
      <c r="Z110" t="s">
        <v>407</v>
      </c>
      <c r="AA110" t="s">
        <v>407</v>
      </c>
      <c r="AB110" t="s">
        <v>407</v>
      </c>
      <c r="AC110" t="s">
        <v>793</v>
      </c>
      <c r="AD110" t="s">
        <v>792</v>
      </c>
      <c r="AE110">
        <v>10</v>
      </c>
      <c r="AF110">
        <v>9</v>
      </c>
      <c r="AH110" t="s">
        <v>411</v>
      </c>
      <c r="AJ110" t="s">
        <v>41</v>
      </c>
      <c r="AK110" t="s">
        <v>119</v>
      </c>
      <c r="AM110">
        <v>2301</v>
      </c>
      <c r="AN110">
        <v>3441</v>
      </c>
    </row>
    <row r="111" spans="1:40" x14ac:dyDescent="0.25">
      <c r="A111" t="s">
        <v>407</v>
      </c>
      <c r="B111" t="s">
        <v>407</v>
      </c>
      <c r="C111" t="s">
        <v>407</v>
      </c>
      <c r="D111" t="s">
        <v>407</v>
      </c>
      <c r="E111" t="s">
        <v>407</v>
      </c>
      <c r="F111" t="s">
        <v>407</v>
      </c>
      <c r="G111" t="s">
        <v>407</v>
      </c>
      <c r="H111" t="s">
        <v>407</v>
      </c>
      <c r="I111" t="s">
        <v>407</v>
      </c>
      <c r="J111" t="s">
        <v>407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407</v>
      </c>
      <c r="Q111" t="s">
        <v>407</v>
      </c>
      <c r="R111" t="s">
        <v>407</v>
      </c>
      <c r="S111" t="s">
        <v>407</v>
      </c>
      <c r="T111" t="s">
        <v>407</v>
      </c>
      <c r="U111" t="s">
        <v>407</v>
      </c>
      <c r="V111" t="s">
        <v>407</v>
      </c>
      <c r="W111" t="s">
        <v>407</v>
      </c>
      <c r="X111" t="s">
        <v>407</v>
      </c>
      <c r="Y111" t="s">
        <v>407</v>
      </c>
      <c r="Z111" t="s">
        <v>407</v>
      </c>
      <c r="AA111" t="s">
        <v>407</v>
      </c>
      <c r="AB111" t="s">
        <v>407</v>
      </c>
      <c r="AC111" t="s">
        <v>793</v>
      </c>
      <c r="AD111" t="s">
        <v>792</v>
      </c>
      <c r="AE111">
        <v>10</v>
      </c>
      <c r="AF111">
        <v>10</v>
      </c>
      <c r="AH111" t="s">
        <v>415</v>
      </c>
      <c r="AJ111" t="s">
        <v>44</v>
      </c>
      <c r="AK111" t="s">
        <v>120</v>
      </c>
      <c r="AM111">
        <v>3530</v>
      </c>
      <c r="AN111">
        <v>913</v>
      </c>
    </row>
    <row r="112" spans="1:40" x14ac:dyDescent="0.25">
      <c r="A112" t="s">
        <v>407</v>
      </c>
      <c r="B112" t="s">
        <v>407</v>
      </c>
      <c r="C112" t="s">
        <v>407</v>
      </c>
      <c r="D112" t="s">
        <v>407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407</v>
      </c>
      <c r="Q112" t="s">
        <v>407</v>
      </c>
      <c r="R112" t="s">
        <v>407</v>
      </c>
      <c r="S112" t="s">
        <v>407</v>
      </c>
      <c r="T112" t="s">
        <v>407</v>
      </c>
      <c r="U112" t="s">
        <v>407</v>
      </c>
      <c r="V112" t="s">
        <v>407</v>
      </c>
      <c r="W112" t="s">
        <v>407</v>
      </c>
      <c r="X112" t="s">
        <v>407</v>
      </c>
      <c r="Y112" t="s">
        <v>407</v>
      </c>
      <c r="Z112" t="s">
        <v>407</v>
      </c>
      <c r="AA112" t="s">
        <v>407</v>
      </c>
      <c r="AB112" t="s">
        <v>407</v>
      </c>
      <c r="AC112" t="s">
        <v>795</v>
      </c>
      <c r="AD112" t="s">
        <v>794</v>
      </c>
      <c r="AE112">
        <v>10</v>
      </c>
      <c r="AF112">
        <v>1</v>
      </c>
      <c r="AH112" t="s">
        <v>408</v>
      </c>
      <c r="AJ112" t="s">
        <v>37</v>
      </c>
      <c r="AK112" t="s">
        <v>115</v>
      </c>
      <c r="AM112">
        <v>3897</v>
      </c>
      <c r="AN112">
        <v>994</v>
      </c>
    </row>
    <row r="113" spans="1:40" x14ac:dyDescent="0.25">
      <c r="A113" t="s">
        <v>407</v>
      </c>
      <c r="B113" t="s">
        <v>407</v>
      </c>
      <c r="C113" t="s">
        <v>407</v>
      </c>
      <c r="D113" t="s">
        <v>407</v>
      </c>
      <c r="E113" t="s">
        <v>407</v>
      </c>
      <c r="F113" t="s">
        <v>407</v>
      </c>
      <c r="G113" t="s">
        <v>407</v>
      </c>
      <c r="H113" t="s">
        <v>407</v>
      </c>
      <c r="I113" t="s">
        <v>407</v>
      </c>
      <c r="J113" t="s">
        <v>407</v>
      </c>
      <c r="K113" t="s">
        <v>407</v>
      </c>
      <c r="L113" t="s">
        <v>407</v>
      </c>
      <c r="M113" t="s">
        <v>407</v>
      </c>
      <c r="N113" t="s">
        <v>407</v>
      </c>
      <c r="O113" t="s">
        <v>407</v>
      </c>
      <c r="P113" t="s">
        <v>407</v>
      </c>
      <c r="Q113" t="s">
        <v>407</v>
      </c>
      <c r="R113" t="s">
        <v>407</v>
      </c>
      <c r="S113" t="s">
        <v>407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795</v>
      </c>
      <c r="AD113" t="s">
        <v>794</v>
      </c>
      <c r="AE113">
        <v>10</v>
      </c>
      <c r="AF113">
        <v>2</v>
      </c>
      <c r="AG113">
        <v>1</v>
      </c>
      <c r="AH113" t="s">
        <v>620</v>
      </c>
      <c r="AJ113" t="s">
        <v>178</v>
      </c>
      <c r="AK113" t="s">
        <v>114</v>
      </c>
      <c r="AM113">
        <v>2489</v>
      </c>
      <c r="AN113">
        <v>1101</v>
      </c>
    </row>
    <row r="114" spans="1:40" x14ac:dyDescent="0.25">
      <c r="A114" t="s">
        <v>407</v>
      </c>
      <c r="B114" t="s">
        <v>407</v>
      </c>
      <c r="C114" t="s">
        <v>407</v>
      </c>
      <c r="D114" t="s">
        <v>407</v>
      </c>
      <c r="E114" t="s">
        <v>407</v>
      </c>
      <c r="F114" t="s">
        <v>407</v>
      </c>
      <c r="G114" t="s">
        <v>407</v>
      </c>
      <c r="H114" t="s">
        <v>407</v>
      </c>
      <c r="I114" t="s">
        <v>407</v>
      </c>
      <c r="J114" t="s">
        <v>407</v>
      </c>
      <c r="K114" t="s">
        <v>407</v>
      </c>
      <c r="L114" t="s">
        <v>407</v>
      </c>
      <c r="M114" t="s">
        <v>407</v>
      </c>
      <c r="N114" t="s">
        <v>407</v>
      </c>
      <c r="O114" t="s">
        <v>407</v>
      </c>
      <c r="P114" t="s">
        <v>407</v>
      </c>
      <c r="Q114" t="s">
        <v>407</v>
      </c>
      <c r="R114" t="s">
        <v>407</v>
      </c>
      <c r="S114" t="s">
        <v>407</v>
      </c>
      <c r="T114" t="s">
        <v>407</v>
      </c>
      <c r="U114" t="s">
        <v>407</v>
      </c>
      <c r="V114" t="s">
        <v>407</v>
      </c>
      <c r="W114" t="s">
        <v>407</v>
      </c>
      <c r="X114" t="s">
        <v>407</v>
      </c>
      <c r="Y114" t="s">
        <v>407</v>
      </c>
      <c r="Z114" t="s">
        <v>407</v>
      </c>
      <c r="AA114" t="s">
        <v>407</v>
      </c>
      <c r="AB114" t="s">
        <v>407</v>
      </c>
      <c r="AC114" t="s">
        <v>795</v>
      </c>
      <c r="AD114" t="s">
        <v>794</v>
      </c>
      <c r="AE114">
        <v>10</v>
      </c>
      <c r="AF114">
        <v>3</v>
      </c>
      <c r="AH114" t="s">
        <v>408</v>
      </c>
      <c r="AJ114" t="s">
        <v>37</v>
      </c>
      <c r="AK114" t="s">
        <v>115</v>
      </c>
      <c r="AM114">
        <v>2770</v>
      </c>
      <c r="AN114">
        <v>2436</v>
      </c>
    </row>
    <row r="115" spans="1:40" x14ac:dyDescent="0.25">
      <c r="A115" t="s">
        <v>407</v>
      </c>
      <c r="B115" t="s">
        <v>407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">
        <v>407</v>
      </c>
      <c r="Q115" t="s">
        <v>407</v>
      </c>
      <c r="R115" t="s">
        <v>407</v>
      </c>
      <c r="S115" t="s">
        <v>407</v>
      </c>
      <c r="T115" t="s">
        <v>407</v>
      </c>
      <c r="U115" t="s">
        <v>407</v>
      </c>
      <c r="V115" t="s">
        <v>407</v>
      </c>
      <c r="W115" t="s">
        <v>407</v>
      </c>
      <c r="X115" t="s">
        <v>407</v>
      </c>
      <c r="Y115" t="s">
        <v>407</v>
      </c>
      <c r="Z115" t="s">
        <v>407</v>
      </c>
      <c r="AA115" t="s">
        <v>407</v>
      </c>
      <c r="AB115" t="s">
        <v>407</v>
      </c>
      <c r="AC115" t="s">
        <v>795</v>
      </c>
      <c r="AD115" t="s">
        <v>794</v>
      </c>
      <c r="AE115">
        <v>10</v>
      </c>
      <c r="AF115">
        <v>4</v>
      </c>
      <c r="AH115" t="s">
        <v>411</v>
      </c>
      <c r="AJ115" t="s">
        <v>41</v>
      </c>
      <c r="AK115" t="s">
        <v>119</v>
      </c>
      <c r="AM115">
        <v>1526</v>
      </c>
      <c r="AN115">
        <v>2298</v>
      </c>
    </row>
    <row r="116" spans="1:40" x14ac:dyDescent="0.25">
      <c r="A116" t="s">
        <v>407</v>
      </c>
      <c r="B116" t="s">
        <v>407</v>
      </c>
      <c r="C116" t="s">
        <v>407</v>
      </c>
      <c r="D116" t="s">
        <v>407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407</v>
      </c>
      <c r="K116" t="s">
        <v>407</v>
      </c>
      <c r="L116" t="s">
        <v>407</v>
      </c>
      <c r="M116" t="s">
        <v>407</v>
      </c>
      <c r="N116" t="s">
        <v>407</v>
      </c>
      <c r="O116" t="s">
        <v>407</v>
      </c>
      <c r="P116" t="s">
        <v>407</v>
      </c>
      <c r="Q116" t="s">
        <v>407</v>
      </c>
      <c r="R116" t="s">
        <v>407</v>
      </c>
      <c r="S116" t="s">
        <v>407</v>
      </c>
      <c r="T116" t="s">
        <v>407</v>
      </c>
      <c r="U116" t="s">
        <v>407</v>
      </c>
      <c r="V116" t="s">
        <v>407</v>
      </c>
      <c r="W116" t="s">
        <v>407</v>
      </c>
      <c r="X116" t="s">
        <v>407</v>
      </c>
      <c r="Y116" t="s">
        <v>407</v>
      </c>
      <c r="Z116" t="s">
        <v>407</v>
      </c>
      <c r="AA116" t="s">
        <v>407</v>
      </c>
      <c r="AB116" t="s">
        <v>407</v>
      </c>
      <c r="AC116" t="s">
        <v>795</v>
      </c>
      <c r="AD116" t="s">
        <v>794</v>
      </c>
      <c r="AE116">
        <v>10</v>
      </c>
      <c r="AF116">
        <v>5</v>
      </c>
      <c r="AG116">
        <v>1</v>
      </c>
      <c r="AH116" t="s">
        <v>435</v>
      </c>
      <c r="AJ116" t="s">
        <v>57</v>
      </c>
      <c r="AK116" t="s">
        <v>114</v>
      </c>
      <c r="AM116">
        <v>1597</v>
      </c>
      <c r="AN116">
        <v>1708</v>
      </c>
    </row>
    <row r="117" spans="1:40" x14ac:dyDescent="0.25">
      <c r="A117" t="s">
        <v>407</v>
      </c>
      <c r="B117" t="s">
        <v>407</v>
      </c>
      <c r="C117" t="s">
        <v>407</v>
      </c>
      <c r="D117" t="s">
        <v>407</v>
      </c>
      <c r="E117" t="s">
        <v>407</v>
      </c>
      <c r="F117" t="s">
        <v>407</v>
      </c>
      <c r="G117" t="s">
        <v>407</v>
      </c>
      <c r="H117" t="s">
        <v>407</v>
      </c>
      <c r="I117" t="s">
        <v>407</v>
      </c>
      <c r="J117" t="s">
        <v>407</v>
      </c>
      <c r="K117" t="s">
        <v>407</v>
      </c>
      <c r="L117" t="s">
        <v>407</v>
      </c>
      <c r="M117" t="s">
        <v>407</v>
      </c>
      <c r="N117" t="s">
        <v>407</v>
      </c>
      <c r="O117" t="s">
        <v>407</v>
      </c>
      <c r="P117" t="s">
        <v>407</v>
      </c>
      <c r="Q117" t="s">
        <v>407</v>
      </c>
      <c r="R117" t="s">
        <v>407</v>
      </c>
      <c r="S117" t="s">
        <v>407</v>
      </c>
      <c r="T117" t="s">
        <v>407</v>
      </c>
      <c r="U117" t="s">
        <v>407</v>
      </c>
      <c r="V117" t="s">
        <v>407</v>
      </c>
      <c r="W117" t="s">
        <v>407</v>
      </c>
      <c r="X117" t="s">
        <v>407</v>
      </c>
      <c r="Y117" t="s">
        <v>407</v>
      </c>
      <c r="Z117" t="s">
        <v>407</v>
      </c>
      <c r="AA117" t="s">
        <v>407</v>
      </c>
      <c r="AB117" t="s">
        <v>407</v>
      </c>
      <c r="AC117" t="s">
        <v>795</v>
      </c>
      <c r="AD117" t="s">
        <v>794</v>
      </c>
      <c r="AE117">
        <v>10</v>
      </c>
      <c r="AF117">
        <v>6</v>
      </c>
      <c r="AH117" t="s">
        <v>408</v>
      </c>
      <c r="AJ117" t="s">
        <v>37</v>
      </c>
      <c r="AK117" t="s">
        <v>115</v>
      </c>
      <c r="AM117">
        <v>1670</v>
      </c>
      <c r="AN117">
        <v>278</v>
      </c>
    </row>
    <row r="118" spans="1:40" x14ac:dyDescent="0.25">
      <c r="A118" t="s">
        <v>407</v>
      </c>
      <c r="B118" t="s">
        <v>407</v>
      </c>
      <c r="C118" t="s">
        <v>407</v>
      </c>
      <c r="D118" t="s">
        <v>407</v>
      </c>
      <c r="E118" t="s">
        <v>407</v>
      </c>
      <c r="F118" t="s">
        <v>407</v>
      </c>
      <c r="G118" t="s">
        <v>407</v>
      </c>
      <c r="H118" t="s">
        <v>407</v>
      </c>
      <c r="I118" t="s">
        <v>407</v>
      </c>
      <c r="J118" t="s">
        <v>407</v>
      </c>
      <c r="K118" t="s">
        <v>407</v>
      </c>
      <c r="L118" t="s">
        <v>407</v>
      </c>
      <c r="M118" t="s">
        <v>407</v>
      </c>
      <c r="N118" t="s">
        <v>407</v>
      </c>
      <c r="O118" t="s">
        <v>407</v>
      </c>
      <c r="P118" t="s">
        <v>407</v>
      </c>
      <c r="Q118" t="s">
        <v>407</v>
      </c>
      <c r="R118" t="s">
        <v>407</v>
      </c>
      <c r="S118" t="s">
        <v>407</v>
      </c>
      <c r="T118" t="s">
        <v>407</v>
      </c>
      <c r="U118" t="s">
        <v>407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795</v>
      </c>
      <c r="AD118" t="s">
        <v>794</v>
      </c>
      <c r="AE118">
        <v>10</v>
      </c>
      <c r="AF118">
        <v>7</v>
      </c>
      <c r="AH118" t="s">
        <v>408</v>
      </c>
      <c r="AJ118" t="s">
        <v>37</v>
      </c>
      <c r="AK118" t="s">
        <v>115</v>
      </c>
      <c r="AM118">
        <v>3693</v>
      </c>
      <c r="AN118">
        <v>552</v>
      </c>
    </row>
    <row r="119" spans="1:40" x14ac:dyDescent="0.25">
      <c r="A119" t="s">
        <v>407</v>
      </c>
      <c r="B119" t="s">
        <v>407</v>
      </c>
      <c r="C119" t="s">
        <v>407</v>
      </c>
      <c r="D119" t="s">
        <v>407</v>
      </c>
      <c r="E119" t="s">
        <v>407</v>
      </c>
      <c r="F119" t="s">
        <v>407</v>
      </c>
      <c r="G119" t="s">
        <v>407</v>
      </c>
      <c r="H119" t="s">
        <v>407</v>
      </c>
      <c r="I119" t="s">
        <v>407</v>
      </c>
      <c r="J119" t="s">
        <v>407</v>
      </c>
      <c r="K119" t="s">
        <v>407</v>
      </c>
      <c r="L119" t="s">
        <v>407</v>
      </c>
      <c r="M119" t="s">
        <v>407</v>
      </c>
      <c r="N119" t="s">
        <v>407</v>
      </c>
      <c r="O119" t="s">
        <v>407</v>
      </c>
      <c r="P119" t="s">
        <v>407</v>
      </c>
      <c r="Q119" t="s">
        <v>407</v>
      </c>
      <c r="R119" t="s">
        <v>407</v>
      </c>
      <c r="S119" t="s">
        <v>407</v>
      </c>
      <c r="T119" t="s">
        <v>407</v>
      </c>
      <c r="U119" t="s">
        <v>407</v>
      </c>
      <c r="V119" t="s">
        <v>407</v>
      </c>
      <c r="W119" t="s">
        <v>407</v>
      </c>
      <c r="X119" t="s">
        <v>407</v>
      </c>
      <c r="Y119" t="s">
        <v>407</v>
      </c>
      <c r="Z119" t="s">
        <v>407</v>
      </c>
      <c r="AA119" t="s">
        <v>407</v>
      </c>
      <c r="AB119" t="s">
        <v>407</v>
      </c>
      <c r="AC119" t="s">
        <v>795</v>
      </c>
      <c r="AD119" t="s">
        <v>794</v>
      </c>
      <c r="AE119">
        <v>10</v>
      </c>
      <c r="AF119">
        <v>8</v>
      </c>
      <c r="AH119" t="s">
        <v>408</v>
      </c>
      <c r="AJ119" t="s">
        <v>37</v>
      </c>
      <c r="AK119" t="s">
        <v>115</v>
      </c>
      <c r="AM119">
        <v>1553</v>
      </c>
      <c r="AN119">
        <v>1425</v>
      </c>
    </row>
    <row r="120" spans="1:40" x14ac:dyDescent="0.25">
      <c r="A120" t="s">
        <v>407</v>
      </c>
      <c r="B120" t="s">
        <v>407</v>
      </c>
      <c r="C120" t="s">
        <v>407</v>
      </c>
      <c r="D120" t="s">
        <v>407</v>
      </c>
      <c r="E120" t="s">
        <v>407</v>
      </c>
      <c r="F120" t="s">
        <v>407</v>
      </c>
      <c r="G120" t="s">
        <v>407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795</v>
      </c>
      <c r="AD120" t="s">
        <v>794</v>
      </c>
      <c r="AE120">
        <v>10</v>
      </c>
      <c r="AF120">
        <v>9</v>
      </c>
      <c r="AH120" t="s">
        <v>408</v>
      </c>
      <c r="AJ120" t="s">
        <v>37</v>
      </c>
      <c r="AK120" t="s">
        <v>115</v>
      </c>
      <c r="AM120">
        <v>4332</v>
      </c>
      <c r="AN120">
        <v>2815</v>
      </c>
    </row>
    <row r="121" spans="1:40" x14ac:dyDescent="0.25">
      <c r="A121" t="s">
        <v>407</v>
      </c>
      <c r="B121" t="s">
        <v>407</v>
      </c>
      <c r="C121" t="s">
        <v>407</v>
      </c>
      <c r="D121" t="s">
        <v>407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407</v>
      </c>
      <c r="W121" t="s">
        <v>407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795</v>
      </c>
      <c r="AD121" t="s">
        <v>794</v>
      </c>
      <c r="AE121">
        <v>10</v>
      </c>
      <c r="AF121">
        <v>10</v>
      </c>
      <c r="AH121" t="s">
        <v>408</v>
      </c>
      <c r="AJ121" t="s">
        <v>37</v>
      </c>
      <c r="AK121" t="s">
        <v>115</v>
      </c>
      <c r="AM121">
        <v>3403</v>
      </c>
      <c r="AN121">
        <v>1364</v>
      </c>
    </row>
    <row r="122" spans="1:40" x14ac:dyDescent="0.25">
      <c r="A122" t="s">
        <v>407</v>
      </c>
      <c r="B122" t="s">
        <v>407</v>
      </c>
      <c r="C122" t="s">
        <v>407</v>
      </c>
      <c r="D122" t="s">
        <v>407</v>
      </c>
      <c r="E122" t="s">
        <v>407</v>
      </c>
      <c r="F122" t="s">
        <v>407</v>
      </c>
      <c r="G122" t="s">
        <v>407</v>
      </c>
      <c r="H122" t="s">
        <v>407</v>
      </c>
      <c r="I122" t="s">
        <v>407</v>
      </c>
      <c r="J122" t="s">
        <v>407</v>
      </c>
      <c r="K122" t="s">
        <v>407</v>
      </c>
      <c r="L122" t="s">
        <v>407</v>
      </c>
      <c r="M122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407</v>
      </c>
      <c r="S122" t="s">
        <v>407</v>
      </c>
      <c r="T122" t="s">
        <v>407</v>
      </c>
      <c r="U122" t="s">
        <v>407</v>
      </c>
      <c r="V122" t="s">
        <v>407</v>
      </c>
      <c r="W122" t="s">
        <v>407</v>
      </c>
      <c r="X122" t="s">
        <v>407</v>
      </c>
      <c r="Y122" t="s">
        <v>407</v>
      </c>
      <c r="Z122" t="s">
        <v>407</v>
      </c>
      <c r="AA122" t="s">
        <v>407</v>
      </c>
      <c r="AB122" t="s">
        <v>407</v>
      </c>
      <c r="AC122" t="s">
        <v>797</v>
      </c>
      <c r="AD122" t="s">
        <v>796</v>
      </c>
      <c r="AE122">
        <v>10</v>
      </c>
      <c r="AF122">
        <v>1</v>
      </c>
      <c r="AH122" t="s">
        <v>408</v>
      </c>
      <c r="AJ122" t="s">
        <v>37</v>
      </c>
      <c r="AK122" t="s">
        <v>115</v>
      </c>
      <c r="AM122">
        <v>3499</v>
      </c>
      <c r="AN122">
        <v>3153</v>
      </c>
    </row>
    <row r="123" spans="1:40" x14ac:dyDescent="0.25">
      <c r="A123" t="s">
        <v>407</v>
      </c>
      <c r="B123" t="s">
        <v>407</v>
      </c>
      <c r="C123" t="s">
        <v>407</v>
      </c>
      <c r="D123" t="s">
        <v>407</v>
      </c>
      <c r="E123" t="s">
        <v>407</v>
      </c>
      <c r="F123" t="s">
        <v>407</v>
      </c>
      <c r="G123" t="s">
        <v>407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407</v>
      </c>
      <c r="Q123" t="s">
        <v>407</v>
      </c>
      <c r="R123" t="s">
        <v>407</v>
      </c>
      <c r="S123" t="s">
        <v>407</v>
      </c>
      <c r="T123" t="s">
        <v>407</v>
      </c>
      <c r="U123" t="s">
        <v>407</v>
      </c>
      <c r="V123" t="s">
        <v>407</v>
      </c>
      <c r="W123" t="s">
        <v>407</v>
      </c>
      <c r="X123" t="s">
        <v>407</v>
      </c>
      <c r="Y123" t="s">
        <v>407</v>
      </c>
      <c r="Z123" t="s">
        <v>407</v>
      </c>
      <c r="AA123" t="s">
        <v>407</v>
      </c>
      <c r="AB123" t="s">
        <v>407</v>
      </c>
      <c r="AC123" t="s">
        <v>797</v>
      </c>
      <c r="AD123" t="s">
        <v>796</v>
      </c>
      <c r="AE123">
        <v>10</v>
      </c>
      <c r="AF123">
        <v>2</v>
      </c>
      <c r="AG123">
        <v>3</v>
      </c>
      <c r="AH123" t="s">
        <v>410</v>
      </c>
      <c r="AJ123" t="s">
        <v>40</v>
      </c>
      <c r="AK123" t="s">
        <v>118</v>
      </c>
      <c r="AM123">
        <v>2514</v>
      </c>
      <c r="AN123">
        <v>3323</v>
      </c>
    </row>
    <row r="124" spans="1:40" x14ac:dyDescent="0.25">
      <c r="A124" t="s">
        <v>407</v>
      </c>
      <c r="B124" t="s">
        <v>407</v>
      </c>
      <c r="C124" t="s">
        <v>407</v>
      </c>
      <c r="D124" t="s">
        <v>407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407</v>
      </c>
      <c r="AB124" t="s">
        <v>407</v>
      </c>
      <c r="AC124" t="s">
        <v>797</v>
      </c>
      <c r="AD124" t="s">
        <v>796</v>
      </c>
      <c r="AE124">
        <v>10</v>
      </c>
      <c r="AF124">
        <v>3</v>
      </c>
      <c r="AH124" t="s">
        <v>408</v>
      </c>
      <c r="AJ124" t="s">
        <v>37</v>
      </c>
      <c r="AK124" t="s">
        <v>115</v>
      </c>
      <c r="AM124">
        <v>3632</v>
      </c>
      <c r="AN124">
        <v>2749</v>
      </c>
    </row>
    <row r="125" spans="1:40" x14ac:dyDescent="0.25">
      <c r="A125" t="s">
        <v>407</v>
      </c>
      <c r="B125" t="s">
        <v>407</v>
      </c>
      <c r="C125" t="s">
        <v>407</v>
      </c>
      <c r="D125" t="s">
        <v>407</v>
      </c>
      <c r="E125" t="s">
        <v>407</v>
      </c>
      <c r="F125" t="s">
        <v>407</v>
      </c>
      <c r="G125" t="s">
        <v>407</v>
      </c>
      <c r="H125" t="s">
        <v>407</v>
      </c>
      <c r="I125" t="s">
        <v>407</v>
      </c>
      <c r="J125" t="s">
        <v>407</v>
      </c>
      <c r="K125" t="s">
        <v>407</v>
      </c>
      <c r="L125" t="s">
        <v>407</v>
      </c>
      <c r="M125" t="s">
        <v>407</v>
      </c>
      <c r="N125" t="s">
        <v>407</v>
      </c>
      <c r="O125" t="s">
        <v>407</v>
      </c>
      <c r="P125" t="s">
        <v>407</v>
      </c>
      <c r="Q125" t="s">
        <v>407</v>
      </c>
      <c r="R125" t="s">
        <v>407</v>
      </c>
      <c r="S125" t="s">
        <v>407</v>
      </c>
      <c r="T125" t="s">
        <v>407</v>
      </c>
      <c r="U125" t="s">
        <v>407</v>
      </c>
      <c r="V125" t="s">
        <v>407</v>
      </c>
      <c r="W125" t="s">
        <v>407</v>
      </c>
      <c r="X125" t="s">
        <v>407</v>
      </c>
      <c r="Y125" t="s">
        <v>407</v>
      </c>
      <c r="Z125" t="s">
        <v>407</v>
      </c>
      <c r="AA125" t="s">
        <v>407</v>
      </c>
      <c r="AB125" t="s">
        <v>407</v>
      </c>
      <c r="AC125" t="s">
        <v>797</v>
      </c>
      <c r="AD125" t="s">
        <v>796</v>
      </c>
      <c r="AE125">
        <v>10</v>
      </c>
      <c r="AF125">
        <v>4</v>
      </c>
      <c r="AH125" t="s">
        <v>411</v>
      </c>
      <c r="AJ125" t="s">
        <v>41</v>
      </c>
      <c r="AK125" t="s">
        <v>119</v>
      </c>
      <c r="AM125">
        <v>3820</v>
      </c>
      <c r="AN125">
        <v>1503</v>
      </c>
    </row>
    <row r="126" spans="1:40" x14ac:dyDescent="0.25">
      <c r="A126" t="s">
        <v>407</v>
      </c>
      <c r="B126" t="s">
        <v>407</v>
      </c>
      <c r="C126" t="s">
        <v>407</v>
      </c>
      <c r="D126" t="s">
        <v>407</v>
      </c>
      <c r="E126" t="s">
        <v>407</v>
      </c>
      <c r="F126" t="s">
        <v>407</v>
      </c>
      <c r="G126" t="s">
        <v>407</v>
      </c>
      <c r="H126" t="s">
        <v>407</v>
      </c>
      <c r="I126" t="s">
        <v>407</v>
      </c>
      <c r="J126" t="s">
        <v>407</v>
      </c>
      <c r="K126" t="s">
        <v>407</v>
      </c>
      <c r="L126" t="s">
        <v>407</v>
      </c>
      <c r="M126" t="s">
        <v>407</v>
      </c>
      <c r="N126" t="s">
        <v>407</v>
      </c>
      <c r="O126" t="s">
        <v>407</v>
      </c>
      <c r="P126" t="s">
        <v>407</v>
      </c>
      <c r="Q126" t="s">
        <v>407</v>
      </c>
      <c r="R126" t="s">
        <v>407</v>
      </c>
      <c r="S126" t="s">
        <v>407</v>
      </c>
      <c r="T126" t="s">
        <v>407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797</v>
      </c>
      <c r="AD126" t="s">
        <v>796</v>
      </c>
      <c r="AE126">
        <v>10</v>
      </c>
      <c r="AF126">
        <v>5</v>
      </c>
      <c r="AG126">
        <v>3</v>
      </c>
      <c r="AH126" t="s">
        <v>410</v>
      </c>
      <c r="AJ126" t="s">
        <v>40</v>
      </c>
      <c r="AK126" t="s">
        <v>118</v>
      </c>
      <c r="AM126">
        <v>2138</v>
      </c>
      <c r="AN126">
        <v>681</v>
      </c>
    </row>
    <row r="127" spans="1:40" x14ac:dyDescent="0.25">
      <c r="A127" t="s">
        <v>407</v>
      </c>
      <c r="B127" t="s">
        <v>407</v>
      </c>
      <c r="C127" t="s">
        <v>407</v>
      </c>
      <c r="D127" t="s">
        <v>407</v>
      </c>
      <c r="E127" t="s">
        <v>407</v>
      </c>
      <c r="F127" t="s">
        <v>407</v>
      </c>
      <c r="G127" t="s">
        <v>407</v>
      </c>
      <c r="H127" t="s">
        <v>407</v>
      </c>
      <c r="I127" t="s">
        <v>407</v>
      </c>
      <c r="J127" t="s">
        <v>407</v>
      </c>
      <c r="K127" t="s">
        <v>407</v>
      </c>
      <c r="L127" t="s">
        <v>407</v>
      </c>
      <c r="M127" t="s">
        <v>407</v>
      </c>
      <c r="N127" t="s">
        <v>407</v>
      </c>
      <c r="O127" t="s">
        <v>407</v>
      </c>
      <c r="P127" t="s">
        <v>407</v>
      </c>
      <c r="Q127" t="s">
        <v>407</v>
      </c>
      <c r="R127" t="s">
        <v>407</v>
      </c>
      <c r="S127" t="s">
        <v>407</v>
      </c>
      <c r="T127" t="s">
        <v>407</v>
      </c>
      <c r="U127" t="s">
        <v>407</v>
      </c>
      <c r="V127" t="s">
        <v>407</v>
      </c>
      <c r="W127" t="s">
        <v>407</v>
      </c>
      <c r="X127" t="s">
        <v>407</v>
      </c>
      <c r="Y127" t="s">
        <v>407</v>
      </c>
      <c r="Z127" t="s">
        <v>407</v>
      </c>
      <c r="AA127" t="s">
        <v>407</v>
      </c>
      <c r="AB127" t="s">
        <v>407</v>
      </c>
      <c r="AC127" t="s">
        <v>797</v>
      </c>
      <c r="AD127" t="s">
        <v>796</v>
      </c>
      <c r="AE127">
        <v>10</v>
      </c>
      <c r="AF127">
        <v>6</v>
      </c>
      <c r="AG127">
        <v>3</v>
      </c>
      <c r="AH127" t="s">
        <v>410</v>
      </c>
      <c r="AJ127" t="s">
        <v>40</v>
      </c>
      <c r="AK127" t="s">
        <v>118</v>
      </c>
      <c r="AM127">
        <v>4209</v>
      </c>
      <c r="AN127">
        <v>2534</v>
      </c>
    </row>
    <row r="128" spans="1:40" x14ac:dyDescent="0.25">
      <c r="A128" t="s">
        <v>407</v>
      </c>
      <c r="B128" t="s">
        <v>407</v>
      </c>
      <c r="C128" t="s">
        <v>407</v>
      </c>
      <c r="D128" t="s">
        <v>407</v>
      </c>
      <c r="E128" t="s">
        <v>407</v>
      </c>
      <c r="F128" t="s">
        <v>407</v>
      </c>
      <c r="G128" t="s">
        <v>407</v>
      </c>
      <c r="H128" t="s">
        <v>407</v>
      </c>
      <c r="I128" t="s">
        <v>407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407</v>
      </c>
      <c r="R128" t="s">
        <v>407</v>
      </c>
      <c r="S128" t="s">
        <v>407</v>
      </c>
      <c r="T128" t="s">
        <v>407</v>
      </c>
      <c r="U128" t="s">
        <v>407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407</v>
      </c>
      <c r="AC128" t="s">
        <v>797</v>
      </c>
      <c r="AD128" t="s">
        <v>796</v>
      </c>
      <c r="AE128">
        <v>10</v>
      </c>
      <c r="AF128">
        <v>7</v>
      </c>
      <c r="AG128">
        <v>3</v>
      </c>
      <c r="AH128" t="s">
        <v>410</v>
      </c>
      <c r="AJ128" t="s">
        <v>40</v>
      </c>
      <c r="AK128" t="s">
        <v>118</v>
      </c>
      <c r="AM128">
        <v>3651</v>
      </c>
      <c r="AN128">
        <v>3338</v>
      </c>
    </row>
    <row r="129" spans="1:40" x14ac:dyDescent="0.25">
      <c r="A129" t="s">
        <v>407</v>
      </c>
      <c r="B129" t="s">
        <v>407</v>
      </c>
      <c r="C129" t="s">
        <v>407</v>
      </c>
      <c r="D129" t="s">
        <v>407</v>
      </c>
      <c r="E129" t="s">
        <v>407</v>
      </c>
      <c r="F129" t="s">
        <v>407</v>
      </c>
      <c r="G129" t="s">
        <v>407</v>
      </c>
      <c r="H129" t="s">
        <v>407</v>
      </c>
      <c r="I129" t="s">
        <v>407</v>
      </c>
      <c r="J129" t="s">
        <v>407</v>
      </c>
      <c r="K129" t="s">
        <v>407</v>
      </c>
      <c r="L129" t="s">
        <v>407</v>
      </c>
      <c r="M129" t="s">
        <v>407</v>
      </c>
      <c r="N129" t="s">
        <v>407</v>
      </c>
      <c r="O129" t="s">
        <v>407</v>
      </c>
      <c r="P129" t="s">
        <v>407</v>
      </c>
      <c r="Q129" t="s">
        <v>407</v>
      </c>
      <c r="R129" t="s">
        <v>407</v>
      </c>
      <c r="S129" t="s">
        <v>407</v>
      </c>
      <c r="T129" t="s">
        <v>407</v>
      </c>
      <c r="U129" t="s">
        <v>407</v>
      </c>
      <c r="V129" t="s">
        <v>407</v>
      </c>
      <c r="W129" t="s">
        <v>407</v>
      </c>
      <c r="X129" t="s">
        <v>407</v>
      </c>
      <c r="Y129" t="s">
        <v>407</v>
      </c>
      <c r="Z129" t="s">
        <v>407</v>
      </c>
      <c r="AA129" t="s">
        <v>407</v>
      </c>
      <c r="AB129" t="s">
        <v>407</v>
      </c>
      <c r="AC129" t="s">
        <v>797</v>
      </c>
      <c r="AD129" t="s">
        <v>796</v>
      </c>
      <c r="AE129">
        <v>10</v>
      </c>
      <c r="AF129">
        <v>8</v>
      </c>
      <c r="AH129" t="s">
        <v>408</v>
      </c>
      <c r="AJ129" t="s">
        <v>37</v>
      </c>
      <c r="AK129" t="s">
        <v>115</v>
      </c>
      <c r="AM129">
        <v>3206</v>
      </c>
      <c r="AN129">
        <v>642</v>
      </c>
    </row>
    <row r="130" spans="1:40" x14ac:dyDescent="0.25">
      <c r="A130" t="s">
        <v>407</v>
      </c>
      <c r="B130" t="s">
        <v>407</v>
      </c>
      <c r="C130" t="s">
        <v>407</v>
      </c>
      <c r="D130" t="s">
        <v>407</v>
      </c>
      <c r="E130" t="s">
        <v>407</v>
      </c>
      <c r="F130" t="s">
        <v>407</v>
      </c>
      <c r="G130" t="s">
        <v>407</v>
      </c>
      <c r="H130" t="s">
        <v>407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407</v>
      </c>
      <c r="O130" t="s">
        <v>407</v>
      </c>
      <c r="P130" t="s">
        <v>407</v>
      </c>
      <c r="Q130" t="s">
        <v>407</v>
      </c>
      <c r="R130" t="s">
        <v>407</v>
      </c>
      <c r="S130" t="s">
        <v>407</v>
      </c>
      <c r="T130" t="s">
        <v>407</v>
      </c>
      <c r="U130" t="s">
        <v>407</v>
      </c>
      <c r="V130" t="s">
        <v>407</v>
      </c>
      <c r="W130" t="s">
        <v>407</v>
      </c>
      <c r="X130" t="s">
        <v>407</v>
      </c>
      <c r="Y130" t="s">
        <v>407</v>
      </c>
      <c r="Z130" t="s">
        <v>407</v>
      </c>
      <c r="AA130" t="s">
        <v>407</v>
      </c>
      <c r="AB130" t="s">
        <v>407</v>
      </c>
      <c r="AC130" t="s">
        <v>797</v>
      </c>
      <c r="AD130" t="s">
        <v>796</v>
      </c>
      <c r="AE130">
        <v>10</v>
      </c>
      <c r="AF130">
        <v>9</v>
      </c>
      <c r="AH130" t="s">
        <v>408</v>
      </c>
      <c r="AJ130" t="s">
        <v>37</v>
      </c>
      <c r="AK130" t="s">
        <v>115</v>
      </c>
      <c r="AM130">
        <v>4006</v>
      </c>
      <c r="AN130">
        <v>1203</v>
      </c>
    </row>
    <row r="131" spans="1:40" x14ac:dyDescent="0.25">
      <c r="A131" t="s">
        <v>407</v>
      </c>
      <c r="B131" t="s">
        <v>407</v>
      </c>
      <c r="C131" t="s">
        <v>407</v>
      </c>
      <c r="D131" t="s">
        <v>407</v>
      </c>
      <c r="E131" t="s">
        <v>407</v>
      </c>
      <c r="F131" t="s">
        <v>407</v>
      </c>
      <c r="G131" t="s">
        <v>407</v>
      </c>
      <c r="H131" t="s">
        <v>407</v>
      </c>
      <c r="I131" t="s">
        <v>407</v>
      </c>
      <c r="J131" t="s">
        <v>407</v>
      </c>
      <c r="K131" t="s">
        <v>407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407</v>
      </c>
      <c r="R131" t="s">
        <v>407</v>
      </c>
      <c r="S131" t="s">
        <v>407</v>
      </c>
      <c r="T131" t="s">
        <v>407</v>
      </c>
      <c r="U131" t="s">
        <v>407</v>
      </c>
      <c r="V131" t="s">
        <v>407</v>
      </c>
      <c r="W131" t="s">
        <v>407</v>
      </c>
      <c r="X131" t="s">
        <v>407</v>
      </c>
      <c r="Y131" t="s">
        <v>407</v>
      </c>
      <c r="Z131" t="s">
        <v>407</v>
      </c>
      <c r="AA131" t="s">
        <v>407</v>
      </c>
      <c r="AB131" t="s">
        <v>407</v>
      </c>
      <c r="AC131" t="s">
        <v>797</v>
      </c>
      <c r="AD131" t="s">
        <v>796</v>
      </c>
      <c r="AE131">
        <v>10</v>
      </c>
      <c r="AF131">
        <v>10</v>
      </c>
      <c r="AH131" t="s">
        <v>411</v>
      </c>
      <c r="AJ131" t="s">
        <v>41</v>
      </c>
      <c r="AK131" t="s">
        <v>119</v>
      </c>
      <c r="AM131">
        <v>4251</v>
      </c>
      <c r="AN131">
        <v>1146</v>
      </c>
    </row>
    <row r="132" spans="1:40" x14ac:dyDescent="0.25">
      <c r="A132" t="s">
        <v>407</v>
      </c>
      <c r="B132" t="s">
        <v>407</v>
      </c>
      <c r="C132" t="s">
        <v>407</v>
      </c>
      <c r="D132" t="s">
        <v>407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407</v>
      </c>
      <c r="Q132" t="s">
        <v>407</v>
      </c>
      <c r="R132" t="s">
        <v>407</v>
      </c>
      <c r="S132" t="s">
        <v>407</v>
      </c>
      <c r="T132" t="s">
        <v>407</v>
      </c>
      <c r="U132" t="s">
        <v>407</v>
      </c>
      <c r="V132" t="s">
        <v>407</v>
      </c>
      <c r="W132" t="s">
        <v>407</v>
      </c>
      <c r="X132" t="s">
        <v>407</v>
      </c>
      <c r="Y132" t="s">
        <v>407</v>
      </c>
      <c r="Z132" t="s">
        <v>407</v>
      </c>
      <c r="AA132" t="s">
        <v>407</v>
      </c>
      <c r="AB132" t="s">
        <v>407</v>
      </c>
      <c r="AC132" t="s">
        <v>799</v>
      </c>
      <c r="AD132" t="s">
        <v>798</v>
      </c>
      <c r="AE132">
        <v>10</v>
      </c>
      <c r="AF132">
        <v>1</v>
      </c>
      <c r="AG132">
        <v>3</v>
      </c>
      <c r="AH132" t="s">
        <v>410</v>
      </c>
      <c r="AJ132" t="s">
        <v>40</v>
      </c>
      <c r="AK132" t="s">
        <v>118</v>
      </c>
      <c r="AM132">
        <v>1185</v>
      </c>
      <c r="AN132">
        <v>3449</v>
      </c>
    </row>
    <row r="133" spans="1:40" x14ac:dyDescent="0.25">
      <c r="A133" t="s">
        <v>407</v>
      </c>
      <c r="B133" t="s">
        <v>407</v>
      </c>
      <c r="C133" t="s">
        <v>407</v>
      </c>
      <c r="D133" t="s">
        <v>407</v>
      </c>
      <c r="E133" t="s">
        <v>407</v>
      </c>
      <c r="F133" t="s">
        <v>407</v>
      </c>
      <c r="G133" t="s">
        <v>407</v>
      </c>
      <c r="H133" t="s">
        <v>407</v>
      </c>
      <c r="I133" t="s">
        <v>407</v>
      </c>
      <c r="J133" t="s">
        <v>407</v>
      </c>
      <c r="K133" t="s">
        <v>407</v>
      </c>
      <c r="L133" t="s">
        <v>407</v>
      </c>
      <c r="M133" t="s">
        <v>407</v>
      </c>
      <c r="N133" t="s">
        <v>407</v>
      </c>
      <c r="O133" t="s">
        <v>407</v>
      </c>
      <c r="P133" t="s">
        <v>407</v>
      </c>
      <c r="Q133" t="s">
        <v>407</v>
      </c>
      <c r="R133" t="s">
        <v>407</v>
      </c>
      <c r="S133" t="s">
        <v>407</v>
      </c>
      <c r="T133" t="s">
        <v>407</v>
      </c>
      <c r="U133" t="s">
        <v>407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407</v>
      </c>
      <c r="AB133" t="s">
        <v>407</v>
      </c>
      <c r="AC133" t="s">
        <v>799</v>
      </c>
      <c r="AD133" t="s">
        <v>798</v>
      </c>
      <c r="AE133">
        <v>10</v>
      </c>
      <c r="AF133">
        <v>2</v>
      </c>
      <c r="AG133">
        <v>3</v>
      </c>
      <c r="AH133" t="s">
        <v>410</v>
      </c>
      <c r="AJ133" t="s">
        <v>40</v>
      </c>
      <c r="AK133" t="s">
        <v>118</v>
      </c>
      <c r="AM133">
        <v>2473</v>
      </c>
      <c r="AN133">
        <v>1550</v>
      </c>
    </row>
    <row r="134" spans="1:40" x14ac:dyDescent="0.25">
      <c r="A134" t="s">
        <v>407</v>
      </c>
      <c r="B134" t="s">
        <v>407</v>
      </c>
      <c r="C134" t="s">
        <v>407</v>
      </c>
      <c r="D134" t="s">
        <v>407</v>
      </c>
      <c r="E134" t="s">
        <v>407</v>
      </c>
      <c r="F134" t="s">
        <v>407</v>
      </c>
      <c r="G134" t="s">
        <v>407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t="s">
        <v>407</v>
      </c>
      <c r="V134" t="s">
        <v>407</v>
      </c>
      <c r="W134" t="s">
        <v>407</v>
      </c>
      <c r="X134" t="s">
        <v>407</v>
      </c>
      <c r="Y134" t="s">
        <v>407</v>
      </c>
      <c r="Z134" t="s">
        <v>407</v>
      </c>
      <c r="AA134" t="s">
        <v>407</v>
      </c>
      <c r="AB134" t="s">
        <v>407</v>
      </c>
      <c r="AC134" t="s">
        <v>799</v>
      </c>
      <c r="AD134" t="s">
        <v>798</v>
      </c>
      <c r="AE134">
        <v>10</v>
      </c>
      <c r="AF134">
        <v>3</v>
      </c>
      <c r="AG134">
        <v>1</v>
      </c>
      <c r="AH134" t="s">
        <v>453</v>
      </c>
      <c r="AJ134" t="s">
        <v>69</v>
      </c>
      <c r="AK134" t="s">
        <v>114</v>
      </c>
      <c r="AM134">
        <v>3655</v>
      </c>
      <c r="AN134">
        <v>718</v>
      </c>
    </row>
    <row r="135" spans="1:40" x14ac:dyDescent="0.25">
      <c r="A135" t="s">
        <v>407</v>
      </c>
      <c r="B135" t="s">
        <v>407</v>
      </c>
      <c r="C135" t="s">
        <v>407</v>
      </c>
      <c r="D135" t="s">
        <v>407</v>
      </c>
      <c r="E135" t="s">
        <v>407</v>
      </c>
      <c r="F135" t="s">
        <v>407</v>
      </c>
      <c r="G135" t="s">
        <v>407</v>
      </c>
      <c r="H135" t="s">
        <v>407</v>
      </c>
      <c r="I135" t="s">
        <v>407</v>
      </c>
      <c r="J135" t="s">
        <v>407</v>
      </c>
      <c r="K135" t="s">
        <v>407</v>
      </c>
      <c r="L135" t="s">
        <v>407</v>
      </c>
      <c r="M135" t="s">
        <v>407</v>
      </c>
      <c r="N135" t="s">
        <v>407</v>
      </c>
      <c r="O135" t="s">
        <v>407</v>
      </c>
      <c r="P135" t="s">
        <v>407</v>
      </c>
      <c r="Q135" t="s">
        <v>407</v>
      </c>
      <c r="R135" t="s">
        <v>407</v>
      </c>
      <c r="S135" t="s">
        <v>407</v>
      </c>
      <c r="T135" t="s">
        <v>407</v>
      </c>
      <c r="U135" t="s">
        <v>407</v>
      </c>
      <c r="V135" t="s">
        <v>407</v>
      </c>
      <c r="W135" t="s">
        <v>407</v>
      </c>
      <c r="X135" t="s">
        <v>407</v>
      </c>
      <c r="Y135" t="s">
        <v>407</v>
      </c>
      <c r="Z135" t="s">
        <v>407</v>
      </c>
      <c r="AA135" t="s">
        <v>407</v>
      </c>
      <c r="AB135" t="s">
        <v>407</v>
      </c>
      <c r="AC135" t="s">
        <v>799</v>
      </c>
      <c r="AD135" t="s">
        <v>798</v>
      </c>
      <c r="AE135">
        <v>10</v>
      </c>
      <c r="AF135">
        <v>4</v>
      </c>
      <c r="AH135" t="s">
        <v>411</v>
      </c>
      <c r="AJ135" t="s">
        <v>41</v>
      </c>
      <c r="AK135" t="s">
        <v>119</v>
      </c>
      <c r="AM135">
        <v>4043</v>
      </c>
      <c r="AN135">
        <v>2387</v>
      </c>
    </row>
    <row r="136" spans="1:40" x14ac:dyDescent="0.25">
      <c r="A136" t="s">
        <v>407</v>
      </c>
      <c r="B136" t="s">
        <v>407</v>
      </c>
      <c r="C136" t="s">
        <v>407</v>
      </c>
      <c r="D136" t="s">
        <v>407</v>
      </c>
      <c r="E136" t="s">
        <v>407</v>
      </c>
      <c r="F136" t="s">
        <v>407</v>
      </c>
      <c r="G136" t="s">
        <v>407</v>
      </c>
      <c r="H136" t="s">
        <v>407</v>
      </c>
      <c r="I136" t="s">
        <v>407</v>
      </c>
      <c r="J136" t="s">
        <v>407</v>
      </c>
      <c r="K136" t="s">
        <v>407</v>
      </c>
      <c r="L136" t="s">
        <v>407</v>
      </c>
      <c r="M136" t="s">
        <v>407</v>
      </c>
      <c r="N136" t="s">
        <v>407</v>
      </c>
      <c r="O136" t="s">
        <v>407</v>
      </c>
      <c r="P136" t="s">
        <v>407</v>
      </c>
      <c r="Q136" t="s">
        <v>407</v>
      </c>
      <c r="R136" t="s">
        <v>407</v>
      </c>
      <c r="S136" t="s">
        <v>407</v>
      </c>
      <c r="T136" t="s">
        <v>407</v>
      </c>
      <c r="U136" t="s">
        <v>407</v>
      </c>
      <c r="V136" t="s">
        <v>407</v>
      </c>
      <c r="W136" t="s">
        <v>407</v>
      </c>
      <c r="X136" t="s">
        <v>407</v>
      </c>
      <c r="Y136" t="s">
        <v>407</v>
      </c>
      <c r="Z136" t="s">
        <v>407</v>
      </c>
      <c r="AA136" t="s">
        <v>407</v>
      </c>
      <c r="AB136" t="s">
        <v>407</v>
      </c>
      <c r="AC136" t="s">
        <v>799</v>
      </c>
      <c r="AD136" t="s">
        <v>798</v>
      </c>
      <c r="AE136">
        <v>10</v>
      </c>
      <c r="AF136">
        <v>5</v>
      </c>
      <c r="AH136" t="s">
        <v>408</v>
      </c>
      <c r="AJ136" t="s">
        <v>37</v>
      </c>
      <c r="AK136" t="s">
        <v>115</v>
      </c>
      <c r="AM136">
        <v>1191</v>
      </c>
      <c r="AN136">
        <v>2605</v>
      </c>
    </row>
    <row r="137" spans="1:40" x14ac:dyDescent="0.25">
      <c r="A137" t="s">
        <v>407</v>
      </c>
      <c r="B137" t="s">
        <v>407</v>
      </c>
      <c r="C137" t="s">
        <v>407</v>
      </c>
      <c r="D137" t="s">
        <v>407</v>
      </c>
      <c r="E137" t="s">
        <v>407</v>
      </c>
      <c r="F137" t="s">
        <v>407</v>
      </c>
      <c r="G137" t="s">
        <v>407</v>
      </c>
      <c r="H137" t="s">
        <v>407</v>
      </c>
      <c r="I137" t="s">
        <v>407</v>
      </c>
      <c r="J137" t="s">
        <v>407</v>
      </c>
      <c r="K137" t="s">
        <v>407</v>
      </c>
      <c r="L137" t="s">
        <v>407</v>
      </c>
      <c r="M137" t="s">
        <v>407</v>
      </c>
      <c r="N137" t="s">
        <v>407</v>
      </c>
      <c r="O137" t="s">
        <v>407</v>
      </c>
      <c r="P137" t="s">
        <v>407</v>
      </c>
      <c r="Q137" t="s">
        <v>407</v>
      </c>
      <c r="R137" t="s">
        <v>407</v>
      </c>
      <c r="S137" t="s">
        <v>407</v>
      </c>
      <c r="T137" t="s">
        <v>407</v>
      </c>
      <c r="U137" t="s">
        <v>407</v>
      </c>
      <c r="V137" t="s">
        <v>407</v>
      </c>
      <c r="W137" t="s">
        <v>407</v>
      </c>
      <c r="X137" t="s">
        <v>407</v>
      </c>
      <c r="Y137" t="s">
        <v>407</v>
      </c>
      <c r="Z137" t="s">
        <v>407</v>
      </c>
      <c r="AA137" t="s">
        <v>407</v>
      </c>
      <c r="AB137" t="s">
        <v>407</v>
      </c>
      <c r="AC137" t="s">
        <v>799</v>
      </c>
      <c r="AD137" t="s">
        <v>798</v>
      </c>
      <c r="AE137">
        <v>10</v>
      </c>
      <c r="AF137">
        <v>6</v>
      </c>
      <c r="AH137" t="s">
        <v>408</v>
      </c>
      <c r="AJ137" t="s">
        <v>37</v>
      </c>
      <c r="AK137" t="s">
        <v>115</v>
      </c>
      <c r="AM137">
        <v>4162</v>
      </c>
      <c r="AN137">
        <v>341</v>
      </c>
    </row>
    <row r="138" spans="1:40" x14ac:dyDescent="0.25">
      <c r="A138" t="s">
        <v>407</v>
      </c>
      <c r="B138" t="s">
        <v>407</v>
      </c>
      <c r="C138" t="s">
        <v>407</v>
      </c>
      <c r="D138" t="s">
        <v>407</v>
      </c>
      <c r="E138" t="s">
        <v>407</v>
      </c>
      <c r="F138" t="s">
        <v>407</v>
      </c>
      <c r="G138" t="s">
        <v>407</v>
      </c>
      <c r="H138" t="s">
        <v>407</v>
      </c>
      <c r="I138" t="s">
        <v>407</v>
      </c>
      <c r="J138" t="s">
        <v>407</v>
      </c>
      <c r="K138" t="s">
        <v>407</v>
      </c>
      <c r="L138" t="s">
        <v>407</v>
      </c>
      <c r="M138" t="s">
        <v>407</v>
      </c>
      <c r="N138" t="s">
        <v>407</v>
      </c>
      <c r="O138" t="s">
        <v>407</v>
      </c>
      <c r="P138" t="s">
        <v>407</v>
      </c>
      <c r="Q138" t="s">
        <v>407</v>
      </c>
      <c r="R138" t="s">
        <v>407</v>
      </c>
      <c r="S138" t="s">
        <v>407</v>
      </c>
      <c r="T138" t="s">
        <v>407</v>
      </c>
      <c r="U138" t="s">
        <v>407</v>
      </c>
      <c r="V138" t="s">
        <v>407</v>
      </c>
      <c r="W138" t="s">
        <v>407</v>
      </c>
      <c r="X138" t="s">
        <v>407</v>
      </c>
      <c r="Y138" t="s">
        <v>407</v>
      </c>
      <c r="Z138" t="s">
        <v>407</v>
      </c>
      <c r="AA138" t="s">
        <v>407</v>
      </c>
      <c r="AB138" t="s">
        <v>407</v>
      </c>
      <c r="AC138" t="s">
        <v>799</v>
      </c>
      <c r="AD138" t="s">
        <v>798</v>
      </c>
      <c r="AE138">
        <v>10</v>
      </c>
      <c r="AF138">
        <v>7</v>
      </c>
      <c r="AH138" t="s">
        <v>408</v>
      </c>
      <c r="AJ138" t="s">
        <v>37</v>
      </c>
      <c r="AK138" t="s">
        <v>115</v>
      </c>
      <c r="AM138">
        <v>4012</v>
      </c>
      <c r="AN138">
        <v>1622</v>
      </c>
    </row>
    <row r="139" spans="1:40" x14ac:dyDescent="0.25">
      <c r="A139" t="s">
        <v>407</v>
      </c>
      <c r="B139" t="s">
        <v>407</v>
      </c>
      <c r="C139" t="s">
        <v>407</v>
      </c>
      <c r="D139" t="s">
        <v>407</v>
      </c>
      <c r="E139" t="s">
        <v>407</v>
      </c>
      <c r="F139" t="s">
        <v>407</v>
      </c>
      <c r="G139" t="s">
        <v>407</v>
      </c>
      <c r="H139" t="s">
        <v>407</v>
      </c>
      <c r="I139" t="s">
        <v>407</v>
      </c>
      <c r="J139" t="s">
        <v>407</v>
      </c>
      <c r="K139" t="s">
        <v>407</v>
      </c>
      <c r="L139" t="s">
        <v>407</v>
      </c>
      <c r="M139" t="s">
        <v>407</v>
      </c>
      <c r="N139" t="s">
        <v>407</v>
      </c>
      <c r="O139" t="s">
        <v>407</v>
      </c>
      <c r="P139" t="s">
        <v>407</v>
      </c>
      <c r="Q139" t="s">
        <v>407</v>
      </c>
      <c r="R139" t="s">
        <v>407</v>
      </c>
      <c r="S139" t="s">
        <v>407</v>
      </c>
      <c r="T139" t="s">
        <v>407</v>
      </c>
      <c r="U139" t="s">
        <v>407</v>
      </c>
      <c r="V139" t="s">
        <v>407</v>
      </c>
      <c r="W139" t="s">
        <v>407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799</v>
      </c>
      <c r="AD139" t="s">
        <v>798</v>
      </c>
      <c r="AE139">
        <v>10</v>
      </c>
      <c r="AF139">
        <v>8</v>
      </c>
      <c r="AH139" t="s">
        <v>408</v>
      </c>
      <c r="AJ139" t="s">
        <v>37</v>
      </c>
      <c r="AK139" t="s">
        <v>115</v>
      </c>
      <c r="AM139">
        <v>4152</v>
      </c>
      <c r="AN139">
        <v>1868</v>
      </c>
    </row>
    <row r="140" spans="1:40" x14ac:dyDescent="0.25">
      <c r="A140" t="s">
        <v>407</v>
      </c>
      <c r="B140" t="s">
        <v>407</v>
      </c>
      <c r="C140" t="s">
        <v>407</v>
      </c>
      <c r="D140" t="s">
        <v>407</v>
      </c>
      <c r="E140" t="s">
        <v>407</v>
      </c>
      <c r="F140" t="s">
        <v>407</v>
      </c>
      <c r="G140" t="s">
        <v>407</v>
      </c>
      <c r="H140" t="s">
        <v>407</v>
      </c>
      <c r="I140" t="s">
        <v>407</v>
      </c>
      <c r="J140" t="s">
        <v>407</v>
      </c>
      <c r="K140" t="s">
        <v>407</v>
      </c>
      <c r="L140" t="s">
        <v>407</v>
      </c>
      <c r="M140" t="s">
        <v>407</v>
      </c>
      <c r="N140" t="s">
        <v>407</v>
      </c>
      <c r="O140" t="s">
        <v>407</v>
      </c>
      <c r="P140" t="s">
        <v>407</v>
      </c>
      <c r="Q140" t="s">
        <v>407</v>
      </c>
      <c r="R140" t="s">
        <v>407</v>
      </c>
      <c r="S140" t="s">
        <v>407</v>
      </c>
      <c r="T140" t="s">
        <v>407</v>
      </c>
      <c r="U140" t="s">
        <v>407</v>
      </c>
      <c r="V140" t="s">
        <v>407</v>
      </c>
      <c r="W140" t="s">
        <v>407</v>
      </c>
      <c r="X140" t="s">
        <v>407</v>
      </c>
      <c r="Y140" t="s">
        <v>407</v>
      </c>
      <c r="Z140" t="s">
        <v>407</v>
      </c>
      <c r="AA140" t="s">
        <v>407</v>
      </c>
      <c r="AB140" t="s">
        <v>407</v>
      </c>
      <c r="AC140" t="s">
        <v>799</v>
      </c>
      <c r="AD140" t="s">
        <v>798</v>
      </c>
      <c r="AE140">
        <v>10</v>
      </c>
      <c r="AF140">
        <v>9</v>
      </c>
      <c r="AH140" t="s">
        <v>416</v>
      </c>
      <c r="AJ140" t="s">
        <v>46</v>
      </c>
      <c r="AK140" t="s">
        <v>115</v>
      </c>
      <c r="AM140">
        <v>3122</v>
      </c>
      <c r="AN140">
        <v>3145</v>
      </c>
    </row>
    <row r="141" spans="1:40" x14ac:dyDescent="0.25">
      <c r="A141" t="s">
        <v>407</v>
      </c>
      <c r="B141" t="s">
        <v>407</v>
      </c>
      <c r="C141" t="s">
        <v>407</v>
      </c>
      <c r="D141" t="s">
        <v>407</v>
      </c>
      <c r="E141" t="s">
        <v>407</v>
      </c>
      <c r="F141" t="s">
        <v>407</v>
      </c>
      <c r="G141" t="s">
        <v>407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407</v>
      </c>
      <c r="O141" t="s">
        <v>407</v>
      </c>
      <c r="P141" t="s">
        <v>407</v>
      </c>
      <c r="Q141" t="s">
        <v>407</v>
      </c>
      <c r="R141" t="s">
        <v>407</v>
      </c>
      <c r="S141" t="s">
        <v>407</v>
      </c>
      <c r="T141" t="s">
        <v>407</v>
      </c>
      <c r="U141" t="s">
        <v>407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407</v>
      </c>
      <c r="AB141" t="s">
        <v>407</v>
      </c>
      <c r="AC141" t="s">
        <v>799</v>
      </c>
      <c r="AD141" t="s">
        <v>798</v>
      </c>
      <c r="AE141">
        <v>10</v>
      </c>
      <c r="AF141">
        <v>10</v>
      </c>
      <c r="AH141" t="s">
        <v>408</v>
      </c>
      <c r="AJ141" t="s">
        <v>37</v>
      </c>
      <c r="AK141" t="s">
        <v>115</v>
      </c>
      <c r="AM141">
        <v>1355</v>
      </c>
      <c r="AN141">
        <v>2103</v>
      </c>
    </row>
    <row r="142" spans="1:40" x14ac:dyDescent="0.25">
      <c r="A142" t="s">
        <v>407</v>
      </c>
      <c r="B142" t="s">
        <v>407</v>
      </c>
      <c r="C142" t="s">
        <v>407</v>
      </c>
      <c r="D142" t="s">
        <v>407</v>
      </c>
      <c r="E142" t="s">
        <v>407</v>
      </c>
      <c r="F142" t="s">
        <v>407</v>
      </c>
      <c r="G142" t="s">
        <v>407</v>
      </c>
      <c r="H142" t="s">
        <v>407</v>
      </c>
      <c r="I142" t="s">
        <v>407</v>
      </c>
      <c r="J142" t="s">
        <v>407</v>
      </c>
      <c r="K142" t="s">
        <v>407</v>
      </c>
      <c r="L142" t="s">
        <v>407</v>
      </c>
      <c r="M142" t="s">
        <v>407</v>
      </c>
      <c r="N142" t="s">
        <v>407</v>
      </c>
      <c r="O142" t="s">
        <v>407</v>
      </c>
      <c r="P142" t="s">
        <v>407</v>
      </c>
      <c r="Q142" t="s">
        <v>407</v>
      </c>
      <c r="R142" t="s">
        <v>407</v>
      </c>
      <c r="S142" t="s">
        <v>407</v>
      </c>
      <c r="T142" t="s">
        <v>407</v>
      </c>
      <c r="U142" t="s">
        <v>407</v>
      </c>
      <c r="V142" t="s">
        <v>407</v>
      </c>
      <c r="W142" t="s">
        <v>407</v>
      </c>
      <c r="X142" t="s">
        <v>407</v>
      </c>
      <c r="Y142" t="s">
        <v>407</v>
      </c>
      <c r="Z142" t="s">
        <v>407</v>
      </c>
      <c r="AA142" t="s">
        <v>407</v>
      </c>
      <c r="AB142" t="s">
        <v>407</v>
      </c>
      <c r="AC142" t="s">
        <v>801</v>
      </c>
      <c r="AD142" t="s">
        <v>800</v>
      </c>
      <c r="AE142">
        <v>10</v>
      </c>
      <c r="AF142">
        <v>1</v>
      </c>
      <c r="AH142" t="s">
        <v>411</v>
      </c>
      <c r="AJ142" t="s">
        <v>41</v>
      </c>
      <c r="AK142" t="s">
        <v>119</v>
      </c>
      <c r="AM142">
        <v>1189</v>
      </c>
      <c r="AN142">
        <v>2377</v>
      </c>
    </row>
    <row r="143" spans="1:40" x14ac:dyDescent="0.25">
      <c r="A143" t="s">
        <v>407</v>
      </c>
      <c r="B143" t="s">
        <v>407</v>
      </c>
      <c r="C143" t="s">
        <v>407</v>
      </c>
      <c r="D143" t="s">
        <v>407</v>
      </c>
      <c r="E143" t="s">
        <v>407</v>
      </c>
      <c r="F143" t="s">
        <v>407</v>
      </c>
      <c r="G143" t="s">
        <v>407</v>
      </c>
      <c r="H143" t="s">
        <v>407</v>
      </c>
      <c r="I143" t="s">
        <v>407</v>
      </c>
      <c r="J143" t="s">
        <v>407</v>
      </c>
      <c r="K143" t="s">
        <v>407</v>
      </c>
      <c r="L143" t="s">
        <v>407</v>
      </c>
      <c r="M143" t="s">
        <v>407</v>
      </c>
      <c r="N143" t="s">
        <v>407</v>
      </c>
      <c r="O143" t="s">
        <v>407</v>
      </c>
      <c r="P143" t="s">
        <v>407</v>
      </c>
      <c r="Q143" t="s">
        <v>407</v>
      </c>
      <c r="R143" t="s">
        <v>407</v>
      </c>
      <c r="S143" t="s">
        <v>407</v>
      </c>
      <c r="T143" t="s">
        <v>407</v>
      </c>
      <c r="U143" t="s">
        <v>407</v>
      </c>
      <c r="V143" t="s">
        <v>407</v>
      </c>
      <c r="W143" t="s">
        <v>407</v>
      </c>
      <c r="X143" t="s">
        <v>407</v>
      </c>
      <c r="Y143" t="s">
        <v>407</v>
      </c>
      <c r="Z143" t="s">
        <v>407</v>
      </c>
      <c r="AA143" t="s">
        <v>407</v>
      </c>
      <c r="AB143" t="s">
        <v>407</v>
      </c>
      <c r="AC143" t="s">
        <v>801</v>
      </c>
      <c r="AD143" t="s">
        <v>800</v>
      </c>
      <c r="AE143">
        <v>10</v>
      </c>
      <c r="AF143">
        <v>2</v>
      </c>
      <c r="AH143" t="s">
        <v>408</v>
      </c>
      <c r="AJ143" t="s">
        <v>37</v>
      </c>
      <c r="AK143" t="s">
        <v>115</v>
      </c>
      <c r="AM143">
        <v>1621</v>
      </c>
      <c r="AN143">
        <v>1646</v>
      </c>
    </row>
    <row r="144" spans="1:40" x14ac:dyDescent="0.25">
      <c r="A144" t="s">
        <v>407</v>
      </c>
      <c r="B144" t="s">
        <v>407</v>
      </c>
      <c r="C144" t="s">
        <v>407</v>
      </c>
      <c r="D144" t="s">
        <v>407</v>
      </c>
      <c r="E144" t="s">
        <v>407</v>
      </c>
      <c r="F144" t="s">
        <v>407</v>
      </c>
      <c r="G144" t="s">
        <v>407</v>
      </c>
      <c r="H144" t="s">
        <v>407</v>
      </c>
      <c r="I144" t="s">
        <v>407</v>
      </c>
      <c r="J144" t="s">
        <v>407</v>
      </c>
      <c r="K144" t="s">
        <v>407</v>
      </c>
      <c r="L144" t="s">
        <v>407</v>
      </c>
      <c r="M144" t="s">
        <v>407</v>
      </c>
      <c r="N144" t="s">
        <v>407</v>
      </c>
      <c r="O144" t="s">
        <v>407</v>
      </c>
      <c r="P144" t="s">
        <v>407</v>
      </c>
      <c r="Q144" t="s">
        <v>407</v>
      </c>
      <c r="R144" t="s">
        <v>407</v>
      </c>
      <c r="S144" t="s">
        <v>407</v>
      </c>
      <c r="T144" t="s">
        <v>407</v>
      </c>
      <c r="U144" t="s">
        <v>407</v>
      </c>
      <c r="V144" t="s">
        <v>407</v>
      </c>
      <c r="W144" t="s">
        <v>407</v>
      </c>
      <c r="X144" t="s">
        <v>407</v>
      </c>
      <c r="Y144" t="s">
        <v>407</v>
      </c>
      <c r="Z144" t="s">
        <v>407</v>
      </c>
      <c r="AA144" t="s">
        <v>407</v>
      </c>
      <c r="AB144" t="s">
        <v>407</v>
      </c>
      <c r="AC144" t="s">
        <v>801</v>
      </c>
      <c r="AD144" t="s">
        <v>800</v>
      </c>
      <c r="AE144">
        <v>10</v>
      </c>
      <c r="AF144">
        <v>3</v>
      </c>
      <c r="AH144" t="s">
        <v>415</v>
      </c>
      <c r="AJ144" t="s">
        <v>44</v>
      </c>
      <c r="AK144" t="s">
        <v>120</v>
      </c>
      <c r="AM144">
        <v>4207</v>
      </c>
      <c r="AN144">
        <v>1772</v>
      </c>
    </row>
    <row r="145" spans="1:40" x14ac:dyDescent="0.25">
      <c r="A145" t="s">
        <v>407</v>
      </c>
      <c r="B145" t="s">
        <v>407</v>
      </c>
      <c r="C145" t="s">
        <v>407</v>
      </c>
      <c r="D145" t="s">
        <v>407</v>
      </c>
      <c r="E145" t="s">
        <v>407</v>
      </c>
      <c r="F145" t="s">
        <v>407</v>
      </c>
      <c r="G145" t="s">
        <v>407</v>
      </c>
      <c r="H145" t="s">
        <v>407</v>
      </c>
      <c r="I145" t="s">
        <v>407</v>
      </c>
      <c r="J145" t="s">
        <v>407</v>
      </c>
      <c r="K145" t="s">
        <v>407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407</v>
      </c>
      <c r="S145" t="s">
        <v>407</v>
      </c>
      <c r="T145" t="s">
        <v>407</v>
      </c>
      <c r="U145" t="s">
        <v>407</v>
      </c>
      <c r="V145" t="s">
        <v>407</v>
      </c>
      <c r="W145" t="s">
        <v>407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801</v>
      </c>
      <c r="AD145" t="s">
        <v>800</v>
      </c>
      <c r="AE145">
        <v>10</v>
      </c>
      <c r="AF145">
        <v>4</v>
      </c>
      <c r="AG145">
        <v>3</v>
      </c>
      <c r="AH145" t="s">
        <v>410</v>
      </c>
      <c r="AJ145" t="s">
        <v>40</v>
      </c>
      <c r="AK145" t="s">
        <v>118</v>
      </c>
      <c r="AM145">
        <v>1654</v>
      </c>
      <c r="AN145">
        <v>277</v>
      </c>
    </row>
    <row r="146" spans="1:40" x14ac:dyDescent="0.25">
      <c r="A146" t="s">
        <v>407</v>
      </c>
      <c r="B146" t="s">
        <v>407</v>
      </c>
      <c r="C146" t="s">
        <v>407</v>
      </c>
      <c r="D146" t="s">
        <v>407</v>
      </c>
      <c r="E146" t="s">
        <v>407</v>
      </c>
      <c r="F146" t="s">
        <v>407</v>
      </c>
      <c r="G146" t="s">
        <v>407</v>
      </c>
      <c r="H146" t="s">
        <v>407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  <c r="W146" t="s">
        <v>407</v>
      </c>
      <c r="X146" t="s">
        <v>407</v>
      </c>
      <c r="Y146" t="s">
        <v>407</v>
      </c>
      <c r="Z146" t="s">
        <v>407</v>
      </c>
      <c r="AA146" t="s">
        <v>407</v>
      </c>
      <c r="AB146" t="s">
        <v>407</v>
      </c>
      <c r="AC146" t="s">
        <v>801</v>
      </c>
      <c r="AD146" t="s">
        <v>800</v>
      </c>
      <c r="AE146">
        <v>10</v>
      </c>
      <c r="AF146">
        <v>5</v>
      </c>
      <c r="AH146" t="s">
        <v>408</v>
      </c>
      <c r="AJ146" t="s">
        <v>37</v>
      </c>
      <c r="AK146" t="s">
        <v>115</v>
      </c>
      <c r="AM146">
        <v>3829</v>
      </c>
      <c r="AN146">
        <v>930</v>
      </c>
    </row>
    <row r="147" spans="1:40" x14ac:dyDescent="0.25">
      <c r="A147" t="s">
        <v>407</v>
      </c>
      <c r="B147" t="s">
        <v>407</v>
      </c>
      <c r="C147" t="s">
        <v>407</v>
      </c>
      <c r="D147" t="s">
        <v>407</v>
      </c>
      <c r="E147" t="s">
        <v>407</v>
      </c>
      <c r="F147" t="s">
        <v>407</v>
      </c>
      <c r="G147" t="s">
        <v>407</v>
      </c>
      <c r="H147" t="s">
        <v>407</v>
      </c>
      <c r="I147" t="s">
        <v>407</v>
      </c>
      <c r="J147" t="s">
        <v>407</v>
      </c>
      <c r="K147" t="s">
        <v>407</v>
      </c>
      <c r="L147" t="s">
        <v>407</v>
      </c>
      <c r="M147" t="s">
        <v>407</v>
      </c>
      <c r="N147" t="s">
        <v>407</v>
      </c>
      <c r="O147" t="s">
        <v>407</v>
      </c>
      <c r="P147" t="s">
        <v>407</v>
      </c>
      <c r="Q147" t="s">
        <v>407</v>
      </c>
      <c r="R147" t="s">
        <v>407</v>
      </c>
      <c r="S147" t="s">
        <v>407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801</v>
      </c>
      <c r="AD147" t="s">
        <v>800</v>
      </c>
      <c r="AE147">
        <v>10</v>
      </c>
      <c r="AF147">
        <v>6</v>
      </c>
      <c r="AH147" t="s">
        <v>408</v>
      </c>
      <c r="AJ147" t="s">
        <v>37</v>
      </c>
      <c r="AK147" t="s">
        <v>115</v>
      </c>
      <c r="AM147">
        <v>2656</v>
      </c>
      <c r="AN147">
        <v>3425</v>
      </c>
    </row>
    <row r="148" spans="1:40" x14ac:dyDescent="0.25">
      <c r="A148" t="s">
        <v>407</v>
      </c>
      <c r="B148" t="s">
        <v>407</v>
      </c>
      <c r="C148" t="s">
        <v>407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407</v>
      </c>
      <c r="J148" t="s">
        <v>407</v>
      </c>
      <c r="K148" t="s">
        <v>407</v>
      </c>
      <c r="L148" t="s">
        <v>407</v>
      </c>
      <c r="M148" t="s">
        <v>407</v>
      </c>
      <c r="N148" t="s">
        <v>407</v>
      </c>
      <c r="O148" t="s">
        <v>407</v>
      </c>
      <c r="P148" t="s">
        <v>407</v>
      </c>
      <c r="Q148" t="s">
        <v>407</v>
      </c>
      <c r="R148" t="s">
        <v>407</v>
      </c>
      <c r="S148" t="s">
        <v>407</v>
      </c>
      <c r="T148" t="s">
        <v>407</v>
      </c>
      <c r="U148" t="s">
        <v>407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407</v>
      </c>
      <c r="AB148" t="s">
        <v>407</v>
      </c>
      <c r="AC148" t="s">
        <v>801</v>
      </c>
      <c r="AD148" t="s">
        <v>800</v>
      </c>
      <c r="AE148">
        <v>10</v>
      </c>
      <c r="AF148">
        <v>7</v>
      </c>
      <c r="AG148">
        <v>1</v>
      </c>
      <c r="AH148" t="s">
        <v>447</v>
      </c>
      <c r="AJ148" t="s">
        <v>65</v>
      </c>
      <c r="AK148" t="s">
        <v>114</v>
      </c>
      <c r="AM148">
        <v>3966</v>
      </c>
      <c r="AN148">
        <v>349</v>
      </c>
    </row>
    <row r="149" spans="1:40" x14ac:dyDescent="0.25">
      <c r="A149" t="s">
        <v>407</v>
      </c>
      <c r="B149" t="s">
        <v>407</v>
      </c>
      <c r="C149" t="s">
        <v>407</v>
      </c>
      <c r="D149" t="s">
        <v>407</v>
      </c>
      <c r="E149" t="s">
        <v>407</v>
      </c>
      <c r="F149" t="s">
        <v>407</v>
      </c>
      <c r="G149" t="s">
        <v>407</v>
      </c>
      <c r="H149" t="s">
        <v>407</v>
      </c>
      <c r="I149" t="s">
        <v>407</v>
      </c>
      <c r="J149" t="s">
        <v>407</v>
      </c>
      <c r="K149" t="s">
        <v>407</v>
      </c>
      <c r="L149" t="s">
        <v>407</v>
      </c>
      <c r="M149" t="s">
        <v>407</v>
      </c>
      <c r="N149" t="s">
        <v>407</v>
      </c>
      <c r="O149" t="s">
        <v>407</v>
      </c>
      <c r="P149" t="s">
        <v>407</v>
      </c>
      <c r="Q149" t="s">
        <v>407</v>
      </c>
      <c r="R149" t="s">
        <v>407</v>
      </c>
      <c r="S149" t="s">
        <v>407</v>
      </c>
      <c r="T149" t="s">
        <v>407</v>
      </c>
      <c r="U149" t="s">
        <v>407</v>
      </c>
      <c r="V149" t="s">
        <v>407</v>
      </c>
      <c r="W149" t="s">
        <v>407</v>
      </c>
      <c r="X149" t="s">
        <v>407</v>
      </c>
      <c r="Y149" t="s">
        <v>407</v>
      </c>
      <c r="Z149" t="s">
        <v>407</v>
      </c>
      <c r="AA149" t="s">
        <v>407</v>
      </c>
      <c r="AB149" t="s">
        <v>407</v>
      </c>
      <c r="AC149" t="s">
        <v>801</v>
      </c>
      <c r="AD149" t="s">
        <v>800</v>
      </c>
      <c r="AE149">
        <v>10</v>
      </c>
      <c r="AF149">
        <v>8</v>
      </c>
      <c r="AH149" t="s">
        <v>411</v>
      </c>
      <c r="AJ149" t="s">
        <v>41</v>
      </c>
      <c r="AK149" t="s">
        <v>119</v>
      </c>
      <c r="AM149">
        <v>4354</v>
      </c>
      <c r="AN149">
        <v>656</v>
      </c>
    </row>
    <row r="150" spans="1:40" x14ac:dyDescent="0.25">
      <c r="A150" t="s">
        <v>407</v>
      </c>
      <c r="B150" t="s">
        <v>407</v>
      </c>
      <c r="C150" t="s">
        <v>407</v>
      </c>
      <c r="D150" t="s">
        <v>407</v>
      </c>
      <c r="E150" t="s">
        <v>407</v>
      </c>
      <c r="F150" t="s">
        <v>407</v>
      </c>
      <c r="G150" t="s">
        <v>407</v>
      </c>
      <c r="H150" t="s">
        <v>407</v>
      </c>
      <c r="I150" t="s">
        <v>407</v>
      </c>
      <c r="J150" t="s">
        <v>407</v>
      </c>
      <c r="K150" t="s">
        <v>407</v>
      </c>
      <c r="L150" t="s">
        <v>407</v>
      </c>
      <c r="M150" t="s">
        <v>407</v>
      </c>
      <c r="N150" t="s">
        <v>407</v>
      </c>
      <c r="O150" t="s">
        <v>407</v>
      </c>
      <c r="P150" t="s">
        <v>407</v>
      </c>
      <c r="Q150" t="s">
        <v>407</v>
      </c>
      <c r="R150" t="s">
        <v>407</v>
      </c>
      <c r="S150" t="s">
        <v>407</v>
      </c>
      <c r="T150" t="s">
        <v>407</v>
      </c>
      <c r="U150" t="s">
        <v>407</v>
      </c>
      <c r="V150" t="s">
        <v>407</v>
      </c>
      <c r="W150" t="s">
        <v>407</v>
      </c>
      <c r="X150" t="s">
        <v>407</v>
      </c>
      <c r="Y150" t="s">
        <v>407</v>
      </c>
      <c r="Z150" t="s">
        <v>407</v>
      </c>
      <c r="AA150" t="s">
        <v>407</v>
      </c>
      <c r="AB150" t="s">
        <v>407</v>
      </c>
      <c r="AC150" t="s">
        <v>801</v>
      </c>
      <c r="AD150" t="s">
        <v>800</v>
      </c>
      <c r="AE150">
        <v>10</v>
      </c>
      <c r="AF150">
        <v>9</v>
      </c>
      <c r="AH150" t="s">
        <v>415</v>
      </c>
      <c r="AJ150" t="s">
        <v>44</v>
      </c>
      <c r="AK150" t="s">
        <v>120</v>
      </c>
      <c r="AM150">
        <v>4325</v>
      </c>
      <c r="AN150">
        <v>1967</v>
      </c>
    </row>
    <row r="151" spans="1:40" x14ac:dyDescent="0.25">
      <c r="A151" t="s">
        <v>407</v>
      </c>
      <c r="B151" t="s">
        <v>407</v>
      </c>
      <c r="C151" t="s">
        <v>407</v>
      </c>
      <c r="D151" t="s">
        <v>407</v>
      </c>
      <c r="E151" t="s">
        <v>407</v>
      </c>
      <c r="F151" t="s">
        <v>407</v>
      </c>
      <c r="G151" t="s">
        <v>407</v>
      </c>
      <c r="H151" t="s">
        <v>407</v>
      </c>
      <c r="I151" t="s">
        <v>407</v>
      </c>
      <c r="J151" t="s">
        <v>407</v>
      </c>
      <c r="K151" t="s">
        <v>407</v>
      </c>
      <c r="L151" t="s">
        <v>407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407</v>
      </c>
      <c r="S151" t="s">
        <v>407</v>
      </c>
      <c r="T151" t="s">
        <v>407</v>
      </c>
      <c r="U151" t="s">
        <v>407</v>
      </c>
      <c r="V151" t="s">
        <v>407</v>
      </c>
      <c r="W151" t="s">
        <v>407</v>
      </c>
      <c r="X151" t="s">
        <v>407</v>
      </c>
      <c r="Y151" t="s">
        <v>407</v>
      </c>
      <c r="Z151" t="s">
        <v>407</v>
      </c>
      <c r="AA151" t="s">
        <v>407</v>
      </c>
      <c r="AB151" t="s">
        <v>407</v>
      </c>
      <c r="AC151" t="s">
        <v>801</v>
      </c>
      <c r="AD151" t="s">
        <v>800</v>
      </c>
      <c r="AE151">
        <v>10</v>
      </c>
      <c r="AF151">
        <v>10</v>
      </c>
      <c r="AH151" t="s">
        <v>408</v>
      </c>
      <c r="AJ151" t="s">
        <v>37</v>
      </c>
      <c r="AK151" t="s">
        <v>115</v>
      </c>
      <c r="AM151">
        <v>2044</v>
      </c>
      <c r="AN151">
        <v>3384</v>
      </c>
    </row>
    <row r="152" spans="1:40" x14ac:dyDescent="0.25">
      <c r="A152" t="s">
        <v>407</v>
      </c>
      <c r="B152" t="s">
        <v>407</v>
      </c>
      <c r="C152" t="s">
        <v>407</v>
      </c>
      <c r="D152" t="s">
        <v>407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803</v>
      </c>
      <c r="AD152" t="s">
        <v>802</v>
      </c>
      <c r="AE152">
        <v>10</v>
      </c>
      <c r="AF152">
        <v>1</v>
      </c>
      <c r="AH152" t="s">
        <v>408</v>
      </c>
      <c r="AJ152" t="s">
        <v>37</v>
      </c>
      <c r="AK152" t="s">
        <v>115</v>
      </c>
      <c r="AM152">
        <v>1629</v>
      </c>
      <c r="AN152">
        <v>2604</v>
      </c>
    </row>
    <row r="153" spans="1:40" x14ac:dyDescent="0.25">
      <c r="A153" t="s">
        <v>407</v>
      </c>
      <c r="B153" t="s">
        <v>407</v>
      </c>
      <c r="C153" t="s">
        <v>407</v>
      </c>
      <c r="D153" t="s">
        <v>407</v>
      </c>
      <c r="E153" t="s">
        <v>407</v>
      </c>
      <c r="F153" t="s">
        <v>407</v>
      </c>
      <c r="G153" t="s">
        <v>407</v>
      </c>
      <c r="H153" t="s">
        <v>407</v>
      </c>
      <c r="I153" t="s">
        <v>407</v>
      </c>
      <c r="J153" t="s">
        <v>407</v>
      </c>
      <c r="K153" t="s">
        <v>407</v>
      </c>
      <c r="L153" t="s">
        <v>407</v>
      </c>
      <c r="M153" t="s">
        <v>407</v>
      </c>
      <c r="N153" t="s">
        <v>407</v>
      </c>
      <c r="O153" t="s">
        <v>407</v>
      </c>
      <c r="P153" t="s">
        <v>407</v>
      </c>
      <c r="Q153" t="s">
        <v>407</v>
      </c>
      <c r="R153" t="s">
        <v>407</v>
      </c>
      <c r="S153" t="s">
        <v>407</v>
      </c>
      <c r="T153" t="s">
        <v>407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803</v>
      </c>
      <c r="AD153" t="s">
        <v>802</v>
      </c>
      <c r="AE153">
        <v>10</v>
      </c>
      <c r="AF153">
        <v>2</v>
      </c>
      <c r="AH153" t="s">
        <v>408</v>
      </c>
      <c r="AJ153" t="s">
        <v>37</v>
      </c>
      <c r="AK153" t="s">
        <v>115</v>
      </c>
      <c r="AM153">
        <v>2041</v>
      </c>
      <c r="AN153">
        <v>1869</v>
      </c>
    </row>
    <row r="154" spans="1:40" x14ac:dyDescent="0.25">
      <c r="A154" t="s">
        <v>407</v>
      </c>
      <c r="B154" t="s">
        <v>407</v>
      </c>
      <c r="C154" t="s">
        <v>407</v>
      </c>
      <c r="D154" t="s">
        <v>407</v>
      </c>
      <c r="E154" t="s">
        <v>407</v>
      </c>
      <c r="F154" t="s">
        <v>407</v>
      </c>
      <c r="G154" t="s">
        <v>407</v>
      </c>
      <c r="H154" t="s">
        <v>407</v>
      </c>
      <c r="I154" t="s">
        <v>407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407</v>
      </c>
      <c r="P154" t="s">
        <v>407</v>
      </c>
      <c r="Q154" t="s">
        <v>407</v>
      </c>
      <c r="R154" t="s">
        <v>407</v>
      </c>
      <c r="S154" t="s">
        <v>407</v>
      </c>
      <c r="T154" t="s">
        <v>407</v>
      </c>
      <c r="U154" t="s">
        <v>407</v>
      </c>
      <c r="V154" t="s">
        <v>407</v>
      </c>
      <c r="W154" t="s">
        <v>407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803</v>
      </c>
      <c r="AD154" t="s">
        <v>802</v>
      </c>
      <c r="AE154">
        <v>10</v>
      </c>
      <c r="AF154">
        <v>3</v>
      </c>
      <c r="AG154">
        <v>3</v>
      </c>
      <c r="AH154" t="s">
        <v>410</v>
      </c>
      <c r="AJ154" t="s">
        <v>40</v>
      </c>
      <c r="AK154" t="s">
        <v>118</v>
      </c>
      <c r="AM154">
        <v>1262</v>
      </c>
      <c r="AN154">
        <v>2666</v>
      </c>
    </row>
    <row r="155" spans="1:40" x14ac:dyDescent="0.25">
      <c r="A155" t="s">
        <v>407</v>
      </c>
      <c r="B155" t="s">
        <v>407</v>
      </c>
      <c r="C155" t="s">
        <v>407</v>
      </c>
      <c r="D155" t="s">
        <v>407</v>
      </c>
      <c r="E155" t="s">
        <v>407</v>
      </c>
      <c r="F155" t="s">
        <v>407</v>
      </c>
      <c r="G155" t="s">
        <v>407</v>
      </c>
      <c r="H155" t="s">
        <v>407</v>
      </c>
      <c r="I155" t="s">
        <v>407</v>
      </c>
      <c r="J155" t="s">
        <v>407</v>
      </c>
      <c r="K155" t="s">
        <v>407</v>
      </c>
      <c r="L155" t="s">
        <v>407</v>
      </c>
      <c r="M155" t="s">
        <v>407</v>
      </c>
      <c r="N155" t="s">
        <v>407</v>
      </c>
      <c r="O155" t="s">
        <v>407</v>
      </c>
      <c r="P155" t="s">
        <v>407</v>
      </c>
      <c r="Q155" t="s">
        <v>407</v>
      </c>
      <c r="R155" t="s">
        <v>407</v>
      </c>
      <c r="S155" t="s">
        <v>407</v>
      </c>
      <c r="T155" t="s">
        <v>407</v>
      </c>
      <c r="U155" t="s">
        <v>407</v>
      </c>
      <c r="V155" t="s">
        <v>407</v>
      </c>
      <c r="W155" t="s">
        <v>407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803</v>
      </c>
      <c r="AD155" t="s">
        <v>802</v>
      </c>
      <c r="AE155">
        <v>10</v>
      </c>
      <c r="AF155">
        <v>4</v>
      </c>
      <c r="AG155">
        <v>3</v>
      </c>
      <c r="AH155" t="s">
        <v>410</v>
      </c>
      <c r="AJ155" t="s">
        <v>40</v>
      </c>
      <c r="AK155" t="s">
        <v>118</v>
      </c>
      <c r="AM155">
        <v>3994</v>
      </c>
      <c r="AN155">
        <v>2540</v>
      </c>
    </row>
    <row r="156" spans="1:40" x14ac:dyDescent="0.25">
      <c r="A156" t="s">
        <v>407</v>
      </c>
      <c r="B156" t="s">
        <v>407</v>
      </c>
      <c r="C156" t="s">
        <v>407</v>
      </c>
      <c r="D156" t="s">
        <v>407</v>
      </c>
      <c r="E156" t="s">
        <v>407</v>
      </c>
      <c r="F156" t="s">
        <v>407</v>
      </c>
      <c r="G156" t="s">
        <v>407</v>
      </c>
      <c r="H156" t="s">
        <v>407</v>
      </c>
      <c r="I156" t="s">
        <v>407</v>
      </c>
      <c r="J156" t="s">
        <v>407</v>
      </c>
      <c r="K156" t="s">
        <v>407</v>
      </c>
      <c r="L156" t="s">
        <v>407</v>
      </c>
      <c r="M156" t="s">
        <v>407</v>
      </c>
      <c r="N156" t="s">
        <v>407</v>
      </c>
      <c r="O156" t="s">
        <v>407</v>
      </c>
      <c r="P156" t="s">
        <v>407</v>
      </c>
      <c r="Q156" t="s">
        <v>407</v>
      </c>
      <c r="R156" t="s">
        <v>407</v>
      </c>
      <c r="S156" t="s">
        <v>407</v>
      </c>
      <c r="T156" t="s">
        <v>407</v>
      </c>
      <c r="U156" t="s">
        <v>407</v>
      </c>
      <c r="V156" t="s">
        <v>407</v>
      </c>
      <c r="W156" t="s">
        <v>407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803</v>
      </c>
      <c r="AD156" t="s">
        <v>802</v>
      </c>
      <c r="AE156">
        <v>10</v>
      </c>
      <c r="AF156">
        <v>5</v>
      </c>
      <c r="AH156" t="s">
        <v>408</v>
      </c>
      <c r="AJ156" t="s">
        <v>37</v>
      </c>
      <c r="AK156" t="s">
        <v>115</v>
      </c>
      <c r="AM156">
        <v>3874</v>
      </c>
      <c r="AN156">
        <v>982</v>
      </c>
    </row>
    <row r="157" spans="1:40" x14ac:dyDescent="0.25">
      <c r="A157" t="s">
        <v>407</v>
      </c>
      <c r="B157" t="s">
        <v>407</v>
      </c>
      <c r="C157" t="s">
        <v>407</v>
      </c>
      <c r="D157" t="s">
        <v>407</v>
      </c>
      <c r="E157" t="s">
        <v>407</v>
      </c>
      <c r="F157" t="s">
        <v>407</v>
      </c>
      <c r="G157" t="s">
        <v>407</v>
      </c>
      <c r="H157" t="s">
        <v>407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407</v>
      </c>
      <c r="O157" t="s">
        <v>407</v>
      </c>
      <c r="P157" t="s">
        <v>407</v>
      </c>
      <c r="Q157" t="s">
        <v>407</v>
      </c>
      <c r="R157" t="s">
        <v>407</v>
      </c>
      <c r="S157" t="s">
        <v>407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803</v>
      </c>
      <c r="AD157" t="s">
        <v>802</v>
      </c>
      <c r="AE157">
        <v>10</v>
      </c>
      <c r="AF157">
        <v>6</v>
      </c>
      <c r="AG157">
        <v>3</v>
      </c>
      <c r="AH157" t="s">
        <v>410</v>
      </c>
      <c r="AJ157" t="s">
        <v>40</v>
      </c>
      <c r="AK157" t="s">
        <v>118</v>
      </c>
      <c r="AM157">
        <v>2191</v>
      </c>
      <c r="AN157">
        <v>1606</v>
      </c>
    </row>
    <row r="158" spans="1:40" x14ac:dyDescent="0.25">
      <c r="A158" t="s">
        <v>407</v>
      </c>
      <c r="B158" t="s">
        <v>407</v>
      </c>
      <c r="C158" t="s">
        <v>407</v>
      </c>
      <c r="D158" t="s">
        <v>407</v>
      </c>
      <c r="E158" t="s">
        <v>407</v>
      </c>
      <c r="F158" t="s">
        <v>407</v>
      </c>
      <c r="G158" t="s">
        <v>407</v>
      </c>
      <c r="H158" t="s">
        <v>407</v>
      </c>
      <c r="I158" t="s">
        <v>407</v>
      </c>
      <c r="J158" t="s">
        <v>407</v>
      </c>
      <c r="K158" t="s">
        <v>407</v>
      </c>
      <c r="L158" t="s">
        <v>407</v>
      </c>
      <c r="M158" t="s">
        <v>407</v>
      </c>
      <c r="N158" t="s">
        <v>407</v>
      </c>
      <c r="O158" t="s">
        <v>407</v>
      </c>
      <c r="P158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V158" t="s">
        <v>407</v>
      </c>
      <c r="W158" t="s">
        <v>407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803</v>
      </c>
      <c r="AD158" t="s">
        <v>802</v>
      </c>
      <c r="AE158">
        <v>10</v>
      </c>
      <c r="AF158">
        <v>7</v>
      </c>
      <c r="AH158" t="s">
        <v>408</v>
      </c>
      <c r="AJ158" t="s">
        <v>37</v>
      </c>
      <c r="AK158" t="s">
        <v>115</v>
      </c>
      <c r="AM158">
        <v>3429</v>
      </c>
      <c r="AN158">
        <v>1714</v>
      </c>
    </row>
    <row r="159" spans="1:40" x14ac:dyDescent="0.25">
      <c r="A159" t="s">
        <v>407</v>
      </c>
      <c r="B159" t="s">
        <v>407</v>
      </c>
      <c r="C159" t="s">
        <v>407</v>
      </c>
      <c r="D159" t="s">
        <v>407</v>
      </c>
      <c r="E159" t="s">
        <v>407</v>
      </c>
      <c r="F159" t="s">
        <v>407</v>
      </c>
      <c r="G159" t="s">
        <v>407</v>
      </c>
      <c r="H159" t="s">
        <v>407</v>
      </c>
      <c r="I159" t="s">
        <v>407</v>
      </c>
      <c r="J159" t="s">
        <v>407</v>
      </c>
      <c r="K159" t="s">
        <v>407</v>
      </c>
      <c r="L159" t="s">
        <v>407</v>
      </c>
      <c r="M159" t="s">
        <v>407</v>
      </c>
      <c r="N159" t="s">
        <v>407</v>
      </c>
      <c r="O159" t="s">
        <v>407</v>
      </c>
      <c r="P159" t="s">
        <v>407</v>
      </c>
      <c r="Q159" t="s">
        <v>407</v>
      </c>
      <c r="R159" t="s">
        <v>407</v>
      </c>
      <c r="S159" t="s">
        <v>407</v>
      </c>
      <c r="T159" t="s">
        <v>407</v>
      </c>
      <c r="U159" t="s">
        <v>407</v>
      </c>
      <c r="V159" t="s">
        <v>407</v>
      </c>
      <c r="W159" t="s">
        <v>407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803</v>
      </c>
      <c r="AD159" t="s">
        <v>802</v>
      </c>
      <c r="AE159">
        <v>10</v>
      </c>
      <c r="AF159">
        <v>8</v>
      </c>
      <c r="AH159" t="s">
        <v>408</v>
      </c>
      <c r="AJ159" t="s">
        <v>37</v>
      </c>
      <c r="AK159" t="s">
        <v>115</v>
      </c>
      <c r="AM159">
        <v>1379</v>
      </c>
      <c r="AN159">
        <v>2743</v>
      </c>
    </row>
    <row r="160" spans="1:40" x14ac:dyDescent="0.25">
      <c r="A160" t="s">
        <v>407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407</v>
      </c>
      <c r="I160" t="s">
        <v>407</v>
      </c>
      <c r="J160" t="s">
        <v>407</v>
      </c>
      <c r="K160" t="s">
        <v>407</v>
      </c>
      <c r="L160" t="s">
        <v>407</v>
      </c>
      <c r="M160" t="s">
        <v>407</v>
      </c>
      <c r="N160" t="s">
        <v>407</v>
      </c>
      <c r="O160" t="s">
        <v>407</v>
      </c>
      <c r="P160" t="s">
        <v>407</v>
      </c>
      <c r="Q160" t="s">
        <v>407</v>
      </c>
      <c r="R160" t="s">
        <v>407</v>
      </c>
      <c r="S160" t="s">
        <v>407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803</v>
      </c>
      <c r="AD160" t="s">
        <v>802</v>
      </c>
      <c r="AE160">
        <v>10</v>
      </c>
      <c r="AF160">
        <v>9</v>
      </c>
      <c r="AH160" t="s">
        <v>416</v>
      </c>
      <c r="AJ160" t="s">
        <v>46</v>
      </c>
      <c r="AK160" t="s">
        <v>115</v>
      </c>
      <c r="AM160">
        <v>3899</v>
      </c>
      <c r="AN160">
        <v>2465</v>
      </c>
    </row>
    <row r="161" spans="1:40" x14ac:dyDescent="0.25">
      <c r="A161" t="s">
        <v>407</v>
      </c>
      <c r="B161" t="s">
        <v>407</v>
      </c>
      <c r="C161" t="s">
        <v>407</v>
      </c>
      <c r="D161" t="s">
        <v>407</v>
      </c>
      <c r="E161" t="s">
        <v>407</v>
      </c>
      <c r="F161" t="s">
        <v>407</v>
      </c>
      <c r="G161" t="s">
        <v>407</v>
      </c>
      <c r="H161" t="s">
        <v>407</v>
      </c>
      <c r="I161" t="s">
        <v>407</v>
      </c>
      <c r="J161" t="s">
        <v>407</v>
      </c>
      <c r="K161" t="s">
        <v>407</v>
      </c>
      <c r="L161" t="s">
        <v>407</v>
      </c>
      <c r="M161" t="s">
        <v>407</v>
      </c>
      <c r="N161" t="s">
        <v>407</v>
      </c>
      <c r="O161" t="s">
        <v>407</v>
      </c>
      <c r="P161" t="s">
        <v>407</v>
      </c>
      <c r="Q161" t="s">
        <v>407</v>
      </c>
      <c r="R161" t="s">
        <v>407</v>
      </c>
      <c r="S161" t="s">
        <v>407</v>
      </c>
      <c r="T161" t="s">
        <v>407</v>
      </c>
      <c r="U161" t="s">
        <v>407</v>
      </c>
      <c r="V161" t="s">
        <v>407</v>
      </c>
      <c r="W161" t="s">
        <v>407</v>
      </c>
      <c r="X161" t="s">
        <v>407</v>
      </c>
      <c r="Y161" t="s">
        <v>407</v>
      </c>
      <c r="Z161" t="s">
        <v>407</v>
      </c>
      <c r="AA161" t="s">
        <v>407</v>
      </c>
      <c r="AB161" t="s">
        <v>407</v>
      </c>
      <c r="AC161" t="s">
        <v>803</v>
      </c>
      <c r="AD161" t="s">
        <v>802</v>
      </c>
      <c r="AE161">
        <v>10</v>
      </c>
      <c r="AF161">
        <v>10</v>
      </c>
      <c r="AH161" t="s">
        <v>408</v>
      </c>
      <c r="AJ161" t="s">
        <v>37</v>
      </c>
      <c r="AK161" t="s">
        <v>115</v>
      </c>
      <c r="AM161">
        <v>3658</v>
      </c>
      <c r="AN161">
        <v>2114</v>
      </c>
    </row>
    <row r="162" spans="1:40" x14ac:dyDescent="0.25">
      <c r="A162" t="s">
        <v>407</v>
      </c>
      <c r="B162" t="s">
        <v>407</v>
      </c>
      <c r="C162" t="s">
        <v>407</v>
      </c>
      <c r="D162" t="s">
        <v>407</v>
      </c>
      <c r="E162" t="s">
        <v>407</v>
      </c>
      <c r="F162" t="s">
        <v>407</v>
      </c>
      <c r="G162" t="s">
        <v>407</v>
      </c>
      <c r="H162" t="s">
        <v>407</v>
      </c>
      <c r="I162" t="s">
        <v>407</v>
      </c>
      <c r="J162" t="s">
        <v>407</v>
      </c>
      <c r="K162" t="s">
        <v>407</v>
      </c>
      <c r="L162" t="s">
        <v>407</v>
      </c>
      <c r="M162" t="s">
        <v>407</v>
      </c>
      <c r="N162" t="s">
        <v>407</v>
      </c>
      <c r="O162" t="s">
        <v>407</v>
      </c>
      <c r="P162" t="s">
        <v>407</v>
      </c>
      <c r="Q162" t="s">
        <v>407</v>
      </c>
      <c r="R162" t="s">
        <v>407</v>
      </c>
      <c r="S162" t="s">
        <v>407</v>
      </c>
      <c r="T162" t="s">
        <v>407</v>
      </c>
      <c r="U162" t="s">
        <v>407</v>
      </c>
      <c r="V162" t="s">
        <v>407</v>
      </c>
      <c r="W162" t="s">
        <v>407</v>
      </c>
      <c r="X162" t="s">
        <v>407</v>
      </c>
      <c r="Y162" t="s">
        <v>407</v>
      </c>
      <c r="Z162" t="s">
        <v>407</v>
      </c>
      <c r="AA162" t="s">
        <v>407</v>
      </c>
      <c r="AB162" t="s">
        <v>407</v>
      </c>
      <c r="AC162" t="s">
        <v>805</v>
      </c>
      <c r="AD162" t="s">
        <v>804</v>
      </c>
      <c r="AE162">
        <v>10</v>
      </c>
      <c r="AF162">
        <v>1</v>
      </c>
      <c r="AG162">
        <v>3</v>
      </c>
      <c r="AH162" t="s">
        <v>410</v>
      </c>
      <c r="AJ162" t="s">
        <v>40</v>
      </c>
      <c r="AK162" t="s">
        <v>118</v>
      </c>
      <c r="AM162">
        <v>3587</v>
      </c>
      <c r="AN162">
        <v>2393</v>
      </c>
    </row>
    <row r="163" spans="1:40" x14ac:dyDescent="0.25">
      <c r="A163" t="s">
        <v>407</v>
      </c>
      <c r="B163" t="s">
        <v>407</v>
      </c>
      <c r="C163" t="s">
        <v>407</v>
      </c>
      <c r="D163" t="s">
        <v>407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805</v>
      </c>
      <c r="AD163" t="s">
        <v>804</v>
      </c>
      <c r="AE163">
        <v>10</v>
      </c>
      <c r="AF163">
        <v>2</v>
      </c>
      <c r="AH163" t="s">
        <v>408</v>
      </c>
      <c r="AJ163" t="s">
        <v>37</v>
      </c>
      <c r="AK163" t="s">
        <v>115</v>
      </c>
      <c r="AM163">
        <v>3667</v>
      </c>
      <c r="AN163">
        <v>3362</v>
      </c>
    </row>
    <row r="164" spans="1:40" x14ac:dyDescent="0.25">
      <c r="A164" t="s">
        <v>407</v>
      </c>
      <c r="B164" t="s">
        <v>407</v>
      </c>
      <c r="C164" t="s">
        <v>407</v>
      </c>
      <c r="D164" t="s">
        <v>407</v>
      </c>
      <c r="E164" t="s">
        <v>407</v>
      </c>
      <c r="F164" t="s">
        <v>407</v>
      </c>
      <c r="G164" t="s">
        <v>407</v>
      </c>
      <c r="H164" t="s">
        <v>407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407</v>
      </c>
      <c r="O164" t="s">
        <v>407</v>
      </c>
      <c r="P164" t="s">
        <v>407</v>
      </c>
      <c r="Q164" t="s">
        <v>407</v>
      </c>
      <c r="R164" t="s">
        <v>407</v>
      </c>
      <c r="S164" t="s">
        <v>407</v>
      </c>
      <c r="T164" t="s">
        <v>407</v>
      </c>
      <c r="U164" t="s">
        <v>407</v>
      </c>
      <c r="V164" t="s">
        <v>407</v>
      </c>
      <c r="W164" t="s">
        <v>407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805</v>
      </c>
      <c r="AD164" t="s">
        <v>804</v>
      </c>
      <c r="AE164">
        <v>10</v>
      </c>
      <c r="AF164">
        <v>3</v>
      </c>
      <c r="AG164">
        <v>3</v>
      </c>
      <c r="AH164" t="s">
        <v>410</v>
      </c>
      <c r="AJ164" t="s">
        <v>40</v>
      </c>
      <c r="AK164" t="s">
        <v>118</v>
      </c>
      <c r="AM164">
        <v>2064</v>
      </c>
      <c r="AN164">
        <v>3299</v>
      </c>
    </row>
    <row r="165" spans="1:40" x14ac:dyDescent="0.25">
      <c r="A165" t="s">
        <v>407</v>
      </c>
      <c r="B165" t="s">
        <v>407</v>
      </c>
      <c r="C165" t="s">
        <v>407</v>
      </c>
      <c r="D165" t="s">
        <v>407</v>
      </c>
      <c r="E165" t="s">
        <v>407</v>
      </c>
      <c r="F165" t="s">
        <v>407</v>
      </c>
      <c r="G165" t="s">
        <v>407</v>
      </c>
      <c r="H165" t="s">
        <v>407</v>
      </c>
      <c r="I165" t="s">
        <v>407</v>
      </c>
      <c r="J165" t="s">
        <v>407</v>
      </c>
      <c r="K165" t="s">
        <v>407</v>
      </c>
      <c r="L165" t="s">
        <v>407</v>
      </c>
      <c r="M165" t="s">
        <v>407</v>
      </c>
      <c r="N165" t="s">
        <v>407</v>
      </c>
      <c r="O165" t="s">
        <v>407</v>
      </c>
      <c r="P165" t="s">
        <v>407</v>
      </c>
      <c r="Q165" t="s">
        <v>407</v>
      </c>
      <c r="R165" t="s">
        <v>407</v>
      </c>
      <c r="S165" t="s">
        <v>407</v>
      </c>
      <c r="T165" t="s">
        <v>407</v>
      </c>
      <c r="U165" t="s">
        <v>407</v>
      </c>
      <c r="V165" t="s">
        <v>407</v>
      </c>
      <c r="W165" t="s">
        <v>407</v>
      </c>
      <c r="X165" t="s">
        <v>407</v>
      </c>
      <c r="Y165" t="s">
        <v>407</v>
      </c>
      <c r="Z165" t="s">
        <v>407</v>
      </c>
      <c r="AA165" t="s">
        <v>407</v>
      </c>
      <c r="AB165" t="s">
        <v>407</v>
      </c>
      <c r="AC165" t="s">
        <v>805</v>
      </c>
      <c r="AD165" t="s">
        <v>804</v>
      </c>
      <c r="AE165">
        <v>10</v>
      </c>
      <c r="AF165">
        <v>4</v>
      </c>
      <c r="AH165" t="s">
        <v>408</v>
      </c>
      <c r="AJ165" t="s">
        <v>37</v>
      </c>
      <c r="AK165" t="s">
        <v>115</v>
      </c>
      <c r="AM165">
        <v>3539</v>
      </c>
      <c r="AN165">
        <v>2268</v>
      </c>
    </row>
    <row r="166" spans="1:40" x14ac:dyDescent="0.25">
      <c r="A166" t="s">
        <v>407</v>
      </c>
      <c r="B166" t="s">
        <v>407</v>
      </c>
      <c r="C166" t="s">
        <v>407</v>
      </c>
      <c r="D166" t="s">
        <v>407</v>
      </c>
      <c r="E166" t="s">
        <v>407</v>
      </c>
      <c r="F166" t="s">
        <v>407</v>
      </c>
      <c r="G166" t="s">
        <v>407</v>
      </c>
      <c r="H166" t="s">
        <v>407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407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805</v>
      </c>
      <c r="AD166" t="s">
        <v>804</v>
      </c>
      <c r="AE166">
        <v>10</v>
      </c>
      <c r="AF166">
        <v>5</v>
      </c>
      <c r="AG166">
        <v>3</v>
      </c>
      <c r="AH166" t="s">
        <v>410</v>
      </c>
      <c r="AJ166" t="s">
        <v>40</v>
      </c>
      <c r="AK166" t="s">
        <v>118</v>
      </c>
      <c r="AM166">
        <v>2774</v>
      </c>
      <c r="AN166">
        <v>2295</v>
      </c>
    </row>
    <row r="167" spans="1:40" x14ac:dyDescent="0.25">
      <c r="A167" t="s">
        <v>407</v>
      </c>
      <c r="B167" t="s">
        <v>407</v>
      </c>
      <c r="C167" t="s">
        <v>407</v>
      </c>
      <c r="D167" t="s">
        <v>407</v>
      </c>
      <c r="E167" t="s">
        <v>407</v>
      </c>
      <c r="F167" t="s">
        <v>407</v>
      </c>
      <c r="G167" t="s">
        <v>407</v>
      </c>
      <c r="H167" t="s">
        <v>407</v>
      </c>
      <c r="I167" t="s">
        <v>407</v>
      </c>
      <c r="J167" t="s">
        <v>407</v>
      </c>
      <c r="K167" t="s">
        <v>407</v>
      </c>
      <c r="L167" t="s">
        <v>407</v>
      </c>
      <c r="M167" t="s">
        <v>407</v>
      </c>
      <c r="N167" t="s">
        <v>407</v>
      </c>
      <c r="O167" t="s">
        <v>407</v>
      </c>
      <c r="P167" t="s">
        <v>407</v>
      </c>
      <c r="Q167" t="s">
        <v>407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407</v>
      </c>
      <c r="AC167" t="s">
        <v>805</v>
      </c>
      <c r="AD167" t="s">
        <v>804</v>
      </c>
      <c r="AE167">
        <v>10</v>
      </c>
      <c r="AF167">
        <v>6</v>
      </c>
      <c r="AH167" t="s">
        <v>408</v>
      </c>
      <c r="AJ167" t="s">
        <v>37</v>
      </c>
      <c r="AK167" t="s">
        <v>115</v>
      </c>
      <c r="AM167">
        <v>3745</v>
      </c>
      <c r="AN167">
        <v>2191</v>
      </c>
    </row>
    <row r="168" spans="1:40" x14ac:dyDescent="0.25">
      <c r="A168" t="s">
        <v>407</v>
      </c>
      <c r="B168" t="s">
        <v>407</v>
      </c>
      <c r="C168" t="s">
        <v>407</v>
      </c>
      <c r="D168" t="s">
        <v>407</v>
      </c>
      <c r="E168" t="s">
        <v>407</v>
      </c>
      <c r="F168" t="s">
        <v>407</v>
      </c>
      <c r="G168" t="s">
        <v>407</v>
      </c>
      <c r="H168" t="s">
        <v>407</v>
      </c>
      <c r="I168" t="s">
        <v>407</v>
      </c>
      <c r="J168" t="s">
        <v>407</v>
      </c>
      <c r="K168" t="s">
        <v>407</v>
      </c>
      <c r="L168" t="s">
        <v>407</v>
      </c>
      <c r="M168" t="s">
        <v>407</v>
      </c>
      <c r="N168" t="s">
        <v>407</v>
      </c>
      <c r="O168" t="s">
        <v>407</v>
      </c>
      <c r="P168" t="s">
        <v>407</v>
      </c>
      <c r="Q168" t="s">
        <v>407</v>
      </c>
      <c r="R168" t="s">
        <v>407</v>
      </c>
      <c r="S168" t="s">
        <v>407</v>
      </c>
      <c r="T168" t="s">
        <v>407</v>
      </c>
      <c r="U168" t="s">
        <v>407</v>
      </c>
      <c r="V168" t="s">
        <v>407</v>
      </c>
      <c r="W168" t="s">
        <v>407</v>
      </c>
      <c r="X168" t="s">
        <v>407</v>
      </c>
      <c r="Y168" t="s">
        <v>407</v>
      </c>
      <c r="Z168" t="s">
        <v>407</v>
      </c>
      <c r="AA168" t="s">
        <v>407</v>
      </c>
      <c r="AB168" t="s">
        <v>407</v>
      </c>
      <c r="AC168" t="s">
        <v>805</v>
      </c>
      <c r="AD168" t="s">
        <v>804</v>
      </c>
      <c r="AE168">
        <v>10</v>
      </c>
      <c r="AF168">
        <v>7</v>
      </c>
      <c r="AG168">
        <v>3</v>
      </c>
      <c r="AH168" t="s">
        <v>410</v>
      </c>
      <c r="AJ168" t="s">
        <v>40</v>
      </c>
      <c r="AK168" t="s">
        <v>118</v>
      </c>
      <c r="AM168">
        <v>3387</v>
      </c>
      <c r="AN168">
        <v>1007</v>
      </c>
    </row>
    <row r="169" spans="1:40" x14ac:dyDescent="0.25">
      <c r="A169" t="s">
        <v>407</v>
      </c>
      <c r="B169" t="s">
        <v>407</v>
      </c>
      <c r="C169" t="s">
        <v>407</v>
      </c>
      <c r="D169" t="s">
        <v>407</v>
      </c>
      <c r="E169" t="s">
        <v>407</v>
      </c>
      <c r="F169" t="s">
        <v>407</v>
      </c>
      <c r="G169" t="s">
        <v>407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407</v>
      </c>
      <c r="O169" t="s">
        <v>407</v>
      </c>
      <c r="P169" t="s">
        <v>407</v>
      </c>
      <c r="Q169" t="s">
        <v>407</v>
      </c>
      <c r="R169" t="s">
        <v>407</v>
      </c>
      <c r="S169" t="s">
        <v>407</v>
      </c>
      <c r="T169" t="s">
        <v>407</v>
      </c>
      <c r="U169" t="s">
        <v>407</v>
      </c>
      <c r="V169" t="s">
        <v>407</v>
      </c>
      <c r="W169" t="s">
        <v>407</v>
      </c>
      <c r="X169" t="s">
        <v>407</v>
      </c>
      <c r="Y169" t="s">
        <v>407</v>
      </c>
      <c r="Z169" t="s">
        <v>407</v>
      </c>
      <c r="AA169" t="s">
        <v>407</v>
      </c>
      <c r="AB169" t="s">
        <v>407</v>
      </c>
      <c r="AC169" t="s">
        <v>805</v>
      </c>
      <c r="AD169" t="s">
        <v>804</v>
      </c>
      <c r="AE169">
        <v>10</v>
      </c>
      <c r="AF169">
        <v>8</v>
      </c>
      <c r="AH169" t="s">
        <v>408</v>
      </c>
      <c r="AJ169" t="s">
        <v>37</v>
      </c>
      <c r="AK169" t="s">
        <v>115</v>
      </c>
      <c r="AM169">
        <v>3517</v>
      </c>
      <c r="AN169">
        <v>376</v>
      </c>
    </row>
    <row r="170" spans="1:40" x14ac:dyDescent="0.25">
      <c r="A170" t="s">
        <v>407</v>
      </c>
      <c r="B170" t="s">
        <v>407</v>
      </c>
      <c r="C170" t="s">
        <v>407</v>
      </c>
      <c r="D170" t="s">
        <v>407</v>
      </c>
      <c r="E170" t="s">
        <v>407</v>
      </c>
      <c r="F170" t="s">
        <v>407</v>
      </c>
      <c r="G170" t="s">
        <v>407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407</v>
      </c>
      <c r="Q170" t="s">
        <v>407</v>
      </c>
      <c r="R170" t="s">
        <v>407</v>
      </c>
      <c r="S170" t="s">
        <v>407</v>
      </c>
      <c r="T170" t="s">
        <v>407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407</v>
      </c>
      <c r="AA170" t="s">
        <v>407</v>
      </c>
      <c r="AB170" t="s">
        <v>407</v>
      </c>
      <c r="AC170" t="s">
        <v>805</v>
      </c>
      <c r="AD170" t="s">
        <v>804</v>
      </c>
      <c r="AE170">
        <v>10</v>
      </c>
      <c r="AF170">
        <v>9</v>
      </c>
      <c r="AH170" t="s">
        <v>411</v>
      </c>
      <c r="AJ170" t="s">
        <v>41</v>
      </c>
      <c r="AK170" t="s">
        <v>119</v>
      </c>
      <c r="AM170">
        <v>3153</v>
      </c>
      <c r="AN170">
        <v>2479</v>
      </c>
    </row>
    <row r="171" spans="1:40" x14ac:dyDescent="0.25">
      <c r="A171" t="s">
        <v>407</v>
      </c>
      <c r="B171" t="s">
        <v>407</v>
      </c>
      <c r="C171" t="s">
        <v>407</v>
      </c>
      <c r="D171" t="s">
        <v>407</v>
      </c>
      <c r="E171" t="s">
        <v>407</v>
      </c>
      <c r="F171" t="s">
        <v>407</v>
      </c>
      <c r="G171" t="s">
        <v>407</v>
      </c>
      <c r="H171" t="s">
        <v>407</v>
      </c>
      <c r="I171" t="s">
        <v>407</v>
      </c>
      <c r="J171" t="s">
        <v>407</v>
      </c>
      <c r="K171" t="s">
        <v>407</v>
      </c>
      <c r="L171" t="s">
        <v>407</v>
      </c>
      <c r="M171" t="s">
        <v>407</v>
      </c>
      <c r="N171" t="s">
        <v>407</v>
      </c>
      <c r="O171" t="s">
        <v>407</v>
      </c>
      <c r="P171" t="s">
        <v>407</v>
      </c>
      <c r="Q171" t="s">
        <v>407</v>
      </c>
      <c r="R171" t="s">
        <v>407</v>
      </c>
      <c r="S171" t="s">
        <v>407</v>
      </c>
      <c r="T171" t="s">
        <v>407</v>
      </c>
      <c r="U171" t="s">
        <v>407</v>
      </c>
      <c r="V171" t="s">
        <v>407</v>
      </c>
      <c r="W171" t="s">
        <v>407</v>
      </c>
      <c r="X171" t="s">
        <v>407</v>
      </c>
      <c r="Y171" t="s">
        <v>407</v>
      </c>
      <c r="Z171" t="s">
        <v>407</v>
      </c>
      <c r="AA171" t="s">
        <v>407</v>
      </c>
      <c r="AB171" t="s">
        <v>407</v>
      </c>
      <c r="AC171" t="s">
        <v>805</v>
      </c>
      <c r="AD171" t="s">
        <v>804</v>
      </c>
      <c r="AE171">
        <v>10</v>
      </c>
      <c r="AF171">
        <v>10</v>
      </c>
      <c r="AH171" t="s">
        <v>408</v>
      </c>
      <c r="AJ171" t="s">
        <v>37</v>
      </c>
      <c r="AK171" t="s">
        <v>115</v>
      </c>
      <c r="AM171">
        <v>1622</v>
      </c>
      <c r="AN171">
        <v>2340</v>
      </c>
    </row>
    <row r="172" spans="1:40" x14ac:dyDescent="0.25">
      <c r="A172" t="s">
        <v>407</v>
      </c>
      <c r="B172" t="s">
        <v>407</v>
      </c>
      <c r="C172" t="s">
        <v>407</v>
      </c>
      <c r="D172" t="s">
        <v>407</v>
      </c>
      <c r="E172" t="s">
        <v>407</v>
      </c>
      <c r="F172" t="s">
        <v>407</v>
      </c>
      <c r="G172" t="s">
        <v>407</v>
      </c>
      <c r="H172" t="s">
        <v>407</v>
      </c>
      <c r="I172" t="s">
        <v>407</v>
      </c>
      <c r="J172" t="s">
        <v>407</v>
      </c>
      <c r="K172" t="s">
        <v>407</v>
      </c>
      <c r="L172" t="s">
        <v>407</v>
      </c>
      <c r="M172" t="s">
        <v>407</v>
      </c>
      <c r="N172" t="s">
        <v>407</v>
      </c>
      <c r="O172" t="s">
        <v>407</v>
      </c>
      <c r="P172" t="s">
        <v>407</v>
      </c>
      <c r="Q172" t="s">
        <v>407</v>
      </c>
      <c r="R172" t="s">
        <v>407</v>
      </c>
      <c r="S172" t="s">
        <v>407</v>
      </c>
      <c r="T172" t="s">
        <v>407</v>
      </c>
      <c r="U172" t="s">
        <v>407</v>
      </c>
      <c r="V172" t="s">
        <v>407</v>
      </c>
      <c r="W172" t="s">
        <v>407</v>
      </c>
      <c r="X172" t="s">
        <v>407</v>
      </c>
      <c r="Y172" t="s">
        <v>407</v>
      </c>
      <c r="Z172" t="s">
        <v>407</v>
      </c>
      <c r="AA172" t="s">
        <v>407</v>
      </c>
      <c r="AB172" t="s">
        <v>407</v>
      </c>
      <c r="AC172" t="s">
        <v>807</v>
      </c>
      <c r="AD172" t="s">
        <v>806</v>
      </c>
      <c r="AE172">
        <v>10</v>
      </c>
      <c r="AF172">
        <v>1</v>
      </c>
      <c r="AH172" t="s">
        <v>408</v>
      </c>
      <c r="AJ172" t="s">
        <v>37</v>
      </c>
      <c r="AK172" t="s">
        <v>115</v>
      </c>
      <c r="AM172">
        <v>1584</v>
      </c>
      <c r="AN172">
        <v>2218</v>
      </c>
    </row>
    <row r="173" spans="1:40" x14ac:dyDescent="0.25">
      <c r="A173" t="s">
        <v>407</v>
      </c>
      <c r="B173" t="s">
        <v>407</v>
      </c>
      <c r="C173" t="s">
        <v>407</v>
      </c>
      <c r="D173" t="s">
        <v>407</v>
      </c>
      <c r="E173" t="s">
        <v>407</v>
      </c>
      <c r="F173" t="s">
        <v>407</v>
      </c>
      <c r="G173" t="s">
        <v>407</v>
      </c>
      <c r="H173" t="s">
        <v>407</v>
      </c>
      <c r="I173" t="s">
        <v>407</v>
      </c>
      <c r="J173" t="s">
        <v>407</v>
      </c>
      <c r="K173" t="s">
        <v>407</v>
      </c>
      <c r="L173" t="s">
        <v>407</v>
      </c>
      <c r="M173" t="s">
        <v>407</v>
      </c>
      <c r="N173" t="s">
        <v>407</v>
      </c>
      <c r="O173" t="s">
        <v>407</v>
      </c>
      <c r="P173" t="s">
        <v>407</v>
      </c>
      <c r="Q173" t="s">
        <v>407</v>
      </c>
      <c r="R173" t="s">
        <v>407</v>
      </c>
      <c r="S173" t="s">
        <v>407</v>
      </c>
      <c r="T173" t="s">
        <v>407</v>
      </c>
      <c r="U173" t="s">
        <v>407</v>
      </c>
      <c r="V173" t="s">
        <v>407</v>
      </c>
      <c r="W173" t="s">
        <v>407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807</v>
      </c>
      <c r="AD173" t="s">
        <v>806</v>
      </c>
      <c r="AE173">
        <v>10</v>
      </c>
      <c r="AF173">
        <v>2</v>
      </c>
      <c r="AG173">
        <v>1</v>
      </c>
      <c r="AH173" t="s">
        <v>412</v>
      </c>
      <c r="AJ173" t="s">
        <v>42</v>
      </c>
      <c r="AK173" t="s">
        <v>114</v>
      </c>
      <c r="AM173">
        <v>3442</v>
      </c>
      <c r="AN173">
        <v>3263</v>
      </c>
    </row>
    <row r="174" spans="1:40" x14ac:dyDescent="0.25">
      <c r="A174" t="s">
        <v>407</v>
      </c>
      <c r="B174" t="s">
        <v>407</v>
      </c>
      <c r="C174" t="s">
        <v>407</v>
      </c>
      <c r="D174" t="s">
        <v>407</v>
      </c>
      <c r="E174" t="s">
        <v>407</v>
      </c>
      <c r="F174" t="s">
        <v>407</v>
      </c>
      <c r="G174" t="s">
        <v>407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407</v>
      </c>
      <c r="O174" t="s">
        <v>407</v>
      </c>
      <c r="P174" t="s">
        <v>407</v>
      </c>
      <c r="Q174" t="s">
        <v>407</v>
      </c>
      <c r="R174" t="s">
        <v>407</v>
      </c>
      <c r="S174" t="s">
        <v>407</v>
      </c>
      <c r="T174" t="s">
        <v>407</v>
      </c>
      <c r="U174" t="s">
        <v>407</v>
      </c>
      <c r="V174" t="s">
        <v>407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807</v>
      </c>
      <c r="AD174" t="s">
        <v>806</v>
      </c>
      <c r="AE174">
        <v>10</v>
      </c>
      <c r="AF174">
        <v>3</v>
      </c>
      <c r="AH174" t="s">
        <v>408</v>
      </c>
      <c r="AJ174" t="s">
        <v>37</v>
      </c>
      <c r="AK174" t="s">
        <v>115</v>
      </c>
      <c r="AM174">
        <v>4390</v>
      </c>
      <c r="AN174">
        <v>2933</v>
      </c>
    </row>
    <row r="175" spans="1:40" x14ac:dyDescent="0.25">
      <c r="A175" t="s">
        <v>407</v>
      </c>
      <c r="B175" t="s">
        <v>407</v>
      </c>
      <c r="C175" t="s">
        <v>407</v>
      </c>
      <c r="D175" t="s">
        <v>407</v>
      </c>
      <c r="E175" t="s">
        <v>407</v>
      </c>
      <c r="F175" t="s">
        <v>407</v>
      </c>
      <c r="G175" t="s">
        <v>407</v>
      </c>
      <c r="H175" t="s">
        <v>407</v>
      </c>
      <c r="I175" t="s">
        <v>407</v>
      </c>
      <c r="J175" t="s">
        <v>407</v>
      </c>
      <c r="K175" t="s">
        <v>407</v>
      </c>
      <c r="L175" t="s">
        <v>407</v>
      </c>
      <c r="M175" t="s">
        <v>407</v>
      </c>
      <c r="N175" t="s">
        <v>407</v>
      </c>
      <c r="O175" t="s">
        <v>407</v>
      </c>
      <c r="P175" t="s">
        <v>407</v>
      </c>
      <c r="Q175" t="s">
        <v>407</v>
      </c>
      <c r="R175" t="s">
        <v>407</v>
      </c>
      <c r="S175" t="s">
        <v>407</v>
      </c>
      <c r="T175" t="s">
        <v>407</v>
      </c>
      <c r="U175" t="s">
        <v>407</v>
      </c>
      <c r="V175" t="s">
        <v>407</v>
      </c>
      <c r="W175" t="s">
        <v>407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807</v>
      </c>
      <c r="AD175" t="s">
        <v>806</v>
      </c>
      <c r="AE175">
        <v>10</v>
      </c>
      <c r="AF175">
        <v>4</v>
      </c>
      <c r="AH175" t="s">
        <v>408</v>
      </c>
      <c r="AJ175" t="s">
        <v>37</v>
      </c>
      <c r="AK175" t="s">
        <v>115</v>
      </c>
      <c r="AM175">
        <v>3259</v>
      </c>
      <c r="AN175">
        <v>2529</v>
      </c>
    </row>
    <row r="176" spans="1:40" x14ac:dyDescent="0.25">
      <c r="A176" t="s">
        <v>407</v>
      </c>
      <c r="B176" t="s">
        <v>407</v>
      </c>
      <c r="C176" t="s">
        <v>407</v>
      </c>
      <c r="D176" t="s">
        <v>407</v>
      </c>
      <c r="E176" t="s">
        <v>407</v>
      </c>
      <c r="F176" t="s">
        <v>407</v>
      </c>
      <c r="G176" t="s">
        <v>407</v>
      </c>
      <c r="H176" t="s">
        <v>407</v>
      </c>
      <c r="I176" t="s">
        <v>407</v>
      </c>
      <c r="J176" t="s">
        <v>407</v>
      </c>
      <c r="K176" t="s">
        <v>407</v>
      </c>
      <c r="L176" t="s">
        <v>407</v>
      </c>
      <c r="M176" t="s">
        <v>407</v>
      </c>
      <c r="N176" t="s">
        <v>407</v>
      </c>
      <c r="O176" t="s">
        <v>407</v>
      </c>
      <c r="P176" t="s">
        <v>407</v>
      </c>
      <c r="Q176" t="s">
        <v>407</v>
      </c>
      <c r="R176" t="s">
        <v>407</v>
      </c>
      <c r="S176" t="s">
        <v>407</v>
      </c>
      <c r="T176" t="s">
        <v>407</v>
      </c>
      <c r="U176" t="s">
        <v>407</v>
      </c>
      <c r="V176" t="s">
        <v>407</v>
      </c>
      <c r="W176" t="s">
        <v>407</v>
      </c>
      <c r="X176" t="s">
        <v>407</v>
      </c>
      <c r="Y176" t="s">
        <v>407</v>
      </c>
      <c r="Z176" t="s">
        <v>407</v>
      </c>
      <c r="AA176" t="s">
        <v>407</v>
      </c>
      <c r="AB176" t="s">
        <v>407</v>
      </c>
      <c r="AC176" t="s">
        <v>807</v>
      </c>
      <c r="AD176" t="s">
        <v>806</v>
      </c>
      <c r="AE176">
        <v>10</v>
      </c>
      <c r="AF176">
        <v>5</v>
      </c>
      <c r="AG176">
        <v>1</v>
      </c>
      <c r="AH176" t="s">
        <v>412</v>
      </c>
      <c r="AJ176" t="s">
        <v>42</v>
      </c>
      <c r="AK176" t="s">
        <v>114</v>
      </c>
      <c r="AM176">
        <v>2776</v>
      </c>
      <c r="AN176">
        <v>2845</v>
      </c>
    </row>
    <row r="177" spans="1:40" x14ac:dyDescent="0.25">
      <c r="A177" t="s">
        <v>407</v>
      </c>
      <c r="B177" t="s">
        <v>407</v>
      </c>
      <c r="C177" t="s">
        <v>407</v>
      </c>
      <c r="D177" t="s">
        <v>407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407</v>
      </c>
      <c r="Z177" t="s">
        <v>407</v>
      </c>
      <c r="AA177" t="s">
        <v>407</v>
      </c>
      <c r="AB177" t="s">
        <v>407</v>
      </c>
      <c r="AC177" t="s">
        <v>807</v>
      </c>
      <c r="AD177" t="s">
        <v>806</v>
      </c>
      <c r="AE177">
        <v>10</v>
      </c>
      <c r="AF177">
        <v>6</v>
      </c>
      <c r="AH177" t="s">
        <v>408</v>
      </c>
      <c r="AJ177" t="s">
        <v>37</v>
      </c>
      <c r="AK177" t="s">
        <v>115</v>
      </c>
      <c r="AM177">
        <v>3761</v>
      </c>
      <c r="AN177">
        <v>3462</v>
      </c>
    </row>
    <row r="178" spans="1:40" x14ac:dyDescent="0.25">
      <c r="A178" t="s">
        <v>407</v>
      </c>
      <c r="B178" t="s">
        <v>407</v>
      </c>
      <c r="C178" t="s">
        <v>407</v>
      </c>
      <c r="D178" t="s">
        <v>407</v>
      </c>
      <c r="E178" t="s">
        <v>407</v>
      </c>
      <c r="F178" t="s">
        <v>407</v>
      </c>
      <c r="G178" t="s">
        <v>407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407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407</v>
      </c>
      <c r="T178" t="s">
        <v>407</v>
      </c>
      <c r="U178" t="s">
        <v>407</v>
      </c>
      <c r="V178" t="s">
        <v>407</v>
      </c>
      <c r="W178" t="s">
        <v>407</v>
      </c>
      <c r="X178" t="s">
        <v>407</v>
      </c>
      <c r="Y178" t="s">
        <v>407</v>
      </c>
      <c r="Z178" t="s">
        <v>407</v>
      </c>
      <c r="AA178" t="s">
        <v>407</v>
      </c>
      <c r="AB178" t="s">
        <v>407</v>
      </c>
      <c r="AC178" t="s">
        <v>807</v>
      </c>
      <c r="AD178" t="s">
        <v>806</v>
      </c>
      <c r="AE178">
        <v>10</v>
      </c>
      <c r="AF178">
        <v>7</v>
      </c>
      <c r="AG178">
        <v>1</v>
      </c>
      <c r="AH178" t="s">
        <v>412</v>
      </c>
      <c r="AJ178" t="s">
        <v>42</v>
      </c>
      <c r="AK178" t="s">
        <v>114</v>
      </c>
      <c r="AM178">
        <v>3359</v>
      </c>
      <c r="AN178">
        <v>3204</v>
      </c>
    </row>
    <row r="179" spans="1:40" x14ac:dyDescent="0.25">
      <c r="A179" t="s">
        <v>407</v>
      </c>
      <c r="B179" t="s">
        <v>407</v>
      </c>
      <c r="C179" t="s">
        <v>407</v>
      </c>
      <c r="D179" t="s">
        <v>407</v>
      </c>
      <c r="E179" t="s">
        <v>407</v>
      </c>
      <c r="F179" t="s">
        <v>407</v>
      </c>
      <c r="G179" t="s">
        <v>407</v>
      </c>
      <c r="H179" t="s">
        <v>407</v>
      </c>
      <c r="I179" t="s">
        <v>407</v>
      </c>
      <c r="J179" t="s">
        <v>407</v>
      </c>
      <c r="K179" t="s">
        <v>407</v>
      </c>
      <c r="L179" t="s">
        <v>407</v>
      </c>
      <c r="M179" t="s">
        <v>407</v>
      </c>
      <c r="N179" t="s">
        <v>407</v>
      </c>
      <c r="O179" t="s">
        <v>407</v>
      </c>
      <c r="P179" t="s">
        <v>407</v>
      </c>
      <c r="Q179" t="s">
        <v>407</v>
      </c>
      <c r="R179" t="s">
        <v>407</v>
      </c>
      <c r="S179" t="s">
        <v>407</v>
      </c>
      <c r="T179" t="s">
        <v>407</v>
      </c>
      <c r="U179" t="s">
        <v>407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407</v>
      </c>
      <c r="AC179" t="s">
        <v>807</v>
      </c>
      <c r="AD179" t="s">
        <v>806</v>
      </c>
      <c r="AE179">
        <v>10</v>
      </c>
      <c r="AF179">
        <v>8</v>
      </c>
      <c r="AH179" t="s">
        <v>415</v>
      </c>
      <c r="AJ179" t="s">
        <v>44</v>
      </c>
      <c r="AK179" t="s">
        <v>120</v>
      </c>
      <c r="AM179">
        <v>3810</v>
      </c>
      <c r="AN179">
        <v>583</v>
      </c>
    </row>
    <row r="180" spans="1:40" x14ac:dyDescent="0.25">
      <c r="A180" t="s">
        <v>407</v>
      </c>
      <c r="B180" t="s">
        <v>407</v>
      </c>
      <c r="C180" t="s">
        <v>407</v>
      </c>
      <c r="D180" t="s">
        <v>407</v>
      </c>
      <c r="E180" t="s">
        <v>407</v>
      </c>
      <c r="F180" t="s">
        <v>407</v>
      </c>
      <c r="G180" t="s">
        <v>407</v>
      </c>
      <c r="H180" t="s">
        <v>407</v>
      </c>
      <c r="I180" t="s">
        <v>407</v>
      </c>
      <c r="J180" t="s">
        <v>407</v>
      </c>
      <c r="K180" t="s">
        <v>407</v>
      </c>
      <c r="L180" t="s">
        <v>407</v>
      </c>
      <c r="M180" t="s">
        <v>407</v>
      </c>
      <c r="N180" t="s">
        <v>407</v>
      </c>
      <c r="O180" t="s">
        <v>407</v>
      </c>
      <c r="P180" t="s">
        <v>407</v>
      </c>
      <c r="Q180" t="s">
        <v>407</v>
      </c>
      <c r="R180" t="s">
        <v>407</v>
      </c>
      <c r="S180" t="s">
        <v>407</v>
      </c>
      <c r="T180" t="s">
        <v>407</v>
      </c>
      <c r="U180" t="s">
        <v>407</v>
      </c>
      <c r="V180" t="s">
        <v>407</v>
      </c>
      <c r="W180" t="s">
        <v>407</v>
      </c>
      <c r="X180" t="s">
        <v>407</v>
      </c>
      <c r="Y180" t="s">
        <v>407</v>
      </c>
      <c r="Z180" t="s">
        <v>407</v>
      </c>
      <c r="AA180" t="s">
        <v>407</v>
      </c>
      <c r="AB180" t="s">
        <v>407</v>
      </c>
      <c r="AC180" t="s">
        <v>807</v>
      </c>
      <c r="AD180" t="s">
        <v>806</v>
      </c>
      <c r="AE180">
        <v>10</v>
      </c>
      <c r="AF180">
        <v>9</v>
      </c>
      <c r="AH180" t="s">
        <v>415</v>
      </c>
      <c r="AJ180" t="s">
        <v>44</v>
      </c>
      <c r="AK180" t="s">
        <v>120</v>
      </c>
      <c r="AM180">
        <v>2507</v>
      </c>
      <c r="AN180">
        <v>2524</v>
      </c>
    </row>
    <row r="181" spans="1:40" x14ac:dyDescent="0.25">
      <c r="A181" t="s">
        <v>407</v>
      </c>
      <c r="B181" t="s">
        <v>407</v>
      </c>
      <c r="C181" t="s">
        <v>407</v>
      </c>
      <c r="D181" t="s">
        <v>407</v>
      </c>
      <c r="E181" t="s">
        <v>407</v>
      </c>
      <c r="F181" t="s">
        <v>407</v>
      </c>
      <c r="G181" t="s">
        <v>407</v>
      </c>
      <c r="H181" t="s">
        <v>407</v>
      </c>
      <c r="I181" t="s">
        <v>407</v>
      </c>
      <c r="J181" t="s">
        <v>407</v>
      </c>
      <c r="K181" t="s">
        <v>407</v>
      </c>
      <c r="L181" t="s">
        <v>407</v>
      </c>
      <c r="M181" t="s">
        <v>407</v>
      </c>
      <c r="N181" t="s">
        <v>407</v>
      </c>
      <c r="O181" t="s">
        <v>407</v>
      </c>
      <c r="P181" t="s">
        <v>407</v>
      </c>
      <c r="Q181" t="s">
        <v>407</v>
      </c>
      <c r="R181" t="s">
        <v>407</v>
      </c>
      <c r="S181" t="s">
        <v>407</v>
      </c>
      <c r="T181" t="s">
        <v>407</v>
      </c>
      <c r="U181" t="s">
        <v>407</v>
      </c>
      <c r="V181" t="s">
        <v>407</v>
      </c>
      <c r="W181" t="s">
        <v>407</v>
      </c>
      <c r="X181" t="s">
        <v>407</v>
      </c>
      <c r="Y181" t="s">
        <v>407</v>
      </c>
      <c r="Z181" t="s">
        <v>407</v>
      </c>
      <c r="AA181" t="s">
        <v>407</v>
      </c>
      <c r="AB181" t="s">
        <v>407</v>
      </c>
      <c r="AC181" t="s">
        <v>807</v>
      </c>
      <c r="AD181" t="s">
        <v>806</v>
      </c>
      <c r="AE181">
        <v>10</v>
      </c>
      <c r="AF181">
        <v>10</v>
      </c>
      <c r="AH181" t="s">
        <v>411</v>
      </c>
      <c r="AJ181" t="s">
        <v>41</v>
      </c>
      <c r="AK181" t="s">
        <v>119</v>
      </c>
      <c r="AM181">
        <v>3665</v>
      </c>
      <c r="AN181">
        <v>1654</v>
      </c>
    </row>
    <row r="182" spans="1:40" x14ac:dyDescent="0.25">
      <c r="A182" t="s">
        <v>407</v>
      </c>
      <c r="B182" t="s">
        <v>407</v>
      </c>
      <c r="C182" t="s">
        <v>407</v>
      </c>
      <c r="D182" t="s">
        <v>407</v>
      </c>
      <c r="E182" t="s">
        <v>407</v>
      </c>
      <c r="F182" t="s">
        <v>407</v>
      </c>
      <c r="G182" t="s">
        <v>407</v>
      </c>
      <c r="H182" t="s">
        <v>407</v>
      </c>
      <c r="I182" t="s">
        <v>407</v>
      </c>
      <c r="J182" t="s">
        <v>407</v>
      </c>
      <c r="K182" t="s">
        <v>407</v>
      </c>
      <c r="L182" t="s">
        <v>407</v>
      </c>
      <c r="M182" t="s">
        <v>407</v>
      </c>
      <c r="N182" t="s">
        <v>407</v>
      </c>
      <c r="O182" t="s">
        <v>407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V182" t="s">
        <v>407</v>
      </c>
      <c r="W182" t="s">
        <v>407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809</v>
      </c>
      <c r="AD182" t="s">
        <v>808</v>
      </c>
      <c r="AE182">
        <v>10</v>
      </c>
      <c r="AF182">
        <v>1</v>
      </c>
      <c r="AH182" t="s">
        <v>416</v>
      </c>
      <c r="AJ182" t="s">
        <v>46</v>
      </c>
      <c r="AK182" t="s">
        <v>115</v>
      </c>
      <c r="AM182">
        <v>2560</v>
      </c>
      <c r="AN182">
        <v>1274</v>
      </c>
    </row>
    <row r="183" spans="1:40" x14ac:dyDescent="0.25">
      <c r="A183" t="s">
        <v>407</v>
      </c>
      <c r="B183" t="s">
        <v>407</v>
      </c>
      <c r="C183" t="s">
        <v>407</v>
      </c>
      <c r="D183" t="s">
        <v>407</v>
      </c>
      <c r="E183" t="s">
        <v>407</v>
      </c>
      <c r="F183" t="s">
        <v>407</v>
      </c>
      <c r="G183" t="s">
        <v>407</v>
      </c>
      <c r="H183" t="s">
        <v>407</v>
      </c>
      <c r="I183" t="s">
        <v>407</v>
      </c>
      <c r="J183" t="s">
        <v>407</v>
      </c>
      <c r="K183" t="s">
        <v>407</v>
      </c>
      <c r="L183" t="s">
        <v>407</v>
      </c>
      <c r="M183" t="s">
        <v>407</v>
      </c>
      <c r="N183" t="s">
        <v>407</v>
      </c>
      <c r="O183" t="s">
        <v>407</v>
      </c>
      <c r="P183" t="s">
        <v>407</v>
      </c>
      <c r="Q183" t="s">
        <v>407</v>
      </c>
      <c r="R183" t="s">
        <v>407</v>
      </c>
      <c r="S183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809</v>
      </c>
      <c r="AD183" t="s">
        <v>808</v>
      </c>
      <c r="AE183">
        <v>10</v>
      </c>
      <c r="AF183">
        <v>2</v>
      </c>
      <c r="AH183" t="s">
        <v>408</v>
      </c>
      <c r="AJ183" t="s">
        <v>37</v>
      </c>
      <c r="AK183" t="s">
        <v>115</v>
      </c>
      <c r="AM183">
        <v>1276</v>
      </c>
      <c r="AN183">
        <v>1790</v>
      </c>
    </row>
    <row r="184" spans="1:40" x14ac:dyDescent="0.25">
      <c r="A184" t="s">
        <v>407</v>
      </c>
      <c r="B184" t="s">
        <v>407</v>
      </c>
      <c r="C184" t="s">
        <v>407</v>
      </c>
      <c r="D184" t="s">
        <v>407</v>
      </c>
      <c r="E184" t="s">
        <v>407</v>
      </c>
      <c r="F184" t="s">
        <v>407</v>
      </c>
      <c r="G184" t="s">
        <v>407</v>
      </c>
      <c r="H184" t="s">
        <v>407</v>
      </c>
      <c r="I184" t="s">
        <v>407</v>
      </c>
      <c r="J184" t="s">
        <v>407</v>
      </c>
      <c r="K184" t="s">
        <v>407</v>
      </c>
      <c r="L184" t="s">
        <v>407</v>
      </c>
      <c r="M184" t="s">
        <v>407</v>
      </c>
      <c r="N184" t="s">
        <v>407</v>
      </c>
      <c r="O184" t="s">
        <v>407</v>
      </c>
      <c r="P184" t="s">
        <v>407</v>
      </c>
      <c r="Q184" t="s">
        <v>407</v>
      </c>
      <c r="R184" t="s">
        <v>407</v>
      </c>
      <c r="S184" t="s">
        <v>407</v>
      </c>
      <c r="T184" t="s">
        <v>407</v>
      </c>
      <c r="U184" t="s">
        <v>407</v>
      </c>
      <c r="V184" t="s">
        <v>407</v>
      </c>
      <c r="W184" t="s">
        <v>407</v>
      </c>
      <c r="X184" t="s">
        <v>407</v>
      </c>
      <c r="Y184" t="s">
        <v>407</v>
      </c>
      <c r="Z184" t="s">
        <v>407</v>
      </c>
      <c r="AA184" t="s">
        <v>407</v>
      </c>
      <c r="AB184" t="s">
        <v>407</v>
      </c>
      <c r="AC184" t="s">
        <v>809</v>
      </c>
      <c r="AD184" t="s">
        <v>808</v>
      </c>
      <c r="AE184">
        <v>10</v>
      </c>
      <c r="AF184">
        <v>3</v>
      </c>
      <c r="AG184">
        <v>3</v>
      </c>
      <c r="AH184" t="s">
        <v>410</v>
      </c>
      <c r="AJ184" t="s">
        <v>40</v>
      </c>
      <c r="AK184" t="s">
        <v>118</v>
      </c>
      <c r="AM184">
        <v>3070</v>
      </c>
      <c r="AN184">
        <v>441</v>
      </c>
    </row>
    <row r="185" spans="1:40" x14ac:dyDescent="0.25">
      <c r="A185" t="s">
        <v>407</v>
      </c>
      <c r="B185" t="s">
        <v>407</v>
      </c>
      <c r="C185" t="s">
        <v>407</v>
      </c>
      <c r="D185" t="s">
        <v>407</v>
      </c>
      <c r="E185" t="s">
        <v>407</v>
      </c>
      <c r="F185" t="s">
        <v>407</v>
      </c>
      <c r="G185" t="s">
        <v>407</v>
      </c>
      <c r="H185" t="s">
        <v>407</v>
      </c>
      <c r="I185" t="s">
        <v>407</v>
      </c>
      <c r="J185" t="s">
        <v>407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407</v>
      </c>
      <c r="Q185" t="s">
        <v>407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809</v>
      </c>
      <c r="AD185" t="s">
        <v>808</v>
      </c>
      <c r="AE185">
        <v>10</v>
      </c>
      <c r="AF185">
        <v>4</v>
      </c>
      <c r="AH185" t="s">
        <v>408</v>
      </c>
      <c r="AJ185" t="s">
        <v>37</v>
      </c>
      <c r="AK185" t="s">
        <v>115</v>
      </c>
      <c r="AM185">
        <v>3134</v>
      </c>
      <c r="AN185">
        <v>1493</v>
      </c>
    </row>
    <row r="186" spans="1:40" x14ac:dyDescent="0.25">
      <c r="A186" t="s">
        <v>407</v>
      </c>
      <c r="B186" t="s">
        <v>407</v>
      </c>
      <c r="C186" t="s">
        <v>407</v>
      </c>
      <c r="D186" t="s">
        <v>407</v>
      </c>
      <c r="E186" t="s">
        <v>407</v>
      </c>
      <c r="F186" t="s">
        <v>407</v>
      </c>
      <c r="G186" t="s">
        <v>407</v>
      </c>
      <c r="H186" t="s">
        <v>407</v>
      </c>
      <c r="I186" t="s">
        <v>407</v>
      </c>
      <c r="J186" t="s">
        <v>407</v>
      </c>
      <c r="K186" t="s">
        <v>407</v>
      </c>
      <c r="L186" t="s">
        <v>407</v>
      </c>
      <c r="M186" t="s">
        <v>407</v>
      </c>
      <c r="N186" t="s">
        <v>407</v>
      </c>
      <c r="O186" t="s">
        <v>407</v>
      </c>
      <c r="P186" t="s">
        <v>407</v>
      </c>
      <c r="Q186" t="s">
        <v>407</v>
      </c>
      <c r="R186" t="s">
        <v>407</v>
      </c>
      <c r="S186" t="s">
        <v>407</v>
      </c>
      <c r="T186" t="s">
        <v>407</v>
      </c>
      <c r="U186" t="s">
        <v>407</v>
      </c>
      <c r="V186" t="s">
        <v>407</v>
      </c>
      <c r="W186" t="s">
        <v>407</v>
      </c>
      <c r="X186" t="s">
        <v>407</v>
      </c>
      <c r="Y186" t="s">
        <v>407</v>
      </c>
      <c r="Z186" t="s">
        <v>407</v>
      </c>
      <c r="AA186" t="s">
        <v>407</v>
      </c>
      <c r="AB186" t="s">
        <v>407</v>
      </c>
      <c r="AC186" t="s">
        <v>809</v>
      </c>
      <c r="AD186" t="s">
        <v>808</v>
      </c>
      <c r="AE186">
        <v>10</v>
      </c>
      <c r="AF186">
        <v>5</v>
      </c>
      <c r="AG186">
        <v>3</v>
      </c>
      <c r="AH186" t="s">
        <v>410</v>
      </c>
      <c r="AJ186" t="s">
        <v>40</v>
      </c>
      <c r="AK186" t="s">
        <v>118</v>
      </c>
      <c r="AM186">
        <v>4256</v>
      </c>
      <c r="AN186">
        <v>1792</v>
      </c>
    </row>
    <row r="187" spans="1:40" x14ac:dyDescent="0.25">
      <c r="A187" t="s">
        <v>407</v>
      </c>
      <c r="B187" t="s">
        <v>407</v>
      </c>
      <c r="C187" t="s">
        <v>407</v>
      </c>
      <c r="D187" t="s">
        <v>407</v>
      </c>
      <c r="E187" t="s">
        <v>407</v>
      </c>
      <c r="F187" t="s">
        <v>407</v>
      </c>
      <c r="G187" t="s">
        <v>407</v>
      </c>
      <c r="H187" t="s">
        <v>407</v>
      </c>
      <c r="I187" t="s">
        <v>407</v>
      </c>
      <c r="J187" t="s">
        <v>407</v>
      </c>
      <c r="K187" t="s">
        <v>407</v>
      </c>
      <c r="L187" t="s">
        <v>407</v>
      </c>
      <c r="M187" t="s">
        <v>407</v>
      </c>
      <c r="N187" t="s">
        <v>407</v>
      </c>
      <c r="O187" t="s">
        <v>407</v>
      </c>
      <c r="P187" t="s">
        <v>407</v>
      </c>
      <c r="Q187" t="s">
        <v>407</v>
      </c>
      <c r="R187" t="s">
        <v>407</v>
      </c>
      <c r="S187" t="s">
        <v>407</v>
      </c>
      <c r="T187" t="s">
        <v>407</v>
      </c>
      <c r="U187" t="s">
        <v>407</v>
      </c>
      <c r="V187" t="s">
        <v>407</v>
      </c>
      <c r="W187" t="s">
        <v>407</v>
      </c>
      <c r="X187" t="s">
        <v>407</v>
      </c>
      <c r="Y187" t="s">
        <v>407</v>
      </c>
      <c r="Z187" t="s">
        <v>407</v>
      </c>
      <c r="AA187" t="s">
        <v>407</v>
      </c>
      <c r="AB187" t="s">
        <v>407</v>
      </c>
      <c r="AC187" t="s">
        <v>809</v>
      </c>
      <c r="AD187" t="s">
        <v>808</v>
      </c>
      <c r="AE187">
        <v>10</v>
      </c>
      <c r="AF187">
        <v>6</v>
      </c>
      <c r="AG187">
        <v>3</v>
      </c>
      <c r="AH187" t="s">
        <v>410</v>
      </c>
      <c r="AJ187" t="s">
        <v>40</v>
      </c>
      <c r="AK187" t="s">
        <v>118</v>
      </c>
      <c r="AM187">
        <v>4176</v>
      </c>
      <c r="AN187">
        <v>936</v>
      </c>
    </row>
    <row r="188" spans="1:40" x14ac:dyDescent="0.25">
      <c r="A188" t="s">
        <v>407</v>
      </c>
      <c r="B188" t="s">
        <v>407</v>
      </c>
      <c r="C188" t="s">
        <v>407</v>
      </c>
      <c r="D188" t="s">
        <v>407</v>
      </c>
      <c r="E188" t="s">
        <v>407</v>
      </c>
      <c r="F188" t="s">
        <v>407</v>
      </c>
      <c r="G188" t="s">
        <v>407</v>
      </c>
      <c r="H188" t="s">
        <v>407</v>
      </c>
      <c r="I188" t="s">
        <v>407</v>
      </c>
      <c r="J188" t="s">
        <v>407</v>
      </c>
      <c r="K188" t="s">
        <v>407</v>
      </c>
      <c r="L188" t="s">
        <v>407</v>
      </c>
      <c r="M188" t="s">
        <v>407</v>
      </c>
      <c r="N188" t="s">
        <v>407</v>
      </c>
      <c r="O188" t="s">
        <v>407</v>
      </c>
      <c r="P188" t="s">
        <v>407</v>
      </c>
      <c r="Q188" t="s">
        <v>407</v>
      </c>
      <c r="R188" t="s">
        <v>407</v>
      </c>
      <c r="S188" t="s">
        <v>407</v>
      </c>
      <c r="T188" t="s">
        <v>407</v>
      </c>
      <c r="U188" t="s">
        <v>407</v>
      </c>
      <c r="V188" t="s">
        <v>407</v>
      </c>
      <c r="W188" t="s">
        <v>407</v>
      </c>
      <c r="X188" t="s">
        <v>407</v>
      </c>
      <c r="Y188" t="s">
        <v>407</v>
      </c>
      <c r="Z188" t="s">
        <v>407</v>
      </c>
      <c r="AA188" t="s">
        <v>407</v>
      </c>
      <c r="AB188" t="s">
        <v>407</v>
      </c>
      <c r="AC188" t="s">
        <v>809</v>
      </c>
      <c r="AD188" t="s">
        <v>808</v>
      </c>
      <c r="AE188">
        <v>10</v>
      </c>
      <c r="AF188">
        <v>7</v>
      </c>
      <c r="AG188">
        <v>3</v>
      </c>
      <c r="AH188" t="s">
        <v>410</v>
      </c>
      <c r="AJ188" t="s">
        <v>40</v>
      </c>
      <c r="AK188" t="s">
        <v>118</v>
      </c>
      <c r="AM188">
        <v>4212</v>
      </c>
      <c r="AN188">
        <v>3446</v>
      </c>
    </row>
    <row r="189" spans="1:40" x14ac:dyDescent="0.25">
      <c r="A189" t="s">
        <v>407</v>
      </c>
      <c r="B189" t="s">
        <v>407</v>
      </c>
      <c r="C189" t="s">
        <v>407</v>
      </c>
      <c r="D189" t="s">
        <v>407</v>
      </c>
      <c r="E189" t="s">
        <v>407</v>
      </c>
      <c r="F189" t="s">
        <v>407</v>
      </c>
      <c r="G189" t="s">
        <v>407</v>
      </c>
      <c r="H189" t="s">
        <v>407</v>
      </c>
      <c r="I189" t="s">
        <v>407</v>
      </c>
      <c r="J189" t="s">
        <v>407</v>
      </c>
      <c r="K189" t="s">
        <v>407</v>
      </c>
      <c r="L189" t="s">
        <v>407</v>
      </c>
      <c r="M189" t="s">
        <v>407</v>
      </c>
      <c r="N189" t="s">
        <v>407</v>
      </c>
      <c r="O189" t="s">
        <v>407</v>
      </c>
      <c r="P189" t="s">
        <v>407</v>
      </c>
      <c r="Q189" t="s">
        <v>407</v>
      </c>
      <c r="R189" t="s">
        <v>407</v>
      </c>
      <c r="S189" t="s">
        <v>407</v>
      </c>
      <c r="T189" t="s">
        <v>407</v>
      </c>
      <c r="U189" t="s">
        <v>407</v>
      </c>
      <c r="V189" t="s">
        <v>407</v>
      </c>
      <c r="W189" t="s">
        <v>407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809</v>
      </c>
      <c r="AD189" t="s">
        <v>808</v>
      </c>
      <c r="AE189">
        <v>10</v>
      </c>
      <c r="AF189">
        <v>8</v>
      </c>
      <c r="AH189" t="s">
        <v>408</v>
      </c>
      <c r="AJ189" t="s">
        <v>37</v>
      </c>
      <c r="AK189" t="s">
        <v>115</v>
      </c>
      <c r="AM189">
        <v>2213</v>
      </c>
      <c r="AN189">
        <v>994</v>
      </c>
    </row>
    <row r="190" spans="1:40" x14ac:dyDescent="0.25">
      <c r="A190" t="s">
        <v>407</v>
      </c>
      <c r="B190" t="s">
        <v>407</v>
      </c>
      <c r="C190" t="s">
        <v>407</v>
      </c>
      <c r="D190" t="s">
        <v>407</v>
      </c>
      <c r="E190" t="s">
        <v>407</v>
      </c>
      <c r="F190" t="s">
        <v>407</v>
      </c>
      <c r="G190" t="s">
        <v>407</v>
      </c>
      <c r="H190" t="s">
        <v>407</v>
      </c>
      <c r="I190" t="s">
        <v>407</v>
      </c>
      <c r="J190" t="s">
        <v>407</v>
      </c>
      <c r="K190" t="s">
        <v>407</v>
      </c>
      <c r="L190" t="s">
        <v>407</v>
      </c>
      <c r="M190" t="s">
        <v>407</v>
      </c>
      <c r="N190" t="s">
        <v>407</v>
      </c>
      <c r="O190" t="s">
        <v>407</v>
      </c>
      <c r="P190" t="s">
        <v>407</v>
      </c>
      <c r="Q190" t="s">
        <v>407</v>
      </c>
      <c r="R190" t="s">
        <v>407</v>
      </c>
      <c r="S190" t="s">
        <v>407</v>
      </c>
      <c r="T190" t="s">
        <v>407</v>
      </c>
      <c r="U190" t="s">
        <v>407</v>
      </c>
      <c r="V190" t="s">
        <v>407</v>
      </c>
      <c r="W190" t="s">
        <v>407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809</v>
      </c>
      <c r="AD190" t="s">
        <v>808</v>
      </c>
      <c r="AE190">
        <v>10</v>
      </c>
      <c r="AF190">
        <v>9</v>
      </c>
      <c r="AH190" t="s">
        <v>493</v>
      </c>
      <c r="AJ190" t="s">
        <v>93</v>
      </c>
      <c r="AK190" t="s">
        <v>120</v>
      </c>
      <c r="AM190">
        <v>2842</v>
      </c>
      <c r="AN190">
        <v>2054</v>
      </c>
    </row>
    <row r="191" spans="1:40" x14ac:dyDescent="0.25">
      <c r="A191" t="s">
        <v>407</v>
      </c>
      <c r="B191" t="s">
        <v>407</v>
      </c>
      <c r="C191" t="s">
        <v>407</v>
      </c>
      <c r="D191" t="s">
        <v>407</v>
      </c>
      <c r="E191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407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407</v>
      </c>
      <c r="Q191" t="s">
        <v>407</v>
      </c>
      <c r="R191" t="s">
        <v>407</v>
      </c>
      <c r="S191" t="s">
        <v>407</v>
      </c>
      <c r="T191" t="s">
        <v>407</v>
      </c>
      <c r="U191" t="s">
        <v>407</v>
      </c>
      <c r="V191" t="s">
        <v>407</v>
      </c>
      <c r="W191" t="s">
        <v>407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809</v>
      </c>
      <c r="AD191" t="s">
        <v>808</v>
      </c>
      <c r="AE191">
        <v>10</v>
      </c>
      <c r="AF191">
        <v>10</v>
      </c>
      <c r="AG191">
        <v>1</v>
      </c>
      <c r="AH191" t="s">
        <v>447</v>
      </c>
      <c r="AJ191" t="s">
        <v>65</v>
      </c>
      <c r="AK191" t="s">
        <v>114</v>
      </c>
      <c r="AM191">
        <v>1458</v>
      </c>
      <c r="AN191">
        <v>1617</v>
      </c>
    </row>
    <row r="192" spans="1:40" x14ac:dyDescent="0.25">
      <c r="A192" t="s">
        <v>407</v>
      </c>
      <c r="B192" t="s">
        <v>407</v>
      </c>
      <c r="C192" t="s">
        <v>407</v>
      </c>
      <c r="D192" t="s">
        <v>407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407</v>
      </c>
      <c r="T192" t="s">
        <v>407</v>
      </c>
      <c r="U192" t="s">
        <v>407</v>
      </c>
      <c r="V192" t="s">
        <v>407</v>
      </c>
      <c r="W192" t="s">
        <v>407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811</v>
      </c>
      <c r="AD192" t="s">
        <v>810</v>
      </c>
      <c r="AE192">
        <v>10</v>
      </c>
      <c r="AF192">
        <v>1</v>
      </c>
      <c r="AG192">
        <v>1</v>
      </c>
      <c r="AH192" t="s">
        <v>450</v>
      </c>
      <c r="AJ192" t="s">
        <v>67</v>
      </c>
      <c r="AK192" t="s">
        <v>114</v>
      </c>
      <c r="AM192">
        <v>3952</v>
      </c>
      <c r="AN192">
        <v>2603</v>
      </c>
    </row>
    <row r="193" spans="1:40" x14ac:dyDescent="0.25">
      <c r="A193" t="s">
        <v>407</v>
      </c>
      <c r="B193" t="s">
        <v>407</v>
      </c>
      <c r="C193" t="s">
        <v>407</v>
      </c>
      <c r="D193" t="s">
        <v>407</v>
      </c>
      <c r="E193" t="s">
        <v>407</v>
      </c>
      <c r="F193" t="s">
        <v>407</v>
      </c>
      <c r="G193" t="s">
        <v>407</v>
      </c>
      <c r="H193" t="s">
        <v>407</v>
      </c>
      <c r="I193" t="s">
        <v>407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407</v>
      </c>
      <c r="P193" t="s">
        <v>407</v>
      </c>
      <c r="Q193" t="s">
        <v>407</v>
      </c>
      <c r="R193" t="s">
        <v>407</v>
      </c>
      <c r="S193" t="s">
        <v>407</v>
      </c>
      <c r="T193" t="s">
        <v>407</v>
      </c>
      <c r="U193" t="s">
        <v>407</v>
      </c>
      <c r="V193" t="s">
        <v>407</v>
      </c>
      <c r="W193" t="s">
        <v>407</v>
      </c>
      <c r="X193" t="s">
        <v>407</v>
      </c>
      <c r="Y193" t="s">
        <v>407</v>
      </c>
      <c r="Z193" t="s">
        <v>407</v>
      </c>
      <c r="AA193" t="s">
        <v>407</v>
      </c>
      <c r="AB193" t="s">
        <v>407</v>
      </c>
      <c r="AC193" t="s">
        <v>811</v>
      </c>
      <c r="AD193" t="s">
        <v>810</v>
      </c>
      <c r="AE193">
        <v>10</v>
      </c>
      <c r="AF193">
        <v>2</v>
      </c>
      <c r="AH193" t="s">
        <v>408</v>
      </c>
      <c r="AJ193" t="s">
        <v>37</v>
      </c>
      <c r="AK193" t="s">
        <v>115</v>
      </c>
      <c r="AM193">
        <v>3092</v>
      </c>
      <c r="AN193">
        <v>2765</v>
      </c>
    </row>
    <row r="194" spans="1:40" x14ac:dyDescent="0.25">
      <c r="A194" t="s">
        <v>407</v>
      </c>
      <c r="B194" t="s">
        <v>407</v>
      </c>
      <c r="C194" t="s">
        <v>407</v>
      </c>
      <c r="D194" t="s">
        <v>407</v>
      </c>
      <c r="E194" t="s">
        <v>407</v>
      </c>
      <c r="F194" t="s">
        <v>407</v>
      </c>
      <c r="G194" t="s">
        <v>407</v>
      </c>
      <c r="H194" t="s">
        <v>407</v>
      </c>
      <c r="I194" t="s">
        <v>407</v>
      </c>
      <c r="J194" t="s">
        <v>407</v>
      </c>
      <c r="K194" t="s">
        <v>407</v>
      </c>
      <c r="L194" t="s">
        <v>407</v>
      </c>
      <c r="M194" t="s">
        <v>407</v>
      </c>
      <c r="N194" t="s">
        <v>407</v>
      </c>
      <c r="O194" t="s">
        <v>407</v>
      </c>
      <c r="P194" t="s">
        <v>407</v>
      </c>
      <c r="Q194" t="s">
        <v>407</v>
      </c>
      <c r="R194" t="s">
        <v>407</v>
      </c>
      <c r="S194" t="s">
        <v>407</v>
      </c>
      <c r="T194" t="s">
        <v>407</v>
      </c>
      <c r="U194" t="s">
        <v>407</v>
      </c>
      <c r="V194" t="s">
        <v>407</v>
      </c>
      <c r="W194" t="s">
        <v>407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811</v>
      </c>
      <c r="AD194" t="s">
        <v>810</v>
      </c>
      <c r="AE194">
        <v>10</v>
      </c>
      <c r="AF194">
        <v>3</v>
      </c>
      <c r="AH194" t="s">
        <v>408</v>
      </c>
      <c r="AJ194" t="s">
        <v>37</v>
      </c>
      <c r="AK194" t="s">
        <v>115</v>
      </c>
      <c r="AM194">
        <v>2720</v>
      </c>
      <c r="AN194">
        <v>2617</v>
      </c>
    </row>
    <row r="195" spans="1:40" x14ac:dyDescent="0.25">
      <c r="A195" t="s">
        <v>407</v>
      </c>
      <c r="B195" t="s">
        <v>407</v>
      </c>
      <c r="C195" t="s">
        <v>407</v>
      </c>
      <c r="D195" t="s">
        <v>407</v>
      </c>
      <c r="E195" t="s">
        <v>407</v>
      </c>
      <c r="F195" t="s">
        <v>407</v>
      </c>
      <c r="G195" t="s">
        <v>407</v>
      </c>
      <c r="H195" t="s">
        <v>407</v>
      </c>
      <c r="I195" t="s">
        <v>407</v>
      </c>
      <c r="J195" t="s">
        <v>407</v>
      </c>
      <c r="K195" t="s">
        <v>407</v>
      </c>
      <c r="L195" t="s">
        <v>407</v>
      </c>
      <c r="M195" t="s">
        <v>407</v>
      </c>
      <c r="N195" t="s">
        <v>407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V195" t="s">
        <v>407</v>
      </c>
      <c r="W195" t="s">
        <v>407</v>
      </c>
      <c r="X195" t="s">
        <v>407</v>
      </c>
      <c r="Y195" t="s">
        <v>407</v>
      </c>
      <c r="Z195" t="s">
        <v>407</v>
      </c>
      <c r="AA195" t="s">
        <v>407</v>
      </c>
      <c r="AB195" t="s">
        <v>407</v>
      </c>
      <c r="AC195" t="s">
        <v>811</v>
      </c>
      <c r="AD195" t="s">
        <v>810</v>
      </c>
      <c r="AE195">
        <v>10</v>
      </c>
      <c r="AF195">
        <v>4</v>
      </c>
      <c r="AH195" t="s">
        <v>408</v>
      </c>
      <c r="AJ195" t="s">
        <v>37</v>
      </c>
      <c r="AK195" t="s">
        <v>115</v>
      </c>
      <c r="AM195">
        <v>1183</v>
      </c>
      <c r="AN195">
        <v>2967</v>
      </c>
    </row>
    <row r="196" spans="1:40" x14ac:dyDescent="0.25">
      <c r="A196" t="s">
        <v>407</v>
      </c>
      <c r="B196" t="s">
        <v>407</v>
      </c>
      <c r="C196" t="s">
        <v>407</v>
      </c>
      <c r="D196" t="s">
        <v>407</v>
      </c>
      <c r="E196" t="s">
        <v>407</v>
      </c>
      <c r="F196" t="s">
        <v>407</v>
      </c>
      <c r="G196" t="s">
        <v>407</v>
      </c>
      <c r="H196" t="s">
        <v>407</v>
      </c>
      <c r="I196" t="s">
        <v>407</v>
      </c>
      <c r="J196" t="s">
        <v>407</v>
      </c>
      <c r="K196" t="s">
        <v>407</v>
      </c>
      <c r="L196" t="s">
        <v>407</v>
      </c>
      <c r="M196" t="s">
        <v>407</v>
      </c>
      <c r="N196" t="s">
        <v>407</v>
      </c>
      <c r="O196" t="s">
        <v>407</v>
      </c>
      <c r="P196" t="s">
        <v>407</v>
      </c>
      <c r="Q196" t="s">
        <v>407</v>
      </c>
      <c r="R196" t="s">
        <v>407</v>
      </c>
      <c r="S196" t="s">
        <v>407</v>
      </c>
      <c r="T196" t="s">
        <v>407</v>
      </c>
      <c r="U196" t="s">
        <v>407</v>
      </c>
      <c r="V196" t="s">
        <v>407</v>
      </c>
      <c r="W196" t="s">
        <v>407</v>
      </c>
      <c r="X196" t="s">
        <v>407</v>
      </c>
      <c r="Y196" t="s">
        <v>407</v>
      </c>
      <c r="Z196" t="s">
        <v>407</v>
      </c>
      <c r="AA196" t="s">
        <v>407</v>
      </c>
      <c r="AB196" t="s">
        <v>407</v>
      </c>
      <c r="AC196" t="s">
        <v>811</v>
      </c>
      <c r="AD196" t="s">
        <v>810</v>
      </c>
      <c r="AE196">
        <v>10</v>
      </c>
      <c r="AF196">
        <v>5</v>
      </c>
      <c r="AH196" t="s">
        <v>411</v>
      </c>
      <c r="AJ196" t="s">
        <v>41</v>
      </c>
      <c r="AK196" t="s">
        <v>119</v>
      </c>
      <c r="AM196">
        <v>2874</v>
      </c>
      <c r="AN196">
        <v>1610</v>
      </c>
    </row>
    <row r="197" spans="1:40" x14ac:dyDescent="0.25">
      <c r="A197" t="s">
        <v>407</v>
      </c>
      <c r="B197" t="s">
        <v>407</v>
      </c>
      <c r="C197" t="s">
        <v>407</v>
      </c>
      <c r="D197" t="s">
        <v>407</v>
      </c>
      <c r="E197" t="s">
        <v>407</v>
      </c>
      <c r="F197" t="s">
        <v>407</v>
      </c>
      <c r="G197" t="s">
        <v>407</v>
      </c>
      <c r="H197" t="s">
        <v>407</v>
      </c>
      <c r="I197" t="s">
        <v>407</v>
      </c>
      <c r="J197" t="s">
        <v>407</v>
      </c>
      <c r="K197" t="s">
        <v>407</v>
      </c>
      <c r="L197" t="s">
        <v>407</v>
      </c>
      <c r="M197" t="s">
        <v>407</v>
      </c>
      <c r="N197" t="s">
        <v>407</v>
      </c>
      <c r="O197" t="s">
        <v>407</v>
      </c>
      <c r="P197" t="s">
        <v>407</v>
      </c>
      <c r="Q197" t="s">
        <v>407</v>
      </c>
      <c r="R197" t="s">
        <v>407</v>
      </c>
      <c r="S197" t="s">
        <v>407</v>
      </c>
      <c r="T197" t="s">
        <v>407</v>
      </c>
      <c r="U197" t="s">
        <v>407</v>
      </c>
      <c r="V197" t="s">
        <v>407</v>
      </c>
      <c r="W197" t="s">
        <v>407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811</v>
      </c>
      <c r="AD197" t="s">
        <v>810</v>
      </c>
      <c r="AE197">
        <v>10</v>
      </c>
      <c r="AF197">
        <v>6</v>
      </c>
      <c r="AG197">
        <v>1</v>
      </c>
      <c r="AH197" t="s">
        <v>409</v>
      </c>
      <c r="AJ197" t="s">
        <v>38</v>
      </c>
      <c r="AK197" t="s">
        <v>114</v>
      </c>
      <c r="AM197">
        <v>3399</v>
      </c>
      <c r="AN197">
        <v>1177</v>
      </c>
    </row>
    <row r="198" spans="1:40" x14ac:dyDescent="0.25">
      <c r="A198" t="s">
        <v>407</v>
      </c>
      <c r="B198" t="s">
        <v>407</v>
      </c>
      <c r="C198" t="s">
        <v>407</v>
      </c>
      <c r="D198" t="s">
        <v>407</v>
      </c>
      <c r="E198" t="s">
        <v>407</v>
      </c>
      <c r="F198" t="s">
        <v>407</v>
      </c>
      <c r="G198" t="s">
        <v>407</v>
      </c>
      <c r="H198" t="s">
        <v>407</v>
      </c>
      <c r="I198" t="s">
        <v>407</v>
      </c>
      <c r="J198" t="s">
        <v>407</v>
      </c>
      <c r="K198" t="s">
        <v>407</v>
      </c>
      <c r="L198" t="s">
        <v>407</v>
      </c>
      <c r="M198" t="s">
        <v>407</v>
      </c>
      <c r="N198" t="s">
        <v>407</v>
      </c>
      <c r="O198" t="s">
        <v>407</v>
      </c>
      <c r="P198" t="s">
        <v>407</v>
      </c>
      <c r="Q198" t="s">
        <v>407</v>
      </c>
      <c r="R198" t="s">
        <v>407</v>
      </c>
      <c r="S198" t="s">
        <v>407</v>
      </c>
      <c r="T198" t="s">
        <v>407</v>
      </c>
      <c r="U198" t="s">
        <v>407</v>
      </c>
      <c r="V198" t="s">
        <v>407</v>
      </c>
      <c r="W198" t="s">
        <v>407</v>
      </c>
      <c r="X198" t="s">
        <v>407</v>
      </c>
      <c r="Y198" t="s">
        <v>407</v>
      </c>
      <c r="Z198" t="s">
        <v>407</v>
      </c>
      <c r="AA198" t="s">
        <v>407</v>
      </c>
      <c r="AB198" t="s">
        <v>407</v>
      </c>
      <c r="AC198" t="s">
        <v>811</v>
      </c>
      <c r="AD198" t="s">
        <v>810</v>
      </c>
      <c r="AE198">
        <v>10</v>
      </c>
      <c r="AF198">
        <v>7</v>
      </c>
      <c r="AG198">
        <v>3</v>
      </c>
      <c r="AH198" t="s">
        <v>410</v>
      </c>
      <c r="AJ198" t="s">
        <v>40</v>
      </c>
      <c r="AK198" t="s">
        <v>118</v>
      </c>
      <c r="AM198">
        <v>1373</v>
      </c>
      <c r="AN198">
        <v>2870</v>
      </c>
    </row>
    <row r="199" spans="1:40" x14ac:dyDescent="0.25">
      <c r="A199" t="s">
        <v>407</v>
      </c>
      <c r="B199" t="s">
        <v>407</v>
      </c>
      <c r="C199" t="s">
        <v>407</v>
      </c>
      <c r="D199" t="s">
        <v>407</v>
      </c>
      <c r="E199" t="s">
        <v>407</v>
      </c>
      <c r="F199" t="s">
        <v>407</v>
      </c>
      <c r="G199" t="s">
        <v>407</v>
      </c>
      <c r="H199" t="s">
        <v>407</v>
      </c>
      <c r="I199" t="s">
        <v>407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407</v>
      </c>
      <c r="Q199" t="s">
        <v>407</v>
      </c>
      <c r="R199" t="s">
        <v>407</v>
      </c>
      <c r="S199" t="s">
        <v>407</v>
      </c>
      <c r="T199" t="s">
        <v>407</v>
      </c>
      <c r="U199" t="s">
        <v>407</v>
      </c>
      <c r="V199" t="s">
        <v>407</v>
      </c>
      <c r="W199" t="s">
        <v>407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811</v>
      </c>
      <c r="AD199" t="s">
        <v>810</v>
      </c>
      <c r="AE199">
        <v>10</v>
      </c>
      <c r="AF199">
        <v>8</v>
      </c>
      <c r="AG199">
        <v>3</v>
      </c>
      <c r="AH199" t="s">
        <v>410</v>
      </c>
      <c r="AJ199" t="s">
        <v>40</v>
      </c>
      <c r="AK199" t="s">
        <v>118</v>
      </c>
      <c r="AM199">
        <v>1849</v>
      </c>
      <c r="AN199">
        <v>447</v>
      </c>
    </row>
    <row r="200" spans="1:40" x14ac:dyDescent="0.25">
      <c r="A200" t="s">
        <v>407</v>
      </c>
      <c r="B200" t="s">
        <v>407</v>
      </c>
      <c r="C200" t="s">
        <v>407</v>
      </c>
      <c r="D200" t="s">
        <v>407</v>
      </c>
      <c r="E200" t="s">
        <v>407</v>
      </c>
      <c r="F200" t="s">
        <v>407</v>
      </c>
      <c r="G200" t="s">
        <v>407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811</v>
      </c>
      <c r="AD200" t="s">
        <v>810</v>
      </c>
      <c r="AE200">
        <v>10</v>
      </c>
      <c r="AF200">
        <v>9</v>
      </c>
      <c r="AG200">
        <v>1</v>
      </c>
      <c r="AH200" t="s">
        <v>409</v>
      </c>
      <c r="AJ200" t="s">
        <v>38</v>
      </c>
      <c r="AK200" t="s">
        <v>114</v>
      </c>
      <c r="AM200">
        <v>1967</v>
      </c>
      <c r="AN200">
        <v>2882</v>
      </c>
    </row>
    <row r="201" spans="1:40" x14ac:dyDescent="0.25">
      <c r="A201" t="s">
        <v>407</v>
      </c>
      <c r="B201" t="s">
        <v>407</v>
      </c>
      <c r="C201" t="s">
        <v>407</v>
      </c>
      <c r="D201" t="s">
        <v>407</v>
      </c>
      <c r="E201" t="s">
        <v>407</v>
      </c>
      <c r="F201" t="s">
        <v>407</v>
      </c>
      <c r="G201" t="s">
        <v>407</v>
      </c>
      <c r="H201" t="s">
        <v>407</v>
      </c>
      <c r="I201" t="s">
        <v>407</v>
      </c>
      <c r="J201" t="s">
        <v>407</v>
      </c>
      <c r="K201" t="s">
        <v>407</v>
      </c>
      <c r="L201" t="s">
        <v>407</v>
      </c>
      <c r="M201" t="s">
        <v>407</v>
      </c>
      <c r="N201" t="s">
        <v>407</v>
      </c>
      <c r="O201" t="s">
        <v>407</v>
      </c>
      <c r="P201" t="s">
        <v>407</v>
      </c>
      <c r="Q201" t="s">
        <v>407</v>
      </c>
      <c r="R201" t="s">
        <v>407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t="s">
        <v>407</v>
      </c>
      <c r="Z201" t="s">
        <v>407</v>
      </c>
      <c r="AA201" t="s">
        <v>407</v>
      </c>
      <c r="AB201" t="s">
        <v>407</v>
      </c>
      <c r="AC201" t="s">
        <v>811</v>
      </c>
      <c r="AD201" t="s">
        <v>810</v>
      </c>
      <c r="AE201">
        <v>10</v>
      </c>
      <c r="AF201">
        <v>10</v>
      </c>
      <c r="AH201" t="s">
        <v>416</v>
      </c>
      <c r="AJ201" t="s">
        <v>46</v>
      </c>
      <c r="AK201" t="s">
        <v>115</v>
      </c>
      <c r="AM201">
        <v>3551</v>
      </c>
      <c r="AN201">
        <v>720</v>
      </c>
    </row>
    <row r="202" spans="1:40" x14ac:dyDescent="0.25">
      <c r="A202" t="s">
        <v>407</v>
      </c>
      <c r="B202" t="s">
        <v>407</v>
      </c>
      <c r="C202" t="s">
        <v>407</v>
      </c>
      <c r="D202" t="s">
        <v>407</v>
      </c>
      <c r="E202" t="s">
        <v>407</v>
      </c>
      <c r="F202" t="s">
        <v>407</v>
      </c>
      <c r="G202" t="s">
        <v>407</v>
      </c>
      <c r="H202" t="s">
        <v>407</v>
      </c>
      <c r="I202" t="s">
        <v>407</v>
      </c>
      <c r="J202" t="s">
        <v>407</v>
      </c>
      <c r="K202" t="s">
        <v>407</v>
      </c>
      <c r="L202" t="s">
        <v>407</v>
      </c>
      <c r="M202" t="s">
        <v>407</v>
      </c>
      <c r="N202" t="s">
        <v>407</v>
      </c>
      <c r="O202" t="s">
        <v>407</v>
      </c>
      <c r="P202" t="s">
        <v>407</v>
      </c>
      <c r="Q202" t="s">
        <v>407</v>
      </c>
      <c r="R202" t="s">
        <v>407</v>
      </c>
      <c r="S202" t="s">
        <v>407</v>
      </c>
      <c r="T202" t="s">
        <v>407</v>
      </c>
      <c r="U202" t="s">
        <v>407</v>
      </c>
      <c r="V202" t="s">
        <v>407</v>
      </c>
      <c r="W202" t="s">
        <v>407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813</v>
      </c>
      <c r="AD202" t="s">
        <v>812</v>
      </c>
      <c r="AE202">
        <v>10</v>
      </c>
      <c r="AF202">
        <v>1</v>
      </c>
      <c r="AG202">
        <v>3</v>
      </c>
      <c r="AH202" t="s">
        <v>410</v>
      </c>
      <c r="AJ202" t="s">
        <v>40</v>
      </c>
      <c r="AK202" t="s">
        <v>118</v>
      </c>
      <c r="AM202">
        <v>2499</v>
      </c>
      <c r="AN202">
        <v>922</v>
      </c>
    </row>
    <row r="203" spans="1:40" x14ac:dyDescent="0.25">
      <c r="A203" t="s">
        <v>407</v>
      </c>
      <c r="B203" t="s">
        <v>407</v>
      </c>
      <c r="C203" t="s">
        <v>407</v>
      </c>
      <c r="D203" t="s">
        <v>407</v>
      </c>
      <c r="E203" t="s">
        <v>407</v>
      </c>
      <c r="F203" t="s">
        <v>407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407</v>
      </c>
      <c r="P203" t="s">
        <v>407</v>
      </c>
      <c r="Q203" t="s">
        <v>407</v>
      </c>
      <c r="R203" t="s">
        <v>407</v>
      </c>
      <c r="S203" t="s">
        <v>407</v>
      </c>
      <c r="T203" t="s">
        <v>407</v>
      </c>
      <c r="U203" t="s">
        <v>407</v>
      </c>
      <c r="V203" t="s">
        <v>407</v>
      </c>
      <c r="W203" t="s">
        <v>407</v>
      </c>
      <c r="X203" t="s">
        <v>407</v>
      </c>
      <c r="Y203" t="s">
        <v>407</v>
      </c>
      <c r="Z203" t="s">
        <v>407</v>
      </c>
      <c r="AA203" t="s">
        <v>407</v>
      </c>
      <c r="AB203" t="s">
        <v>407</v>
      </c>
      <c r="AC203" t="s">
        <v>813</v>
      </c>
      <c r="AD203" t="s">
        <v>812</v>
      </c>
      <c r="AE203">
        <v>10</v>
      </c>
      <c r="AF203">
        <v>2</v>
      </c>
      <c r="AH203" t="s">
        <v>415</v>
      </c>
      <c r="AJ203" t="s">
        <v>44</v>
      </c>
      <c r="AK203" t="s">
        <v>120</v>
      </c>
      <c r="AM203">
        <v>4049</v>
      </c>
      <c r="AN203">
        <v>2865</v>
      </c>
    </row>
    <row r="204" spans="1:40" x14ac:dyDescent="0.25">
      <c r="A204" t="s">
        <v>407</v>
      </c>
      <c r="B204" t="s">
        <v>407</v>
      </c>
      <c r="C204" t="s">
        <v>407</v>
      </c>
      <c r="D204" t="s">
        <v>407</v>
      </c>
      <c r="E204" t="s">
        <v>407</v>
      </c>
      <c r="F204" t="s">
        <v>407</v>
      </c>
      <c r="G204" t="s">
        <v>407</v>
      </c>
      <c r="H204" t="s">
        <v>407</v>
      </c>
      <c r="I204" t="s">
        <v>407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407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t="s">
        <v>407</v>
      </c>
      <c r="V204" t="s">
        <v>407</v>
      </c>
      <c r="W204" t="s">
        <v>407</v>
      </c>
      <c r="X204" t="s">
        <v>407</v>
      </c>
      <c r="Y204" t="s">
        <v>407</v>
      </c>
      <c r="Z204" t="s">
        <v>407</v>
      </c>
      <c r="AA204" t="s">
        <v>407</v>
      </c>
      <c r="AB204" t="s">
        <v>407</v>
      </c>
      <c r="AC204" t="s">
        <v>813</v>
      </c>
      <c r="AD204" t="s">
        <v>812</v>
      </c>
      <c r="AE204">
        <v>10</v>
      </c>
      <c r="AF204">
        <v>3</v>
      </c>
      <c r="AH204" t="s">
        <v>411</v>
      </c>
      <c r="AJ204" t="s">
        <v>41</v>
      </c>
      <c r="AK204" t="s">
        <v>119</v>
      </c>
      <c r="AM204">
        <v>2281</v>
      </c>
      <c r="AN204">
        <v>2504</v>
      </c>
    </row>
    <row r="205" spans="1:40" x14ac:dyDescent="0.25">
      <c r="A205" t="s">
        <v>407</v>
      </c>
      <c r="B205" t="s">
        <v>407</v>
      </c>
      <c r="C205" t="s">
        <v>407</v>
      </c>
      <c r="D205" t="s">
        <v>407</v>
      </c>
      <c r="E205" t="s">
        <v>407</v>
      </c>
      <c r="F205" t="s">
        <v>407</v>
      </c>
      <c r="G205" t="s">
        <v>407</v>
      </c>
      <c r="H205" t="s">
        <v>407</v>
      </c>
      <c r="I205" t="s">
        <v>407</v>
      </c>
      <c r="J205" t="s">
        <v>407</v>
      </c>
      <c r="K205" t="s">
        <v>407</v>
      </c>
      <c r="L205" t="s">
        <v>407</v>
      </c>
      <c r="M205" t="s">
        <v>407</v>
      </c>
      <c r="N205" t="s">
        <v>407</v>
      </c>
      <c r="O205" t="s">
        <v>407</v>
      </c>
      <c r="P205" t="s">
        <v>407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V205" t="s">
        <v>407</v>
      </c>
      <c r="W205" t="s">
        <v>407</v>
      </c>
      <c r="X205" t="s">
        <v>407</v>
      </c>
      <c r="Y205" t="s">
        <v>407</v>
      </c>
      <c r="Z205" t="s">
        <v>407</v>
      </c>
      <c r="AA205" t="s">
        <v>407</v>
      </c>
      <c r="AB205" t="s">
        <v>407</v>
      </c>
      <c r="AC205" t="s">
        <v>813</v>
      </c>
      <c r="AD205" t="s">
        <v>812</v>
      </c>
      <c r="AE205">
        <v>10</v>
      </c>
      <c r="AF205">
        <v>4</v>
      </c>
      <c r="AH205" t="s">
        <v>408</v>
      </c>
      <c r="AJ205" t="s">
        <v>37</v>
      </c>
      <c r="AK205" t="s">
        <v>115</v>
      </c>
      <c r="AM205">
        <v>1346</v>
      </c>
      <c r="AN205">
        <v>2738</v>
      </c>
    </row>
    <row r="206" spans="1:40" x14ac:dyDescent="0.25">
      <c r="A206" t="s">
        <v>407</v>
      </c>
      <c r="B206" t="s">
        <v>407</v>
      </c>
      <c r="C206" t="s">
        <v>407</v>
      </c>
      <c r="D206" t="s">
        <v>407</v>
      </c>
      <c r="E206" t="s">
        <v>407</v>
      </c>
      <c r="F206" t="s">
        <v>407</v>
      </c>
      <c r="G206" t="s">
        <v>407</v>
      </c>
      <c r="H206" t="s">
        <v>407</v>
      </c>
      <c r="I206" t="s">
        <v>407</v>
      </c>
      <c r="J206" t="s">
        <v>407</v>
      </c>
      <c r="K206" t="s">
        <v>407</v>
      </c>
      <c r="L206" t="s">
        <v>407</v>
      </c>
      <c r="M206" t="s">
        <v>407</v>
      </c>
      <c r="N206" t="s">
        <v>407</v>
      </c>
      <c r="O206" t="s">
        <v>407</v>
      </c>
      <c r="P206" t="s">
        <v>407</v>
      </c>
      <c r="Q206" t="s">
        <v>407</v>
      </c>
      <c r="R206" t="s">
        <v>407</v>
      </c>
      <c r="S206" t="s">
        <v>407</v>
      </c>
      <c r="T206" t="s">
        <v>407</v>
      </c>
      <c r="U206" t="s">
        <v>407</v>
      </c>
      <c r="V206" t="s">
        <v>407</v>
      </c>
      <c r="W206" t="s">
        <v>407</v>
      </c>
      <c r="X206" t="s">
        <v>407</v>
      </c>
      <c r="Y206" t="s">
        <v>407</v>
      </c>
      <c r="Z206" t="s">
        <v>407</v>
      </c>
      <c r="AA206" t="s">
        <v>407</v>
      </c>
      <c r="AB206" t="s">
        <v>407</v>
      </c>
      <c r="AC206" t="s">
        <v>813</v>
      </c>
      <c r="AD206" t="s">
        <v>812</v>
      </c>
      <c r="AE206">
        <v>10</v>
      </c>
      <c r="AF206">
        <v>5</v>
      </c>
      <c r="AH206" t="s">
        <v>408</v>
      </c>
      <c r="AJ206" t="s">
        <v>37</v>
      </c>
      <c r="AK206" t="s">
        <v>115</v>
      </c>
      <c r="AM206">
        <v>2154</v>
      </c>
      <c r="AN206">
        <v>1400</v>
      </c>
    </row>
    <row r="207" spans="1:40" x14ac:dyDescent="0.25">
      <c r="A207" t="s">
        <v>407</v>
      </c>
      <c r="B207" t="s">
        <v>407</v>
      </c>
      <c r="C207" t="s">
        <v>407</v>
      </c>
      <c r="D207" t="s">
        <v>407</v>
      </c>
      <c r="E207" t="s">
        <v>407</v>
      </c>
      <c r="F207" t="s">
        <v>407</v>
      </c>
      <c r="G207" t="s">
        <v>407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407</v>
      </c>
      <c r="O207" t="s">
        <v>407</v>
      </c>
      <c r="P207" t="s">
        <v>407</v>
      </c>
      <c r="Q207" t="s">
        <v>407</v>
      </c>
      <c r="R207" t="s">
        <v>407</v>
      </c>
      <c r="S207" t="s">
        <v>407</v>
      </c>
      <c r="T207" t="s">
        <v>407</v>
      </c>
      <c r="U207" t="s">
        <v>407</v>
      </c>
      <c r="V207" t="s">
        <v>407</v>
      </c>
      <c r="W207" t="s">
        <v>407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813</v>
      </c>
      <c r="AD207" t="s">
        <v>812</v>
      </c>
      <c r="AE207">
        <v>10</v>
      </c>
      <c r="AF207">
        <v>6</v>
      </c>
      <c r="AG207">
        <v>1</v>
      </c>
      <c r="AH207" t="s">
        <v>434</v>
      </c>
      <c r="AJ207" t="s">
        <v>56</v>
      </c>
      <c r="AK207" t="s">
        <v>114</v>
      </c>
      <c r="AM207">
        <v>2681</v>
      </c>
      <c r="AN207">
        <v>513</v>
      </c>
    </row>
    <row r="208" spans="1:40" x14ac:dyDescent="0.25">
      <c r="A208" t="s">
        <v>407</v>
      </c>
      <c r="B208" t="s">
        <v>407</v>
      </c>
      <c r="C208" t="s">
        <v>407</v>
      </c>
      <c r="D208" t="s">
        <v>407</v>
      </c>
      <c r="E208" t="s">
        <v>407</v>
      </c>
      <c r="F208" t="s">
        <v>407</v>
      </c>
      <c r="G208" t="s">
        <v>407</v>
      </c>
      <c r="H208" t="s">
        <v>407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407</v>
      </c>
      <c r="O208" t="s">
        <v>407</v>
      </c>
      <c r="P208" t="s">
        <v>407</v>
      </c>
      <c r="Q208" t="s">
        <v>407</v>
      </c>
      <c r="R208" t="s">
        <v>407</v>
      </c>
      <c r="S208" t="s">
        <v>407</v>
      </c>
      <c r="T208" t="s">
        <v>407</v>
      </c>
      <c r="U208" t="s">
        <v>407</v>
      </c>
      <c r="V208" t="s">
        <v>407</v>
      </c>
      <c r="W208" t="s">
        <v>407</v>
      </c>
      <c r="X208" t="s">
        <v>407</v>
      </c>
      <c r="Y208" t="s">
        <v>407</v>
      </c>
      <c r="Z208" t="s">
        <v>407</v>
      </c>
      <c r="AA208" t="s">
        <v>407</v>
      </c>
      <c r="AB208" t="s">
        <v>407</v>
      </c>
      <c r="AC208" t="s">
        <v>813</v>
      </c>
      <c r="AD208" t="s">
        <v>812</v>
      </c>
      <c r="AE208">
        <v>10</v>
      </c>
      <c r="AF208">
        <v>7</v>
      </c>
      <c r="AH208" t="s">
        <v>416</v>
      </c>
      <c r="AJ208" t="s">
        <v>46</v>
      </c>
      <c r="AK208" t="s">
        <v>115</v>
      </c>
      <c r="AM208">
        <v>2136</v>
      </c>
      <c r="AN208">
        <v>843</v>
      </c>
    </row>
    <row r="209" spans="1:40" x14ac:dyDescent="0.25">
      <c r="A209" t="s">
        <v>407</v>
      </c>
      <c r="B209" t="s">
        <v>407</v>
      </c>
      <c r="C209" t="s">
        <v>407</v>
      </c>
      <c r="D209" t="s">
        <v>407</v>
      </c>
      <c r="E209" t="s">
        <v>407</v>
      </c>
      <c r="F209" t="s">
        <v>407</v>
      </c>
      <c r="G209" t="s">
        <v>407</v>
      </c>
      <c r="H209" t="s">
        <v>407</v>
      </c>
      <c r="I209" t="s">
        <v>407</v>
      </c>
      <c r="J209" t="s">
        <v>407</v>
      </c>
      <c r="K209" t="s">
        <v>407</v>
      </c>
      <c r="L209" t="s">
        <v>407</v>
      </c>
      <c r="M209" t="s">
        <v>407</v>
      </c>
      <c r="N209" t="s">
        <v>407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407</v>
      </c>
      <c r="V209" t="s">
        <v>407</v>
      </c>
      <c r="W209" t="s">
        <v>407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813</v>
      </c>
      <c r="AD209" t="s">
        <v>812</v>
      </c>
      <c r="AE209">
        <v>10</v>
      </c>
      <c r="AF209">
        <v>8</v>
      </c>
      <c r="AH209" t="s">
        <v>411</v>
      </c>
      <c r="AJ209" t="s">
        <v>41</v>
      </c>
      <c r="AK209" t="s">
        <v>119</v>
      </c>
      <c r="AM209">
        <v>4012</v>
      </c>
      <c r="AN209">
        <v>864</v>
      </c>
    </row>
    <row r="210" spans="1:40" x14ac:dyDescent="0.25">
      <c r="A210" t="s">
        <v>407</v>
      </c>
      <c r="B210" t="s">
        <v>407</v>
      </c>
      <c r="C210" t="s">
        <v>407</v>
      </c>
      <c r="D210" t="s">
        <v>407</v>
      </c>
      <c r="E210" t="s">
        <v>407</v>
      </c>
      <c r="F210" t="s">
        <v>407</v>
      </c>
      <c r="G210" t="s">
        <v>407</v>
      </c>
      <c r="H210" t="s">
        <v>407</v>
      </c>
      <c r="I210" t="s">
        <v>407</v>
      </c>
      <c r="J210" t="s">
        <v>407</v>
      </c>
      <c r="K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407</v>
      </c>
      <c r="S210" t="s">
        <v>407</v>
      </c>
      <c r="T210" t="s">
        <v>407</v>
      </c>
      <c r="U210" t="s">
        <v>407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813</v>
      </c>
      <c r="AD210" t="s">
        <v>812</v>
      </c>
      <c r="AE210">
        <v>10</v>
      </c>
      <c r="AF210">
        <v>9</v>
      </c>
      <c r="AH210" t="s">
        <v>408</v>
      </c>
      <c r="AJ210" t="s">
        <v>37</v>
      </c>
      <c r="AK210" t="s">
        <v>115</v>
      </c>
      <c r="AM210">
        <v>1782</v>
      </c>
      <c r="AN210">
        <v>2339</v>
      </c>
    </row>
    <row r="211" spans="1:40" x14ac:dyDescent="0.25">
      <c r="A211" t="s">
        <v>407</v>
      </c>
      <c r="B211" t="s">
        <v>407</v>
      </c>
      <c r="C211" t="s">
        <v>407</v>
      </c>
      <c r="D211" t="s">
        <v>407</v>
      </c>
      <c r="E211" t="s">
        <v>407</v>
      </c>
      <c r="F211" t="s">
        <v>407</v>
      </c>
      <c r="G211" t="s">
        <v>407</v>
      </c>
      <c r="H211" t="s">
        <v>407</v>
      </c>
      <c r="I211" t="s">
        <v>407</v>
      </c>
      <c r="J211" t="s">
        <v>407</v>
      </c>
      <c r="K211" t="s">
        <v>407</v>
      </c>
      <c r="L211" t="s">
        <v>407</v>
      </c>
      <c r="M211" t="s">
        <v>407</v>
      </c>
      <c r="N211" t="s">
        <v>407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t="s">
        <v>407</v>
      </c>
      <c r="V211" t="s">
        <v>407</v>
      </c>
      <c r="W211" t="s">
        <v>407</v>
      </c>
      <c r="X211" t="s">
        <v>407</v>
      </c>
      <c r="Y211" t="s">
        <v>407</v>
      </c>
      <c r="Z211" t="s">
        <v>407</v>
      </c>
      <c r="AA211" t="s">
        <v>407</v>
      </c>
      <c r="AB211" t="s">
        <v>407</v>
      </c>
      <c r="AC211" t="s">
        <v>813</v>
      </c>
      <c r="AD211" t="s">
        <v>812</v>
      </c>
      <c r="AE211">
        <v>10</v>
      </c>
      <c r="AF211">
        <v>10</v>
      </c>
      <c r="AG211">
        <v>1</v>
      </c>
      <c r="AH211" t="s">
        <v>661</v>
      </c>
      <c r="AJ211" t="s">
        <v>162</v>
      </c>
      <c r="AK211" t="s">
        <v>114</v>
      </c>
      <c r="AM211">
        <v>3568</v>
      </c>
      <c r="AN211">
        <v>2377</v>
      </c>
    </row>
    <row r="212" spans="1:40" x14ac:dyDescent="0.25">
      <c r="A212" t="s">
        <v>407</v>
      </c>
      <c r="B212" t="s">
        <v>407</v>
      </c>
      <c r="C212" t="s">
        <v>407</v>
      </c>
      <c r="D212" t="s">
        <v>407</v>
      </c>
      <c r="E212" t="s">
        <v>407</v>
      </c>
      <c r="F212" t="s">
        <v>407</v>
      </c>
      <c r="G212" t="s">
        <v>407</v>
      </c>
      <c r="H212" t="s">
        <v>407</v>
      </c>
      <c r="I212" t="s">
        <v>407</v>
      </c>
      <c r="J212" t="s">
        <v>407</v>
      </c>
      <c r="K212" t="s">
        <v>407</v>
      </c>
      <c r="L212" t="s">
        <v>407</v>
      </c>
      <c r="M212" t="s">
        <v>407</v>
      </c>
      <c r="N212" t="s">
        <v>407</v>
      </c>
      <c r="O212" t="s">
        <v>407</v>
      </c>
      <c r="P212" t="s">
        <v>407</v>
      </c>
      <c r="Q212" t="s">
        <v>407</v>
      </c>
      <c r="R212" t="s">
        <v>407</v>
      </c>
      <c r="S212" t="s">
        <v>407</v>
      </c>
      <c r="T212" t="s">
        <v>407</v>
      </c>
      <c r="U212" t="s">
        <v>407</v>
      </c>
      <c r="V212" t="s">
        <v>407</v>
      </c>
      <c r="W212" t="s">
        <v>407</v>
      </c>
      <c r="X212" t="s">
        <v>407</v>
      </c>
      <c r="Y212" t="s">
        <v>407</v>
      </c>
      <c r="Z212" t="s">
        <v>407</v>
      </c>
      <c r="AA212" t="s">
        <v>407</v>
      </c>
      <c r="AB212" t="s">
        <v>407</v>
      </c>
      <c r="AC212" t="s">
        <v>815</v>
      </c>
      <c r="AD212" t="s">
        <v>814</v>
      </c>
      <c r="AE212">
        <v>10</v>
      </c>
      <c r="AF212">
        <v>1</v>
      </c>
      <c r="AH212" t="s">
        <v>408</v>
      </c>
      <c r="AJ212" t="s">
        <v>37</v>
      </c>
      <c r="AK212" t="s">
        <v>115</v>
      </c>
      <c r="AM212">
        <v>1462</v>
      </c>
      <c r="AN212">
        <v>2753</v>
      </c>
    </row>
    <row r="213" spans="1:40" x14ac:dyDescent="0.25">
      <c r="A213" t="s">
        <v>407</v>
      </c>
      <c r="B213" t="s">
        <v>407</v>
      </c>
      <c r="C213" t="s">
        <v>407</v>
      </c>
      <c r="D213" t="s">
        <v>407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407</v>
      </c>
      <c r="U213" t="s">
        <v>407</v>
      </c>
      <c r="V213" t="s">
        <v>407</v>
      </c>
      <c r="W213" t="s">
        <v>407</v>
      </c>
      <c r="X213" t="s">
        <v>407</v>
      </c>
      <c r="Y213" t="s">
        <v>407</v>
      </c>
      <c r="Z213" t="s">
        <v>407</v>
      </c>
      <c r="AA213" t="s">
        <v>407</v>
      </c>
      <c r="AB213" t="s">
        <v>407</v>
      </c>
      <c r="AC213" t="s">
        <v>815</v>
      </c>
      <c r="AD213" t="s">
        <v>814</v>
      </c>
      <c r="AE213">
        <v>10</v>
      </c>
      <c r="AF213">
        <v>2</v>
      </c>
      <c r="AH213" t="s">
        <v>408</v>
      </c>
      <c r="AJ213" t="s">
        <v>37</v>
      </c>
      <c r="AK213" t="s">
        <v>115</v>
      </c>
      <c r="AM213">
        <v>1957</v>
      </c>
      <c r="AN213">
        <v>3185</v>
      </c>
    </row>
    <row r="214" spans="1:40" x14ac:dyDescent="0.25">
      <c r="A214" t="s">
        <v>407</v>
      </c>
      <c r="B214" t="s">
        <v>407</v>
      </c>
      <c r="C214" t="s">
        <v>407</v>
      </c>
      <c r="D214" t="s">
        <v>407</v>
      </c>
      <c r="E214" t="s">
        <v>407</v>
      </c>
      <c r="F214" t="s">
        <v>407</v>
      </c>
      <c r="G214" t="s">
        <v>407</v>
      </c>
      <c r="H214" t="s">
        <v>407</v>
      </c>
      <c r="I214" t="s">
        <v>407</v>
      </c>
      <c r="J214" t="s">
        <v>407</v>
      </c>
      <c r="K214" t="s">
        <v>407</v>
      </c>
      <c r="L214" t="s">
        <v>407</v>
      </c>
      <c r="M214" t="s">
        <v>407</v>
      </c>
      <c r="N214" t="s">
        <v>407</v>
      </c>
      <c r="O214" t="s">
        <v>407</v>
      </c>
      <c r="P214" t="s">
        <v>407</v>
      </c>
      <c r="Q214" t="s">
        <v>407</v>
      </c>
      <c r="R214" t="s">
        <v>407</v>
      </c>
      <c r="S214" t="s">
        <v>407</v>
      </c>
      <c r="T214" t="s">
        <v>407</v>
      </c>
      <c r="U214" t="s">
        <v>407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815</v>
      </c>
      <c r="AD214" t="s">
        <v>814</v>
      </c>
      <c r="AE214">
        <v>10</v>
      </c>
      <c r="AF214">
        <v>3</v>
      </c>
      <c r="AG214">
        <v>1</v>
      </c>
      <c r="AH214" t="s">
        <v>412</v>
      </c>
      <c r="AJ214" t="s">
        <v>42</v>
      </c>
      <c r="AK214" t="s">
        <v>114</v>
      </c>
      <c r="AM214">
        <v>2498</v>
      </c>
      <c r="AN214">
        <v>810</v>
      </c>
    </row>
    <row r="215" spans="1:40" x14ac:dyDescent="0.25">
      <c r="A215" t="s">
        <v>407</v>
      </c>
      <c r="B215" t="s">
        <v>407</v>
      </c>
      <c r="C215" t="s">
        <v>407</v>
      </c>
      <c r="D215" t="s">
        <v>407</v>
      </c>
      <c r="E215" t="s">
        <v>407</v>
      </c>
      <c r="F215" t="s">
        <v>407</v>
      </c>
      <c r="G215" t="s">
        <v>407</v>
      </c>
      <c r="H215" t="s">
        <v>407</v>
      </c>
      <c r="I215" t="s">
        <v>407</v>
      </c>
      <c r="J215" t="s">
        <v>407</v>
      </c>
      <c r="K215" t="s">
        <v>407</v>
      </c>
      <c r="L215" t="s">
        <v>407</v>
      </c>
      <c r="M215" t="s">
        <v>407</v>
      </c>
      <c r="N215" t="s">
        <v>407</v>
      </c>
      <c r="O215" t="s">
        <v>407</v>
      </c>
      <c r="P215" t="s">
        <v>407</v>
      </c>
      <c r="Q215" t="s">
        <v>407</v>
      </c>
      <c r="R215" t="s">
        <v>407</v>
      </c>
      <c r="S215" t="s">
        <v>407</v>
      </c>
      <c r="T215" t="s">
        <v>407</v>
      </c>
      <c r="U215" t="s">
        <v>407</v>
      </c>
      <c r="V215" t="s">
        <v>407</v>
      </c>
      <c r="W215" t="s">
        <v>407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815</v>
      </c>
      <c r="AD215" t="s">
        <v>814</v>
      </c>
      <c r="AE215">
        <v>10</v>
      </c>
      <c r="AF215">
        <v>4</v>
      </c>
      <c r="AH215" t="s">
        <v>408</v>
      </c>
      <c r="AJ215" t="s">
        <v>37</v>
      </c>
      <c r="AK215" t="s">
        <v>115</v>
      </c>
      <c r="AM215">
        <v>3966</v>
      </c>
      <c r="AN215">
        <v>1100</v>
      </c>
    </row>
    <row r="216" spans="1:40" x14ac:dyDescent="0.25">
      <c r="A216" t="s">
        <v>407</v>
      </c>
      <c r="B216" t="s">
        <v>407</v>
      </c>
      <c r="C216" t="s">
        <v>407</v>
      </c>
      <c r="D216" t="s">
        <v>407</v>
      </c>
      <c r="E216" t="s">
        <v>407</v>
      </c>
      <c r="F216" t="s">
        <v>407</v>
      </c>
      <c r="G216" t="s">
        <v>407</v>
      </c>
      <c r="H216" t="s">
        <v>407</v>
      </c>
      <c r="I216" t="s">
        <v>407</v>
      </c>
      <c r="J216" t="s">
        <v>407</v>
      </c>
      <c r="K216" t="s">
        <v>407</v>
      </c>
      <c r="L216" t="s">
        <v>407</v>
      </c>
      <c r="M216" t="s">
        <v>407</v>
      </c>
      <c r="N216" t="s">
        <v>407</v>
      </c>
      <c r="O216" t="s">
        <v>407</v>
      </c>
      <c r="P216" t="s">
        <v>407</v>
      </c>
      <c r="Q216" t="s">
        <v>407</v>
      </c>
      <c r="R216" t="s">
        <v>407</v>
      </c>
      <c r="S216" t="s">
        <v>407</v>
      </c>
      <c r="T216" t="s">
        <v>407</v>
      </c>
      <c r="U216" t="s">
        <v>407</v>
      </c>
      <c r="V216" t="s">
        <v>407</v>
      </c>
      <c r="W216" t="s">
        <v>407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815</v>
      </c>
      <c r="AD216" t="s">
        <v>814</v>
      </c>
      <c r="AE216">
        <v>10</v>
      </c>
      <c r="AF216">
        <v>5</v>
      </c>
      <c r="AH216" t="s">
        <v>408</v>
      </c>
      <c r="AJ216" t="s">
        <v>37</v>
      </c>
      <c r="AK216" t="s">
        <v>115</v>
      </c>
      <c r="AM216">
        <v>2010</v>
      </c>
      <c r="AN216">
        <v>1526</v>
      </c>
    </row>
    <row r="217" spans="1:40" x14ac:dyDescent="0.25">
      <c r="A217" t="s">
        <v>407</v>
      </c>
      <c r="B217" t="s">
        <v>407</v>
      </c>
      <c r="C217" t="s">
        <v>407</v>
      </c>
      <c r="D217" t="s">
        <v>407</v>
      </c>
      <c r="E217" t="s">
        <v>407</v>
      </c>
      <c r="F217" t="s">
        <v>407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407</v>
      </c>
      <c r="M217" t="s">
        <v>407</v>
      </c>
      <c r="N217" t="s">
        <v>407</v>
      </c>
      <c r="O217" t="s">
        <v>407</v>
      </c>
      <c r="P217" t="s">
        <v>407</v>
      </c>
      <c r="Q217" t="s">
        <v>407</v>
      </c>
      <c r="R217" t="s">
        <v>407</v>
      </c>
      <c r="S217" t="s">
        <v>407</v>
      </c>
      <c r="T217" t="s">
        <v>407</v>
      </c>
      <c r="U217" t="s">
        <v>407</v>
      </c>
      <c r="V217" t="s">
        <v>407</v>
      </c>
      <c r="W217" t="s">
        <v>407</v>
      </c>
      <c r="X217" t="s">
        <v>407</v>
      </c>
      <c r="Y217" t="s">
        <v>407</v>
      </c>
      <c r="Z217" t="s">
        <v>407</v>
      </c>
      <c r="AA217" t="s">
        <v>407</v>
      </c>
      <c r="AB217" t="s">
        <v>407</v>
      </c>
      <c r="AC217" t="s">
        <v>815</v>
      </c>
      <c r="AD217" t="s">
        <v>814</v>
      </c>
      <c r="AE217">
        <v>10</v>
      </c>
      <c r="AF217">
        <v>6</v>
      </c>
      <c r="AH217" t="s">
        <v>408</v>
      </c>
      <c r="AJ217" t="s">
        <v>37</v>
      </c>
      <c r="AK217" t="s">
        <v>115</v>
      </c>
      <c r="AM217">
        <v>3531</v>
      </c>
      <c r="AN217">
        <v>1957</v>
      </c>
    </row>
    <row r="218" spans="1:40" x14ac:dyDescent="0.25">
      <c r="A218" t="s">
        <v>407</v>
      </c>
      <c r="B218" t="s">
        <v>407</v>
      </c>
      <c r="C218" t="s">
        <v>407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407</v>
      </c>
      <c r="J218" t="s">
        <v>407</v>
      </c>
      <c r="K218" t="s">
        <v>407</v>
      </c>
      <c r="L218" t="s">
        <v>407</v>
      </c>
      <c r="M218" t="s">
        <v>407</v>
      </c>
      <c r="N218" t="s">
        <v>407</v>
      </c>
      <c r="O218" t="s">
        <v>407</v>
      </c>
      <c r="P218" t="s">
        <v>407</v>
      </c>
      <c r="Q218" t="s">
        <v>407</v>
      </c>
      <c r="R218" t="s">
        <v>407</v>
      </c>
      <c r="S218" t="s">
        <v>407</v>
      </c>
      <c r="T218" t="s">
        <v>407</v>
      </c>
      <c r="U218" t="s">
        <v>407</v>
      </c>
      <c r="V218" t="s">
        <v>407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815</v>
      </c>
      <c r="AD218" t="s">
        <v>814</v>
      </c>
      <c r="AE218">
        <v>10</v>
      </c>
      <c r="AF218">
        <v>7</v>
      </c>
      <c r="AH218" t="s">
        <v>408</v>
      </c>
      <c r="AJ218" t="s">
        <v>37</v>
      </c>
      <c r="AK218" t="s">
        <v>115</v>
      </c>
      <c r="AM218">
        <v>2288</v>
      </c>
      <c r="AN218">
        <v>2682</v>
      </c>
    </row>
    <row r="219" spans="1:40" x14ac:dyDescent="0.25">
      <c r="A219" t="s">
        <v>407</v>
      </c>
      <c r="B219" t="s">
        <v>407</v>
      </c>
      <c r="C219" t="s">
        <v>407</v>
      </c>
      <c r="D219" t="s">
        <v>407</v>
      </c>
      <c r="E219" t="s">
        <v>407</v>
      </c>
      <c r="F219" t="s">
        <v>407</v>
      </c>
      <c r="G219" t="s">
        <v>407</v>
      </c>
      <c r="H219" t="s">
        <v>407</v>
      </c>
      <c r="I219" t="s">
        <v>407</v>
      </c>
      <c r="J219" t="s">
        <v>407</v>
      </c>
      <c r="K219" t="s">
        <v>407</v>
      </c>
      <c r="L219" t="s">
        <v>407</v>
      </c>
      <c r="M219" t="s">
        <v>407</v>
      </c>
      <c r="N219" t="s">
        <v>407</v>
      </c>
      <c r="O219" t="s">
        <v>407</v>
      </c>
      <c r="P219" t="s">
        <v>407</v>
      </c>
      <c r="Q219" t="s">
        <v>407</v>
      </c>
      <c r="R219" t="s">
        <v>407</v>
      </c>
      <c r="S219" t="s">
        <v>407</v>
      </c>
      <c r="T219" t="s">
        <v>407</v>
      </c>
      <c r="U219" t="s">
        <v>407</v>
      </c>
      <c r="V219" t="s">
        <v>407</v>
      </c>
      <c r="W219" t="s">
        <v>407</v>
      </c>
      <c r="X219" t="s">
        <v>407</v>
      </c>
      <c r="Y219" t="s">
        <v>407</v>
      </c>
      <c r="Z219" t="s">
        <v>407</v>
      </c>
      <c r="AA219" t="s">
        <v>407</v>
      </c>
      <c r="AB219" t="s">
        <v>407</v>
      </c>
      <c r="AC219" t="s">
        <v>815</v>
      </c>
      <c r="AD219" t="s">
        <v>814</v>
      </c>
      <c r="AE219">
        <v>10</v>
      </c>
      <c r="AF219">
        <v>8</v>
      </c>
      <c r="AG219">
        <v>3</v>
      </c>
      <c r="AH219" t="s">
        <v>410</v>
      </c>
      <c r="AJ219" t="s">
        <v>40</v>
      </c>
      <c r="AK219" t="s">
        <v>118</v>
      </c>
      <c r="AM219">
        <v>1718</v>
      </c>
      <c r="AN219">
        <v>278</v>
      </c>
    </row>
    <row r="220" spans="1:40" x14ac:dyDescent="0.25">
      <c r="A220" t="s">
        <v>407</v>
      </c>
      <c r="B220" t="s">
        <v>407</v>
      </c>
      <c r="C220" t="s">
        <v>407</v>
      </c>
      <c r="D220" t="s">
        <v>407</v>
      </c>
      <c r="E220" t="s">
        <v>407</v>
      </c>
      <c r="F220" t="s">
        <v>407</v>
      </c>
      <c r="G220" t="s">
        <v>407</v>
      </c>
      <c r="H220" t="s">
        <v>407</v>
      </c>
      <c r="I220" t="s">
        <v>407</v>
      </c>
      <c r="J220" t="s">
        <v>407</v>
      </c>
      <c r="K220" t="s">
        <v>407</v>
      </c>
      <c r="L220" t="s">
        <v>407</v>
      </c>
      <c r="M220" t="s">
        <v>407</v>
      </c>
      <c r="N220" t="s">
        <v>407</v>
      </c>
      <c r="O220" t="s">
        <v>407</v>
      </c>
      <c r="P220" t="s">
        <v>407</v>
      </c>
      <c r="Q220" t="s">
        <v>407</v>
      </c>
      <c r="R220" t="s">
        <v>407</v>
      </c>
      <c r="S220" t="s">
        <v>407</v>
      </c>
      <c r="T220" t="s">
        <v>407</v>
      </c>
      <c r="U220" t="s">
        <v>407</v>
      </c>
      <c r="V220" t="s">
        <v>407</v>
      </c>
      <c r="W220" t="s">
        <v>407</v>
      </c>
      <c r="X220" t="s">
        <v>407</v>
      </c>
      <c r="Y220" t="s">
        <v>407</v>
      </c>
      <c r="Z220" t="s">
        <v>407</v>
      </c>
      <c r="AA220" t="s">
        <v>407</v>
      </c>
      <c r="AB220" t="s">
        <v>407</v>
      </c>
      <c r="AC220" t="s">
        <v>815</v>
      </c>
      <c r="AD220" t="s">
        <v>814</v>
      </c>
      <c r="AE220">
        <v>10</v>
      </c>
      <c r="AF220">
        <v>9</v>
      </c>
      <c r="AH220" t="s">
        <v>408</v>
      </c>
      <c r="AJ220" t="s">
        <v>37</v>
      </c>
      <c r="AK220" t="s">
        <v>115</v>
      </c>
      <c r="AM220">
        <v>3164</v>
      </c>
      <c r="AN220">
        <v>1679</v>
      </c>
    </row>
    <row r="221" spans="1:40" x14ac:dyDescent="0.25">
      <c r="A221" t="s">
        <v>407</v>
      </c>
      <c r="B221" t="s">
        <v>407</v>
      </c>
      <c r="C221" t="s">
        <v>407</v>
      </c>
      <c r="D221" t="s">
        <v>407</v>
      </c>
      <c r="E221" t="s">
        <v>407</v>
      </c>
      <c r="F221" t="s">
        <v>407</v>
      </c>
      <c r="G221" t="s">
        <v>407</v>
      </c>
      <c r="H221" t="s">
        <v>407</v>
      </c>
      <c r="I221" t="s">
        <v>407</v>
      </c>
      <c r="J221" t="s">
        <v>407</v>
      </c>
      <c r="K221" t="s">
        <v>407</v>
      </c>
      <c r="L221" t="s">
        <v>407</v>
      </c>
      <c r="M221" t="s">
        <v>407</v>
      </c>
      <c r="N221" t="s">
        <v>407</v>
      </c>
      <c r="O221" t="s">
        <v>407</v>
      </c>
      <c r="P221" t="s">
        <v>407</v>
      </c>
      <c r="Q221" t="s">
        <v>407</v>
      </c>
      <c r="R221" t="s">
        <v>407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407</v>
      </c>
      <c r="Z221" t="s">
        <v>407</v>
      </c>
      <c r="AA221" t="s">
        <v>407</v>
      </c>
      <c r="AB221" t="s">
        <v>407</v>
      </c>
      <c r="AC221" t="s">
        <v>815</v>
      </c>
      <c r="AD221" t="s">
        <v>814</v>
      </c>
      <c r="AE221">
        <v>10</v>
      </c>
      <c r="AF221">
        <v>10</v>
      </c>
      <c r="AH221" t="s">
        <v>408</v>
      </c>
      <c r="AJ221" t="s">
        <v>37</v>
      </c>
      <c r="AK221" t="s">
        <v>115</v>
      </c>
      <c r="AM221">
        <v>1475</v>
      </c>
      <c r="AN221">
        <v>1325</v>
      </c>
    </row>
    <row r="222" spans="1:40" x14ac:dyDescent="0.25">
      <c r="A222" t="s">
        <v>407</v>
      </c>
      <c r="B222" t="s">
        <v>407</v>
      </c>
      <c r="C222" t="s">
        <v>407</v>
      </c>
      <c r="D222" t="s">
        <v>407</v>
      </c>
      <c r="E222" t="s">
        <v>407</v>
      </c>
      <c r="F222" t="s">
        <v>407</v>
      </c>
      <c r="G222" t="s">
        <v>407</v>
      </c>
      <c r="H222" t="s">
        <v>407</v>
      </c>
      <c r="I222" t="s">
        <v>407</v>
      </c>
      <c r="J222" t="s">
        <v>407</v>
      </c>
      <c r="K222" t="s">
        <v>407</v>
      </c>
      <c r="L222" t="s">
        <v>407</v>
      </c>
      <c r="M222" t="s">
        <v>407</v>
      </c>
      <c r="N222" t="s">
        <v>407</v>
      </c>
      <c r="O222" t="s">
        <v>407</v>
      </c>
      <c r="P222" t="s">
        <v>407</v>
      </c>
      <c r="Q222" t="s">
        <v>407</v>
      </c>
      <c r="R222" t="s">
        <v>407</v>
      </c>
      <c r="S222" t="s">
        <v>407</v>
      </c>
      <c r="T222" t="s">
        <v>407</v>
      </c>
      <c r="U222" t="s">
        <v>407</v>
      </c>
      <c r="V222" t="s">
        <v>407</v>
      </c>
      <c r="W222" t="s">
        <v>407</v>
      </c>
      <c r="X222" t="s">
        <v>407</v>
      </c>
      <c r="Y222" t="s">
        <v>407</v>
      </c>
      <c r="Z222" t="s">
        <v>407</v>
      </c>
      <c r="AA222" t="s">
        <v>407</v>
      </c>
      <c r="AB222" t="s">
        <v>407</v>
      </c>
      <c r="AC222" t="s">
        <v>817</v>
      </c>
      <c r="AD222" t="s">
        <v>816</v>
      </c>
      <c r="AE222">
        <v>10</v>
      </c>
      <c r="AF222">
        <v>1</v>
      </c>
      <c r="AH222" t="s">
        <v>408</v>
      </c>
      <c r="AJ222" t="s">
        <v>37</v>
      </c>
      <c r="AK222" t="s">
        <v>115</v>
      </c>
      <c r="AM222">
        <v>1905</v>
      </c>
      <c r="AN222">
        <v>2884</v>
      </c>
    </row>
    <row r="223" spans="1:40" x14ac:dyDescent="0.25">
      <c r="A223" t="s">
        <v>407</v>
      </c>
      <c r="B223" t="s">
        <v>407</v>
      </c>
      <c r="C223" t="s">
        <v>407</v>
      </c>
      <c r="D223" t="s">
        <v>407</v>
      </c>
      <c r="E223" t="s">
        <v>407</v>
      </c>
      <c r="F223" t="s">
        <v>407</v>
      </c>
      <c r="G223" t="s">
        <v>407</v>
      </c>
      <c r="H223" t="s">
        <v>407</v>
      </c>
      <c r="I223" t="s">
        <v>407</v>
      </c>
      <c r="J223" t="s">
        <v>407</v>
      </c>
      <c r="K223" t="s">
        <v>407</v>
      </c>
      <c r="L223" t="s">
        <v>407</v>
      </c>
      <c r="M223" t="s">
        <v>407</v>
      </c>
      <c r="N223" t="s">
        <v>407</v>
      </c>
      <c r="O223" t="s">
        <v>407</v>
      </c>
      <c r="P223" t="s">
        <v>407</v>
      </c>
      <c r="Q223" t="s">
        <v>407</v>
      </c>
      <c r="R223" t="s">
        <v>407</v>
      </c>
      <c r="S223" t="s">
        <v>407</v>
      </c>
      <c r="T223" t="s">
        <v>407</v>
      </c>
      <c r="U223" t="s">
        <v>407</v>
      </c>
      <c r="V223" t="s">
        <v>407</v>
      </c>
      <c r="W223" t="s">
        <v>407</v>
      </c>
      <c r="X223" t="s">
        <v>407</v>
      </c>
      <c r="Y223" t="s">
        <v>407</v>
      </c>
      <c r="Z223" t="s">
        <v>407</v>
      </c>
      <c r="AA223" t="s">
        <v>407</v>
      </c>
      <c r="AB223" t="s">
        <v>407</v>
      </c>
      <c r="AC223" t="s">
        <v>817</v>
      </c>
      <c r="AD223" t="s">
        <v>816</v>
      </c>
      <c r="AE223">
        <v>10</v>
      </c>
      <c r="AF223">
        <v>2</v>
      </c>
      <c r="AH223" t="s">
        <v>408</v>
      </c>
      <c r="AJ223" t="s">
        <v>37</v>
      </c>
      <c r="AK223" t="s">
        <v>115</v>
      </c>
      <c r="AM223">
        <v>3019</v>
      </c>
      <c r="AN223">
        <v>3494</v>
      </c>
    </row>
    <row r="224" spans="1:40" x14ac:dyDescent="0.25">
      <c r="A224" t="s">
        <v>407</v>
      </c>
      <c r="B224" t="s">
        <v>407</v>
      </c>
      <c r="C224" t="s">
        <v>407</v>
      </c>
      <c r="D224" t="s">
        <v>407</v>
      </c>
      <c r="E224" t="s">
        <v>407</v>
      </c>
      <c r="F224" t="s">
        <v>407</v>
      </c>
      <c r="G224" t="s">
        <v>407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407</v>
      </c>
      <c r="Q224" t="s">
        <v>407</v>
      </c>
      <c r="R224" t="s">
        <v>407</v>
      </c>
      <c r="S224" t="s">
        <v>407</v>
      </c>
      <c r="T224" t="s">
        <v>407</v>
      </c>
      <c r="U224" t="s">
        <v>407</v>
      </c>
      <c r="V224" t="s">
        <v>407</v>
      </c>
      <c r="W224" t="s">
        <v>407</v>
      </c>
      <c r="X224" t="s">
        <v>407</v>
      </c>
      <c r="Y224" t="s">
        <v>407</v>
      </c>
      <c r="Z224" t="s">
        <v>407</v>
      </c>
      <c r="AA224" t="s">
        <v>407</v>
      </c>
      <c r="AB224" t="s">
        <v>407</v>
      </c>
      <c r="AC224" t="s">
        <v>817</v>
      </c>
      <c r="AD224" t="s">
        <v>816</v>
      </c>
      <c r="AE224">
        <v>10</v>
      </c>
      <c r="AF224">
        <v>3</v>
      </c>
      <c r="AH224" t="s">
        <v>408</v>
      </c>
      <c r="AJ224" t="s">
        <v>37</v>
      </c>
      <c r="AK224" t="s">
        <v>115</v>
      </c>
      <c r="AM224">
        <v>4086</v>
      </c>
      <c r="AN224">
        <v>1356</v>
      </c>
    </row>
    <row r="225" spans="1:40" x14ac:dyDescent="0.25">
      <c r="A225" t="s">
        <v>407</v>
      </c>
      <c r="B225" t="s">
        <v>407</v>
      </c>
      <c r="C225" t="s">
        <v>407</v>
      </c>
      <c r="D225" t="s">
        <v>407</v>
      </c>
      <c r="E225" t="s">
        <v>407</v>
      </c>
      <c r="F225" t="s">
        <v>407</v>
      </c>
      <c r="G225" t="s">
        <v>407</v>
      </c>
      <c r="H225" t="s">
        <v>407</v>
      </c>
      <c r="I225" t="s">
        <v>407</v>
      </c>
      <c r="J225" t="s">
        <v>407</v>
      </c>
      <c r="K225" t="s">
        <v>407</v>
      </c>
      <c r="L225" t="s">
        <v>407</v>
      </c>
      <c r="M225" t="s">
        <v>407</v>
      </c>
      <c r="N225" t="s">
        <v>407</v>
      </c>
      <c r="O225" t="s">
        <v>407</v>
      </c>
      <c r="P225" t="s">
        <v>407</v>
      </c>
      <c r="Q225" t="s">
        <v>407</v>
      </c>
      <c r="R225" t="s">
        <v>407</v>
      </c>
      <c r="S225" t="s">
        <v>407</v>
      </c>
      <c r="T225" t="s">
        <v>407</v>
      </c>
      <c r="U225" t="s">
        <v>407</v>
      </c>
      <c r="V225" t="s">
        <v>407</v>
      </c>
      <c r="W225" t="s">
        <v>407</v>
      </c>
      <c r="X225" t="s">
        <v>407</v>
      </c>
      <c r="Y225" t="s">
        <v>407</v>
      </c>
      <c r="Z225" t="s">
        <v>407</v>
      </c>
      <c r="AA225" t="s">
        <v>407</v>
      </c>
      <c r="AB225" t="s">
        <v>407</v>
      </c>
      <c r="AC225" t="s">
        <v>817</v>
      </c>
      <c r="AD225" t="s">
        <v>816</v>
      </c>
      <c r="AE225">
        <v>10</v>
      </c>
      <c r="AF225">
        <v>4</v>
      </c>
      <c r="AH225" t="s">
        <v>408</v>
      </c>
      <c r="AJ225" t="s">
        <v>37</v>
      </c>
      <c r="AK225" t="s">
        <v>115</v>
      </c>
      <c r="AM225">
        <v>3737</v>
      </c>
      <c r="AN225">
        <v>2164</v>
      </c>
    </row>
    <row r="226" spans="1:40" x14ac:dyDescent="0.25">
      <c r="A226" t="s">
        <v>407</v>
      </c>
      <c r="B226" t="s">
        <v>407</v>
      </c>
      <c r="C226" t="s">
        <v>407</v>
      </c>
      <c r="D226" t="s">
        <v>407</v>
      </c>
      <c r="E226" t="s">
        <v>407</v>
      </c>
      <c r="F226" t="s">
        <v>407</v>
      </c>
      <c r="G226" t="s">
        <v>407</v>
      </c>
      <c r="H226" t="s">
        <v>407</v>
      </c>
      <c r="I226" t="s">
        <v>407</v>
      </c>
      <c r="J226" t="s">
        <v>407</v>
      </c>
      <c r="K226" t="s">
        <v>407</v>
      </c>
      <c r="L226" t="s">
        <v>407</v>
      </c>
      <c r="M226" t="s">
        <v>407</v>
      </c>
      <c r="N226" t="s">
        <v>407</v>
      </c>
      <c r="O226" t="s">
        <v>407</v>
      </c>
      <c r="P226" t="s">
        <v>407</v>
      </c>
      <c r="Q226" t="s">
        <v>407</v>
      </c>
      <c r="R226" t="s">
        <v>407</v>
      </c>
      <c r="S226" t="s">
        <v>407</v>
      </c>
      <c r="T226" t="s">
        <v>407</v>
      </c>
      <c r="U226" t="s">
        <v>407</v>
      </c>
      <c r="V226" t="s">
        <v>407</v>
      </c>
      <c r="W226" t="s">
        <v>407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817</v>
      </c>
      <c r="AD226" t="s">
        <v>816</v>
      </c>
      <c r="AE226">
        <v>10</v>
      </c>
      <c r="AF226">
        <v>5</v>
      </c>
      <c r="AH226" t="s">
        <v>416</v>
      </c>
      <c r="AJ226" t="s">
        <v>46</v>
      </c>
      <c r="AK226" t="s">
        <v>115</v>
      </c>
      <c r="AM226">
        <v>1252</v>
      </c>
      <c r="AN226">
        <v>2929</v>
      </c>
    </row>
    <row r="227" spans="1:40" x14ac:dyDescent="0.25">
      <c r="A227" t="s">
        <v>407</v>
      </c>
      <c r="B227" t="s">
        <v>407</v>
      </c>
      <c r="C227" t="s">
        <v>407</v>
      </c>
      <c r="D227" t="s">
        <v>407</v>
      </c>
      <c r="E227" t="s">
        <v>407</v>
      </c>
      <c r="F227" t="s">
        <v>407</v>
      </c>
      <c r="G227" t="s">
        <v>407</v>
      </c>
      <c r="H227" t="s">
        <v>407</v>
      </c>
      <c r="I227" t="s">
        <v>407</v>
      </c>
      <c r="J227" t="s">
        <v>407</v>
      </c>
      <c r="K227" t="s">
        <v>407</v>
      </c>
      <c r="L227" t="s">
        <v>407</v>
      </c>
      <c r="M227" t="s">
        <v>407</v>
      </c>
      <c r="N227" t="s">
        <v>407</v>
      </c>
      <c r="O227" t="s">
        <v>407</v>
      </c>
      <c r="P227" t="s">
        <v>407</v>
      </c>
      <c r="Q227" t="s">
        <v>407</v>
      </c>
      <c r="R227" t="s">
        <v>407</v>
      </c>
      <c r="S227" t="s">
        <v>407</v>
      </c>
      <c r="T227" t="s">
        <v>407</v>
      </c>
      <c r="U227" t="s">
        <v>407</v>
      </c>
      <c r="V227" t="s">
        <v>407</v>
      </c>
      <c r="W227" t="s">
        <v>407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817</v>
      </c>
      <c r="AD227" t="s">
        <v>816</v>
      </c>
      <c r="AE227">
        <v>10</v>
      </c>
      <c r="AF227">
        <v>6</v>
      </c>
      <c r="AH227" t="s">
        <v>408</v>
      </c>
      <c r="AJ227" t="s">
        <v>37</v>
      </c>
      <c r="AK227" t="s">
        <v>115</v>
      </c>
      <c r="AM227">
        <v>1281</v>
      </c>
      <c r="AN227">
        <v>2636</v>
      </c>
    </row>
    <row r="228" spans="1:40" x14ac:dyDescent="0.25">
      <c r="A228" t="s">
        <v>407</v>
      </c>
      <c r="B228" t="s">
        <v>407</v>
      </c>
      <c r="C228" t="s">
        <v>407</v>
      </c>
      <c r="D228" t="s">
        <v>407</v>
      </c>
      <c r="E228" t="s">
        <v>407</v>
      </c>
      <c r="F228" t="s">
        <v>407</v>
      </c>
      <c r="G228" t="s">
        <v>407</v>
      </c>
      <c r="H228" t="s">
        <v>407</v>
      </c>
      <c r="I228" t="s">
        <v>407</v>
      </c>
      <c r="J228" t="s">
        <v>407</v>
      </c>
      <c r="K228" t="s">
        <v>407</v>
      </c>
      <c r="L228" t="s">
        <v>407</v>
      </c>
      <c r="M228" t="s">
        <v>407</v>
      </c>
      <c r="N228" t="s">
        <v>407</v>
      </c>
      <c r="O228" t="s">
        <v>407</v>
      </c>
      <c r="P228" t="s">
        <v>407</v>
      </c>
      <c r="Q228" t="s">
        <v>407</v>
      </c>
      <c r="R228" t="s">
        <v>407</v>
      </c>
      <c r="S228" t="s">
        <v>407</v>
      </c>
      <c r="T228" t="s">
        <v>407</v>
      </c>
      <c r="U228" t="s">
        <v>407</v>
      </c>
      <c r="V228" t="s">
        <v>407</v>
      </c>
      <c r="W228" t="s">
        <v>407</v>
      </c>
      <c r="X228" t="s">
        <v>407</v>
      </c>
      <c r="Y228" t="s">
        <v>407</v>
      </c>
      <c r="Z228" t="s">
        <v>407</v>
      </c>
      <c r="AA228" t="s">
        <v>407</v>
      </c>
      <c r="AB228" t="s">
        <v>407</v>
      </c>
      <c r="AC228" t="s">
        <v>817</v>
      </c>
      <c r="AD228" t="s">
        <v>816</v>
      </c>
      <c r="AE228">
        <v>10</v>
      </c>
      <c r="AF228">
        <v>7</v>
      </c>
      <c r="AH228" t="s">
        <v>408</v>
      </c>
      <c r="AJ228" t="s">
        <v>37</v>
      </c>
      <c r="AK228" t="s">
        <v>115</v>
      </c>
      <c r="AM228">
        <v>4350</v>
      </c>
      <c r="AN228">
        <v>697</v>
      </c>
    </row>
    <row r="229" spans="1:40" x14ac:dyDescent="0.25">
      <c r="A229" t="s">
        <v>407</v>
      </c>
      <c r="B229" t="s">
        <v>407</v>
      </c>
      <c r="C229" t="s">
        <v>407</v>
      </c>
      <c r="D229" t="s">
        <v>407</v>
      </c>
      <c r="E229" t="s">
        <v>407</v>
      </c>
      <c r="F229" t="s">
        <v>407</v>
      </c>
      <c r="G229" t="s">
        <v>407</v>
      </c>
      <c r="H229" t="s">
        <v>407</v>
      </c>
      <c r="I229" t="s">
        <v>407</v>
      </c>
      <c r="J229" t="s">
        <v>407</v>
      </c>
      <c r="K229" t="s">
        <v>407</v>
      </c>
      <c r="L229" t="s">
        <v>407</v>
      </c>
      <c r="M229" t="s">
        <v>407</v>
      </c>
      <c r="N229" t="s">
        <v>407</v>
      </c>
      <c r="O229" t="s">
        <v>407</v>
      </c>
      <c r="P229" t="s">
        <v>407</v>
      </c>
      <c r="Q229" t="s">
        <v>407</v>
      </c>
      <c r="R229" t="s">
        <v>407</v>
      </c>
      <c r="S229" t="s">
        <v>407</v>
      </c>
      <c r="T229" t="s">
        <v>407</v>
      </c>
      <c r="U229" t="s">
        <v>407</v>
      </c>
      <c r="V229" t="s">
        <v>407</v>
      </c>
      <c r="W229" t="s">
        <v>407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817</v>
      </c>
      <c r="AD229" t="s">
        <v>816</v>
      </c>
      <c r="AE229">
        <v>10</v>
      </c>
      <c r="AF229">
        <v>8</v>
      </c>
      <c r="AH229" t="s">
        <v>408</v>
      </c>
      <c r="AJ229" t="s">
        <v>37</v>
      </c>
      <c r="AK229" t="s">
        <v>115</v>
      </c>
      <c r="AM229">
        <v>4329</v>
      </c>
      <c r="AN229">
        <v>1950</v>
      </c>
    </row>
    <row r="230" spans="1:40" x14ac:dyDescent="0.25">
      <c r="A230" t="s">
        <v>407</v>
      </c>
      <c r="B230" t="s">
        <v>407</v>
      </c>
      <c r="C230" t="s">
        <v>407</v>
      </c>
      <c r="D230" t="s">
        <v>407</v>
      </c>
      <c r="E230" t="s">
        <v>407</v>
      </c>
      <c r="F230" t="s">
        <v>407</v>
      </c>
      <c r="G230" t="s">
        <v>407</v>
      </c>
      <c r="H230" t="s">
        <v>407</v>
      </c>
      <c r="I230" t="s">
        <v>407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407</v>
      </c>
      <c r="P230" t="s">
        <v>407</v>
      </c>
      <c r="Q230" t="s">
        <v>407</v>
      </c>
      <c r="R230" t="s">
        <v>407</v>
      </c>
      <c r="S230" t="s">
        <v>407</v>
      </c>
      <c r="T230" t="s">
        <v>407</v>
      </c>
      <c r="U230" t="s">
        <v>407</v>
      </c>
      <c r="V230" t="s">
        <v>407</v>
      </c>
      <c r="W230" t="s">
        <v>407</v>
      </c>
      <c r="X230" t="s">
        <v>407</v>
      </c>
      <c r="Y230" t="s">
        <v>407</v>
      </c>
      <c r="Z230" t="s">
        <v>407</v>
      </c>
      <c r="AA230" t="s">
        <v>407</v>
      </c>
      <c r="AB230" t="s">
        <v>407</v>
      </c>
      <c r="AC230" t="s">
        <v>817</v>
      </c>
      <c r="AD230" t="s">
        <v>816</v>
      </c>
      <c r="AE230">
        <v>10</v>
      </c>
      <c r="AF230">
        <v>9</v>
      </c>
      <c r="AH230" t="s">
        <v>408</v>
      </c>
      <c r="AJ230" t="s">
        <v>37</v>
      </c>
      <c r="AK230" t="s">
        <v>115</v>
      </c>
      <c r="AM230">
        <v>1830</v>
      </c>
      <c r="AN230">
        <v>3162</v>
      </c>
    </row>
    <row r="231" spans="1:40" x14ac:dyDescent="0.25">
      <c r="A231" t="s">
        <v>407</v>
      </c>
      <c r="B231" t="s">
        <v>407</v>
      </c>
      <c r="C231" t="s">
        <v>407</v>
      </c>
      <c r="D231" t="s">
        <v>407</v>
      </c>
      <c r="E231" t="s">
        <v>407</v>
      </c>
      <c r="F231" t="s">
        <v>407</v>
      </c>
      <c r="G231" t="s">
        <v>407</v>
      </c>
      <c r="H231" t="s">
        <v>407</v>
      </c>
      <c r="I231" t="s">
        <v>407</v>
      </c>
      <c r="J231" t="s">
        <v>407</v>
      </c>
      <c r="K231" t="s">
        <v>407</v>
      </c>
      <c r="L231" t="s">
        <v>407</v>
      </c>
      <c r="M231" t="s">
        <v>407</v>
      </c>
      <c r="N231" t="s">
        <v>407</v>
      </c>
      <c r="O231" t="s">
        <v>407</v>
      </c>
      <c r="P231" t="s">
        <v>407</v>
      </c>
      <c r="Q231" t="s">
        <v>407</v>
      </c>
      <c r="R231" t="s">
        <v>407</v>
      </c>
      <c r="S231" t="s">
        <v>407</v>
      </c>
      <c r="T231" t="s">
        <v>407</v>
      </c>
      <c r="U231" t="s">
        <v>407</v>
      </c>
      <c r="V231" t="s">
        <v>407</v>
      </c>
      <c r="W231" t="s">
        <v>407</v>
      </c>
      <c r="X231" t="s">
        <v>407</v>
      </c>
      <c r="Y231" t="s">
        <v>407</v>
      </c>
      <c r="Z231" t="s">
        <v>407</v>
      </c>
      <c r="AA231" t="s">
        <v>407</v>
      </c>
      <c r="AB231" t="s">
        <v>407</v>
      </c>
      <c r="AC231" t="s">
        <v>817</v>
      </c>
      <c r="AD231" t="s">
        <v>816</v>
      </c>
      <c r="AE231">
        <v>10</v>
      </c>
      <c r="AF231">
        <v>10</v>
      </c>
      <c r="AH231" t="s">
        <v>416</v>
      </c>
      <c r="AJ231" t="s">
        <v>46</v>
      </c>
      <c r="AK231" t="s">
        <v>115</v>
      </c>
      <c r="AM231">
        <v>3681</v>
      </c>
      <c r="AN231">
        <v>2707</v>
      </c>
    </row>
    <row r="232" spans="1:40" x14ac:dyDescent="0.25">
      <c r="A232" t="s">
        <v>407</v>
      </c>
      <c r="B232" t="s">
        <v>407</v>
      </c>
      <c r="C232" t="s">
        <v>407</v>
      </c>
      <c r="D232" t="s">
        <v>407</v>
      </c>
      <c r="E232" t="s">
        <v>407</v>
      </c>
      <c r="F232" t="s">
        <v>407</v>
      </c>
      <c r="G232" t="s">
        <v>407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407</v>
      </c>
      <c r="P232" t="s">
        <v>407</v>
      </c>
      <c r="Q232" t="s">
        <v>407</v>
      </c>
      <c r="R232" t="s">
        <v>407</v>
      </c>
      <c r="S232" t="s">
        <v>407</v>
      </c>
      <c r="T232" t="s">
        <v>407</v>
      </c>
      <c r="U232" t="s">
        <v>407</v>
      </c>
      <c r="V232" t="s">
        <v>407</v>
      </c>
      <c r="W232" t="s">
        <v>407</v>
      </c>
      <c r="X232" t="s">
        <v>407</v>
      </c>
      <c r="Y232" t="s">
        <v>407</v>
      </c>
      <c r="Z232" t="s">
        <v>407</v>
      </c>
      <c r="AA232" t="s">
        <v>407</v>
      </c>
      <c r="AB232" t="s">
        <v>407</v>
      </c>
      <c r="AC232" t="s">
        <v>819</v>
      </c>
      <c r="AD232" t="s">
        <v>818</v>
      </c>
      <c r="AE232">
        <v>10</v>
      </c>
      <c r="AF232">
        <v>1</v>
      </c>
      <c r="AH232" t="s">
        <v>411</v>
      </c>
      <c r="AJ232" t="s">
        <v>41</v>
      </c>
      <c r="AK232" t="s">
        <v>119</v>
      </c>
      <c r="AM232">
        <v>3361</v>
      </c>
      <c r="AN232">
        <v>1183</v>
      </c>
    </row>
    <row r="233" spans="1:40" x14ac:dyDescent="0.25">
      <c r="A233" t="s">
        <v>407</v>
      </c>
      <c r="B233" t="s">
        <v>407</v>
      </c>
      <c r="C233" t="s">
        <v>407</v>
      </c>
      <c r="D233" t="s">
        <v>407</v>
      </c>
      <c r="E233" t="s">
        <v>407</v>
      </c>
      <c r="F233" t="s">
        <v>407</v>
      </c>
      <c r="G233" t="s">
        <v>407</v>
      </c>
      <c r="H233" t="s">
        <v>407</v>
      </c>
      <c r="I233" t="s">
        <v>407</v>
      </c>
      <c r="J233" t="s">
        <v>407</v>
      </c>
      <c r="K233" t="s">
        <v>407</v>
      </c>
      <c r="L233" t="s">
        <v>407</v>
      </c>
      <c r="M233" t="s">
        <v>407</v>
      </c>
      <c r="N233" t="s">
        <v>407</v>
      </c>
      <c r="O233" t="s">
        <v>407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407</v>
      </c>
      <c r="AC233" t="s">
        <v>819</v>
      </c>
      <c r="AD233" t="s">
        <v>818</v>
      </c>
      <c r="AE233">
        <v>10</v>
      </c>
      <c r="AF233">
        <v>2</v>
      </c>
      <c r="AH233" t="s">
        <v>408</v>
      </c>
      <c r="AJ233" t="s">
        <v>37</v>
      </c>
      <c r="AK233" t="s">
        <v>115</v>
      </c>
      <c r="AM233">
        <v>3703</v>
      </c>
      <c r="AN233">
        <v>3426</v>
      </c>
    </row>
    <row r="234" spans="1:40" x14ac:dyDescent="0.25">
      <c r="A234" t="s">
        <v>407</v>
      </c>
      <c r="B234" t="s">
        <v>407</v>
      </c>
      <c r="C234" t="s">
        <v>407</v>
      </c>
      <c r="D234" t="s">
        <v>407</v>
      </c>
      <c r="E234" t="s">
        <v>407</v>
      </c>
      <c r="F234" t="s">
        <v>407</v>
      </c>
      <c r="G234" t="s">
        <v>407</v>
      </c>
      <c r="H234" t="s">
        <v>407</v>
      </c>
      <c r="I234" t="s">
        <v>407</v>
      </c>
      <c r="J234" t="s">
        <v>407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407</v>
      </c>
      <c r="Q234" t="s">
        <v>407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819</v>
      </c>
      <c r="AD234" t="s">
        <v>818</v>
      </c>
      <c r="AE234">
        <v>10</v>
      </c>
      <c r="AF234">
        <v>3</v>
      </c>
      <c r="AH234" t="s">
        <v>411</v>
      </c>
      <c r="AJ234" t="s">
        <v>41</v>
      </c>
      <c r="AK234" t="s">
        <v>119</v>
      </c>
      <c r="AM234">
        <v>2599</v>
      </c>
      <c r="AN234">
        <v>2782</v>
      </c>
    </row>
    <row r="235" spans="1:40" x14ac:dyDescent="0.25">
      <c r="A235" t="s">
        <v>407</v>
      </c>
      <c r="B235" t="s">
        <v>407</v>
      </c>
      <c r="C235" t="s">
        <v>407</v>
      </c>
      <c r="D235" t="s">
        <v>407</v>
      </c>
      <c r="E235" t="s">
        <v>407</v>
      </c>
      <c r="F235" t="s">
        <v>407</v>
      </c>
      <c r="G235" t="s">
        <v>407</v>
      </c>
      <c r="H235" t="s">
        <v>407</v>
      </c>
      <c r="I235" t="s">
        <v>407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819</v>
      </c>
      <c r="AD235" t="s">
        <v>818</v>
      </c>
      <c r="AE235">
        <v>10</v>
      </c>
      <c r="AF235">
        <v>4</v>
      </c>
      <c r="AH235" t="s">
        <v>415</v>
      </c>
      <c r="AJ235" t="s">
        <v>44</v>
      </c>
      <c r="AK235" t="s">
        <v>120</v>
      </c>
      <c r="AM235">
        <v>3571</v>
      </c>
      <c r="AN235">
        <v>2112</v>
      </c>
    </row>
    <row r="236" spans="1:40" x14ac:dyDescent="0.25">
      <c r="A236" t="s">
        <v>407</v>
      </c>
      <c r="B236" t="s">
        <v>407</v>
      </c>
      <c r="C236" t="s">
        <v>407</v>
      </c>
      <c r="D236" t="s">
        <v>407</v>
      </c>
      <c r="E236" t="s">
        <v>407</v>
      </c>
      <c r="F236" t="s">
        <v>407</v>
      </c>
      <c r="G236" t="s">
        <v>407</v>
      </c>
      <c r="H236" t="s">
        <v>407</v>
      </c>
      <c r="I236" t="s">
        <v>407</v>
      </c>
      <c r="J236" t="s">
        <v>407</v>
      </c>
      <c r="K236" t="s">
        <v>407</v>
      </c>
      <c r="L236" t="s">
        <v>407</v>
      </c>
      <c r="M236" t="s">
        <v>407</v>
      </c>
      <c r="N236" t="s">
        <v>407</v>
      </c>
      <c r="O236" t="s">
        <v>407</v>
      </c>
      <c r="P236" t="s">
        <v>407</v>
      </c>
      <c r="Q236" t="s">
        <v>407</v>
      </c>
      <c r="R236" t="s">
        <v>407</v>
      </c>
      <c r="S236" t="s">
        <v>407</v>
      </c>
      <c r="T236" t="s">
        <v>407</v>
      </c>
      <c r="U236" t="s">
        <v>407</v>
      </c>
      <c r="V236" t="s">
        <v>407</v>
      </c>
      <c r="W236" t="s">
        <v>407</v>
      </c>
      <c r="X236" t="s">
        <v>407</v>
      </c>
      <c r="Y236" t="s">
        <v>407</v>
      </c>
      <c r="Z236" t="s">
        <v>407</v>
      </c>
      <c r="AA236" t="s">
        <v>407</v>
      </c>
      <c r="AB236" t="s">
        <v>407</v>
      </c>
      <c r="AC236" t="s">
        <v>819</v>
      </c>
      <c r="AD236" t="s">
        <v>818</v>
      </c>
      <c r="AE236">
        <v>10</v>
      </c>
      <c r="AF236">
        <v>5</v>
      </c>
      <c r="AH236" t="s">
        <v>411</v>
      </c>
      <c r="AJ236" t="s">
        <v>41</v>
      </c>
      <c r="AK236" t="s">
        <v>119</v>
      </c>
      <c r="AM236">
        <v>2763</v>
      </c>
      <c r="AN236">
        <v>1092</v>
      </c>
    </row>
    <row r="237" spans="1:40" x14ac:dyDescent="0.25">
      <c r="A237" t="s">
        <v>407</v>
      </c>
      <c r="B237" t="s">
        <v>407</v>
      </c>
      <c r="C237" t="s">
        <v>407</v>
      </c>
      <c r="D237" t="s">
        <v>407</v>
      </c>
      <c r="E237" t="s">
        <v>407</v>
      </c>
      <c r="F237" t="s">
        <v>407</v>
      </c>
      <c r="G237" t="s">
        <v>407</v>
      </c>
      <c r="H237" t="s">
        <v>407</v>
      </c>
      <c r="I237" t="s">
        <v>407</v>
      </c>
      <c r="J237" t="s">
        <v>407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407</v>
      </c>
      <c r="Q237" t="s">
        <v>407</v>
      </c>
      <c r="R237" t="s">
        <v>407</v>
      </c>
      <c r="S237" t="s">
        <v>407</v>
      </c>
      <c r="T237" t="s">
        <v>407</v>
      </c>
      <c r="U237" t="s">
        <v>407</v>
      </c>
      <c r="V237" t="s">
        <v>407</v>
      </c>
      <c r="W237" t="s">
        <v>407</v>
      </c>
      <c r="X237" t="s">
        <v>407</v>
      </c>
      <c r="Y237" t="s">
        <v>407</v>
      </c>
      <c r="Z237" t="s">
        <v>407</v>
      </c>
      <c r="AA237" t="s">
        <v>407</v>
      </c>
      <c r="AB237" t="s">
        <v>407</v>
      </c>
      <c r="AC237" t="s">
        <v>819</v>
      </c>
      <c r="AD237" t="s">
        <v>818</v>
      </c>
      <c r="AE237">
        <v>10</v>
      </c>
      <c r="AF237">
        <v>6</v>
      </c>
      <c r="AH237" t="s">
        <v>415</v>
      </c>
      <c r="AJ237" t="s">
        <v>44</v>
      </c>
      <c r="AK237" t="s">
        <v>120</v>
      </c>
      <c r="AM237">
        <v>3347</v>
      </c>
      <c r="AN237">
        <v>1965</v>
      </c>
    </row>
    <row r="238" spans="1:40" x14ac:dyDescent="0.25">
      <c r="A238" t="s">
        <v>407</v>
      </c>
      <c r="B238" t="s">
        <v>407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  <c r="R238" t="s">
        <v>407</v>
      </c>
      <c r="S238" t="s">
        <v>407</v>
      </c>
      <c r="T238" t="s">
        <v>407</v>
      </c>
      <c r="U238" t="s">
        <v>407</v>
      </c>
      <c r="V238" t="s">
        <v>407</v>
      </c>
      <c r="W238" t="s">
        <v>407</v>
      </c>
      <c r="X238" t="s">
        <v>407</v>
      </c>
      <c r="Y238" t="s">
        <v>407</v>
      </c>
      <c r="Z238" t="s">
        <v>407</v>
      </c>
      <c r="AA238" t="s">
        <v>407</v>
      </c>
      <c r="AB238" t="s">
        <v>407</v>
      </c>
      <c r="AC238" t="s">
        <v>819</v>
      </c>
      <c r="AD238" t="s">
        <v>818</v>
      </c>
      <c r="AE238">
        <v>10</v>
      </c>
      <c r="AF238">
        <v>7</v>
      </c>
      <c r="AH238" t="s">
        <v>408</v>
      </c>
      <c r="AJ238" t="s">
        <v>37</v>
      </c>
      <c r="AK238" t="s">
        <v>115</v>
      </c>
      <c r="AM238">
        <v>1912</v>
      </c>
      <c r="AN238">
        <v>3034</v>
      </c>
    </row>
    <row r="239" spans="1:40" x14ac:dyDescent="0.25">
      <c r="A239" t="s">
        <v>407</v>
      </c>
      <c r="B239" t="s">
        <v>407</v>
      </c>
      <c r="C239" t="s">
        <v>407</v>
      </c>
      <c r="D239" t="s">
        <v>407</v>
      </c>
      <c r="E239" t="s">
        <v>407</v>
      </c>
      <c r="F239" t="s">
        <v>407</v>
      </c>
      <c r="G239" t="s">
        <v>407</v>
      </c>
      <c r="H239" t="s">
        <v>407</v>
      </c>
      <c r="I239" t="s">
        <v>407</v>
      </c>
      <c r="J239" t="s">
        <v>407</v>
      </c>
      <c r="K239" t="s">
        <v>407</v>
      </c>
      <c r="L239" t="s">
        <v>407</v>
      </c>
      <c r="M239" t="s">
        <v>407</v>
      </c>
      <c r="N239" t="s">
        <v>407</v>
      </c>
      <c r="O239" t="s">
        <v>407</v>
      </c>
      <c r="P239" t="s">
        <v>407</v>
      </c>
      <c r="Q239" t="s">
        <v>407</v>
      </c>
      <c r="R239" t="s">
        <v>407</v>
      </c>
      <c r="S239" t="s">
        <v>407</v>
      </c>
      <c r="T239" t="s">
        <v>407</v>
      </c>
      <c r="U239" t="s">
        <v>407</v>
      </c>
      <c r="V239" t="s">
        <v>407</v>
      </c>
      <c r="W239" t="s">
        <v>407</v>
      </c>
      <c r="X239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819</v>
      </c>
      <c r="AD239" t="s">
        <v>818</v>
      </c>
      <c r="AE239">
        <v>10</v>
      </c>
      <c r="AF239">
        <v>8</v>
      </c>
      <c r="AH239" t="s">
        <v>416</v>
      </c>
      <c r="AJ239" t="s">
        <v>46</v>
      </c>
      <c r="AK239" t="s">
        <v>115</v>
      </c>
      <c r="AM239">
        <v>2612</v>
      </c>
      <c r="AN239">
        <v>1106</v>
      </c>
    </row>
    <row r="240" spans="1:40" x14ac:dyDescent="0.25">
      <c r="A240" t="s">
        <v>407</v>
      </c>
      <c r="B240" t="s">
        <v>407</v>
      </c>
      <c r="C240" t="s">
        <v>407</v>
      </c>
      <c r="D240" t="s">
        <v>407</v>
      </c>
      <c r="E240" t="s">
        <v>407</v>
      </c>
      <c r="F240" t="s">
        <v>407</v>
      </c>
      <c r="G240" t="s">
        <v>407</v>
      </c>
      <c r="H240" t="s">
        <v>407</v>
      </c>
      <c r="I240" t="s">
        <v>407</v>
      </c>
      <c r="J240" t="s">
        <v>407</v>
      </c>
      <c r="K240" t="s">
        <v>407</v>
      </c>
      <c r="L240" t="s">
        <v>407</v>
      </c>
      <c r="M240" t="s">
        <v>407</v>
      </c>
      <c r="N240" t="s">
        <v>407</v>
      </c>
      <c r="O240" t="s">
        <v>407</v>
      </c>
      <c r="P240" t="s">
        <v>407</v>
      </c>
      <c r="Q240" t="s">
        <v>407</v>
      </c>
      <c r="R240" t="s">
        <v>407</v>
      </c>
      <c r="S240" t="s">
        <v>407</v>
      </c>
      <c r="T240" t="s">
        <v>407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407</v>
      </c>
      <c r="AA240" t="s">
        <v>407</v>
      </c>
      <c r="AB240" t="s">
        <v>407</v>
      </c>
      <c r="AC240" t="s">
        <v>819</v>
      </c>
      <c r="AD240" t="s">
        <v>818</v>
      </c>
      <c r="AE240">
        <v>10</v>
      </c>
      <c r="AF240">
        <v>9</v>
      </c>
      <c r="AH240" t="s">
        <v>408</v>
      </c>
      <c r="AJ240" t="s">
        <v>37</v>
      </c>
      <c r="AK240" t="s">
        <v>115</v>
      </c>
      <c r="AM240">
        <v>1497</v>
      </c>
      <c r="AN240">
        <v>2119</v>
      </c>
    </row>
    <row r="241" spans="1:40" x14ac:dyDescent="0.25">
      <c r="A241" t="s">
        <v>407</v>
      </c>
      <c r="B241" t="s">
        <v>407</v>
      </c>
      <c r="C241" t="s">
        <v>407</v>
      </c>
      <c r="D241" t="s">
        <v>407</v>
      </c>
      <c r="E241" t="s">
        <v>407</v>
      </c>
      <c r="F241" t="s">
        <v>407</v>
      </c>
      <c r="G241" t="s">
        <v>407</v>
      </c>
      <c r="H241" t="s">
        <v>407</v>
      </c>
      <c r="I241" t="s">
        <v>407</v>
      </c>
      <c r="J241" t="s">
        <v>407</v>
      </c>
      <c r="K241" t="s">
        <v>407</v>
      </c>
      <c r="L241" t="s">
        <v>407</v>
      </c>
      <c r="M241" t="s">
        <v>407</v>
      </c>
      <c r="N241" t="s">
        <v>407</v>
      </c>
      <c r="O241" t="s">
        <v>407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V241" t="s">
        <v>407</v>
      </c>
      <c r="W241" t="s">
        <v>407</v>
      </c>
      <c r="X241" t="s">
        <v>407</v>
      </c>
      <c r="Y241" t="s">
        <v>407</v>
      </c>
      <c r="Z241" t="s">
        <v>407</v>
      </c>
      <c r="AA241" t="s">
        <v>407</v>
      </c>
      <c r="AB241" t="s">
        <v>407</v>
      </c>
      <c r="AC241" t="s">
        <v>819</v>
      </c>
      <c r="AD241" t="s">
        <v>818</v>
      </c>
      <c r="AE241">
        <v>10</v>
      </c>
      <c r="AF241">
        <v>10</v>
      </c>
      <c r="AH241" t="s">
        <v>408</v>
      </c>
      <c r="AJ241" t="s">
        <v>37</v>
      </c>
      <c r="AK241" t="s">
        <v>115</v>
      </c>
      <c r="AM241">
        <v>1598</v>
      </c>
      <c r="AN241">
        <v>1598</v>
      </c>
    </row>
    <row r="242" spans="1:40" x14ac:dyDescent="0.25">
      <c r="A242" t="s">
        <v>407</v>
      </c>
      <c r="B242" t="s">
        <v>407</v>
      </c>
      <c r="C242" t="s">
        <v>407</v>
      </c>
      <c r="D242" t="s">
        <v>407</v>
      </c>
      <c r="E242" t="s">
        <v>407</v>
      </c>
      <c r="F242" t="s">
        <v>407</v>
      </c>
      <c r="G242" t="s">
        <v>407</v>
      </c>
      <c r="H242" t="s">
        <v>407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t="s">
        <v>407</v>
      </c>
      <c r="P242" t="s">
        <v>407</v>
      </c>
      <c r="Q242" t="s">
        <v>407</v>
      </c>
      <c r="R242" t="s">
        <v>407</v>
      </c>
      <c r="S242" t="s">
        <v>407</v>
      </c>
      <c r="T242" t="s">
        <v>407</v>
      </c>
      <c r="U242" t="s">
        <v>407</v>
      </c>
      <c r="V242" t="s">
        <v>407</v>
      </c>
      <c r="W242" t="s">
        <v>407</v>
      </c>
      <c r="X242" t="s">
        <v>407</v>
      </c>
      <c r="Y242" t="s">
        <v>407</v>
      </c>
      <c r="Z242" t="s">
        <v>407</v>
      </c>
      <c r="AA242" t="s">
        <v>407</v>
      </c>
      <c r="AB242" t="s">
        <v>407</v>
      </c>
      <c r="AC242" t="s">
        <v>821</v>
      </c>
      <c r="AD242" t="s">
        <v>820</v>
      </c>
      <c r="AE242">
        <v>10</v>
      </c>
      <c r="AF242">
        <v>1</v>
      </c>
      <c r="AG242">
        <v>1</v>
      </c>
      <c r="AH242" t="s">
        <v>713</v>
      </c>
      <c r="AJ242" t="s">
        <v>128</v>
      </c>
      <c r="AK242" t="s">
        <v>114</v>
      </c>
      <c r="AM242">
        <v>2919</v>
      </c>
      <c r="AN242">
        <v>2525</v>
      </c>
    </row>
    <row r="243" spans="1:40" x14ac:dyDescent="0.25">
      <c r="A243" t="s">
        <v>407</v>
      </c>
      <c r="B243" t="s">
        <v>407</v>
      </c>
      <c r="C243" t="s">
        <v>407</v>
      </c>
      <c r="D243" t="s">
        <v>407</v>
      </c>
      <c r="E243" t="s">
        <v>407</v>
      </c>
      <c r="F243" t="s">
        <v>407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L243" t="s">
        <v>407</v>
      </c>
      <c r="M243" t="s">
        <v>407</v>
      </c>
      <c r="N243" t="s">
        <v>407</v>
      </c>
      <c r="O243" t="s">
        <v>407</v>
      </c>
      <c r="P243" t="s">
        <v>407</v>
      </c>
      <c r="Q243" t="s">
        <v>407</v>
      </c>
      <c r="R243" t="s">
        <v>407</v>
      </c>
      <c r="S243" t="s">
        <v>407</v>
      </c>
      <c r="T243" t="s">
        <v>407</v>
      </c>
      <c r="U243" t="s">
        <v>407</v>
      </c>
      <c r="V243" t="s">
        <v>407</v>
      </c>
      <c r="W243" t="s">
        <v>407</v>
      </c>
      <c r="X243" t="s">
        <v>407</v>
      </c>
      <c r="Y243" t="s">
        <v>407</v>
      </c>
      <c r="Z243" t="s">
        <v>407</v>
      </c>
      <c r="AA243" t="s">
        <v>407</v>
      </c>
      <c r="AB243" t="s">
        <v>407</v>
      </c>
      <c r="AC243" t="s">
        <v>821</v>
      </c>
      <c r="AD243" t="s">
        <v>820</v>
      </c>
      <c r="AE243">
        <v>10</v>
      </c>
      <c r="AF243">
        <v>2</v>
      </c>
      <c r="AH243" t="s">
        <v>408</v>
      </c>
      <c r="AJ243" t="s">
        <v>37</v>
      </c>
      <c r="AK243" t="s">
        <v>115</v>
      </c>
      <c r="AM243">
        <v>3753</v>
      </c>
      <c r="AN243">
        <v>499</v>
      </c>
    </row>
    <row r="244" spans="1:40" x14ac:dyDescent="0.25">
      <c r="A244" t="s">
        <v>407</v>
      </c>
      <c r="B244" t="s">
        <v>407</v>
      </c>
      <c r="C244" t="s">
        <v>407</v>
      </c>
      <c r="D244" t="s">
        <v>407</v>
      </c>
      <c r="E244" t="s">
        <v>407</v>
      </c>
      <c r="F244" t="s">
        <v>407</v>
      </c>
      <c r="G244" t="s">
        <v>407</v>
      </c>
      <c r="H244" t="s">
        <v>407</v>
      </c>
      <c r="I244" t="s">
        <v>407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407</v>
      </c>
      <c r="P244" t="s">
        <v>407</v>
      </c>
      <c r="Q244" t="s">
        <v>407</v>
      </c>
      <c r="R244" t="s">
        <v>407</v>
      </c>
      <c r="S244" t="s">
        <v>407</v>
      </c>
      <c r="T244" t="s">
        <v>407</v>
      </c>
      <c r="U244" t="s">
        <v>407</v>
      </c>
      <c r="V244" t="s">
        <v>407</v>
      </c>
      <c r="W244" t="s">
        <v>407</v>
      </c>
      <c r="X244" t="s">
        <v>407</v>
      </c>
      <c r="Y244" t="s">
        <v>407</v>
      </c>
      <c r="Z244" t="s">
        <v>407</v>
      </c>
      <c r="AA244" t="s">
        <v>407</v>
      </c>
      <c r="AB244" t="s">
        <v>407</v>
      </c>
      <c r="AC244" t="s">
        <v>821</v>
      </c>
      <c r="AD244" t="s">
        <v>820</v>
      </c>
      <c r="AE244">
        <v>10</v>
      </c>
      <c r="AF244">
        <v>3</v>
      </c>
      <c r="AH244" t="s">
        <v>408</v>
      </c>
      <c r="AJ244" t="s">
        <v>37</v>
      </c>
      <c r="AK244" t="s">
        <v>115</v>
      </c>
      <c r="AM244">
        <v>3344</v>
      </c>
      <c r="AN244">
        <v>1504</v>
      </c>
    </row>
    <row r="245" spans="1:40" x14ac:dyDescent="0.25">
      <c r="A245" t="s">
        <v>407</v>
      </c>
      <c r="B245" t="s">
        <v>407</v>
      </c>
      <c r="C245" t="s">
        <v>407</v>
      </c>
      <c r="D245" t="s">
        <v>407</v>
      </c>
      <c r="E245" t="s">
        <v>407</v>
      </c>
      <c r="F245" t="s">
        <v>407</v>
      </c>
      <c r="G245" t="s">
        <v>407</v>
      </c>
      <c r="H245" t="s">
        <v>407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407</v>
      </c>
      <c r="O245" t="s">
        <v>407</v>
      </c>
      <c r="P245" t="s">
        <v>407</v>
      </c>
      <c r="Q245" t="s">
        <v>407</v>
      </c>
      <c r="R245" t="s">
        <v>407</v>
      </c>
      <c r="S245" t="s">
        <v>407</v>
      </c>
      <c r="T245" t="s">
        <v>407</v>
      </c>
      <c r="U245" t="s">
        <v>407</v>
      </c>
      <c r="V245" t="s">
        <v>407</v>
      </c>
      <c r="W245" t="s">
        <v>407</v>
      </c>
      <c r="X245" t="s">
        <v>407</v>
      </c>
      <c r="Y245" t="s">
        <v>407</v>
      </c>
      <c r="Z245" t="s">
        <v>407</v>
      </c>
      <c r="AA245" t="s">
        <v>407</v>
      </c>
      <c r="AB245" t="s">
        <v>407</v>
      </c>
      <c r="AC245" t="s">
        <v>821</v>
      </c>
      <c r="AD245" t="s">
        <v>820</v>
      </c>
      <c r="AE245">
        <v>10</v>
      </c>
      <c r="AF245">
        <v>4</v>
      </c>
      <c r="AH245" t="s">
        <v>416</v>
      </c>
      <c r="AJ245" t="s">
        <v>46</v>
      </c>
      <c r="AK245" t="s">
        <v>115</v>
      </c>
      <c r="AM245">
        <v>2213</v>
      </c>
      <c r="AN245">
        <v>3350</v>
      </c>
    </row>
    <row r="246" spans="1:40" x14ac:dyDescent="0.25">
      <c r="A246" t="s">
        <v>407</v>
      </c>
      <c r="B246" t="s">
        <v>407</v>
      </c>
      <c r="C246" t="s">
        <v>407</v>
      </c>
      <c r="D246" t="s">
        <v>407</v>
      </c>
      <c r="E246" t="s">
        <v>407</v>
      </c>
      <c r="F246" t="s">
        <v>407</v>
      </c>
      <c r="G246" t="s">
        <v>407</v>
      </c>
      <c r="H246" t="s">
        <v>407</v>
      </c>
      <c r="I246" t="s">
        <v>407</v>
      </c>
      <c r="J246" t="s">
        <v>407</v>
      </c>
      <c r="K246" t="s">
        <v>407</v>
      </c>
      <c r="L246" t="s">
        <v>407</v>
      </c>
      <c r="M246" t="s">
        <v>407</v>
      </c>
      <c r="N246" t="s">
        <v>407</v>
      </c>
      <c r="O246" t="s">
        <v>407</v>
      </c>
      <c r="P246" t="s">
        <v>407</v>
      </c>
      <c r="Q246" t="s">
        <v>407</v>
      </c>
      <c r="R246" t="s">
        <v>407</v>
      </c>
      <c r="S246" t="s">
        <v>407</v>
      </c>
      <c r="T246" t="s">
        <v>407</v>
      </c>
      <c r="U246" t="s">
        <v>407</v>
      </c>
      <c r="V246" t="s">
        <v>407</v>
      </c>
      <c r="W246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821</v>
      </c>
      <c r="AD246" t="s">
        <v>820</v>
      </c>
      <c r="AE246">
        <v>10</v>
      </c>
      <c r="AF246">
        <v>5</v>
      </c>
      <c r="AG246">
        <v>3</v>
      </c>
      <c r="AH246" t="s">
        <v>410</v>
      </c>
      <c r="AJ246" t="s">
        <v>40</v>
      </c>
      <c r="AK246" t="s">
        <v>118</v>
      </c>
      <c r="AM246">
        <v>1902</v>
      </c>
      <c r="AN246">
        <v>1588</v>
      </c>
    </row>
    <row r="247" spans="1:40" x14ac:dyDescent="0.25">
      <c r="A247" t="s">
        <v>407</v>
      </c>
      <c r="B247" t="s">
        <v>407</v>
      </c>
      <c r="C247" t="s">
        <v>407</v>
      </c>
      <c r="D247" t="s">
        <v>407</v>
      </c>
      <c r="E247" t="s">
        <v>407</v>
      </c>
      <c r="F247" t="s">
        <v>407</v>
      </c>
      <c r="G247" t="s">
        <v>407</v>
      </c>
      <c r="H247" t="s">
        <v>407</v>
      </c>
      <c r="I247" t="s">
        <v>407</v>
      </c>
      <c r="J247" t="s">
        <v>407</v>
      </c>
      <c r="K247" t="s">
        <v>407</v>
      </c>
      <c r="L247" t="s">
        <v>407</v>
      </c>
      <c r="M247" t="s">
        <v>407</v>
      </c>
      <c r="N247" t="s">
        <v>407</v>
      </c>
      <c r="O247" t="s">
        <v>407</v>
      </c>
      <c r="P247" t="s">
        <v>407</v>
      </c>
      <c r="Q247" t="s">
        <v>407</v>
      </c>
      <c r="R247" t="s">
        <v>407</v>
      </c>
      <c r="S247" t="s">
        <v>407</v>
      </c>
      <c r="T247" t="s">
        <v>407</v>
      </c>
      <c r="U247" t="s">
        <v>407</v>
      </c>
      <c r="V247" t="s">
        <v>407</v>
      </c>
      <c r="W247" t="s">
        <v>407</v>
      </c>
      <c r="X247" t="s">
        <v>407</v>
      </c>
      <c r="Y247" t="s">
        <v>407</v>
      </c>
      <c r="Z247" t="s">
        <v>407</v>
      </c>
      <c r="AA247" t="s">
        <v>407</v>
      </c>
      <c r="AB247" t="s">
        <v>407</v>
      </c>
      <c r="AC247" t="s">
        <v>821</v>
      </c>
      <c r="AD247" t="s">
        <v>820</v>
      </c>
      <c r="AE247">
        <v>10</v>
      </c>
      <c r="AF247">
        <v>6</v>
      </c>
      <c r="AG247">
        <v>1</v>
      </c>
      <c r="AH247" t="s">
        <v>447</v>
      </c>
      <c r="AJ247" t="s">
        <v>65</v>
      </c>
      <c r="AK247" t="s">
        <v>114</v>
      </c>
      <c r="AM247">
        <v>3744</v>
      </c>
      <c r="AN247">
        <v>2666</v>
      </c>
    </row>
    <row r="248" spans="1:40" x14ac:dyDescent="0.25">
      <c r="A248" t="s">
        <v>407</v>
      </c>
      <c r="B248" t="s">
        <v>407</v>
      </c>
      <c r="C248" t="s">
        <v>407</v>
      </c>
      <c r="D248" t="s">
        <v>407</v>
      </c>
      <c r="E248" t="s">
        <v>407</v>
      </c>
      <c r="F248" t="s">
        <v>407</v>
      </c>
      <c r="G248" t="s">
        <v>407</v>
      </c>
      <c r="H248" t="s">
        <v>407</v>
      </c>
      <c r="I248" t="s">
        <v>407</v>
      </c>
      <c r="J248" t="s">
        <v>407</v>
      </c>
      <c r="K248" t="s">
        <v>407</v>
      </c>
      <c r="L248" t="s">
        <v>407</v>
      </c>
      <c r="M248" t="s">
        <v>407</v>
      </c>
      <c r="N248" t="s">
        <v>407</v>
      </c>
      <c r="O248" t="s">
        <v>407</v>
      </c>
      <c r="P248" t="s">
        <v>407</v>
      </c>
      <c r="Q248" t="s">
        <v>407</v>
      </c>
      <c r="R248" t="s">
        <v>407</v>
      </c>
      <c r="S248" t="s">
        <v>407</v>
      </c>
      <c r="T248" t="s">
        <v>407</v>
      </c>
      <c r="U248" t="s">
        <v>407</v>
      </c>
      <c r="V248" t="s">
        <v>407</v>
      </c>
      <c r="W248" t="s">
        <v>407</v>
      </c>
      <c r="X248" t="s">
        <v>407</v>
      </c>
      <c r="Y248" t="s">
        <v>407</v>
      </c>
      <c r="Z248" t="s">
        <v>407</v>
      </c>
      <c r="AA248" t="s">
        <v>407</v>
      </c>
      <c r="AB248" t="s">
        <v>407</v>
      </c>
      <c r="AC248" t="s">
        <v>821</v>
      </c>
      <c r="AD248" t="s">
        <v>820</v>
      </c>
      <c r="AE248">
        <v>10</v>
      </c>
      <c r="AF248">
        <v>7</v>
      </c>
      <c r="AG248">
        <v>3</v>
      </c>
      <c r="AH248" t="s">
        <v>410</v>
      </c>
      <c r="AJ248" t="s">
        <v>40</v>
      </c>
      <c r="AK248" t="s">
        <v>118</v>
      </c>
      <c r="AM248">
        <v>1514</v>
      </c>
      <c r="AN248">
        <v>2938</v>
      </c>
    </row>
    <row r="249" spans="1:40" x14ac:dyDescent="0.25">
      <c r="A249" t="s">
        <v>407</v>
      </c>
      <c r="B249" t="s">
        <v>407</v>
      </c>
      <c r="C249" t="s">
        <v>407</v>
      </c>
      <c r="D249" t="s">
        <v>407</v>
      </c>
      <c r="E249" t="s">
        <v>407</v>
      </c>
      <c r="F249" t="s">
        <v>407</v>
      </c>
      <c r="G249" t="s">
        <v>407</v>
      </c>
      <c r="H249" t="s">
        <v>407</v>
      </c>
      <c r="I249" t="s">
        <v>407</v>
      </c>
      <c r="J249" t="s">
        <v>407</v>
      </c>
      <c r="K249" t="s">
        <v>407</v>
      </c>
      <c r="L249" t="s">
        <v>407</v>
      </c>
      <c r="M249" t="s">
        <v>407</v>
      </c>
      <c r="N249" t="s">
        <v>407</v>
      </c>
      <c r="O249" t="s">
        <v>407</v>
      </c>
      <c r="P249" t="s">
        <v>407</v>
      </c>
      <c r="Q249" t="s">
        <v>407</v>
      </c>
      <c r="R249" t="s">
        <v>407</v>
      </c>
      <c r="S249" t="s">
        <v>407</v>
      </c>
      <c r="T249" t="s">
        <v>407</v>
      </c>
      <c r="U249" t="s">
        <v>407</v>
      </c>
      <c r="V249" t="s">
        <v>407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407</v>
      </c>
      <c r="AC249" t="s">
        <v>821</v>
      </c>
      <c r="AD249" t="s">
        <v>820</v>
      </c>
      <c r="AE249">
        <v>10</v>
      </c>
      <c r="AF249">
        <v>8</v>
      </c>
      <c r="AH249" t="s">
        <v>408</v>
      </c>
      <c r="AJ249" t="s">
        <v>37</v>
      </c>
      <c r="AK249" t="s">
        <v>115</v>
      </c>
      <c r="AM249">
        <v>3423</v>
      </c>
      <c r="AN249">
        <v>1853</v>
      </c>
    </row>
    <row r="250" spans="1:40" x14ac:dyDescent="0.25">
      <c r="A250" t="s">
        <v>407</v>
      </c>
      <c r="B250" t="s">
        <v>407</v>
      </c>
      <c r="C250" t="s">
        <v>407</v>
      </c>
      <c r="D250" t="s">
        <v>407</v>
      </c>
      <c r="E250" t="s">
        <v>407</v>
      </c>
      <c r="F250" t="s">
        <v>407</v>
      </c>
      <c r="G250" t="s">
        <v>407</v>
      </c>
      <c r="H250" t="s">
        <v>407</v>
      </c>
      <c r="I250" t="s">
        <v>407</v>
      </c>
      <c r="J250" t="s">
        <v>407</v>
      </c>
      <c r="K250" t="s">
        <v>407</v>
      </c>
      <c r="L250" t="s">
        <v>407</v>
      </c>
      <c r="M250" t="s">
        <v>407</v>
      </c>
      <c r="N250" t="s">
        <v>407</v>
      </c>
      <c r="O250" t="s">
        <v>407</v>
      </c>
      <c r="P250" t="s">
        <v>407</v>
      </c>
      <c r="Q250" t="s">
        <v>407</v>
      </c>
      <c r="R250" t="s">
        <v>407</v>
      </c>
      <c r="S250" t="s">
        <v>407</v>
      </c>
      <c r="T250" t="s">
        <v>407</v>
      </c>
      <c r="U250" t="s">
        <v>407</v>
      </c>
      <c r="V250" t="s">
        <v>407</v>
      </c>
      <c r="W250" t="s">
        <v>407</v>
      </c>
      <c r="X250" t="s">
        <v>407</v>
      </c>
      <c r="Y250" t="s">
        <v>407</v>
      </c>
      <c r="Z250" t="s">
        <v>407</v>
      </c>
      <c r="AA250" t="s">
        <v>407</v>
      </c>
      <c r="AB250" t="s">
        <v>407</v>
      </c>
      <c r="AC250" t="s">
        <v>821</v>
      </c>
      <c r="AD250" t="s">
        <v>820</v>
      </c>
      <c r="AE250">
        <v>10</v>
      </c>
      <c r="AF250">
        <v>9</v>
      </c>
      <c r="AH250" t="s">
        <v>411</v>
      </c>
      <c r="AJ250" t="s">
        <v>41</v>
      </c>
      <c r="AK250" t="s">
        <v>119</v>
      </c>
      <c r="AM250">
        <v>3034</v>
      </c>
      <c r="AN250">
        <v>248</v>
      </c>
    </row>
    <row r="251" spans="1:40" x14ac:dyDescent="0.25">
      <c r="A251" t="s">
        <v>407</v>
      </c>
      <c r="B251" t="s">
        <v>407</v>
      </c>
      <c r="C251" t="s">
        <v>407</v>
      </c>
      <c r="D251" t="s">
        <v>407</v>
      </c>
      <c r="E251" t="s">
        <v>407</v>
      </c>
      <c r="F251" t="s">
        <v>407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407</v>
      </c>
      <c r="P251" t="s">
        <v>407</v>
      </c>
      <c r="Q251" t="s">
        <v>407</v>
      </c>
      <c r="R251" t="s">
        <v>407</v>
      </c>
      <c r="S251" t="s">
        <v>407</v>
      </c>
      <c r="T251" t="s">
        <v>407</v>
      </c>
      <c r="U251" t="s">
        <v>407</v>
      </c>
      <c r="V251" t="s">
        <v>407</v>
      </c>
      <c r="W251" t="s">
        <v>407</v>
      </c>
      <c r="X251" t="s">
        <v>407</v>
      </c>
      <c r="Y251" t="s">
        <v>407</v>
      </c>
      <c r="Z251" t="s">
        <v>407</v>
      </c>
      <c r="AA251" t="s">
        <v>407</v>
      </c>
      <c r="AB251" t="s">
        <v>407</v>
      </c>
      <c r="AC251" t="s">
        <v>821</v>
      </c>
      <c r="AD251" t="s">
        <v>820</v>
      </c>
      <c r="AE251">
        <v>10</v>
      </c>
      <c r="AF251">
        <v>10</v>
      </c>
      <c r="AH251" t="s">
        <v>415</v>
      </c>
      <c r="AJ251" t="s">
        <v>44</v>
      </c>
      <c r="AK251" t="s">
        <v>120</v>
      </c>
      <c r="AM251">
        <v>1957</v>
      </c>
      <c r="AN251">
        <v>2731</v>
      </c>
    </row>
    <row r="252" spans="1:40" x14ac:dyDescent="0.25">
      <c r="A252" t="s">
        <v>407</v>
      </c>
      <c r="B252" t="s">
        <v>407</v>
      </c>
      <c r="C252" t="s">
        <v>407</v>
      </c>
      <c r="D252" t="s">
        <v>407</v>
      </c>
      <c r="E252" t="s">
        <v>407</v>
      </c>
      <c r="F252" t="s">
        <v>407</v>
      </c>
      <c r="G252" t="s">
        <v>407</v>
      </c>
      <c r="H252" t="s">
        <v>407</v>
      </c>
      <c r="I252" t="s">
        <v>407</v>
      </c>
      <c r="J252" t="s">
        <v>407</v>
      </c>
      <c r="K252" t="s">
        <v>407</v>
      </c>
      <c r="L252" t="s">
        <v>407</v>
      </c>
      <c r="M252" t="s">
        <v>407</v>
      </c>
      <c r="N252" t="s">
        <v>407</v>
      </c>
      <c r="O252" t="s">
        <v>407</v>
      </c>
      <c r="P252" t="s">
        <v>407</v>
      </c>
      <c r="Q252" t="s">
        <v>407</v>
      </c>
      <c r="R252" t="s">
        <v>407</v>
      </c>
      <c r="S252" t="s">
        <v>407</v>
      </c>
      <c r="T252" t="s">
        <v>407</v>
      </c>
      <c r="U252" t="s">
        <v>407</v>
      </c>
      <c r="V252" t="s">
        <v>407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823</v>
      </c>
      <c r="AD252" t="s">
        <v>822</v>
      </c>
      <c r="AE252">
        <v>10</v>
      </c>
      <c r="AF252">
        <v>1</v>
      </c>
      <c r="AH252" t="s">
        <v>415</v>
      </c>
      <c r="AJ252" t="s">
        <v>44</v>
      </c>
      <c r="AK252" t="s">
        <v>120</v>
      </c>
      <c r="AM252">
        <v>3254</v>
      </c>
      <c r="AN252">
        <v>3022</v>
      </c>
    </row>
    <row r="253" spans="1:40" x14ac:dyDescent="0.25">
      <c r="A253" t="s">
        <v>407</v>
      </c>
      <c r="B253" t="s">
        <v>407</v>
      </c>
      <c r="C253" t="s">
        <v>407</v>
      </c>
      <c r="D253" t="s">
        <v>407</v>
      </c>
      <c r="E253" t="s">
        <v>407</v>
      </c>
      <c r="F253" t="s">
        <v>407</v>
      </c>
      <c r="G253" t="s">
        <v>407</v>
      </c>
      <c r="H253" t="s">
        <v>407</v>
      </c>
      <c r="I253" t="s">
        <v>407</v>
      </c>
      <c r="J253" t="s">
        <v>407</v>
      </c>
      <c r="K253" t="s">
        <v>407</v>
      </c>
      <c r="L253" t="s">
        <v>407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407</v>
      </c>
      <c r="T253" t="s">
        <v>407</v>
      </c>
      <c r="U253" t="s">
        <v>407</v>
      </c>
      <c r="V253" t="s">
        <v>407</v>
      </c>
      <c r="W253" t="s">
        <v>407</v>
      </c>
      <c r="X253" t="s">
        <v>407</v>
      </c>
      <c r="Y253" t="s">
        <v>407</v>
      </c>
      <c r="Z253" t="s">
        <v>407</v>
      </c>
      <c r="AA253" t="s">
        <v>407</v>
      </c>
      <c r="AB253" t="s">
        <v>407</v>
      </c>
      <c r="AC253" t="s">
        <v>823</v>
      </c>
      <c r="AD253" t="s">
        <v>822</v>
      </c>
      <c r="AE253">
        <v>10</v>
      </c>
      <c r="AF253">
        <v>2</v>
      </c>
      <c r="AG253">
        <v>3</v>
      </c>
      <c r="AH253" t="s">
        <v>410</v>
      </c>
      <c r="AJ253" t="s">
        <v>40</v>
      </c>
      <c r="AK253" t="s">
        <v>118</v>
      </c>
      <c r="AM253">
        <v>3219</v>
      </c>
      <c r="AN253">
        <v>2772</v>
      </c>
    </row>
    <row r="254" spans="1:40" x14ac:dyDescent="0.25">
      <c r="A254" t="s">
        <v>407</v>
      </c>
      <c r="B254" t="s">
        <v>407</v>
      </c>
      <c r="C254" t="s">
        <v>407</v>
      </c>
      <c r="D254" t="s">
        <v>407</v>
      </c>
      <c r="E254" t="s">
        <v>407</v>
      </c>
      <c r="F254" t="s">
        <v>407</v>
      </c>
      <c r="G254" t="s">
        <v>407</v>
      </c>
      <c r="H254" t="s">
        <v>407</v>
      </c>
      <c r="I254" t="s">
        <v>407</v>
      </c>
      <c r="J254" t="s">
        <v>407</v>
      </c>
      <c r="K254" t="s">
        <v>407</v>
      </c>
      <c r="L254" t="s">
        <v>407</v>
      </c>
      <c r="M254" t="s">
        <v>407</v>
      </c>
      <c r="N254" t="s">
        <v>407</v>
      </c>
      <c r="O254" t="s">
        <v>407</v>
      </c>
      <c r="P254" t="s">
        <v>407</v>
      </c>
      <c r="Q254" t="s">
        <v>407</v>
      </c>
      <c r="R254" t="s">
        <v>407</v>
      </c>
      <c r="S254" t="s">
        <v>407</v>
      </c>
      <c r="T254" t="s">
        <v>407</v>
      </c>
      <c r="U254" t="s">
        <v>407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823</v>
      </c>
      <c r="AD254" t="s">
        <v>822</v>
      </c>
      <c r="AE254">
        <v>10</v>
      </c>
      <c r="AF254">
        <v>3</v>
      </c>
      <c r="AG254">
        <v>3</v>
      </c>
      <c r="AH254" t="s">
        <v>410</v>
      </c>
      <c r="AJ254" t="s">
        <v>40</v>
      </c>
      <c r="AK254" t="s">
        <v>118</v>
      </c>
      <c r="AM254">
        <v>1502</v>
      </c>
      <c r="AN254">
        <v>2893</v>
      </c>
    </row>
    <row r="255" spans="1:40" x14ac:dyDescent="0.25">
      <c r="A255" t="s">
        <v>407</v>
      </c>
      <c r="B255" t="s">
        <v>407</v>
      </c>
      <c r="C255" t="s">
        <v>407</v>
      </c>
      <c r="D255" t="s">
        <v>407</v>
      </c>
      <c r="E255" t="s">
        <v>407</v>
      </c>
      <c r="F255" t="s">
        <v>407</v>
      </c>
      <c r="G255" t="s">
        <v>407</v>
      </c>
      <c r="H255" t="s">
        <v>407</v>
      </c>
      <c r="I255" t="s">
        <v>407</v>
      </c>
      <c r="J255" t="s">
        <v>407</v>
      </c>
      <c r="K255" t="s">
        <v>407</v>
      </c>
      <c r="L255" t="s">
        <v>407</v>
      </c>
      <c r="M255" t="s">
        <v>407</v>
      </c>
      <c r="N255" t="s">
        <v>407</v>
      </c>
      <c r="O255" t="s">
        <v>407</v>
      </c>
      <c r="P255" t="s">
        <v>407</v>
      </c>
      <c r="Q255" t="s">
        <v>407</v>
      </c>
      <c r="R255" t="s">
        <v>407</v>
      </c>
      <c r="S255" t="s">
        <v>407</v>
      </c>
      <c r="T255" t="s">
        <v>407</v>
      </c>
      <c r="U255" t="s">
        <v>407</v>
      </c>
      <c r="V255" t="s">
        <v>407</v>
      </c>
      <c r="W255" t="s">
        <v>407</v>
      </c>
      <c r="X255" t="s">
        <v>407</v>
      </c>
      <c r="Y255" t="s">
        <v>407</v>
      </c>
      <c r="Z255" t="s">
        <v>407</v>
      </c>
      <c r="AA255" t="s">
        <v>407</v>
      </c>
      <c r="AB255" t="s">
        <v>407</v>
      </c>
      <c r="AC255" t="s">
        <v>823</v>
      </c>
      <c r="AD255" t="s">
        <v>822</v>
      </c>
      <c r="AE255">
        <v>10</v>
      </c>
      <c r="AF255">
        <v>4</v>
      </c>
      <c r="AH255" t="s">
        <v>408</v>
      </c>
      <c r="AJ255" t="s">
        <v>37</v>
      </c>
      <c r="AK255" t="s">
        <v>115</v>
      </c>
      <c r="AM255">
        <v>3827</v>
      </c>
      <c r="AN255">
        <v>349</v>
      </c>
    </row>
    <row r="256" spans="1:40" x14ac:dyDescent="0.25">
      <c r="A256" t="s">
        <v>407</v>
      </c>
      <c r="B256" t="s">
        <v>407</v>
      </c>
      <c r="C256" t="s">
        <v>407</v>
      </c>
      <c r="D256" t="s">
        <v>407</v>
      </c>
      <c r="E256" t="s">
        <v>407</v>
      </c>
      <c r="F256" t="s">
        <v>407</v>
      </c>
      <c r="G256" t="s">
        <v>407</v>
      </c>
      <c r="H256" t="s">
        <v>407</v>
      </c>
      <c r="I256" t="s">
        <v>407</v>
      </c>
      <c r="J256" t="s">
        <v>407</v>
      </c>
      <c r="K256" t="s">
        <v>407</v>
      </c>
      <c r="L256" t="s">
        <v>407</v>
      </c>
      <c r="M256" t="s">
        <v>407</v>
      </c>
      <c r="N256" t="s">
        <v>407</v>
      </c>
      <c r="O256" t="s">
        <v>407</v>
      </c>
      <c r="P256" t="s">
        <v>407</v>
      </c>
      <c r="Q256" t="s">
        <v>407</v>
      </c>
      <c r="R256" t="s">
        <v>407</v>
      </c>
      <c r="S256" t="s">
        <v>407</v>
      </c>
      <c r="T256" t="s">
        <v>407</v>
      </c>
      <c r="U256" t="s">
        <v>407</v>
      </c>
      <c r="V256" t="s">
        <v>407</v>
      </c>
      <c r="W256" t="s">
        <v>407</v>
      </c>
      <c r="X256" t="s">
        <v>407</v>
      </c>
      <c r="Y256" t="s">
        <v>407</v>
      </c>
      <c r="Z256" t="s">
        <v>407</v>
      </c>
      <c r="AA256" t="s">
        <v>407</v>
      </c>
      <c r="AB256" t="s">
        <v>407</v>
      </c>
      <c r="AC256" t="s">
        <v>823</v>
      </c>
      <c r="AD256" t="s">
        <v>822</v>
      </c>
      <c r="AE256">
        <v>10</v>
      </c>
      <c r="AF256">
        <v>5</v>
      </c>
      <c r="AH256" t="s">
        <v>408</v>
      </c>
      <c r="AJ256" t="s">
        <v>37</v>
      </c>
      <c r="AK256" t="s">
        <v>115</v>
      </c>
      <c r="AM256">
        <v>4109</v>
      </c>
      <c r="AN256">
        <v>3478</v>
      </c>
    </row>
    <row r="257" spans="1:40" x14ac:dyDescent="0.25">
      <c r="A257" t="s">
        <v>407</v>
      </c>
      <c r="B257" t="s">
        <v>407</v>
      </c>
      <c r="C257" t="s">
        <v>407</v>
      </c>
      <c r="D257" t="s">
        <v>407</v>
      </c>
      <c r="E257" t="s">
        <v>407</v>
      </c>
      <c r="F257" t="s">
        <v>407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407</v>
      </c>
      <c r="M257" t="s">
        <v>407</v>
      </c>
      <c r="N257" t="s">
        <v>407</v>
      </c>
      <c r="O257" t="s">
        <v>407</v>
      </c>
      <c r="P257" t="s">
        <v>407</v>
      </c>
      <c r="Q257" t="s">
        <v>407</v>
      </c>
      <c r="R257" t="s">
        <v>407</v>
      </c>
      <c r="S257" t="s">
        <v>407</v>
      </c>
      <c r="T257" t="s">
        <v>407</v>
      </c>
      <c r="U257" t="s">
        <v>407</v>
      </c>
      <c r="V257" t="s">
        <v>407</v>
      </c>
      <c r="W257" t="s">
        <v>407</v>
      </c>
      <c r="X257" t="s">
        <v>407</v>
      </c>
      <c r="Y257" t="s">
        <v>407</v>
      </c>
      <c r="Z257" t="s">
        <v>407</v>
      </c>
      <c r="AA257" t="s">
        <v>407</v>
      </c>
      <c r="AB257" t="s">
        <v>407</v>
      </c>
      <c r="AC257" t="s">
        <v>823</v>
      </c>
      <c r="AD257" t="s">
        <v>822</v>
      </c>
      <c r="AE257">
        <v>10</v>
      </c>
      <c r="AF257">
        <v>6</v>
      </c>
      <c r="AH257" t="s">
        <v>472</v>
      </c>
      <c r="AJ257" t="s">
        <v>81</v>
      </c>
      <c r="AK257" t="s">
        <v>120</v>
      </c>
      <c r="AM257">
        <v>1842</v>
      </c>
      <c r="AN257">
        <v>1068</v>
      </c>
    </row>
    <row r="258" spans="1:40" x14ac:dyDescent="0.25">
      <c r="A258" t="s">
        <v>407</v>
      </c>
      <c r="B258" t="s">
        <v>407</v>
      </c>
      <c r="C258" t="s">
        <v>407</v>
      </c>
      <c r="D258" t="s">
        <v>407</v>
      </c>
      <c r="E258" t="s">
        <v>407</v>
      </c>
      <c r="F258" t="s">
        <v>407</v>
      </c>
      <c r="G258" t="s">
        <v>407</v>
      </c>
      <c r="H258" t="s">
        <v>407</v>
      </c>
      <c r="I258" t="s">
        <v>407</v>
      </c>
      <c r="J258" t="s">
        <v>407</v>
      </c>
      <c r="K258" t="s">
        <v>407</v>
      </c>
      <c r="L258" t="s">
        <v>407</v>
      </c>
      <c r="M258" t="s">
        <v>407</v>
      </c>
      <c r="N258" t="s">
        <v>407</v>
      </c>
      <c r="O258" t="s">
        <v>407</v>
      </c>
      <c r="P258" t="s">
        <v>407</v>
      </c>
      <c r="Q258" t="s">
        <v>407</v>
      </c>
      <c r="R258" t="s">
        <v>407</v>
      </c>
      <c r="S258" t="s">
        <v>407</v>
      </c>
      <c r="T258" t="s">
        <v>407</v>
      </c>
      <c r="U258" t="s">
        <v>407</v>
      </c>
      <c r="V258" t="s">
        <v>407</v>
      </c>
      <c r="W258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823</v>
      </c>
      <c r="AD258" t="s">
        <v>822</v>
      </c>
      <c r="AE258">
        <v>10</v>
      </c>
      <c r="AF258">
        <v>7</v>
      </c>
      <c r="AH258" t="s">
        <v>416</v>
      </c>
      <c r="AJ258" t="s">
        <v>46</v>
      </c>
      <c r="AK258" t="s">
        <v>115</v>
      </c>
      <c r="AM258">
        <v>3754</v>
      </c>
      <c r="AN258">
        <v>3331</v>
      </c>
    </row>
    <row r="259" spans="1:40" x14ac:dyDescent="0.25">
      <c r="A259" t="s">
        <v>407</v>
      </c>
      <c r="B259" t="s">
        <v>407</v>
      </c>
      <c r="C259" t="s">
        <v>407</v>
      </c>
      <c r="D259" t="s">
        <v>407</v>
      </c>
      <c r="E259" t="s">
        <v>407</v>
      </c>
      <c r="F259" t="s">
        <v>407</v>
      </c>
      <c r="G259" t="s">
        <v>407</v>
      </c>
      <c r="H259" t="s">
        <v>407</v>
      </c>
      <c r="I259" t="s">
        <v>407</v>
      </c>
      <c r="J259" t="s">
        <v>407</v>
      </c>
      <c r="K259" t="s">
        <v>407</v>
      </c>
      <c r="L259" t="s">
        <v>407</v>
      </c>
      <c r="M259" t="s">
        <v>407</v>
      </c>
      <c r="N259" t="s">
        <v>407</v>
      </c>
      <c r="O259" t="s">
        <v>407</v>
      </c>
      <c r="P259" t="s">
        <v>407</v>
      </c>
      <c r="Q259" t="s">
        <v>407</v>
      </c>
      <c r="R259" t="s">
        <v>407</v>
      </c>
      <c r="S259" t="s">
        <v>407</v>
      </c>
      <c r="T259" t="s">
        <v>407</v>
      </c>
      <c r="U259" t="s">
        <v>407</v>
      </c>
      <c r="V259" t="s">
        <v>407</v>
      </c>
      <c r="W259" t="s">
        <v>407</v>
      </c>
      <c r="X259" t="s">
        <v>407</v>
      </c>
      <c r="Y259" t="s">
        <v>407</v>
      </c>
      <c r="Z259" t="s">
        <v>407</v>
      </c>
      <c r="AA259" t="s">
        <v>407</v>
      </c>
      <c r="AB259" t="s">
        <v>407</v>
      </c>
      <c r="AC259" t="s">
        <v>823</v>
      </c>
      <c r="AD259" t="s">
        <v>822</v>
      </c>
      <c r="AE259">
        <v>10</v>
      </c>
      <c r="AF259">
        <v>8</v>
      </c>
      <c r="AH259" t="s">
        <v>472</v>
      </c>
      <c r="AJ259" t="s">
        <v>81</v>
      </c>
      <c r="AK259" t="s">
        <v>120</v>
      </c>
      <c r="AM259">
        <v>2035</v>
      </c>
      <c r="AN259">
        <v>1155</v>
      </c>
    </row>
    <row r="260" spans="1:40" x14ac:dyDescent="0.25">
      <c r="A260" t="s">
        <v>407</v>
      </c>
      <c r="B260" t="s">
        <v>407</v>
      </c>
      <c r="C260" t="s">
        <v>407</v>
      </c>
      <c r="D260" t="s">
        <v>407</v>
      </c>
      <c r="E260" t="s">
        <v>407</v>
      </c>
      <c r="F260" t="s">
        <v>407</v>
      </c>
      <c r="G260" t="s">
        <v>407</v>
      </c>
      <c r="H260" t="s">
        <v>407</v>
      </c>
      <c r="I260" t="s">
        <v>407</v>
      </c>
      <c r="J260" t="s">
        <v>407</v>
      </c>
      <c r="K260" t="s">
        <v>407</v>
      </c>
      <c r="L260" t="s">
        <v>407</v>
      </c>
      <c r="M260" t="s">
        <v>407</v>
      </c>
      <c r="N260" t="s">
        <v>407</v>
      </c>
      <c r="O260" t="s">
        <v>407</v>
      </c>
      <c r="P260" t="s">
        <v>407</v>
      </c>
      <c r="Q260" t="s">
        <v>407</v>
      </c>
      <c r="R260" t="s">
        <v>407</v>
      </c>
      <c r="S260" t="s">
        <v>407</v>
      </c>
      <c r="T260" t="s">
        <v>407</v>
      </c>
      <c r="U260" t="s">
        <v>407</v>
      </c>
      <c r="V260" t="s">
        <v>407</v>
      </c>
      <c r="W260" t="s">
        <v>407</v>
      </c>
      <c r="X260" t="s">
        <v>407</v>
      </c>
      <c r="Y260" t="s">
        <v>407</v>
      </c>
      <c r="Z260" t="s">
        <v>407</v>
      </c>
      <c r="AA260" t="s">
        <v>407</v>
      </c>
      <c r="AB260" t="s">
        <v>407</v>
      </c>
      <c r="AC260" t="s">
        <v>823</v>
      </c>
      <c r="AD260" t="s">
        <v>822</v>
      </c>
      <c r="AE260">
        <v>10</v>
      </c>
      <c r="AF260">
        <v>9</v>
      </c>
      <c r="AH260" t="s">
        <v>472</v>
      </c>
      <c r="AJ260" t="s">
        <v>81</v>
      </c>
      <c r="AK260" t="s">
        <v>120</v>
      </c>
      <c r="AM260">
        <v>2185</v>
      </c>
      <c r="AN260">
        <v>1815</v>
      </c>
    </row>
    <row r="261" spans="1:40" x14ac:dyDescent="0.25">
      <c r="A261" t="s">
        <v>407</v>
      </c>
      <c r="B261" t="s">
        <v>407</v>
      </c>
      <c r="C261" t="s">
        <v>407</v>
      </c>
      <c r="D261" t="s">
        <v>407</v>
      </c>
      <c r="E261" t="s">
        <v>407</v>
      </c>
      <c r="F261" t="s">
        <v>407</v>
      </c>
      <c r="G261" t="s">
        <v>407</v>
      </c>
      <c r="H261" t="s">
        <v>407</v>
      </c>
      <c r="I261" t="s">
        <v>407</v>
      </c>
      <c r="J261" t="s">
        <v>407</v>
      </c>
      <c r="K261" t="s">
        <v>407</v>
      </c>
      <c r="L261" t="s">
        <v>407</v>
      </c>
      <c r="M261" t="s">
        <v>407</v>
      </c>
      <c r="N261" t="s">
        <v>407</v>
      </c>
      <c r="O261" t="s">
        <v>407</v>
      </c>
      <c r="P261" t="s">
        <v>407</v>
      </c>
      <c r="Q261" t="s">
        <v>407</v>
      </c>
      <c r="R261" t="s">
        <v>407</v>
      </c>
      <c r="S261" t="s">
        <v>407</v>
      </c>
      <c r="T261" t="s">
        <v>407</v>
      </c>
      <c r="U261" t="s">
        <v>407</v>
      </c>
      <c r="V261" t="s">
        <v>407</v>
      </c>
      <c r="W261" t="s">
        <v>407</v>
      </c>
      <c r="X261" t="s">
        <v>407</v>
      </c>
      <c r="Y261" t="s">
        <v>407</v>
      </c>
      <c r="Z261" t="s">
        <v>407</v>
      </c>
      <c r="AA261" t="s">
        <v>407</v>
      </c>
      <c r="AB261" t="s">
        <v>407</v>
      </c>
      <c r="AC261" t="s">
        <v>823</v>
      </c>
      <c r="AD261" t="s">
        <v>822</v>
      </c>
      <c r="AE261">
        <v>10</v>
      </c>
      <c r="AF261">
        <v>10</v>
      </c>
      <c r="AG261">
        <v>3</v>
      </c>
      <c r="AH261" t="s">
        <v>410</v>
      </c>
      <c r="AJ261" t="s">
        <v>40</v>
      </c>
      <c r="AK261" t="s">
        <v>118</v>
      </c>
      <c r="AM261">
        <v>1211</v>
      </c>
      <c r="AN261">
        <v>2743</v>
      </c>
    </row>
    <row r="262" spans="1:40" x14ac:dyDescent="0.25">
      <c r="A262" t="s">
        <v>407</v>
      </c>
      <c r="B262" t="s">
        <v>407</v>
      </c>
      <c r="C262" t="s">
        <v>407</v>
      </c>
      <c r="D262" t="s">
        <v>407</v>
      </c>
      <c r="E262" t="s">
        <v>407</v>
      </c>
      <c r="F262" t="s">
        <v>407</v>
      </c>
      <c r="G262" t="s">
        <v>407</v>
      </c>
      <c r="H262" t="s">
        <v>407</v>
      </c>
      <c r="I262" t="s">
        <v>407</v>
      </c>
      <c r="J262" t="s">
        <v>407</v>
      </c>
      <c r="K262" t="s">
        <v>407</v>
      </c>
      <c r="L262" t="s">
        <v>407</v>
      </c>
      <c r="M262" t="s">
        <v>407</v>
      </c>
      <c r="N262" t="s">
        <v>407</v>
      </c>
      <c r="O262" t="s">
        <v>407</v>
      </c>
      <c r="P262" t="s">
        <v>407</v>
      </c>
      <c r="Q262" t="s">
        <v>407</v>
      </c>
      <c r="R262" t="s">
        <v>407</v>
      </c>
      <c r="S262" t="s">
        <v>407</v>
      </c>
      <c r="T262" t="s">
        <v>407</v>
      </c>
      <c r="U262" t="s">
        <v>407</v>
      </c>
      <c r="V262" t="s">
        <v>407</v>
      </c>
      <c r="W262" t="s">
        <v>407</v>
      </c>
      <c r="X262" t="s">
        <v>407</v>
      </c>
      <c r="Y262" t="s">
        <v>407</v>
      </c>
      <c r="Z262" t="s">
        <v>407</v>
      </c>
      <c r="AA262" t="s">
        <v>407</v>
      </c>
      <c r="AB262" t="s">
        <v>407</v>
      </c>
      <c r="AC262" t="s">
        <v>825</v>
      </c>
      <c r="AD262" t="s">
        <v>824</v>
      </c>
      <c r="AE262">
        <v>10</v>
      </c>
      <c r="AF262">
        <v>1</v>
      </c>
      <c r="AG262">
        <v>3</v>
      </c>
      <c r="AH262" t="s">
        <v>410</v>
      </c>
      <c r="AJ262" t="s">
        <v>40</v>
      </c>
      <c r="AK262" t="s">
        <v>118</v>
      </c>
      <c r="AM262">
        <v>3093</v>
      </c>
      <c r="AN262">
        <v>3421</v>
      </c>
    </row>
    <row r="263" spans="1:40" x14ac:dyDescent="0.25">
      <c r="A263" t="s">
        <v>407</v>
      </c>
      <c r="B263" t="s">
        <v>407</v>
      </c>
      <c r="C263" t="s">
        <v>407</v>
      </c>
      <c r="D263" t="s">
        <v>407</v>
      </c>
      <c r="E263" t="s">
        <v>407</v>
      </c>
      <c r="F263" t="s">
        <v>407</v>
      </c>
      <c r="G263" t="s">
        <v>407</v>
      </c>
      <c r="H263" t="s">
        <v>407</v>
      </c>
      <c r="I263" t="s">
        <v>407</v>
      </c>
      <c r="J263" t="s">
        <v>407</v>
      </c>
      <c r="K263" t="s">
        <v>407</v>
      </c>
      <c r="L263" t="s">
        <v>407</v>
      </c>
      <c r="M263" t="s">
        <v>407</v>
      </c>
      <c r="N263" t="s">
        <v>407</v>
      </c>
      <c r="O263" t="s">
        <v>407</v>
      </c>
      <c r="P263" t="s">
        <v>407</v>
      </c>
      <c r="Q263" t="s">
        <v>407</v>
      </c>
      <c r="R263" t="s">
        <v>407</v>
      </c>
      <c r="S263" t="s">
        <v>407</v>
      </c>
      <c r="T263" t="s">
        <v>407</v>
      </c>
      <c r="U263" t="s">
        <v>407</v>
      </c>
      <c r="V263" t="s">
        <v>407</v>
      </c>
      <c r="W263" t="s">
        <v>407</v>
      </c>
      <c r="X263" t="s">
        <v>407</v>
      </c>
      <c r="Y263" t="s">
        <v>407</v>
      </c>
      <c r="Z263" t="s">
        <v>407</v>
      </c>
      <c r="AA263" t="s">
        <v>407</v>
      </c>
      <c r="AB263" t="s">
        <v>407</v>
      </c>
      <c r="AC263" t="s">
        <v>825</v>
      </c>
      <c r="AD263" t="s">
        <v>824</v>
      </c>
      <c r="AE263">
        <v>10</v>
      </c>
      <c r="AF263">
        <v>2</v>
      </c>
      <c r="AH263" t="s">
        <v>415</v>
      </c>
      <c r="AJ263" t="s">
        <v>44</v>
      </c>
      <c r="AK263" t="s">
        <v>120</v>
      </c>
      <c r="AM263">
        <v>3083</v>
      </c>
      <c r="AN263">
        <v>1543</v>
      </c>
    </row>
    <row r="264" spans="1:40" x14ac:dyDescent="0.25">
      <c r="A264" t="s">
        <v>407</v>
      </c>
      <c r="B264" t="s">
        <v>407</v>
      </c>
      <c r="C264" t="s">
        <v>407</v>
      </c>
      <c r="D264" t="s">
        <v>407</v>
      </c>
      <c r="E264" t="s">
        <v>407</v>
      </c>
      <c r="F264" t="s">
        <v>407</v>
      </c>
      <c r="G264" t="s">
        <v>407</v>
      </c>
      <c r="H264" t="s">
        <v>407</v>
      </c>
      <c r="I264" t="s">
        <v>407</v>
      </c>
      <c r="J264" t="s">
        <v>407</v>
      </c>
      <c r="K264" t="s">
        <v>407</v>
      </c>
      <c r="L264" t="s">
        <v>407</v>
      </c>
      <c r="M264" t="s">
        <v>407</v>
      </c>
      <c r="N264" t="s">
        <v>407</v>
      </c>
      <c r="O264" t="s">
        <v>407</v>
      </c>
      <c r="P264" t="s">
        <v>407</v>
      </c>
      <c r="Q264" t="s">
        <v>407</v>
      </c>
      <c r="R264" t="s">
        <v>407</v>
      </c>
      <c r="S264" t="s">
        <v>407</v>
      </c>
      <c r="T264" t="s">
        <v>407</v>
      </c>
      <c r="U264" t="s">
        <v>407</v>
      </c>
      <c r="V264" t="s">
        <v>407</v>
      </c>
      <c r="W264" t="s">
        <v>407</v>
      </c>
      <c r="X264" t="s">
        <v>407</v>
      </c>
      <c r="Y264" t="s">
        <v>407</v>
      </c>
      <c r="Z264" t="s">
        <v>407</v>
      </c>
      <c r="AA264" t="s">
        <v>407</v>
      </c>
      <c r="AB264" t="s">
        <v>407</v>
      </c>
      <c r="AC264" t="s">
        <v>825</v>
      </c>
      <c r="AD264" t="s">
        <v>824</v>
      </c>
      <c r="AE264">
        <v>10</v>
      </c>
      <c r="AF264">
        <v>3</v>
      </c>
      <c r="AH264" t="s">
        <v>411</v>
      </c>
      <c r="AJ264" t="s">
        <v>41</v>
      </c>
      <c r="AK264" t="s">
        <v>119</v>
      </c>
      <c r="AM264">
        <v>4206</v>
      </c>
      <c r="AN264">
        <v>1659</v>
      </c>
    </row>
    <row r="265" spans="1:40" x14ac:dyDescent="0.25">
      <c r="A265" t="s">
        <v>407</v>
      </c>
      <c r="B265" t="s">
        <v>407</v>
      </c>
      <c r="C265" t="s">
        <v>407</v>
      </c>
      <c r="D265" t="s">
        <v>407</v>
      </c>
      <c r="E265" t="s">
        <v>407</v>
      </c>
      <c r="F265" t="s">
        <v>407</v>
      </c>
      <c r="G265" t="s">
        <v>407</v>
      </c>
      <c r="H265" t="s">
        <v>407</v>
      </c>
      <c r="I265" t="s">
        <v>407</v>
      </c>
      <c r="J265" t="s">
        <v>407</v>
      </c>
      <c r="K265" t="s">
        <v>407</v>
      </c>
      <c r="L265" t="s">
        <v>407</v>
      </c>
      <c r="M265" t="s">
        <v>407</v>
      </c>
      <c r="N265" t="s">
        <v>407</v>
      </c>
      <c r="O265" t="s">
        <v>407</v>
      </c>
      <c r="P265" t="s">
        <v>407</v>
      </c>
      <c r="Q265" t="s">
        <v>407</v>
      </c>
      <c r="R265" t="s">
        <v>407</v>
      </c>
      <c r="S265" t="s">
        <v>407</v>
      </c>
      <c r="T265" t="s">
        <v>407</v>
      </c>
      <c r="U265" t="s">
        <v>407</v>
      </c>
      <c r="V265" t="s">
        <v>407</v>
      </c>
      <c r="W265" t="s">
        <v>407</v>
      </c>
      <c r="X265" t="s">
        <v>407</v>
      </c>
      <c r="Y265" t="s">
        <v>407</v>
      </c>
      <c r="Z265" t="s">
        <v>407</v>
      </c>
      <c r="AA265" t="s">
        <v>407</v>
      </c>
      <c r="AB265" t="s">
        <v>407</v>
      </c>
      <c r="AC265" t="s">
        <v>825</v>
      </c>
      <c r="AD265" t="s">
        <v>824</v>
      </c>
      <c r="AE265">
        <v>10</v>
      </c>
      <c r="AF265">
        <v>4</v>
      </c>
      <c r="AH265" t="s">
        <v>408</v>
      </c>
      <c r="AJ265" t="s">
        <v>37</v>
      </c>
      <c r="AK265" t="s">
        <v>115</v>
      </c>
      <c r="AM265">
        <v>3984</v>
      </c>
      <c r="AN265">
        <v>1751</v>
      </c>
    </row>
    <row r="266" spans="1:40" x14ac:dyDescent="0.25">
      <c r="A266" t="s">
        <v>407</v>
      </c>
      <c r="B266" t="s">
        <v>407</v>
      </c>
      <c r="C266" t="s">
        <v>407</v>
      </c>
      <c r="D266" t="s">
        <v>407</v>
      </c>
      <c r="E266" t="s">
        <v>407</v>
      </c>
      <c r="F266" t="s">
        <v>407</v>
      </c>
      <c r="G266" t="s">
        <v>407</v>
      </c>
      <c r="H266" t="s">
        <v>407</v>
      </c>
      <c r="I266" t="s">
        <v>407</v>
      </c>
      <c r="J266" t="s">
        <v>407</v>
      </c>
      <c r="K266" t="s">
        <v>407</v>
      </c>
      <c r="L266" t="s">
        <v>407</v>
      </c>
      <c r="M266" t="s">
        <v>407</v>
      </c>
      <c r="N266" t="s">
        <v>407</v>
      </c>
      <c r="O266" t="s">
        <v>407</v>
      </c>
      <c r="P266" t="s">
        <v>407</v>
      </c>
      <c r="Q266" t="s">
        <v>407</v>
      </c>
      <c r="R266" t="s">
        <v>407</v>
      </c>
      <c r="S266" t="s">
        <v>407</v>
      </c>
      <c r="T266" t="s">
        <v>407</v>
      </c>
      <c r="U266" t="s">
        <v>407</v>
      </c>
      <c r="V266" t="s">
        <v>407</v>
      </c>
      <c r="W266" t="s">
        <v>407</v>
      </c>
      <c r="X266" t="s">
        <v>407</v>
      </c>
      <c r="Y266" t="s">
        <v>407</v>
      </c>
      <c r="Z266" t="s">
        <v>407</v>
      </c>
      <c r="AA266" t="s">
        <v>407</v>
      </c>
      <c r="AB266" t="s">
        <v>407</v>
      </c>
      <c r="AC266" t="s">
        <v>825</v>
      </c>
      <c r="AD266" t="s">
        <v>824</v>
      </c>
      <c r="AE266">
        <v>10</v>
      </c>
      <c r="AF266">
        <v>5</v>
      </c>
      <c r="AH266" t="s">
        <v>408</v>
      </c>
      <c r="AJ266" t="s">
        <v>37</v>
      </c>
      <c r="AK266" t="s">
        <v>115</v>
      </c>
      <c r="AM266">
        <v>2886</v>
      </c>
      <c r="AN266">
        <v>2111</v>
      </c>
    </row>
    <row r="267" spans="1:40" x14ac:dyDescent="0.25">
      <c r="A267" t="s">
        <v>407</v>
      </c>
      <c r="B267" t="s">
        <v>407</v>
      </c>
      <c r="C267" t="s">
        <v>407</v>
      </c>
      <c r="D267" t="s">
        <v>407</v>
      </c>
      <c r="E267" t="s">
        <v>407</v>
      </c>
      <c r="F267" t="s">
        <v>407</v>
      </c>
      <c r="G267" t="s">
        <v>407</v>
      </c>
      <c r="H267" t="s">
        <v>407</v>
      </c>
      <c r="I267" t="s">
        <v>407</v>
      </c>
      <c r="J267" t="s">
        <v>407</v>
      </c>
      <c r="K267" t="s">
        <v>407</v>
      </c>
      <c r="L267" t="s">
        <v>407</v>
      </c>
      <c r="M267" t="s">
        <v>407</v>
      </c>
      <c r="N267" t="s">
        <v>407</v>
      </c>
      <c r="O267" t="s">
        <v>407</v>
      </c>
      <c r="P267" t="s">
        <v>407</v>
      </c>
      <c r="Q267" t="s">
        <v>407</v>
      </c>
      <c r="R267" t="s">
        <v>407</v>
      </c>
      <c r="S267" t="s">
        <v>407</v>
      </c>
      <c r="T267" t="s">
        <v>407</v>
      </c>
      <c r="U267" t="s">
        <v>407</v>
      </c>
      <c r="V267" t="s">
        <v>407</v>
      </c>
      <c r="W267" t="s">
        <v>407</v>
      </c>
      <c r="X267" t="s">
        <v>407</v>
      </c>
      <c r="Y267" t="s">
        <v>407</v>
      </c>
      <c r="Z267" t="s">
        <v>407</v>
      </c>
      <c r="AA267" t="s">
        <v>407</v>
      </c>
      <c r="AB267" t="s">
        <v>407</v>
      </c>
      <c r="AC267" t="s">
        <v>825</v>
      </c>
      <c r="AD267" t="s">
        <v>824</v>
      </c>
      <c r="AE267">
        <v>10</v>
      </c>
      <c r="AF267">
        <v>6</v>
      </c>
      <c r="AG267">
        <v>1</v>
      </c>
      <c r="AH267" t="s">
        <v>434</v>
      </c>
      <c r="AJ267" t="s">
        <v>56</v>
      </c>
      <c r="AK267" t="s">
        <v>114</v>
      </c>
      <c r="AM267">
        <v>2110</v>
      </c>
      <c r="AN267">
        <v>2328</v>
      </c>
    </row>
    <row r="268" spans="1:40" x14ac:dyDescent="0.25">
      <c r="A268" t="s">
        <v>407</v>
      </c>
      <c r="B268" t="s">
        <v>407</v>
      </c>
      <c r="C268" t="s">
        <v>407</v>
      </c>
      <c r="D268" t="s">
        <v>407</v>
      </c>
      <c r="E268" t="s">
        <v>407</v>
      </c>
      <c r="F268" t="s">
        <v>407</v>
      </c>
      <c r="G268" t="s">
        <v>407</v>
      </c>
      <c r="H268" t="s">
        <v>407</v>
      </c>
      <c r="I268" t="s">
        <v>407</v>
      </c>
      <c r="J268" t="s">
        <v>407</v>
      </c>
      <c r="K268" t="s">
        <v>407</v>
      </c>
      <c r="L268" t="s">
        <v>407</v>
      </c>
      <c r="M268" t="s">
        <v>407</v>
      </c>
      <c r="N268" t="s">
        <v>407</v>
      </c>
      <c r="O268" t="s">
        <v>407</v>
      </c>
      <c r="P268" t="s">
        <v>407</v>
      </c>
      <c r="Q268" t="s">
        <v>407</v>
      </c>
      <c r="R268" t="s">
        <v>407</v>
      </c>
      <c r="S268" t="s">
        <v>407</v>
      </c>
      <c r="T268" t="s">
        <v>407</v>
      </c>
      <c r="U268" t="s">
        <v>407</v>
      </c>
      <c r="V268" t="s">
        <v>407</v>
      </c>
      <c r="W268" t="s">
        <v>407</v>
      </c>
      <c r="X268" t="s">
        <v>407</v>
      </c>
      <c r="Y268" t="s">
        <v>407</v>
      </c>
      <c r="Z268" t="s">
        <v>407</v>
      </c>
      <c r="AA268" t="s">
        <v>407</v>
      </c>
      <c r="AB268" t="s">
        <v>407</v>
      </c>
      <c r="AC268" t="s">
        <v>825</v>
      </c>
      <c r="AD268" t="s">
        <v>824</v>
      </c>
      <c r="AE268">
        <v>10</v>
      </c>
      <c r="AF268">
        <v>7</v>
      </c>
      <c r="AG268">
        <v>1</v>
      </c>
      <c r="AH268" t="s">
        <v>435</v>
      </c>
      <c r="AJ268" t="s">
        <v>57</v>
      </c>
      <c r="AK268" t="s">
        <v>114</v>
      </c>
      <c r="AM268">
        <v>2442</v>
      </c>
      <c r="AN268">
        <v>2257</v>
      </c>
    </row>
    <row r="269" spans="1:40" x14ac:dyDescent="0.25">
      <c r="A269" t="s">
        <v>407</v>
      </c>
      <c r="B269" t="s">
        <v>407</v>
      </c>
      <c r="C269" t="s">
        <v>407</v>
      </c>
      <c r="D269" t="s">
        <v>407</v>
      </c>
      <c r="E269" t="s">
        <v>407</v>
      </c>
      <c r="F269" t="s">
        <v>407</v>
      </c>
      <c r="G269" t="s">
        <v>407</v>
      </c>
      <c r="H269" t="s">
        <v>407</v>
      </c>
      <c r="I269" t="s">
        <v>407</v>
      </c>
      <c r="J269" t="s">
        <v>407</v>
      </c>
      <c r="K269" t="s">
        <v>407</v>
      </c>
      <c r="L269" t="s">
        <v>407</v>
      </c>
      <c r="M269" t="s">
        <v>407</v>
      </c>
      <c r="N269" t="s">
        <v>407</v>
      </c>
      <c r="O269" t="s">
        <v>407</v>
      </c>
      <c r="P269" t="s">
        <v>407</v>
      </c>
      <c r="Q269" t="s">
        <v>407</v>
      </c>
      <c r="R269" t="s">
        <v>407</v>
      </c>
      <c r="S269" t="s">
        <v>407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407</v>
      </c>
      <c r="Z269" t="s">
        <v>407</v>
      </c>
      <c r="AA269" t="s">
        <v>407</v>
      </c>
      <c r="AB269" t="s">
        <v>407</v>
      </c>
      <c r="AC269" t="s">
        <v>825</v>
      </c>
      <c r="AD269" t="s">
        <v>824</v>
      </c>
      <c r="AE269">
        <v>10</v>
      </c>
      <c r="AF269">
        <v>8</v>
      </c>
      <c r="AH269" t="s">
        <v>408</v>
      </c>
      <c r="AJ269" t="s">
        <v>37</v>
      </c>
      <c r="AK269" t="s">
        <v>115</v>
      </c>
      <c r="AM269">
        <v>2954</v>
      </c>
      <c r="AN269">
        <v>2090</v>
      </c>
    </row>
    <row r="270" spans="1:40" x14ac:dyDescent="0.25">
      <c r="A270" t="s">
        <v>407</v>
      </c>
      <c r="B270" t="s">
        <v>407</v>
      </c>
      <c r="C270" t="s">
        <v>407</v>
      </c>
      <c r="D270" t="s">
        <v>407</v>
      </c>
      <c r="E270" t="s">
        <v>407</v>
      </c>
      <c r="F270" t="s">
        <v>407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407</v>
      </c>
      <c r="N270" t="s">
        <v>407</v>
      </c>
      <c r="O270" t="s">
        <v>407</v>
      </c>
      <c r="P270" t="s">
        <v>407</v>
      </c>
      <c r="Q270" t="s">
        <v>407</v>
      </c>
      <c r="R270" t="s">
        <v>407</v>
      </c>
      <c r="S270" t="s">
        <v>407</v>
      </c>
      <c r="T270" t="s">
        <v>407</v>
      </c>
      <c r="U270" t="s">
        <v>407</v>
      </c>
      <c r="V270" t="s">
        <v>407</v>
      </c>
      <c r="W270" t="s">
        <v>407</v>
      </c>
      <c r="X270" t="s">
        <v>407</v>
      </c>
      <c r="Y270" t="s">
        <v>407</v>
      </c>
      <c r="Z270" t="s">
        <v>407</v>
      </c>
      <c r="AA270" t="s">
        <v>407</v>
      </c>
      <c r="AB270" t="s">
        <v>407</v>
      </c>
      <c r="AC270" t="s">
        <v>825</v>
      </c>
      <c r="AD270" t="s">
        <v>824</v>
      </c>
      <c r="AE270">
        <v>10</v>
      </c>
      <c r="AF270">
        <v>9</v>
      </c>
      <c r="AH270" t="s">
        <v>408</v>
      </c>
      <c r="AJ270" t="s">
        <v>37</v>
      </c>
      <c r="AK270" t="s">
        <v>115</v>
      </c>
      <c r="AM270">
        <v>4194</v>
      </c>
      <c r="AN270">
        <v>2758</v>
      </c>
    </row>
    <row r="271" spans="1:40" x14ac:dyDescent="0.25">
      <c r="A271" t="s">
        <v>407</v>
      </c>
      <c r="B271" t="s">
        <v>407</v>
      </c>
      <c r="C271" t="s">
        <v>407</v>
      </c>
      <c r="D271" t="s">
        <v>407</v>
      </c>
      <c r="E271" t="s">
        <v>407</v>
      </c>
      <c r="F271" t="s">
        <v>407</v>
      </c>
      <c r="G271" t="s">
        <v>407</v>
      </c>
      <c r="H271" t="s">
        <v>407</v>
      </c>
      <c r="I271" t="s">
        <v>407</v>
      </c>
      <c r="J271" t="s">
        <v>407</v>
      </c>
      <c r="K271" t="s">
        <v>407</v>
      </c>
      <c r="L271" t="s">
        <v>407</v>
      </c>
      <c r="M271" t="s">
        <v>407</v>
      </c>
      <c r="N271" t="s">
        <v>407</v>
      </c>
      <c r="O271" t="s">
        <v>407</v>
      </c>
      <c r="P271" t="s">
        <v>407</v>
      </c>
      <c r="Q271" t="s">
        <v>407</v>
      </c>
      <c r="R271" t="s">
        <v>407</v>
      </c>
      <c r="S271" t="s">
        <v>407</v>
      </c>
      <c r="T271" t="s">
        <v>407</v>
      </c>
      <c r="U271" t="s">
        <v>407</v>
      </c>
      <c r="V271" t="s">
        <v>407</v>
      </c>
      <c r="W271" t="s">
        <v>407</v>
      </c>
      <c r="X271" t="s">
        <v>407</v>
      </c>
      <c r="Y271" t="s">
        <v>407</v>
      </c>
      <c r="Z271" t="s">
        <v>407</v>
      </c>
      <c r="AA271" t="s">
        <v>407</v>
      </c>
      <c r="AB271" t="s">
        <v>407</v>
      </c>
      <c r="AC271" t="s">
        <v>825</v>
      </c>
      <c r="AD271" t="s">
        <v>824</v>
      </c>
      <c r="AE271">
        <v>10</v>
      </c>
      <c r="AF271">
        <v>10</v>
      </c>
      <c r="AG271">
        <v>3</v>
      </c>
      <c r="AH271" t="s">
        <v>410</v>
      </c>
      <c r="AJ271" t="s">
        <v>40</v>
      </c>
      <c r="AK271" t="s">
        <v>118</v>
      </c>
      <c r="AM271">
        <v>2359</v>
      </c>
      <c r="AN271">
        <v>1399</v>
      </c>
    </row>
    <row r="272" spans="1:40" x14ac:dyDescent="0.25">
      <c r="A272" t="s">
        <v>407</v>
      </c>
      <c r="B272" t="s">
        <v>407</v>
      </c>
      <c r="C272" t="s">
        <v>407</v>
      </c>
      <c r="D272" t="s">
        <v>407</v>
      </c>
      <c r="E272" t="s">
        <v>407</v>
      </c>
      <c r="F272" t="s">
        <v>407</v>
      </c>
      <c r="G272" t="s">
        <v>407</v>
      </c>
      <c r="H272" t="s">
        <v>407</v>
      </c>
      <c r="I272" t="s">
        <v>407</v>
      </c>
      <c r="J272" t="s">
        <v>407</v>
      </c>
      <c r="K272" t="s">
        <v>407</v>
      </c>
      <c r="L272" t="s">
        <v>407</v>
      </c>
      <c r="M272" t="s">
        <v>407</v>
      </c>
      <c r="N272" t="s">
        <v>407</v>
      </c>
      <c r="O272" t="s">
        <v>407</v>
      </c>
      <c r="P272" t="s">
        <v>407</v>
      </c>
      <c r="Q272" t="s">
        <v>407</v>
      </c>
      <c r="R272" t="s">
        <v>407</v>
      </c>
      <c r="S272" t="s">
        <v>407</v>
      </c>
      <c r="T272" t="s">
        <v>407</v>
      </c>
      <c r="U272" t="s">
        <v>407</v>
      </c>
      <c r="V272" t="s">
        <v>407</v>
      </c>
      <c r="W272" t="s">
        <v>407</v>
      </c>
      <c r="X272" t="s">
        <v>407</v>
      </c>
      <c r="Y272" t="s">
        <v>407</v>
      </c>
      <c r="Z272" t="s">
        <v>407</v>
      </c>
      <c r="AA272" t="s">
        <v>407</v>
      </c>
      <c r="AB272" t="s">
        <v>407</v>
      </c>
      <c r="AC272" t="s">
        <v>827</v>
      </c>
      <c r="AD272" t="s">
        <v>826</v>
      </c>
      <c r="AE272">
        <v>10</v>
      </c>
      <c r="AF272">
        <v>1</v>
      </c>
      <c r="AH272" t="s">
        <v>411</v>
      </c>
      <c r="AJ272" t="s">
        <v>41</v>
      </c>
      <c r="AK272" t="s">
        <v>119</v>
      </c>
      <c r="AM272">
        <v>1698</v>
      </c>
      <c r="AN272">
        <v>1379</v>
      </c>
    </row>
    <row r="273" spans="1:40" x14ac:dyDescent="0.25">
      <c r="A273" t="s">
        <v>407</v>
      </c>
      <c r="B273" t="s">
        <v>407</v>
      </c>
      <c r="C273" t="s">
        <v>407</v>
      </c>
      <c r="D273" t="s">
        <v>407</v>
      </c>
      <c r="E273" t="s">
        <v>407</v>
      </c>
      <c r="F273" t="s">
        <v>407</v>
      </c>
      <c r="G273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t="s">
        <v>407</v>
      </c>
      <c r="U273" t="s">
        <v>407</v>
      </c>
      <c r="V273" t="s">
        <v>407</v>
      </c>
      <c r="W273" t="s">
        <v>407</v>
      </c>
      <c r="X273" t="s">
        <v>407</v>
      </c>
      <c r="Y273" t="s">
        <v>407</v>
      </c>
      <c r="Z273" t="s">
        <v>407</v>
      </c>
      <c r="AA273" t="s">
        <v>407</v>
      </c>
      <c r="AB273" t="s">
        <v>407</v>
      </c>
      <c r="AC273" t="s">
        <v>827</v>
      </c>
      <c r="AD273" t="s">
        <v>826</v>
      </c>
      <c r="AE273">
        <v>10</v>
      </c>
      <c r="AF273">
        <v>2</v>
      </c>
      <c r="AH273" t="s">
        <v>408</v>
      </c>
      <c r="AJ273" t="s">
        <v>37</v>
      </c>
      <c r="AK273" t="s">
        <v>115</v>
      </c>
      <c r="AM273">
        <v>1577</v>
      </c>
      <c r="AN273">
        <v>384</v>
      </c>
    </row>
    <row r="274" spans="1:40" x14ac:dyDescent="0.25">
      <c r="A274" t="s">
        <v>407</v>
      </c>
      <c r="B274" t="s">
        <v>407</v>
      </c>
      <c r="C274" t="s">
        <v>407</v>
      </c>
      <c r="D274" t="s">
        <v>407</v>
      </c>
      <c r="E274" t="s">
        <v>407</v>
      </c>
      <c r="F274" t="s">
        <v>407</v>
      </c>
      <c r="G274" t="s">
        <v>407</v>
      </c>
      <c r="H274" t="s">
        <v>407</v>
      </c>
      <c r="I274" t="s">
        <v>407</v>
      </c>
      <c r="J274" t="s">
        <v>407</v>
      </c>
      <c r="K274" t="s">
        <v>407</v>
      </c>
      <c r="L274" t="s">
        <v>407</v>
      </c>
      <c r="M274" t="s">
        <v>407</v>
      </c>
      <c r="N274" t="s">
        <v>407</v>
      </c>
      <c r="O274" t="s">
        <v>407</v>
      </c>
      <c r="P274" t="s">
        <v>407</v>
      </c>
      <c r="Q274" t="s">
        <v>407</v>
      </c>
      <c r="R274" t="s">
        <v>407</v>
      </c>
      <c r="S274" t="s">
        <v>407</v>
      </c>
      <c r="T274" t="s">
        <v>407</v>
      </c>
      <c r="U274" t="s">
        <v>407</v>
      </c>
      <c r="V274" t="s">
        <v>407</v>
      </c>
      <c r="W274" t="s">
        <v>407</v>
      </c>
      <c r="X274" t="s">
        <v>407</v>
      </c>
      <c r="Y274" t="s">
        <v>407</v>
      </c>
      <c r="Z274" t="s">
        <v>407</v>
      </c>
      <c r="AA274" t="s">
        <v>407</v>
      </c>
      <c r="AB274" t="s">
        <v>407</v>
      </c>
      <c r="AC274" t="s">
        <v>827</v>
      </c>
      <c r="AD274" t="s">
        <v>826</v>
      </c>
      <c r="AE274">
        <v>10</v>
      </c>
      <c r="AF274">
        <v>3</v>
      </c>
      <c r="AH274" t="s">
        <v>408</v>
      </c>
      <c r="AJ274" t="s">
        <v>37</v>
      </c>
      <c r="AK274" t="s">
        <v>115</v>
      </c>
      <c r="AM274">
        <v>3592</v>
      </c>
      <c r="AN274">
        <v>2642</v>
      </c>
    </row>
    <row r="275" spans="1:40" x14ac:dyDescent="0.25">
      <c r="A275" t="s">
        <v>407</v>
      </c>
      <c r="B275" t="s">
        <v>407</v>
      </c>
      <c r="C275" t="s">
        <v>407</v>
      </c>
      <c r="D275" t="s">
        <v>407</v>
      </c>
      <c r="E275" t="s">
        <v>407</v>
      </c>
      <c r="F275" t="s">
        <v>407</v>
      </c>
      <c r="G275" t="s">
        <v>407</v>
      </c>
      <c r="H275" t="s">
        <v>407</v>
      </c>
      <c r="I275" t="s">
        <v>407</v>
      </c>
      <c r="J275" t="s">
        <v>407</v>
      </c>
      <c r="K275" t="s">
        <v>407</v>
      </c>
      <c r="L275" t="s">
        <v>407</v>
      </c>
      <c r="M275" t="s">
        <v>407</v>
      </c>
      <c r="N275" t="s">
        <v>407</v>
      </c>
      <c r="O275" t="s">
        <v>407</v>
      </c>
      <c r="P275" t="s">
        <v>407</v>
      </c>
      <c r="Q275" t="s">
        <v>407</v>
      </c>
      <c r="R275" t="s">
        <v>407</v>
      </c>
      <c r="S275" t="s">
        <v>407</v>
      </c>
      <c r="T275" t="s">
        <v>407</v>
      </c>
      <c r="U275" t="s">
        <v>407</v>
      </c>
      <c r="V275" t="s">
        <v>407</v>
      </c>
      <c r="W275" t="s">
        <v>407</v>
      </c>
      <c r="X275" t="s">
        <v>407</v>
      </c>
      <c r="Y275" t="s">
        <v>407</v>
      </c>
      <c r="Z275" t="s">
        <v>407</v>
      </c>
      <c r="AA275" t="s">
        <v>407</v>
      </c>
      <c r="AB275" t="s">
        <v>407</v>
      </c>
      <c r="AC275" t="s">
        <v>827</v>
      </c>
      <c r="AD275" t="s">
        <v>826</v>
      </c>
      <c r="AE275">
        <v>10</v>
      </c>
      <c r="AF275">
        <v>4</v>
      </c>
      <c r="AH275" t="s">
        <v>411</v>
      </c>
      <c r="AJ275" t="s">
        <v>41</v>
      </c>
      <c r="AK275" t="s">
        <v>119</v>
      </c>
      <c r="AM275">
        <v>1873</v>
      </c>
      <c r="AN275">
        <v>2118</v>
      </c>
    </row>
    <row r="276" spans="1:40" x14ac:dyDescent="0.25">
      <c r="A276" t="s">
        <v>407</v>
      </c>
      <c r="B276" t="s">
        <v>407</v>
      </c>
      <c r="C276" t="s">
        <v>407</v>
      </c>
      <c r="D276" t="s">
        <v>407</v>
      </c>
      <c r="E276" t="s">
        <v>407</v>
      </c>
      <c r="F276" t="s">
        <v>407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t="s">
        <v>407</v>
      </c>
      <c r="M276" t="s">
        <v>407</v>
      </c>
      <c r="N276" t="s">
        <v>407</v>
      </c>
      <c r="O276" t="s">
        <v>407</v>
      </c>
      <c r="P276" t="s">
        <v>407</v>
      </c>
      <c r="Q276" t="s">
        <v>407</v>
      </c>
      <c r="R276" t="s">
        <v>407</v>
      </c>
      <c r="S276" t="s">
        <v>407</v>
      </c>
      <c r="T276" t="s">
        <v>407</v>
      </c>
      <c r="U276" t="s">
        <v>407</v>
      </c>
      <c r="V276" t="s">
        <v>407</v>
      </c>
      <c r="W276" t="s">
        <v>407</v>
      </c>
      <c r="X276" t="s">
        <v>407</v>
      </c>
      <c r="Y276" t="s">
        <v>407</v>
      </c>
      <c r="Z276" t="s">
        <v>407</v>
      </c>
      <c r="AA276" t="s">
        <v>407</v>
      </c>
      <c r="AB276" t="s">
        <v>407</v>
      </c>
      <c r="AC276" t="s">
        <v>827</v>
      </c>
      <c r="AD276" t="s">
        <v>826</v>
      </c>
      <c r="AE276">
        <v>10</v>
      </c>
      <c r="AF276">
        <v>5</v>
      </c>
      <c r="AH276" t="s">
        <v>411</v>
      </c>
      <c r="AJ276" t="s">
        <v>41</v>
      </c>
      <c r="AK276" t="s">
        <v>119</v>
      </c>
      <c r="AM276">
        <v>4296</v>
      </c>
      <c r="AN276">
        <v>1752</v>
      </c>
    </row>
    <row r="277" spans="1:40" x14ac:dyDescent="0.25">
      <c r="A277" t="s">
        <v>407</v>
      </c>
      <c r="B277" t="s">
        <v>407</v>
      </c>
      <c r="C277" t="s">
        <v>407</v>
      </c>
      <c r="D277" t="s">
        <v>407</v>
      </c>
      <c r="E277" t="s">
        <v>407</v>
      </c>
      <c r="F277" t="s">
        <v>407</v>
      </c>
      <c r="G277" t="s">
        <v>407</v>
      </c>
      <c r="H277" t="s">
        <v>407</v>
      </c>
      <c r="I277" t="s">
        <v>407</v>
      </c>
      <c r="J277" t="s">
        <v>407</v>
      </c>
      <c r="K277" t="s">
        <v>407</v>
      </c>
      <c r="L277" t="s">
        <v>407</v>
      </c>
      <c r="M277" t="s">
        <v>407</v>
      </c>
      <c r="N277" t="s">
        <v>407</v>
      </c>
      <c r="O277" t="s">
        <v>407</v>
      </c>
      <c r="P277" t="s">
        <v>407</v>
      </c>
      <c r="Q277" t="s">
        <v>407</v>
      </c>
      <c r="R277" t="s">
        <v>407</v>
      </c>
      <c r="S277" t="s">
        <v>407</v>
      </c>
      <c r="T277" t="s">
        <v>407</v>
      </c>
      <c r="U277" t="s">
        <v>407</v>
      </c>
      <c r="V277" t="s">
        <v>407</v>
      </c>
      <c r="W277" t="s">
        <v>407</v>
      </c>
      <c r="X277" t="s">
        <v>407</v>
      </c>
      <c r="Y277" t="s">
        <v>407</v>
      </c>
      <c r="Z277" t="s">
        <v>407</v>
      </c>
      <c r="AA277" t="s">
        <v>407</v>
      </c>
      <c r="AB277" t="s">
        <v>407</v>
      </c>
      <c r="AC277" t="s">
        <v>827</v>
      </c>
      <c r="AD277" t="s">
        <v>826</v>
      </c>
      <c r="AE277">
        <v>10</v>
      </c>
      <c r="AF277">
        <v>6</v>
      </c>
      <c r="AH277" t="s">
        <v>408</v>
      </c>
      <c r="AJ277" t="s">
        <v>37</v>
      </c>
      <c r="AK277" t="s">
        <v>115</v>
      </c>
      <c r="AM277">
        <v>2040</v>
      </c>
      <c r="AN277">
        <v>2109</v>
      </c>
    </row>
    <row r="278" spans="1:40" x14ac:dyDescent="0.25">
      <c r="A278" t="s">
        <v>407</v>
      </c>
      <c r="B278" t="s">
        <v>407</v>
      </c>
      <c r="C278" t="s">
        <v>407</v>
      </c>
      <c r="D278" t="s">
        <v>407</v>
      </c>
      <c r="E278" t="s">
        <v>407</v>
      </c>
      <c r="F278" t="s">
        <v>407</v>
      </c>
      <c r="G278" t="s">
        <v>407</v>
      </c>
      <c r="H278" t="s">
        <v>407</v>
      </c>
      <c r="I278" t="s">
        <v>407</v>
      </c>
      <c r="J278" t="s">
        <v>407</v>
      </c>
      <c r="K278" t="s">
        <v>407</v>
      </c>
      <c r="L278" t="s">
        <v>407</v>
      </c>
      <c r="M278" t="s">
        <v>407</v>
      </c>
      <c r="N278" t="s">
        <v>407</v>
      </c>
      <c r="O278" t="s">
        <v>407</v>
      </c>
      <c r="P278" t="s">
        <v>407</v>
      </c>
      <c r="Q278" t="s">
        <v>407</v>
      </c>
      <c r="R278" t="s">
        <v>407</v>
      </c>
      <c r="S278" t="s">
        <v>407</v>
      </c>
      <c r="T278" t="s">
        <v>407</v>
      </c>
      <c r="U278" t="s">
        <v>407</v>
      </c>
      <c r="V278" t="s">
        <v>407</v>
      </c>
      <c r="W278" t="s">
        <v>407</v>
      </c>
      <c r="X278" t="s">
        <v>407</v>
      </c>
      <c r="Y278" t="s">
        <v>407</v>
      </c>
      <c r="Z278" t="s">
        <v>407</v>
      </c>
      <c r="AA278" t="s">
        <v>407</v>
      </c>
      <c r="AB278" t="s">
        <v>407</v>
      </c>
      <c r="AC278" t="s">
        <v>827</v>
      </c>
      <c r="AD278" t="s">
        <v>826</v>
      </c>
      <c r="AE278">
        <v>10</v>
      </c>
      <c r="AF278">
        <v>7</v>
      </c>
      <c r="AH278" t="s">
        <v>408</v>
      </c>
      <c r="AJ278" t="s">
        <v>37</v>
      </c>
      <c r="AK278" t="s">
        <v>115</v>
      </c>
      <c r="AM278">
        <v>1304</v>
      </c>
      <c r="AN278">
        <v>1643</v>
      </c>
    </row>
    <row r="279" spans="1:40" x14ac:dyDescent="0.25">
      <c r="A279" t="s">
        <v>407</v>
      </c>
      <c r="B279" t="s">
        <v>407</v>
      </c>
      <c r="C279" t="s">
        <v>407</v>
      </c>
      <c r="D279" t="s">
        <v>407</v>
      </c>
      <c r="E279" t="s">
        <v>407</v>
      </c>
      <c r="F279" t="s">
        <v>407</v>
      </c>
      <c r="G279" t="s">
        <v>407</v>
      </c>
      <c r="H279" t="s">
        <v>407</v>
      </c>
      <c r="I279" t="s">
        <v>407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407</v>
      </c>
      <c r="P279" t="s">
        <v>407</v>
      </c>
      <c r="Q279" t="s">
        <v>407</v>
      </c>
      <c r="R279" t="s">
        <v>407</v>
      </c>
      <c r="S279" t="s">
        <v>407</v>
      </c>
      <c r="T279" t="s">
        <v>407</v>
      </c>
      <c r="U279" t="s">
        <v>407</v>
      </c>
      <c r="V279" t="s">
        <v>407</v>
      </c>
      <c r="W279" t="s">
        <v>407</v>
      </c>
      <c r="X279" t="s">
        <v>407</v>
      </c>
      <c r="Y279" t="s">
        <v>407</v>
      </c>
      <c r="Z279" t="s">
        <v>407</v>
      </c>
      <c r="AA279" t="s">
        <v>407</v>
      </c>
      <c r="AB279" t="s">
        <v>407</v>
      </c>
      <c r="AC279" t="s">
        <v>827</v>
      </c>
      <c r="AD279" t="s">
        <v>826</v>
      </c>
      <c r="AE279">
        <v>10</v>
      </c>
      <c r="AF279">
        <v>8</v>
      </c>
      <c r="AH279" t="s">
        <v>408</v>
      </c>
      <c r="AJ279" t="s">
        <v>37</v>
      </c>
      <c r="AK279" t="s">
        <v>115</v>
      </c>
      <c r="AM279">
        <v>1472</v>
      </c>
      <c r="AN279">
        <v>1728</v>
      </c>
    </row>
    <row r="280" spans="1:40" x14ac:dyDescent="0.25">
      <c r="A280" t="s">
        <v>407</v>
      </c>
      <c r="B280" t="s">
        <v>407</v>
      </c>
      <c r="C280" t="s">
        <v>407</v>
      </c>
      <c r="D280" t="s">
        <v>407</v>
      </c>
      <c r="E280" t="s">
        <v>407</v>
      </c>
      <c r="F280" t="s">
        <v>407</v>
      </c>
      <c r="G280" t="s">
        <v>407</v>
      </c>
      <c r="H280" t="s">
        <v>407</v>
      </c>
      <c r="I280" t="s">
        <v>407</v>
      </c>
      <c r="J280" t="s">
        <v>407</v>
      </c>
      <c r="K280" t="s">
        <v>407</v>
      </c>
      <c r="L280" t="s">
        <v>407</v>
      </c>
      <c r="M280" t="s">
        <v>407</v>
      </c>
      <c r="N280" t="s">
        <v>407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407</v>
      </c>
      <c r="Y280" t="s">
        <v>407</v>
      </c>
      <c r="Z280" t="s">
        <v>407</v>
      </c>
      <c r="AA280" t="s">
        <v>407</v>
      </c>
      <c r="AB280" t="s">
        <v>407</v>
      </c>
      <c r="AC280" t="s">
        <v>827</v>
      </c>
      <c r="AD280" t="s">
        <v>826</v>
      </c>
      <c r="AE280">
        <v>10</v>
      </c>
      <c r="AF280">
        <v>9</v>
      </c>
      <c r="AH280" t="s">
        <v>408</v>
      </c>
      <c r="AJ280" t="s">
        <v>37</v>
      </c>
      <c r="AK280" t="s">
        <v>115</v>
      </c>
      <c r="AM280">
        <v>1491</v>
      </c>
      <c r="AN280">
        <v>2527</v>
      </c>
    </row>
    <row r="281" spans="1:40" x14ac:dyDescent="0.25">
      <c r="A281" t="s">
        <v>407</v>
      </c>
      <c r="B281" t="s">
        <v>407</v>
      </c>
      <c r="C281" t="s">
        <v>407</v>
      </c>
      <c r="D281" t="s">
        <v>407</v>
      </c>
      <c r="E281" t="s">
        <v>407</v>
      </c>
      <c r="F281" t="s">
        <v>407</v>
      </c>
      <c r="G281" t="s">
        <v>407</v>
      </c>
      <c r="H281" t="s">
        <v>407</v>
      </c>
      <c r="I281" t="s">
        <v>407</v>
      </c>
      <c r="J281" t="s">
        <v>407</v>
      </c>
      <c r="K281" t="s">
        <v>407</v>
      </c>
      <c r="L281" t="s">
        <v>407</v>
      </c>
      <c r="M281" t="s">
        <v>407</v>
      </c>
      <c r="N281" t="s">
        <v>407</v>
      </c>
      <c r="O281" t="s">
        <v>407</v>
      </c>
      <c r="P281" t="s">
        <v>407</v>
      </c>
      <c r="Q281" t="s">
        <v>407</v>
      </c>
      <c r="R281" t="s">
        <v>407</v>
      </c>
      <c r="S281" t="s">
        <v>407</v>
      </c>
      <c r="T281" t="s">
        <v>407</v>
      </c>
      <c r="U281" t="s">
        <v>407</v>
      </c>
      <c r="V281" t="s">
        <v>407</v>
      </c>
      <c r="W281" t="s">
        <v>407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827</v>
      </c>
      <c r="AD281" t="s">
        <v>826</v>
      </c>
      <c r="AE281">
        <v>10</v>
      </c>
      <c r="AF281">
        <v>10</v>
      </c>
      <c r="AH281" t="s">
        <v>411</v>
      </c>
      <c r="AJ281" t="s">
        <v>41</v>
      </c>
      <c r="AK281" t="s">
        <v>119</v>
      </c>
      <c r="AM281">
        <v>3189</v>
      </c>
      <c r="AN281">
        <v>980</v>
      </c>
    </row>
    <row r="282" spans="1:40" x14ac:dyDescent="0.25">
      <c r="A282" t="s">
        <v>407</v>
      </c>
      <c r="B282" t="s">
        <v>407</v>
      </c>
      <c r="C282" t="s">
        <v>407</v>
      </c>
      <c r="D282" t="s">
        <v>407</v>
      </c>
      <c r="E282" t="s">
        <v>407</v>
      </c>
      <c r="F282" t="s">
        <v>407</v>
      </c>
      <c r="G282" t="s">
        <v>407</v>
      </c>
      <c r="H282" t="s">
        <v>407</v>
      </c>
      <c r="I282" t="s">
        <v>407</v>
      </c>
      <c r="J282" t="s">
        <v>407</v>
      </c>
      <c r="K282" t="s">
        <v>407</v>
      </c>
      <c r="L282" t="s">
        <v>407</v>
      </c>
      <c r="M282" t="s">
        <v>407</v>
      </c>
      <c r="N282" t="s">
        <v>407</v>
      </c>
      <c r="O282" t="s">
        <v>407</v>
      </c>
      <c r="P282" t="s">
        <v>407</v>
      </c>
      <c r="Q282" t="s">
        <v>407</v>
      </c>
      <c r="R282" t="s">
        <v>407</v>
      </c>
      <c r="S282" t="s">
        <v>407</v>
      </c>
      <c r="T282" t="s">
        <v>407</v>
      </c>
      <c r="U282" t="s">
        <v>407</v>
      </c>
      <c r="V282" t="s">
        <v>407</v>
      </c>
      <c r="W282" t="s">
        <v>407</v>
      </c>
      <c r="X282" t="s">
        <v>407</v>
      </c>
      <c r="Y282" t="s">
        <v>407</v>
      </c>
      <c r="Z282" t="s">
        <v>407</v>
      </c>
      <c r="AA282" t="s">
        <v>407</v>
      </c>
      <c r="AB282" t="s">
        <v>407</v>
      </c>
      <c r="AC282" t="s">
        <v>829</v>
      </c>
      <c r="AD282" t="s">
        <v>828</v>
      </c>
      <c r="AE282">
        <v>10</v>
      </c>
      <c r="AF282">
        <v>1</v>
      </c>
      <c r="AG282">
        <v>1</v>
      </c>
      <c r="AH282" t="s">
        <v>412</v>
      </c>
      <c r="AJ282" t="s">
        <v>42</v>
      </c>
      <c r="AK282" t="s">
        <v>114</v>
      </c>
      <c r="AM282">
        <v>2890</v>
      </c>
      <c r="AN282">
        <v>2011</v>
      </c>
    </row>
    <row r="283" spans="1:40" x14ac:dyDescent="0.25">
      <c r="A283" t="s">
        <v>407</v>
      </c>
      <c r="B283" t="s">
        <v>407</v>
      </c>
      <c r="C283" t="s">
        <v>407</v>
      </c>
      <c r="D283" t="s">
        <v>407</v>
      </c>
      <c r="E283" t="s">
        <v>407</v>
      </c>
      <c r="F283" t="s">
        <v>407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407</v>
      </c>
      <c r="M283" t="s">
        <v>407</v>
      </c>
      <c r="N283" t="s">
        <v>407</v>
      </c>
      <c r="O283" t="s">
        <v>407</v>
      </c>
      <c r="P283" t="s">
        <v>407</v>
      </c>
      <c r="Q283" t="s">
        <v>407</v>
      </c>
      <c r="R283" t="s">
        <v>407</v>
      </c>
      <c r="S283" t="s">
        <v>407</v>
      </c>
      <c r="T283" t="s">
        <v>407</v>
      </c>
      <c r="U283" t="s">
        <v>407</v>
      </c>
      <c r="V283" t="s">
        <v>407</v>
      </c>
      <c r="W283" t="s">
        <v>407</v>
      </c>
      <c r="X283" t="s">
        <v>407</v>
      </c>
      <c r="Y283" t="s">
        <v>407</v>
      </c>
      <c r="Z283" t="s">
        <v>407</v>
      </c>
      <c r="AA283" t="s">
        <v>407</v>
      </c>
      <c r="AB283" t="s">
        <v>407</v>
      </c>
      <c r="AC283" t="s">
        <v>829</v>
      </c>
      <c r="AD283" t="s">
        <v>828</v>
      </c>
      <c r="AE283">
        <v>10</v>
      </c>
      <c r="AF283">
        <v>2</v>
      </c>
      <c r="AH283" t="s">
        <v>408</v>
      </c>
      <c r="AJ283" t="s">
        <v>37</v>
      </c>
      <c r="AK283" t="s">
        <v>115</v>
      </c>
      <c r="AM283">
        <v>2541</v>
      </c>
      <c r="AN283">
        <v>336</v>
      </c>
    </row>
    <row r="284" spans="1:40" x14ac:dyDescent="0.25">
      <c r="A284" t="s">
        <v>407</v>
      </c>
      <c r="B284" t="s">
        <v>407</v>
      </c>
      <c r="C284" t="s">
        <v>407</v>
      </c>
      <c r="D284" t="s">
        <v>407</v>
      </c>
      <c r="E284" t="s">
        <v>407</v>
      </c>
      <c r="F284" t="s">
        <v>407</v>
      </c>
      <c r="G284" t="s">
        <v>407</v>
      </c>
      <c r="H284" t="s">
        <v>407</v>
      </c>
      <c r="I284" t="s">
        <v>407</v>
      </c>
      <c r="J284" t="s">
        <v>407</v>
      </c>
      <c r="K284" t="s">
        <v>407</v>
      </c>
      <c r="L284" t="s">
        <v>407</v>
      </c>
      <c r="M284" t="s">
        <v>407</v>
      </c>
      <c r="N284" t="s">
        <v>407</v>
      </c>
      <c r="O284" t="s">
        <v>407</v>
      </c>
      <c r="P284" t="s">
        <v>407</v>
      </c>
      <c r="Q284" t="s">
        <v>407</v>
      </c>
      <c r="R284" t="s">
        <v>407</v>
      </c>
      <c r="S284" t="s">
        <v>407</v>
      </c>
      <c r="T284" t="s">
        <v>407</v>
      </c>
      <c r="U284" t="s">
        <v>407</v>
      </c>
      <c r="V284" t="s">
        <v>407</v>
      </c>
      <c r="W284" t="s">
        <v>407</v>
      </c>
      <c r="X284" t="s">
        <v>407</v>
      </c>
      <c r="Y284" t="s">
        <v>407</v>
      </c>
      <c r="Z284" t="s">
        <v>407</v>
      </c>
      <c r="AA284" t="s">
        <v>407</v>
      </c>
      <c r="AB284" t="s">
        <v>407</v>
      </c>
      <c r="AC284" t="s">
        <v>829</v>
      </c>
      <c r="AD284" t="s">
        <v>828</v>
      </c>
      <c r="AE284">
        <v>10</v>
      </c>
      <c r="AF284">
        <v>3</v>
      </c>
      <c r="AG284">
        <v>3</v>
      </c>
      <c r="AH284" t="s">
        <v>410</v>
      </c>
      <c r="AJ284" t="s">
        <v>40</v>
      </c>
      <c r="AK284" t="s">
        <v>118</v>
      </c>
      <c r="AM284">
        <v>3438</v>
      </c>
      <c r="AN284">
        <v>2159</v>
      </c>
    </row>
    <row r="285" spans="1:40" x14ac:dyDescent="0.25">
      <c r="A285" t="s">
        <v>407</v>
      </c>
      <c r="B285" t="s">
        <v>407</v>
      </c>
      <c r="C285" t="s">
        <v>407</v>
      </c>
      <c r="D285" t="s">
        <v>407</v>
      </c>
      <c r="E285" t="s">
        <v>407</v>
      </c>
      <c r="F285" t="s">
        <v>407</v>
      </c>
      <c r="G285" t="s">
        <v>407</v>
      </c>
      <c r="H285" t="s">
        <v>407</v>
      </c>
      <c r="I285" t="s">
        <v>407</v>
      </c>
      <c r="J285" t="s">
        <v>407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407</v>
      </c>
      <c r="Q285" t="s">
        <v>407</v>
      </c>
      <c r="R285" t="s">
        <v>407</v>
      </c>
      <c r="S285" t="s">
        <v>407</v>
      </c>
      <c r="T285" t="s">
        <v>407</v>
      </c>
      <c r="U285" t="s">
        <v>407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B285" t="s">
        <v>407</v>
      </c>
      <c r="AC285" t="s">
        <v>829</v>
      </c>
      <c r="AD285" t="s">
        <v>828</v>
      </c>
      <c r="AE285">
        <v>10</v>
      </c>
      <c r="AF285">
        <v>4</v>
      </c>
      <c r="AH285" t="s">
        <v>408</v>
      </c>
      <c r="AJ285" t="s">
        <v>37</v>
      </c>
      <c r="AK285" t="s">
        <v>115</v>
      </c>
      <c r="AM285">
        <v>2416</v>
      </c>
      <c r="AN285">
        <v>2729</v>
      </c>
    </row>
    <row r="286" spans="1:40" x14ac:dyDescent="0.25">
      <c r="A286" t="s">
        <v>407</v>
      </c>
      <c r="B286" t="s">
        <v>407</v>
      </c>
      <c r="C286" t="s">
        <v>407</v>
      </c>
      <c r="D286" t="s">
        <v>407</v>
      </c>
      <c r="E286" t="s">
        <v>407</v>
      </c>
      <c r="F286" t="s">
        <v>407</v>
      </c>
      <c r="G286" t="s">
        <v>407</v>
      </c>
      <c r="H286" t="s">
        <v>407</v>
      </c>
      <c r="I286" t="s">
        <v>407</v>
      </c>
      <c r="J286" t="s">
        <v>407</v>
      </c>
      <c r="K286" t="s">
        <v>407</v>
      </c>
      <c r="L286" t="s">
        <v>407</v>
      </c>
      <c r="M286" t="s">
        <v>407</v>
      </c>
      <c r="N286" t="s">
        <v>407</v>
      </c>
      <c r="O286" t="s">
        <v>407</v>
      </c>
      <c r="P286" t="s">
        <v>407</v>
      </c>
      <c r="Q286" t="s">
        <v>407</v>
      </c>
      <c r="R286" t="s">
        <v>407</v>
      </c>
      <c r="S286" t="s">
        <v>407</v>
      </c>
      <c r="T286" t="s">
        <v>407</v>
      </c>
      <c r="U286" t="s">
        <v>407</v>
      </c>
      <c r="V286" t="s">
        <v>407</v>
      </c>
      <c r="W286" t="s">
        <v>407</v>
      </c>
      <c r="X286" t="s">
        <v>407</v>
      </c>
      <c r="Y286" t="s">
        <v>407</v>
      </c>
      <c r="Z286" t="s">
        <v>407</v>
      </c>
      <c r="AA286" t="s">
        <v>407</v>
      </c>
      <c r="AB286" t="s">
        <v>407</v>
      </c>
      <c r="AC286" t="s">
        <v>829</v>
      </c>
      <c r="AD286" t="s">
        <v>828</v>
      </c>
      <c r="AE286">
        <v>10</v>
      </c>
      <c r="AF286">
        <v>5</v>
      </c>
      <c r="AH286" t="s">
        <v>411</v>
      </c>
      <c r="AJ286" t="s">
        <v>41</v>
      </c>
      <c r="AK286" t="s">
        <v>119</v>
      </c>
      <c r="AM286">
        <v>4344</v>
      </c>
      <c r="AN286">
        <v>387</v>
      </c>
    </row>
    <row r="287" spans="1:40" x14ac:dyDescent="0.25">
      <c r="A287" t="s">
        <v>407</v>
      </c>
      <c r="B287" t="s">
        <v>407</v>
      </c>
      <c r="C287" t="s">
        <v>407</v>
      </c>
      <c r="D287" t="s">
        <v>407</v>
      </c>
      <c r="E287" t="s">
        <v>407</v>
      </c>
      <c r="F287" t="s">
        <v>407</v>
      </c>
      <c r="G287" t="s">
        <v>407</v>
      </c>
      <c r="H287" t="s">
        <v>407</v>
      </c>
      <c r="I287" t="s">
        <v>407</v>
      </c>
      <c r="J287" t="s">
        <v>407</v>
      </c>
      <c r="K287" t="s">
        <v>407</v>
      </c>
      <c r="L287" t="s">
        <v>407</v>
      </c>
      <c r="M287" t="s">
        <v>407</v>
      </c>
      <c r="N287" t="s">
        <v>407</v>
      </c>
      <c r="O287" t="s">
        <v>407</v>
      </c>
      <c r="P287" t="s">
        <v>407</v>
      </c>
      <c r="Q287" t="s">
        <v>407</v>
      </c>
      <c r="R287" t="s">
        <v>407</v>
      </c>
      <c r="S287" t="s">
        <v>407</v>
      </c>
      <c r="T287" t="s">
        <v>407</v>
      </c>
      <c r="U287" t="s">
        <v>407</v>
      </c>
      <c r="V287" t="s">
        <v>407</v>
      </c>
      <c r="W287" t="s">
        <v>407</v>
      </c>
      <c r="X287" t="s">
        <v>407</v>
      </c>
      <c r="Y287" t="s">
        <v>407</v>
      </c>
      <c r="Z287" t="s">
        <v>407</v>
      </c>
      <c r="AA287" t="s">
        <v>407</v>
      </c>
      <c r="AB287" t="s">
        <v>407</v>
      </c>
      <c r="AC287" t="s">
        <v>829</v>
      </c>
      <c r="AD287" t="s">
        <v>828</v>
      </c>
      <c r="AE287">
        <v>10</v>
      </c>
      <c r="AF287">
        <v>6</v>
      </c>
      <c r="AH287" t="s">
        <v>408</v>
      </c>
      <c r="AJ287" t="s">
        <v>37</v>
      </c>
      <c r="AK287" t="s">
        <v>115</v>
      </c>
      <c r="AM287">
        <v>2253</v>
      </c>
      <c r="AN287">
        <v>306</v>
      </c>
    </row>
    <row r="288" spans="1:40" x14ac:dyDescent="0.25">
      <c r="A288" t="s">
        <v>407</v>
      </c>
      <c r="B288" t="s">
        <v>407</v>
      </c>
      <c r="C288" t="s">
        <v>407</v>
      </c>
      <c r="D288" t="s">
        <v>407</v>
      </c>
      <c r="E288" t="s">
        <v>407</v>
      </c>
      <c r="F288" t="s">
        <v>407</v>
      </c>
      <c r="G288" t="s">
        <v>407</v>
      </c>
      <c r="H288" t="s">
        <v>407</v>
      </c>
      <c r="I288" t="s">
        <v>407</v>
      </c>
      <c r="J288" t="s">
        <v>407</v>
      </c>
      <c r="K288" t="s">
        <v>407</v>
      </c>
      <c r="L288" t="s">
        <v>407</v>
      </c>
      <c r="M288" t="s">
        <v>407</v>
      </c>
      <c r="N288" t="s">
        <v>407</v>
      </c>
      <c r="O288" t="s">
        <v>407</v>
      </c>
      <c r="P288" t="s">
        <v>407</v>
      </c>
      <c r="Q288" t="s">
        <v>407</v>
      </c>
      <c r="R288" t="s">
        <v>407</v>
      </c>
      <c r="S288" t="s">
        <v>407</v>
      </c>
      <c r="T288" t="s">
        <v>407</v>
      </c>
      <c r="U288" t="s">
        <v>407</v>
      </c>
      <c r="V288" t="s">
        <v>407</v>
      </c>
      <c r="W288" t="s">
        <v>407</v>
      </c>
      <c r="X288" t="s">
        <v>407</v>
      </c>
      <c r="Y288" t="s">
        <v>407</v>
      </c>
      <c r="Z288" t="s">
        <v>407</v>
      </c>
      <c r="AA288" t="s">
        <v>407</v>
      </c>
      <c r="AB288" t="s">
        <v>407</v>
      </c>
      <c r="AC288" t="s">
        <v>829</v>
      </c>
      <c r="AD288" t="s">
        <v>828</v>
      </c>
      <c r="AE288">
        <v>10</v>
      </c>
      <c r="AF288">
        <v>7</v>
      </c>
      <c r="AH288" t="s">
        <v>408</v>
      </c>
      <c r="AJ288" t="s">
        <v>37</v>
      </c>
      <c r="AK288" t="s">
        <v>115</v>
      </c>
      <c r="AM288">
        <v>2542</v>
      </c>
      <c r="AN288">
        <v>1828</v>
      </c>
    </row>
    <row r="289" spans="1:40" x14ac:dyDescent="0.25">
      <c r="A289" t="s">
        <v>407</v>
      </c>
      <c r="B289" t="s">
        <v>407</v>
      </c>
      <c r="C289" t="s">
        <v>407</v>
      </c>
      <c r="D289" t="s">
        <v>407</v>
      </c>
      <c r="E289" t="s">
        <v>407</v>
      </c>
      <c r="F289" t="s">
        <v>407</v>
      </c>
      <c r="G289" t="s">
        <v>407</v>
      </c>
      <c r="H289" t="s">
        <v>407</v>
      </c>
      <c r="I289" t="s">
        <v>407</v>
      </c>
      <c r="J289" t="s">
        <v>407</v>
      </c>
      <c r="K289" t="s">
        <v>407</v>
      </c>
      <c r="L289" t="s">
        <v>407</v>
      </c>
      <c r="M289" t="s">
        <v>407</v>
      </c>
      <c r="N289" t="s">
        <v>407</v>
      </c>
      <c r="O289" t="s">
        <v>407</v>
      </c>
      <c r="P289" t="s">
        <v>407</v>
      </c>
      <c r="Q289" t="s">
        <v>407</v>
      </c>
      <c r="R289" t="s">
        <v>407</v>
      </c>
      <c r="S289" t="s">
        <v>407</v>
      </c>
      <c r="T289" t="s">
        <v>407</v>
      </c>
      <c r="U289" t="s">
        <v>407</v>
      </c>
      <c r="V289" t="s">
        <v>407</v>
      </c>
      <c r="W289" t="s">
        <v>407</v>
      </c>
      <c r="X289" t="s">
        <v>407</v>
      </c>
      <c r="Y289" t="s">
        <v>407</v>
      </c>
      <c r="Z289" t="s">
        <v>407</v>
      </c>
      <c r="AA289" t="s">
        <v>407</v>
      </c>
      <c r="AB289" t="s">
        <v>407</v>
      </c>
      <c r="AC289" t="s">
        <v>829</v>
      </c>
      <c r="AD289" t="s">
        <v>828</v>
      </c>
      <c r="AE289">
        <v>10</v>
      </c>
      <c r="AF289">
        <v>8</v>
      </c>
      <c r="AH289" t="s">
        <v>415</v>
      </c>
      <c r="AJ289" t="s">
        <v>44</v>
      </c>
      <c r="AK289" t="s">
        <v>120</v>
      </c>
      <c r="AM289">
        <v>2169</v>
      </c>
      <c r="AN289">
        <v>1887</v>
      </c>
    </row>
    <row r="290" spans="1:40" x14ac:dyDescent="0.25">
      <c r="A290" t="s">
        <v>407</v>
      </c>
      <c r="B290" t="s">
        <v>407</v>
      </c>
      <c r="C290" t="s">
        <v>407</v>
      </c>
      <c r="D290" t="s">
        <v>407</v>
      </c>
      <c r="E290" t="s">
        <v>407</v>
      </c>
      <c r="F290" t="s">
        <v>407</v>
      </c>
      <c r="G290" t="s">
        <v>407</v>
      </c>
      <c r="H290" t="s">
        <v>407</v>
      </c>
      <c r="I290" t="s">
        <v>407</v>
      </c>
      <c r="J290" t="s">
        <v>407</v>
      </c>
      <c r="K290" t="s">
        <v>407</v>
      </c>
      <c r="L290" t="s">
        <v>407</v>
      </c>
      <c r="M290" t="s">
        <v>407</v>
      </c>
      <c r="N290" t="s">
        <v>407</v>
      </c>
      <c r="O290" t="s">
        <v>407</v>
      </c>
      <c r="P290" t="s">
        <v>407</v>
      </c>
      <c r="Q290" t="s">
        <v>407</v>
      </c>
      <c r="R290" t="s">
        <v>407</v>
      </c>
      <c r="S290" t="s">
        <v>407</v>
      </c>
      <c r="T290" t="s">
        <v>407</v>
      </c>
      <c r="U290" t="s">
        <v>407</v>
      </c>
      <c r="V290" t="s">
        <v>407</v>
      </c>
      <c r="W290" t="s">
        <v>407</v>
      </c>
      <c r="X290" t="s">
        <v>407</v>
      </c>
      <c r="Y290" t="s">
        <v>407</v>
      </c>
      <c r="Z290" t="s">
        <v>407</v>
      </c>
      <c r="AA290" t="s">
        <v>407</v>
      </c>
      <c r="AB290" t="s">
        <v>407</v>
      </c>
      <c r="AC290" t="s">
        <v>829</v>
      </c>
      <c r="AD290" t="s">
        <v>828</v>
      </c>
      <c r="AE290">
        <v>10</v>
      </c>
      <c r="AF290">
        <v>9</v>
      </c>
      <c r="AH290" t="s">
        <v>408</v>
      </c>
      <c r="AJ290" t="s">
        <v>37</v>
      </c>
      <c r="AK290" t="s">
        <v>115</v>
      </c>
      <c r="AM290">
        <v>1658</v>
      </c>
      <c r="AN290">
        <v>1348</v>
      </c>
    </row>
    <row r="291" spans="1:40" x14ac:dyDescent="0.25">
      <c r="A291" t="s">
        <v>407</v>
      </c>
      <c r="B291" t="s">
        <v>407</v>
      </c>
      <c r="C291" t="s">
        <v>407</v>
      </c>
      <c r="D291" t="s">
        <v>407</v>
      </c>
      <c r="E291" t="s">
        <v>407</v>
      </c>
      <c r="F291" t="s">
        <v>407</v>
      </c>
      <c r="G291" t="s">
        <v>407</v>
      </c>
      <c r="H291" t="s">
        <v>407</v>
      </c>
      <c r="I291" t="s">
        <v>407</v>
      </c>
      <c r="J291" t="s">
        <v>407</v>
      </c>
      <c r="K291" t="s">
        <v>407</v>
      </c>
      <c r="L291" t="s">
        <v>407</v>
      </c>
      <c r="M291" t="s">
        <v>407</v>
      </c>
      <c r="N291" t="s">
        <v>407</v>
      </c>
      <c r="O291" t="s">
        <v>407</v>
      </c>
      <c r="P291" t="s">
        <v>407</v>
      </c>
      <c r="Q291" t="s">
        <v>407</v>
      </c>
      <c r="R291" t="s">
        <v>407</v>
      </c>
      <c r="S291" t="s">
        <v>407</v>
      </c>
      <c r="T291" t="s">
        <v>407</v>
      </c>
      <c r="U291" t="s">
        <v>407</v>
      </c>
      <c r="V291" t="s">
        <v>407</v>
      </c>
      <c r="W291" t="s">
        <v>407</v>
      </c>
      <c r="X291" t="s">
        <v>407</v>
      </c>
      <c r="Y291" t="s">
        <v>407</v>
      </c>
      <c r="Z291" t="s">
        <v>407</v>
      </c>
      <c r="AA291" t="s">
        <v>407</v>
      </c>
      <c r="AB291" t="s">
        <v>407</v>
      </c>
      <c r="AC291" t="s">
        <v>829</v>
      </c>
      <c r="AD291" t="s">
        <v>828</v>
      </c>
      <c r="AE291">
        <v>10</v>
      </c>
      <c r="AF291">
        <v>10</v>
      </c>
      <c r="AH291" t="s">
        <v>411</v>
      </c>
      <c r="AJ291" t="s">
        <v>41</v>
      </c>
      <c r="AK291" t="s">
        <v>119</v>
      </c>
      <c r="AM291">
        <v>3999</v>
      </c>
      <c r="AN291">
        <v>2076</v>
      </c>
    </row>
    <row r="292" spans="1:40" x14ac:dyDescent="0.25">
      <c r="A292" t="s">
        <v>407</v>
      </c>
      <c r="B292" t="s">
        <v>407</v>
      </c>
      <c r="C292" t="s">
        <v>407</v>
      </c>
      <c r="D292" t="s">
        <v>407</v>
      </c>
      <c r="E292" t="s">
        <v>407</v>
      </c>
      <c r="F292" t="s">
        <v>407</v>
      </c>
      <c r="G292" t="s">
        <v>407</v>
      </c>
      <c r="H292" t="s">
        <v>407</v>
      </c>
      <c r="I292" t="s">
        <v>407</v>
      </c>
      <c r="J292" t="s">
        <v>407</v>
      </c>
      <c r="K292" t="s">
        <v>407</v>
      </c>
      <c r="L292" t="s">
        <v>407</v>
      </c>
      <c r="M292" t="s">
        <v>407</v>
      </c>
      <c r="N292" t="s">
        <v>407</v>
      </c>
      <c r="O292" t="s">
        <v>407</v>
      </c>
      <c r="P292" t="s">
        <v>407</v>
      </c>
      <c r="Q292" t="s">
        <v>407</v>
      </c>
      <c r="R292" t="s">
        <v>407</v>
      </c>
      <c r="S292" t="s">
        <v>407</v>
      </c>
      <c r="T292" t="s">
        <v>407</v>
      </c>
      <c r="U292" t="s">
        <v>407</v>
      </c>
      <c r="V292" t="s">
        <v>407</v>
      </c>
      <c r="W292" t="s">
        <v>407</v>
      </c>
      <c r="X292" t="s">
        <v>407</v>
      </c>
      <c r="Y292" t="s">
        <v>407</v>
      </c>
      <c r="Z292" t="s">
        <v>407</v>
      </c>
      <c r="AA292" t="s">
        <v>407</v>
      </c>
      <c r="AB292" t="s">
        <v>407</v>
      </c>
      <c r="AC292" t="s">
        <v>831</v>
      </c>
      <c r="AD292" t="s">
        <v>830</v>
      </c>
      <c r="AE292">
        <v>10</v>
      </c>
      <c r="AF292">
        <v>1</v>
      </c>
      <c r="AG292">
        <v>1</v>
      </c>
      <c r="AH292" t="s">
        <v>464</v>
      </c>
      <c r="AJ292" t="s">
        <v>76</v>
      </c>
      <c r="AK292" t="s">
        <v>114</v>
      </c>
      <c r="AM292">
        <v>3395</v>
      </c>
      <c r="AN292">
        <v>3495</v>
      </c>
    </row>
    <row r="293" spans="1:40" x14ac:dyDescent="0.25">
      <c r="A293" t="s">
        <v>407</v>
      </c>
      <c r="B293" t="s">
        <v>407</v>
      </c>
      <c r="C293" t="s">
        <v>407</v>
      </c>
      <c r="D293" t="s">
        <v>407</v>
      </c>
      <c r="E293" t="s">
        <v>407</v>
      </c>
      <c r="F293" t="s">
        <v>407</v>
      </c>
      <c r="G293" t="s">
        <v>407</v>
      </c>
      <c r="H293" t="s">
        <v>407</v>
      </c>
      <c r="I293" t="s">
        <v>407</v>
      </c>
      <c r="J293" t="s">
        <v>407</v>
      </c>
      <c r="K293" t="s">
        <v>407</v>
      </c>
      <c r="L293" t="s">
        <v>407</v>
      </c>
      <c r="M293" t="s">
        <v>407</v>
      </c>
      <c r="N293" t="s">
        <v>407</v>
      </c>
      <c r="O293" t="s">
        <v>407</v>
      </c>
      <c r="P293" t="s">
        <v>407</v>
      </c>
      <c r="Q293" t="s">
        <v>407</v>
      </c>
      <c r="R293" t="s">
        <v>407</v>
      </c>
      <c r="S293" t="s">
        <v>407</v>
      </c>
      <c r="T293" t="s">
        <v>407</v>
      </c>
      <c r="U293" t="s">
        <v>407</v>
      </c>
      <c r="V293" t="s">
        <v>407</v>
      </c>
      <c r="W293" t="s">
        <v>407</v>
      </c>
      <c r="X293" t="s">
        <v>407</v>
      </c>
      <c r="Y293" t="s">
        <v>407</v>
      </c>
      <c r="Z293" t="s">
        <v>407</v>
      </c>
      <c r="AA293" t="s">
        <v>407</v>
      </c>
      <c r="AB293" t="s">
        <v>407</v>
      </c>
      <c r="AC293" t="s">
        <v>831</v>
      </c>
      <c r="AD293" t="s">
        <v>830</v>
      </c>
      <c r="AE293">
        <v>10</v>
      </c>
      <c r="AF293">
        <v>2</v>
      </c>
      <c r="AG293">
        <v>3</v>
      </c>
      <c r="AH293" t="s">
        <v>410</v>
      </c>
      <c r="AJ293" t="s">
        <v>40</v>
      </c>
      <c r="AK293" t="s">
        <v>118</v>
      </c>
      <c r="AM293">
        <v>4416</v>
      </c>
      <c r="AN293">
        <v>1902</v>
      </c>
    </row>
    <row r="294" spans="1:40" x14ac:dyDescent="0.25">
      <c r="A294" t="s">
        <v>407</v>
      </c>
      <c r="B294" t="s">
        <v>407</v>
      </c>
      <c r="C294" t="s">
        <v>407</v>
      </c>
      <c r="D294" t="s">
        <v>407</v>
      </c>
      <c r="E294" t="s">
        <v>407</v>
      </c>
      <c r="F294" t="s">
        <v>407</v>
      </c>
      <c r="G29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407</v>
      </c>
      <c r="M294" t="s">
        <v>407</v>
      </c>
      <c r="N294" t="s">
        <v>407</v>
      </c>
      <c r="O294" t="s">
        <v>407</v>
      </c>
      <c r="P294" t="s">
        <v>407</v>
      </c>
      <c r="Q294" t="s">
        <v>407</v>
      </c>
      <c r="R294" t="s">
        <v>407</v>
      </c>
      <c r="S294" t="s">
        <v>407</v>
      </c>
      <c r="T294" t="s">
        <v>407</v>
      </c>
      <c r="U294" t="s">
        <v>407</v>
      </c>
      <c r="V294" t="s">
        <v>407</v>
      </c>
      <c r="W294" t="s">
        <v>407</v>
      </c>
      <c r="X294" t="s">
        <v>407</v>
      </c>
      <c r="Y294" t="s">
        <v>407</v>
      </c>
      <c r="Z294" t="s">
        <v>407</v>
      </c>
      <c r="AA294" t="s">
        <v>407</v>
      </c>
      <c r="AB294" t="s">
        <v>407</v>
      </c>
      <c r="AC294" t="s">
        <v>831</v>
      </c>
      <c r="AD294" t="s">
        <v>830</v>
      </c>
      <c r="AE294">
        <v>10</v>
      </c>
      <c r="AF294">
        <v>3</v>
      </c>
      <c r="AH294" t="s">
        <v>408</v>
      </c>
      <c r="AJ294" t="s">
        <v>37</v>
      </c>
      <c r="AK294" t="s">
        <v>115</v>
      </c>
      <c r="AM294">
        <v>3481</v>
      </c>
      <c r="AN294">
        <v>1448</v>
      </c>
    </row>
    <row r="295" spans="1:40" x14ac:dyDescent="0.25">
      <c r="A295" t="s">
        <v>407</v>
      </c>
      <c r="B295" t="s">
        <v>407</v>
      </c>
      <c r="C295" t="s">
        <v>407</v>
      </c>
      <c r="D295" t="s">
        <v>407</v>
      </c>
      <c r="E295" t="s">
        <v>407</v>
      </c>
      <c r="F295" t="s">
        <v>407</v>
      </c>
      <c r="G295" t="s">
        <v>407</v>
      </c>
      <c r="H295" t="s">
        <v>407</v>
      </c>
      <c r="I295" t="s">
        <v>407</v>
      </c>
      <c r="J295" t="s">
        <v>407</v>
      </c>
      <c r="K295" t="s">
        <v>407</v>
      </c>
      <c r="L295" t="s">
        <v>407</v>
      </c>
      <c r="M295" t="s">
        <v>407</v>
      </c>
      <c r="N295" t="s">
        <v>407</v>
      </c>
      <c r="O295" t="s">
        <v>407</v>
      </c>
      <c r="P295" t="s">
        <v>407</v>
      </c>
      <c r="Q295" t="s">
        <v>407</v>
      </c>
      <c r="R295" t="s">
        <v>407</v>
      </c>
      <c r="S295" t="s">
        <v>407</v>
      </c>
      <c r="T295" t="s">
        <v>407</v>
      </c>
      <c r="U295" t="s">
        <v>407</v>
      </c>
      <c r="V295" t="s">
        <v>407</v>
      </c>
      <c r="W295" t="s">
        <v>407</v>
      </c>
      <c r="X295" t="s">
        <v>407</v>
      </c>
      <c r="Y295" t="s">
        <v>407</v>
      </c>
      <c r="Z295" t="s">
        <v>407</v>
      </c>
      <c r="AA295" t="s">
        <v>407</v>
      </c>
      <c r="AB295" t="s">
        <v>407</v>
      </c>
      <c r="AC295" t="s">
        <v>831</v>
      </c>
      <c r="AD295" t="s">
        <v>830</v>
      </c>
      <c r="AE295">
        <v>10</v>
      </c>
      <c r="AF295">
        <v>4</v>
      </c>
      <c r="AH295" t="s">
        <v>408</v>
      </c>
      <c r="AJ295" t="s">
        <v>37</v>
      </c>
      <c r="AK295" t="s">
        <v>115</v>
      </c>
      <c r="AM295">
        <v>3937</v>
      </c>
      <c r="AN295">
        <v>3416</v>
      </c>
    </row>
    <row r="296" spans="1:40" x14ac:dyDescent="0.25">
      <c r="A296" t="s">
        <v>407</v>
      </c>
      <c r="B296" t="s">
        <v>407</v>
      </c>
      <c r="C296" t="s">
        <v>407</v>
      </c>
      <c r="D296" t="s">
        <v>407</v>
      </c>
      <c r="E296" t="s">
        <v>407</v>
      </c>
      <c r="F296" t="s">
        <v>407</v>
      </c>
      <c r="G296" t="s">
        <v>407</v>
      </c>
      <c r="H296" t="s">
        <v>407</v>
      </c>
      <c r="I296" t="s">
        <v>407</v>
      </c>
      <c r="J296" t="s">
        <v>407</v>
      </c>
      <c r="K296" t="s">
        <v>407</v>
      </c>
      <c r="L296" t="s">
        <v>407</v>
      </c>
      <c r="M296" t="s">
        <v>407</v>
      </c>
      <c r="N296" t="s">
        <v>407</v>
      </c>
      <c r="O296" t="s">
        <v>407</v>
      </c>
      <c r="P296" t="s">
        <v>407</v>
      </c>
      <c r="Q296" t="s">
        <v>407</v>
      </c>
      <c r="R296" t="s">
        <v>407</v>
      </c>
      <c r="S296" t="s">
        <v>407</v>
      </c>
      <c r="T296" t="s">
        <v>407</v>
      </c>
      <c r="U296" t="s">
        <v>407</v>
      </c>
      <c r="V296" t="s">
        <v>407</v>
      </c>
      <c r="W296" t="s">
        <v>407</v>
      </c>
      <c r="X296" t="s">
        <v>407</v>
      </c>
      <c r="Y296" t="s">
        <v>407</v>
      </c>
      <c r="Z296" t="s">
        <v>407</v>
      </c>
      <c r="AA296" t="s">
        <v>407</v>
      </c>
      <c r="AB296" t="s">
        <v>407</v>
      </c>
      <c r="AC296" t="s">
        <v>831</v>
      </c>
      <c r="AD296" t="s">
        <v>830</v>
      </c>
      <c r="AE296">
        <v>10</v>
      </c>
      <c r="AF296">
        <v>5</v>
      </c>
      <c r="AG296">
        <v>1</v>
      </c>
      <c r="AH296" t="s">
        <v>450</v>
      </c>
      <c r="AJ296" t="s">
        <v>67</v>
      </c>
      <c r="AK296" t="s">
        <v>114</v>
      </c>
      <c r="AM296">
        <v>4111</v>
      </c>
      <c r="AN296">
        <v>570</v>
      </c>
    </row>
    <row r="297" spans="1:40" x14ac:dyDescent="0.25">
      <c r="A297" t="s">
        <v>407</v>
      </c>
      <c r="B297" t="s">
        <v>407</v>
      </c>
      <c r="C297" t="s">
        <v>407</v>
      </c>
      <c r="D297" t="s">
        <v>407</v>
      </c>
      <c r="E297" t="s">
        <v>407</v>
      </c>
      <c r="F297" t="s">
        <v>407</v>
      </c>
      <c r="G297" t="s">
        <v>407</v>
      </c>
      <c r="H297" t="s">
        <v>407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407</v>
      </c>
      <c r="O297" t="s">
        <v>407</v>
      </c>
      <c r="P297" t="s">
        <v>407</v>
      </c>
      <c r="Q297" t="s">
        <v>407</v>
      </c>
      <c r="R297" t="s">
        <v>407</v>
      </c>
      <c r="S297" t="s">
        <v>407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t="s">
        <v>407</v>
      </c>
      <c r="AA297" t="s">
        <v>407</v>
      </c>
      <c r="AB297" t="s">
        <v>407</v>
      </c>
      <c r="AC297" t="s">
        <v>831</v>
      </c>
      <c r="AD297" t="s">
        <v>830</v>
      </c>
      <c r="AE297">
        <v>10</v>
      </c>
      <c r="AF297">
        <v>6</v>
      </c>
      <c r="AH297" t="s">
        <v>411</v>
      </c>
      <c r="AJ297" t="s">
        <v>41</v>
      </c>
      <c r="AK297" t="s">
        <v>119</v>
      </c>
      <c r="AM297">
        <v>3374</v>
      </c>
      <c r="AN297">
        <v>1016</v>
      </c>
    </row>
    <row r="298" spans="1:40" x14ac:dyDescent="0.25">
      <c r="A298" t="s">
        <v>407</v>
      </c>
      <c r="B298" t="s">
        <v>407</v>
      </c>
      <c r="C298" t="s">
        <v>407</v>
      </c>
      <c r="D298" t="s">
        <v>407</v>
      </c>
      <c r="E298" t="s">
        <v>407</v>
      </c>
      <c r="F298" t="s">
        <v>407</v>
      </c>
      <c r="G298" t="s">
        <v>407</v>
      </c>
      <c r="H298" t="s">
        <v>407</v>
      </c>
      <c r="I298" t="s">
        <v>407</v>
      </c>
      <c r="J298" t="s">
        <v>407</v>
      </c>
      <c r="K298" t="s">
        <v>407</v>
      </c>
      <c r="L298" t="s">
        <v>407</v>
      </c>
      <c r="M298" t="s">
        <v>407</v>
      </c>
      <c r="N298" t="s">
        <v>407</v>
      </c>
      <c r="O298" t="s">
        <v>407</v>
      </c>
      <c r="P298" t="s">
        <v>407</v>
      </c>
      <c r="Q298" t="s">
        <v>407</v>
      </c>
      <c r="R298" t="s">
        <v>407</v>
      </c>
      <c r="S298" t="s">
        <v>407</v>
      </c>
      <c r="T298" t="s">
        <v>407</v>
      </c>
      <c r="U298" t="s">
        <v>407</v>
      </c>
      <c r="V298" t="s">
        <v>407</v>
      </c>
      <c r="W298" t="s">
        <v>407</v>
      </c>
      <c r="X298" t="s">
        <v>407</v>
      </c>
      <c r="Y298" t="s">
        <v>407</v>
      </c>
      <c r="Z298" t="s">
        <v>407</v>
      </c>
      <c r="AA298" t="s">
        <v>407</v>
      </c>
      <c r="AB298" t="s">
        <v>407</v>
      </c>
      <c r="AC298" t="s">
        <v>831</v>
      </c>
      <c r="AD298" t="s">
        <v>830</v>
      </c>
      <c r="AE298">
        <v>10</v>
      </c>
      <c r="AF298">
        <v>7</v>
      </c>
      <c r="AH298" t="s">
        <v>408</v>
      </c>
      <c r="AJ298" t="s">
        <v>37</v>
      </c>
      <c r="AK298" t="s">
        <v>115</v>
      </c>
      <c r="AM298">
        <v>2576</v>
      </c>
      <c r="AN298">
        <v>401</v>
      </c>
    </row>
    <row r="299" spans="1:40" x14ac:dyDescent="0.25">
      <c r="A299" t="s">
        <v>407</v>
      </c>
      <c r="B299" t="s">
        <v>407</v>
      </c>
      <c r="C299" t="s">
        <v>407</v>
      </c>
      <c r="D299" t="s">
        <v>407</v>
      </c>
      <c r="E299" t="s">
        <v>407</v>
      </c>
      <c r="F299" t="s">
        <v>407</v>
      </c>
      <c r="G299" t="s">
        <v>407</v>
      </c>
      <c r="H299" t="s">
        <v>407</v>
      </c>
      <c r="I299" t="s">
        <v>407</v>
      </c>
      <c r="J299" t="s">
        <v>407</v>
      </c>
      <c r="K299" t="s">
        <v>407</v>
      </c>
      <c r="L299" t="s">
        <v>407</v>
      </c>
      <c r="M299" t="s">
        <v>407</v>
      </c>
      <c r="N299" t="s">
        <v>407</v>
      </c>
      <c r="O299" t="s">
        <v>407</v>
      </c>
      <c r="P299" t="s">
        <v>407</v>
      </c>
      <c r="Q299" t="s">
        <v>407</v>
      </c>
      <c r="R299" t="s">
        <v>407</v>
      </c>
      <c r="S299" t="s">
        <v>407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407</v>
      </c>
      <c r="AB299" t="s">
        <v>407</v>
      </c>
      <c r="AC299" t="s">
        <v>831</v>
      </c>
      <c r="AD299" t="s">
        <v>830</v>
      </c>
      <c r="AE299">
        <v>10</v>
      </c>
      <c r="AF299">
        <v>8</v>
      </c>
      <c r="AH299" t="s">
        <v>411</v>
      </c>
      <c r="AJ299" t="s">
        <v>41</v>
      </c>
      <c r="AK299" t="s">
        <v>119</v>
      </c>
      <c r="AM299">
        <v>2358</v>
      </c>
      <c r="AN299">
        <v>2938</v>
      </c>
    </row>
    <row r="300" spans="1:40" x14ac:dyDescent="0.25">
      <c r="A300" t="s">
        <v>407</v>
      </c>
      <c r="B300" t="s">
        <v>407</v>
      </c>
      <c r="C300" t="s">
        <v>407</v>
      </c>
      <c r="D300" t="s">
        <v>407</v>
      </c>
      <c r="E300" t="s">
        <v>407</v>
      </c>
      <c r="F300" t="s">
        <v>407</v>
      </c>
      <c r="G300" t="s">
        <v>407</v>
      </c>
      <c r="H300" t="s">
        <v>407</v>
      </c>
      <c r="I300" t="s">
        <v>407</v>
      </c>
      <c r="J300" t="s">
        <v>407</v>
      </c>
      <c r="K300" t="s">
        <v>407</v>
      </c>
      <c r="L300" t="s">
        <v>407</v>
      </c>
      <c r="M300" t="s">
        <v>407</v>
      </c>
      <c r="N300" t="s">
        <v>407</v>
      </c>
      <c r="O300" t="s">
        <v>407</v>
      </c>
      <c r="P300" t="s">
        <v>407</v>
      </c>
      <c r="Q300" t="s">
        <v>407</v>
      </c>
      <c r="R300" t="s">
        <v>407</v>
      </c>
      <c r="S300" t="s">
        <v>407</v>
      </c>
      <c r="T300" t="s">
        <v>407</v>
      </c>
      <c r="U300" t="s">
        <v>407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831</v>
      </c>
      <c r="AD300" t="s">
        <v>830</v>
      </c>
      <c r="AE300">
        <v>10</v>
      </c>
      <c r="AF300">
        <v>9</v>
      </c>
      <c r="AH300" t="s">
        <v>408</v>
      </c>
      <c r="AJ300" t="s">
        <v>37</v>
      </c>
      <c r="AK300" t="s">
        <v>115</v>
      </c>
      <c r="AM300">
        <v>2500</v>
      </c>
      <c r="AN300">
        <v>1050</v>
      </c>
    </row>
    <row r="301" spans="1:40" x14ac:dyDescent="0.25">
      <c r="A301" t="s">
        <v>407</v>
      </c>
      <c r="B301" t="s">
        <v>407</v>
      </c>
      <c r="C301" t="s">
        <v>407</v>
      </c>
      <c r="D301" t="s">
        <v>407</v>
      </c>
      <c r="E301" t="s">
        <v>407</v>
      </c>
      <c r="F301" t="s">
        <v>407</v>
      </c>
      <c r="G301" t="s">
        <v>407</v>
      </c>
      <c r="H301" t="s">
        <v>407</v>
      </c>
      <c r="I301" t="s">
        <v>407</v>
      </c>
      <c r="J301" t="s">
        <v>407</v>
      </c>
      <c r="K301" t="s">
        <v>407</v>
      </c>
      <c r="L301" t="s">
        <v>407</v>
      </c>
      <c r="M301" t="s">
        <v>407</v>
      </c>
      <c r="N301" t="s">
        <v>407</v>
      </c>
      <c r="O301" t="s">
        <v>407</v>
      </c>
      <c r="P301" t="s">
        <v>407</v>
      </c>
      <c r="Q301" t="s">
        <v>407</v>
      </c>
      <c r="R301" t="s">
        <v>407</v>
      </c>
      <c r="S301" t="s">
        <v>407</v>
      </c>
      <c r="T301" t="s">
        <v>407</v>
      </c>
      <c r="U301" t="s">
        <v>407</v>
      </c>
      <c r="V301" t="s">
        <v>407</v>
      </c>
      <c r="W301" t="s">
        <v>407</v>
      </c>
      <c r="X301" t="s">
        <v>407</v>
      </c>
      <c r="Y301" t="s">
        <v>407</v>
      </c>
      <c r="Z301" t="s">
        <v>407</v>
      </c>
      <c r="AA301" t="s">
        <v>407</v>
      </c>
      <c r="AB301" t="s">
        <v>407</v>
      </c>
      <c r="AC301" t="s">
        <v>831</v>
      </c>
      <c r="AD301" t="s">
        <v>830</v>
      </c>
      <c r="AE301">
        <v>10</v>
      </c>
      <c r="AF301">
        <v>10</v>
      </c>
      <c r="AH301" t="s">
        <v>416</v>
      </c>
      <c r="AJ301" t="s">
        <v>46</v>
      </c>
      <c r="AK301" t="s">
        <v>115</v>
      </c>
      <c r="AM301">
        <v>1900</v>
      </c>
      <c r="AN301">
        <v>1199</v>
      </c>
    </row>
    <row r="302" spans="1:40" x14ac:dyDescent="0.25">
      <c r="A302" t="s">
        <v>407</v>
      </c>
      <c r="B302" t="s">
        <v>407</v>
      </c>
      <c r="C302" t="s">
        <v>407</v>
      </c>
      <c r="D302" t="s">
        <v>407</v>
      </c>
      <c r="E302" t="s">
        <v>407</v>
      </c>
      <c r="F302" t="s">
        <v>407</v>
      </c>
      <c r="G302" t="s">
        <v>407</v>
      </c>
      <c r="H302" t="s">
        <v>407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407</v>
      </c>
      <c r="AC302" t="s">
        <v>833</v>
      </c>
      <c r="AD302" t="s">
        <v>832</v>
      </c>
      <c r="AE302">
        <v>10</v>
      </c>
      <c r="AF302">
        <v>1</v>
      </c>
      <c r="AH302" t="s">
        <v>408</v>
      </c>
      <c r="AJ302" t="s">
        <v>37</v>
      </c>
      <c r="AK302" t="s">
        <v>115</v>
      </c>
      <c r="AM302">
        <v>3021</v>
      </c>
      <c r="AN302">
        <v>2746</v>
      </c>
    </row>
    <row r="303" spans="1:40" x14ac:dyDescent="0.25">
      <c r="A303" t="s">
        <v>407</v>
      </c>
      <c r="B303" t="s">
        <v>407</v>
      </c>
      <c r="C303" t="s">
        <v>407</v>
      </c>
      <c r="D303" t="s">
        <v>407</v>
      </c>
      <c r="E303" t="s">
        <v>407</v>
      </c>
      <c r="F303" t="s">
        <v>407</v>
      </c>
      <c r="G303" t="s">
        <v>407</v>
      </c>
      <c r="H303" t="s">
        <v>407</v>
      </c>
      <c r="I303" t="s">
        <v>407</v>
      </c>
      <c r="J303" t="s">
        <v>407</v>
      </c>
      <c r="K303" t="s">
        <v>407</v>
      </c>
      <c r="L303" t="s">
        <v>407</v>
      </c>
      <c r="M303" t="s">
        <v>407</v>
      </c>
      <c r="N303" t="s">
        <v>407</v>
      </c>
      <c r="O303" t="s">
        <v>407</v>
      </c>
      <c r="P303" t="s">
        <v>407</v>
      </c>
      <c r="Q303" t="s">
        <v>407</v>
      </c>
      <c r="R303" t="s">
        <v>407</v>
      </c>
      <c r="S303" t="s">
        <v>407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833</v>
      </c>
      <c r="AD303" t="s">
        <v>832</v>
      </c>
      <c r="AE303">
        <v>10</v>
      </c>
      <c r="AF303">
        <v>2</v>
      </c>
      <c r="AG303">
        <v>3</v>
      </c>
      <c r="AH303" t="s">
        <v>410</v>
      </c>
      <c r="AJ303" t="s">
        <v>40</v>
      </c>
      <c r="AK303" t="s">
        <v>118</v>
      </c>
      <c r="AM303">
        <v>4024</v>
      </c>
      <c r="AN303">
        <v>2134</v>
      </c>
    </row>
    <row r="304" spans="1:40" x14ac:dyDescent="0.25">
      <c r="A304" t="s">
        <v>407</v>
      </c>
      <c r="B304" t="s">
        <v>407</v>
      </c>
      <c r="C304" t="s">
        <v>407</v>
      </c>
      <c r="D304" t="s">
        <v>407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407</v>
      </c>
      <c r="R304" t="s">
        <v>407</v>
      </c>
      <c r="S304" t="s">
        <v>407</v>
      </c>
      <c r="T304" t="s">
        <v>407</v>
      </c>
      <c r="U304" t="s">
        <v>407</v>
      </c>
      <c r="V304" t="s">
        <v>407</v>
      </c>
      <c r="W304" t="s">
        <v>407</v>
      </c>
      <c r="X304" t="s">
        <v>407</v>
      </c>
      <c r="Y304" t="s">
        <v>407</v>
      </c>
      <c r="Z304" t="s">
        <v>407</v>
      </c>
      <c r="AA304" t="s">
        <v>407</v>
      </c>
      <c r="AB304" t="s">
        <v>407</v>
      </c>
      <c r="AC304" t="s">
        <v>833</v>
      </c>
      <c r="AD304" t="s">
        <v>832</v>
      </c>
      <c r="AE304">
        <v>10</v>
      </c>
      <c r="AF304">
        <v>3</v>
      </c>
      <c r="AG304">
        <v>3</v>
      </c>
      <c r="AH304" t="s">
        <v>410</v>
      </c>
      <c r="AJ304" t="s">
        <v>40</v>
      </c>
      <c r="AK304" t="s">
        <v>118</v>
      </c>
      <c r="AM304">
        <v>2815</v>
      </c>
      <c r="AN304">
        <v>1460</v>
      </c>
    </row>
    <row r="305" spans="1:40" x14ac:dyDescent="0.25">
      <c r="A305" t="s">
        <v>407</v>
      </c>
      <c r="B305" t="s">
        <v>407</v>
      </c>
      <c r="C305" t="s">
        <v>407</v>
      </c>
      <c r="D305" t="s">
        <v>407</v>
      </c>
      <c r="E305" t="s">
        <v>407</v>
      </c>
      <c r="F305" t="s">
        <v>407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L305" t="s">
        <v>407</v>
      </c>
      <c r="M305" t="s">
        <v>407</v>
      </c>
      <c r="N305" t="s">
        <v>407</v>
      </c>
      <c r="O305" t="s">
        <v>407</v>
      </c>
      <c r="P305" t="s">
        <v>407</v>
      </c>
      <c r="Q305" t="s">
        <v>407</v>
      </c>
      <c r="R305" t="s">
        <v>407</v>
      </c>
      <c r="S305" t="s">
        <v>407</v>
      </c>
      <c r="T305" t="s">
        <v>407</v>
      </c>
      <c r="U305" t="s">
        <v>407</v>
      </c>
      <c r="V305" t="s">
        <v>407</v>
      </c>
      <c r="W305" t="s">
        <v>407</v>
      </c>
      <c r="X305" t="s">
        <v>407</v>
      </c>
      <c r="Y305" t="s">
        <v>407</v>
      </c>
      <c r="Z305" t="s">
        <v>407</v>
      </c>
      <c r="AA305" t="s">
        <v>407</v>
      </c>
      <c r="AB305" t="s">
        <v>407</v>
      </c>
      <c r="AC305" t="s">
        <v>833</v>
      </c>
      <c r="AD305" t="s">
        <v>832</v>
      </c>
      <c r="AE305">
        <v>10</v>
      </c>
      <c r="AF305">
        <v>4</v>
      </c>
      <c r="AG305">
        <v>1</v>
      </c>
      <c r="AH305" t="s">
        <v>450</v>
      </c>
      <c r="AJ305" t="s">
        <v>67</v>
      </c>
      <c r="AK305" t="s">
        <v>114</v>
      </c>
      <c r="AM305">
        <v>2060</v>
      </c>
      <c r="AN305">
        <v>3459</v>
      </c>
    </row>
    <row r="306" spans="1:40" x14ac:dyDescent="0.25">
      <c r="A306" t="s">
        <v>407</v>
      </c>
      <c r="B306" t="s">
        <v>407</v>
      </c>
      <c r="C306" t="s">
        <v>407</v>
      </c>
      <c r="D306" t="s">
        <v>407</v>
      </c>
      <c r="E306" t="s">
        <v>407</v>
      </c>
      <c r="F306" t="s">
        <v>407</v>
      </c>
      <c r="G306" t="s">
        <v>407</v>
      </c>
      <c r="H306" t="s">
        <v>407</v>
      </c>
      <c r="I306" t="s">
        <v>407</v>
      </c>
      <c r="J306" t="s">
        <v>407</v>
      </c>
      <c r="K306" t="s">
        <v>407</v>
      </c>
      <c r="L306" t="s">
        <v>407</v>
      </c>
      <c r="M306" t="s">
        <v>407</v>
      </c>
      <c r="N306" t="s">
        <v>407</v>
      </c>
      <c r="O306" t="s">
        <v>407</v>
      </c>
      <c r="P306" t="s">
        <v>407</v>
      </c>
      <c r="Q306" t="s">
        <v>407</v>
      </c>
      <c r="R306" t="s">
        <v>407</v>
      </c>
      <c r="S306" t="s">
        <v>407</v>
      </c>
      <c r="T306" t="s">
        <v>407</v>
      </c>
      <c r="U306" t="s">
        <v>407</v>
      </c>
      <c r="V306" t="s">
        <v>407</v>
      </c>
      <c r="W306" t="s">
        <v>407</v>
      </c>
      <c r="X306" t="s">
        <v>407</v>
      </c>
      <c r="Y306" t="s">
        <v>407</v>
      </c>
      <c r="Z306" t="s">
        <v>407</v>
      </c>
      <c r="AA306" t="s">
        <v>407</v>
      </c>
      <c r="AB306" t="s">
        <v>407</v>
      </c>
      <c r="AC306" t="s">
        <v>833</v>
      </c>
      <c r="AD306" t="s">
        <v>832</v>
      </c>
      <c r="AE306">
        <v>10</v>
      </c>
      <c r="AF306">
        <v>5</v>
      </c>
      <c r="AH306" t="s">
        <v>416</v>
      </c>
      <c r="AJ306" t="s">
        <v>46</v>
      </c>
      <c r="AK306" t="s">
        <v>115</v>
      </c>
      <c r="AM306">
        <v>2793</v>
      </c>
      <c r="AN306">
        <v>1967</v>
      </c>
    </row>
    <row r="307" spans="1:40" x14ac:dyDescent="0.25">
      <c r="A307" t="s">
        <v>407</v>
      </c>
      <c r="B307" t="s">
        <v>407</v>
      </c>
      <c r="C307" t="s">
        <v>407</v>
      </c>
      <c r="D307" t="s">
        <v>407</v>
      </c>
      <c r="E307" t="s">
        <v>407</v>
      </c>
      <c r="F307" t="s">
        <v>407</v>
      </c>
      <c r="G307" t="s">
        <v>407</v>
      </c>
      <c r="H307" t="s">
        <v>407</v>
      </c>
      <c r="I307" t="s">
        <v>407</v>
      </c>
      <c r="J307" t="s">
        <v>407</v>
      </c>
      <c r="K307" t="s">
        <v>407</v>
      </c>
      <c r="L307" t="s">
        <v>407</v>
      </c>
      <c r="M307" t="s">
        <v>407</v>
      </c>
      <c r="N307" t="s">
        <v>407</v>
      </c>
      <c r="O307" t="s">
        <v>407</v>
      </c>
      <c r="P307" t="s">
        <v>407</v>
      </c>
      <c r="Q307" t="s">
        <v>407</v>
      </c>
      <c r="R307" t="s">
        <v>407</v>
      </c>
      <c r="S307" t="s">
        <v>407</v>
      </c>
      <c r="T307" t="s">
        <v>407</v>
      </c>
      <c r="U307" t="s">
        <v>407</v>
      </c>
      <c r="V307" t="s">
        <v>407</v>
      </c>
      <c r="W307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833</v>
      </c>
      <c r="AD307" t="s">
        <v>832</v>
      </c>
      <c r="AE307">
        <v>10</v>
      </c>
      <c r="AF307">
        <v>6</v>
      </c>
      <c r="AH307" t="s">
        <v>408</v>
      </c>
      <c r="AJ307" t="s">
        <v>37</v>
      </c>
      <c r="AK307" t="s">
        <v>115</v>
      </c>
      <c r="AM307">
        <v>3351</v>
      </c>
      <c r="AN307">
        <v>2750</v>
      </c>
    </row>
    <row r="308" spans="1:40" x14ac:dyDescent="0.25">
      <c r="A308" t="s">
        <v>407</v>
      </c>
      <c r="B308" t="s">
        <v>407</v>
      </c>
      <c r="C308" t="s">
        <v>407</v>
      </c>
      <c r="D308" t="s">
        <v>407</v>
      </c>
      <c r="E308" t="s">
        <v>407</v>
      </c>
      <c r="F308" t="s">
        <v>407</v>
      </c>
      <c r="G308" t="s">
        <v>407</v>
      </c>
      <c r="H308" t="s">
        <v>407</v>
      </c>
      <c r="I308" t="s">
        <v>407</v>
      </c>
      <c r="J308" t="s">
        <v>407</v>
      </c>
      <c r="K308" t="s">
        <v>407</v>
      </c>
      <c r="L308" t="s">
        <v>407</v>
      </c>
      <c r="M308" t="s">
        <v>407</v>
      </c>
      <c r="N308" t="s">
        <v>407</v>
      </c>
      <c r="O308" t="s">
        <v>407</v>
      </c>
      <c r="P308" t="s">
        <v>407</v>
      </c>
      <c r="Q308" t="s">
        <v>407</v>
      </c>
      <c r="R308" t="s">
        <v>407</v>
      </c>
      <c r="S308" t="s">
        <v>407</v>
      </c>
      <c r="T308" t="s">
        <v>407</v>
      </c>
      <c r="U308" t="s">
        <v>407</v>
      </c>
      <c r="V308" t="s">
        <v>407</v>
      </c>
      <c r="W308" t="s">
        <v>407</v>
      </c>
      <c r="X308" t="s">
        <v>407</v>
      </c>
      <c r="Y308" t="s">
        <v>407</v>
      </c>
      <c r="Z308" t="s">
        <v>407</v>
      </c>
      <c r="AA308" t="s">
        <v>407</v>
      </c>
      <c r="AB308" t="s">
        <v>407</v>
      </c>
      <c r="AC308" t="s">
        <v>833</v>
      </c>
      <c r="AD308" t="s">
        <v>832</v>
      </c>
      <c r="AE308">
        <v>10</v>
      </c>
      <c r="AF308">
        <v>7</v>
      </c>
      <c r="AG308">
        <v>3</v>
      </c>
      <c r="AH308" t="s">
        <v>410</v>
      </c>
      <c r="AJ308" t="s">
        <v>40</v>
      </c>
      <c r="AK308" t="s">
        <v>118</v>
      </c>
      <c r="AM308">
        <v>2369</v>
      </c>
      <c r="AN308">
        <v>257</v>
      </c>
    </row>
    <row r="309" spans="1:40" x14ac:dyDescent="0.25">
      <c r="A309" t="s">
        <v>407</v>
      </c>
      <c r="B309" t="s">
        <v>407</v>
      </c>
      <c r="C309" t="s">
        <v>407</v>
      </c>
      <c r="D309" t="s">
        <v>407</v>
      </c>
      <c r="E309" t="s">
        <v>407</v>
      </c>
      <c r="F309" t="s">
        <v>407</v>
      </c>
      <c r="G309" t="s">
        <v>407</v>
      </c>
      <c r="H309" t="s">
        <v>407</v>
      </c>
      <c r="I309" t="s">
        <v>407</v>
      </c>
      <c r="J309" t="s">
        <v>407</v>
      </c>
      <c r="K309" t="s">
        <v>407</v>
      </c>
      <c r="L309" t="s">
        <v>407</v>
      </c>
      <c r="M309" t="s">
        <v>407</v>
      </c>
      <c r="N309" t="s">
        <v>407</v>
      </c>
      <c r="O309" t="s">
        <v>407</v>
      </c>
      <c r="P309" t="s">
        <v>407</v>
      </c>
      <c r="Q309" t="s">
        <v>407</v>
      </c>
      <c r="R309" t="s">
        <v>407</v>
      </c>
      <c r="S309" t="s">
        <v>407</v>
      </c>
      <c r="T309" t="s">
        <v>407</v>
      </c>
      <c r="U309" t="s">
        <v>407</v>
      </c>
      <c r="V309" t="s">
        <v>407</v>
      </c>
      <c r="W309" t="s">
        <v>407</v>
      </c>
      <c r="X309" t="s">
        <v>407</v>
      </c>
      <c r="Y309" t="s">
        <v>407</v>
      </c>
      <c r="Z309" t="s">
        <v>407</v>
      </c>
      <c r="AA309" t="s">
        <v>407</v>
      </c>
      <c r="AB309" t="s">
        <v>407</v>
      </c>
      <c r="AC309" t="s">
        <v>833</v>
      </c>
      <c r="AD309" t="s">
        <v>832</v>
      </c>
      <c r="AE309">
        <v>10</v>
      </c>
      <c r="AF309">
        <v>8</v>
      </c>
      <c r="AH309" t="s">
        <v>411</v>
      </c>
      <c r="AJ309" t="s">
        <v>41</v>
      </c>
      <c r="AK309" t="s">
        <v>119</v>
      </c>
      <c r="AM309">
        <v>2692</v>
      </c>
      <c r="AN309">
        <v>2000</v>
      </c>
    </row>
    <row r="310" spans="1:40" x14ac:dyDescent="0.25">
      <c r="A310" t="s">
        <v>407</v>
      </c>
      <c r="B310" t="s">
        <v>407</v>
      </c>
      <c r="C310" t="s">
        <v>407</v>
      </c>
      <c r="D310" t="s">
        <v>407</v>
      </c>
      <c r="E310" t="s">
        <v>407</v>
      </c>
      <c r="F310" t="s">
        <v>407</v>
      </c>
      <c r="G310" t="s">
        <v>407</v>
      </c>
      <c r="H310" t="s">
        <v>407</v>
      </c>
      <c r="I310" t="s">
        <v>407</v>
      </c>
      <c r="J310" t="s">
        <v>407</v>
      </c>
      <c r="K310" t="s">
        <v>407</v>
      </c>
      <c r="L310" t="s">
        <v>407</v>
      </c>
      <c r="M310" t="s">
        <v>407</v>
      </c>
      <c r="N310" t="s">
        <v>407</v>
      </c>
      <c r="O310" t="s">
        <v>407</v>
      </c>
      <c r="P310" t="s">
        <v>407</v>
      </c>
      <c r="Q310" t="s">
        <v>407</v>
      </c>
      <c r="R310" t="s">
        <v>407</v>
      </c>
      <c r="S310" t="s">
        <v>407</v>
      </c>
      <c r="T310" t="s">
        <v>407</v>
      </c>
      <c r="U310" t="s">
        <v>407</v>
      </c>
      <c r="V310" t="s">
        <v>407</v>
      </c>
      <c r="W310" t="s">
        <v>407</v>
      </c>
      <c r="X310" t="s">
        <v>407</v>
      </c>
      <c r="Y310" t="s">
        <v>407</v>
      </c>
      <c r="Z310" t="s">
        <v>407</v>
      </c>
      <c r="AA310" t="s">
        <v>407</v>
      </c>
      <c r="AB310" t="s">
        <v>407</v>
      </c>
      <c r="AC310" t="s">
        <v>833</v>
      </c>
      <c r="AD310" t="s">
        <v>832</v>
      </c>
      <c r="AE310">
        <v>10</v>
      </c>
      <c r="AF310">
        <v>9</v>
      </c>
      <c r="AH310" t="s">
        <v>408</v>
      </c>
      <c r="AJ310" t="s">
        <v>37</v>
      </c>
      <c r="AK310" t="s">
        <v>115</v>
      </c>
      <c r="AM310">
        <v>3681</v>
      </c>
      <c r="AN310">
        <v>1215</v>
      </c>
    </row>
    <row r="311" spans="1:40" x14ac:dyDescent="0.25">
      <c r="A311" t="s">
        <v>407</v>
      </c>
      <c r="B311" t="s">
        <v>407</v>
      </c>
      <c r="C311" t="s">
        <v>407</v>
      </c>
      <c r="D311" t="s">
        <v>407</v>
      </c>
      <c r="E311" t="s">
        <v>407</v>
      </c>
      <c r="F311" t="s">
        <v>407</v>
      </c>
      <c r="G311" t="s">
        <v>407</v>
      </c>
      <c r="H311" t="s">
        <v>407</v>
      </c>
      <c r="I311" t="s">
        <v>407</v>
      </c>
      <c r="J311" t="s">
        <v>407</v>
      </c>
      <c r="K311" t="s">
        <v>407</v>
      </c>
      <c r="L311" t="s">
        <v>407</v>
      </c>
      <c r="M311" t="s">
        <v>407</v>
      </c>
      <c r="N311" t="s">
        <v>407</v>
      </c>
      <c r="O311" t="s">
        <v>407</v>
      </c>
      <c r="P311" t="s">
        <v>407</v>
      </c>
      <c r="Q311" t="s">
        <v>407</v>
      </c>
      <c r="R311" t="s">
        <v>407</v>
      </c>
      <c r="S311" t="s">
        <v>407</v>
      </c>
      <c r="T311" t="s">
        <v>407</v>
      </c>
      <c r="U311" t="s">
        <v>407</v>
      </c>
      <c r="V311" t="s">
        <v>407</v>
      </c>
      <c r="W311" t="s">
        <v>407</v>
      </c>
      <c r="X311" t="s">
        <v>407</v>
      </c>
      <c r="Y311" t="s">
        <v>407</v>
      </c>
      <c r="Z311" t="s">
        <v>407</v>
      </c>
      <c r="AA311" t="s">
        <v>407</v>
      </c>
      <c r="AB311" t="s">
        <v>407</v>
      </c>
      <c r="AC311" t="s">
        <v>833</v>
      </c>
      <c r="AD311" t="s">
        <v>832</v>
      </c>
      <c r="AE311">
        <v>10</v>
      </c>
      <c r="AF311">
        <v>10</v>
      </c>
      <c r="AH311" t="s">
        <v>408</v>
      </c>
      <c r="AJ311" t="s">
        <v>37</v>
      </c>
      <c r="AK311" t="s">
        <v>115</v>
      </c>
      <c r="AM311">
        <v>2204</v>
      </c>
      <c r="AN311">
        <v>3253</v>
      </c>
    </row>
    <row r="312" spans="1:40" x14ac:dyDescent="0.25">
      <c r="A312" t="s">
        <v>407</v>
      </c>
      <c r="B312" t="s">
        <v>407</v>
      </c>
      <c r="C312" t="s">
        <v>407</v>
      </c>
      <c r="D312" t="s">
        <v>407</v>
      </c>
      <c r="E312" t="s">
        <v>407</v>
      </c>
      <c r="F312" t="s">
        <v>407</v>
      </c>
      <c r="G312" t="s">
        <v>407</v>
      </c>
      <c r="H312" t="s">
        <v>407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407</v>
      </c>
      <c r="Q312" t="s">
        <v>407</v>
      </c>
      <c r="R312" t="s">
        <v>407</v>
      </c>
      <c r="S312" t="s">
        <v>407</v>
      </c>
      <c r="T312" t="s">
        <v>407</v>
      </c>
      <c r="U312" t="s">
        <v>407</v>
      </c>
      <c r="V312" t="s">
        <v>407</v>
      </c>
      <c r="W312" t="s">
        <v>407</v>
      </c>
      <c r="X312" t="s">
        <v>407</v>
      </c>
      <c r="Y312" t="s">
        <v>407</v>
      </c>
      <c r="Z312" t="s">
        <v>407</v>
      </c>
      <c r="AA312" t="s">
        <v>407</v>
      </c>
      <c r="AB312" t="s">
        <v>407</v>
      </c>
      <c r="AC312" t="s">
        <v>835</v>
      </c>
      <c r="AD312" t="s">
        <v>834</v>
      </c>
      <c r="AE312">
        <v>10</v>
      </c>
      <c r="AF312">
        <v>1</v>
      </c>
      <c r="AH312" t="s">
        <v>411</v>
      </c>
      <c r="AJ312" t="s">
        <v>41</v>
      </c>
      <c r="AK312" t="s">
        <v>119</v>
      </c>
      <c r="AM312">
        <v>4126</v>
      </c>
      <c r="AN312">
        <v>2340</v>
      </c>
    </row>
    <row r="313" spans="1:40" x14ac:dyDescent="0.25">
      <c r="A313" t="s">
        <v>407</v>
      </c>
      <c r="B313" t="s">
        <v>407</v>
      </c>
      <c r="C313" t="s">
        <v>407</v>
      </c>
      <c r="D313" t="s">
        <v>407</v>
      </c>
      <c r="E313" t="s">
        <v>407</v>
      </c>
      <c r="F313" t="s">
        <v>407</v>
      </c>
      <c r="G313" t="s">
        <v>407</v>
      </c>
      <c r="H313" t="s">
        <v>407</v>
      </c>
      <c r="I313" t="s">
        <v>407</v>
      </c>
      <c r="J313" t="s">
        <v>407</v>
      </c>
      <c r="K313" t="s">
        <v>407</v>
      </c>
      <c r="L313" t="s">
        <v>407</v>
      </c>
      <c r="M313" t="s">
        <v>407</v>
      </c>
      <c r="N313" t="s">
        <v>407</v>
      </c>
      <c r="O313" t="s">
        <v>407</v>
      </c>
      <c r="P313" t="s">
        <v>407</v>
      </c>
      <c r="Q313" t="s">
        <v>407</v>
      </c>
      <c r="R313" t="s">
        <v>407</v>
      </c>
      <c r="S313" t="s">
        <v>407</v>
      </c>
      <c r="T313" t="s">
        <v>407</v>
      </c>
      <c r="U313" t="s">
        <v>407</v>
      </c>
      <c r="V313" t="s">
        <v>407</v>
      </c>
      <c r="W313" t="s">
        <v>407</v>
      </c>
      <c r="X313" t="s">
        <v>407</v>
      </c>
      <c r="Y313" t="s">
        <v>407</v>
      </c>
      <c r="Z313" t="s">
        <v>407</v>
      </c>
      <c r="AA313" t="s">
        <v>407</v>
      </c>
      <c r="AB313" t="s">
        <v>407</v>
      </c>
      <c r="AC313" t="s">
        <v>835</v>
      </c>
      <c r="AD313" t="s">
        <v>834</v>
      </c>
      <c r="AE313">
        <v>10</v>
      </c>
      <c r="AF313">
        <v>2</v>
      </c>
      <c r="AG313">
        <v>1</v>
      </c>
      <c r="AH313" t="s">
        <v>718</v>
      </c>
      <c r="AJ313" t="s">
        <v>146</v>
      </c>
      <c r="AK313" t="s">
        <v>114</v>
      </c>
      <c r="AM313">
        <v>3664</v>
      </c>
      <c r="AN313">
        <v>3509</v>
      </c>
    </row>
    <row r="314" spans="1:40" x14ac:dyDescent="0.25">
      <c r="A314" t="s">
        <v>407</v>
      </c>
      <c r="B314" t="s">
        <v>407</v>
      </c>
      <c r="C314" t="s">
        <v>407</v>
      </c>
      <c r="D314" t="s">
        <v>407</v>
      </c>
      <c r="E314" t="s">
        <v>407</v>
      </c>
      <c r="F314" t="s">
        <v>407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M314" t="s">
        <v>407</v>
      </c>
      <c r="N314" t="s">
        <v>407</v>
      </c>
      <c r="O314" t="s">
        <v>407</v>
      </c>
      <c r="P314" t="s">
        <v>407</v>
      </c>
      <c r="Q314" t="s">
        <v>407</v>
      </c>
      <c r="R314" t="s">
        <v>407</v>
      </c>
      <c r="S314" t="s">
        <v>407</v>
      </c>
      <c r="T314" t="s">
        <v>407</v>
      </c>
      <c r="U314" t="s">
        <v>407</v>
      </c>
      <c r="V314" t="s">
        <v>407</v>
      </c>
      <c r="W314" t="s">
        <v>407</v>
      </c>
      <c r="X314" t="s">
        <v>407</v>
      </c>
      <c r="Y314" t="s">
        <v>407</v>
      </c>
      <c r="Z314" t="s">
        <v>407</v>
      </c>
      <c r="AA314" t="s">
        <v>407</v>
      </c>
      <c r="AB314" t="s">
        <v>407</v>
      </c>
      <c r="AC314" t="s">
        <v>835</v>
      </c>
      <c r="AD314" t="s">
        <v>834</v>
      </c>
      <c r="AE314">
        <v>10</v>
      </c>
      <c r="AF314">
        <v>3</v>
      </c>
      <c r="AH314" t="s">
        <v>609</v>
      </c>
      <c r="AJ314" t="s">
        <v>262</v>
      </c>
      <c r="AK314" t="s">
        <v>116</v>
      </c>
      <c r="AM314">
        <v>1502</v>
      </c>
      <c r="AN314">
        <v>1677</v>
      </c>
    </row>
    <row r="315" spans="1:40" x14ac:dyDescent="0.25">
      <c r="A315" t="s">
        <v>407</v>
      </c>
      <c r="B315" t="s">
        <v>407</v>
      </c>
      <c r="C315" t="s">
        <v>407</v>
      </c>
      <c r="D315" t="s">
        <v>407</v>
      </c>
      <c r="E315" t="s">
        <v>407</v>
      </c>
      <c r="F315" t="s">
        <v>407</v>
      </c>
      <c r="G315" t="s">
        <v>407</v>
      </c>
      <c r="H315" t="s">
        <v>407</v>
      </c>
      <c r="I315" t="s">
        <v>407</v>
      </c>
      <c r="J315" t="s">
        <v>407</v>
      </c>
      <c r="K315" t="s">
        <v>407</v>
      </c>
      <c r="L315" t="s">
        <v>407</v>
      </c>
      <c r="M315" t="s">
        <v>407</v>
      </c>
      <c r="N315" t="s">
        <v>407</v>
      </c>
      <c r="O315" t="s">
        <v>407</v>
      </c>
      <c r="P315" t="s">
        <v>407</v>
      </c>
      <c r="Q315" t="s">
        <v>407</v>
      </c>
      <c r="R315" t="s">
        <v>407</v>
      </c>
      <c r="S315" t="s">
        <v>407</v>
      </c>
      <c r="T315" t="s">
        <v>407</v>
      </c>
      <c r="U315" t="s">
        <v>407</v>
      </c>
      <c r="V315" t="s">
        <v>407</v>
      </c>
      <c r="W315" t="s">
        <v>407</v>
      </c>
      <c r="X315" t="s">
        <v>407</v>
      </c>
      <c r="Y315" t="s">
        <v>407</v>
      </c>
      <c r="Z315" t="s">
        <v>407</v>
      </c>
      <c r="AA315" t="s">
        <v>407</v>
      </c>
      <c r="AB315" t="s">
        <v>407</v>
      </c>
      <c r="AC315" t="s">
        <v>835</v>
      </c>
      <c r="AD315" t="s">
        <v>834</v>
      </c>
      <c r="AE315">
        <v>10</v>
      </c>
      <c r="AF315">
        <v>4</v>
      </c>
      <c r="AH315" t="s">
        <v>408</v>
      </c>
      <c r="AJ315" t="s">
        <v>37</v>
      </c>
      <c r="AK315" t="s">
        <v>115</v>
      </c>
      <c r="AM315">
        <v>3220</v>
      </c>
      <c r="AN315">
        <v>1010</v>
      </c>
    </row>
    <row r="316" spans="1:40" x14ac:dyDescent="0.25">
      <c r="A316" t="s">
        <v>407</v>
      </c>
      <c r="B316" t="s">
        <v>407</v>
      </c>
      <c r="C316" t="s">
        <v>407</v>
      </c>
      <c r="D316" t="s">
        <v>407</v>
      </c>
      <c r="E316" t="s">
        <v>407</v>
      </c>
      <c r="F316" t="s">
        <v>407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t="s">
        <v>407</v>
      </c>
      <c r="T316" t="s">
        <v>407</v>
      </c>
      <c r="U316" t="s">
        <v>407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407</v>
      </c>
      <c r="AC316" t="s">
        <v>835</v>
      </c>
      <c r="AD316" t="s">
        <v>834</v>
      </c>
      <c r="AE316">
        <v>10</v>
      </c>
      <c r="AF316">
        <v>5</v>
      </c>
      <c r="AH316" t="s">
        <v>411</v>
      </c>
      <c r="AJ316" t="s">
        <v>41</v>
      </c>
      <c r="AK316" t="s">
        <v>119</v>
      </c>
      <c r="AM316">
        <v>1479</v>
      </c>
      <c r="AN316">
        <v>2636</v>
      </c>
    </row>
    <row r="317" spans="1:40" x14ac:dyDescent="0.25">
      <c r="A317" t="s">
        <v>407</v>
      </c>
      <c r="B317" t="s">
        <v>407</v>
      </c>
      <c r="C317" t="s">
        <v>407</v>
      </c>
      <c r="D317" t="s">
        <v>407</v>
      </c>
      <c r="E317" t="s">
        <v>407</v>
      </c>
      <c r="F317" t="s">
        <v>407</v>
      </c>
      <c r="G317" t="s">
        <v>407</v>
      </c>
      <c r="H317" t="s">
        <v>407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407</v>
      </c>
      <c r="P317" t="s">
        <v>407</v>
      </c>
      <c r="Q317" t="s">
        <v>407</v>
      </c>
      <c r="R317" t="s">
        <v>407</v>
      </c>
      <c r="S317" t="s">
        <v>407</v>
      </c>
      <c r="T317" t="s">
        <v>407</v>
      </c>
      <c r="U317" t="s">
        <v>407</v>
      </c>
      <c r="V317" t="s">
        <v>407</v>
      </c>
      <c r="W317" t="s">
        <v>407</v>
      </c>
      <c r="X317" t="s">
        <v>407</v>
      </c>
      <c r="Y317" t="s">
        <v>407</v>
      </c>
      <c r="Z317" t="s">
        <v>407</v>
      </c>
      <c r="AA317" t="s">
        <v>407</v>
      </c>
      <c r="AB317" t="s">
        <v>407</v>
      </c>
      <c r="AC317" t="s">
        <v>835</v>
      </c>
      <c r="AD317" t="s">
        <v>834</v>
      </c>
      <c r="AE317">
        <v>10</v>
      </c>
      <c r="AF317">
        <v>6</v>
      </c>
      <c r="AH317" t="s">
        <v>408</v>
      </c>
      <c r="AJ317" t="s">
        <v>37</v>
      </c>
      <c r="AK317" t="s">
        <v>115</v>
      </c>
      <c r="AM317">
        <v>2952</v>
      </c>
      <c r="AN317">
        <v>2745</v>
      </c>
    </row>
    <row r="318" spans="1:40" x14ac:dyDescent="0.25">
      <c r="A318" t="s">
        <v>407</v>
      </c>
      <c r="B318" t="s">
        <v>407</v>
      </c>
      <c r="C318" t="s">
        <v>407</v>
      </c>
      <c r="D318" t="s">
        <v>407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407</v>
      </c>
      <c r="M318" t="s">
        <v>407</v>
      </c>
      <c r="N318" t="s">
        <v>407</v>
      </c>
      <c r="O318" t="s">
        <v>407</v>
      </c>
      <c r="P318" t="s">
        <v>407</v>
      </c>
      <c r="Q318" t="s">
        <v>407</v>
      </c>
      <c r="R318" t="s">
        <v>407</v>
      </c>
      <c r="S318" t="s">
        <v>407</v>
      </c>
      <c r="T318" t="s">
        <v>407</v>
      </c>
      <c r="U318" t="s">
        <v>407</v>
      </c>
      <c r="V318" t="s">
        <v>407</v>
      </c>
      <c r="W318" t="s">
        <v>407</v>
      </c>
      <c r="X318" t="s">
        <v>407</v>
      </c>
      <c r="Y318" t="s">
        <v>407</v>
      </c>
      <c r="Z318" t="s">
        <v>407</v>
      </c>
      <c r="AA318" t="s">
        <v>407</v>
      </c>
      <c r="AB318" t="s">
        <v>407</v>
      </c>
      <c r="AC318" t="s">
        <v>835</v>
      </c>
      <c r="AD318" t="s">
        <v>834</v>
      </c>
      <c r="AE318">
        <v>10</v>
      </c>
      <c r="AF318">
        <v>7</v>
      </c>
      <c r="AH318" t="s">
        <v>411</v>
      </c>
      <c r="AJ318" t="s">
        <v>41</v>
      </c>
      <c r="AK318" t="s">
        <v>119</v>
      </c>
      <c r="AM318">
        <v>2467</v>
      </c>
      <c r="AN318">
        <v>583</v>
      </c>
    </row>
    <row r="319" spans="1:40" x14ac:dyDescent="0.25">
      <c r="A319" t="s">
        <v>407</v>
      </c>
      <c r="B319" t="s">
        <v>407</v>
      </c>
      <c r="C319" t="s">
        <v>407</v>
      </c>
      <c r="D319" t="s">
        <v>407</v>
      </c>
      <c r="E319" t="s">
        <v>407</v>
      </c>
      <c r="F319" t="s">
        <v>407</v>
      </c>
      <c r="G319" t="s">
        <v>407</v>
      </c>
      <c r="H319" t="s">
        <v>407</v>
      </c>
      <c r="I319" t="s">
        <v>407</v>
      </c>
      <c r="J319" t="s">
        <v>407</v>
      </c>
      <c r="K319" t="s">
        <v>407</v>
      </c>
      <c r="L319" t="s">
        <v>407</v>
      </c>
      <c r="M319" t="s">
        <v>407</v>
      </c>
      <c r="N319" t="s">
        <v>407</v>
      </c>
      <c r="O319" t="s">
        <v>407</v>
      </c>
      <c r="P319" t="s">
        <v>407</v>
      </c>
      <c r="Q319" t="s">
        <v>407</v>
      </c>
      <c r="R319" t="s">
        <v>407</v>
      </c>
      <c r="S319" t="s">
        <v>407</v>
      </c>
      <c r="T319" t="s">
        <v>407</v>
      </c>
      <c r="U319" t="s">
        <v>407</v>
      </c>
      <c r="V319" t="s">
        <v>407</v>
      </c>
      <c r="W319" t="s">
        <v>407</v>
      </c>
      <c r="X319" t="s">
        <v>407</v>
      </c>
      <c r="Y319" t="s">
        <v>407</v>
      </c>
      <c r="Z319" t="s">
        <v>407</v>
      </c>
      <c r="AA319" t="s">
        <v>407</v>
      </c>
      <c r="AB319" t="s">
        <v>407</v>
      </c>
      <c r="AC319" t="s">
        <v>835</v>
      </c>
      <c r="AD319" t="s">
        <v>834</v>
      </c>
      <c r="AE319">
        <v>10</v>
      </c>
      <c r="AF319">
        <v>8</v>
      </c>
      <c r="AH319" t="s">
        <v>408</v>
      </c>
      <c r="AJ319" t="s">
        <v>37</v>
      </c>
      <c r="AK319" t="s">
        <v>115</v>
      </c>
      <c r="AM319">
        <v>2006</v>
      </c>
      <c r="AN319">
        <v>1041</v>
      </c>
    </row>
    <row r="320" spans="1:40" x14ac:dyDescent="0.25">
      <c r="A320" t="s">
        <v>407</v>
      </c>
      <c r="B320" t="s">
        <v>407</v>
      </c>
      <c r="C320" t="s">
        <v>407</v>
      </c>
      <c r="D320" t="s">
        <v>407</v>
      </c>
      <c r="E320" t="s">
        <v>407</v>
      </c>
      <c r="F320" t="s">
        <v>407</v>
      </c>
      <c r="G320" t="s">
        <v>407</v>
      </c>
      <c r="H320" t="s">
        <v>407</v>
      </c>
      <c r="I320" t="s">
        <v>407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407</v>
      </c>
      <c r="S320" t="s">
        <v>407</v>
      </c>
      <c r="T320" t="s">
        <v>407</v>
      </c>
      <c r="U320" t="s">
        <v>407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407</v>
      </c>
      <c r="AB320" t="s">
        <v>407</v>
      </c>
      <c r="AC320" t="s">
        <v>835</v>
      </c>
      <c r="AD320" t="s">
        <v>834</v>
      </c>
      <c r="AE320">
        <v>10</v>
      </c>
      <c r="AF320">
        <v>9</v>
      </c>
      <c r="AH320" t="s">
        <v>408</v>
      </c>
      <c r="AJ320" t="s">
        <v>37</v>
      </c>
      <c r="AK320" t="s">
        <v>115</v>
      </c>
      <c r="AM320">
        <v>3183</v>
      </c>
      <c r="AN320">
        <v>786</v>
      </c>
    </row>
    <row r="321" spans="1:40" x14ac:dyDescent="0.25">
      <c r="A321" t="s">
        <v>407</v>
      </c>
      <c r="B321" t="s">
        <v>407</v>
      </c>
      <c r="C321" t="s">
        <v>407</v>
      </c>
      <c r="D321" t="s">
        <v>407</v>
      </c>
      <c r="E321" t="s">
        <v>407</v>
      </c>
      <c r="F321" t="s">
        <v>407</v>
      </c>
      <c r="G321" t="s">
        <v>407</v>
      </c>
      <c r="H321" t="s">
        <v>407</v>
      </c>
      <c r="I321" t="s">
        <v>407</v>
      </c>
      <c r="J321" t="s">
        <v>407</v>
      </c>
      <c r="K321" t="s">
        <v>407</v>
      </c>
      <c r="L321" t="s">
        <v>407</v>
      </c>
      <c r="M321" t="s">
        <v>407</v>
      </c>
      <c r="N321" t="s">
        <v>407</v>
      </c>
      <c r="O321" t="s">
        <v>407</v>
      </c>
      <c r="P321" t="s">
        <v>407</v>
      </c>
      <c r="Q321" t="s">
        <v>407</v>
      </c>
      <c r="R321" t="s">
        <v>407</v>
      </c>
      <c r="S321" t="s">
        <v>407</v>
      </c>
      <c r="T321" t="s">
        <v>407</v>
      </c>
      <c r="U321" t="s">
        <v>407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407</v>
      </c>
      <c r="AB321" t="s">
        <v>407</v>
      </c>
      <c r="AC321" t="s">
        <v>835</v>
      </c>
      <c r="AD321" t="s">
        <v>834</v>
      </c>
      <c r="AE321">
        <v>10</v>
      </c>
      <c r="AF321">
        <v>10</v>
      </c>
      <c r="AG321">
        <v>3</v>
      </c>
      <c r="AH321" t="s">
        <v>410</v>
      </c>
      <c r="AJ321" t="s">
        <v>40</v>
      </c>
      <c r="AK321" t="s">
        <v>118</v>
      </c>
      <c r="AM321">
        <v>2612</v>
      </c>
      <c r="AN321">
        <v>1160</v>
      </c>
    </row>
    <row r="322" spans="1:40" x14ac:dyDescent="0.25">
      <c r="A322" t="s">
        <v>407</v>
      </c>
      <c r="B322" t="s">
        <v>407</v>
      </c>
      <c r="C322" t="s">
        <v>407</v>
      </c>
      <c r="D322" t="s">
        <v>407</v>
      </c>
      <c r="E322" t="s">
        <v>407</v>
      </c>
      <c r="F322" t="s">
        <v>407</v>
      </c>
      <c r="G322" t="s">
        <v>407</v>
      </c>
      <c r="H322" t="s">
        <v>407</v>
      </c>
      <c r="I322" t="s">
        <v>407</v>
      </c>
      <c r="J322" t="s">
        <v>407</v>
      </c>
      <c r="K322" t="s">
        <v>407</v>
      </c>
      <c r="L322" t="s">
        <v>407</v>
      </c>
      <c r="M322" t="s">
        <v>407</v>
      </c>
      <c r="N322" t="s">
        <v>407</v>
      </c>
      <c r="O322" t="s">
        <v>407</v>
      </c>
      <c r="P322" t="s">
        <v>407</v>
      </c>
      <c r="Q322" t="s">
        <v>407</v>
      </c>
      <c r="R322" t="s">
        <v>407</v>
      </c>
      <c r="S322" t="s">
        <v>407</v>
      </c>
      <c r="T322" t="s">
        <v>407</v>
      </c>
      <c r="U322" t="s">
        <v>407</v>
      </c>
      <c r="V322" t="s">
        <v>407</v>
      </c>
      <c r="W322" t="s">
        <v>407</v>
      </c>
      <c r="X322" t="s">
        <v>407</v>
      </c>
      <c r="Y322" t="s">
        <v>407</v>
      </c>
      <c r="Z322" t="s">
        <v>407</v>
      </c>
      <c r="AA322" t="s">
        <v>407</v>
      </c>
      <c r="AB322" t="s">
        <v>407</v>
      </c>
      <c r="AC322" t="s">
        <v>837</v>
      </c>
      <c r="AD322" t="s">
        <v>836</v>
      </c>
      <c r="AE322">
        <v>10</v>
      </c>
      <c r="AF322">
        <v>1</v>
      </c>
      <c r="AH322" t="s">
        <v>415</v>
      </c>
      <c r="AJ322" t="s">
        <v>44</v>
      </c>
      <c r="AK322" t="s">
        <v>120</v>
      </c>
      <c r="AM322">
        <v>4002</v>
      </c>
      <c r="AN322">
        <v>770</v>
      </c>
    </row>
    <row r="323" spans="1:40" x14ac:dyDescent="0.25">
      <c r="A323" t="s">
        <v>407</v>
      </c>
      <c r="B323" t="s">
        <v>407</v>
      </c>
      <c r="C323" t="s">
        <v>407</v>
      </c>
      <c r="D323" t="s">
        <v>407</v>
      </c>
      <c r="E323" t="s">
        <v>407</v>
      </c>
      <c r="F323" t="s">
        <v>407</v>
      </c>
      <c r="G323" t="s">
        <v>407</v>
      </c>
      <c r="H323" t="s">
        <v>407</v>
      </c>
      <c r="I323" t="s">
        <v>407</v>
      </c>
      <c r="J323" t="s">
        <v>407</v>
      </c>
      <c r="K323" t="s">
        <v>407</v>
      </c>
      <c r="L323" t="s">
        <v>407</v>
      </c>
      <c r="M323" t="s">
        <v>407</v>
      </c>
      <c r="N323" t="s">
        <v>407</v>
      </c>
      <c r="O323" t="s">
        <v>407</v>
      </c>
      <c r="P323" t="s">
        <v>407</v>
      </c>
      <c r="Q323" t="s">
        <v>407</v>
      </c>
      <c r="R323" t="s">
        <v>407</v>
      </c>
      <c r="S323" t="s">
        <v>407</v>
      </c>
      <c r="T323" t="s">
        <v>407</v>
      </c>
      <c r="U323" t="s">
        <v>407</v>
      </c>
      <c r="V323" t="s">
        <v>407</v>
      </c>
      <c r="W323" t="s">
        <v>407</v>
      </c>
      <c r="X323" t="s">
        <v>407</v>
      </c>
      <c r="Y323" t="s">
        <v>407</v>
      </c>
      <c r="Z323" t="s">
        <v>407</v>
      </c>
      <c r="AA323" t="s">
        <v>407</v>
      </c>
      <c r="AB323" t="s">
        <v>407</v>
      </c>
      <c r="AC323" t="s">
        <v>837</v>
      </c>
      <c r="AD323" t="s">
        <v>836</v>
      </c>
      <c r="AE323">
        <v>10</v>
      </c>
      <c r="AF323">
        <v>2</v>
      </c>
      <c r="AH323" t="s">
        <v>411</v>
      </c>
      <c r="AJ323" t="s">
        <v>41</v>
      </c>
      <c r="AK323" t="s">
        <v>119</v>
      </c>
      <c r="AM323">
        <v>2651</v>
      </c>
      <c r="AN323">
        <v>3257</v>
      </c>
    </row>
    <row r="324" spans="1:40" x14ac:dyDescent="0.25">
      <c r="A324" t="s">
        <v>407</v>
      </c>
      <c r="B324" t="s">
        <v>407</v>
      </c>
      <c r="C324" t="s">
        <v>407</v>
      </c>
      <c r="D324" t="s">
        <v>407</v>
      </c>
      <c r="E324" t="s">
        <v>407</v>
      </c>
      <c r="F324" t="s">
        <v>407</v>
      </c>
      <c r="G324" t="s">
        <v>407</v>
      </c>
      <c r="H324" t="s">
        <v>407</v>
      </c>
      <c r="I324" t="s">
        <v>407</v>
      </c>
      <c r="J324" t="s">
        <v>407</v>
      </c>
      <c r="K324" t="s">
        <v>407</v>
      </c>
      <c r="L324" t="s">
        <v>407</v>
      </c>
      <c r="M324" t="s">
        <v>407</v>
      </c>
      <c r="N324" t="s">
        <v>407</v>
      </c>
      <c r="O324" t="s">
        <v>407</v>
      </c>
      <c r="P324" t="s">
        <v>407</v>
      </c>
      <c r="Q324" t="s">
        <v>407</v>
      </c>
      <c r="R324" t="s">
        <v>407</v>
      </c>
      <c r="S324" t="s">
        <v>407</v>
      </c>
      <c r="T324" t="s">
        <v>407</v>
      </c>
      <c r="U324" t="s">
        <v>407</v>
      </c>
      <c r="V324" t="s">
        <v>407</v>
      </c>
      <c r="W324" t="s">
        <v>407</v>
      </c>
      <c r="X324" t="s">
        <v>407</v>
      </c>
      <c r="Y324" t="s">
        <v>407</v>
      </c>
      <c r="Z324" t="s">
        <v>407</v>
      </c>
      <c r="AA324" t="s">
        <v>407</v>
      </c>
      <c r="AB324" t="s">
        <v>407</v>
      </c>
      <c r="AC324" t="s">
        <v>837</v>
      </c>
      <c r="AD324" t="s">
        <v>836</v>
      </c>
      <c r="AE324">
        <v>10</v>
      </c>
      <c r="AF324">
        <v>3</v>
      </c>
      <c r="AH324" t="s">
        <v>415</v>
      </c>
      <c r="AJ324" t="s">
        <v>44</v>
      </c>
      <c r="AK324" t="s">
        <v>120</v>
      </c>
      <c r="AM324">
        <v>3126</v>
      </c>
      <c r="AN324">
        <v>2888</v>
      </c>
    </row>
    <row r="325" spans="1:40" x14ac:dyDescent="0.25">
      <c r="A325" t="s">
        <v>407</v>
      </c>
      <c r="B325" t="s">
        <v>407</v>
      </c>
      <c r="C325" t="s">
        <v>407</v>
      </c>
      <c r="D325" t="s">
        <v>407</v>
      </c>
      <c r="E325" t="s">
        <v>407</v>
      </c>
      <c r="F325" t="s">
        <v>407</v>
      </c>
      <c r="G325" t="s">
        <v>407</v>
      </c>
      <c r="H325" t="s">
        <v>407</v>
      </c>
      <c r="I325" t="s">
        <v>407</v>
      </c>
      <c r="J325" t="s">
        <v>407</v>
      </c>
      <c r="K325" t="s">
        <v>407</v>
      </c>
      <c r="L325" t="s">
        <v>407</v>
      </c>
      <c r="M325" t="s">
        <v>407</v>
      </c>
      <c r="N325" t="s">
        <v>407</v>
      </c>
      <c r="O325" t="s">
        <v>407</v>
      </c>
      <c r="P325" t="s">
        <v>407</v>
      </c>
      <c r="Q325" t="s">
        <v>407</v>
      </c>
      <c r="R325" t="s">
        <v>407</v>
      </c>
      <c r="S325" t="s">
        <v>407</v>
      </c>
      <c r="T325" t="s">
        <v>407</v>
      </c>
      <c r="U325" t="s">
        <v>407</v>
      </c>
      <c r="V325" t="s">
        <v>407</v>
      </c>
      <c r="W325" t="s">
        <v>407</v>
      </c>
      <c r="X325" t="s">
        <v>407</v>
      </c>
      <c r="Y325" t="s">
        <v>407</v>
      </c>
      <c r="Z325" t="s">
        <v>407</v>
      </c>
      <c r="AA325" t="s">
        <v>407</v>
      </c>
      <c r="AB325" t="s">
        <v>407</v>
      </c>
      <c r="AC325" t="s">
        <v>837</v>
      </c>
      <c r="AD325" t="s">
        <v>836</v>
      </c>
      <c r="AE325">
        <v>10</v>
      </c>
      <c r="AF325">
        <v>4</v>
      </c>
      <c r="AH325" t="s">
        <v>415</v>
      </c>
      <c r="AJ325" t="s">
        <v>44</v>
      </c>
      <c r="AK325" t="s">
        <v>120</v>
      </c>
      <c r="AM325">
        <v>2388</v>
      </c>
      <c r="AN325">
        <v>1573</v>
      </c>
    </row>
    <row r="326" spans="1:40" x14ac:dyDescent="0.25">
      <c r="A326" t="s">
        <v>407</v>
      </c>
      <c r="B326" t="s">
        <v>407</v>
      </c>
      <c r="C326" t="s">
        <v>407</v>
      </c>
      <c r="D326" t="s">
        <v>407</v>
      </c>
      <c r="E326" t="s">
        <v>407</v>
      </c>
      <c r="F326" t="s">
        <v>407</v>
      </c>
      <c r="G326" t="s">
        <v>407</v>
      </c>
      <c r="H326" t="s">
        <v>407</v>
      </c>
      <c r="I326" t="s">
        <v>407</v>
      </c>
      <c r="J326" t="s">
        <v>407</v>
      </c>
      <c r="K326" t="s">
        <v>407</v>
      </c>
      <c r="L326" t="s">
        <v>407</v>
      </c>
      <c r="M326" t="s">
        <v>407</v>
      </c>
      <c r="N326" t="s">
        <v>407</v>
      </c>
      <c r="O326" t="s">
        <v>407</v>
      </c>
      <c r="P326" t="s">
        <v>407</v>
      </c>
      <c r="Q326" t="s">
        <v>407</v>
      </c>
      <c r="R326" t="s">
        <v>407</v>
      </c>
      <c r="S326" t="s">
        <v>407</v>
      </c>
      <c r="T326" t="s">
        <v>407</v>
      </c>
      <c r="U326" t="s">
        <v>407</v>
      </c>
      <c r="V326" t="s">
        <v>407</v>
      </c>
      <c r="W326" t="s">
        <v>407</v>
      </c>
      <c r="X326" t="s">
        <v>407</v>
      </c>
      <c r="Y326" t="s">
        <v>407</v>
      </c>
      <c r="Z326" t="s">
        <v>407</v>
      </c>
      <c r="AA326" t="s">
        <v>407</v>
      </c>
      <c r="AB326" t="s">
        <v>407</v>
      </c>
      <c r="AC326" t="s">
        <v>837</v>
      </c>
      <c r="AD326" t="s">
        <v>836</v>
      </c>
      <c r="AE326">
        <v>10</v>
      </c>
      <c r="AF326">
        <v>5</v>
      </c>
      <c r="AH326" t="s">
        <v>415</v>
      </c>
      <c r="AJ326" t="s">
        <v>44</v>
      </c>
      <c r="AK326" t="s">
        <v>120</v>
      </c>
      <c r="AM326">
        <v>2143</v>
      </c>
      <c r="AN326">
        <v>2977</v>
      </c>
    </row>
    <row r="327" spans="1:40" x14ac:dyDescent="0.25">
      <c r="A327" t="s">
        <v>407</v>
      </c>
      <c r="B327" t="s">
        <v>407</v>
      </c>
      <c r="C327" t="s">
        <v>407</v>
      </c>
      <c r="D327" t="s">
        <v>407</v>
      </c>
      <c r="E327" t="s">
        <v>407</v>
      </c>
      <c r="F327" t="s">
        <v>407</v>
      </c>
      <c r="G327" t="s">
        <v>407</v>
      </c>
      <c r="H327" t="s">
        <v>407</v>
      </c>
      <c r="I327" t="s">
        <v>407</v>
      </c>
      <c r="J327" t="s">
        <v>407</v>
      </c>
      <c r="K327" t="s">
        <v>407</v>
      </c>
      <c r="L327" t="s">
        <v>407</v>
      </c>
      <c r="M327" t="s">
        <v>407</v>
      </c>
      <c r="N327" t="s">
        <v>407</v>
      </c>
      <c r="O327" t="s">
        <v>407</v>
      </c>
      <c r="P327" t="s">
        <v>407</v>
      </c>
      <c r="Q327" t="s">
        <v>407</v>
      </c>
      <c r="R327" t="s">
        <v>407</v>
      </c>
      <c r="S327" t="s">
        <v>407</v>
      </c>
      <c r="T327" t="s">
        <v>407</v>
      </c>
      <c r="U327" t="s">
        <v>407</v>
      </c>
      <c r="V327" t="s">
        <v>407</v>
      </c>
      <c r="W327" t="s">
        <v>407</v>
      </c>
      <c r="X327" t="s">
        <v>407</v>
      </c>
      <c r="Y327" t="s">
        <v>407</v>
      </c>
      <c r="Z327" t="s">
        <v>407</v>
      </c>
      <c r="AA327" t="s">
        <v>407</v>
      </c>
      <c r="AB327" t="s">
        <v>407</v>
      </c>
      <c r="AC327" t="s">
        <v>837</v>
      </c>
      <c r="AD327" t="s">
        <v>836</v>
      </c>
      <c r="AE327">
        <v>10</v>
      </c>
      <c r="AF327">
        <v>6</v>
      </c>
      <c r="AH327" t="s">
        <v>411</v>
      </c>
      <c r="AJ327" t="s">
        <v>41</v>
      </c>
      <c r="AK327" t="s">
        <v>119</v>
      </c>
      <c r="AM327">
        <v>3301</v>
      </c>
      <c r="AN327">
        <v>1487</v>
      </c>
    </row>
    <row r="328" spans="1:40" x14ac:dyDescent="0.25">
      <c r="A328" t="s">
        <v>407</v>
      </c>
      <c r="B328" t="s">
        <v>407</v>
      </c>
      <c r="C328" t="s">
        <v>407</v>
      </c>
      <c r="D328" t="s">
        <v>407</v>
      </c>
      <c r="E328" t="s">
        <v>407</v>
      </c>
      <c r="F328" t="s">
        <v>407</v>
      </c>
      <c r="G328" t="s">
        <v>407</v>
      </c>
      <c r="H328" t="s">
        <v>407</v>
      </c>
      <c r="I328" t="s">
        <v>407</v>
      </c>
      <c r="J328" t="s">
        <v>407</v>
      </c>
      <c r="K328" t="s">
        <v>407</v>
      </c>
      <c r="L328" t="s">
        <v>407</v>
      </c>
      <c r="M328" t="s">
        <v>407</v>
      </c>
      <c r="N328" t="s">
        <v>407</v>
      </c>
      <c r="O328" t="s">
        <v>407</v>
      </c>
      <c r="P328" t="s">
        <v>407</v>
      </c>
      <c r="Q328" t="s">
        <v>407</v>
      </c>
      <c r="R328" t="s">
        <v>407</v>
      </c>
      <c r="S328" t="s">
        <v>407</v>
      </c>
      <c r="T328" t="s">
        <v>407</v>
      </c>
      <c r="U328" t="s">
        <v>407</v>
      </c>
      <c r="V328" t="s">
        <v>407</v>
      </c>
      <c r="W328" t="s">
        <v>407</v>
      </c>
      <c r="X328" t="s">
        <v>407</v>
      </c>
      <c r="Y328" t="s">
        <v>407</v>
      </c>
      <c r="Z328" t="s">
        <v>407</v>
      </c>
      <c r="AA328" t="s">
        <v>407</v>
      </c>
      <c r="AB328" t="s">
        <v>407</v>
      </c>
      <c r="AC328" t="s">
        <v>837</v>
      </c>
      <c r="AD328" t="s">
        <v>836</v>
      </c>
      <c r="AE328">
        <v>10</v>
      </c>
      <c r="AF328">
        <v>7</v>
      </c>
      <c r="AH328" t="s">
        <v>411</v>
      </c>
      <c r="AJ328" t="s">
        <v>41</v>
      </c>
      <c r="AK328" t="s">
        <v>119</v>
      </c>
      <c r="AM328">
        <v>3018</v>
      </c>
      <c r="AN328">
        <v>1797</v>
      </c>
    </row>
    <row r="329" spans="1:40" x14ac:dyDescent="0.25">
      <c r="A329" t="s">
        <v>407</v>
      </c>
      <c r="B329" t="s">
        <v>407</v>
      </c>
      <c r="C329" t="s">
        <v>407</v>
      </c>
      <c r="D329" t="s">
        <v>407</v>
      </c>
      <c r="E329" t="s">
        <v>407</v>
      </c>
      <c r="F329" t="s">
        <v>407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407</v>
      </c>
      <c r="M329" t="s">
        <v>407</v>
      </c>
      <c r="N329" t="s">
        <v>407</v>
      </c>
      <c r="O329" t="s">
        <v>407</v>
      </c>
      <c r="P329" t="s">
        <v>407</v>
      </c>
      <c r="Q329" t="s">
        <v>407</v>
      </c>
      <c r="R329" t="s">
        <v>407</v>
      </c>
      <c r="S329" t="s">
        <v>407</v>
      </c>
      <c r="T329" t="s">
        <v>407</v>
      </c>
      <c r="U329" t="s">
        <v>407</v>
      </c>
      <c r="V329" t="s">
        <v>407</v>
      </c>
      <c r="W329" t="s">
        <v>407</v>
      </c>
      <c r="X329" t="s">
        <v>407</v>
      </c>
      <c r="Y329" t="s">
        <v>407</v>
      </c>
      <c r="Z329" t="s">
        <v>407</v>
      </c>
      <c r="AA329" t="s">
        <v>407</v>
      </c>
      <c r="AB329" t="s">
        <v>407</v>
      </c>
      <c r="AC329" t="s">
        <v>837</v>
      </c>
      <c r="AD329" t="s">
        <v>836</v>
      </c>
      <c r="AE329">
        <v>10</v>
      </c>
      <c r="AF329">
        <v>8</v>
      </c>
      <c r="AG329">
        <v>1</v>
      </c>
      <c r="AH329" t="s">
        <v>464</v>
      </c>
      <c r="AJ329" t="s">
        <v>76</v>
      </c>
      <c r="AK329" t="s">
        <v>114</v>
      </c>
      <c r="AM329">
        <v>2197</v>
      </c>
      <c r="AN329">
        <v>535</v>
      </c>
    </row>
    <row r="330" spans="1:40" x14ac:dyDescent="0.25">
      <c r="A330" t="s">
        <v>407</v>
      </c>
      <c r="B330" t="s">
        <v>407</v>
      </c>
      <c r="C330" t="s">
        <v>407</v>
      </c>
      <c r="D330" t="s">
        <v>407</v>
      </c>
      <c r="E330" t="s">
        <v>407</v>
      </c>
      <c r="F330" t="s">
        <v>407</v>
      </c>
      <c r="G330" t="s">
        <v>407</v>
      </c>
      <c r="H330" t="s">
        <v>407</v>
      </c>
      <c r="I330" t="s">
        <v>407</v>
      </c>
      <c r="J330" t="s">
        <v>407</v>
      </c>
      <c r="K330" t="s">
        <v>407</v>
      </c>
      <c r="L330" t="s">
        <v>407</v>
      </c>
      <c r="M330" t="s">
        <v>407</v>
      </c>
      <c r="N330" t="s">
        <v>407</v>
      </c>
      <c r="O330" t="s">
        <v>407</v>
      </c>
      <c r="P330" t="s">
        <v>407</v>
      </c>
      <c r="Q330" t="s">
        <v>407</v>
      </c>
      <c r="R330" t="s">
        <v>407</v>
      </c>
      <c r="S330" t="s">
        <v>407</v>
      </c>
      <c r="T330" t="s">
        <v>407</v>
      </c>
      <c r="U330" t="s">
        <v>407</v>
      </c>
      <c r="V330" t="s">
        <v>407</v>
      </c>
      <c r="W330" t="s">
        <v>407</v>
      </c>
      <c r="X330" t="s">
        <v>407</v>
      </c>
      <c r="Y330" t="s">
        <v>407</v>
      </c>
      <c r="Z330" t="s">
        <v>407</v>
      </c>
      <c r="AA330" t="s">
        <v>407</v>
      </c>
      <c r="AB330" t="s">
        <v>407</v>
      </c>
      <c r="AC330" t="s">
        <v>837</v>
      </c>
      <c r="AD330" t="s">
        <v>836</v>
      </c>
      <c r="AE330">
        <v>10</v>
      </c>
      <c r="AF330">
        <v>9</v>
      </c>
      <c r="AH330" t="s">
        <v>411</v>
      </c>
      <c r="AJ330" t="s">
        <v>41</v>
      </c>
      <c r="AK330" t="s">
        <v>119</v>
      </c>
      <c r="AM330">
        <v>2577</v>
      </c>
      <c r="AN330">
        <v>2225</v>
      </c>
    </row>
    <row r="331" spans="1:40" x14ac:dyDescent="0.25">
      <c r="A331" t="s">
        <v>407</v>
      </c>
      <c r="B331" t="s">
        <v>407</v>
      </c>
      <c r="C331" t="s">
        <v>407</v>
      </c>
      <c r="D331" t="s">
        <v>407</v>
      </c>
      <c r="E331" t="s">
        <v>407</v>
      </c>
      <c r="F331" t="s">
        <v>407</v>
      </c>
      <c r="G331" t="s">
        <v>407</v>
      </c>
      <c r="H331" t="s">
        <v>407</v>
      </c>
      <c r="I331" t="s">
        <v>407</v>
      </c>
      <c r="J331" t="s">
        <v>407</v>
      </c>
      <c r="K331" t="s">
        <v>407</v>
      </c>
      <c r="L331" t="s">
        <v>407</v>
      </c>
      <c r="M331" t="s">
        <v>407</v>
      </c>
      <c r="N331" t="s">
        <v>407</v>
      </c>
      <c r="O331" t="s">
        <v>407</v>
      </c>
      <c r="P331" t="s">
        <v>407</v>
      </c>
      <c r="Q331" t="s">
        <v>407</v>
      </c>
      <c r="R331" t="s">
        <v>407</v>
      </c>
      <c r="S331" t="s">
        <v>407</v>
      </c>
      <c r="T331" t="s">
        <v>407</v>
      </c>
      <c r="U331" t="s">
        <v>407</v>
      </c>
      <c r="V331" t="s">
        <v>407</v>
      </c>
      <c r="W331" t="s">
        <v>407</v>
      </c>
      <c r="X331" t="s">
        <v>407</v>
      </c>
      <c r="Y331" t="s">
        <v>407</v>
      </c>
      <c r="Z331" t="s">
        <v>407</v>
      </c>
      <c r="AA331" t="s">
        <v>407</v>
      </c>
      <c r="AB331" t="s">
        <v>407</v>
      </c>
      <c r="AC331" t="s">
        <v>837</v>
      </c>
      <c r="AD331" t="s">
        <v>836</v>
      </c>
      <c r="AE331">
        <v>10</v>
      </c>
      <c r="AF331">
        <v>10</v>
      </c>
      <c r="AG331">
        <v>3</v>
      </c>
      <c r="AH331" t="s">
        <v>410</v>
      </c>
      <c r="AJ331" t="s">
        <v>40</v>
      </c>
      <c r="AK331" t="s">
        <v>118</v>
      </c>
      <c r="AM331">
        <v>3091</v>
      </c>
      <c r="AN331">
        <v>1939</v>
      </c>
    </row>
    <row r="332" spans="1:40" x14ac:dyDescent="0.25">
      <c r="A332" t="s">
        <v>407</v>
      </c>
      <c r="B332" t="s">
        <v>407</v>
      </c>
      <c r="C332" t="s">
        <v>407</v>
      </c>
      <c r="D332" t="s">
        <v>407</v>
      </c>
      <c r="E332" t="s">
        <v>407</v>
      </c>
      <c r="F332" t="s">
        <v>407</v>
      </c>
      <c r="G332" t="s">
        <v>407</v>
      </c>
      <c r="H332" t="s">
        <v>407</v>
      </c>
      <c r="I332" t="s">
        <v>407</v>
      </c>
      <c r="J332" t="s">
        <v>407</v>
      </c>
      <c r="K332" t="s">
        <v>407</v>
      </c>
      <c r="L332" t="s">
        <v>407</v>
      </c>
      <c r="M332" t="s">
        <v>407</v>
      </c>
      <c r="N332" t="s">
        <v>407</v>
      </c>
      <c r="O332" t="s">
        <v>407</v>
      </c>
      <c r="P332" t="s">
        <v>407</v>
      </c>
      <c r="Q332" t="s">
        <v>407</v>
      </c>
      <c r="R332" t="s">
        <v>407</v>
      </c>
      <c r="S332" t="s">
        <v>407</v>
      </c>
      <c r="T332" t="s">
        <v>407</v>
      </c>
      <c r="U332" t="s">
        <v>407</v>
      </c>
      <c r="V332" t="s">
        <v>407</v>
      </c>
      <c r="W332" t="s">
        <v>407</v>
      </c>
      <c r="X332" t="s">
        <v>407</v>
      </c>
      <c r="Y332" t="s">
        <v>407</v>
      </c>
      <c r="Z332" t="s">
        <v>407</v>
      </c>
      <c r="AA332" t="s">
        <v>407</v>
      </c>
      <c r="AB332" t="s">
        <v>407</v>
      </c>
      <c r="AC332" t="s">
        <v>839</v>
      </c>
      <c r="AD332" t="s">
        <v>838</v>
      </c>
      <c r="AE332">
        <v>10</v>
      </c>
      <c r="AF332">
        <v>1</v>
      </c>
      <c r="AH332" t="s">
        <v>408</v>
      </c>
      <c r="AJ332" t="s">
        <v>37</v>
      </c>
      <c r="AK332" t="s">
        <v>115</v>
      </c>
      <c r="AM332">
        <v>3415</v>
      </c>
      <c r="AN332">
        <v>2534</v>
      </c>
    </row>
    <row r="333" spans="1:40" x14ac:dyDescent="0.25">
      <c r="A333" t="s">
        <v>407</v>
      </c>
      <c r="B333" t="s">
        <v>407</v>
      </c>
      <c r="C333" t="s">
        <v>407</v>
      </c>
      <c r="D333" t="s">
        <v>407</v>
      </c>
      <c r="E333" t="s">
        <v>407</v>
      </c>
      <c r="F333" t="s">
        <v>407</v>
      </c>
      <c r="G333" t="s">
        <v>407</v>
      </c>
      <c r="H333" t="s">
        <v>407</v>
      </c>
      <c r="I333" t="s">
        <v>407</v>
      </c>
      <c r="J333" t="s">
        <v>407</v>
      </c>
      <c r="K333" t="s">
        <v>407</v>
      </c>
      <c r="L333" t="s">
        <v>407</v>
      </c>
      <c r="M333" t="s">
        <v>407</v>
      </c>
      <c r="N333" t="s">
        <v>407</v>
      </c>
      <c r="O333" t="s">
        <v>407</v>
      </c>
      <c r="P333" t="s">
        <v>407</v>
      </c>
      <c r="Q333" t="s">
        <v>407</v>
      </c>
      <c r="R333" t="s">
        <v>407</v>
      </c>
      <c r="S333" t="s">
        <v>407</v>
      </c>
      <c r="T333" t="s">
        <v>407</v>
      </c>
      <c r="U333" t="s">
        <v>407</v>
      </c>
      <c r="V333" t="s">
        <v>407</v>
      </c>
      <c r="W333" t="s">
        <v>407</v>
      </c>
      <c r="X333" t="s">
        <v>407</v>
      </c>
      <c r="Y333" t="s">
        <v>407</v>
      </c>
      <c r="Z333" t="s">
        <v>407</v>
      </c>
      <c r="AA333" t="s">
        <v>407</v>
      </c>
      <c r="AB333" t="s">
        <v>407</v>
      </c>
      <c r="AC333" t="s">
        <v>839</v>
      </c>
      <c r="AD333" t="s">
        <v>838</v>
      </c>
      <c r="AE333">
        <v>10</v>
      </c>
      <c r="AF333">
        <v>2</v>
      </c>
      <c r="AH333" t="s">
        <v>408</v>
      </c>
      <c r="AJ333" t="s">
        <v>37</v>
      </c>
      <c r="AK333" t="s">
        <v>115</v>
      </c>
      <c r="AM333">
        <v>4266</v>
      </c>
      <c r="AN333">
        <v>2609</v>
      </c>
    </row>
    <row r="334" spans="1:40" x14ac:dyDescent="0.25">
      <c r="A334" t="s">
        <v>407</v>
      </c>
      <c r="B334" t="s">
        <v>407</v>
      </c>
      <c r="C334" t="s">
        <v>407</v>
      </c>
      <c r="D334" t="s">
        <v>407</v>
      </c>
      <c r="E334" t="s">
        <v>407</v>
      </c>
      <c r="F334" t="s">
        <v>407</v>
      </c>
      <c r="G334" t="s">
        <v>407</v>
      </c>
      <c r="H334" t="s">
        <v>407</v>
      </c>
      <c r="I334" t="s">
        <v>407</v>
      </c>
      <c r="J334" t="s">
        <v>407</v>
      </c>
      <c r="K334" t="s">
        <v>407</v>
      </c>
      <c r="L334" t="s">
        <v>407</v>
      </c>
      <c r="M334" t="s">
        <v>407</v>
      </c>
      <c r="N334" t="s">
        <v>407</v>
      </c>
      <c r="O334" t="s">
        <v>407</v>
      </c>
      <c r="P334" t="s">
        <v>407</v>
      </c>
      <c r="Q334" t="s">
        <v>407</v>
      </c>
      <c r="R334" t="s">
        <v>407</v>
      </c>
      <c r="S334" t="s">
        <v>407</v>
      </c>
      <c r="T334" t="s">
        <v>407</v>
      </c>
      <c r="U334" t="s">
        <v>407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839</v>
      </c>
      <c r="AD334" t="s">
        <v>838</v>
      </c>
      <c r="AE334">
        <v>10</v>
      </c>
      <c r="AF334">
        <v>3</v>
      </c>
      <c r="AH334" t="s">
        <v>408</v>
      </c>
      <c r="AJ334" t="s">
        <v>37</v>
      </c>
      <c r="AK334" t="s">
        <v>115</v>
      </c>
      <c r="AM334">
        <v>3459</v>
      </c>
      <c r="AN334">
        <v>2776</v>
      </c>
    </row>
    <row r="335" spans="1:40" x14ac:dyDescent="0.25">
      <c r="A335" t="s">
        <v>407</v>
      </c>
      <c r="B335" t="s">
        <v>407</v>
      </c>
      <c r="C335" t="s">
        <v>407</v>
      </c>
      <c r="D335" t="s">
        <v>407</v>
      </c>
      <c r="E335" t="s">
        <v>407</v>
      </c>
      <c r="F335" t="s">
        <v>407</v>
      </c>
      <c r="G335" t="s">
        <v>407</v>
      </c>
      <c r="H335" t="s">
        <v>407</v>
      </c>
      <c r="I335" t="s">
        <v>407</v>
      </c>
      <c r="J335" t="s">
        <v>407</v>
      </c>
      <c r="K335" t="s">
        <v>407</v>
      </c>
      <c r="L335" t="s">
        <v>407</v>
      </c>
      <c r="M335" t="s">
        <v>407</v>
      </c>
      <c r="N335" t="s">
        <v>407</v>
      </c>
      <c r="O335" t="s">
        <v>407</v>
      </c>
      <c r="P335" t="s">
        <v>407</v>
      </c>
      <c r="Q335" t="s">
        <v>407</v>
      </c>
      <c r="R335" t="s">
        <v>407</v>
      </c>
      <c r="S335" t="s">
        <v>407</v>
      </c>
      <c r="T335" t="s">
        <v>407</v>
      </c>
      <c r="U335" t="s">
        <v>407</v>
      </c>
      <c r="V335" t="s">
        <v>407</v>
      </c>
      <c r="W335" t="s">
        <v>407</v>
      </c>
      <c r="X335" t="s">
        <v>407</v>
      </c>
      <c r="Y335" t="s">
        <v>407</v>
      </c>
      <c r="Z335" t="s">
        <v>407</v>
      </c>
      <c r="AA335" t="s">
        <v>407</v>
      </c>
      <c r="AB335" t="s">
        <v>407</v>
      </c>
      <c r="AC335" t="s">
        <v>839</v>
      </c>
      <c r="AD335" t="s">
        <v>838</v>
      </c>
      <c r="AE335">
        <v>10</v>
      </c>
      <c r="AF335">
        <v>4</v>
      </c>
      <c r="AH335" t="s">
        <v>408</v>
      </c>
      <c r="AJ335" t="s">
        <v>37</v>
      </c>
      <c r="AK335" t="s">
        <v>115</v>
      </c>
      <c r="AM335">
        <v>1432</v>
      </c>
      <c r="AN335">
        <v>2994</v>
      </c>
    </row>
    <row r="336" spans="1:40" x14ac:dyDescent="0.25">
      <c r="A336" t="s">
        <v>407</v>
      </c>
      <c r="B336" t="s">
        <v>407</v>
      </c>
      <c r="C336" t="s">
        <v>407</v>
      </c>
      <c r="D336" t="s">
        <v>407</v>
      </c>
      <c r="E336" t="s">
        <v>407</v>
      </c>
      <c r="F336" t="s">
        <v>407</v>
      </c>
      <c r="G336" t="s">
        <v>407</v>
      </c>
      <c r="H336" t="s">
        <v>407</v>
      </c>
      <c r="I336" t="s">
        <v>407</v>
      </c>
      <c r="J336" t="s">
        <v>407</v>
      </c>
      <c r="K336" t="s">
        <v>407</v>
      </c>
      <c r="L336" t="s">
        <v>407</v>
      </c>
      <c r="M336" t="s">
        <v>407</v>
      </c>
      <c r="N336" t="s">
        <v>407</v>
      </c>
      <c r="O336" t="s">
        <v>407</v>
      </c>
      <c r="P336" t="s">
        <v>407</v>
      </c>
      <c r="Q336" t="s">
        <v>407</v>
      </c>
      <c r="R336" t="s">
        <v>407</v>
      </c>
      <c r="S336" t="s">
        <v>407</v>
      </c>
      <c r="T336" t="s">
        <v>407</v>
      </c>
      <c r="U336" t="s">
        <v>407</v>
      </c>
      <c r="V336" t="s">
        <v>407</v>
      </c>
      <c r="W336" t="s">
        <v>407</v>
      </c>
      <c r="X336" t="s">
        <v>407</v>
      </c>
      <c r="Y336" t="s">
        <v>407</v>
      </c>
      <c r="Z336" t="s">
        <v>407</v>
      </c>
      <c r="AA336" t="s">
        <v>407</v>
      </c>
      <c r="AB336" t="s">
        <v>407</v>
      </c>
      <c r="AC336" t="s">
        <v>839</v>
      </c>
      <c r="AD336" t="s">
        <v>838</v>
      </c>
      <c r="AE336">
        <v>10</v>
      </c>
      <c r="AF336">
        <v>5</v>
      </c>
      <c r="AG336">
        <v>3</v>
      </c>
      <c r="AH336" t="s">
        <v>410</v>
      </c>
      <c r="AJ336" t="s">
        <v>40</v>
      </c>
      <c r="AK336" t="s">
        <v>118</v>
      </c>
      <c r="AM336">
        <v>2199</v>
      </c>
      <c r="AN336">
        <v>652</v>
      </c>
    </row>
    <row r="337" spans="1:40" x14ac:dyDescent="0.25">
      <c r="A337" t="s">
        <v>407</v>
      </c>
      <c r="B337" t="s">
        <v>407</v>
      </c>
      <c r="C337" t="s">
        <v>407</v>
      </c>
      <c r="D337" t="s">
        <v>407</v>
      </c>
      <c r="E337" t="s">
        <v>407</v>
      </c>
      <c r="F337" t="s">
        <v>407</v>
      </c>
      <c r="G337" t="s">
        <v>407</v>
      </c>
      <c r="H337" t="s">
        <v>407</v>
      </c>
      <c r="I337" t="s">
        <v>407</v>
      </c>
      <c r="J337" t="s">
        <v>407</v>
      </c>
      <c r="K337" t="s">
        <v>407</v>
      </c>
      <c r="L337" t="s">
        <v>407</v>
      </c>
      <c r="M337" t="s">
        <v>407</v>
      </c>
      <c r="N337" t="s">
        <v>407</v>
      </c>
      <c r="O337" t="s">
        <v>407</v>
      </c>
      <c r="P337" t="s">
        <v>407</v>
      </c>
      <c r="Q337" t="s">
        <v>407</v>
      </c>
      <c r="R337" t="s">
        <v>407</v>
      </c>
      <c r="S337" t="s">
        <v>407</v>
      </c>
      <c r="T337" t="s">
        <v>407</v>
      </c>
      <c r="U337" t="s">
        <v>407</v>
      </c>
      <c r="V337" t="s">
        <v>407</v>
      </c>
      <c r="W337" t="s">
        <v>407</v>
      </c>
      <c r="X337" t="s">
        <v>407</v>
      </c>
      <c r="Y337" t="s">
        <v>407</v>
      </c>
      <c r="Z337" t="s">
        <v>407</v>
      </c>
      <c r="AA337" t="s">
        <v>407</v>
      </c>
      <c r="AB337" t="s">
        <v>407</v>
      </c>
      <c r="AC337" t="s">
        <v>839</v>
      </c>
      <c r="AD337" t="s">
        <v>838</v>
      </c>
      <c r="AE337">
        <v>10</v>
      </c>
      <c r="AF337">
        <v>6</v>
      </c>
      <c r="AH337" t="s">
        <v>408</v>
      </c>
      <c r="AJ337" t="s">
        <v>37</v>
      </c>
      <c r="AK337" t="s">
        <v>115</v>
      </c>
      <c r="AM337">
        <v>4098</v>
      </c>
      <c r="AN337">
        <v>1009</v>
      </c>
    </row>
    <row r="338" spans="1:40" x14ac:dyDescent="0.25">
      <c r="A338" t="s">
        <v>407</v>
      </c>
      <c r="B338" t="s">
        <v>407</v>
      </c>
      <c r="C338" t="s">
        <v>407</v>
      </c>
      <c r="D338" t="s">
        <v>407</v>
      </c>
      <c r="E338" t="s">
        <v>407</v>
      </c>
      <c r="F338" t="s">
        <v>407</v>
      </c>
      <c r="G338" t="s">
        <v>407</v>
      </c>
      <c r="H338" t="s">
        <v>407</v>
      </c>
      <c r="I338" t="s">
        <v>407</v>
      </c>
      <c r="J338" t="s">
        <v>407</v>
      </c>
      <c r="K338" t="s">
        <v>407</v>
      </c>
      <c r="L338" t="s">
        <v>407</v>
      </c>
      <c r="M338" t="s">
        <v>407</v>
      </c>
      <c r="N338" t="s">
        <v>407</v>
      </c>
      <c r="O338" t="s">
        <v>407</v>
      </c>
      <c r="P338" t="s">
        <v>407</v>
      </c>
      <c r="Q338" t="s">
        <v>407</v>
      </c>
      <c r="R338" t="s">
        <v>407</v>
      </c>
      <c r="S338" t="s">
        <v>407</v>
      </c>
      <c r="T338" t="s">
        <v>407</v>
      </c>
      <c r="U338" t="s">
        <v>407</v>
      </c>
      <c r="V338" t="s">
        <v>407</v>
      </c>
      <c r="W338" t="s">
        <v>407</v>
      </c>
      <c r="X338" t="s">
        <v>407</v>
      </c>
      <c r="Y338" t="s">
        <v>407</v>
      </c>
      <c r="Z338" t="s">
        <v>407</v>
      </c>
      <c r="AA338" t="s">
        <v>407</v>
      </c>
      <c r="AB338" t="s">
        <v>407</v>
      </c>
      <c r="AC338" t="s">
        <v>839</v>
      </c>
      <c r="AD338" t="s">
        <v>838</v>
      </c>
      <c r="AE338">
        <v>10</v>
      </c>
      <c r="AF338">
        <v>7</v>
      </c>
      <c r="AH338" t="s">
        <v>408</v>
      </c>
      <c r="AJ338" t="s">
        <v>37</v>
      </c>
      <c r="AK338" t="s">
        <v>115</v>
      </c>
      <c r="AM338">
        <v>1683</v>
      </c>
      <c r="AN338">
        <v>993</v>
      </c>
    </row>
    <row r="339" spans="1:40" x14ac:dyDescent="0.25">
      <c r="A339" t="s">
        <v>407</v>
      </c>
      <c r="B339" t="s">
        <v>407</v>
      </c>
      <c r="C339" t="s">
        <v>407</v>
      </c>
      <c r="D339" t="s">
        <v>407</v>
      </c>
      <c r="E339" t="s">
        <v>407</v>
      </c>
      <c r="F339" t="s">
        <v>407</v>
      </c>
      <c r="G339" t="s">
        <v>407</v>
      </c>
      <c r="H339" t="s">
        <v>407</v>
      </c>
      <c r="I339" t="s">
        <v>407</v>
      </c>
      <c r="J339" t="s">
        <v>407</v>
      </c>
      <c r="K339" t="s">
        <v>407</v>
      </c>
      <c r="L339" t="s">
        <v>407</v>
      </c>
      <c r="M339" t="s">
        <v>407</v>
      </c>
      <c r="N339" t="s">
        <v>407</v>
      </c>
      <c r="O339" t="s">
        <v>407</v>
      </c>
      <c r="P339" t="s">
        <v>407</v>
      </c>
      <c r="Q339" t="s">
        <v>407</v>
      </c>
      <c r="R339" t="s">
        <v>407</v>
      </c>
      <c r="S339" t="s">
        <v>407</v>
      </c>
      <c r="T339" t="s">
        <v>407</v>
      </c>
      <c r="U339" t="s">
        <v>407</v>
      </c>
      <c r="V339" t="s">
        <v>407</v>
      </c>
      <c r="W339" t="s">
        <v>407</v>
      </c>
      <c r="X339" t="s">
        <v>407</v>
      </c>
      <c r="Y339" t="s">
        <v>407</v>
      </c>
      <c r="Z339" t="s">
        <v>407</v>
      </c>
      <c r="AA339" t="s">
        <v>407</v>
      </c>
      <c r="AB339" t="s">
        <v>407</v>
      </c>
      <c r="AC339" t="s">
        <v>839</v>
      </c>
      <c r="AD339" t="s">
        <v>838</v>
      </c>
      <c r="AE339">
        <v>10</v>
      </c>
      <c r="AF339">
        <v>8</v>
      </c>
      <c r="AH339" t="s">
        <v>416</v>
      </c>
      <c r="AJ339" t="s">
        <v>46</v>
      </c>
      <c r="AK339" t="s">
        <v>115</v>
      </c>
      <c r="AM339">
        <v>1584</v>
      </c>
      <c r="AN339">
        <v>3348</v>
      </c>
    </row>
    <row r="340" spans="1:40" x14ac:dyDescent="0.25">
      <c r="A340" t="s">
        <v>407</v>
      </c>
      <c r="B340" t="s">
        <v>407</v>
      </c>
      <c r="C340" t="s">
        <v>407</v>
      </c>
      <c r="D340" t="s">
        <v>407</v>
      </c>
      <c r="E340" t="s">
        <v>407</v>
      </c>
      <c r="F340" t="s">
        <v>407</v>
      </c>
      <c r="G340" t="s">
        <v>407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407</v>
      </c>
      <c r="P340" t="s">
        <v>407</v>
      </c>
      <c r="Q340" t="s">
        <v>407</v>
      </c>
      <c r="R340" t="s">
        <v>407</v>
      </c>
      <c r="S340" t="s">
        <v>407</v>
      </c>
      <c r="T340" t="s">
        <v>407</v>
      </c>
      <c r="U340" t="s">
        <v>407</v>
      </c>
      <c r="V340" t="s">
        <v>407</v>
      </c>
      <c r="W340" t="s">
        <v>407</v>
      </c>
      <c r="X340" t="s">
        <v>407</v>
      </c>
      <c r="Y340" t="s">
        <v>407</v>
      </c>
      <c r="Z340" t="s">
        <v>407</v>
      </c>
      <c r="AA340" t="s">
        <v>407</v>
      </c>
      <c r="AB340" t="s">
        <v>407</v>
      </c>
      <c r="AC340" t="s">
        <v>839</v>
      </c>
      <c r="AD340" t="s">
        <v>838</v>
      </c>
      <c r="AE340">
        <v>10</v>
      </c>
      <c r="AF340">
        <v>9</v>
      </c>
      <c r="AH340" t="s">
        <v>411</v>
      </c>
      <c r="AJ340" t="s">
        <v>41</v>
      </c>
      <c r="AK340" t="s">
        <v>119</v>
      </c>
      <c r="AM340">
        <v>1417</v>
      </c>
      <c r="AN340">
        <v>1893</v>
      </c>
    </row>
    <row r="341" spans="1:40" x14ac:dyDescent="0.25">
      <c r="A341" t="s">
        <v>407</v>
      </c>
      <c r="B341" t="s">
        <v>407</v>
      </c>
      <c r="C341" t="s">
        <v>407</v>
      </c>
      <c r="D341" t="s">
        <v>407</v>
      </c>
      <c r="E341" t="s">
        <v>407</v>
      </c>
      <c r="F341" t="s">
        <v>407</v>
      </c>
      <c r="G341" t="s">
        <v>407</v>
      </c>
      <c r="H341" t="s">
        <v>407</v>
      </c>
      <c r="I341" t="s">
        <v>407</v>
      </c>
      <c r="J341" t="s">
        <v>407</v>
      </c>
      <c r="K341" t="s">
        <v>407</v>
      </c>
      <c r="L341" t="s">
        <v>407</v>
      </c>
      <c r="M341" t="s">
        <v>407</v>
      </c>
      <c r="N341" t="s">
        <v>407</v>
      </c>
      <c r="O341" t="s">
        <v>407</v>
      </c>
      <c r="P341" t="s">
        <v>407</v>
      </c>
      <c r="Q341" t="s">
        <v>407</v>
      </c>
      <c r="R341" t="s">
        <v>407</v>
      </c>
      <c r="S341" t="s">
        <v>407</v>
      </c>
      <c r="T341" t="s">
        <v>407</v>
      </c>
      <c r="U341" t="s">
        <v>407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839</v>
      </c>
      <c r="AD341" t="s">
        <v>838</v>
      </c>
      <c r="AE341">
        <v>10</v>
      </c>
      <c r="AF341">
        <v>10</v>
      </c>
      <c r="AG341">
        <v>1</v>
      </c>
      <c r="AH341" t="s">
        <v>469</v>
      </c>
      <c r="AJ341" t="s">
        <v>79</v>
      </c>
      <c r="AK341" t="s">
        <v>114</v>
      </c>
      <c r="AM341">
        <v>2470</v>
      </c>
      <c r="AN341">
        <v>2608</v>
      </c>
    </row>
    <row r="342" spans="1:40" x14ac:dyDescent="0.25">
      <c r="A342" t="s">
        <v>407</v>
      </c>
      <c r="B342" t="s">
        <v>407</v>
      </c>
      <c r="C342" t="s">
        <v>407</v>
      </c>
      <c r="D342" t="s">
        <v>407</v>
      </c>
      <c r="E342" t="s">
        <v>407</v>
      </c>
      <c r="F342" t="s">
        <v>407</v>
      </c>
      <c r="G342" t="s">
        <v>407</v>
      </c>
      <c r="H342" t="s">
        <v>407</v>
      </c>
      <c r="I342" t="s">
        <v>407</v>
      </c>
      <c r="J342" t="s">
        <v>407</v>
      </c>
      <c r="K342" t="s">
        <v>407</v>
      </c>
      <c r="L342" t="s">
        <v>407</v>
      </c>
      <c r="M342" t="s">
        <v>407</v>
      </c>
      <c r="N342" t="s">
        <v>407</v>
      </c>
      <c r="O342" t="s">
        <v>407</v>
      </c>
      <c r="P342" t="s">
        <v>407</v>
      </c>
      <c r="Q342" t="s">
        <v>407</v>
      </c>
      <c r="R342" t="s">
        <v>407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407</v>
      </c>
      <c r="AC342" t="s">
        <v>841</v>
      </c>
      <c r="AD342" t="s">
        <v>840</v>
      </c>
      <c r="AE342">
        <v>10</v>
      </c>
      <c r="AF342">
        <v>1</v>
      </c>
      <c r="AG342">
        <v>1</v>
      </c>
      <c r="AH342" t="s">
        <v>412</v>
      </c>
      <c r="AJ342" t="s">
        <v>42</v>
      </c>
      <c r="AK342" t="s">
        <v>114</v>
      </c>
      <c r="AL342" t="s">
        <v>142</v>
      </c>
      <c r="AM342">
        <v>3051</v>
      </c>
      <c r="AN342">
        <v>491</v>
      </c>
    </row>
    <row r="343" spans="1:40" x14ac:dyDescent="0.25">
      <c r="A343" t="s">
        <v>407</v>
      </c>
      <c r="B343" t="s">
        <v>407</v>
      </c>
      <c r="C343" t="s">
        <v>407</v>
      </c>
      <c r="D343" t="s">
        <v>407</v>
      </c>
      <c r="E343" t="s">
        <v>407</v>
      </c>
      <c r="F343" t="s">
        <v>407</v>
      </c>
      <c r="G343" t="s">
        <v>407</v>
      </c>
      <c r="H343" t="s">
        <v>407</v>
      </c>
      <c r="I343" t="s">
        <v>407</v>
      </c>
      <c r="J343" t="s">
        <v>407</v>
      </c>
      <c r="K343" t="s">
        <v>407</v>
      </c>
      <c r="L343" t="s">
        <v>407</v>
      </c>
      <c r="M343" t="s">
        <v>407</v>
      </c>
      <c r="N343" t="s">
        <v>407</v>
      </c>
      <c r="O343" t="s">
        <v>407</v>
      </c>
      <c r="P343" t="s">
        <v>407</v>
      </c>
      <c r="Q343" t="s">
        <v>407</v>
      </c>
      <c r="R343" t="s">
        <v>407</v>
      </c>
      <c r="S343" t="s">
        <v>407</v>
      </c>
      <c r="T343" t="s">
        <v>407</v>
      </c>
      <c r="U343" t="s">
        <v>407</v>
      </c>
      <c r="V343" t="s">
        <v>407</v>
      </c>
      <c r="W343" t="s">
        <v>407</v>
      </c>
      <c r="X343" t="s">
        <v>407</v>
      </c>
      <c r="Y343" t="s">
        <v>407</v>
      </c>
      <c r="Z343" t="s">
        <v>407</v>
      </c>
      <c r="AA343" t="s">
        <v>407</v>
      </c>
      <c r="AB343" t="s">
        <v>407</v>
      </c>
      <c r="AC343" t="s">
        <v>841</v>
      </c>
      <c r="AD343" t="s">
        <v>840</v>
      </c>
      <c r="AE343">
        <v>10</v>
      </c>
      <c r="AF343">
        <v>2</v>
      </c>
      <c r="AG343">
        <v>3</v>
      </c>
      <c r="AH343" t="s">
        <v>410</v>
      </c>
      <c r="AJ343" t="s">
        <v>40</v>
      </c>
      <c r="AK343" t="s">
        <v>118</v>
      </c>
      <c r="AM343">
        <v>2803</v>
      </c>
      <c r="AN343">
        <v>3287</v>
      </c>
    </row>
    <row r="344" spans="1:40" x14ac:dyDescent="0.25">
      <c r="A344" t="s">
        <v>407</v>
      </c>
      <c r="B344" t="s">
        <v>407</v>
      </c>
      <c r="C344" t="s">
        <v>407</v>
      </c>
      <c r="D344" t="s">
        <v>407</v>
      </c>
      <c r="E344" t="s">
        <v>407</v>
      </c>
      <c r="F344" t="s">
        <v>407</v>
      </c>
      <c r="G344" t="s">
        <v>407</v>
      </c>
      <c r="H344" t="s">
        <v>407</v>
      </c>
      <c r="I344" t="s">
        <v>407</v>
      </c>
      <c r="J344" t="s">
        <v>407</v>
      </c>
      <c r="K344" t="s">
        <v>407</v>
      </c>
      <c r="L344" t="s">
        <v>407</v>
      </c>
      <c r="M344" t="s">
        <v>407</v>
      </c>
      <c r="N344" t="s">
        <v>407</v>
      </c>
      <c r="O344" t="s">
        <v>407</v>
      </c>
      <c r="P344" t="s">
        <v>407</v>
      </c>
      <c r="Q344" t="s">
        <v>407</v>
      </c>
      <c r="R344" t="s">
        <v>407</v>
      </c>
      <c r="S344" t="s">
        <v>407</v>
      </c>
      <c r="T344" t="s">
        <v>407</v>
      </c>
      <c r="U344" t="s">
        <v>407</v>
      </c>
      <c r="V344" t="s">
        <v>407</v>
      </c>
      <c r="W344" t="s">
        <v>407</v>
      </c>
      <c r="X344" t="s">
        <v>407</v>
      </c>
      <c r="Y344" t="s">
        <v>407</v>
      </c>
      <c r="Z344" t="s">
        <v>407</v>
      </c>
      <c r="AA344" t="s">
        <v>407</v>
      </c>
      <c r="AB344" t="s">
        <v>407</v>
      </c>
      <c r="AC344" t="s">
        <v>841</v>
      </c>
      <c r="AD344" t="s">
        <v>840</v>
      </c>
      <c r="AE344">
        <v>10</v>
      </c>
      <c r="AF344">
        <v>3</v>
      </c>
      <c r="AH344" t="s">
        <v>411</v>
      </c>
      <c r="AJ344" t="s">
        <v>41</v>
      </c>
      <c r="AK344" t="s">
        <v>119</v>
      </c>
      <c r="AM344">
        <v>3979</v>
      </c>
      <c r="AN344">
        <v>2776</v>
      </c>
    </row>
    <row r="345" spans="1:40" x14ac:dyDescent="0.25">
      <c r="A345" t="s">
        <v>407</v>
      </c>
      <c r="B345" t="s">
        <v>407</v>
      </c>
      <c r="C345" t="s">
        <v>407</v>
      </c>
      <c r="D345" t="s">
        <v>407</v>
      </c>
      <c r="E345" t="s">
        <v>407</v>
      </c>
      <c r="F345" t="s">
        <v>407</v>
      </c>
      <c r="G345" t="s">
        <v>407</v>
      </c>
      <c r="H345" t="s">
        <v>407</v>
      </c>
      <c r="I345" t="s">
        <v>407</v>
      </c>
      <c r="J345" t="s">
        <v>407</v>
      </c>
      <c r="K345" t="s">
        <v>407</v>
      </c>
      <c r="L345" t="s">
        <v>407</v>
      </c>
      <c r="M345" t="s">
        <v>407</v>
      </c>
      <c r="N345" t="s">
        <v>407</v>
      </c>
      <c r="O345" t="s">
        <v>407</v>
      </c>
      <c r="P345" t="s">
        <v>407</v>
      </c>
      <c r="Q345" t="s">
        <v>407</v>
      </c>
      <c r="R345" t="s">
        <v>407</v>
      </c>
      <c r="S345" t="s">
        <v>407</v>
      </c>
      <c r="T345" t="s">
        <v>407</v>
      </c>
      <c r="U345" t="s">
        <v>407</v>
      </c>
      <c r="V345" t="s">
        <v>407</v>
      </c>
      <c r="W345" t="s">
        <v>407</v>
      </c>
      <c r="X345" t="s">
        <v>407</v>
      </c>
      <c r="Y345" t="s">
        <v>407</v>
      </c>
      <c r="Z345" t="s">
        <v>407</v>
      </c>
      <c r="AA345" t="s">
        <v>407</v>
      </c>
      <c r="AB345" t="s">
        <v>407</v>
      </c>
      <c r="AC345" t="s">
        <v>841</v>
      </c>
      <c r="AD345" t="s">
        <v>840</v>
      </c>
      <c r="AE345">
        <v>10</v>
      </c>
      <c r="AF345">
        <v>4</v>
      </c>
      <c r="AG345">
        <v>3</v>
      </c>
      <c r="AH345" t="s">
        <v>410</v>
      </c>
      <c r="AJ345" t="s">
        <v>40</v>
      </c>
      <c r="AK345" t="s">
        <v>118</v>
      </c>
      <c r="AM345">
        <v>4367</v>
      </c>
      <c r="AN345">
        <v>1412</v>
      </c>
    </row>
    <row r="346" spans="1:40" x14ac:dyDescent="0.25">
      <c r="A346" t="s">
        <v>407</v>
      </c>
      <c r="B346" t="s">
        <v>407</v>
      </c>
      <c r="C346" t="s">
        <v>407</v>
      </c>
      <c r="D346" t="s">
        <v>407</v>
      </c>
      <c r="E346" t="s">
        <v>407</v>
      </c>
      <c r="F346" t="s">
        <v>407</v>
      </c>
      <c r="G346" t="s">
        <v>407</v>
      </c>
      <c r="H346" t="s">
        <v>407</v>
      </c>
      <c r="I346" t="s">
        <v>407</v>
      </c>
      <c r="J346" t="s">
        <v>407</v>
      </c>
      <c r="K346" t="s">
        <v>407</v>
      </c>
      <c r="L346" t="s">
        <v>407</v>
      </c>
      <c r="M346" t="s">
        <v>407</v>
      </c>
      <c r="N346" t="s">
        <v>407</v>
      </c>
      <c r="O346" t="s">
        <v>407</v>
      </c>
      <c r="P346" t="s">
        <v>407</v>
      </c>
      <c r="Q346" t="s">
        <v>407</v>
      </c>
      <c r="R346" t="s">
        <v>407</v>
      </c>
      <c r="S346" t="s">
        <v>407</v>
      </c>
      <c r="T346" t="s">
        <v>407</v>
      </c>
      <c r="U346" t="s">
        <v>407</v>
      </c>
      <c r="V346" t="s">
        <v>407</v>
      </c>
      <c r="W346" t="s">
        <v>407</v>
      </c>
      <c r="X346" t="s">
        <v>407</v>
      </c>
      <c r="Y346" t="s">
        <v>407</v>
      </c>
      <c r="Z346" t="s">
        <v>407</v>
      </c>
      <c r="AA346" t="s">
        <v>407</v>
      </c>
      <c r="AB346" t="s">
        <v>407</v>
      </c>
      <c r="AC346" t="s">
        <v>841</v>
      </c>
      <c r="AD346" t="s">
        <v>840</v>
      </c>
      <c r="AE346">
        <v>10</v>
      </c>
      <c r="AF346">
        <v>5</v>
      </c>
      <c r="AG346">
        <v>3</v>
      </c>
      <c r="AH346" t="s">
        <v>410</v>
      </c>
      <c r="AJ346" t="s">
        <v>40</v>
      </c>
      <c r="AK346" t="s">
        <v>118</v>
      </c>
      <c r="AM346">
        <v>1978</v>
      </c>
      <c r="AN346">
        <v>1547</v>
      </c>
    </row>
    <row r="347" spans="1:40" x14ac:dyDescent="0.25">
      <c r="A347" t="s">
        <v>407</v>
      </c>
      <c r="B347" t="s">
        <v>407</v>
      </c>
      <c r="C347" t="s">
        <v>407</v>
      </c>
      <c r="D347" t="s">
        <v>407</v>
      </c>
      <c r="E347" t="s">
        <v>407</v>
      </c>
      <c r="F347" t="s">
        <v>407</v>
      </c>
      <c r="G347" t="s">
        <v>407</v>
      </c>
      <c r="H347" t="s">
        <v>407</v>
      </c>
      <c r="I347" t="s">
        <v>407</v>
      </c>
      <c r="J347" t="s">
        <v>407</v>
      </c>
      <c r="K347" t="s">
        <v>407</v>
      </c>
      <c r="L347" t="s">
        <v>407</v>
      </c>
      <c r="M347" t="s">
        <v>407</v>
      </c>
      <c r="N347" t="s">
        <v>407</v>
      </c>
      <c r="O347" t="s">
        <v>407</v>
      </c>
      <c r="P347" t="s">
        <v>407</v>
      </c>
      <c r="Q347" t="s">
        <v>407</v>
      </c>
      <c r="R347" t="s">
        <v>407</v>
      </c>
      <c r="S347" t="s">
        <v>407</v>
      </c>
      <c r="T347" t="s">
        <v>407</v>
      </c>
      <c r="U347" t="s">
        <v>407</v>
      </c>
      <c r="V347" t="s">
        <v>407</v>
      </c>
      <c r="W347" t="s">
        <v>407</v>
      </c>
      <c r="X347" t="s">
        <v>407</v>
      </c>
      <c r="Y347" t="s">
        <v>407</v>
      </c>
      <c r="Z347" t="s">
        <v>407</v>
      </c>
      <c r="AA347" t="s">
        <v>407</v>
      </c>
      <c r="AB347" t="s">
        <v>407</v>
      </c>
      <c r="AC347" t="s">
        <v>841</v>
      </c>
      <c r="AD347" t="s">
        <v>840</v>
      </c>
      <c r="AE347">
        <v>10</v>
      </c>
      <c r="AF347">
        <v>6</v>
      </c>
      <c r="AH347" t="s">
        <v>425</v>
      </c>
      <c r="AJ347" t="s">
        <v>51</v>
      </c>
      <c r="AK347" t="s">
        <v>115</v>
      </c>
      <c r="AM347">
        <v>1497</v>
      </c>
      <c r="AN347">
        <v>668</v>
      </c>
    </row>
    <row r="348" spans="1:40" x14ac:dyDescent="0.25">
      <c r="A348" t="s">
        <v>407</v>
      </c>
      <c r="B348" t="s">
        <v>407</v>
      </c>
      <c r="C348" t="s">
        <v>407</v>
      </c>
      <c r="D348" t="s">
        <v>407</v>
      </c>
      <c r="E348" t="s">
        <v>407</v>
      </c>
      <c r="F348" t="s">
        <v>407</v>
      </c>
      <c r="G348" t="s">
        <v>407</v>
      </c>
      <c r="H348" t="s">
        <v>407</v>
      </c>
      <c r="I348" t="s">
        <v>407</v>
      </c>
      <c r="J348" t="s">
        <v>407</v>
      </c>
      <c r="K348" t="s">
        <v>407</v>
      </c>
      <c r="L348" t="s">
        <v>407</v>
      </c>
      <c r="M348" t="s">
        <v>407</v>
      </c>
      <c r="N348" t="s">
        <v>407</v>
      </c>
      <c r="O348" t="s">
        <v>407</v>
      </c>
      <c r="P348" t="s">
        <v>407</v>
      </c>
      <c r="Q348" t="s">
        <v>407</v>
      </c>
      <c r="R348" t="s">
        <v>407</v>
      </c>
      <c r="S348" t="s">
        <v>407</v>
      </c>
      <c r="T348" t="s">
        <v>407</v>
      </c>
      <c r="U348" t="s">
        <v>407</v>
      </c>
      <c r="V348" t="s">
        <v>407</v>
      </c>
      <c r="W348" t="s">
        <v>407</v>
      </c>
      <c r="X348" t="s">
        <v>407</v>
      </c>
      <c r="Y348" t="s">
        <v>407</v>
      </c>
      <c r="Z348" t="s">
        <v>407</v>
      </c>
      <c r="AA348" t="s">
        <v>407</v>
      </c>
      <c r="AB348" t="s">
        <v>407</v>
      </c>
      <c r="AC348" t="s">
        <v>841</v>
      </c>
      <c r="AD348" t="s">
        <v>840</v>
      </c>
      <c r="AE348">
        <v>10</v>
      </c>
      <c r="AF348">
        <v>7</v>
      </c>
      <c r="AH348" t="s">
        <v>425</v>
      </c>
      <c r="AJ348" t="s">
        <v>51</v>
      </c>
      <c r="AK348" t="s">
        <v>115</v>
      </c>
      <c r="AM348">
        <v>4318</v>
      </c>
      <c r="AN348">
        <v>902</v>
      </c>
    </row>
    <row r="349" spans="1:40" x14ac:dyDescent="0.25">
      <c r="A349" t="s">
        <v>407</v>
      </c>
      <c r="B349" t="s">
        <v>407</v>
      </c>
      <c r="C349" t="s">
        <v>407</v>
      </c>
      <c r="D349" t="s">
        <v>407</v>
      </c>
      <c r="E349" t="s">
        <v>407</v>
      </c>
      <c r="F349" t="s">
        <v>407</v>
      </c>
      <c r="G349" t="s">
        <v>407</v>
      </c>
      <c r="H349" t="s">
        <v>407</v>
      </c>
      <c r="I349" t="s">
        <v>407</v>
      </c>
      <c r="J349" t="s">
        <v>407</v>
      </c>
      <c r="K349" t="s">
        <v>407</v>
      </c>
      <c r="L349" t="s">
        <v>407</v>
      </c>
      <c r="M349" t="s">
        <v>407</v>
      </c>
      <c r="N349" t="s">
        <v>407</v>
      </c>
      <c r="O349" t="s">
        <v>407</v>
      </c>
      <c r="P349" t="s">
        <v>407</v>
      </c>
      <c r="Q349" t="s">
        <v>407</v>
      </c>
      <c r="R349" t="s">
        <v>407</v>
      </c>
      <c r="S349" t="s">
        <v>407</v>
      </c>
      <c r="T349" t="s">
        <v>407</v>
      </c>
      <c r="U349" t="s">
        <v>407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407</v>
      </c>
      <c r="AB349" t="s">
        <v>407</v>
      </c>
      <c r="AC349" t="s">
        <v>841</v>
      </c>
      <c r="AD349" t="s">
        <v>840</v>
      </c>
      <c r="AE349">
        <v>10</v>
      </c>
      <c r="AF349">
        <v>8</v>
      </c>
      <c r="AG349">
        <v>1</v>
      </c>
      <c r="AH349" t="s">
        <v>409</v>
      </c>
      <c r="AJ349" t="s">
        <v>38</v>
      </c>
      <c r="AK349" t="s">
        <v>114</v>
      </c>
      <c r="AM349">
        <v>3732</v>
      </c>
      <c r="AN349">
        <v>711</v>
      </c>
    </row>
    <row r="350" spans="1:40" x14ac:dyDescent="0.25">
      <c r="A350" t="s">
        <v>407</v>
      </c>
      <c r="B350" t="s">
        <v>407</v>
      </c>
      <c r="C350" t="s">
        <v>407</v>
      </c>
      <c r="D350" t="s">
        <v>407</v>
      </c>
      <c r="E350" t="s">
        <v>407</v>
      </c>
      <c r="F350" t="s">
        <v>407</v>
      </c>
      <c r="G350" t="s">
        <v>407</v>
      </c>
      <c r="H350" t="s">
        <v>407</v>
      </c>
      <c r="I350" t="s">
        <v>407</v>
      </c>
      <c r="J350" t="s">
        <v>407</v>
      </c>
      <c r="K350" t="s">
        <v>407</v>
      </c>
      <c r="L350" t="s">
        <v>407</v>
      </c>
      <c r="M350" t="s">
        <v>407</v>
      </c>
      <c r="N350" t="s">
        <v>407</v>
      </c>
      <c r="O350" t="s">
        <v>407</v>
      </c>
      <c r="P350" t="s">
        <v>407</v>
      </c>
      <c r="Q350" t="s">
        <v>407</v>
      </c>
      <c r="R350" t="s">
        <v>407</v>
      </c>
      <c r="S350" t="s">
        <v>407</v>
      </c>
      <c r="T350" t="s">
        <v>407</v>
      </c>
      <c r="U350" t="s">
        <v>407</v>
      </c>
      <c r="V350" t="s">
        <v>407</v>
      </c>
      <c r="W350" t="s">
        <v>407</v>
      </c>
      <c r="X350" t="s">
        <v>407</v>
      </c>
      <c r="Y350" t="s">
        <v>407</v>
      </c>
      <c r="Z350" t="s">
        <v>407</v>
      </c>
      <c r="AA350" t="s">
        <v>407</v>
      </c>
      <c r="AB350" t="s">
        <v>407</v>
      </c>
      <c r="AC350" t="s">
        <v>841</v>
      </c>
      <c r="AD350" t="s">
        <v>840</v>
      </c>
      <c r="AE350">
        <v>10</v>
      </c>
      <c r="AF350">
        <v>9</v>
      </c>
      <c r="AH350" t="s">
        <v>415</v>
      </c>
      <c r="AJ350" t="s">
        <v>44</v>
      </c>
      <c r="AK350" t="s">
        <v>120</v>
      </c>
      <c r="AM350">
        <v>3710</v>
      </c>
      <c r="AN350">
        <v>875</v>
      </c>
    </row>
    <row r="351" spans="1:40" x14ac:dyDescent="0.25">
      <c r="A351" t="s">
        <v>407</v>
      </c>
      <c r="B351" t="s">
        <v>407</v>
      </c>
      <c r="C351" t="s">
        <v>407</v>
      </c>
      <c r="D351" t="s">
        <v>407</v>
      </c>
      <c r="E351" t="s">
        <v>407</v>
      </c>
      <c r="F351" t="s">
        <v>407</v>
      </c>
      <c r="G351" t="s">
        <v>407</v>
      </c>
      <c r="H351" t="s">
        <v>407</v>
      </c>
      <c r="I351" t="s">
        <v>407</v>
      </c>
      <c r="J351" t="s">
        <v>407</v>
      </c>
      <c r="K351" t="s">
        <v>407</v>
      </c>
      <c r="L351" t="s">
        <v>407</v>
      </c>
      <c r="M351" t="s">
        <v>407</v>
      </c>
      <c r="N351" t="s">
        <v>407</v>
      </c>
      <c r="O351" t="s">
        <v>407</v>
      </c>
      <c r="P351" t="s">
        <v>407</v>
      </c>
      <c r="Q351" t="s">
        <v>407</v>
      </c>
      <c r="R351" t="s">
        <v>407</v>
      </c>
      <c r="S351" t="s">
        <v>407</v>
      </c>
      <c r="T351" t="s">
        <v>407</v>
      </c>
      <c r="U351" t="s">
        <v>407</v>
      </c>
      <c r="V351" t="s">
        <v>407</v>
      </c>
      <c r="W351" t="s">
        <v>407</v>
      </c>
      <c r="X351" t="s">
        <v>407</v>
      </c>
      <c r="Y351" t="s">
        <v>407</v>
      </c>
      <c r="Z351" t="s">
        <v>407</v>
      </c>
      <c r="AA351" t="s">
        <v>407</v>
      </c>
      <c r="AB351" t="s">
        <v>407</v>
      </c>
      <c r="AC351" t="s">
        <v>841</v>
      </c>
      <c r="AD351" t="s">
        <v>840</v>
      </c>
      <c r="AE351">
        <v>10</v>
      </c>
      <c r="AF351">
        <v>10</v>
      </c>
      <c r="AH351" t="s">
        <v>408</v>
      </c>
      <c r="AJ351" t="s">
        <v>37</v>
      </c>
      <c r="AK351" t="s">
        <v>115</v>
      </c>
      <c r="AM351">
        <v>1198</v>
      </c>
      <c r="AN351">
        <v>1337</v>
      </c>
    </row>
    <row r="352" spans="1:40" x14ac:dyDescent="0.25">
      <c r="A352" t="s">
        <v>407</v>
      </c>
      <c r="B352" t="s">
        <v>407</v>
      </c>
      <c r="C352" t="s">
        <v>407</v>
      </c>
      <c r="D352" t="s">
        <v>407</v>
      </c>
      <c r="E352" t="s">
        <v>407</v>
      </c>
      <c r="F352" t="s">
        <v>407</v>
      </c>
      <c r="G352" t="s">
        <v>407</v>
      </c>
      <c r="H352" t="s">
        <v>407</v>
      </c>
      <c r="I352" t="s">
        <v>407</v>
      </c>
      <c r="J352" t="s">
        <v>407</v>
      </c>
      <c r="K352" t="s">
        <v>407</v>
      </c>
      <c r="L352" t="s">
        <v>407</v>
      </c>
      <c r="M352" t="s">
        <v>407</v>
      </c>
      <c r="N352" t="s">
        <v>407</v>
      </c>
      <c r="O352" t="s">
        <v>407</v>
      </c>
      <c r="P352" t="s">
        <v>407</v>
      </c>
      <c r="Q352" t="s">
        <v>407</v>
      </c>
      <c r="R352" t="s">
        <v>407</v>
      </c>
      <c r="S352" t="s">
        <v>407</v>
      </c>
      <c r="T352" t="s">
        <v>407</v>
      </c>
      <c r="U352" t="s">
        <v>407</v>
      </c>
      <c r="V352" t="s">
        <v>407</v>
      </c>
      <c r="W352" t="s">
        <v>407</v>
      </c>
      <c r="X352" t="s">
        <v>407</v>
      </c>
      <c r="Y352" t="s">
        <v>407</v>
      </c>
      <c r="Z352" t="s">
        <v>407</v>
      </c>
      <c r="AA352" t="s">
        <v>407</v>
      </c>
      <c r="AB352" t="s">
        <v>407</v>
      </c>
      <c r="AC352" t="s">
        <v>843</v>
      </c>
      <c r="AD352" t="s">
        <v>842</v>
      </c>
      <c r="AE352">
        <v>10</v>
      </c>
      <c r="AF352">
        <v>1</v>
      </c>
      <c r="AH352" t="s">
        <v>411</v>
      </c>
      <c r="AJ352" t="s">
        <v>41</v>
      </c>
      <c r="AK352" t="s">
        <v>119</v>
      </c>
      <c r="AM352">
        <v>2185</v>
      </c>
      <c r="AN352">
        <v>2434</v>
      </c>
    </row>
    <row r="353" spans="1:40" x14ac:dyDescent="0.25">
      <c r="A353" t="s">
        <v>407</v>
      </c>
      <c r="B353" t="s">
        <v>407</v>
      </c>
      <c r="C353" t="s">
        <v>407</v>
      </c>
      <c r="D353" t="s">
        <v>407</v>
      </c>
      <c r="E353" t="s">
        <v>407</v>
      </c>
      <c r="F353" t="s">
        <v>407</v>
      </c>
      <c r="G353" t="s">
        <v>407</v>
      </c>
      <c r="H353" t="s">
        <v>407</v>
      </c>
      <c r="I353" t="s">
        <v>407</v>
      </c>
      <c r="J353" t="s">
        <v>407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407</v>
      </c>
      <c r="R353" t="s">
        <v>407</v>
      </c>
      <c r="S353" t="s">
        <v>407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407</v>
      </c>
      <c r="Z353" t="s">
        <v>407</v>
      </c>
      <c r="AA353" t="s">
        <v>407</v>
      </c>
      <c r="AB353" t="s">
        <v>407</v>
      </c>
      <c r="AC353" t="s">
        <v>843</v>
      </c>
      <c r="AD353" t="s">
        <v>842</v>
      </c>
      <c r="AE353">
        <v>10</v>
      </c>
      <c r="AF353">
        <v>2</v>
      </c>
      <c r="AG353">
        <v>1</v>
      </c>
      <c r="AH353" t="s">
        <v>409</v>
      </c>
      <c r="AJ353" t="s">
        <v>38</v>
      </c>
      <c r="AK353" t="s">
        <v>114</v>
      </c>
      <c r="AM353">
        <v>2897</v>
      </c>
      <c r="AN353">
        <v>870</v>
      </c>
    </row>
    <row r="354" spans="1:40" x14ac:dyDescent="0.25">
      <c r="A354" t="s">
        <v>407</v>
      </c>
      <c r="B354" t="s">
        <v>407</v>
      </c>
      <c r="C354" t="s">
        <v>407</v>
      </c>
      <c r="D354" t="s">
        <v>407</v>
      </c>
      <c r="E354" t="s">
        <v>407</v>
      </c>
      <c r="F354" t="s">
        <v>407</v>
      </c>
      <c r="G354" t="s">
        <v>407</v>
      </c>
      <c r="H354" t="s">
        <v>407</v>
      </c>
      <c r="I354" t="s">
        <v>407</v>
      </c>
      <c r="J354" t="s">
        <v>407</v>
      </c>
      <c r="K354" t="s">
        <v>407</v>
      </c>
      <c r="L354" t="s">
        <v>407</v>
      </c>
      <c r="M354" t="s">
        <v>407</v>
      </c>
      <c r="N354" t="s">
        <v>407</v>
      </c>
      <c r="O354" t="s">
        <v>407</v>
      </c>
      <c r="P354" t="s">
        <v>407</v>
      </c>
      <c r="Q354" t="s">
        <v>407</v>
      </c>
      <c r="R354" t="s">
        <v>407</v>
      </c>
      <c r="S354" t="s">
        <v>407</v>
      </c>
      <c r="T354" t="s">
        <v>407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843</v>
      </c>
      <c r="AD354" t="s">
        <v>842</v>
      </c>
      <c r="AE354">
        <v>10</v>
      </c>
      <c r="AF354">
        <v>3</v>
      </c>
      <c r="AH354" t="s">
        <v>408</v>
      </c>
      <c r="AJ354" t="s">
        <v>37</v>
      </c>
      <c r="AK354" t="s">
        <v>115</v>
      </c>
      <c r="AM354">
        <v>1940</v>
      </c>
      <c r="AN354">
        <v>2595</v>
      </c>
    </row>
    <row r="355" spans="1:40" x14ac:dyDescent="0.25">
      <c r="A355" t="s">
        <v>407</v>
      </c>
      <c r="B355" t="s">
        <v>407</v>
      </c>
      <c r="C355" t="s">
        <v>407</v>
      </c>
      <c r="D355" t="s">
        <v>407</v>
      </c>
      <c r="E355" t="s">
        <v>407</v>
      </c>
      <c r="F355" t="s">
        <v>407</v>
      </c>
      <c r="G355" t="s">
        <v>407</v>
      </c>
      <c r="H355" t="s">
        <v>407</v>
      </c>
      <c r="I355" t="s">
        <v>407</v>
      </c>
      <c r="J355" t="s">
        <v>407</v>
      </c>
      <c r="K355" t="s">
        <v>407</v>
      </c>
      <c r="L355" t="s">
        <v>407</v>
      </c>
      <c r="M355" t="s">
        <v>407</v>
      </c>
      <c r="N355" t="s">
        <v>407</v>
      </c>
      <c r="O355" t="s">
        <v>407</v>
      </c>
      <c r="P355" t="s">
        <v>407</v>
      </c>
      <c r="Q355" t="s">
        <v>407</v>
      </c>
      <c r="R355" t="s">
        <v>407</v>
      </c>
      <c r="S355" t="s">
        <v>407</v>
      </c>
      <c r="T355" t="s">
        <v>407</v>
      </c>
      <c r="U355" t="s">
        <v>407</v>
      </c>
      <c r="V355" t="s">
        <v>407</v>
      </c>
      <c r="W355" t="s">
        <v>407</v>
      </c>
      <c r="X355" t="s">
        <v>407</v>
      </c>
      <c r="Y355" t="s">
        <v>407</v>
      </c>
      <c r="Z355" t="s">
        <v>407</v>
      </c>
      <c r="AA355" t="s">
        <v>407</v>
      </c>
      <c r="AB355" t="s">
        <v>407</v>
      </c>
      <c r="AC355" t="s">
        <v>843</v>
      </c>
      <c r="AD355" t="s">
        <v>842</v>
      </c>
      <c r="AE355">
        <v>10</v>
      </c>
      <c r="AF355">
        <v>4</v>
      </c>
      <c r="AH355" t="s">
        <v>411</v>
      </c>
      <c r="AJ355" t="s">
        <v>41</v>
      </c>
      <c r="AK355" t="s">
        <v>119</v>
      </c>
      <c r="AM355">
        <v>1344</v>
      </c>
      <c r="AN355">
        <v>762</v>
      </c>
    </row>
    <row r="356" spans="1:40" x14ac:dyDescent="0.25">
      <c r="A356" t="s">
        <v>407</v>
      </c>
      <c r="B356" t="s">
        <v>407</v>
      </c>
      <c r="C356" t="s">
        <v>407</v>
      </c>
      <c r="D356" t="s">
        <v>407</v>
      </c>
      <c r="E356" t="s">
        <v>407</v>
      </c>
      <c r="F356" t="s">
        <v>407</v>
      </c>
      <c r="G356" t="s">
        <v>407</v>
      </c>
      <c r="H356" t="s">
        <v>407</v>
      </c>
      <c r="I356" t="s">
        <v>407</v>
      </c>
      <c r="J356" t="s">
        <v>407</v>
      </c>
      <c r="K356" t="s">
        <v>407</v>
      </c>
      <c r="L356" t="s">
        <v>407</v>
      </c>
      <c r="M356" t="s">
        <v>407</v>
      </c>
      <c r="N356" t="s">
        <v>407</v>
      </c>
      <c r="O356" t="s">
        <v>407</v>
      </c>
      <c r="P356" t="s">
        <v>407</v>
      </c>
      <c r="Q356" t="s">
        <v>407</v>
      </c>
      <c r="R356" t="s">
        <v>407</v>
      </c>
      <c r="S356" t="s">
        <v>407</v>
      </c>
      <c r="T356" t="s">
        <v>407</v>
      </c>
      <c r="U356" t="s">
        <v>407</v>
      </c>
      <c r="V356" t="s">
        <v>407</v>
      </c>
      <c r="W356" t="s">
        <v>407</v>
      </c>
      <c r="X356" t="s">
        <v>407</v>
      </c>
      <c r="Y356" t="s">
        <v>407</v>
      </c>
      <c r="Z356" t="s">
        <v>407</v>
      </c>
      <c r="AA356" t="s">
        <v>407</v>
      </c>
      <c r="AB356" t="s">
        <v>407</v>
      </c>
      <c r="AC356" t="s">
        <v>843</v>
      </c>
      <c r="AD356" t="s">
        <v>842</v>
      </c>
      <c r="AE356">
        <v>10</v>
      </c>
      <c r="AF356">
        <v>5</v>
      </c>
      <c r="AH356" t="s">
        <v>408</v>
      </c>
      <c r="AJ356" t="s">
        <v>37</v>
      </c>
      <c r="AK356" t="s">
        <v>115</v>
      </c>
      <c r="AM356">
        <v>2106</v>
      </c>
      <c r="AN356">
        <v>2340</v>
      </c>
    </row>
    <row r="357" spans="1:40" x14ac:dyDescent="0.25">
      <c r="A357" t="s">
        <v>407</v>
      </c>
      <c r="B357" t="s">
        <v>407</v>
      </c>
      <c r="C357" t="s">
        <v>407</v>
      </c>
      <c r="D357" t="s">
        <v>407</v>
      </c>
      <c r="E357" t="s">
        <v>407</v>
      </c>
      <c r="F357" t="s">
        <v>407</v>
      </c>
      <c r="G357" t="s">
        <v>407</v>
      </c>
      <c r="H357" t="s">
        <v>407</v>
      </c>
      <c r="I357" t="s">
        <v>407</v>
      </c>
      <c r="J357" t="s">
        <v>407</v>
      </c>
      <c r="K357" t="s">
        <v>407</v>
      </c>
      <c r="L357" t="s">
        <v>407</v>
      </c>
      <c r="M357" t="s">
        <v>407</v>
      </c>
      <c r="N357" t="s">
        <v>407</v>
      </c>
      <c r="O357" t="s">
        <v>407</v>
      </c>
      <c r="P357" t="s">
        <v>407</v>
      </c>
      <c r="Q357" t="s">
        <v>407</v>
      </c>
      <c r="R357" t="s">
        <v>407</v>
      </c>
      <c r="S357" t="s">
        <v>407</v>
      </c>
      <c r="T357" t="s">
        <v>407</v>
      </c>
      <c r="U357" t="s">
        <v>407</v>
      </c>
      <c r="V357" t="s">
        <v>407</v>
      </c>
      <c r="W357" t="s">
        <v>407</v>
      </c>
      <c r="X357" t="s">
        <v>407</v>
      </c>
      <c r="Y357" t="s">
        <v>407</v>
      </c>
      <c r="Z357" t="s">
        <v>407</v>
      </c>
      <c r="AA357" t="s">
        <v>407</v>
      </c>
      <c r="AB357" t="s">
        <v>407</v>
      </c>
      <c r="AC357" t="s">
        <v>843</v>
      </c>
      <c r="AD357" t="s">
        <v>842</v>
      </c>
      <c r="AE357">
        <v>10</v>
      </c>
      <c r="AF357">
        <v>6</v>
      </c>
      <c r="AG357">
        <v>3</v>
      </c>
      <c r="AH357" t="s">
        <v>410</v>
      </c>
      <c r="AJ357" t="s">
        <v>40</v>
      </c>
      <c r="AK357" t="s">
        <v>118</v>
      </c>
      <c r="AM357">
        <v>1536</v>
      </c>
      <c r="AN357">
        <v>444</v>
      </c>
    </row>
    <row r="358" spans="1:40" x14ac:dyDescent="0.25">
      <c r="A358" t="s">
        <v>407</v>
      </c>
      <c r="B358" t="s">
        <v>407</v>
      </c>
      <c r="C358" t="s">
        <v>407</v>
      </c>
      <c r="D358" t="s">
        <v>407</v>
      </c>
      <c r="E358" t="s">
        <v>407</v>
      </c>
      <c r="F358" t="s">
        <v>407</v>
      </c>
      <c r="G358" t="s">
        <v>407</v>
      </c>
      <c r="H358" t="s">
        <v>407</v>
      </c>
      <c r="I358" t="s">
        <v>407</v>
      </c>
      <c r="J358" t="s">
        <v>407</v>
      </c>
      <c r="K358" t="s">
        <v>407</v>
      </c>
      <c r="L358" t="s">
        <v>407</v>
      </c>
      <c r="M358" t="s">
        <v>407</v>
      </c>
      <c r="N358" t="s">
        <v>407</v>
      </c>
      <c r="O358" t="s">
        <v>407</v>
      </c>
      <c r="P358" t="s">
        <v>407</v>
      </c>
      <c r="Q358" t="s">
        <v>407</v>
      </c>
      <c r="R358" t="s">
        <v>407</v>
      </c>
      <c r="S358" t="s">
        <v>407</v>
      </c>
      <c r="T358" t="s">
        <v>407</v>
      </c>
      <c r="U358" t="s">
        <v>407</v>
      </c>
      <c r="V358" t="s">
        <v>407</v>
      </c>
      <c r="W358" t="s">
        <v>407</v>
      </c>
      <c r="X358" t="s">
        <v>407</v>
      </c>
      <c r="Y358" t="s">
        <v>407</v>
      </c>
      <c r="Z358" t="s">
        <v>407</v>
      </c>
      <c r="AA358" t="s">
        <v>407</v>
      </c>
      <c r="AB358" t="s">
        <v>407</v>
      </c>
      <c r="AC358" t="s">
        <v>843</v>
      </c>
      <c r="AD358" t="s">
        <v>842</v>
      </c>
      <c r="AE358">
        <v>10</v>
      </c>
      <c r="AF358">
        <v>7</v>
      </c>
      <c r="AG358">
        <v>3</v>
      </c>
      <c r="AH358" t="s">
        <v>410</v>
      </c>
      <c r="AJ358" t="s">
        <v>40</v>
      </c>
      <c r="AK358" t="s">
        <v>118</v>
      </c>
      <c r="AM358">
        <v>1321</v>
      </c>
      <c r="AN358">
        <v>290</v>
      </c>
    </row>
    <row r="359" spans="1:40" x14ac:dyDescent="0.25">
      <c r="A359" t="s">
        <v>407</v>
      </c>
      <c r="B359" t="s">
        <v>407</v>
      </c>
      <c r="C359" t="s">
        <v>407</v>
      </c>
      <c r="D359" t="s">
        <v>407</v>
      </c>
      <c r="E359" t="s">
        <v>407</v>
      </c>
      <c r="F359" t="s">
        <v>407</v>
      </c>
      <c r="G359" t="s">
        <v>407</v>
      </c>
      <c r="H359" t="s">
        <v>407</v>
      </c>
      <c r="I359" t="s">
        <v>407</v>
      </c>
      <c r="J359" t="s">
        <v>407</v>
      </c>
      <c r="K359" t="s">
        <v>407</v>
      </c>
      <c r="L359" t="s">
        <v>407</v>
      </c>
      <c r="M359" t="s">
        <v>407</v>
      </c>
      <c r="N359" t="s">
        <v>407</v>
      </c>
      <c r="O359" t="s">
        <v>407</v>
      </c>
      <c r="P359" t="s">
        <v>407</v>
      </c>
      <c r="Q359" t="s">
        <v>407</v>
      </c>
      <c r="R359" t="s">
        <v>407</v>
      </c>
      <c r="S359" t="s">
        <v>407</v>
      </c>
      <c r="T359" t="s">
        <v>407</v>
      </c>
      <c r="U359" t="s">
        <v>407</v>
      </c>
      <c r="V359" t="s">
        <v>407</v>
      </c>
      <c r="W359" t="s">
        <v>407</v>
      </c>
      <c r="X359" t="s">
        <v>407</v>
      </c>
      <c r="Y359" t="s">
        <v>407</v>
      </c>
      <c r="Z359" t="s">
        <v>407</v>
      </c>
      <c r="AA359" t="s">
        <v>407</v>
      </c>
      <c r="AB359" t="s">
        <v>407</v>
      </c>
      <c r="AC359" t="s">
        <v>843</v>
      </c>
      <c r="AD359" t="s">
        <v>842</v>
      </c>
      <c r="AE359">
        <v>10</v>
      </c>
      <c r="AF359">
        <v>8</v>
      </c>
      <c r="AH359" t="s">
        <v>408</v>
      </c>
      <c r="AJ359" t="s">
        <v>37</v>
      </c>
      <c r="AK359" t="s">
        <v>115</v>
      </c>
      <c r="AM359">
        <v>4215</v>
      </c>
      <c r="AN359">
        <v>2363</v>
      </c>
    </row>
    <row r="360" spans="1:40" x14ac:dyDescent="0.25">
      <c r="A360" t="s">
        <v>407</v>
      </c>
      <c r="B360" t="s">
        <v>407</v>
      </c>
      <c r="C360" t="s">
        <v>407</v>
      </c>
      <c r="D360" t="s">
        <v>407</v>
      </c>
      <c r="E360" t="s">
        <v>407</v>
      </c>
      <c r="F360" t="s">
        <v>407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407</v>
      </c>
      <c r="M360" t="s">
        <v>407</v>
      </c>
      <c r="N360" t="s">
        <v>407</v>
      </c>
      <c r="O360" t="s">
        <v>407</v>
      </c>
      <c r="P360" t="s">
        <v>407</v>
      </c>
      <c r="Q360" t="s">
        <v>407</v>
      </c>
      <c r="R360" t="s">
        <v>407</v>
      </c>
      <c r="S360" t="s">
        <v>407</v>
      </c>
      <c r="T360" t="s">
        <v>407</v>
      </c>
      <c r="U360" t="s">
        <v>407</v>
      </c>
      <c r="V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407</v>
      </c>
      <c r="AB360" t="s">
        <v>407</v>
      </c>
      <c r="AC360" t="s">
        <v>843</v>
      </c>
      <c r="AD360" t="s">
        <v>842</v>
      </c>
      <c r="AE360">
        <v>10</v>
      </c>
      <c r="AF360">
        <v>9</v>
      </c>
      <c r="AH360" t="s">
        <v>408</v>
      </c>
      <c r="AJ360" t="s">
        <v>37</v>
      </c>
      <c r="AK360" t="s">
        <v>115</v>
      </c>
      <c r="AM360">
        <v>4305</v>
      </c>
      <c r="AN360">
        <v>3306</v>
      </c>
    </row>
    <row r="361" spans="1:40" x14ac:dyDescent="0.25">
      <c r="A361" t="s">
        <v>407</v>
      </c>
      <c r="B361" t="s">
        <v>407</v>
      </c>
      <c r="C361" t="s">
        <v>407</v>
      </c>
      <c r="D361" t="s">
        <v>407</v>
      </c>
      <c r="E361" t="s">
        <v>407</v>
      </c>
      <c r="F361" t="s">
        <v>407</v>
      </c>
      <c r="G361" t="s">
        <v>407</v>
      </c>
      <c r="H361" t="s">
        <v>407</v>
      </c>
      <c r="I361" t="s">
        <v>407</v>
      </c>
      <c r="J361" t="s">
        <v>407</v>
      </c>
      <c r="K361" t="s">
        <v>407</v>
      </c>
      <c r="L361" t="s">
        <v>407</v>
      </c>
      <c r="M361" t="s">
        <v>407</v>
      </c>
      <c r="N361" t="s">
        <v>407</v>
      </c>
      <c r="O361" t="s">
        <v>407</v>
      </c>
      <c r="P361" t="s">
        <v>407</v>
      </c>
      <c r="Q361" t="s">
        <v>407</v>
      </c>
      <c r="R361" t="s">
        <v>407</v>
      </c>
      <c r="S361" t="s">
        <v>407</v>
      </c>
      <c r="T361" t="s">
        <v>407</v>
      </c>
      <c r="U361" t="s">
        <v>407</v>
      </c>
      <c r="V361" t="s">
        <v>407</v>
      </c>
      <c r="W361" t="s">
        <v>407</v>
      </c>
      <c r="X361" t="s">
        <v>407</v>
      </c>
      <c r="Y361" t="s">
        <v>407</v>
      </c>
      <c r="Z361" t="s">
        <v>407</v>
      </c>
      <c r="AA361" t="s">
        <v>407</v>
      </c>
      <c r="AB361" t="s">
        <v>407</v>
      </c>
      <c r="AC361" t="s">
        <v>843</v>
      </c>
      <c r="AD361" t="s">
        <v>842</v>
      </c>
      <c r="AE361">
        <v>10</v>
      </c>
      <c r="AF361">
        <v>10</v>
      </c>
      <c r="AH361" t="s">
        <v>416</v>
      </c>
      <c r="AJ361" t="s">
        <v>46</v>
      </c>
      <c r="AK361" t="s">
        <v>115</v>
      </c>
      <c r="AM361">
        <v>2820</v>
      </c>
      <c r="AN361">
        <v>2950</v>
      </c>
    </row>
    <row r="362" spans="1:40" x14ac:dyDescent="0.25">
      <c r="A362" t="s">
        <v>407</v>
      </c>
      <c r="B362" t="s">
        <v>407</v>
      </c>
      <c r="C362" t="s">
        <v>407</v>
      </c>
      <c r="D362" t="s">
        <v>407</v>
      </c>
      <c r="E362" t="s">
        <v>407</v>
      </c>
      <c r="F362" t="s">
        <v>407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407</v>
      </c>
      <c r="M362" t="s">
        <v>407</v>
      </c>
      <c r="N362" t="s">
        <v>407</v>
      </c>
      <c r="O362" t="s">
        <v>407</v>
      </c>
      <c r="P362" t="s">
        <v>407</v>
      </c>
      <c r="Q362" t="s">
        <v>407</v>
      </c>
      <c r="R362" t="s">
        <v>407</v>
      </c>
      <c r="S362" t="s">
        <v>407</v>
      </c>
      <c r="T362" t="s">
        <v>407</v>
      </c>
      <c r="U362" t="s">
        <v>407</v>
      </c>
      <c r="V362" t="s">
        <v>407</v>
      </c>
      <c r="W362" t="s">
        <v>407</v>
      </c>
      <c r="X362" t="s">
        <v>407</v>
      </c>
      <c r="Y362" t="s">
        <v>407</v>
      </c>
      <c r="Z362" t="s">
        <v>407</v>
      </c>
      <c r="AA362" t="s">
        <v>407</v>
      </c>
      <c r="AB362" t="s">
        <v>407</v>
      </c>
      <c r="AC362" t="s">
        <v>845</v>
      </c>
      <c r="AD362" t="s">
        <v>844</v>
      </c>
      <c r="AE362">
        <v>10</v>
      </c>
      <c r="AF362">
        <v>1</v>
      </c>
      <c r="AH362" t="s">
        <v>416</v>
      </c>
      <c r="AJ362" t="s">
        <v>46</v>
      </c>
      <c r="AK362" t="s">
        <v>115</v>
      </c>
      <c r="AM362">
        <v>2217</v>
      </c>
      <c r="AN362">
        <v>1206</v>
      </c>
    </row>
    <row r="363" spans="1:40" x14ac:dyDescent="0.25">
      <c r="A363" t="s">
        <v>407</v>
      </c>
      <c r="B363" t="s">
        <v>407</v>
      </c>
      <c r="C363" t="s">
        <v>407</v>
      </c>
      <c r="D363" t="s">
        <v>407</v>
      </c>
      <c r="E363" t="s">
        <v>407</v>
      </c>
      <c r="F363" t="s">
        <v>407</v>
      </c>
      <c r="G363" t="s">
        <v>407</v>
      </c>
      <c r="H363" t="s">
        <v>407</v>
      </c>
      <c r="I363" t="s">
        <v>407</v>
      </c>
      <c r="J363" t="s">
        <v>407</v>
      </c>
      <c r="K363" t="s">
        <v>407</v>
      </c>
      <c r="L363" t="s">
        <v>407</v>
      </c>
      <c r="M363" t="s">
        <v>407</v>
      </c>
      <c r="N363" t="s">
        <v>407</v>
      </c>
      <c r="O363" t="s">
        <v>407</v>
      </c>
      <c r="P363" t="s">
        <v>407</v>
      </c>
      <c r="Q363" t="s">
        <v>407</v>
      </c>
      <c r="R363" t="s">
        <v>407</v>
      </c>
      <c r="S363" t="s">
        <v>407</v>
      </c>
      <c r="T363" t="s">
        <v>407</v>
      </c>
      <c r="U363" t="s">
        <v>407</v>
      </c>
      <c r="V363" t="s">
        <v>407</v>
      </c>
      <c r="W363" t="s">
        <v>407</v>
      </c>
      <c r="X363" t="s">
        <v>407</v>
      </c>
      <c r="Y363" t="s">
        <v>407</v>
      </c>
      <c r="Z363" t="s">
        <v>407</v>
      </c>
      <c r="AA363" t="s">
        <v>407</v>
      </c>
      <c r="AB363" t="s">
        <v>407</v>
      </c>
      <c r="AC363" t="s">
        <v>845</v>
      </c>
      <c r="AD363" t="s">
        <v>844</v>
      </c>
      <c r="AE363">
        <v>10</v>
      </c>
      <c r="AF363">
        <v>2</v>
      </c>
      <c r="AH363" t="s">
        <v>408</v>
      </c>
      <c r="AJ363" t="s">
        <v>37</v>
      </c>
      <c r="AK363" t="s">
        <v>115</v>
      </c>
      <c r="AM363">
        <v>2986</v>
      </c>
      <c r="AN363">
        <v>1829</v>
      </c>
    </row>
    <row r="364" spans="1:40" x14ac:dyDescent="0.25">
      <c r="A364" t="s">
        <v>407</v>
      </c>
      <c r="B364" t="s">
        <v>407</v>
      </c>
      <c r="C364" t="s">
        <v>407</v>
      </c>
      <c r="D364" t="s">
        <v>407</v>
      </c>
      <c r="E364" t="s">
        <v>407</v>
      </c>
      <c r="F364" t="s">
        <v>407</v>
      </c>
      <c r="G364" t="s">
        <v>407</v>
      </c>
      <c r="H364" t="s">
        <v>407</v>
      </c>
      <c r="I364" t="s">
        <v>407</v>
      </c>
      <c r="J364" t="s">
        <v>407</v>
      </c>
      <c r="K364" t="s">
        <v>407</v>
      </c>
      <c r="L364" t="s">
        <v>407</v>
      </c>
      <c r="M364" t="s">
        <v>407</v>
      </c>
      <c r="N364" t="s">
        <v>407</v>
      </c>
      <c r="O364" t="s">
        <v>407</v>
      </c>
      <c r="P364" t="s">
        <v>407</v>
      </c>
      <c r="Q364" t="s">
        <v>407</v>
      </c>
      <c r="R364" t="s">
        <v>407</v>
      </c>
      <c r="S364" t="s">
        <v>407</v>
      </c>
      <c r="T364" t="s">
        <v>407</v>
      </c>
      <c r="U364" t="s">
        <v>407</v>
      </c>
      <c r="V364" t="s">
        <v>407</v>
      </c>
      <c r="W364" t="s">
        <v>407</v>
      </c>
      <c r="X364" t="s">
        <v>407</v>
      </c>
      <c r="Y364" t="s">
        <v>407</v>
      </c>
      <c r="Z364" t="s">
        <v>407</v>
      </c>
      <c r="AA364" t="s">
        <v>407</v>
      </c>
      <c r="AB364" t="s">
        <v>407</v>
      </c>
      <c r="AC364" t="s">
        <v>845</v>
      </c>
      <c r="AD364" t="s">
        <v>844</v>
      </c>
      <c r="AE364">
        <v>10</v>
      </c>
      <c r="AF364">
        <v>3</v>
      </c>
      <c r="AH364" t="s">
        <v>411</v>
      </c>
      <c r="AJ364" t="s">
        <v>41</v>
      </c>
      <c r="AK364" t="s">
        <v>119</v>
      </c>
      <c r="AM364">
        <v>2108</v>
      </c>
      <c r="AN364">
        <v>306</v>
      </c>
    </row>
    <row r="365" spans="1:40" x14ac:dyDescent="0.25">
      <c r="A365" t="s">
        <v>407</v>
      </c>
      <c r="B365" t="s">
        <v>407</v>
      </c>
      <c r="C365" t="s">
        <v>407</v>
      </c>
      <c r="D365" t="s">
        <v>407</v>
      </c>
      <c r="E365" t="s">
        <v>407</v>
      </c>
      <c r="F365" t="s">
        <v>407</v>
      </c>
      <c r="G365" t="s">
        <v>407</v>
      </c>
      <c r="H365" t="s">
        <v>407</v>
      </c>
      <c r="I365" t="s">
        <v>407</v>
      </c>
      <c r="J365" t="s">
        <v>407</v>
      </c>
      <c r="K365" t="s">
        <v>407</v>
      </c>
      <c r="L365" t="s">
        <v>407</v>
      </c>
      <c r="M365" t="s">
        <v>407</v>
      </c>
      <c r="N365" t="s">
        <v>407</v>
      </c>
      <c r="O365" t="s">
        <v>407</v>
      </c>
      <c r="P365" t="s">
        <v>407</v>
      </c>
      <c r="Q365" t="s">
        <v>407</v>
      </c>
      <c r="R365" t="s">
        <v>407</v>
      </c>
      <c r="S365" t="s">
        <v>407</v>
      </c>
      <c r="T365" t="s">
        <v>407</v>
      </c>
      <c r="U365" t="s">
        <v>407</v>
      </c>
      <c r="V365" t="s">
        <v>407</v>
      </c>
      <c r="W365" t="s">
        <v>407</v>
      </c>
      <c r="X365" t="s">
        <v>407</v>
      </c>
      <c r="Y365" t="s">
        <v>407</v>
      </c>
      <c r="Z365" t="s">
        <v>407</v>
      </c>
      <c r="AA365" t="s">
        <v>407</v>
      </c>
      <c r="AB365" t="s">
        <v>407</v>
      </c>
      <c r="AC365" t="s">
        <v>845</v>
      </c>
      <c r="AD365" t="s">
        <v>844</v>
      </c>
      <c r="AE365">
        <v>10</v>
      </c>
      <c r="AF365">
        <v>4</v>
      </c>
      <c r="AH365" t="s">
        <v>408</v>
      </c>
      <c r="AJ365" t="s">
        <v>37</v>
      </c>
      <c r="AK365" t="s">
        <v>115</v>
      </c>
      <c r="AM365">
        <v>2134</v>
      </c>
      <c r="AN365">
        <v>1508</v>
      </c>
    </row>
    <row r="366" spans="1:40" x14ac:dyDescent="0.25">
      <c r="A366" t="s">
        <v>407</v>
      </c>
      <c r="B366" t="s">
        <v>407</v>
      </c>
      <c r="C366" t="s">
        <v>407</v>
      </c>
      <c r="D366" t="s">
        <v>407</v>
      </c>
      <c r="E366" t="s">
        <v>407</v>
      </c>
      <c r="F366" t="s">
        <v>407</v>
      </c>
      <c r="G366" t="s">
        <v>407</v>
      </c>
      <c r="H366" t="s">
        <v>407</v>
      </c>
      <c r="I366" t="s">
        <v>407</v>
      </c>
      <c r="J366" t="s">
        <v>407</v>
      </c>
      <c r="K366" t="s">
        <v>407</v>
      </c>
      <c r="L366" t="s">
        <v>407</v>
      </c>
      <c r="M366" t="s">
        <v>407</v>
      </c>
      <c r="N366" t="s">
        <v>407</v>
      </c>
      <c r="O366" t="s">
        <v>407</v>
      </c>
      <c r="P366" t="s">
        <v>407</v>
      </c>
      <c r="Q366" t="s">
        <v>407</v>
      </c>
      <c r="R366" t="s">
        <v>407</v>
      </c>
      <c r="S366" t="s">
        <v>407</v>
      </c>
      <c r="T366" t="s">
        <v>407</v>
      </c>
      <c r="U366" t="s">
        <v>407</v>
      </c>
      <c r="V366" t="s">
        <v>407</v>
      </c>
      <c r="W366" t="s">
        <v>407</v>
      </c>
      <c r="X366" t="s">
        <v>407</v>
      </c>
      <c r="Y366" t="s">
        <v>407</v>
      </c>
      <c r="Z366" t="s">
        <v>407</v>
      </c>
      <c r="AA366" t="s">
        <v>407</v>
      </c>
      <c r="AB366" t="s">
        <v>407</v>
      </c>
      <c r="AC366" t="s">
        <v>845</v>
      </c>
      <c r="AD366" t="s">
        <v>844</v>
      </c>
      <c r="AE366">
        <v>10</v>
      </c>
      <c r="AF366">
        <v>5</v>
      </c>
      <c r="AH366" t="s">
        <v>408</v>
      </c>
      <c r="AJ366" t="s">
        <v>37</v>
      </c>
      <c r="AK366" t="s">
        <v>115</v>
      </c>
      <c r="AM366">
        <v>2281</v>
      </c>
      <c r="AN366">
        <v>1151</v>
      </c>
    </row>
    <row r="367" spans="1:40" x14ac:dyDescent="0.25">
      <c r="A367" t="s">
        <v>407</v>
      </c>
      <c r="B367" t="s">
        <v>407</v>
      </c>
      <c r="C367" t="s">
        <v>407</v>
      </c>
      <c r="D367" t="s">
        <v>407</v>
      </c>
      <c r="E367" t="s">
        <v>407</v>
      </c>
      <c r="F367" t="s">
        <v>407</v>
      </c>
      <c r="G367" t="s">
        <v>407</v>
      </c>
      <c r="H367" t="s">
        <v>407</v>
      </c>
      <c r="I367" t="s">
        <v>407</v>
      </c>
      <c r="J367" t="s">
        <v>407</v>
      </c>
      <c r="K367" t="s">
        <v>407</v>
      </c>
      <c r="L367" t="s">
        <v>407</v>
      </c>
      <c r="M367" t="s">
        <v>407</v>
      </c>
      <c r="N367" t="s">
        <v>407</v>
      </c>
      <c r="O367" t="s">
        <v>407</v>
      </c>
      <c r="P367" t="s">
        <v>407</v>
      </c>
      <c r="Q367" t="s">
        <v>407</v>
      </c>
      <c r="R367" t="s">
        <v>407</v>
      </c>
      <c r="S367" t="s">
        <v>407</v>
      </c>
      <c r="T367" t="s">
        <v>407</v>
      </c>
      <c r="U367" t="s">
        <v>407</v>
      </c>
      <c r="V367" t="s">
        <v>407</v>
      </c>
      <c r="W367" t="s">
        <v>407</v>
      </c>
      <c r="X367" t="s">
        <v>407</v>
      </c>
      <c r="Y367" t="s">
        <v>407</v>
      </c>
      <c r="Z367" t="s">
        <v>407</v>
      </c>
      <c r="AA367" t="s">
        <v>407</v>
      </c>
      <c r="AB367" t="s">
        <v>407</v>
      </c>
      <c r="AC367" t="s">
        <v>845</v>
      </c>
      <c r="AD367" t="s">
        <v>844</v>
      </c>
      <c r="AE367">
        <v>10</v>
      </c>
      <c r="AF367">
        <v>6</v>
      </c>
      <c r="AH367" t="s">
        <v>408</v>
      </c>
      <c r="AJ367" t="s">
        <v>37</v>
      </c>
      <c r="AK367" t="s">
        <v>115</v>
      </c>
      <c r="AM367">
        <v>3691</v>
      </c>
      <c r="AN367">
        <v>1360</v>
      </c>
    </row>
    <row r="368" spans="1:40" x14ac:dyDescent="0.25">
      <c r="A368" t="s">
        <v>407</v>
      </c>
      <c r="B368" t="s">
        <v>407</v>
      </c>
      <c r="C368" t="s">
        <v>407</v>
      </c>
      <c r="D368" t="s">
        <v>407</v>
      </c>
      <c r="E368" t="s">
        <v>407</v>
      </c>
      <c r="F368" t="s">
        <v>407</v>
      </c>
      <c r="G368" t="s">
        <v>407</v>
      </c>
      <c r="H368" t="s">
        <v>407</v>
      </c>
      <c r="I368" t="s">
        <v>407</v>
      </c>
      <c r="J368" t="s">
        <v>407</v>
      </c>
      <c r="K368" t="s">
        <v>407</v>
      </c>
      <c r="L368" t="s">
        <v>407</v>
      </c>
      <c r="M368" t="s">
        <v>407</v>
      </c>
      <c r="N368" t="s">
        <v>407</v>
      </c>
      <c r="O368" t="s">
        <v>407</v>
      </c>
      <c r="P368" t="s">
        <v>407</v>
      </c>
      <c r="Q368" t="s">
        <v>407</v>
      </c>
      <c r="R368" t="s">
        <v>407</v>
      </c>
      <c r="S368" t="s">
        <v>407</v>
      </c>
      <c r="T368" t="s">
        <v>407</v>
      </c>
      <c r="U368" t="s">
        <v>407</v>
      </c>
      <c r="V368" t="s">
        <v>407</v>
      </c>
      <c r="W368" t="s">
        <v>407</v>
      </c>
      <c r="X368" t="s">
        <v>407</v>
      </c>
      <c r="Y368" t="s">
        <v>407</v>
      </c>
      <c r="Z368" t="s">
        <v>407</v>
      </c>
      <c r="AA368" t="s">
        <v>407</v>
      </c>
      <c r="AB368" t="s">
        <v>407</v>
      </c>
      <c r="AC368" t="s">
        <v>845</v>
      </c>
      <c r="AD368" t="s">
        <v>844</v>
      </c>
      <c r="AE368">
        <v>10</v>
      </c>
      <c r="AF368">
        <v>7</v>
      </c>
      <c r="AG368">
        <v>3</v>
      </c>
      <c r="AH368" t="s">
        <v>410</v>
      </c>
      <c r="AJ368" t="s">
        <v>40</v>
      </c>
      <c r="AK368" t="s">
        <v>118</v>
      </c>
      <c r="AM368">
        <v>3413</v>
      </c>
      <c r="AN368">
        <v>1117</v>
      </c>
    </row>
    <row r="369" spans="1:40" x14ac:dyDescent="0.25">
      <c r="A369" t="s">
        <v>407</v>
      </c>
      <c r="B369" t="s">
        <v>407</v>
      </c>
      <c r="C369" t="s">
        <v>407</v>
      </c>
      <c r="D369" t="s">
        <v>407</v>
      </c>
      <c r="E369" t="s">
        <v>407</v>
      </c>
      <c r="F369" t="s">
        <v>407</v>
      </c>
      <c r="G369" t="s">
        <v>407</v>
      </c>
      <c r="H369" t="s">
        <v>407</v>
      </c>
      <c r="I369" t="s">
        <v>407</v>
      </c>
      <c r="J369" t="s">
        <v>407</v>
      </c>
      <c r="K369" t="s">
        <v>407</v>
      </c>
      <c r="L369" t="s">
        <v>407</v>
      </c>
      <c r="M369" t="s">
        <v>407</v>
      </c>
      <c r="N369" t="s">
        <v>407</v>
      </c>
      <c r="O369" t="s">
        <v>407</v>
      </c>
      <c r="P369" t="s">
        <v>407</v>
      </c>
      <c r="Q369" t="s">
        <v>407</v>
      </c>
      <c r="R369" t="s">
        <v>407</v>
      </c>
      <c r="S369" t="s">
        <v>407</v>
      </c>
      <c r="T369" t="s">
        <v>407</v>
      </c>
      <c r="U369" t="s">
        <v>407</v>
      </c>
      <c r="V369" t="s">
        <v>407</v>
      </c>
      <c r="W369" t="s">
        <v>407</v>
      </c>
      <c r="X369" t="s">
        <v>407</v>
      </c>
      <c r="Y369" t="s">
        <v>407</v>
      </c>
      <c r="Z369" t="s">
        <v>407</v>
      </c>
      <c r="AA369" t="s">
        <v>407</v>
      </c>
      <c r="AB369" t="s">
        <v>407</v>
      </c>
      <c r="AC369" t="s">
        <v>845</v>
      </c>
      <c r="AD369" t="s">
        <v>844</v>
      </c>
      <c r="AE369">
        <v>10</v>
      </c>
      <c r="AF369">
        <v>8</v>
      </c>
      <c r="AH369" t="s">
        <v>415</v>
      </c>
      <c r="AJ369" t="s">
        <v>44</v>
      </c>
      <c r="AK369" t="s">
        <v>120</v>
      </c>
      <c r="AM369">
        <v>1572</v>
      </c>
      <c r="AN369">
        <v>1469</v>
      </c>
    </row>
    <row r="370" spans="1:40" x14ac:dyDescent="0.25">
      <c r="A370" t="s">
        <v>407</v>
      </c>
      <c r="B370" t="s">
        <v>407</v>
      </c>
      <c r="C370" t="s">
        <v>407</v>
      </c>
      <c r="D370" t="s">
        <v>407</v>
      </c>
      <c r="E370" t="s">
        <v>407</v>
      </c>
      <c r="F370" t="s">
        <v>407</v>
      </c>
      <c r="G370" t="s">
        <v>407</v>
      </c>
      <c r="H370" t="s">
        <v>407</v>
      </c>
      <c r="I370" t="s">
        <v>407</v>
      </c>
      <c r="J370" t="s">
        <v>407</v>
      </c>
      <c r="K370" t="s">
        <v>407</v>
      </c>
      <c r="L370" t="s">
        <v>407</v>
      </c>
      <c r="M370" t="s">
        <v>407</v>
      </c>
      <c r="N370" t="s">
        <v>407</v>
      </c>
      <c r="O370" t="s">
        <v>407</v>
      </c>
      <c r="P370" t="s">
        <v>407</v>
      </c>
      <c r="Q370" t="s">
        <v>407</v>
      </c>
      <c r="R370" t="s">
        <v>407</v>
      </c>
      <c r="S370" t="s">
        <v>407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407</v>
      </c>
      <c r="AA370" t="s">
        <v>407</v>
      </c>
      <c r="AB370" t="s">
        <v>407</v>
      </c>
      <c r="AC370" t="s">
        <v>845</v>
      </c>
      <c r="AD370" t="s">
        <v>844</v>
      </c>
      <c r="AE370">
        <v>10</v>
      </c>
      <c r="AF370">
        <v>9</v>
      </c>
      <c r="AH370" t="s">
        <v>408</v>
      </c>
      <c r="AJ370" t="s">
        <v>37</v>
      </c>
      <c r="AK370" t="s">
        <v>115</v>
      </c>
      <c r="AM370">
        <v>1158</v>
      </c>
      <c r="AN370">
        <v>395</v>
      </c>
    </row>
    <row r="371" spans="1:40" x14ac:dyDescent="0.25">
      <c r="A371" t="s">
        <v>407</v>
      </c>
      <c r="B371" t="s">
        <v>407</v>
      </c>
      <c r="C371" t="s">
        <v>407</v>
      </c>
      <c r="D371" t="s">
        <v>407</v>
      </c>
      <c r="E371" t="s">
        <v>407</v>
      </c>
      <c r="F371" t="s">
        <v>407</v>
      </c>
      <c r="G371" t="s">
        <v>407</v>
      </c>
      <c r="H371" t="s">
        <v>407</v>
      </c>
      <c r="I371" t="s">
        <v>407</v>
      </c>
      <c r="J371" t="s">
        <v>407</v>
      </c>
      <c r="K371" t="s">
        <v>407</v>
      </c>
      <c r="L371" t="s">
        <v>407</v>
      </c>
      <c r="M371" t="s">
        <v>407</v>
      </c>
      <c r="N371" t="s">
        <v>407</v>
      </c>
      <c r="O371" t="s">
        <v>407</v>
      </c>
      <c r="P371" t="s">
        <v>407</v>
      </c>
      <c r="Q371" t="s">
        <v>407</v>
      </c>
      <c r="R371" t="s">
        <v>407</v>
      </c>
      <c r="S371" t="s">
        <v>407</v>
      </c>
      <c r="T371" t="s">
        <v>407</v>
      </c>
      <c r="U371" t="s">
        <v>407</v>
      </c>
      <c r="V371" t="s">
        <v>407</v>
      </c>
      <c r="W371" t="s">
        <v>407</v>
      </c>
      <c r="X371" t="s">
        <v>407</v>
      </c>
      <c r="Y371" t="s">
        <v>407</v>
      </c>
      <c r="Z371" t="s">
        <v>407</v>
      </c>
      <c r="AA371" t="s">
        <v>407</v>
      </c>
      <c r="AB371" t="s">
        <v>407</v>
      </c>
      <c r="AC371" t="s">
        <v>845</v>
      </c>
      <c r="AD371" t="s">
        <v>844</v>
      </c>
      <c r="AE371">
        <v>10</v>
      </c>
      <c r="AF371">
        <v>10</v>
      </c>
      <c r="AH371" t="s">
        <v>408</v>
      </c>
      <c r="AJ371" t="s">
        <v>37</v>
      </c>
      <c r="AK371" t="s">
        <v>115</v>
      </c>
      <c r="AM371">
        <v>3402</v>
      </c>
      <c r="AN371">
        <v>2423</v>
      </c>
    </row>
    <row r="372" spans="1:40" x14ac:dyDescent="0.25">
      <c r="A372" t="s">
        <v>407</v>
      </c>
      <c r="B372" t="s">
        <v>407</v>
      </c>
      <c r="C372" t="s">
        <v>407</v>
      </c>
      <c r="D372" t="s">
        <v>407</v>
      </c>
      <c r="E372" t="s">
        <v>407</v>
      </c>
      <c r="F372" t="s">
        <v>407</v>
      </c>
      <c r="G372" t="s">
        <v>407</v>
      </c>
      <c r="H372" t="s">
        <v>407</v>
      </c>
      <c r="I372" t="s">
        <v>407</v>
      </c>
      <c r="J372" t="s">
        <v>407</v>
      </c>
      <c r="K372" t="s">
        <v>407</v>
      </c>
      <c r="L372" t="s">
        <v>407</v>
      </c>
      <c r="M372" t="s">
        <v>407</v>
      </c>
      <c r="N372" t="s">
        <v>407</v>
      </c>
      <c r="O372" t="s">
        <v>407</v>
      </c>
      <c r="P372" t="s">
        <v>407</v>
      </c>
      <c r="Q372" t="s">
        <v>407</v>
      </c>
      <c r="R372" t="s">
        <v>407</v>
      </c>
      <c r="S372" t="s">
        <v>407</v>
      </c>
      <c r="T372" t="s">
        <v>407</v>
      </c>
      <c r="U372" t="s">
        <v>407</v>
      </c>
      <c r="V372" t="s">
        <v>407</v>
      </c>
      <c r="W372" t="s">
        <v>407</v>
      </c>
      <c r="X372" t="s">
        <v>407</v>
      </c>
      <c r="Y372" t="s">
        <v>407</v>
      </c>
      <c r="Z372" t="s">
        <v>407</v>
      </c>
      <c r="AA372" t="s">
        <v>407</v>
      </c>
      <c r="AB372" t="s">
        <v>407</v>
      </c>
      <c r="AC372" t="s">
        <v>847</v>
      </c>
      <c r="AD372" t="s">
        <v>846</v>
      </c>
      <c r="AE372">
        <v>10</v>
      </c>
      <c r="AF372">
        <v>1</v>
      </c>
      <c r="AH372" t="s">
        <v>408</v>
      </c>
      <c r="AJ372" t="s">
        <v>37</v>
      </c>
      <c r="AK372" t="s">
        <v>115</v>
      </c>
      <c r="AM372">
        <v>3768</v>
      </c>
      <c r="AN372">
        <v>3128</v>
      </c>
    </row>
    <row r="373" spans="1:40" x14ac:dyDescent="0.25">
      <c r="A373" t="s">
        <v>407</v>
      </c>
      <c r="B373" t="s">
        <v>407</v>
      </c>
      <c r="C373" t="s">
        <v>407</v>
      </c>
      <c r="D373" t="s">
        <v>407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407</v>
      </c>
      <c r="M373" t="s">
        <v>407</v>
      </c>
      <c r="N373" t="s">
        <v>407</v>
      </c>
      <c r="O373" t="s">
        <v>407</v>
      </c>
      <c r="P373" t="s">
        <v>407</v>
      </c>
      <c r="Q373" t="s">
        <v>407</v>
      </c>
      <c r="R373" t="s">
        <v>407</v>
      </c>
      <c r="S373" t="s">
        <v>407</v>
      </c>
      <c r="T373" t="s">
        <v>407</v>
      </c>
      <c r="U373" t="s">
        <v>407</v>
      </c>
      <c r="V373" t="s">
        <v>407</v>
      </c>
      <c r="W373" t="s">
        <v>407</v>
      </c>
      <c r="X373" t="s">
        <v>407</v>
      </c>
      <c r="Y373" t="s">
        <v>407</v>
      </c>
      <c r="Z373" t="s">
        <v>407</v>
      </c>
      <c r="AA373" t="s">
        <v>407</v>
      </c>
      <c r="AB373" t="s">
        <v>407</v>
      </c>
      <c r="AC373" t="s">
        <v>847</v>
      </c>
      <c r="AD373" t="s">
        <v>846</v>
      </c>
      <c r="AE373">
        <v>10</v>
      </c>
      <c r="AF373">
        <v>2</v>
      </c>
      <c r="AH373" t="s">
        <v>408</v>
      </c>
      <c r="AJ373" t="s">
        <v>37</v>
      </c>
      <c r="AK373" t="s">
        <v>115</v>
      </c>
      <c r="AM373">
        <v>2378</v>
      </c>
      <c r="AN373">
        <v>1501</v>
      </c>
    </row>
    <row r="374" spans="1:40" x14ac:dyDescent="0.25">
      <c r="A374" t="s">
        <v>407</v>
      </c>
      <c r="B374" t="s">
        <v>407</v>
      </c>
      <c r="C374" t="s">
        <v>407</v>
      </c>
      <c r="D374" t="s">
        <v>407</v>
      </c>
      <c r="E374" t="s">
        <v>407</v>
      </c>
      <c r="F374" t="s">
        <v>407</v>
      </c>
      <c r="G374" t="s">
        <v>407</v>
      </c>
      <c r="H374" t="s">
        <v>407</v>
      </c>
      <c r="I374" t="s">
        <v>407</v>
      </c>
      <c r="J374" t="s">
        <v>407</v>
      </c>
      <c r="K374" t="s">
        <v>407</v>
      </c>
      <c r="L374" t="s">
        <v>407</v>
      </c>
      <c r="M374" t="s">
        <v>407</v>
      </c>
      <c r="N374" t="s">
        <v>407</v>
      </c>
      <c r="O374" t="s">
        <v>407</v>
      </c>
      <c r="P374" t="s">
        <v>407</v>
      </c>
      <c r="Q374" t="s">
        <v>407</v>
      </c>
      <c r="R374" t="s">
        <v>407</v>
      </c>
      <c r="S374" t="s">
        <v>407</v>
      </c>
      <c r="T374" t="s">
        <v>407</v>
      </c>
      <c r="U374" t="s">
        <v>407</v>
      </c>
      <c r="V374" t="s">
        <v>407</v>
      </c>
      <c r="W374" t="s">
        <v>407</v>
      </c>
      <c r="X374" t="s">
        <v>407</v>
      </c>
      <c r="Y374" t="s">
        <v>407</v>
      </c>
      <c r="Z374" t="s">
        <v>407</v>
      </c>
      <c r="AA374" t="s">
        <v>407</v>
      </c>
      <c r="AB374" t="s">
        <v>407</v>
      </c>
      <c r="AC374" t="s">
        <v>847</v>
      </c>
      <c r="AD374" t="s">
        <v>846</v>
      </c>
      <c r="AE374">
        <v>10</v>
      </c>
      <c r="AF374">
        <v>3</v>
      </c>
      <c r="AG374">
        <v>1</v>
      </c>
      <c r="AH374" t="s">
        <v>490</v>
      </c>
      <c r="AJ374" t="s">
        <v>91</v>
      </c>
      <c r="AK374" t="s">
        <v>114</v>
      </c>
      <c r="AM374">
        <v>3143</v>
      </c>
      <c r="AN374">
        <v>370</v>
      </c>
    </row>
    <row r="375" spans="1:40" x14ac:dyDescent="0.25">
      <c r="A375" t="s">
        <v>407</v>
      </c>
      <c r="B375" t="s">
        <v>407</v>
      </c>
      <c r="C375" t="s">
        <v>407</v>
      </c>
      <c r="D375" t="s">
        <v>407</v>
      </c>
      <c r="E375" t="s">
        <v>407</v>
      </c>
      <c r="F375" t="s">
        <v>407</v>
      </c>
      <c r="G375" t="s">
        <v>407</v>
      </c>
      <c r="H375" t="s">
        <v>407</v>
      </c>
      <c r="I375" t="s">
        <v>407</v>
      </c>
      <c r="J375" t="s">
        <v>407</v>
      </c>
      <c r="K375" t="s">
        <v>407</v>
      </c>
      <c r="L375" t="s">
        <v>407</v>
      </c>
      <c r="M375" t="s">
        <v>407</v>
      </c>
      <c r="N375" t="s">
        <v>407</v>
      </c>
      <c r="O375" t="s">
        <v>407</v>
      </c>
      <c r="P375" t="s">
        <v>407</v>
      </c>
      <c r="Q375" t="s">
        <v>407</v>
      </c>
      <c r="R375" t="s">
        <v>407</v>
      </c>
      <c r="S375" t="s">
        <v>407</v>
      </c>
      <c r="T375" t="s">
        <v>407</v>
      </c>
      <c r="U375" t="s">
        <v>407</v>
      </c>
      <c r="V375" t="s">
        <v>407</v>
      </c>
      <c r="W375" t="s">
        <v>407</v>
      </c>
      <c r="X375" t="s">
        <v>407</v>
      </c>
      <c r="Y375" t="s">
        <v>407</v>
      </c>
      <c r="Z375" t="s">
        <v>407</v>
      </c>
      <c r="AA375" t="s">
        <v>407</v>
      </c>
      <c r="AB375" t="s">
        <v>407</v>
      </c>
      <c r="AC375" t="s">
        <v>847</v>
      </c>
      <c r="AD375" t="s">
        <v>846</v>
      </c>
      <c r="AE375">
        <v>10</v>
      </c>
      <c r="AF375">
        <v>4</v>
      </c>
      <c r="AH375" t="s">
        <v>472</v>
      </c>
      <c r="AJ375" t="s">
        <v>81</v>
      </c>
      <c r="AK375" t="s">
        <v>120</v>
      </c>
      <c r="AM375">
        <v>2003</v>
      </c>
      <c r="AN375">
        <v>2272</v>
      </c>
    </row>
    <row r="376" spans="1:40" x14ac:dyDescent="0.25">
      <c r="A376" t="s">
        <v>407</v>
      </c>
      <c r="B376" t="s">
        <v>407</v>
      </c>
      <c r="C376" t="s">
        <v>407</v>
      </c>
      <c r="D376" t="s">
        <v>407</v>
      </c>
      <c r="E376" t="s">
        <v>407</v>
      </c>
      <c r="F376" t="s">
        <v>407</v>
      </c>
      <c r="G376" t="s">
        <v>407</v>
      </c>
      <c r="H376" t="s">
        <v>407</v>
      </c>
      <c r="I376" t="s">
        <v>407</v>
      </c>
      <c r="J376" t="s">
        <v>407</v>
      </c>
      <c r="K376" t="s">
        <v>407</v>
      </c>
      <c r="L376" t="s">
        <v>407</v>
      </c>
      <c r="M376" t="s">
        <v>407</v>
      </c>
      <c r="N376" t="s">
        <v>407</v>
      </c>
      <c r="O376" t="s">
        <v>407</v>
      </c>
      <c r="P376" t="s">
        <v>407</v>
      </c>
      <c r="Q376" t="s">
        <v>407</v>
      </c>
      <c r="R376" t="s">
        <v>407</v>
      </c>
      <c r="S376" t="s">
        <v>407</v>
      </c>
      <c r="T376" t="s">
        <v>407</v>
      </c>
      <c r="U376" t="s">
        <v>407</v>
      </c>
      <c r="V376" t="s">
        <v>407</v>
      </c>
      <c r="W376" t="s">
        <v>407</v>
      </c>
      <c r="X376" t="s">
        <v>407</v>
      </c>
      <c r="Y376" t="s">
        <v>407</v>
      </c>
      <c r="Z376" t="s">
        <v>407</v>
      </c>
      <c r="AA376" t="s">
        <v>407</v>
      </c>
      <c r="AB376" t="s">
        <v>407</v>
      </c>
      <c r="AC376" t="s">
        <v>847</v>
      </c>
      <c r="AD376" t="s">
        <v>846</v>
      </c>
      <c r="AE376">
        <v>10</v>
      </c>
      <c r="AF376">
        <v>5</v>
      </c>
      <c r="AH376" t="s">
        <v>408</v>
      </c>
      <c r="AJ376" t="s">
        <v>37</v>
      </c>
      <c r="AK376" t="s">
        <v>115</v>
      </c>
      <c r="AM376">
        <v>1948</v>
      </c>
      <c r="AN376">
        <v>1497</v>
      </c>
    </row>
    <row r="377" spans="1:40" x14ac:dyDescent="0.25">
      <c r="A377" t="s">
        <v>407</v>
      </c>
      <c r="B377" t="s">
        <v>407</v>
      </c>
      <c r="C377" t="s">
        <v>407</v>
      </c>
      <c r="D377" t="s">
        <v>407</v>
      </c>
      <c r="E377" t="s">
        <v>407</v>
      </c>
      <c r="F377" t="s">
        <v>407</v>
      </c>
      <c r="G377" t="s">
        <v>407</v>
      </c>
      <c r="H377" t="s">
        <v>407</v>
      </c>
      <c r="I377" t="s">
        <v>407</v>
      </c>
      <c r="J377" t="s">
        <v>407</v>
      </c>
      <c r="K377" t="s">
        <v>407</v>
      </c>
      <c r="L377" t="s">
        <v>407</v>
      </c>
      <c r="M377" t="s">
        <v>407</v>
      </c>
      <c r="N377" t="s">
        <v>407</v>
      </c>
      <c r="O377" t="s">
        <v>407</v>
      </c>
      <c r="P377" t="s">
        <v>407</v>
      </c>
      <c r="Q377" t="s">
        <v>407</v>
      </c>
      <c r="R377" t="s">
        <v>407</v>
      </c>
      <c r="S377" t="s">
        <v>407</v>
      </c>
      <c r="T377" t="s">
        <v>407</v>
      </c>
      <c r="U377" t="s">
        <v>407</v>
      </c>
      <c r="V377" t="s">
        <v>407</v>
      </c>
      <c r="W377" t="s">
        <v>407</v>
      </c>
      <c r="X377" t="s">
        <v>407</v>
      </c>
      <c r="Y377" t="s">
        <v>407</v>
      </c>
      <c r="Z377" t="s">
        <v>407</v>
      </c>
      <c r="AA377" t="s">
        <v>407</v>
      </c>
      <c r="AB377" t="s">
        <v>407</v>
      </c>
      <c r="AC377" t="s">
        <v>847</v>
      </c>
      <c r="AD377" t="s">
        <v>846</v>
      </c>
      <c r="AE377">
        <v>10</v>
      </c>
      <c r="AF377">
        <v>6</v>
      </c>
      <c r="AH377" t="s">
        <v>411</v>
      </c>
      <c r="AJ377" t="s">
        <v>41</v>
      </c>
      <c r="AK377" t="s">
        <v>119</v>
      </c>
      <c r="AM377">
        <v>3507</v>
      </c>
      <c r="AN377">
        <v>2193</v>
      </c>
    </row>
    <row r="378" spans="1:40" x14ac:dyDescent="0.25">
      <c r="A378" t="s">
        <v>407</v>
      </c>
      <c r="B378" t="s">
        <v>407</v>
      </c>
      <c r="C378" t="s">
        <v>407</v>
      </c>
      <c r="D378" t="s">
        <v>407</v>
      </c>
      <c r="E378" t="s">
        <v>407</v>
      </c>
      <c r="F378" t="s">
        <v>407</v>
      </c>
      <c r="G378" t="s">
        <v>407</v>
      </c>
      <c r="H378" t="s">
        <v>407</v>
      </c>
      <c r="I378" t="s">
        <v>407</v>
      </c>
      <c r="J378" t="s">
        <v>407</v>
      </c>
      <c r="K378" t="s">
        <v>407</v>
      </c>
      <c r="L378" t="s">
        <v>407</v>
      </c>
      <c r="M378" t="s">
        <v>407</v>
      </c>
      <c r="N378" t="s">
        <v>407</v>
      </c>
      <c r="O378" t="s">
        <v>407</v>
      </c>
      <c r="P378" t="s">
        <v>407</v>
      </c>
      <c r="Q378" t="s">
        <v>407</v>
      </c>
      <c r="R378" t="s">
        <v>407</v>
      </c>
      <c r="S378" t="s">
        <v>407</v>
      </c>
      <c r="T378" t="s">
        <v>407</v>
      </c>
      <c r="U378" t="s">
        <v>407</v>
      </c>
      <c r="V378" t="s">
        <v>407</v>
      </c>
      <c r="W378" t="s">
        <v>407</v>
      </c>
      <c r="X378" t="s">
        <v>407</v>
      </c>
      <c r="Y378" t="s">
        <v>407</v>
      </c>
      <c r="Z378" t="s">
        <v>407</v>
      </c>
      <c r="AA378" t="s">
        <v>407</v>
      </c>
      <c r="AB378" t="s">
        <v>407</v>
      </c>
      <c r="AC378" t="s">
        <v>847</v>
      </c>
      <c r="AD378" t="s">
        <v>846</v>
      </c>
      <c r="AE378">
        <v>10</v>
      </c>
      <c r="AF378">
        <v>7</v>
      </c>
      <c r="AG378">
        <v>3</v>
      </c>
      <c r="AH378" t="s">
        <v>410</v>
      </c>
      <c r="AJ378" t="s">
        <v>40</v>
      </c>
      <c r="AK378" t="s">
        <v>118</v>
      </c>
      <c r="AM378">
        <v>2952</v>
      </c>
      <c r="AN378">
        <v>1395</v>
      </c>
    </row>
    <row r="379" spans="1:40" x14ac:dyDescent="0.25">
      <c r="A379" t="s">
        <v>407</v>
      </c>
      <c r="B379" t="s">
        <v>407</v>
      </c>
      <c r="C379" t="s">
        <v>407</v>
      </c>
      <c r="D379" t="s">
        <v>407</v>
      </c>
      <c r="E379" t="s">
        <v>407</v>
      </c>
      <c r="F379" t="s">
        <v>407</v>
      </c>
      <c r="G379" t="s">
        <v>407</v>
      </c>
      <c r="H379" t="s">
        <v>407</v>
      </c>
      <c r="I379" t="s">
        <v>407</v>
      </c>
      <c r="J379" t="s">
        <v>407</v>
      </c>
      <c r="K379" t="s">
        <v>407</v>
      </c>
      <c r="L379" t="s">
        <v>407</v>
      </c>
      <c r="M379" t="s">
        <v>407</v>
      </c>
      <c r="N379" t="s">
        <v>407</v>
      </c>
      <c r="O379" t="s">
        <v>407</v>
      </c>
      <c r="P379" t="s">
        <v>407</v>
      </c>
      <c r="Q379" t="s">
        <v>407</v>
      </c>
      <c r="R379" t="s">
        <v>407</v>
      </c>
      <c r="S379" t="s">
        <v>407</v>
      </c>
      <c r="T379" t="s">
        <v>407</v>
      </c>
      <c r="U379" t="s">
        <v>407</v>
      </c>
      <c r="V379" t="s">
        <v>407</v>
      </c>
      <c r="W379" t="s">
        <v>407</v>
      </c>
      <c r="X379" t="s">
        <v>407</v>
      </c>
      <c r="Y379" t="s">
        <v>407</v>
      </c>
      <c r="Z379" t="s">
        <v>407</v>
      </c>
      <c r="AA379" t="s">
        <v>407</v>
      </c>
      <c r="AB379" t="s">
        <v>407</v>
      </c>
      <c r="AC379" t="s">
        <v>847</v>
      </c>
      <c r="AD379" t="s">
        <v>846</v>
      </c>
      <c r="AE379">
        <v>10</v>
      </c>
      <c r="AF379">
        <v>8</v>
      </c>
      <c r="AH379" t="s">
        <v>416</v>
      </c>
      <c r="AJ379" t="s">
        <v>46</v>
      </c>
      <c r="AK379" t="s">
        <v>115</v>
      </c>
      <c r="AM379">
        <v>1210</v>
      </c>
      <c r="AN379">
        <v>1991</v>
      </c>
    </row>
    <row r="380" spans="1:40" x14ac:dyDescent="0.25">
      <c r="A380" t="s">
        <v>407</v>
      </c>
      <c r="B380" t="s">
        <v>407</v>
      </c>
      <c r="C380" t="s">
        <v>407</v>
      </c>
      <c r="D380" t="s">
        <v>407</v>
      </c>
      <c r="E380" t="s">
        <v>407</v>
      </c>
      <c r="F380" t="s">
        <v>407</v>
      </c>
      <c r="G380" t="s">
        <v>407</v>
      </c>
      <c r="H380" t="s">
        <v>407</v>
      </c>
      <c r="I380" t="s">
        <v>407</v>
      </c>
      <c r="J380" t="s">
        <v>407</v>
      </c>
      <c r="K380" t="s">
        <v>407</v>
      </c>
      <c r="L380" t="s">
        <v>407</v>
      </c>
      <c r="M380" t="s">
        <v>407</v>
      </c>
      <c r="N380" t="s">
        <v>407</v>
      </c>
      <c r="O380" t="s">
        <v>407</v>
      </c>
      <c r="P380" t="s">
        <v>407</v>
      </c>
      <c r="Q380" t="s">
        <v>407</v>
      </c>
      <c r="R380" t="s">
        <v>407</v>
      </c>
      <c r="S380" t="s">
        <v>407</v>
      </c>
      <c r="T380" t="s">
        <v>407</v>
      </c>
      <c r="U380" t="s">
        <v>407</v>
      </c>
      <c r="V380" t="s">
        <v>407</v>
      </c>
      <c r="W380" t="s">
        <v>407</v>
      </c>
      <c r="X380" t="s">
        <v>407</v>
      </c>
      <c r="Y380" t="s">
        <v>407</v>
      </c>
      <c r="Z380" t="s">
        <v>407</v>
      </c>
      <c r="AA380" t="s">
        <v>407</v>
      </c>
      <c r="AB380" t="s">
        <v>407</v>
      </c>
      <c r="AC380" t="s">
        <v>847</v>
      </c>
      <c r="AD380" t="s">
        <v>846</v>
      </c>
      <c r="AE380">
        <v>10</v>
      </c>
      <c r="AF380">
        <v>9</v>
      </c>
      <c r="AH380" t="s">
        <v>408</v>
      </c>
      <c r="AJ380" t="s">
        <v>37</v>
      </c>
      <c r="AK380" t="s">
        <v>115</v>
      </c>
      <c r="AM380">
        <v>3282</v>
      </c>
      <c r="AN380">
        <v>1144</v>
      </c>
    </row>
    <row r="381" spans="1:40" x14ac:dyDescent="0.25">
      <c r="A381" t="s">
        <v>407</v>
      </c>
      <c r="B381" t="s">
        <v>407</v>
      </c>
      <c r="C381" t="s">
        <v>407</v>
      </c>
      <c r="D381" t="s">
        <v>407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407</v>
      </c>
      <c r="Q381" t="s">
        <v>407</v>
      </c>
      <c r="R381" t="s">
        <v>407</v>
      </c>
      <c r="S381" t="s">
        <v>407</v>
      </c>
      <c r="T381" t="s">
        <v>407</v>
      </c>
      <c r="U381" t="s">
        <v>407</v>
      </c>
      <c r="V381" t="s">
        <v>407</v>
      </c>
      <c r="W381" t="s">
        <v>407</v>
      </c>
      <c r="X381" t="s">
        <v>407</v>
      </c>
      <c r="Y381" t="s">
        <v>407</v>
      </c>
      <c r="Z381" t="s">
        <v>407</v>
      </c>
      <c r="AA381" t="s">
        <v>407</v>
      </c>
      <c r="AB381" t="s">
        <v>407</v>
      </c>
      <c r="AC381" t="s">
        <v>847</v>
      </c>
      <c r="AD381" t="s">
        <v>846</v>
      </c>
      <c r="AE381">
        <v>10</v>
      </c>
      <c r="AF381">
        <v>10</v>
      </c>
      <c r="AG381">
        <v>1</v>
      </c>
      <c r="AH381" t="s">
        <v>409</v>
      </c>
      <c r="AJ381" t="s">
        <v>38</v>
      </c>
      <c r="AK381" t="s">
        <v>114</v>
      </c>
      <c r="AM381">
        <v>3109</v>
      </c>
      <c r="AN381">
        <v>545</v>
      </c>
    </row>
    <row r="382" spans="1:40" x14ac:dyDescent="0.25">
      <c r="A382" t="s">
        <v>407</v>
      </c>
      <c r="B382" t="s">
        <v>407</v>
      </c>
      <c r="C382" t="s">
        <v>407</v>
      </c>
      <c r="D382" t="s">
        <v>407</v>
      </c>
      <c r="E382" t="s">
        <v>407</v>
      </c>
      <c r="F382" t="s">
        <v>407</v>
      </c>
      <c r="G382" t="s">
        <v>407</v>
      </c>
      <c r="H382" t="s">
        <v>407</v>
      </c>
      <c r="I382" t="s">
        <v>407</v>
      </c>
      <c r="J382" t="s">
        <v>407</v>
      </c>
      <c r="K382" t="s">
        <v>407</v>
      </c>
      <c r="L382" t="s">
        <v>407</v>
      </c>
      <c r="M382" t="s">
        <v>407</v>
      </c>
      <c r="N382" t="s">
        <v>407</v>
      </c>
      <c r="O382" t="s">
        <v>407</v>
      </c>
      <c r="P382" t="s">
        <v>407</v>
      </c>
      <c r="Q382" t="s">
        <v>407</v>
      </c>
      <c r="R382" t="s">
        <v>407</v>
      </c>
      <c r="S382" t="s">
        <v>407</v>
      </c>
      <c r="T382" t="s">
        <v>407</v>
      </c>
      <c r="U382" t="s">
        <v>407</v>
      </c>
      <c r="V382" t="s">
        <v>407</v>
      </c>
      <c r="W382" t="s">
        <v>407</v>
      </c>
      <c r="X382" t="s">
        <v>407</v>
      </c>
      <c r="Y382" t="s">
        <v>407</v>
      </c>
      <c r="Z382" t="s">
        <v>407</v>
      </c>
      <c r="AA382" t="s">
        <v>407</v>
      </c>
      <c r="AB382" t="s">
        <v>407</v>
      </c>
      <c r="AC382" t="s">
        <v>849</v>
      </c>
      <c r="AD382" t="s">
        <v>848</v>
      </c>
      <c r="AE382">
        <v>10</v>
      </c>
      <c r="AF382">
        <v>1</v>
      </c>
      <c r="AH382" t="s">
        <v>415</v>
      </c>
      <c r="AJ382" t="s">
        <v>44</v>
      </c>
      <c r="AK382" t="s">
        <v>120</v>
      </c>
      <c r="AM382">
        <v>2608</v>
      </c>
      <c r="AN382">
        <v>2116</v>
      </c>
    </row>
    <row r="383" spans="1:40" x14ac:dyDescent="0.25">
      <c r="A383" t="s">
        <v>407</v>
      </c>
      <c r="B383" t="s">
        <v>407</v>
      </c>
      <c r="C383" t="s">
        <v>407</v>
      </c>
      <c r="D383" t="s">
        <v>407</v>
      </c>
      <c r="E383" t="s">
        <v>407</v>
      </c>
      <c r="F383" t="s">
        <v>407</v>
      </c>
      <c r="G383" t="s">
        <v>407</v>
      </c>
      <c r="H383" t="s">
        <v>407</v>
      </c>
      <c r="I383" t="s">
        <v>407</v>
      </c>
      <c r="J383" t="s">
        <v>407</v>
      </c>
      <c r="K383" t="s">
        <v>407</v>
      </c>
      <c r="L383" t="s">
        <v>407</v>
      </c>
      <c r="M383" t="s">
        <v>407</v>
      </c>
      <c r="N383" t="s">
        <v>407</v>
      </c>
      <c r="O383" t="s">
        <v>407</v>
      </c>
      <c r="P383" t="s">
        <v>407</v>
      </c>
      <c r="Q383" t="s">
        <v>407</v>
      </c>
      <c r="R383" t="s">
        <v>407</v>
      </c>
      <c r="S383" t="s">
        <v>407</v>
      </c>
      <c r="T383" t="s">
        <v>407</v>
      </c>
      <c r="U383" t="s">
        <v>407</v>
      </c>
      <c r="V383" t="s">
        <v>407</v>
      </c>
      <c r="W383" t="s">
        <v>407</v>
      </c>
      <c r="X383" t="s">
        <v>407</v>
      </c>
      <c r="Y383" t="s">
        <v>407</v>
      </c>
      <c r="Z383" t="s">
        <v>407</v>
      </c>
      <c r="AA383" t="s">
        <v>407</v>
      </c>
      <c r="AB383" t="s">
        <v>407</v>
      </c>
      <c r="AC383" t="s">
        <v>849</v>
      </c>
      <c r="AD383" t="s">
        <v>848</v>
      </c>
      <c r="AE383">
        <v>10</v>
      </c>
      <c r="AF383">
        <v>2</v>
      </c>
      <c r="AH383" t="s">
        <v>408</v>
      </c>
      <c r="AJ383" t="s">
        <v>37</v>
      </c>
      <c r="AK383" t="s">
        <v>115</v>
      </c>
      <c r="AM383">
        <v>1317</v>
      </c>
      <c r="AN383">
        <v>589</v>
      </c>
    </row>
    <row r="384" spans="1:40" x14ac:dyDescent="0.25">
      <c r="A384" t="s">
        <v>407</v>
      </c>
      <c r="B384" t="s">
        <v>407</v>
      </c>
      <c r="C384" t="s">
        <v>407</v>
      </c>
      <c r="D384" t="s">
        <v>407</v>
      </c>
      <c r="E384" t="s">
        <v>407</v>
      </c>
      <c r="F384" t="s">
        <v>407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L384" t="s">
        <v>407</v>
      </c>
      <c r="M384" t="s">
        <v>407</v>
      </c>
      <c r="N384" t="s">
        <v>407</v>
      </c>
      <c r="O384" t="s">
        <v>407</v>
      </c>
      <c r="P384" t="s">
        <v>407</v>
      </c>
      <c r="Q384" t="s">
        <v>407</v>
      </c>
      <c r="R384" t="s">
        <v>407</v>
      </c>
      <c r="S384" t="s">
        <v>407</v>
      </c>
      <c r="T384" t="s">
        <v>407</v>
      </c>
      <c r="U384" t="s">
        <v>407</v>
      </c>
      <c r="V384" t="s">
        <v>407</v>
      </c>
      <c r="W384" t="s">
        <v>407</v>
      </c>
      <c r="X384" t="s">
        <v>407</v>
      </c>
      <c r="Y384" t="s">
        <v>407</v>
      </c>
      <c r="Z384" t="s">
        <v>407</v>
      </c>
      <c r="AA384" t="s">
        <v>407</v>
      </c>
      <c r="AB384" t="s">
        <v>407</v>
      </c>
      <c r="AC384" t="s">
        <v>849</v>
      </c>
      <c r="AD384" t="s">
        <v>848</v>
      </c>
      <c r="AE384">
        <v>10</v>
      </c>
      <c r="AF384">
        <v>3</v>
      </c>
      <c r="AH384" t="s">
        <v>408</v>
      </c>
      <c r="AJ384" t="s">
        <v>37</v>
      </c>
      <c r="AK384" t="s">
        <v>115</v>
      </c>
      <c r="AM384">
        <v>3074</v>
      </c>
      <c r="AN384">
        <v>1518</v>
      </c>
    </row>
    <row r="385" spans="1:40" x14ac:dyDescent="0.25">
      <c r="A385" t="s">
        <v>407</v>
      </c>
      <c r="B385" t="s">
        <v>407</v>
      </c>
      <c r="C385" t="s">
        <v>407</v>
      </c>
      <c r="D385" t="s">
        <v>407</v>
      </c>
      <c r="E385" t="s">
        <v>407</v>
      </c>
      <c r="F385" t="s">
        <v>407</v>
      </c>
      <c r="G385" t="s">
        <v>407</v>
      </c>
      <c r="H385" t="s">
        <v>407</v>
      </c>
      <c r="I385" t="s">
        <v>407</v>
      </c>
      <c r="J385" t="s">
        <v>407</v>
      </c>
      <c r="K385" t="s">
        <v>407</v>
      </c>
      <c r="L385" t="s">
        <v>407</v>
      </c>
      <c r="M385" t="s">
        <v>407</v>
      </c>
      <c r="N385" t="s">
        <v>407</v>
      </c>
      <c r="O385" t="s">
        <v>407</v>
      </c>
      <c r="P385" t="s">
        <v>407</v>
      </c>
      <c r="Q385" t="s">
        <v>407</v>
      </c>
      <c r="R385" t="s">
        <v>407</v>
      </c>
      <c r="S385" t="s">
        <v>407</v>
      </c>
      <c r="T385" t="s">
        <v>407</v>
      </c>
      <c r="U385" t="s">
        <v>407</v>
      </c>
      <c r="V385" t="s">
        <v>407</v>
      </c>
      <c r="W385" t="s">
        <v>407</v>
      </c>
      <c r="X385" t="s">
        <v>407</v>
      </c>
      <c r="Y385" t="s">
        <v>407</v>
      </c>
      <c r="Z385" t="s">
        <v>407</v>
      </c>
      <c r="AA385" t="s">
        <v>407</v>
      </c>
      <c r="AB385" t="s">
        <v>407</v>
      </c>
      <c r="AC385" t="s">
        <v>849</v>
      </c>
      <c r="AD385" t="s">
        <v>848</v>
      </c>
      <c r="AE385">
        <v>10</v>
      </c>
      <c r="AF385">
        <v>4</v>
      </c>
      <c r="AG385">
        <v>1</v>
      </c>
      <c r="AH385" t="s">
        <v>447</v>
      </c>
      <c r="AJ385" t="s">
        <v>65</v>
      </c>
      <c r="AK385" t="s">
        <v>114</v>
      </c>
      <c r="AM385">
        <v>4308</v>
      </c>
      <c r="AN385">
        <v>2738</v>
      </c>
    </row>
    <row r="386" spans="1:40" x14ac:dyDescent="0.25">
      <c r="A386" t="s">
        <v>407</v>
      </c>
      <c r="B386" t="s">
        <v>407</v>
      </c>
      <c r="C386" t="s">
        <v>407</v>
      </c>
      <c r="D386" t="s">
        <v>407</v>
      </c>
      <c r="E386" t="s">
        <v>407</v>
      </c>
      <c r="F386" t="s">
        <v>407</v>
      </c>
      <c r="G386" t="s">
        <v>407</v>
      </c>
      <c r="H386" t="s">
        <v>407</v>
      </c>
      <c r="I386" t="s">
        <v>407</v>
      </c>
      <c r="J386" t="s">
        <v>407</v>
      </c>
      <c r="K386" t="s">
        <v>407</v>
      </c>
      <c r="L386" t="s">
        <v>407</v>
      </c>
      <c r="M386" t="s">
        <v>407</v>
      </c>
      <c r="N386" t="s">
        <v>407</v>
      </c>
      <c r="O386" t="s">
        <v>407</v>
      </c>
      <c r="P386" t="s">
        <v>407</v>
      </c>
      <c r="Q386" t="s">
        <v>407</v>
      </c>
      <c r="R386" t="s">
        <v>407</v>
      </c>
      <c r="S386" t="s">
        <v>407</v>
      </c>
      <c r="T386" t="s">
        <v>407</v>
      </c>
      <c r="U386" t="s">
        <v>407</v>
      </c>
      <c r="V386" t="s">
        <v>407</v>
      </c>
      <c r="W386" t="s">
        <v>407</v>
      </c>
      <c r="X386" t="s">
        <v>407</v>
      </c>
      <c r="Y386" t="s">
        <v>407</v>
      </c>
      <c r="Z386" t="s">
        <v>407</v>
      </c>
      <c r="AA386" t="s">
        <v>407</v>
      </c>
      <c r="AB386" t="s">
        <v>407</v>
      </c>
      <c r="AC386" t="s">
        <v>849</v>
      </c>
      <c r="AD386" t="s">
        <v>848</v>
      </c>
      <c r="AE386">
        <v>10</v>
      </c>
      <c r="AF386">
        <v>5</v>
      </c>
      <c r="AH386" t="s">
        <v>408</v>
      </c>
      <c r="AJ386" t="s">
        <v>37</v>
      </c>
      <c r="AK386" t="s">
        <v>115</v>
      </c>
      <c r="AM386">
        <v>2309</v>
      </c>
      <c r="AN386">
        <v>3017</v>
      </c>
    </row>
    <row r="387" spans="1:40" x14ac:dyDescent="0.25">
      <c r="A387" t="s">
        <v>407</v>
      </c>
      <c r="B387" t="s">
        <v>407</v>
      </c>
      <c r="C387" t="s">
        <v>407</v>
      </c>
      <c r="D387" t="s">
        <v>407</v>
      </c>
      <c r="E387" t="s">
        <v>407</v>
      </c>
      <c r="F387" t="s">
        <v>407</v>
      </c>
      <c r="G387" t="s">
        <v>407</v>
      </c>
      <c r="H387" t="s">
        <v>407</v>
      </c>
      <c r="I387" t="s">
        <v>407</v>
      </c>
      <c r="J387" t="s">
        <v>407</v>
      </c>
      <c r="K387" t="s">
        <v>407</v>
      </c>
      <c r="L387" t="s">
        <v>407</v>
      </c>
      <c r="M387" t="s">
        <v>407</v>
      </c>
      <c r="N387" t="s">
        <v>407</v>
      </c>
      <c r="O387" t="s">
        <v>407</v>
      </c>
      <c r="P387" t="s">
        <v>407</v>
      </c>
      <c r="Q387" t="s">
        <v>407</v>
      </c>
      <c r="R387" t="s">
        <v>407</v>
      </c>
      <c r="S387" t="s">
        <v>407</v>
      </c>
      <c r="T387" t="s">
        <v>407</v>
      </c>
      <c r="U387" t="s">
        <v>407</v>
      </c>
      <c r="V387" t="s">
        <v>407</v>
      </c>
      <c r="W387" t="s">
        <v>407</v>
      </c>
      <c r="X387" t="s">
        <v>407</v>
      </c>
      <c r="Y387" t="s">
        <v>407</v>
      </c>
      <c r="Z387" t="s">
        <v>407</v>
      </c>
      <c r="AA387" t="s">
        <v>407</v>
      </c>
      <c r="AB387" t="s">
        <v>407</v>
      </c>
      <c r="AC387" t="s">
        <v>849</v>
      </c>
      <c r="AD387" t="s">
        <v>848</v>
      </c>
      <c r="AE387">
        <v>10</v>
      </c>
      <c r="AF387">
        <v>6</v>
      </c>
      <c r="AH387" t="s">
        <v>411</v>
      </c>
      <c r="AJ387" t="s">
        <v>41</v>
      </c>
      <c r="AK387" t="s">
        <v>119</v>
      </c>
      <c r="AM387">
        <v>2132</v>
      </c>
      <c r="AN387">
        <v>412</v>
      </c>
    </row>
    <row r="388" spans="1:40" x14ac:dyDescent="0.25">
      <c r="A388" t="s">
        <v>407</v>
      </c>
      <c r="B388" t="s">
        <v>407</v>
      </c>
      <c r="C388" t="s">
        <v>407</v>
      </c>
      <c r="D388" t="s">
        <v>407</v>
      </c>
      <c r="E388" t="s">
        <v>407</v>
      </c>
      <c r="F388" t="s">
        <v>407</v>
      </c>
      <c r="G388" t="s">
        <v>407</v>
      </c>
      <c r="H388" t="s">
        <v>407</v>
      </c>
      <c r="I388" t="s">
        <v>407</v>
      </c>
      <c r="J388" t="s">
        <v>407</v>
      </c>
      <c r="K388" t="s">
        <v>407</v>
      </c>
      <c r="L388" t="s">
        <v>407</v>
      </c>
      <c r="M388" t="s">
        <v>407</v>
      </c>
      <c r="N388" t="s">
        <v>407</v>
      </c>
      <c r="O388" t="s">
        <v>407</v>
      </c>
      <c r="P388" t="s">
        <v>407</v>
      </c>
      <c r="Q388" t="s">
        <v>407</v>
      </c>
      <c r="R388" t="s">
        <v>407</v>
      </c>
      <c r="S388" t="s">
        <v>407</v>
      </c>
      <c r="T388" t="s">
        <v>407</v>
      </c>
      <c r="U388" t="s">
        <v>407</v>
      </c>
      <c r="V388" t="s">
        <v>407</v>
      </c>
      <c r="W388" t="s">
        <v>407</v>
      </c>
      <c r="X388" t="s">
        <v>407</v>
      </c>
      <c r="Y388" t="s">
        <v>407</v>
      </c>
      <c r="Z388" t="s">
        <v>407</v>
      </c>
      <c r="AA388" t="s">
        <v>407</v>
      </c>
      <c r="AB388" t="s">
        <v>407</v>
      </c>
      <c r="AC388" t="s">
        <v>849</v>
      </c>
      <c r="AD388" t="s">
        <v>848</v>
      </c>
      <c r="AE388">
        <v>10</v>
      </c>
      <c r="AF388">
        <v>7</v>
      </c>
      <c r="AH388" t="s">
        <v>408</v>
      </c>
      <c r="AJ388" t="s">
        <v>37</v>
      </c>
      <c r="AK388" t="s">
        <v>115</v>
      </c>
      <c r="AM388">
        <v>3108</v>
      </c>
      <c r="AN388">
        <v>645</v>
      </c>
    </row>
    <row r="389" spans="1:40" x14ac:dyDescent="0.25">
      <c r="A389" t="s">
        <v>407</v>
      </c>
      <c r="B389" t="s">
        <v>407</v>
      </c>
      <c r="C389" t="s">
        <v>407</v>
      </c>
      <c r="D389" t="s">
        <v>407</v>
      </c>
      <c r="E389" t="s">
        <v>407</v>
      </c>
      <c r="F389" t="s">
        <v>407</v>
      </c>
      <c r="G389" t="s">
        <v>407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407</v>
      </c>
      <c r="Z389" t="s">
        <v>407</v>
      </c>
      <c r="AA389" t="s">
        <v>407</v>
      </c>
      <c r="AB389" t="s">
        <v>407</v>
      </c>
      <c r="AC389" t="s">
        <v>849</v>
      </c>
      <c r="AD389" t="s">
        <v>848</v>
      </c>
      <c r="AE389">
        <v>10</v>
      </c>
      <c r="AF389">
        <v>8</v>
      </c>
      <c r="AH389" t="s">
        <v>416</v>
      </c>
      <c r="AJ389" t="s">
        <v>46</v>
      </c>
      <c r="AK389" t="s">
        <v>115</v>
      </c>
      <c r="AM389">
        <v>3991</v>
      </c>
      <c r="AN389">
        <v>1938</v>
      </c>
    </row>
    <row r="390" spans="1:40" x14ac:dyDescent="0.25">
      <c r="A390" t="s">
        <v>407</v>
      </c>
      <c r="B390" t="s">
        <v>407</v>
      </c>
      <c r="C390" t="s">
        <v>407</v>
      </c>
      <c r="D390" t="s">
        <v>407</v>
      </c>
      <c r="E390" t="s">
        <v>407</v>
      </c>
      <c r="F390" t="s">
        <v>407</v>
      </c>
      <c r="G390" t="s">
        <v>407</v>
      </c>
      <c r="H390" t="s">
        <v>407</v>
      </c>
      <c r="I390" t="s">
        <v>407</v>
      </c>
      <c r="J390" t="s">
        <v>407</v>
      </c>
      <c r="K390" t="s">
        <v>407</v>
      </c>
      <c r="L390" t="s">
        <v>407</v>
      </c>
      <c r="M390" t="s">
        <v>407</v>
      </c>
      <c r="N390" t="s">
        <v>407</v>
      </c>
      <c r="O390" t="s">
        <v>407</v>
      </c>
      <c r="P390" t="s">
        <v>407</v>
      </c>
      <c r="Q390" t="s">
        <v>407</v>
      </c>
      <c r="R390" t="s">
        <v>407</v>
      </c>
      <c r="S390" t="s">
        <v>407</v>
      </c>
      <c r="T390" t="s">
        <v>407</v>
      </c>
      <c r="U390" t="s">
        <v>407</v>
      </c>
      <c r="V390" t="s">
        <v>407</v>
      </c>
      <c r="W390" t="s">
        <v>407</v>
      </c>
      <c r="X390" t="s">
        <v>407</v>
      </c>
      <c r="Y390" t="s">
        <v>407</v>
      </c>
      <c r="Z390" t="s">
        <v>407</v>
      </c>
      <c r="AA390" t="s">
        <v>407</v>
      </c>
      <c r="AB390" t="s">
        <v>407</v>
      </c>
      <c r="AC390" t="s">
        <v>849</v>
      </c>
      <c r="AD390" t="s">
        <v>848</v>
      </c>
      <c r="AE390">
        <v>10</v>
      </c>
      <c r="AF390">
        <v>9</v>
      </c>
      <c r="AH390" t="s">
        <v>415</v>
      </c>
      <c r="AJ390" t="s">
        <v>44</v>
      </c>
      <c r="AK390" t="s">
        <v>120</v>
      </c>
      <c r="AM390">
        <v>2615</v>
      </c>
      <c r="AN390">
        <v>2208</v>
      </c>
    </row>
    <row r="391" spans="1:40" x14ac:dyDescent="0.25">
      <c r="A391" t="s">
        <v>407</v>
      </c>
      <c r="B391" t="s">
        <v>407</v>
      </c>
      <c r="C391" t="s">
        <v>407</v>
      </c>
      <c r="D391" t="s">
        <v>407</v>
      </c>
      <c r="E391" t="s">
        <v>407</v>
      </c>
      <c r="F391" t="s">
        <v>407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L391" t="s">
        <v>407</v>
      </c>
      <c r="M391" t="s">
        <v>407</v>
      </c>
      <c r="N391" t="s">
        <v>407</v>
      </c>
      <c r="O391" t="s">
        <v>407</v>
      </c>
      <c r="P391" t="s">
        <v>407</v>
      </c>
      <c r="Q391" t="s">
        <v>407</v>
      </c>
      <c r="R391" t="s">
        <v>407</v>
      </c>
      <c r="S391" t="s">
        <v>407</v>
      </c>
      <c r="T391" t="s">
        <v>407</v>
      </c>
      <c r="U391" t="s">
        <v>407</v>
      </c>
      <c r="V391" t="s">
        <v>407</v>
      </c>
      <c r="W391" t="s">
        <v>407</v>
      </c>
      <c r="X391" t="s">
        <v>407</v>
      </c>
      <c r="Y391" t="s">
        <v>407</v>
      </c>
      <c r="Z391" t="s">
        <v>407</v>
      </c>
      <c r="AA391" t="s">
        <v>407</v>
      </c>
      <c r="AB391" t="s">
        <v>407</v>
      </c>
      <c r="AC391" t="s">
        <v>849</v>
      </c>
      <c r="AD391" t="s">
        <v>848</v>
      </c>
      <c r="AE391">
        <v>10</v>
      </c>
      <c r="AF391">
        <v>10</v>
      </c>
      <c r="AH391" t="s">
        <v>416</v>
      </c>
      <c r="AJ391" t="s">
        <v>46</v>
      </c>
      <c r="AK391" t="s">
        <v>115</v>
      </c>
      <c r="AM391">
        <v>3717</v>
      </c>
      <c r="AN391">
        <v>1377</v>
      </c>
    </row>
    <row r="392" spans="1:40" x14ac:dyDescent="0.25">
      <c r="A392" t="s">
        <v>407</v>
      </c>
      <c r="B392" t="s">
        <v>407</v>
      </c>
      <c r="C392" t="s">
        <v>407</v>
      </c>
      <c r="D392" t="s">
        <v>407</v>
      </c>
      <c r="E392" t="s">
        <v>407</v>
      </c>
      <c r="F392" t="s">
        <v>407</v>
      </c>
      <c r="G392" t="s">
        <v>407</v>
      </c>
      <c r="H392" t="s">
        <v>407</v>
      </c>
      <c r="I392" t="s">
        <v>407</v>
      </c>
      <c r="J392" t="s">
        <v>407</v>
      </c>
      <c r="K392" t="s">
        <v>407</v>
      </c>
      <c r="L392" t="s">
        <v>407</v>
      </c>
      <c r="M392" t="s">
        <v>407</v>
      </c>
      <c r="N392" t="s">
        <v>407</v>
      </c>
      <c r="O392" t="s">
        <v>407</v>
      </c>
      <c r="P392" t="s">
        <v>407</v>
      </c>
      <c r="Q392" t="s">
        <v>407</v>
      </c>
      <c r="R392" t="s">
        <v>407</v>
      </c>
      <c r="S392" t="s">
        <v>407</v>
      </c>
      <c r="T392" t="s">
        <v>407</v>
      </c>
      <c r="U392" t="s">
        <v>407</v>
      </c>
      <c r="V392" t="s">
        <v>407</v>
      </c>
      <c r="W392" t="s">
        <v>407</v>
      </c>
      <c r="X392" t="s">
        <v>407</v>
      </c>
      <c r="Y392" t="s">
        <v>407</v>
      </c>
      <c r="Z392" t="s">
        <v>407</v>
      </c>
      <c r="AA392" t="s">
        <v>407</v>
      </c>
      <c r="AB392" t="s">
        <v>407</v>
      </c>
      <c r="AC392" t="s">
        <v>851</v>
      </c>
      <c r="AD392" t="s">
        <v>850</v>
      </c>
      <c r="AE392">
        <v>10</v>
      </c>
      <c r="AF392">
        <v>1</v>
      </c>
      <c r="AG392">
        <v>1</v>
      </c>
      <c r="AH392" t="s">
        <v>412</v>
      </c>
      <c r="AJ392" t="s">
        <v>42</v>
      </c>
      <c r="AK392" t="s">
        <v>114</v>
      </c>
      <c r="AM392">
        <v>4343</v>
      </c>
      <c r="AN392">
        <v>1173</v>
      </c>
    </row>
    <row r="393" spans="1:40" x14ac:dyDescent="0.25">
      <c r="A393" t="s">
        <v>407</v>
      </c>
      <c r="B393" t="s">
        <v>407</v>
      </c>
      <c r="C393" t="s">
        <v>407</v>
      </c>
      <c r="D393" t="s">
        <v>407</v>
      </c>
      <c r="E393" t="s">
        <v>407</v>
      </c>
      <c r="F393" t="s">
        <v>407</v>
      </c>
      <c r="G393" t="s">
        <v>407</v>
      </c>
      <c r="H393" t="s">
        <v>407</v>
      </c>
      <c r="I393" t="s">
        <v>407</v>
      </c>
      <c r="J393" t="s">
        <v>407</v>
      </c>
      <c r="K393" t="s">
        <v>407</v>
      </c>
      <c r="L393" t="s">
        <v>407</v>
      </c>
      <c r="M393" t="s">
        <v>407</v>
      </c>
      <c r="N393" t="s">
        <v>407</v>
      </c>
      <c r="O393" t="s">
        <v>407</v>
      </c>
      <c r="P393" t="s">
        <v>407</v>
      </c>
      <c r="Q393" t="s">
        <v>407</v>
      </c>
      <c r="R393" t="s">
        <v>407</v>
      </c>
      <c r="S393" t="s">
        <v>407</v>
      </c>
      <c r="T393" t="s">
        <v>407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407</v>
      </c>
      <c r="AA393" t="s">
        <v>407</v>
      </c>
      <c r="AB393" t="s">
        <v>407</v>
      </c>
      <c r="AC393" t="s">
        <v>851</v>
      </c>
      <c r="AD393" t="s">
        <v>850</v>
      </c>
      <c r="AE393">
        <v>10</v>
      </c>
      <c r="AF393">
        <v>2</v>
      </c>
      <c r="AG393">
        <v>3</v>
      </c>
      <c r="AH393" t="s">
        <v>410</v>
      </c>
      <c r="AJ393" t="s">
        <v>40</v>
      </c>
      <c r="AK393" t="s">
        <v>118</v>
      </c>
      <c r="AM393">
        <v>3915</v>
      </c>
      <c r="AN393">
        <v>2702</v>
      </c>
    </row>
    <row r="394" spans="1:40" x14ac:dyDescent="0.25">
      <c r="A394" t="s">
        <v>407</v>
      </c>
      <c r="B394" t="s">
        <v>407</v>
      </c>
      <c r="C394" t="s">
        <v>407</v>
      </c>
      <c r="D394" t="s">
        <v>407</v>
      </c>
      <c r="E394" t="s">
        <v>407</v>
      </c>
      <c r="F394" t="s">
        <v>407</v>
      </c>
      <c r="G394" t="s">
        <v>407</v>
      </c>
      <c r="H394" t="s">
        <v>407</v>
      </c>
      <c r="I394" t="s">
        <v>407</v>
      </c>
      <c r="J394" t="s">
        <v>407</v>
      </c>
      <c r="K394" t="s">
        <v>407</v>
      </c>
      <c r="L394" t="s">
        <v>407</v>
      </c>
      <c r="M394" t="s">
        <v>407</v>
      </c>
      <c r="N394" t="s">
        <v>407</v>
      </c>
      <c r="O394" t="s">
        <v>407</v>
      </c>
      <c r="P394" t="s">
        <v>407</v>
      </c>
      <c r="Q394" t="s">
        <v>407</v>
      </c>
      <c r="R394" t="s">
        <v>407</v>
      </c>
      <c r="S394" t="s">
        <v>407</v>
      </c>
      <c r="T394" t="s">
        <v>407</v>
      </c>
      <c r="U394" t="s">
        <v>407</v>
      </c>
      <c r="V394" t="s">
        <v>407</v>
      </c>
      <c r="W394" t="s">
        <v>407</v>
      </c>
      <c r="X394" t="s">
        <v>407</v>
      </c>
      <c r="Y394" t="s">
        <v>407</v>
      </c>
      <c r="Z394" t="s">
        <v>407</v>
      </c>
      <c r="AA394" t="s">
        <v>407</v>
      </c>
      <c r="AB394" t="s">
        <v>407</v>
      </c>
      <c r="AC394" t="s">
        <v>851</v>
      </c>
      <c r="AD394" t="s">
        <v>850</v>
      </c>
      <c r="AE394">
        <v>10</v>
      </c>
      <c r="AF394">
        <v>3</v>
      </c>
      <c r="AH394" t="s">
        <v>408</v>
      </c>
      <c r="AJ394" t="s">
        <v>37</v>
      </c>
      <c r="AK394" t="s">
        <v>115</v>
      </c>
      <c r="AM394">
        <v>2552</v>
      </c>
      <c r="AN394">
        <v>1411</v>
      </c>
    </row>
    <row r="395" spans="1:40" x14ac:dyDescent="0.25">
      <c r="A395" t="s">
        <v>407</v>
      </c>
      <c r="B395" t="s">
        <v>407</v>
      </c>
      <c r="C395" t="s">
        <v>407</v>
      </c>
      <c r="D395" t="s">
        <v>407</v>
      </c>
      <c r="E395" t="s">
        <v>407</v>
      </c>
      <c r="F395" t="s">
        <v>407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407</v>
      </c>
      <c r="M395" t="s">
        <v>407</v>
      </c>
      <c r="N395" t="s">
        <v>407</v>
      </c>
      <c r="O395" t="s">
        <v>407</v>
      </c>
      <c r="P395" t="s">
        <v>407</v>
      </c>
      <c r="Q395" t="s">
        <v>407</v>
      </c>
      <c r="R395" t="s">
        <v>407</v>
      </c>
      <c r="S395" t="s">
        <v>407</v>
      </c>
      <c r="T395" t="s">
        <v>407</v>
      </c>
      <c r="U395" t="s">
        <v>407</v>
      </c>
      <c r="V395" t="s">
        <v>407</v>
      </c>
      <c r="W395" t="s">
        <v>407</v>
      </c>
      <c r="X395" t="s">
        <v>407</v>
      </c>
      <c r="Y395" t="s">
        <v>407</v>
      </c>
      <c r="Z395" t="s">
        <v>407</v>
      </c>
      <c r="AA395" t="s">
        <v>407</v>
      </c>
      <c r="AB395" t="s">
        <v>407</v>
      </c>
      <c r="AC395" t="s">
        <v>851</v>
      </c>
      <c r="AD395" t="s">
        <v>850</v>
      </c>
      <c r="AE395">
        <v>10</v>
      </c>
      <c r="AF395">
        <v>4</v>
      </c>
      <c r="AG395">
        <v>1</v>
      </c>
      <c r="AH395" t="s">
        <v>435</v>
      </c>
      <c r="AJ395" t="s">
        <v>57</v>
      </c>
      <c r="AK395" t="s">
        <v>114</v>
      </c>
      <c r="AM395">
        <v>2559</v>
      </c>
      <c r="AN395">
        <v>3354</v>
      </c>
    </row>
    <row r="396" spans="1:40" x14ac:dyDescent="0.25">
      <c r="A396" t="s">
        <v>407</v>
      </c>
      <c r="B396" t="s">
        <v>407</v>
      </c>
      <c r="C396" t="s">
        <v>407</v>
      </c>
      <c r="D396" t="s">
        <v>407</v>
      </c>
      <c r="E396" t="s">
        <v>407</v>
      </c>
      <c r="F396" t="s">
        <v>407</v>
      </c>
      <c r="G396" t="s">
        <v>407</v>
      </c>
      <c r="H396" t="s">
        <v>407</v>
      </c>
      <c r="I396" t="s">
        <v>407</v>
      </c>
      <c r="J396" t="s">
        <v>407</v>
      </c>
      <c r="K396" t="s">
        <v>407</v>
      </c>
      <c r="L396" t="s">
        <v>407</v>
      </c>
      <c r="M396" t="s">
        <v>407</v>
      </c>
      <c r="N396" t="s">
        <v>407</v>
      </c>
      <c r="O396" t="s">
        <v>407</v>
      </c>
      <c r="P396" t="s">
        <v>407</v>
      </c>
      <c r="Q396" t="s">
        <v>407</v>
      </c>
      <c r="R396" t="s">
        <v>407</v>
      </c>
      <c r="S396" t="s">
        <v>407</v>
      </c>
      <c r="T396" t="s">
        <v>407</v>
      </c>
      <c r="U396" t="s">
        <v>407</v>
      </c>
      <c r="V396" t="s">
        <v>407</v>
      </c>
      <c r="W396" t="s">
        <v>407</v>
      </c>
      <c r="X396" t="s">
        <v>407</v>
      </c>
      <c r="Y396" t="s">
        <v>407</v>
      </c>
      <c r="Z396" t="s">
        <v>407</v>
      </c>
      <c r="AA396" t="s">
        <v>407</v>
      </c>
      <c r="AB396" t="s">
        <v>407</v>
      </c>
      <c r="AC396" t="s">
        <v>851</v>
      </c>
      <c r="AD396" t="s">
        <v>850</v>
      </c>
      <c r="AE396">
        <v>10</v>
      </c>
      <c r="AF396">
        <v>5</v>
      </c>
      <c r="AG396">
        <v>3</v>
      </c>
      <c r="AH396" t="s">
        <v>410</v>
      </c>
      <c r="AJ396" t="s">
        <v>40</v>
      </c>
      <c r="AK396" t="s">
        <v>118</v>
      </c>
      <c r="AM396">
        <v>2558</v>
      </c>
      <c r="AN396">
        <v>2433</v>
      </c>
    </row>
    <row r="397" spans="1:40" x14ac:dyDescent="0.25">
      <c r="A397" t="s">
        <v>407</v>
      </c>
      <c r="B397" t="s">
        <v>407</v>
      </c>
      <c r="C397" t="s">
        <v>407</v>
      </c>
      <c r="D397" t="s">
        <v>407</v>
      </c>
      <c r="E397" t="s">
        <v>407</v>
      </c>
      <c r="F397" t="s">
        <v>407</v>
      </c>
      <c r="G397" t="s">
        <v>407</v>
      </c>
      <c r="H397" t="s">
        <v>407</v>
      </c>
      <c r="I397" t="s">
        <v>407</v>
      </c>
      <c r="J397" t="s">
        <v>407</v>
      </c>
      <c r="K397" t="s">
        <v>407</v>
      </c>
      <c r="L397" t="s">
        <v>407</v>
      </c>
      <c r="M397" t="s">
        <v>407</v>
      </c>
      <c r="N397" t="s">
        <v>407</v>
      </c>
      <c r="O397" t="s">
        <v>407</v>
      </c>
      <c r="P397" t="s">
        <v>407</v>
      </c>
      <c r="Q397" t="s">
        <v>407</v>
      </c>
      <c r="R397" t="s">
        <v>407</v>
      </c>
      <c r="S397" t="s">
        <v>407</v>
      </c>
      <c r="T397" t="s">
        <v>407</v>
      </c>
      <c r="U397" t="s">
        <v>407</v>
      </c>
      <c r="V397" t="s">
        <v>407</v>
      </c>
      <c r="W397" t="s">
        <v>407</v>
      </c>
      <c r="X397" t="s">
        <v>407</v>
      </c>
      <c r="Y397" t="s">
        <v>407</v>
      </c>
      <c r="Z397" t="s">
        <v>407</v>
      </c>
      <c r="AA397" t="s">
        <v>407</v>
      </c>
      <c r="AB397" t="s">
        <v>407</v>
      </c>
      <c r="AC397" t="s">
        <v>851</v>
      </c>
      <c r="AD397" t="s">
        <v>850</v>
      </c>
      <c r="AE397">
        <v>10</v>
      </c>
      <c r="AF397">
        <v>6</v>
      </c>
      <c r="AH397" t="s">
        <v>408</v>
      </c>
      <c r="AJ397" t="s">
        <v>37</v>
      </c>
      <c r="AK397" t="s">
        <v>115</v>
      </c>
      <c r="AM397">
        <v>1342</v>
      </c>
      <c r="AN397">
        <v>3352</v>
      </c>
    </row>
    <row r="398" spans="1:40" x14ac:dyDescent="0.25">
      <c r="A398" t="s">
        <v>407</v>
      </c>
      <c r="B398" t="s">
        <v>407</v>
      </c>
      <c r="C398" t="s">
        <v>407</v>
      </c>
      <c r="D398" t="s">
        <v>407</v>
      </c>
      <c r="E398" t="s">
        <v>407</v>
      </c>
      <c r="F398" t="s">
        <v>407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407</v>
      </c>
      <c r="M398" t="s">
        <v>407</v>
      </c>
      <c r="N398" t="s">
        <v>407</v>
      </c>
      <c r="O398" t="s">
        <v>407</v>
      </c>
      <c r="P398" t="s">
        <v>407</v>
      </c>
      <c r="Q398" t="s">
        <v>407</v>
      </c>
      <c r="R398" t="s">
        <v>407</v>
      </c>
      <c r="S398" t="s">
        <v>407</v>
      </c>
      <c r="T398" t="s">
        <v>407</v>
      </c>
      <c r="U398" t="s">
        <v>407</v>
      </c>
      <c r="V398" t="s">
        <v>407</v>
      </c>
      <c r="W398" t="s">
        <v>407</v>
      </c>
      <c r="X398" t="s">
        <v>407</v>
      </c>
      <c r="Y398" t="s">
        <v>407</v>
      </c>
      <c r="Z398" t="s">
        <v>407</v>
      </c>
      <c r="AA398" t="s">
        <v>407</v>
      </c>
      <c r="AB398" t="s">
        <v>407</v>
      </c>
      <c r="AC398" t="s">
        <v>851</v>
      </c>
      <c r="AD398" t="s">
        <v>850</v>
      </c>
      <c r="AE398">
        <v>10</v>
      </c>
      <c r="AF398">
        <v>7</v>
      </c>
      <c r="AH398" t="s">
        <v>408</v>
      </c>
      <c r="AJ398" t="s">
        <v>37</v>
      </c>
      <c r="AK398" t="s">
        <v>115</v>
      </c>
      <c r="AM398">
        <v>2502</v>
      </c>
      <c r="AN398">
        <v>1105</v>
      </c>
    </row>
    <row r="399" spans="1:40" x14ac:dyDescent="0.25">
      <c r="A399" t="s">
        <v>407</v>
      </c>
      <c r="B399" t="s">
        <v>407</v>
      </c>
      <c r="C399" t="s">
        <v>407</v>
      </c>
      <c r="D399" t="s">
        <v>407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  <c r="K399" t="s">
        <v>407</v>
      </c>
      <c r="L399" t="s">
        <v>407</v>
      </c>
      <c r="M399" t="s">
        <v>407</v>
      </c>
      <c r="N399" t="s">
        <v>407</v>
      </c>
      <c r="O399" t="s">
        <v>407</v>
      </c>
      <c r="P399" t="s">
        <v>407</v>
      </c>
      <c r="Q399" t="s">
        <v>407</v>
      </c>
      <c r="R399" t="s">
        <v>407</v>
      </c>
      <c r="S399" t="s">
        <v>407</v>
      </c>
      <c r="T399" t="s">
        <v>407</v>
      </c>
      <c r="U399" t="s">
        <v>407</v>
      </c>
      <c r="V399" t="s">
        <v>407</v>
      </c>
      <c r="W399" t="s">
        <v>407</v>
      </c>
      <c r="X399" t="s">
        <v>407</v>
      </c>
      <c r="Y399" t="s">
        <v>407</v>
      </c>
      <c r="Z399" t="s">
        <v>407</v>
      </c>
      <c r="AA399" t="s">
        <v>407</v>
      </c>
      <c r="AB399" t="s">
        <v>407</v>
      </c>
      <c r="AC399" t="s">
        <v>851</v>
      </c>
      <c r="AD399" t="s">
        <v>850</v>
      </c>
      <c r="AE399">
        <v>10</v>
      </c>
      <c r="AF399">
        <v>8</v>
      </c>
      <c r="AG399">
        <v>1</v>
      </c>
      <c r="AH399" t="s">
        <v>481</v>
      </c>
      <c r="AJ399" t="s">
        <v>86</v>
      </c>
      <c r="AK399" t="s">
        <v>114</v>
      </c>
      <c r="AM399">
        <v>2606</v>
      </c>
      <c r="AN399">
        <v>2472</v>
      </c>
    </row>
    <row r="400" spans="1:40" x14ac:dyDescent="0.25">
      <c r="A400" t="s">
        <v>407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407</v>
      </c>
      <c r="S400" t="s">
        <v>407</v>
      </c>
      <c r="T400" t="s">
        <v>407</v>
      </c>
      <c r="U400" t="s">
        <v>407</v>
      </c>
      <c r="V400" t="s">
        <v>407</v>
      </c>
      <c r="W400" t="s">
        <v>407</v>
      </c>
      <c r="X400" t="s">
        <v>407</v>
      </c>
      <c r="Y400" t="s">
        <v>407</v>
      </c>
      <c r="Z400" t="s">
        <v>407</v>
      </c>
      <c r="AA400" t="s">
        <v>407</v>
      </c>
      <c r="AB400" t="s">
        <v>407</v>
      </c>
      <c r="AC400" t="s">
        <v>851</v>
      </c>
      <c r="AD400" t="s">
        <v>850</v>
      </c>
      <c r="AE400">
        <v>10</v>
      </c>
      <c r="AF400">
        <v>9</v>
      </c>
      <c r="AH400" t="s">
        <v>415</v>
      </c>
      <c r="AJ400" t="s">
        <v>44</v>
      </c>
      <c r="AK400" t="s">
        <v>120</v>
      </c>
      <c r="AM400">
        <v>4106</v>
      </c>
      <c r="AN400">
        <v>3416</v>
      </c>
    </row>
    <row r="401" spans="1:40" x14ac:dyDescent="0.25">
      <c r="A401" t="s">
        <v>407</v>
      </c>
      <c r="B401" t="s">
        <v>407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  <c r="I401" t="s">
        <v>407</v>
      </c>
      <c r="J401" t="s">
        <v>407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407</v>
      </c>
      <c r="S401" t="s">
        <v>407</v>
      </c>
      <c r="T401" t="s">
        <v>407</v>
      </c>
      <c r="U401" t="s">
        <v>407</v>
      </c>
      <c r="V401" t="s">
        <v>407</v>
      </c>
      <c r="W401" t="s">
        <v>407</v>
      </c>
      <c r="X401" t="s">
        <v>407</v>
      </c>
      <c r="Y401" t="s">
        <v>407</v>
      </c>
      <c r="Z401" t="s">
        <v>407</v>
      </c>
      <c r="AA401" t="s">
        <v>407</v>
      </c>
      <c r="AB401" t="s">
        <v>407</v>
      </c>
      <c r="AC401" t="s">
        <v>851</v>
      </c>
      <c r="AD401" t="s">
        <v>850</v>
      </c>
      <c r="AE401">
        <v>10</v>
      </c>
      <c r="AF401">
        <v>10</v>
      </c>
      <c r="AG401">
        <v>1</v>
      </c>
      <c r="AH401" t="s">
        <v>481</v>
      </c>
      <c r="AJ401" t="s">
        <v>86</v>
      </c>
      <c r="AK401" t="s">
        <v>114</v>
      </c>
      <c r="AM401">
        <v>2386</v>
      </c>
      <c r="AN401">
        <v>2594</v>
      </c>
    </row>
    <row r="402" spans="1:40" x14ac:dyDescent="0.25">
      <c r="A402" t="s">
        <v>407</v>
      </c>
      <c r="B402" t="s">
        <v>407</v>
      </c>
      <c r="C402" t="s">
        <v>407</v>
      </c>
      <c r="D402" t="s">
        <v>407</v>
      </c>
      <c r="E402" t="s">
        <v>407</v>
      </c>
      <c r="F402" t="s">
        <v>407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407</v>
      </c>
      <c r="M402" t="s">
        <v>407</v>
      </c>
      <c r="N402" t="s">
        <v>407</v>
      </c>
      <c r="O402" t="s">
        <v>407</v>
      </c>
      <c r="P402" t="s">
        <v>407</v>
      </c>
      <c r="Q402" t="s">
        <v>407</v>
      </c>
      <c r="R402" t="s">
        <v>407</v>
      </c>
      <c r="S402" t="s">
        <v>407</v>
      </c>
      <c r="T402" t="s">
        <v>407</v>
      </c>
      <c r="U402" t="s">
        <v>407</v>
      </c>
      <c r="V402" t="s">
        <v>407</v>
      </c>
      <c r="W402" t="s">
        <v>407</v>
      </c>
      <c r="X402" t="s">
        <v>407</v>
      </c>
      <c r="Y402" t="s">
        <v>407</v>
      </c>
      <c r="Z402" t="s">
        <v>407</v>
      </c>
      <c r="AA402" t="s">
        <v>407</v>
      </c>
      <c r="AB402" t="s">
        <v>407</v>
      </c>
      <c r="AC402" t="s">
        <v>853</v>
      </c>
      <c r="AD402" t="s">
        <v>852</v>
      </c>
      <c r="AE402">
        <v>10</v>
      </c>
      <c r="AF402">
        <v>1</v>
      </c>
      <c r="AH402" t="s">
        <v>415</v>
      </c>
      <c r="AJ402" t="s">
        <v>44</v>
      </c>
      <c r="AK402" t="s">
        <v>120</v>
      </c>
      <c r="AM402">
        <v>1317</v>
      </c>
      <c r="AN402">
        <v>3162</v>
      </c>
    </row>
    <row r="403" spans="1:40" x14ac:dyDescent="0.25">
      <c r="A403" t="s">
        <v>407</v>
      </c>
      <c r="B403" t="s">
        <v>407</v>
      </c>
      <c r="C403" t="s">
        <v>407</v>
      </c>
      <c r="D403" t="s">
        <v>407</v>
      </c>
      <c r="E403" t="s">
        <v>407</v>
      </c>
      <c r="F403" t="s">
        <v>407</v>
      </c>
      <c r="G403" t="s">
        <v>407</v>
      </c>
      <c r="H403" t="s">
        <v>407</v>
      </c>
      <c r="I403" t="s">
        <v>407</v>
      </c>
      <c r="J403" t="s">
        <v>407</v>
      </c>
      <c r="K403" t="s">
        <v>407</v>
      </c>
      <c r="L403" t="s">
        <v>407</v>
      </c>
      <c r="M403" t="s">
        <v>407</v>
      </c>
      <c r="N403" t="s">
        <v>407</v>
      </c>
      <c r="O403" t="s">
        <v>407</v>
      </c>
      <c r="P403" t="s">
        <v>407</v>
      </c>
      <c r="Q403" t="s">
        <v>407</v>
      </c>
      <c r="R403" t="s">
        <v>407</v>
      </c>
      <c r="S403" t="s">
        <v>407</v>
      </c>
      <c r="T403" t="s">
        <v>407</v>
      </c>
      <c r="U403" t="s">
        <v>407</v>
      </c>
      <c r="V403" t="s">
        <v>407</v>
      </c>
      <c r="W403" t="s">
        <v>407</v>
      </c>
      <c r="X403" t="s">
        <v>407</v>
      </c>
      <c r="Y403" t="s">
        <v>407</v>
      </c>
      <c r="Z403" t="s">
        <v>407</v>
      </c>
      <c r="AA403" t="s">
        <v>407</v>
      </c>
      <c r="AB403" t="s">
        <v>407</v>
      </c>
      <c r="AC403" t="s">
        <v>853</v>
      </c>
      <c r="AD403" t="s">
        <v>852</v>
      </c>
      <c r="AE403">
        <v>10</v>
      </c>
      <c r="AF403">
        <v>2</v>
      </c>
      <c r="AG403">
        <v>1</v>
      </c>
      <c r="AH403" t="s">
        <v>435</v>
      </c>
      <c r="AJ403" t="s">
        <v>57</v>
      </c>
      <c r="AK403" t="s">
        <v>114</v>
      </c>
      <c r="AM403">
        <v>4133</v>
      </c>
      <c r="AN403">
        <v>3275</v>
      </c>
    </row>
    <row r="404" spans="1:40" x14ac:dyDescent="0.25">
      <c r="A404" t="s">
        <v>407</v>
      </c>
      <c r="B404" t="s">
        <v>407</v>
      </c>
      <c r="C404" t="s">
        <v>407</v>
      </c>
      <c r="D404" t="s">
        <v>407</v>
      </c>
      <c r="E404" t="s">
        <v>407</v>
      </c>
      <c r="F404" t="s">
        <v>407</v>
      </c>
      <c r="G404" t="s">
        <v>407</v>
      </c>
      <c r="H404" t="s">
        <v>407</v>
      </c>
      <c r="I404" t="s">
        <v>407</v>
      </c>
      <c r="J404" t="s">
        <v>407</v>
      </c>
      <c r="K404" t="s">
        <v>407</v>
      </c>
      <c r="L404" t="s">
        <v>407</v>
      </c>
      <c r="M404" t="s">
        <v>407</v>
      </c>
      <c r="N404" t="s">
        <v>407</v>
      </c>
      <c r="O404" t="s">
        <v>407</v>
      </c>
      <c r="P404" t="s">
        <v>407</v>
      </c>
      <c r="Q404" t="s">
        <v>407</v>
      </c>
      <c r="R404" t="s">
        <v>407</v>
      </c>
      <c r="S404" t="s">
        <v>407</v>
      </c>
      <c r="T404" t="s">
        <v>407</v>
      </c>
      <c r="U404" t="s">
        <v>407</v>
      </c>
      <c r="V404" t="s">
        <v>407</v>
      </c>
      <c r="W404" t="s">
        <v>407</v>
      </c>
      <c r="X404" t="s">
        <v>407</v>
      </c>
      <c r="Y404" t="s">
        <v>407</v>
      </c>
      <c r="Z404" t="s">
        <v>407</v>
      </c>
      <c r="AA404" t="s">
        <v>407</v>
      </c>
      <c r="AB404" t="s">
        <v>407</v>
      </c>
      <c r="AC404" t="s">
        <v>853</v>
      </c>
      <c r="AD404" t="s">
        <v>852</v>
      </c>
      <c r="AE404">
        <v>10</v>
      </c>
      <c r="AF404">
        <v>3</v>
      </c>
      <c r="AG404">
        <v>3</v>
      </c>
      <c r="AH404" t="s">
        <v>410</v>
      </c>
      <c r="AJ404" t="s">
        <v>40</v>
      </c>
      <c r="AK404" t="s">
        <v>118</v>
      </c>
      <c r="AM404">
        <v>1411</v>
      </c>
      <c r="AN404">
        <v>3523</v>
      </c>
    </row>
    <row r="405" spans="1:40" x14ac:dyDescent="0.25">
      <c r="A405" t="s">
        <v>407</v>
      </c>
      <c r="B405" t="s">
        <v>407</v>
      </c>
      <c r="C405" t="s">
        <v>407</v>
      </c>
      <c r="D405" t="s">
        <v>407</v>
      </c>
      <c r="E405" t="s">
        <v>407</v>
      </c>
      <c r="F405" t="s">
        <v>407</v>
      </c>
      <c r="G405" t="s">
        <v>407</v>
      </c>
      <c r="H405" t="s">
        <v>407</v>
      </c>
      <c r="I405" t="s">
        <v>407</v>
      </c>
      <c r="J405" t="s">
        <v>407</v>
      </c>
      <c r="K405" t="s">
        <v>407</v>
      </c>
      <c r="L405" t="s">
        <v>407</v>
      </c>
      <c r="M405" t="s">
        <v>407</v>
      </c>
      <c r="N405" t="s">
        <v>407</v>
      </c>
      <c r="O405" t="s">
        <v>407</v>
      </c>
      <c r="P405" t="s">
        <v>407</v>
      </c>
      <c r="Q405" t="s">
        <v>407</v>
      </c>
      <c r="R405" t="s">
        <v>407</v>
      </c>
      <c r="S405" t="s">
        <v>407</v>
      </c>
      <c r="T405" t="s">
        <v>407</v>
      </c>
      <c r="U405" t="s">
        <v>407</v>
      </c>
      <c r="V405" t="s">
        <v>407</v>
      </c>
      <c r="W405" t="s">
        <v>407</v>
      </c>
      <c r="X405" t="s">
        <v>407</v>
      </c>
      <c r="Y405" t="s">
        <v>407</v>
      </c>
      <c r="Z405" t="s">
        <v>407</v>
      </c>
      <c r="AA405" t="s">
        <v>407</v>
      </c>
      <c r="AB405" t="s">
        <v>407</v>
      </c>
      <c r="AC405" t="s">
        <v>853</v>
      </c>
      <c r="AD405" t="s">
        <v>852</v>
      </c>
      <c r="AE405">
        <v>10</v>
      </c>
      <c r="AF405">
        <v>4</v>
      </c>
      <c r="AG405">
        <v>3</v>
      </c>
      <c r="AH405" t="s">
        <v>410</v>
      </c>
      <c r="AJ405" t="s">
        <v>40</v>
      </c>
      <c r="AK405" t="s">
        <v>118</v>
      </c>
      <c r="AM405">
        <v>1526</v>
      </c>
      <c r="AN405">
        <v>2421</v>
      </c>
    </row>
    <row r="406" spans="1:40" x14ac:dyDescent="0.25">
      <c r="A406" t="s">
        <v>407</v>
      </c>
      <c r="B406" t="s">
        <v>407</v>
      </c>
      <c r="C406" t="s">
        <v>407</v>
      </c>
      <c r="D406" t="s">
        <v>407</v>
      </c>
      <c r="E406" t="s">
        <v>407</v>
      </c>
      <c r="F406" t="s">
        <v>407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407</v>
      </c>
      <c r="M406" t="s">
        <v>407</v>
      </c>
      <c r="N406" t="s">
        <v>407</v>
      </c>
      <c r="O406" t="s">
        <v>407</v>
      </c>
      <c r="P406" t="s">
        <v>407</v>
      </c>
      <c r="Q406" t="s">
        <v>407</v>
      </c>
      <c r="R406" t="s">
        <v>407</v>
      </c>
      <c r="S406" t="s">
        <v>407</v>
      </c>
      <c r="T406" t="s">
        <v>407</v>
      </c>
      <c r="U406" t="s">
        <v>407</v>
      </c>
      <c r="V406" t="s">
        <v>407</v>
      </c>
      <c r="W406" t="s">
        <v>407</v>
      </c>
      <c r="X406" t="s">
        <v>407</v>
      </c>
      <c r="Y406" t="s">
        <v>407</v>
      </c>
      <c r="Z406" t="s">
        <v>407</v>
      </c>
      <c r="AA406" t="s">
        <v>407</v>
      </c>
      <c r="AB406" t="s">
        <v>407</v>
      </c>
      <c r="AC406" t="s">
        <v>853</v>
      </c>
      <c r="AD406" t="s">
        <v>852</v>
      </c>
      <c r="AE406">
        <v>10</v>
      </c>
      <c r="AF406">
        <v>5</v>
      </c>
      <c r="AH406" t="s">
        <v>408</v>
      </c>
      <c r="AJ406" t="s">
        <v>37</v>
      </c>
      <c r="AK406" t="s">
        <v>115</v>
      </c>
      <c r="AM406">
        <v>2513</v>
      </c>
      <c r="AN406">
        <v>3484</v>
      </c>
    </row>
    <row r="407" spans="1:40" x14ac:dyDescent="0.25">
      <c r="A407" t="s">
        <v>407</v>
      </c>
      <c r="B407" t="s">
        <v>407</v>
      </c>
      <c r="C407" t="s">
        <v>407</v>
      </c>
      <c r="D407" t="s">
        <v>407</v>
      </c>
      <c r="E407" t="s">
        <v>407</v>
      </c>
      <c r="F407" t="s">
        <v>407</v>
      </c>
      <c r="G407" t="s">
        <v>407</v>
      </c>
      <c r="H407" t="s">
        <v>407</v>
      </c>
      <c r="I407" t="s">
        <v>407</v>
      </c>
      <c r="J407" t="s">
        <v>407</v>
      </c>
      <c r="K407" t="s">
        <v>407</v>
      </c>
      <c r="L407" t="s">
        <v>407</v>
      </c>
      <c r="M407" t="s">
        <v>407</v>
      </c>
      <c r="N407" t="s">
        <v>407</v>
      </c>
      <c r="O407" t="s">
        <v>407</v>
      </c>
      <c r="P407" t="s">
        <v>407</v>
      </c>
      <c r="Q407" t="s">
        <v>407</v>
      </c>
      <c r="R407" t="s">
        <v>407</v>
      </c>
      <c r="S407" t="s">
        <v>407</v>
      </c>
      <c r="T407" t="s">
        <v>407</v>
      </c>
      <c r="U407" t="s">
        <v>407</v>
      </c>
      <c r="V407" t="s">
        <v>407</v>
      </c>
      <c r="W407" t="s">
        <v>407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853</v>
      </c>
      <c r="AD407" t="s">
        <v>852</v>
      </c>
      <c r="AE407">
        <v>10</v>
      </c>
      <c r="AF407">
        <v>6</v>
      </c>
      <c r="AH407" t="s">
        <v>408</v>
      </c>
      <c r="AJ407" t="s">
        <v>37</v>
      </c>
      <c r="AK407" t="s">
        <v>115</v>
      </c>
      <c r="AM407">
        <v>3845</v>
      </c>
      <c r="AN407">
        <v>1924</v>
      </c>
    </row>
    <row r="408" spans="1:40" x14ac:dyDescent="0.25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  <c r="L408" t="s">
        <v>407</v>
      </c>
      <c r="M408" t="s">
        <v>407</v>
      </c>
      <c r="N408" t="s">
        <v>407</v>
      </c>
      <c r="O408" t="s">
        <v>407</v>
      </c>
      <c r="P408" t="s">
        <v>407</v>
      </c>
      <c r="Q408" t="s">
        <v>407</v>
      </c>
      <c r="R408" t="s">
        <v>407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853</v>
      </c>
      <c r="AD408" t="s">
        <v>852</v>
      </c>
      <c r="AE408">
        <v>10</v>
      </c>
      <c r="AF408">
        <v>7</v>
      </c>
      <c r="AG408">
        <v>3</v>
      </c>
      <c r="AH408" t="s">
        <v>410</v>
      </c>
      <c r="AJ408" t="s">
        <v>40</v>
      </c>
      <c r="AK408" t="s">
        <v>118</v>
      </c>
      <c r="AM408">
        <v>3820</v>
      </c>
      <c r="AN408">
        <v>2676</v>
      </c>
    </row>
    <row r="409" spans="1:40" x14ac:dyDescent="0.25">
      <c r="A409" t="s">
        <v>407</v>
      </c>
      <c r="B409" t="s">
        <v>407</v>
      </c>
      <c r="C409" t="s">
        <v>407</v>
      </c>
      <c r="D409" t="s">
        <v>407</v>
      </c>
      <c r="E409" t="s">
        <v>407</v>
      </c>
      <c r="F409" t="s">
        <v>407</v>
      </c>
      <c r="G409" t="s">
        <v>407</v>
      </c>
      <c r="H409" t="s">
        <v>407</v>
      </c>
      <c r="I409" t="s">
        <v>407</v>
      </c>
      <c r="J409" t="s">
        <v>407</v>
      </c>
      <c r="K409" t="s">
        <v>407</v>
      </c>
      <c r="L409" t="s">
        <v>407</v>
      </c>
      <c r="M409" t="s">
        <v>407</v>
      </c>
      <c r="N409" t="s">
        <v>407</v>
      </c>
      <c r="O409" t="s">
        <v>407</v>
      </c>
      <c r="P409" t="s">
        <v>407</v>
      </c>
      <c r="Q409" t="s">
        <v>407</v>
      </c>
      <c r="R409" t="s">
        <v>407</v>
      </c>
      <c r="S409" t="s">
        <v>407</v>
      </c>
      <c r="T409" t="s">
        <v>407</v>
      </c>
      <c r="U409" t="s">
        <v>407</v>
      </c>
      <c r="V409" t="s">
        <v>407</v>
      </c>
      <c r="W409" t="s">
        <v>407</v>
      </c>
      <c r="X409" t="s">
        <v>407</v>
      </c>
      <c r="Y409" t="s">
        <v>407</v>
      </c>
      <c r="Z409" t="s">
        <v>407</v>
      </c>
      <c r="AA409" t="s">
        <v>407</v>
      </c>
      <c r="AB409" t="s">
        <v>407</v>
      </c>
      <c r="AC409" t="s">
        <v>853</v>
      </c>
      <c r="AD409" t="s">
        <v>852</v>
      </c>
      <c r="AE409">
        <v>10</v>
      </c>
      <c r="AF409">
        <v>8</v>
      </c>
      <c r="AH409" t="s">
        <v>408</v>
      </c>
      <c r="AJ409" t="s">
        <v>37</v>
      </c>
      <c r="AK409" t="s">
        <v>115</v>
      </c>
      <c r="AM409">
        <v>4210</v>
      </c>
      <c r="AN409">
        <v>2955</v>
      </c>
    </row>
    <row r="410" spans="1:40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853</v>
      </c>
      <c r="AD410" t="s">
        <v>852</v>
      </c>
      <c r="AE410">
        <v>10</v>
      </c>
      <c r="AF410">
        <v>9</v>
      </c>
      <c r="AH410" t="s">
        <v>408</v>
      </c>
      <c r="AJ410" t="s">
        <v>37</v>
      </c>
      <c r="AK410" t="s">
        <v>115</v>
      </c>
      <c r="AM410">
        <v>2538</v>
      </c>
      <c r="AN410">
        <v>2737</v>
      </c>
    </row>
    <row r="411" spans="1:40" x14ac:dyDescent="0.25">
      <c r="A411" t="s">
        <v>407</v>
      </c>
      <c r="B411" t="s">
        <v>407</v>
      </c>
      <c r="C411" t="s">
        <v>407</v>
      </c>
      <c r="D411" t="s">
        <v>407</v>
      </c>
      <c r="E411" t="s">
        <v>407</v>
      </c>
      <c r="F411" t="s">
        <v>407</v>
      </c>
      <c r="G411" t="s">
        <v>407</v>
      </c>
      <c r="H411" t="s">
        <v>407</v>
      </c>
      <c r="I411" t="s">
        <v>407</v>
      </c>
      <c r="J411" t="s">
        <v>407</v>
      </c>
      <c r="K411" t="s">
        <v>407</v>
      </c>
      <c r="L411" t="s">
        <v>407</v>
      </c>
      <c r="M411" t="s">
        <v>407</v>
      </c>
      <c r="N411" t="s">
        <v>407</v>
      </c>
      <c r="O411" t="s">
        <v>407</v>
      </c>
      <c r="P411" t="s">
        <v>407</v>
      </c>
      <c r="Q411" t="s">
        <v>407</v>
      </c>
      <c r="R411" t="s">
        <v>407</v>
      </c>
      <c r="S411" t="s">
        <v>407</v>
      </c>
      <c r="T411" t="s">
        <v>407</v>
      </c>
      <c r="U411" t="s">
        <v>407</v>
      </c>
      <c r="V411" t="s">
        <v>407</v>
      </c>
      <c r="W411" t="s">
        <v>407</v>
      </c>
      <c r="X411" t="s">
        <v>407</v>
      </c>
      <c r="Y411" t="s">
        <v>407</v>
      </c>
      <c r="Z411" t="s">
        <v>407</v>
      </c>
      <c r="AA411" t="s">
        <v>407</v>
      </c>
      <c r="AB411" t="s">
        <v>407</v>
      </c>
      <c r="AC411" t="s">
        <v>853</v>
      </c>
      <c r="AD411" t="s">
        <v>852</v>
      </c>
      <c r="AE411">
        <v>10</v>
      </c>
      <c r="AF411">
        <v>10</v>
      </c>
      <c r="AG411">
        <v>3</v>
      </c>
      <c r="AH411" t="s">
        <v>410</v>
      </c>
      <c r="AJ411" t="s">
        <v>40</v>
      </c>
      <c r="AK411" t="s">
        <v>118</v>
      </c>
      <c r="AM411">
        <v>1792</v>
      </c>
      <c r="AN411">
        <v>905</v>
      </c>
    </row>
    <row r="412" spans="1:40" x14ac:dyDescent="0.25">
      <c r="A412" t="s">
        <v>407</v>
      </c>
      <c r="B412" t="s">
        <v>407</v>
      </c>
      <c r="C412" t="s">
        <v>407</v>
      </c>
      <c r="D412" t="s">
        <v>407</v>
      </c>
      <c r="E412" t="s">
        <v>407</v>
      </c>
      <c r="F412" t="s">
        <v>407</v>
      </c>
      <c r="G412" t="s">
        <v>407</v>
      </c>
      <c r="H412" t="s">
        <v>407</v>
      </c>
      <c r="I412" t="s">
        <v>407</v>
      </c>
      <c r="J412" t="s">
        <v>407</v>
      </c>
      <c r="K412" t="s">
        <v>407</v>
      </c>
      <c r="L412" t="s">
        <v>407</v>
      </c>
      <c r="M412" t="s">
        <v>407</v>
      </c>
      <c r="N412" t="s">
        <v>407</v>
      </c>
      <c r="O412" t="s">
        <v>407</v>
      </c>
      <c r="P412" t="s">
        <v>407</v>
      </c>
      <c r="Q412" t="s">
        <v>407</v>
      </c>
      <c r="R412" t="s">
        <v>407</v>
      </c>
      <c r="S412" t="s">
        <v>407</v>
      </c>
      <c r="T412" t="s">
        <v>407</v>
      </c>
      <c r="U412" t="s">
        <v>407</v>
      </c>
      <c r="V412" t="s">
        <v>407</v>
      </c>
      <c r="W412" t="s">
        <v>407</v>
      </c>
      <c r="X412" t="s">
        <v>407</v>
      </c>
      <c r="Y412" t="s">
        <v>407</v>
      </c>
      <c r="Z412" t="s">
        <v>407</v>
      </c>
      <c r="AA412" t="s">
        <v>407</v>
      </c>
      <c r="AB412" t="s">
        <v>407</v>
      </c>
      <c r="AC412" t="s">
        <v>855</v>
      </c>
      <c r="AD412" t="s">
        <v>854</v>
      </c>
      <c r="AE412">
        <v>10</v>
      </c>
      <c r="AF412">
        <v>1</v>
      </c>
      <c r="AH412" t="s">
        <v>415</v>
      </c>
      <c r="AJ412" t="s">
        <v>44</v>
      </c>
      <c r="AK412" t="s">
        <v>120</v>
      </c>
      <c r="AM412">
        <v>2323</v>
      </c>
      <c r="AN412">
        <v>2794</v>
      </c>
    </row>
    <row r="413" spans="1:40" x14ac:dyDescent="0.25">
      <c r="A413" t="s">
        <v>407</v>
      </c>
      <c r="B413" t="s">
        <v>407</v>
      </c>
      <c r="C413" t="s">
        <v>407</v>
      </c>
      <c r="D413" t="s">
        <v>407</v>
      </c>
      <c r="E413" t="s">
        <v>407</v>
      </c>
      <c r="F413" t="s">
        <v>407</v>
      </c>
      <c r="G413" t="s">
        <v>407</v>
      </c>
      <c r="H413" t="s">
        <v>407</v>
      </c>
      <c r="I413" t="s">
        <v>407</v>
      </c>
      <c r="J413" t="s">
        <v>407</v>
      </c>
      <c r="K413" t="s">
        <v>407</v>
      </c>
      <c r="L413" t="s">
        <v>407</v>
      </c>
      <c r="M413" t="s">
        <v>407</v>
      </c>
      <c r="N413" t="s">
        <v>407</v>
      </c>
      <c r="O413" t="s">
        <v>407</v>
      </c>
      <c r="P413" t="s">
        <v>407</v>
      </c>
      <c r="Q413" t="s">
        <v>407</v>
      </c>
      <c r="R413" t="s">
        <v>407</v>
      </c>
      <c r="S413" t="s">
        <v>407</v>
      </c>
      <c r="T413" t="s">
        <v>407</v>
      </c>
      <c r="U413" t="s">
        <v>407</v>
      </c>
      <c r="V413" t="s">
        <v>407</v>
      </c>
      <c r="W413" t="s">
        <v>407</v>
      </c>
      <c r="X413" t="s">
        <v>407</v>
      </c>
      <c r="Y413" t="s">
        <v>407</v>
      </c>
      <c r="Z413" t="s">
        <v>407</v>
      </c>
      <c r="AA413" t="s">
        <v>407</v>
      </c>
      <c r="AB413" t="s">
        <v>407</v>
      </c>
      <c r="AC413" t="s">
        <v>855</v>
      </c>
      <c r="AD413" t="s">
        <v>854</v>
      </c>
      <c r="AE413">
        <v>10</v>
      </c>
      <c r="AF413">
        <v>2</v>
      </c>
      <c r="AG413">
        <v>3</v>
      </c>
      <c r="AH413" t="s">
        <v>410</v>
      </c>
      <c r="AJ413" t="s">
        <v>40</v>
      </c>
      <c r="AK413" t="s">
        <v>118</v>
      </c>
      <c r="AM413">
        <v>1362</v>
      </c>
      <c r="AN413">
        <v>3118</v>
      </c>
    </row>
    <row r="414" spans="1:40" x14ac:dyDescent="0.25">
      <c r="A414" t="s">
        <v>407</v>
      </c>
      <c r="B414" t="s">
        <v>407</v>
      </c>
      <c r="C414" t="s">
        <v>407</v>
      </c>
      <c r="D414" t="s">
        <v>407</v>
      </c>
      <c r="E414" t="s">
        <v>407</v>
      </c>
      <c r="F414" t="s">
        <v>407</v>
      </c>
      <c r="G414" t="s">
        <v>407</v>
      </c>
      <c r="H414" t="s">
        <v>407</v>
      </c>
      <c r="I414" t="s">
        <v>407</v>
      </c>
      <c r="J414" t="s">
        <v>407</v>
      </c>
      <c r="K414" t="s">
        <v>407</v>
      </c>
      <c r="L414" t="s">
        <v>407</v>
      </c>
      <c r="M414" t="s">
        <v>407</v>
      </c>
      <c r="N414" t="s">
        <v>407</v>
      </c>
      <c r="O414" t="s">
        <v>407</v>
      </c>
      <c r="P414" t="s">
        <v>407</v>
      </c>
      <c r="Q414" t="s">
        <v>407</v>
      </c>
      <c r="R414" t="s">
        <v>407</v>
      </c>
      <c r="S414" t="s">
        <v>407</v>
      </c>
      <c r="T414" t="s">
        <v>407</v>
      </c>
      <c r="U414" t="s">
        <v>407</v>
      </c>
      <c r="V414" t="s">
        <v>407</v>
      </c>
      <c r="W414" t="s">
        <v>407</v>
      </c>
      <c r="X414" t="s">
        <v>407</v>
      </c>
      <c r="Y414" t="s">
        <v>407</v>
      </c>
      <c r="Z414" t="s">
        <v>407</v>
      </c>
      <c r="AA414" t="s">
        <v>407</v>
      </c>
      <c r="AB414" t="s">
        <v>407</v>
      </c>
      <c r="AC414" t="s">
        <v>855</v>
      </c>
      <c r="AD414" t="s">
        <v>854</v>
      </c>
      <c r="AE414">
        <v>10</v>
      </c>
      <c r="AF414">
        <v>3</v>
      </c>
      <c r="AH414" t="s">
        <v>411</v>
      </c>
      <c r="AJ414" t="s">
        <v>41</v>
      </c>
      <c r="AK414" t="s">
        <v>119</v>
      </c>
      <c r="AM414">
        <v>4359</v>
      </c>
      <c r="AN414">
        <v>3031</v>
      </c>
    </row>
    <row r="415" spans="1:40" x14ac:dyDescent="0.25">
      <c r="A415" t="s">
        <v>407</v>
      </c>
      <c r="B415" t="s">
        <v>407</v>
      </c>
      <c r="C415" t="s">
        <v>407</v>
      </c>
      <c r="D415" t="s">
        <v>407</v>
      </c>
      <c r="E415" t="s">
        <v>407</v>
      </c>
      <c r="F415" t="s">
        <v>407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407</v>
      </c>
      <c r="P415" t="s">
        <v>407</v>
      </c>
      <c r="Q415" t="s">
        <v>407</v>
      </c>
      <c r="R415" t="s">
        <v>407</v>
      </c>
      <c r="S415" t="s">
        <v>407</v>
      </c>
      <c r="T415" t="s">
        <v>407</v>
      </c>
      <c r="U415" t="s">
        <v>407</v>
      </c>
      <c r="V415" t="s">
        <v>407</v>
      </c>
      <c r="W415" t="s">
        <v>407</v>
      </c>
      <c r="X415" t="s">
        <v>407</v>
      </c>
      <c r="Y415" t="s">
        <v>407</v>
      </c>
      <c r="Z415" t="s">
        <v>407</v>
      </c>
      <c r="AA415" t="s">
        <v>407</v>
      </c>
      <c r="AB415" t="s">
        <v>407</v>
      </c>
      <c r="AC415" t="s">
        <v>855</v>
      </c>
      <c r="AD415" t="s">
        <v>854</v>
      </c>
      <c r="AE415">
        <v>10</v>
      </c>
      <c r="AF415">
        <v>4</v>
      </c>
      <c r="AH415" t="s">
        <v>408</v>
      </c>
      <c r="AJ415" t="s">
        <v>37</v>
      </c>
      <c r="AK415" t="s">
        <v>115</v>
      </c>
      <c r="AM415">
        <v>3935</v>
      </c>
      <c r="AN415">
        <v>1795</v>
      </c>
    </row>
    <row r="416" spans="1:40" x14ac:dyDescent="0.25">
      <c r="A416" t="s">
        <v>407</v>
      </c>
      <c r="B416" t="s">
        <v>407</v>
      </c>
      <c r="C416" t="s">
        <v>407</v>
      </c>
      <c r="D416" t="s">
        <v>407</v>
      </c>
      <c r="E416" t="s">
        <v>407</v>
      </c>
      <c r="F416" t="s">
        <v>407</v>
      </c>
      <c r="G416" t="s">
        <v>407</v>
      </c>
      <c r="H416" t="s">
        <v>407</v>
      </c>
      <c r="I416" t="s">
        <v>407</v>
      </c>
      <c r="J416" t="s">
        <v>407</v>
      </c>
      <c r="K416" t="s">
        <v>407</v>
      </c>
      <c r="L416" t="s">
        <v>407</v>
      </c>
      <c r="M416" t="s">
        <v>407</v>
      </c>
      <c r="N416" t="s">
        <v>407</v>
      </c>
      <c r="O416" t="s">
        <v>407</v>
      </c>
      <c r="P416" t="s">
        <v>407</v>
      </c>
      <c r="Q416" t="s">
        <v>407</v>
      </c>
      <c r="R416" t="s">
        <v>407</v>
      </c>
      <c r="S416" t="s">
        <v>407</v>
      </c>
      <c r="T416" t="s">
        <v>407</v>
      </c>
      <c r="U416" t="s">
        <v>407</v>
      </c>
      <c r="V416" t="s">
        <v>407</v>
      </c>
      <c r="W416" t="s">
        <v>407</v>
      </c>
      <c r="X416" t="s">
        <v>407</v>
      </c>
      <c r="Y416" t="s">
        <v>407</v>
      </c>
      <c r="Z416" t="s">
        <v>407</v>
      </c>
      <c r="AA416" t="s">
        <v>407</v>
      </c>
      <c r="AB416" t="s">
        <v>407</v>
      </c>
      <c r="AC416" t="s">
        <v>855</v>
      </c>
      <c r="AD416" t="s">
        <v>854</v>
      </c>
      <c r="AE416">
        <v>10</v>
      </c>
      <c r="AF416">
        <v>5</v>
      </c>
      <c r="AH416" t="s">
        <v>408</v>
      </c>
      <c r="AJ416" t="s">
        <v>37</v>
      </c>
      <c r="AK416" t="s">
        <v>115</v>
      </c>
      <c r="AM416">
        <v>1845</v>
      </c>
      <c r="AN416">
        <v>2239</v>
      </c>
    </row>
    <row r="417" spans="1:40" x14ac:dyDescent="0.25">
      <c r="A417" t="s">
        <v>407</v>
      </c>
      <c r="B417" t="s">
        <v>407</v>
      </c>
      <c r="C417" t="s">
        <v>407</v>
      </c>
      <c r="D417" t="s">
        <v>407</v>
      </c>
      <c r="E417" t="s">
        <v>407</v>
      </c>
      <c r="F417" t="s">
        <v>407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407</v>
      </c>
      <c r="M417" t="s">
        <v>407</v>
      </c>
      <c r="N417" t="s">
        <v>407</v>
      </c>
      <c r="O417" t="s">
        <v>407</v>
      </c>
      <c r="P417" t="s">
        <v>407</v>
      </c>
      <c r="Q417" t="s">
        <v>407</v>
      </c>
      <c r="R417" t="s">
        <v>407</v>
      </c>
      <c r="S417" t="s">
        <v>407</v>
      </c>
      <c r="T417" t="s">
        <v>407</v>
      </c>
      <c r="U417" t="s">
        <v>407</v>
      </c>
      <c r="V417" t="s">
        <v>407</v>
      </c>
      <c r="W417" t="s">
        <v>407</v>
      </c>
      <c r="X417" t="s">
        <v>407</v>
      </c>
      <c r="Y417" t="s">
        <v>407</v>
      </c>
      <c r="Z417" t="s">
        <v>407</v>
      </c>
      <c r="AA417" t="s">
        <v>407</v>
      </c>
      <c r="AB417" t="s">
        <v>407</v>
      </c>
      <c r="AC417" t="s">
        <v>855</v>
      </c>
      <c r="AD417" t="s">
        <v>854</v>
      </c>
      <c r="AE417">
        <v>10</v>
      </c>
      <c r="AF417">
        <v>6</v>
      </c>
      <c r="AH417" t="s">
        <v>408</v>
      </c>
      <c r="AJ417" t="s">
        <v>37</v>
      </c>
      <c r="AK417" t="s">
        <v>115</v>
      </c>
      <c r="AM417">
        <v>3157</v>
      </c>
      <c r="AN417">
        <v>3343</v>
      </c>
    </row>
    <row r="418" spans="1:40" x14ac:dyDescent="0.25">
      <c r="A418" t="s">
        <v>407</v>
      </c>
      <c r="B418" t="s">
        <v>407</v>
      </c>
      <c r="C418" t="s">
        <v>407</v>
      </c>
      <c r="D418" t="s">
        <v>407</v>
      </c>
      <c r="E418" t="s">
        <v>407</v>
      </c>
      <c r="F418" t="s">
        <v>407</v>
      </c>
      <c r="G418" t="s">
        <v>407</v>
      </c>
      <c r="H418" t="s">
        <v>407</v>
      </c>
      <c r="I418" t="s">
        <v>407</v>
      </c>
      <c r="J418" t="s">
        <v>407</v>
      </c>
      <c r="K418" t="s">
        <v>407</v>
      </c>
      <c r="L418" t="s">
        <v>407</v>
      </c>
      <c r="M418" t="s">
        <v>407</v>
      </c>
      <c r="N418" t="s">
        <v>407</v>
      </c>
      <c r="O418" t="s">
        <v>407</v>
      </c>
      <c r="P418" t="s">
        <v>407</v>
      </c>
      <c r="Q418" t="s">
        <v>407</v>
      </c>
      <c r="R418" t="s">
        <v>407</v>
      </c>
      <c r="S418" t="s">
        <v>407</v>
      </c>
      <c r="T418" t="s">
        <v>407</v>
      </c>
      <c r="U418" t="s">
        <v>407</v>
      </c>
      <c r="V418" t="s">
        <v>407</v>
      </c>
      <c r="W418" t="s">
        <v>407</v>
      </c>
      <c r="X418" t="s">
        <v>407</v>
      </c>
      <c r="Y418" t="s">
        <v>407</v>
      </c>
      <c r="Z418" t="s">
        <v>407</v>
      </c>
      <c r="AA418" t="s">
        <v>407</v>
      </c>
      <c r="AB418" t="s">
        <v>407</v>
      </c>
      <c r="AC418" t="s">
        <v>855</v>
      </c>
      <c r="AD418" t="s">
        <v>854</v>
      </c>
      <c r="AE418">
        <v>10</v>
      </c>
      <c r="AF418">
        <v>7</v>
      </c>
      <c r="AG418">
        <v>1</v>
      </c>
      <c r="AH418" t="s">
        <v>464</v>
      </c>
      <c r="AJ418" t="s">
        <v>76</v>
      </c>
      <c r="AK418" t="s">
        <v>114</v>
      </c>
      <c r="AM418">
        <v>2393</v>
      </c>
      <c r="AN418">
        <v>1612</v>
      </c>
    </row>
    <row r="419" spans="1:40" x14ac:dyDescent="0.25">
      <c r="A419" t="s">
        <v>407</v>
      </c>
      <c r="B419" t="s">
        <v>407</v>
      </c>
      <c r="C419" t="s">
        <v>407</v>
      </c>
      <c r="D419" t="s">
        <v>407</v>
      </c>
      <c r="E419" t="s">
        <v>407</v>
      </c>
      <c r="F419" t="s">
        <v>407</v>
      </c>
      <c r="G419" t="s">
        <v>407</v>
      </c>
      <c r="H419" t="s">
        <v>407</v>
      </c>
      <c r="I419" t="s">
        <v>407</v>
      </c>
      <c r="J419" t="s">
        <v>407</v>
      </c>
      <c r="K419" t="s">
        <v>407</v>
      </c>
      <c r="L419" t="s">
        <v>407</v>
      </c>
      <c r="M419" t="s">
        <v>407</v>
      </c>
      <c r="N419" t="s">
        <v>407</v>
      </c>
      <c r="O419" t="s">
        <v>407</v>
      </c>
      <c r="P419" t="s">
        <v>407</v>
      </c>
      <c r="Q419" t="s">
        <v>407</v>
      </c>
      <c r="R419" t="s">
        <v>407</v>
      </c>
      <c r="S419" t="s">
        <v>407</v>
      </c>
      <c r="T419" t="s">
        <v>407</v>
      </c>
      <c r="U419" t="s">
        <v>407</v>
      </c>
      <c r="V419" t="s">
        <v>407</v>
      </c>
      <c r="W419" t="s">
        <v>407</v>
      </c>
      <c r="X419" t="s">
        <v>407</v>
      </c>
      <c r="Y419" t="s">
        <v>407</v>
      </c>
      <c r="Z419" t="s">
        <v>407</v>
      </c>
      <c r="AA419" t="s">
        <v>407</v>
      </c>
      <c r="AB419" t="s">
        <v>407</v>
      </c>
      <c r="AC419" t="s">
        <v>855</v>
      </c>
      <c r="AD419" t="s">
        <v>854</v>
      </c>
      <c r="AE419">
        <v>10</v>
      </c>
      <c r="AF419">
        <v>8</v>
      </c>
      <c r="AH419" t="s">
        <v>415</v>
      </c>
      <c r="AJ419" t="s">
        <v>44</v>
      </c>
      <c r="AK419" t="s">
        <v>120</v>
      </c>
      <c r="AM419">
        <v>2566</v>
      </c>
      <c r="AN419">
        <v>2066</v>
      </c>
    </row>
    <row r="420" spans="1:40" x14ac:dyDescent="0.25">
      <c r="A420" t="s">
        <v>407</v>
      </c>
      <c r="B420" t="s">
        <v>407</v>
      </c>
      <c r="C420" t="s">
        <v>407</v>
      </c>
      <c r="D420" t="s">
        <v>407</v>
      </c>
      <c r="E420" t="s">
        <v>407</v>
      </c>
      <c r="F420" t="s">
        <v>407</v>
      </c>
      <c r="G420" t="s">
        <v>407</v>
      </c>
      <c r="H420" t="s">
        <v>407</v>
      </c>
      <c r="I420" t="s">
        <v>407</v>
      </c>
      <c r="J420" t="s">
        <v>407</v>
      </c>
      <c r="K420" t="s">
        <v>407</v>
      </c>
      <c r="L420" t="s">
        <v>407</v>
      </c>
      <c r="M420" t="s">
        <v>407</v>
      </c>
      <c r="N420" t="s">
        <v>407</v>
      </c>
      <c r="O420" t="s">
        <v>407</v>
      </c>
      <c r="P420" t="s">
        <v>407</v>
      </c>
      <c r="Q420" t="s">
        <v>407</v>
      </c>
      <c r="R420" t="s">
        <v>407</v>
      </c>
      <c r="S420" t="s">
        <v>407</v>
      </c>
      <c r="T420" t="s">
        <v>407</v>
      </c>
      <c r="U420" t="s">
        <v>407</v>
      </c>
      <c r="V420" t="s">
        <v>407</v>
      </c>
      <c r="W420" t="s">
        <v>407</v>
      </c>
      <c r="X420" t="s">
        <v>407</v>
      </c>
      <c r="Y420" t="s">
        <v>407</v>
      </c>
      <c r="Z420" t="s">
        <v>407</v>
      </c>
      <c r="AA420" t="s">
        <v>407</v>
      </c>
      <c r="AB420" t="s">
        <v>407</v>
      </c>
      <c r="AC420" t="s">
        <v>855</v>
      </c>
      <c r="AD420" t="s">
        <v>854</v>
      </c>
      <c r="AE420">
        <v>10</v>
      </c>
      <c r="AF420">
        <v>9</v>
      </c>
      <c r="AG420">
        <v>1</v>
      </c>
      <c r="AH420" t="s">
        <v>464</v>
      </c>
      <c r="AJ420" t="s">
        <v>76</v>
      </c>
      <c r="AK420" t="s">
        <v>114</v>
      </c>
      <c r="AM420">
        <v>2326</v>
      </c>
      <c r="AN420">
        <v>2302</v>
      </c>
    </row>
    <row r="421" spans="1:40" x14ac:dyDescent="0.25">
      <c r="A421" t="s">
        <v>407</v>
      </c>
      <c r="B421" t="s">
        <v>407</v>
      </c>
      <c r="C421" t="s">
        <v>407</v>
      </c>
      <c r="D421" t="s">
        <v>407</v>
      </c>
      <c r="E421" t="s">
        <v>407</v>
      </c>
      <c r="F421" t="s">
        <v>407</v>
      </c>
      <c r="G421" t="s">
        <v>407</v>
      </c>
      <c r="H421" t="s">
        <v>407</v>
      </c>
      <c r="I421" t="s">
        <v>407</v>
      </c>
      <c r="J421" t="s">
        <v>407</v>
      </c>
      <c r="K421" t="s">
        <v>407</v>
      </c>
      <c r="L421" t="s">
        <v>407</v>
      </c>
      <c r="M421" t="s">
        <v>407</v>
      </c>
      <c r="N421" t="s">
        <v>407</v>
      </c>
      <c r="O421" t="s">
        <v>407</v>
      </c>
      <c r="P421" t="s">
        <v>407</v>
      </c>
      <c r="Q421" t="s">
        <v>407</v>
      </c>
      <c r="R421" t="s">
        <v>407</v>
      </c>
      <c r="S421" t="s">
        <v>407</v>
      </c>
      <c r="T421" t="s">
        <v>407</v>
      </c>
      <c r="U421" t="s">
        <v>407</v>
      </c>
      <c r="V421" t="s">
        <v>407</v>
      </c>
      <c r="W421" t="s">
        <v>407</v>
      </c>
      <c r="X421" t="s">
        <v>407</v>
      </c>
      <c r="Y421" t="s">
        <v>407</v>
      </c>
      <c r="Z421" t="s">
        <v>407</v>
      </c>
      <c r="AA421" t="s">
        <v>407</v>
      </c>
      <c r="AB421" t="s">
        <v>407</v>
      </c>
      <c r="AC421" t="s">
        <v>855</v>
      </c>
      <c r="AD421" t="s">
        <v>854</v>
      </c>
      <c r="AE421">
        <v>10</v>
      </c>
      <c r="AF421">
        <v>10</v>
      </c>
      <c r="AH421" t="s">
        <v>408</v>
      </c>
      <c r="AJ421" t="s">
        <v>37</v>
      </c>
      <c r="AK421" t="s">
        <v>115</v>
      </c>
      <c r="AM421">
        <v>3264</v>
      </c>
      <c r="AN421">
        <v>2530</v>
      </c>
    </row>
    <row r="422" spans="1:40" x14ac:dyDescent="0.25">
      <c r="A422" t="s">
        <v>407</v>
      </c>
      <c r="B422" t="s">
        <v>407</v>
      </c>
      <c r="C422" t="s">
        <v>407</v>
      </c>
      <c r="D422" t="s">
        <v>407</v>
      </c>
      <c r="E422" t="s">
        <v>407</v>
      </c>
      <c r="F422" t="s">
        <v>407</v>
      </c>
      <c r="G422" t="s">
        <v>407</v>
      </c>
      <c r="H422" t="s">
        <v>407</v>
      </c>
      <c r="I422" t="s">
        <v>407</v>
      </c>
      <c r="J422" t="s">
        <v>407</v>
      </c>
      <c r="K422" t="s">
        <v>407</v>
      </c>
      <c r="L422" t="s">
        <v>407</v>
      </c>
      <c r="M422" t="s">
        <v>407</v>
      </c>
      <c r="N422" t="s">
        <v>407</v>
      </c>
      <c r="O422" t="s">
        <v>407</v>
      </c>
      <c r="P422" t="s">
        <v>407</v>
      </c>
      <c r="Q422" t="s">
        <v>407</v>
      </c>
      <c r="R422" t="s">
        <v>407</v>
      </c>
      <c r="S422" t="s">
        <v>407</v>
      </c>
      <c r="T422" t="s">
        <v>407</v>
      </c>
      <c r="U422" t="s">
        <v>407</v>
      </c>
      <c r="V422" t="s">
        <v>407</v>
      </c>
      <c r="W422" t="s">
        <v>407</v>
      </c>
      <c r="X422" t="s">
        <v>407</v>
      </c>
      <c r="Y422" t="s">
        <v>407</v>
      </c>
      <c r="Z422" t="s">
        <v>407</v>
      </c>
      <c r="AA422" t="s">
        <v>407</v>
      </c>
      <c r="AB422" t="s">
        <v>407</v>
      </c>
      <c r="AC422" t="s">
        <v>857</v>
      </c>
      <c r="AD422" t="s">
        <v>856</v>
      </c>
      <c r="AE422">
        <v>10</v>
      </c>
      <c r="AF422">
        <v>1</v>
      </c>
      <c r="AH422" t="s">
        <v>408</v>
      </c>
      <c r="AJ422" t="s">
        <v>37</v>
      </c>
      <c r="AK422" t="s">
        <v>115</v>
      </c>
      <c r="AM422">
        <v>1985</v>
      </c>
      <c r="AN422">
        <v>2829</v>
      </c>
    </row>
    <row r="423" spans="1:40" x14ac:dyDescent="0.25">
      <c r="A423" t="s">
        <v>407</v>
      </c>
      <c r="B423" t="s">
        <v>407</v>
      </c>
      <c r="C423" t="s">
        <v>407</v>
      </c>
      <c r="D423" t="s">
        <v>407</v>
      </c>
      <c r="E423" t="s">
        <v>407</v>
      </c>
      <c r="F423" t="s">
        <v>407</v>
      </c>
      <c r="G423" t="s">
        <v>407</v>
      </c>
      <c r="H423" t="s">
        <v>407</v>
      </c>
      <c r="I423" t="s">
        <v>407</v>
      </c>
      <c r="J423" t="s">
        <v>407</v>
      </c>
      <c r="K423" t="s">
        <v>407</v>
      </c>
      <c r="L423" t="s">
        <v>407</v>
      </c>
      <c r="M423" t="s">
        <v>407</v>
      </c>
      <c r="N423" t="s">
        <v>407</v>
      </c>
      <c r="O423" t="s">
        <v>407</v>
      </c>
      <c r="P423" t="s">
        <v>407</v>
      </c>
      <c r="Q423" t="s">
        <v>407</v>
      </c>
      <c r="R423" t="s">
        <v>407</v>
      </c>
      <c r="S423" t="s">
        <v>407</v>
      </c>
      <c r="T423" t="s">
        <v>407</v>
      </c>
      <c r="U423" t="s">
        <v>407</v>
      </c>
      <c r="V423" t="s">
        <v>407</v>
      </c>
      <c r="W423" t="s">
        <v>407</v>
      </c>
      <c r="X423" t="s">
        <v>407</v>
      </c>
      <c r="Y423" t="s">
        <v>407</v>
      </c>
      <c r="Z423" t="s">
        <v>407</v>
      </c>
      <c r="AA423" t="s">
        <v>407</v>
      </c>
      <c r="AB423" t="s">
        <v>407</v>
      </c>
      <c r="AC423" t="s">
        <v>857</v>
      </c>
      <c r="AD423" t="s">
        <v>856</v>
      </c>
      <c r="AE423">
        <v>10</v>
      </c>
      <c r="AF423">
        <v>2</v>
      </c>
      <c r="AH423" t="s">
        <v>408</v>
      </c>
      <c r="AJ423" t="s">
        <v>37</v>
      </c>
      <c r="AK423" t="s">
        <v>115</v>
      </c>
      <c r="AM423">
        <v>1364</v>
      </c>
      <c r="AN423">
        <v>1714</v>
      </c>
    </row>
    <row r="424" spans="1:40" x14ac:dyDescent="0.25">
      <c r="A424" t="s">
        <v>407</v>
      </c>
      <c r="B424" t="s">
        <v>407</v>
      </c>
      <c r="C424" t="s">
        <v>407</v>
      </c>
      <c r="D424" t="s">
        <v>407</v>
      </c>
      <c r="E424" t="s">
        <v>407</v>
      </c>
      <c r="F424" t="s">
        <v>407</v>
      </c>
      <c r="G424" t="s">
        <v>407</v>
      </c>
      <c r="H424" t="s">
        <v>407</v>
      </c>
      <c r="I424" t="s">
        <v>407</v>
      </c>
      <c r="J424" t="s">
        <v>407</v>
      </c>
      <c r="K424" t="s">
        <v>407</v>
      </c>
      <c r="L424" t="s">
        <v>407</v>
      </c>
      <c r="M424" t="s">
        <v>407</v>
      </c>
      <c r="N424" t="s">
        <v>407</v>
      </c>
      <c r="O424" t="s">
        <v>407</v>
      </c>
      <c r="P424" t="s">
        <v>407</v>
      </c>
      <c r="Q424" t="s">
        <v>407</v>
      </c>
      <c r="R424" t="s">
        <v>407</v>
      </c>
      <c r="S424" t="s">
        <v>407</v>
      </c>
      <c r="T424" t="s">
        <v>407</v>
      </c>
      <c r="U424" t="s">
        <v>407</v>
      </c>
      <c r="V424" t="s">
        <v>407</v>
      </c>
      <c r="W424" t="s">
        <v>407</v>
      </c>
      <c r="X424" t="s">
        <v>407</v>
      </c>
      <c r="Y424" t="s">
        <v>407</v>
      </c>
      <c r="Z424" t="s">
        <v>407</v>
      </c>
      <c r="AA424" t="s">
        <v>407</v>
      </c>
      <c r="AB424" t="s">
        <v>407</v>
      </c>
      <c r="AC424" t="s">
        <v>857</v>
      </c>
      <c r="AD424" t="s">
        <v>856</v>
      </c>
      <c r="AE424">
        <v>10</v>
      </c>
      <c r="AF424">
        <v>3</v>
      </c>
      <c r="AG424">
        <v>3</v>
      </c>
      <c r="AH424" t="s">
        <v>410</v>
      </c>
      <c r="AJ424" t="s">
        <v>40</v>
      </c>
      <c r="AK424" t="s">
        <v>118</v>
      </c>
      <c r="AM424">
        <v>2177</v>
      </c>
      <c r="AN424">
        <v>1747</v>
      </c>
    </row>
    <row r="425" spans="1:40" x14ac:dyDescent="0.25">
      <c r="A425" t="s">
        <v>407</v>
      </c>
      <c r="B425" t="s">
        <v>407</v>
      </c>
      <c r="C425" t="s">
        <v>407</v>
      </c>
      <c r="D425" t="s">
        <v>407</v>
      </c>
      <c r="E425" t="s">
        <v>407</v>
      </c>
      <c r="F425" t="s">
        <v>407</v>
      </c>
      <c r="G425" t="s">
        <v>407</v>
      </c>
      <c r="H425" t="s">
        <v>407</v>
      </c>
      <c r="I425" t="s">
        <v>407</v>
      </c>
      <c r="J425" t="s">
        <v>407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t="s">
        <v>407</v>
      </c>
      <c r="U425" t="s">
        <v>407</v>
      </c>
      <c r="V425" t="s">
        <v>407</v>
      </c>
      <c r="W425" t="s">
        <v>407</v>
      </c>
      <c r="X425" t="s">
        <v>407</v>
      </c>
      <c r="Y425" t="s">
        <v>407</v>
      </c>
      <c r="Z425" t="s">
        <v>407</v>
      </c>
      <c r="AA425" t="s">
        <v>407</v>
      </c>
      <c r="AB425" t="s">
        <v>407</v>
      </c>
      <c r="AC425" t="s">
        <v>857</v>
      </c>
      <c r="AD425" t="s">
        <v>856</v>
      </c>
      <c r="AE425">
        <v>10</v>
      </c>
      <c r="AF425">
        <v>4</v>
      </c>
      <c r="AG425">
        <v>1</v>
      </c>
      <c r="AH425" t="s">
        <v>622</v>
      </c>
      <c r="AJ425" t="s">
        <v>144</v>
      </c>
      <c r="AK425" t="s">
        <v>114</v>
      </c>
      <c r="AM425">
        <v>2659</v>
      </c>
      <c r="AN425">
        <v>2571</v>
      </c>
    </row>
    <row r="426" spans="1:40" x14ac:dyDescent="0.25">
      <c r="A426" t="s">
        <v>407</v>
      </c>
      <c r="B426" t="s">
        <v>407</v>
      </c>
      <c r="C426" t="s">
        <v>407</v>
      </c>
      <c r="D426" t="s">
        <v>407</v>
      </c>
      <c r="E426" t="s">
        <v>407</v>
      </c>
      <c r="F426" t="s">
        <v>407</v>
      </c>
      <c r="G426" t="s">
        <v>407</v>
      </c>
      <c r="H426" t="s">
        <v>407</v>
      </c>
      <c r="I426" t="s">
        <v>407</v>
      </c>
      <c r="J426" t="s">
        <v>407</v>
      </c>
      <c r="K426" t="s">
        <v>407</v>
      </c>
      <c r="L426" t="s">
        <v>407</v>
      </c>
      <c r="M426" t="s">
        <v>407</v>
      </c>
      <c r="N426" t="s">
        <v>407</v>
      </c>
      <c r="O426" t="s">
        <v>407</v>
      </c>
      <c r="P426" t="s">
        <v>407</v>
      </c>
      <c r="Q426" t="s">
        <v>407</v>
      </c>
      <c r="R426" t="s">
        <v>407</v>
      </c>
      <c r="S426" t="s">
        <v>407</v>
      </c>
      <c r="T426" t="s">
        <v>407</v>
      </c>
      <c r="U426" t="s">
        <v>407</v>
      </c>
      <c r="V426" t="s">
        <v>407</v>
      </c>
      <c r="W426" t="s">
        <v>407</v>
      </c>
      <c r="X426" t="s">
        <v>407</v>
      </c>
      <c r="Y426" t="s">
        <v>407</v>
      </c>
      <c r="Z426" t="s">
        <v>407</v>
      </c>
      <c r="AA426" t="s">
        <v>407</v>
      </c>
      <c r="AB426" t="s">
        <v>407</v>
      </c>
      <c r="AC426" t="s">
        <v>857</v>
      </c>
      <c r="AD426" t="s">
        <v>856</v>
      </c>
      <c r="AE426">
        <v>10</v>
      </c>
      <c r="AF426">
        <v>5</v>
      </c>
      <c r="AH426" t="s">
        <v>411</v>
      </c>
      <c r="AJ426" t="s">
        <v>41</v>
      </c>
      <c r="AK426" t="s">
        <v>119</v>
      </c>
      <c r="AM426">
        <v>2124</v>
      </c>
      <c r="AN426">
        <v>1364</v>
      </c>
    </row>
    <row r="427" spans="1:40" x14ac:dyDescent="0.25">
      <c r="A427" t="s">
        <v>407</v>
      </c>
      <c r="B427" t="s">
        <v>407</v>
      </c>
      <c r="C427" t="s">
        <v>407</v>
      </c>
      <c r="D427" t="s">
        <v>407</v>
      </c>
      <c r="E427" t="s">
        <v>407</v>
      </c>
      <c r="F427" t="s">
        <v>407</v>
      </c>
      <c r="G427" t="s">
        <v>407</v>
      </c>
      <c r="H427" t="s">
        <v>407</v>
      </c>
      <c r="I427" t="s">
        <v>407</v>
      </c>
      <c r="J427" t="s">
        <v>407</v>
      </c>
      <c r="K427" t="s">
        <v>407</v>
      </c>
      <c r="L427" t="s">
        <v>407</v>
      </c>
      <c r="M427" t="s">
        <v>407</v>
      </c>
      <c r="N427" t="s">
        <v>407</v>
      </c>
      <c r="O427" t="s">
        <v>407</v>
      </c>
      <c r="P427" t="s">
        <v>407</v>
      </c>
      <c r="Q427" t="s">
        <v>407</v>
      </c>
      <c r="R427" t="s">
        <v>407</v>
      </c>
      <c r="S427" t="s">
        <v>407</v>
      </c>
      <c r="T427" t="s">
        <v>407</v>
      </c>
      <c r="U427" t="s">
        <v>407</v>
      </c>
      <c r="V427" t="s">
        <v>407</v>
      </c>
      <c r="W427" t="s">
        <v>407</v>
      </c>
      <c r="X427" t="s">
        <v>407</v>
      </c>
      <c r="Y427" t="s">
        <v>407</v>
      </c>
      <c r="Z427" t="s">
        <v>407</v>
      </c>
      <c r="AA427" t="s">
        <v>407</v>
      </c>
      <c r="AB427" t="s">
        <v>407</v>
      </c>
      <c r="AC427" t="s">
        <v>857</v>
      </c>
      <c r="AD427" t="s">
        <v>856</v>
      </c>
      <c r="AE427">
        <v>10</v>
      </c>
      <c r="AF427">
        <v>6</v>
      </c>
      <c r="AH427" t="s">
        <v>416</v>
      </c>
      <c r="AJ427" t="s">
        <v>46</v>
      </c>
      <c r="AK427" t="s">
        <v>115</v>
      </c>
      <c r="AM427">
        <v>2672</v>
      </c>
      <c r="AN427">
        <v>2151</v>
      </c>
    </row>
    <row r="428" spans="1:40" x14ac:dyDescent="0.25">
      <c r="A428" t="s">
        <v>407</v>
      </c>
      <c r="B428" t="s">
        <v>407</v>
      </c>
      <c r="C428" t="s">
        <v>407</v>
      </c>
      <c r="D428" t="s">
        <v>407</v>
      </c>
      <c r="E428" t="s">
        <v>407</v>
      </c>
      <c r="F428" t="s">
        <v>407</v>
      </c>
      <c r="G428" t="s">
        <v>407</v>
      </c>
      <c r="H428" t="s">
        <v>407</v>
      </c>
      <c r="I428" t="s">
        <v>407</v>
      </c>
      <c r="J428" t="s">
        <v>407</v>
      </c>
      <c r="K428" t="s">
        <v>407</v>
      </c>
      <c r="L428" t="s">
        <v>407</v>
      </c>
      <c r="M428" t="s">
        <v>407</v>
      </c>
      <c r="N428" t="s">
        <v>407</v>
      </c>
      <c r="O428" t="s">
        <v>407</v>
      </c>
      <c r="P428" t="s">
        <v>407</v>
      </c>
      <c r="Q428" t="s">
        <v>407</v>
      </c>
      <c r="R428" t="s">
        <v>407</v>
      </c>
      <c r="S428" t="s">
        <v>407</v>
      </c>
      <c r="T428" t="s">
        <v>407</v>
      </c>
      <c r="U428" t="s">
        <v>407</v>
      </c>
      <c r="V428" t="s">
        <v>407</v>
      </c>
      <c r="W428" t="s">
        <v>407</v>
      </c>
      <c r="X428" t="s">
        <v>407</v>
      </c>
      <c r="Y428" t="s">
        <v>407</v>
      </c>
      <c r="Z428" t="s">
        <v>407</v>
      </c>
      <c r="AA428" t="s">
        <v>407</v>
      </c>
      <c r="AB428" t="s">
        <v>407</v>
      </c>
      <c r="AC428" t="s">
        <v>857</v>
      </c>
      <c r="AD428" t="s">
        <v>856</v>
      </c>
      <c r="AE428">
        <v>10</v>
      </c>
      <c r="AF428">
        <v>7</v>
      </c>
      <c r="AH428" t="s">
        <v>408</v>
      </c>
      <c r="AJ428" t="s">
        <v>37</v>
      </c>
      <c r="AK428" t="s">
        <v>115</v>
      </c>
      <c r="AM428">
        <v>4257</v>
      </c>
      <c r="AN428">
        <v>2264</v>
      </c>
    </row>
    <row r="429" spans="1:40" x14ac:dyDescent="0.25">
      <c r="A429" t="s">
        <v>407</v>
      </c>
      <c r="B429" t="s">
        <v>407</v>
      </c>
      <c r="C429" t="s">
        <v>407</v>
      </c>
      <c r="D429" t="s">
        <v>407</v>
      </c>
      <c r="E429" t="s">
        <v>407</v>
      </c>
      <c r="F429" t="s">
        <v>407</v>
      </c>
      <c r="G429" t="s">
        <v>407</v>
      </c>
      <c r="H429" t="s">
        <v>407</v>
      </c>
      <c r="I429" t="s">
        <v>407</v>
      </c>
      <c r="J429" t="s">
        <v>407</v>
      </c>
      <c r="K429" t="s">
        <v>407</v>
      </c>
      <c r="L429" t="s">
        <v>407</v>
      </c>
      <c r="M429" t="s">
        <v>407</v>
      </c>
      <c r="N429" t="s">
        <v>407</v>
      </c>
      <c r="O429" t="s">
        <v>407</v>
      </c>
      <c r="P429" t="s">
        <v>407</v>
      </c>
      <c r="Q429" t="s">
        <v>407</v>
      </c>
      <c r="R429" t="s">
        <v>407</v>
      </c>
      <c r="S429" t="s">
        <v>407</v>
      </c>
      <c r="T429" t="s">
        <v>407</v>
      </c>
      <c r="U429" t="s">
        <v>407</v>
      </c>
      <c r="V429" t="s">
        <v>407</v>
      </c>
      <c r="W429" t="s">
        <v>407</v>
      </c>
      <c r="X429" t="s">
        <v>407</v>
      </c>
      <c r="Y429" t="s">
        <v>407</v>
      </c>
      <c r="Z429" t="s">
        <v>407</v>
      </c>
      <c r="AA429" t="s">
        <v>407</v>
      </c>
      <c r="AB429" t="s">
        <v>407</v>
      </c>
      <c r="AC429" t="s">
        <v>857</v>
      </c>
      <c r="AD429" t="s">
        <v>856</v>
      </c>
      <c r="AE429">
        <v>10</v>
      </c>
      <c r="AF429">
        <v>8</v>
      </c>
      <c r="AH429" t="s">
        <v>408</v>
      </c>
      <c r="AJ429" t="s">
        <v>37</v>
      </c>
      <c r="AK429" t="s">
        <v>115</v>
      </c>
      <c r="AM429">
        <v>3577</v>
      </c>
      <c r="AN429">
        <v>2822</v>
      </c>
    </row>
    <row r="430" spans="1:40" x14ac:dyDescent="0.25">
      <c r="A430" t="s">
        <v>407</v>
      </c>
      <c r="B430" t="s">
        <v>407</v>
      </c>
      <c r="C430" t="s">
        <v>407</v>
      </c>
      <c r="D430" t="s">
        <v>407</v>
      </c>
      <c r="E430" t="s">
        <v>407</v>
      </c>
      <c r="F430" t="s">
        <v>407</v>
      </c>
      <c r="G430" t="s">
        <v>407</v>
      </c>
      <c r="H430" t="s">
        <v>407</v>
      </c>
      <c r="I430" t="s">
        <v>407</v>
      </c>
      <c r="J430" t="s">
        <v>407</v>
      </c>
      <c r="K430" t="s">
        <v>407</v>
      </c>
      <c r="L430" t="s">
        <v>407</v>
      </c>
      <c r="M430" t="s">
        <v>407</v>
      </c>
      <c r="N430" t="s">
        <v>407</v>
      </c>
      <c r="O430" t="s">
        <v>407</v>
      </c>
      <c r="P430" t="s">
        <v>407</v>
      </c>
      <c r="Q430" t="s">
        <v>407</v>
      </c>
      <c r="R430" t="s">
        <v>407</v>
      </c>
      <c r="S430" t="s">
        <v>407</v>
      </c>
      <c r="T430" t="s">
        <v>407</v>
      </c>
      <c r="U430" t="s">
        <v>407</v>
      </c>
      <c r="V430" t="s">
        <v>407</v>
      </c>
      <c r="W430" t="s">
        <v>407</v>
      </c>
      <c r="X430" t="s">
        <v>407</v>
      </c>
      <c r="Y430" t="s">
        <v>407</v>
      </c>
      <c r="Z430" t="s">
        <v>407</v>
      </c>
      <c r="AA430" t="s">
        <v>407</v>
      </c>
      <c r="AB430" t="s">
        <v>407</v>
      </c>
      <c r="AC430" t="s">
        <v>857</v>
      </c>
      <c r="AD430" t="s">
        <v>856</v>
      </c>
      <c r="AE430">
        <v>10</v>
      </c>
      <c r="AF430">
        <v>9</v>
      </c>
      <c r="AG430">
        <v>3</v>
      </c>
      <c r="AH430" t="s">
        <v>410</v>
      </c>
      <c r="AJ430" t="s">
        <v>40</v>
      </c>
      <c r="AK430" t="s">
        <v>118</v>
      </c>
      <c r="AM430">
        <v>3705</v>
      </c>
      <c r="AN430">
        <v>2935</v>
      </c>
    </row>
    <row r="431" spans="1:40" x14ac:dyDescent="0.25">
      <c r="A431" t="s">
        <v>407</v>
      </c>
      <c r="B431" t="s">
        <v>407</v>
      </c>
      <c r="C431" t="s">
        <v>407</v>
      </c>
      <c r="D431" t="s">
        <v>407</v>
      </c>
      <c r="E431" t="s">
        <v>407</v>
      </c>
      <c r="F431" t="s">
        <v>407</v>
      </c>
      <c r="G431" t="s">
        <v>407</v>
      </c>
      <c r="H431" t="s">
        <v>407</v>
      </c>
      <c r="I431" t="s">
        <v>407</v>
      </c>
      <c r="J431" t="s">
        <v>407</v>
      </c>
      <c r="K431" t="s">
        <v>407</v>
      </c>
      <c r="L431" t="s">
        <v>407</v>
      </c>
      <c r="M431" t="s">
        <v>407</v>
      </c>
      <c r="N431" t="s">
        <v>407</v>
      </c>
      <c r="O431" t="s">
        <v>407</v>
      </c>
      <c r="P431" t="s">
        <v>407</v>
      </c>
      <c r="Q431" t="s">
        <v>407</v>
      </c>
      <c r="R431" t="s">
        <v>407</v>
      </c>
      <c r="S431" t="s">
        <v>407</v>
      </c>
      <c r="T431" t="s">
        <v>407</v>
      </c>
      <c r="U431" t="s">
        <v>407</v>
      </c>
      <c r="V431" t="s">
        <v>407</v>
      </c>
      <c r="W431" t="s">
        <v>407</v>
      </c>
      <c r="X431" t="s">
        <v>407</v>
      </c>
      <c r="Y431" t="s">
        <v>407</v>
      </c>
      <c r="Z431" t="s">
        <v>407</v>
      </c>
      <c r="AA431" t="s">
        <v>407</v>
      </c>
      <c r="AB431" t="s">
        <v>407</v>
      </c>
      <c r="AC431" t="s">
        <v>857</v>
      </c>
      <c r="AD431" t="s">
        <v>856</v>
      </c>
      <c r="AE431">
        <v>10</v>
      </c>
      <c r="AF431">
        <v>10</v>
      </c>
      <c r="AH431" t="s">
        <v>408</v>
      </c>
      <c r="AJ431" t="s">
        <v>37</v>
      </c>
      <c r="AK431" t="s">
        <v>115</v>
      </c>
      <c r="AM431">
        <v>3259</v>
      </c>
      <c r="AN431">
        <v>2055</v>
      </c>
    </row>
    <row r="432" spans="1:40" x14ac:dyDescent="0.25">
      <c r="A432" t="s">
        <v>407</v>
      </c>
      <c r="B432" t="s">
        <v>407</v>
      </c>
      <c r="C432" t="s">
        <v>407</v>
      </c>
      <c r="D432" t="s">
        <v>407</v>
      </c>
      <c r="E432" t="s">
        <v>407</v>
      </c>
      <c r="F432" t="s">
        <v>407</v>
      </c>
      <c r="G432" t="s">
        <v>407</v>
      </c>
      <c r="H432" t="s">
        <v>407</v>
      </c>
      <c r="I432" t="s">
        <v>407</v>
      </c>
      <c r="J432" t="s">
        <v>407</v>
      </c>
      <c r="K432" t="s">
        <v>407</v>
      </c>
      <c r="L432" t="s">
        <v>407</v>
      </c>
      <c r="M432" t="s">
        <v>407</v>
      </c>
      <c r="N432" t="s">
        <v>407</v>
      </c>
      <c r="O432" t="s">
        <v>407</v>
      </c>
      <c r="P432" t="s">
        <v>407</v>
      </c>
      <c r="Q432" t="s">
        <v>407</v>
      </c>
      <c r="R432" t="s">
        <v>407</v>
      </c>
      <c r="S432" t="s">
        <v>407</v>
      </c>
      <c r="T432" t="s">
        <v>407</v>
      </c>
      <c r="U432" t="s">
        <v>407</v>
      </c>
      <c r="V432" t="s">
        <v>407</v>
      </c>
      <c r="W432" t="s">
        <v>407</v>
      </c>
      <c r="X432" t="s">
        <v>407</v>
      </c>
      <c r="Y432" t="s">
        <v>407</v>
      </c>
      <c r="Z432" t="s">
        <v>407</v>
      </c>
      <c r="AA432" t="s">
        <v>407</v>
      </c>
      <c r="AB432" t="s">
        <v>407</v>
      </c>
      <c r="AC432" t="s">
        <v>859</v>
      </c>
      <c r="AD432" t="s">
        <v>858</v>
      </c>
      <c r="AE432">
        <v>10</v>
      </c>
      <c r="AF432">
        <v>1</v>
      </c>
      <c r="AH432" t="s">
        <v>408</v>
      </c>
      <c r="AJ432" t="s">
        <v>37</v>
      </c>
      <c r="AK432" t="s">
        <v>115</v>
      </c>
      <c r="AM432">
        <v>4254</v>
      </c>
      <c r="AN432">
        <v>2409</v>
      </c>
    </row>
    <row r="433" spans="1:40" x14ac:dyDescent="0.25">
      <c r="A433" t="s">
        <v>407</v>
      </c>
      <c r="B433" t="s">
        <v>407</v>
      </c>
      <c r="C433" t="s">
        <v>407</v>
      </c>
      <c r="D433" t="s">
        <v>407</v>
      </c>
      <c r="E433" t="s">
        <v>407</v>
      </c>
      <c r="F433" t="s">
        <v>407</v>
      </c>
      <c r="G433" t="s">
        <v>407</v>
      </c>
      <c r="H433" t="s">
        <v>407</v>
      </c>
      <c r="I433" t="s">
        <v>407</v>
      </c>
      <c r="J433" t="s">
        <v>407</v>
      </c>
      <c r="K433" t="s">
        <v>407</v>
      </c>
      <c r="L433" t="s">
        <v>407</v>
      </c>
      <c r="M433" t="s">
        <v>407</v>
      </c>
      <c r="N433" t="s">
        <v>407</v>
      </c>
      <c r="O433" t="s">
        <v>407</v>
      </c>
      <c r="P433" t="s">
        <v>407</v>
      </c>
      <c r="Q433" t="s">
        <v>407</v>
      </c>
      <c r="R433" t="s">
        <v>407</v>
      </c>
      <c r="S433" t="s">
        <v>407</v>
      </c>
      <c r="T433" t="s">
        <v>407</v>
      </c>
      <c r="U433" t="s">
        <v>407</v>
      </c>
      <c r="V433" t="s">
        <v>407</v>
      </c>
      <c r="W433" t="s">
        <v>407</v>
      </c>
      <c r="X433" t="s">
        <v>407</v>
      </c>
      <c r="Y433" t="s">
        <v>407</v>
      </c>
      <c r="Z433" t="s">
        <v>407</v>
      </c>
      <c r="AA433" t="s">
        <v>407</v>
      </c>
      <c r="AB433" t="s">
        <v>407</v>
      </c>
      <c r="AC433" t="s">
        <v>859</v>
      </c>
      <c r="AD433" t="s">
        <v>858</v>
      </c>
      <c r="AE433">
        <v>10</v>
      </c>
      <c r="AF433">
        <v>2</v>
      </c>
      <c r="AH433" t="s">
        <v>408</v>
      </c>
      <c r="AJ433" t="s">
        <v>37</v>
      </c>
      <c r="AK433" t="s">
        <v>115</v>
      </c>
      <c r="AM433">
        <v>1722</v>
      </c>
      <c r="AN433">
        <v>3438</v>
      </c>
    </row>
    <row r="434" spans="1:40" x14ac:dyDescent="0.25">
      <c r="A434" t="s">
        <v>407</v>
      </c>
      <c r="B434" t="s">
        <v>407</v>
      </c>
      <c r="C434" t="s">
        <v>407</v>
      </c>
      <c r="D434" t="s">
        <v>407</v>
      </c>
      <c r="E434" t="s">
        <v>407</v>
      </c>
      <c r="F434" t="s">
        <v>407</v>
      </c>
      <c r="G434" t="s">
        <v>407</v>
      </c>
      <c r="H434" t="s">
        <v>407</v>
      </c>
      <c r="I434" t="s">
        <v>407</v>
      </c>
      <c r="J434" t="s">
        <v>407</v>
      </c>
      <c r="K434" t="s">
        <v>407</v>
      </c>
      <c r="L434" t="s">
        <v>407</v>
      </c>
      <c r="M434" t="s">
        <v>407</v>
      </c>
      <c r="N434" t="s">
        <v>407</v>
      </c>
      <c r="O434" t="s">
        <v>407</v>
      </c>
      <c r="P434" t="s">
        <v>407</v>
      </c>
      <c r="Q434" t="s">
        <v>407</v>
      </c>
      <c r="R434" t="s">
        <v>407</v>
      </c>
      <c r="S434" t="s">
        <v>407</v>
      </c>
      <c r="T434" t="s">
        <v>407</v>
      </c>
      <c r="U434" t="s">
        <v>407</v>
      </c>
      <c r="V434" t="s">
        <v>407</v>
      </c>
      <c r="W434" t="s">
        <v>407</v>
      </c>
      <c r="X434" t="s">
        <v>407</v>
      </c>
      <c r="Y434" t="s">
        <v>407</v>
      </c>
      <c r="Z434" t="s">
        <v>407</v>
      </c>
      <c r="AA434" t="s">
        <v>407</v>
      </c>
      <c r="AB434" t="s">
        <v>407</v>
      </c>
      <c r="AC434" t="s">
        <v>859</v>
      </c>
      <c r="AD434" t="s">
        <v>858</v>
      </c>
      <c r="AE434">
        <v>10</v>
      </c>
      <c r="AF434">
        <v>3</v>
      </c>
      <c r="AH434" t="s">
        <v>411</v>
      </c>
      <c r="AJ434" t="s">
        <v>41</v>
      </c>
      <c r="AK434" t="s">
        <v>119</v>
      </c>
      <c r="AM434">
        <v>1303</v>
      </c>
      <c r="AN434">
        <v>1588</v>
      </c>
    </row>
    <row r="435" spans="1:40" x14ac:dyDescent="0.25">
      <c r="A435" t="s">
        <v>407</v>
      </c>
      <c r="B435" t="s">
        <v>407</v>
      </c>
      <c r="C435" t="s">
        <v>407</v>
      </c>
      <c r="D435" t="s">
        <v>407</v>
      </c>
      <c r="E435" t="s">
        <v>407</v>
      </c>
      <c r="F435" t="s">
        <v>407</v>
      </c>
      <c r="G435" t="s">
        <v>407</v>
      </c>
      <c r="H435" t="s">
        <v>407</v>
      </c>
      <c r="I435" t="s">
        <v>407</v>
      </c>
      <c r="J435" t="s">
        <v>407</v>
      </c>
      <c r="K435" t="s">
        <v>407</v>
      </c>
      <c r="L435" t="s">
        <v>407</v>
      </c>
      <c r="M435" t="s">
        <v>407</v>
      </c>
      <c r="N435" t="s">
        <v>407</v>
      </c>
      <c r="O435" t="s">
        <v>407</v>
      </c>
      <c r="P435" t="s">
        <v>407</v>
      </c>
      <c r="Q435" t="s">
        <v>407</v>
      </c>
      <c r="R435" t="s">
        <v>407</v>
      </c>
      <c r="S435" t="s">
        <v>407</v>
      </c>
      <c r="T435" t="s">
        <v>407</v>
      </c>
      <c r="U435" t="s">
        <v>407</v>
      </c>
      <c r="V435" t="s">
        <v>407</v>
      </c>
      <c r="W435" t="s">
        <v>407</v>
      </c>
      <c r="X435" t="s">
        <v>407</v>
      </c>
      <c r="Y435" t="s">
        <v>407</v>
      </c>
      <c r="Z435" t="s">
        <v>407</v>
      </c>
      <c r="AA435" t="s">
        <v>407</v>
      </c>
      <c r="AB435" t="s">
        <v>407</v>
      </c>
      <c r="AC435" t="s">
        <v>859</v>
      </c>
      <c r="AD435" t="s">
        <v>858</v>
      </c>
      <c r="AE435">
        <v>10</v>
      </c>
      <c r="AF435">
        <v>4</v>
      </c>
      <c r="AH435" t="s">
        <v>408</v>
      </c>
      <c r="AJ435" t="s">
        <v>37</v>
      </c>
      <c r="AK435" t="s">
        <v>115</v>
      </c>
      <c r="AM435">
        <v>1450</v>
      </c>
      <c r="AN435">
        <v>3376</v>
      </c>
    </row>
    <row r="436" spans="1:40" x14ac:dyDescent="0.25">
      <c r="A436" t="s">
        <v>407</v>
      </c>
      <c r="B436" t="s">
        <v>407</v>
      </c>
      <c r="C436" t="s">
        <v>407</v>
      </c>
      <c r="D436" t="s">
        <v>407</v>
      </c>
      <c r="E436" t="s">
        <v>407</v>
      </c>
      <c r="F436" t="s">
        <v>407</v>
      </c>
      <c r="G436" t="s">
        <v>407</v>
      </c>
      <c r="H436" t="s">
        <v>407</v>
      </c>
      <c r="I436" t="s">
        <v>407</v>
      </c>
      <c r="J436" t="s">
        <v>407</v>
      </c>
      <c r="K436" t="s">
        <v>407</v>
      </c>
      <c r="L436" t="s">
        <v>407</v>
      </c>
      <c r="M436" t="s">
        <v>407</v>
      </c>
      <c r="N436" t="s">
        <v>407</v>
      </c>
      <c r="O436" t="s">
        <v>407</v>
      </c>
      <c r="P436" t="s">
        <v>407</v>
      </c>
      <c r="Q436" t="s">
        <v>407</v>
      </c>
      <c r="R436" t="s">
        <v>407</v>
      </c>
      <c r="S436" t="s">
        <v>407</v>
      </c>
      <c r="T436" t="s">
        <v>407</v>
      </c>
      <c r="U436" t="s">
        <v>407</v>
      </c>
      <c r="V436" t="s">
        <v>407</v>
      </c>
      <c r="W436" t="s">
        <v>407</v>
      </c>
      <c r="X436" t="s">
        <v>407</v>
      </c>
      <c r="Y436" t="s">
        <v>407</v>
      </c>
      <c r="Z436" t="s">
        <v>407</v>
      </c>
      <c r="AA436" t="s">
        <v>407</v>
      </c>
      <c r="AB436" t="s">
        <v>407</v>
      </c>
      <c r="AC436" t="s">
        <v>859</v>
      </c>
      <c r="AD436" t="s">
        <v>858</v>
      </c>
      <c r="AE436">
        <v>10</v>
      </c>
      <c r="AF436">
        <v>5</v>
      </c>
      <c r="AH436" t="s">
        <v>408</v>
      </c>
      <c r="AJ436" t="s">
        <v>37</v>
      </c>
      <c r="AK436" t="s">
        <v>115</v>
      </c>
      <c r="AM436">
        <v>3836</v>
      </c>
      <c r="AN436">
        <v>573</v>
      </c>
    </row>
    <row r="437" spans="1:40" x14ac:dyDescent="0.25">
      <c r="A437" t="s">
        <v>407</v>
      </c>
      <c r="B437" t="s">
        <v>407</v>
      </c>
      <c r="C437" t="s">
        <v>407</v>
      </c>
      <c r="D437" t="s">
        <v>407</v>
      </c>
      <c r="E437" t="s">
        <v>407</v>
      </c>
      <c r="F437" t="s">
        <v>407</v>
      </c>
      <c r="G437" t="s">
        <v>407</v>
      </c>
      <c r="H437" t="s">
        <v>407</v>
      </c>
      <c r="I437" t="s">
        <v>407</v>
      </c>
      <c r="J437" t="s">
        <v>407</v>
      </c>
      <c r="K437" t="s">
        <v>407</v>
      </c>
      <c r="L437" t="s">
        <v>407</v>
      </c>
      <c r="M437" t="s">
        <v>407</v>
      </c>
      <c r="N437" t="s">
        <v>407</v>
      </c>
      <c r="O437" t="s">
        <v>407</v>
      </c>
      <c r="P437" t="s">
        <v>407</v>
      </c>
      <c r="Q437" t="s">
        <v>407</v>
      </c>
      <c r="R437" t="s">
        <v>407</v>
      </c>
      <c r="S437" t="s">
        <v>407</v>
      </c>
      <c r="T437" t="s">
        <v>407</v>
      </c>
      <c r="U437" t="s">
        <v>407</v>
      </c>
      <c r="V437" t="s">
        <v>407</v>
      </c>
      <c r="W437" t="s">
        <v>407</v>
      </c>
      <c r="X437" t="s">
        <v>407</v>
      </c>
      <c r="Y437" t="s">
        <v>407</v>
      </c>
      <c r="Z437" t="s">
        <v>407</v>
      </c>
      <c r="AA437" t="s">
        <v>407</v>
      </c>
      <c r="AB437" t="s">
        <v>407</v>
      </c>
      <c r="AC437" t="s">
        <v>859</v>
      </c>
      <c r="AD437" t="s">
        <v>858</v>
      </c>
      <c r="AE437">
        <v>10</v>
      </c>
      <c r="AF437">
        <v>6</v>
      </c>
      <c r="AH437" t="s">
        <v>408</v>
      </c>
      <c r="AJ437" t="s">
        <v>37</v>
      </c>
      <c r="AK437" t="s">
        <v>115</v>
      </c>
      <c r="AM437">
        <v>2387</v>
      </c>
      <c r="AN437">
        <v>2568</v>
      </c>
    </row>
    <row r="438" spans="1:40" x14ac:dyDescent="0.25">
      <c r="A438" t="s">
        <v>407</v>
      </c>
      <c r="B438" t="s">
        <v>407</v>
      </c>
      <c r="C438" t="s">
        <v>407</v>
      </c>
      <c r="D438" t="s">
        <v>407</v>
      </c>
      <c r="E438" t="s">
        <v>407</v>
      </c>
      <c r="F438" t="s">
        <v>407</v>
      </c>
      <c r="G438" t="s">
        <v>407</v>
      </c>
      <c r="H438" t="s">
        <v>407</v>
      </c>
      <c r="I438" t="s">
        <v>407</v>
      </c>
      <c r="J438" t="s">
        <v>407</v>
      </c>
      <c r="K438" t="s">
        <v>407</v>
      </c>
      <c r="L438" t="s">
        <v>407</v>
      </c>
      <c r="M438" t="s">
        <v>407</v>
      </c>
      <c r="N438" t="s">
        <v>407</v>
      </c>
      <c r="O438" t="s">
        <v>407</v>
      </c>
      <c r="P438" t="s">
        <v>407</v>
      </c>
      <c r="Q438" t="s">
        <v>407</v>
      </c>
      <c r="R438" t="s">
        <v>407</v>
      </c>
      <c r="S438" t="s">
        <v>407</v>
      </c>
      <c r="T438" t="s">
        <v>407</v>
      </c>
      <c r="U438" t="s">
        <v>407</v>
      </c>
      <c r="V438" t="s">
        <v>407</v>
      </c>
      <c r="W438" t="s">
        <v>407</v>
      </c>
      <c r="X438" t="s">
        <v>407</v>
      </c>
      <c r="Y438" t="s">
        <v>407</v>
      </c>
      <c r="Z438" t="s">
        <v>407</v>
      </c>
      <c r="AA438" t="s">
        <v>407</v>
      </c>
      <c r="AB438" t="s">
        <v>407</v>
      </c>
      <c r="AC438" t="s">
        <v>859</v>
      </c>
      <c r="AD438" t="s">
        <v>858</v>
      </c>
      <c r="AE438">
        <v>10</v>
      </c>
      <c r="AF438">
        <v>7</v>
      </c>
      <c r="AH438" t="s">
        <v>408</v>
      </c>
      <c r="AJ438" t="s">
        <v>37</v>
      </c>
      <c r="AK438" t="s">
        <v>115</v>
      </c>
      <c r="AM438">
        <v>2897</v>
      </c>
      <c r="AN438">
        <v>2055</v>
      </c>
    </row>
    <row r="439" spans="1:40" x14ac:dyDescent="0.25">
      <c r="A439" t="s">
        <v>407</v>
      </c>
      <c r="B439" t="s">
        <v>407</v>
      </c>
      <c r="C439" t="s">
        <v>407</v>
      </c>
      <c r="D439" t="s">
        <v>407</v>
      </c>
      <c r="E439" t="s">
        <v>407</v>
      </c>
      <c r="F439" t="s">
        <v>407</v>
      </c>
      <c r="G439" t="s">
        <v>407</v>
      </c>
      <c r="H439" t="s">
        <v>407</v>
      </c>
      <c r="I439" t="s">
        <v>407</v>
      </c>
      <c r="J439" t="s">
        <v>407</v>
      </c>
      <c r="K439" t="s">
        <v>407</v>
      </c>
      <c r="L439" t="s">
        <v>407</v>
      </c>
      <c r="M439" t="s">
        <v>407</v>
      </c>
      <c r="N439" t="s">
        <v>407</v>
      </c>
      <c r="O439" t="s">
        <v>407</v>
      </c>
      <c r="P439" t="s">
        <v>407</v>
      </c>
      <c r="Q439" t="s">
        <v>407</v>
      </c>
      <c r="R439" t="s">
        <v>407</v>
      </c>
      <c r="S439" t="s">
        <v>407</v>
      </c>
      <c r="T439" t="s">
        <v>407</v>
      </c>
      <c r="U439" t="s">
        <v>407</v>
      </c>
      <c r="V439" t="s">
        <v>407</v>
      </c>
      <c r="W439" t="s">
        <v>407</v>
      </c>
      <c r="X439" t="s">
        <v>407</v>
      </c>
      <c r="Y439" t="s">
        <v>407</v>
      </c>
      <c r="Z439" t="s">
        <v>407</v>
      </c>
      <c r="AA439" t="s">
        <v>407</v>
      </c>
      <c r="AB439" t="s">
        <v>407</v>
      </c>
      <c r="AC439" t="s">
        <v>859</v>
      </c>
      <c r="AD439" t="s">
        <v>858</v>
      </c>
      <c r="AE439">
        <v>10</v>
      </c>
      <c r="AF439">
        <v>8</v>
      </c>
      <c r="AH439" t="s">
        <v>415</v>
      </c>
      <c r="AJ439" t="s">
        <v>44</v>
      </c>
      <c r="AK439" t="s">
        <v>120</v>
      </c>
      <c r="AM439">
        <v>3912</v>
      </c>
      <c r="AN439">
        <v>1996</v>
      </c>
    </row>
    <row r="440" spans="1:40" x14ac:dyDescent="0.25">
      <c r="A440" t="s">
        <v>407</v>
      </c>
      <c r="B440" t="s">
        <v>407</v>
      </c>
      <c r="C440" t="s">
        <v>407</v>
      </c>
      <c r="D440" t="s">
        <v>407</v>
      </c>
      <c r="E440" t="s">
        <v>407</v>
      </c>
      <c r="F440" t="s">
        <v>407</v>
      </c>
      <c r="G440" t="s">
        <v>407</v>
      </c>
      <c r="H440" t="s">
        <v>407</v>
      </c>
      <c r="I440" t="s">
        <v>407</v>
      </c>
      <c r="J440" t="s">
        <v>407</v>
      </c>
      <c r="K440" t="s">
        <v>407</v>
      </c>
      <c r="L440" t="s">
        <v>407</v>
      </c>
      <c r="M440" t="s">
        <v>407</v>
      </c>
      <c r="N440" t="s">
        <v>407</v>
      </c>
      <c r="O440" t="s">
        <v>407</v>
      </c>
      <c r="P440" t="s">
        <v>407</v>
      </c>
      <c r="Q440" t="s">
        <v>407</v>
      </c>
      <c r="R440" t="s">
        <v>407</v>
      </c>
      <c r="S440" t="s">
        <v>407</v>
      </c>
      <c r="T440" t="s">
        <v>407</v>
      </c>
      <c r="U440" t="s">
        <v>407</v>
      </c>
      <c r="V440" t="s">
        <v>407</v>
      </c>
      <c r="W440" t="s">
        <v>407</v>
      </c>
      <c r="X440" t="s">
        <v>407</v>
      </c>
      <c r="Y440" t="s">
        <v>407</v>
      </c>
      <c r="Z440" t="s">
        <v>407</v>
      </c>
      <c r="AA440" t="s">
        <v>407</v>
      </c>
      <c r="AB440" t="s">
        <v>407</v>
      </c>
      <c r="AC440" t="s">
        <v>859</v>
      </c>
      <c r="AD440" t="s">
        <v>858</v>
      </c>
      <c r="AE440">
        <v>10</v>
      </c>
      <c r="AF440">
        <v>9</v>
      </c>
      <c r="AH440" t="s">
        <v>408</v>
      </c>
      <c r="AJ440" t="s">
        <v>37</v>
      </c>
      <c r="AK440" t="s">
        <v>115</v>
      </c>
      <c r="AM440">
        <v>4342</v>
      </c>
      <c r="AN440">
        <v>1194</v>
      </c>
    </row>
    <row r="441" spans="1:40" x14ac:dyDescent="0.25">
      <c r="A441" t="s">
        <v>407</v>
      </c>
      <c r="B441" t="s">
        <v>407</v>
      </c>
      <c r="C441" t="s">
        <v>407</v>
      </c>
      <c r="D441" t="s">
        <v>407</v>
      </c>
      <c r="E441" t="s">
        <v>407</v>
      </c>
      <c r="F441" t="s">
        <v>407</v>
      </c>
      <c r="G441" t="s">
        <v>407</v>
      </c>
      <c r="H441" t="s">
        <v>407</v>
      </c>
      <c r="I441" t="s">
        <v>407</v>
      </c>
      <c r="J441" t="s">
        <v>407</v>
      </c>
      <c r="K441" t="s">
        <v>407</v>
      </c>
      <c r="L441" t="s">
        <v>407</v>
      </c>
      <c r="M441" t="s">
        <v>407</v>
      </c>
      <c r="N441" t="s">
        <v>407</v>
      </c>
      <c r="O441" t="s">
        <v>407</v>
      </c>
      <c r="P441" t="s">
        <v>407</v>
      </c>
      <c r="Q441" t="s">
        <v>407</v>
      </c>
      <c r="R441" t="s">
        <v>407</v>
      </c>
      <c r="S441" t="s">
        <v>407</v>
      </c>
      <c r="T441" t="s">
        <v>407</v>
      </c>
      <c r="U441" t="s">
        <v>407</v>
      </c>
      <c r="V441" t="s">
        <v>407</v>
      </c>
      <c r="W441" t="s">
        <v>407</v>
      </c>
      <c r="X441" t="s">
        <v>407</v>
      </c>
      <c r="Y441" t="s">
        <v>407</v>
      </c>
      <c r="Z441" t="s">
        <v>407</v>
      </c>
      <c r="AA441" t="s">
        <v>407</v>
      </c>
      <c r="AB441" t="s">
        <v>407</v>
      </c>
      <c r="AC441" t="s">
        <v>859</v>
      </c>
      <c r="AD441" t="s">
        <v>858</v>
      </c>
      <c r="AE441">
        <v>10</v>
      </c>
      <c r="AF441">
        <v>10</v>
      </c>
      <c r="AH441" t="s">
        <v>408</v>
      </c>
      <c r="AJ441" t="s">
        <v>37</v>
      </c>
      <c r="AK441" t="s">
        <v>115</v>
      </c>
      <c r="AM441">
        <v>3946</v>
      </c>
      <c r="AN441">
        <v>3053</v>
      </c>
    </row>
    <row r="442" spans="1:40" x14ac:dyDescent="0.25">
      <c r="A442" t="s">
        <v>407</v>
      </c>
      <c r="B442" t="s">
        <v>407</v>
      </c>
      <c r="C442" t="s">
        <v>407</v>
      </c>
      <c r="D442" t="s">
        <v>407</v>
      </c>
      <c r="E442" t="s">
        <v>407</v>
      </c>
      <c r="F442" t="s">
        <v>407</v>
      </c>
      <c r="G442" t="s">
        <v>407</v>
      </c>
      <c r="H442" t="s">
        <v>407</v>
      </c>
      <c r="I442" t="s">
        <v>407</v>
      </c>
      <c r="J442" t="s">
        <v>407</v>
      </c>
      <c r="K442" t="s">
        <v>407</v>
      </c>
      <c r="L442" t="s">
        <v>407</v>
      </c>
      <c r="M442" t="s">
        <v>407</v>
      </c>
      <c r="N442" t="s">
        <v>407</v>
      </c>
      <c r="O442" t="s">
        <v>407</v>
      </c>
      <c r="P442" t="s">
        <v>407</v>
      </c>
      <c r="Q442" t="s">
        <v>407</v>
      </c>
      <c r="R442" t="s">
        <v>407</v>
      </c>
      <c r="S442" t="s">
        <v>407</v>
      </c>
      <c r="T442" t="s">
        <v>407</v>
      </c>
      <c r="U442" t="s">
        <v>407</v>
      </c>
      <c r="V442" t="s">
        <v>407</v>
      </c>
      <c r="W442" t="s">
        <v>407</v>
      </c>
      <c r="X442" t="s">
        <v>407</v>
      </c>
      <c r="Y442" t="s">
        <v>407</v>
      </c>
      <c r="Z442" t="s">
        <v>407</v>
      </c>
      <c r="AA442" t="s">
        <v>407</v>
      </c>
      <c r="AB442" t="s">
        <v>407</v>
      </c>
      <c r="AC442" t="s">
        <v>861</v>
      </c>
      <c r="AD442" t="s">
        <v>860</v>
      </c>
      <c r="AE442">
        <v>10</v>
      </c>
      <c r="AF442">
        <v>1</v>
      </c>
      <c r="AH442" t="s">
        <v>416</v>
      </c>
      <c r="AJ442" t="s">
        <v>46</v>
      </c>
      <c r="AK442" t="s">
        <v>115</v>
      </c>
      <c r="AM442">
        <v>1975</v>
      </c>
      <c r="AN442">
        <v>2374</v>
      </c>
    </row>
    <row r="443" spans="1:40" x14ac:dyDescent="0.25">
      <c r="A443" t="s">
        <v>407</v>
      </c>
      <c r="B443" t="s">
        <v>407</v>
      </c>
      <c r="C443" t="s">
        <v>407</v>
      </c>
      <c r="D443" t="s">
        <v>407</v>
      </c>
      <c r="E443" t="s">
        <v>407</v>
      </c>
      <c r="F443" t="s">
        <v>407</v>
      </c>
      <c r="G443" t="s">
        <v>407</v>
      </c>
      <c r="H443" t="s">
        <v>407</v>
      </c>
      <c r="I443" t="s">
        <v>407</v>
      </c>
      <c r="J443" t="s">
        <v>407</v>
      </c>
      <c r="K443" t="s">
        <v>407</v>
      </c>
      <c r="L443" t="s">
        <v>407</v>
      </c>
      <c r="M443" t="s">
        <v>407</v>
      </c>
      <c r="N443" t="s">
        <v>407</v>
      </c>
      <c r="O443" t="s">
        <v>407</v>
      </c>
      <c r="P443" t="s">
        <v>407</v>
      </c>
      <c r="Q443" t="s">
        <v>407</v>
      </c>
      <c r="R443" t="s">
        <v>407</v>
      </c>
      <c r="S443" t="s">
        <v>407</v>
      </c>
      <c r="T443" t="s">
        <v>407</v>
      </c>
      <c r="U443" t="s">
        <v>407</v>
      </c>
      <c r="V443" t="s">
        <v>407</v>
      </c>
      <c r="W443" t="s">
        <v>407</v>
      </c>
      <c r="X443" t="s">
        <v>407</v>
      </c>
      <c r="Y443" t="s">
        <v>407</v>
      </c>
      <c r="Z443" t="s">
        <v>407</v>
      </c>
      <c r="AA443" t="s">
        <v>407</v>
      </c>
      <c r="AB443" t="s">
        <v>407</v>
      </c>
      <c r="AC443" t="s">
        <v>861</v>
      </c>
      <c r="AD443" t="s">
        <v>860</v>
      </c>
      <c r="AE443">
        <v>10</v>
      </c>
      <c r="AF443">
        <v>2</v>
      </c>
      <c r="AG443">
        <v>1</v>
      </c>
      <c r="AH443" t="s">
        <v>447</v>
      </c>
      <c r="AJ443" t="s">
        <v>65</v>
      </c>
      <c r="AK443" t="s">
        <v>114</v>
      </c>
      <c r="AM443">
        <v>2997</v>
      </c>
      <c r="AN443">
        <v>3515</v>
      </c>
    </row>
    <row r="444" spans="1:40" x14ac:dyDescent="0.25">
      <c r="A444" t="s">
        <v>407</v>
      </c>
      <c r="B444" t="s">
        <v>407</v>
      </c>
      <c r="C444" t="s">
        <v>407</v>
      </c>
      <c r="D444" t="s">
        <v>407</v>
      </c>
      <c r="E444" t="s">
        <v>407</v>
      </c>
      <c r="F444" t="s">
        <v>407</v>
      </c>
      <c r="G444" t="s">
        <v>407</v>
      </c>
      <c r="H444" t="s">
        <v>407</v>
      </c>
      <c r="I444" t="s">
        <v>407</v>
      </c>
      <c r="J444" t="s">
        <v>407</v>
      </c>
      <c r="K444" t="s">
        <v>407</v>
      </c>
      <c r="L444" t="s">
        <v>407</v>
      </c>
      <c r="M444" t="s">
        <v>407</v>
      </c>
      <c r="N444" t="s">
        <v>407</v>
      </c>
      <c r="O444" t="s">
        <v>407</v>
      </c>
      <c r="P444" t="s">
        <v>407</v>
      </c>
      <c r="Q444" t="s">
        <v>407</v>
      </c>
      <c r="R444" t="s">
        <v>407</v>
      </c>
      <c r="S444" t="s">
        <v>407</v>
      </c>
      <c r="T444" t="s">
        <v>407</v>
      </c>
      <c r="U444" t="s">
        <v>407</v>
      </c>
      <c r="V444" t="s">
        <v>407</v>
      </c>
      <c r="W444" t="s">
        <v>407</v>
      </c>
      <c r="X444" t="s">
        <v>407</v>
      </c>
      <c r="Y444" t="s">
        <v>407</v>
      </c>
      <c r="Z444" t="s">
        <v>407</v>
      </c>
      <c r="AA444" t="s">
        <v>407</v>
      </c>
      <c r="AB444" t="s">
        <v>407</v>
      </c>
      <c r="AC444" t="s">
        <v>861</v>
      </c>
      <c r="AD444" t="s">
        <v>860</v>
      </c>
      <c r="AE444">
        <v>10</v>
      </c>
      <c r="AF444">
        <v>3</v>
      </c>
      <c r="AH444" t="s">
        <v>415</v>
      </c>
      <c r="AJ444" t="s">
        <v>44</v>
      </c>
      <c r="AK444" t="s">
        <v>120</v>
      </c>
      <c r="AM444">
        <v>3737</v>
      </c>
      <c r="AN444">
        <v>2417</v>
      </c>
    </row>
    <row r="445" spans="1:40" x14ac:dyDescent="0.25">
      <c r="A445" t="s">
        <v>407</v>
      </c>
      <c r="B445" t="s">
        <v>407</v>
      </c>
      <c r="C445" t="s">
        <v>407</v>
      </c>
      <c r="D445" t="s">
        <v>407</v>
      </c>
      <c r="E445" t="s">
        <v>407</v>
      </c>
      <c r="F445" t="s">
        <v>407</v>
      </c>
      <c r="G445" t="s">
        <v>407</v>
      </c>
      <c r="H445" t="s">
        <v>407</v>
      </c>
      <c r="I445" t="s">
        <v>407</v>
      </c>
      <c r="J445" t="s">
        <v>407</v>
      </c>
      <c r="K445" t="s">
        <v>407</v>
      </c>
      <c r="L445" t="s">
        <v>407</v>
      </c>
      <c r="M445" t="s">
        <v>407</v>
      </c>
      <c r="N445" t="s">
        <v>407</v>
      </c>
      <c r="O445" t="s">
        <v>407</v>
      </c>
      <c r="P445" t="s">
        <v>407</v>
      </c>
      <c r="Q445" t="s">
        <v>407</v>
      </c>
      <c r="R445" t="s">
        <v>407</v>
      </c>
      <c r="S445" t="s">
        <v>407</v>
      </c>
      <c r="T445" t="s">
        <v>407</v>
      </c>
      <c r="U445" t="s">
        <v>407</v>
      </c>
      <c r="V445" t="s">
        <v>407</v>
      </c>
      <c r="W445" t="s">
        <v>407</v>
      </c>
      <c r="X445" t="s">
        <v>407</v>
      </c>
      <c r="Y445" t="s">
        <v>407</v>
      </c>
      <c r="Z445" t="s">
        <v>407</v>
      </c>
      <c r="AA445" t="s">
        <v>407</v>
      </c>
      <c r="AB445" t="s">
        <v>407</v>
      </c>
      <c r="AC445" t="s">
        <v>861</v>
      </c>
      <c r="AD445" t="s">
        <v>860</v>
      </c>
      <c r="AE445">
        <v>10</v>
      </c>
      <c r="AF445">
        <v>4</v>
      </c>
      <c r="AH445" t="s">
        <v>411</v>
      </c>
      <c r="AJ445" t="s">
        <v>41</v>
      </c>
      <c r="AK445" t="s">
        <v>119</v>
      </c>
      <c r="AM445">
        <v>4041</v>
      </c>
      <c r="AN445">
        <v>1748</v>
      </c>
    </row>
    <row r="446" spans="1:40" x14ac:dyDescent="0.25">
      <c r="A446" t="s">
        <v>407</v>
      </c>
      <c r="B446" t="s">
        <v>407</v>
      </c>
      <c r="C446" t="s">
        <v>407</v>
      </c>
      <c r="D446" t="s">
        <v>407</v>
      </c>
      <c r="E446" t="s">
        <v>407</v>
      </c>
      <c r="F446" t="s">
        <v>407</v>
      </c>
      <c r="G446" t="s">
        <v>407</v>
      </c>
      <c r="H446" t="s">
        <v>407</v>
      </c>
      <c r="I446" t="s">
        <v>407</v>
      </c>
      <c r="J446" t="s">
        <v>407</v>
      </c>
      <c r="K446" t="s">
        <v>407</v>
      </c>
      <c r="L446" t="s">
        <v>407</v>
      </c>
      <c r="M446" t="s">
        <v>407</v>
      </c>
      <c r="N446" t="s">
        <v>407</v>
      </c>
      <c r="O446" t="s">
        <v>407</v>
      </c>
      <c r="P446" t="s">
        <v>407</v>
      </c>
      <c r="Q446" t="s">
        <v>407</v>
      </c>
      <c r="R446" t="s">
        <v>407</v>
      </c>
      <c r="S446" t="s">
        <v>407</v>
      </c>
      <c r="T446" t="s">
        <v>407</v>
      </c>
      <c r="U446" t="s">
        <v>407</v>
      </c>
      <c r="V446" t="s">
        <v>407</v>
      </c>
      <c r="W446" t="s">
        <v>407</v>
      </c>
      <c r="X446" t="s">
        <v>407</v>
      </c>
      <c r="Y446" t="s">
        <v>407</v>
      </c>
      <c r="Z446" t="s">
        <v>407</v>
      </c>
      <c r="AA446" t="s">
        <v>407</v>
      </c>
      <c r="AB446" t="s">
        <v>407</v>
      </c>
      <c r="AC446" t="s">
        <v>861</v>
      </c>
      <c r="AD446" t="s">
        <v>860</v>
      </c>
      <c r="AE446">
        <v>10</v>
      </c>
      <c r="AF446">
        <v>5</v>
      </c>
      <c r="AH446" t="s">
        <v>415</v>
      </c>
      <c r="AJ446" t="s">
        <v>44</v>
      </c>
      <c r="AK446" t="s">
        <v>120</v>
      </c>
      <c r="AM446">
        <v>2607</v>
      </c>
      <c r="AN446">
        <v>1990</v>
      </c>
    </row>
    <row r="447" spans="1:40" x14ac:dyDescent="0.25">
      <c r="A447" t="s">
        <v>407</v>
      </c>
      <c r="B447" t="s">
        <v>407</v>
      </c>
      <c r="C447" t="s">
        <v>407</v>
      </c>
      <c r="D447" t="s">
        <v>407</v>
      </c>
      <c r="E447" t="s">
        <v>407</v>
      </c>
      <c r="F447" t="s">
        <v>407</v>
      </c>
      <c r="G447" t="s">
        <v>407</v>
      </c>
      <c r="H447" t="s">
        <v>407</v>
      </c>
      <c r="I447" t="s">
        <v>407</v>
      </c>
      <c r="J447" t="s">
        <v>407</v>
      </c>
      <c r="K447" t="s">
        <v>407</v>
      </c>
      <c r="L447" t="s">
        <v>407</v>
      </c>
      <c r="M447" t="s">
        <v>407</v>
      </c>
      <c r="N447" t="s">
        <v>407</v>
      </c>
      <c r="O447" t="s">
        <v>407</v>
      </c>
      <c r="P447" t="s">
        <v>407</v>
      </c>
      <c r="Q447" t="s">
        <v>407</v>
      </c>
      <c r="R447" t="s">
        <v>407</v>
      </c>
      <c r="S447" t="s">
        <v>407</v>
      </c>
      <c r="T447" t="s">
        <v>407</v>
      </c>
      <c r="U447" t="s">
        <v>407</v>
      </c>
      <c r="V447" t="s">
        <v>407</v>
      </c>
      <c r="W447" t="s">
        <v>407</v>
      </c>
      <c r="X447" t="s">
        <v>407</v>
      </c>
      <c r="Y447" t="s">
        <v>407</v>
      </c>
      <c r="Z447" t="s">
        <v>407</v>
      </c>
      <c r="AA447" t="s">
        <v>407</v>
      </c>
      <c r="AB447" t="s">
        <v>407</v>
      </c>
      <c r="AC447" t="s">
        <v>861</v>
      </c>
      <c r="AD447" t="s">
        <v>860</v>
      </c>
      <c r="AE447">
        <v>10</v>
      </c>
      <c r="AF447">
        <v>6</v>
      </c>
      <c r="AH447" t="s">
        <v>415</v>
      </c>
      <c r="AJ447" t="s">
        <v>44</v>
      </c>
      <c r="AK447" t="s">
        <v>120</v>
      </c>
      <c r="AM447">
        <v>2063</v>
      </c>
      <c r="AN447">
        <v>2960</v>
      </c>
    </row>
    <row r="448" spans="1:40" x14ac:dyDescent="0.25">
      <c r="A448" t="s">
        <v>407</v>
      </c>
      <c r="B448" t="s">
        <v>407</v>
      </c>
      <c r="C448" t="s">
        <v>407</v>
      </c>
      <c r="D448" t="s">
        <v>407</v>
      </c>
      <c r="E448" t="s">
        <v>407</v>
      </c>
      <c r="F448" t="s">
        <v>407</v>
      </c>
      <c r="G448" t="s">
        <v>407</v>
      </c>
      <c r="H448" t="s">
        <v>407</v>
      </c>
      <c r="I448" t="s">
        <v>407</v>
      </c>
      <c r="J448" t="s">
        <v>407</v>
      </c>
      <c r="K448" t="s">
        <v>407</v>
      </c>
      <c r="L448" t="s">
        <v>407</v>
      </c>
      <c r="M448" t="s">
        <v>407</v>
      </c>
      <c r="N448" t="s">
        <v>407</v>
      </c>
      <c r="O448" t="s">
        <v>407</v>
      </c>
      <c r="P448" t="s">
        <v>407</v>
      </c>
      <c r="Q448" t="s">
        <v>407</v>
      </c>
      <c r="R448" t="s">
        <v>407</v>
      </c>
      <c r="S448" t="s">
        <v>407</v>
      </c>
      <c r="T448" t="s">
        <v>407</v>
      </c>
      <c r="U448" t="s">
        <v>407</v>
      </c>
      <c r="V448" t="s">
        <v>407</v>
      </c>
      <c r="W448" t="s">
        <v>407</v>
      </c>
      <c r="X448" t="s">
        <v>407</v>
      </c>
      <c r="Y448" t="s">
        <v>407</v>
      </c>
      <c r="Z448" t="s">
        <v>407</v>
      </c>
      <c r="AA448" t="s">
        <v>407</v>
      </c>
      <c r="AB448" t="s">
        <v>407</v>
      </c>
      <c r="AC448" t="s">
        <v>861</v>
      </c>
      <c r="AD448" t="s">
        <v>860</v>
      </c>
      <c r="AE448">
        <v>10</v>
      </c>
      <c r="AF448">
        <v>7</v>
      </c>
      <c r="AH448" t="s">
        <v>415</v>
      </c>
      <c r="AJ448" t="s">
        <v>44</v>
      </c>
      <c r="AK448" t="s">
        <v>120</v>
      </c>
      <c r="AM448">
        <v>3612</v>
      </c>
      <c r="AN448">
        <v>1683</v>
      </c>
    </row>
    <row r="449" spans="1:40" x14ac:dyDescent="0.25">
      <c r="A449" t="s">
        <v>407</v>
      </c>
      <c r="B449" t="s">
        <v>407</v>
      </c>
      <c r="C449" t="s">
        <v>407</v>
      </c>
      <c r="D449" t="s">
        <v>407</v>
      </c>
      <c r="E449" t="s">
        <v>407</v>
      </c>
      <c r="F449" t="s">
        <v>407</v>
      </c>
      <c r="G449" t="s">
        <v>407</v>
      </c>
      <c r="H449" t="s">
        <v>407</v>
      </c>
      <c r="I449" t="s">
        <v>407</v>
      </c>
      <c r="J449" t="s">
        <v>407</v>
      </c>
      <c r="K449" t="s">
        <v>407</v>
      </c>
      <c r="L449" t="s">
        <v>407</v>
      </c>
      <c r="M449" t="s">
        <v>407</v>
      </c>
      <c r="N449" t="s">
        <v>407</v>
      </c>
      <c r="O449" t="s">
        <v>407</v>
      </c>
      <c r="P449" t="s">
        <v>407</v>
      </c>
      <c r="Q449" t="s">
        <v>407</v>
      </c>
      <c r="R449" t="s">
        <v>407</v>
      </c>
      <c r="S449" t="s">
        <v>407</v>
      </c>
      <c r="T449" t="s">
        <v>407</v>
      </c>
      <c r="U449" t="s">
        <v>407</v>
      </c>
      <c r="V449" t="s">
        <v>407</v>
      </c>
      <c r="W449" t="s">
        <v>407</v>
      </c>
      <c r="X449" t="s">
        <v>407</v>
      </c>
      <c r="Y449" t="s">
        <v>407</v>
      </c>
      <c r="Z449" t="s">
        <v>407</v>
      </c>
      <c r="AA449" t="s">
        <v>407</v>
      </c>
      <c r="AB449" t="s">
        <v>407</v>
      </c>
      <c r="AC449" t="s">
        <v>861</v>
      </c>
      <c r="AD449" t="s">
        <v>860</v>
      </c>
      <c r="AE449">
        <v>10</v>
      </c>
      <c r="AF449">
        <v>8</v>
      </c>
      <c r="AH449" t="s">
        <v>416</v>
      </c>
      <c r="AJ449" t="s">
        <v>46</v>
      </c>
      <c r="AK449" t="s">
        <v>115</v>
      </c>
      <c r="AM449">
        <v>2809</v>
      </c>
      <c r="AN449">
        <v>1244</v>
      </c>
    </row>
    <row r="450" spans="1:40" x14ac:dyDescent="0.25">
      <c r="A450" t="s">
        <v>407</v>
      </c>
      <c r="B450" t="s">
        <v>407</v>
      </c>
      <c r="C450" t="s">
        <v>407</v>
      </c>
      <c r="D450" t="s">
        <v>407</v>
      </c>
      <c r="E450" t="s">
        <v>407</v>
      </c>
      <c r="F450" t="s">
        <v>407</v>
      </c>
      <c r="G450" t="s">
        <v>407</v>
      </c>
      <c r="H450" t="s">
        <v>407</v>
      </c>
      <c r="I450" t="s">
        <v>407</v>
      </c>
      <c r="J450" t="s">
        <v>407</v>
      </c>
      <c r="K450" t="s">
        <v>407</v>
      </c>
      <c r="L450" t="s">
        <v>407</v>
      </c>
      <c r="M450" t="s">
        <v>407</v>
      </c>
      <c r="N450" t="s">
        <v>407</v>
      </c>
      <c r="O450" t="s">
        <v>407</v>
      </c>
      <c r="P450" t="s">
        <v>407</v>
      </c>
      <c r="Q450" t="s">
        <v>407</v>
      </c>
      <c r="R450" t="s">
        <v>407</v>
      </c>
      <c r="S450" t="s">
        <v>407</v>
      </c>
      <c r="T450" t="s">
        <v>407</v>
      </c>
      <c r="U450" t="s">
        <v>407</v>
      </c>
      <c r="V450" t="s">
        <v>407</v>
      </c>
      <c r="W450" t="s">
        <v>407</v>
      </c>
      <c r="X450" t="s">
        <v>407</v>
      </c>
      <c r="Y450" t="s">
        <v>407</v>
      </c>
      <c r="Z450" t="s">
        <v>407</v>
      </c>
      <c r="AA450" t="s">
        <v>407</v>
      </c>
      <c r="AB450" t="s">
        <v>407</v>
      </c>
      <c r="AC450" t="s">
        <v>861</v>
      </c>
      <c r="AD450" t="s">
        <v>860</v>
      </c>
      <c r="AE450">
        <v>10</v>
      </c>
      <c r="AF450">
        <v>9</v>
      </c>
      <c r="AH450" t="s">
        <v>408</v>
      </c>
      <c r="AJ450" t="s">
        <v>37</v>
      </c>
      <c r="AK450" t="s">
        <v>115</v>
      </c>
      <c r="AM450">
        <v>2029</v>
      </c>
      <c r="AN450">
        <v>1260</v>
      </c>
    </row>
    <row r="451" spans="1:40" x14ac:dyDescent="0.25">
      <c r="A451" t="s">
        <v>407</v>
      </c>
      <c r="B451" t="s">
        <v>407</v>
      </c>
      <c r="C451" t="s">
        <v>407</v>
      </c>
      <c r="D451" t="s">
        <v>407</v>
      </c>
      <c r="E451" t="s">
        <v>407</v>
      </c>
      <c r="F451" t="s">
        <v>407</v>
      </c>
      <c r="G451" t="s">
        <v>407</v>
      </c>
      <c r="H451" t="s">
        <v>407</v>
      </c>
      <c r="I451" t="s">
        <v>407</v>
      </c>
      <c r="J451" t="s">
        <v>407</v>
      </c>
      <c r="K451" t="s">
        <v>407</v>
      </c>
      <c r="L451" t="s">
        <v>407</v>
      </c>
      <c r="M451" t="s">
        <v>407</v>
      </c>
      <c r="N451" t="s">
        <v>407</v>
      </c>
      <c r="O451" t="s">
        <v>407</v>
      </c>
      <c r="P451" t="s">
        <v>407</v>
      </c>
      <c r="Q451" t="s">
        <v>407</v>
      </c>
      <c r="R451" t="s">
        <v>407</v>
      </c>
      <c r="S451" t="s">
        <v>407</v>
      </c>
      <c r="T451" t="s">
        <v>407</v>
      </c>
      <c r="U451" t="s">
        <v>407</v>
      </c>
      <c r="V451" t="s">
        <v>407</v>
      </c>
      <c r="W451" t="s">
        <v>407</v>
      </c>
      <c r="X451" t="s">
        <v>407</v>
      </c>
      <c r="Y451" t="s">
        <v>407</v>
      </c>
      <c r="Z451" t="s">
        <v>407</v>
      </c>
      <c r="AA451" t="s">
        <v>407</v>
      </c>
      <c r="AB451" t="s">
        <v>407</v>
      </c>
      <c r="AC451" t="s">
        <v>861</v>
      </c>
      <c r="AD451" t="s">
        <v>860</v>
      </c>
      <c r="AE451">
        <v>10</v>
      </c>
      <c r="AF451">
        <v>10</v>
      </c>
      <c r="AG451">
        <v>3</v>
      </c>
      <c r="AH451" t="s">
        <v>410</v>
      </c>
      <c r="AJ451" t="s">
        <v>40</v>
      </c>
      <c r="AK451" t="s">
        <v>118</v>
      </c>
      <c r="AM451">
        <v>2870</v>
      </c>
      <c r="AN451">
        <v>2058</v>
      </c>
    </row>
    <row r="452" spans="1:40" x14ac:dyDescent="0.25">
      <c r="A452" t="s">
        <v>407</v>
      </c>
      <c r="B452" t="s">
        <v>407</v>
      </c>
      <c r="C452" t="s">
        <v>407</v>
      </c>
      <c r="D452" t="s">
        <v>407</v>
      </c>
      <c r="E452" t="s">
        <v>407</v>
      </c>
      <c r="F452" t="s">
        <v>407</v>
      </c>
      <c r="G452" t="s">
        <v>407</v>
      </c>
      <c r="H452" t="s">
        <v>407</v>
      </c>
      <c r="I452" t="s">
        <v>407</v>
      </c>
      <c r="J452" t="s">
        <v>407</v>
      </c>
      <c r="K452" t="s">
        <v>407</v>
      </c>
      <c r="L452" t="s">
        <v>407</v>
      </c>
      <c r="M452" t="s">
        <v>407</v>
      </c>
      <c r="N452" t="s">
        <v>407</v>
      </c>
      <c r="O452" t="s">
        <v>407</v>
      </c>
      <c r="P452" t="s">
        <v>407</v>
      </c>
      <c r="Q452" t="s">
        <v>407</v>
      </c>
      <c r="R452" t="s">
        <v>407</v>
      </c>
      <c r="S452" t="s">
        <v>407</v>
      </c>
      <c r="T452" t="s">
        <v>407</v>
      </c>
      <c r="U452" t="s">
        <v>407</v>
      </c>
      <c r="V452" t="s">
        <v>407</v>
      </c>
      <c r="W452" t="s">
        <v>407</v>
      </c>
      <c r="X452" t="s">
        <v>407</v>
      </c>
      <c r="Y452" t="s">
        <v>407</v>
      </c>
      <c r="Z452" t="s">
        <v>407</v>
      </c>
      <c r="AA452" t="s">
        <v>407</v>
      </c>
      <c r="AB452" t="s">
        <v>407</v>
      </c>
      <c r="AC452" t="s">
        <v>863</v>
      </c>
      <c r="AD452" t="s">
        <v>862</v>
      </c>
      <c r="AE452">
        <v>10</v>
      </c>
      <c r="AF452">
        <v>1</v>
      </c>
      <c r="AG452">
        <v>1</v>
      </c>
      <c r="AH452" t="s">
        <v>661</v>
      </c>
      <c r="AJ452" t="s">
        <v>162</v>
      </c>
      <c r="AK452" t="s">
        <v>114</v>
      </c>
      <c r="AM452">
        <v>1709</v>
      </c>
      <c r="AN452">
        <v>679</v>
      </c>
    </row>
    <row r="453" spans="1:40" x14ac:dyDescent="0.25">
      <c r="A453" t="s">
        <v>407</v>
      </c>
      <c r="B453" t="s">
        <v>407</v>
      </c>
      <c r="C453" t="s">
        <v>407</v>
      </c>
      <c r="D453" t="s">
        <v>407</v>
      </c>
      <c r="E453" t="s">
        <v>407</v>
      </c>
      <c r="F453" t="s">
        <v>407</v>
      </c>
      <c r="G453" t="s">
        <v>407</v>
      </c>
      <c r="H453" t="s">
        <v>407</v>
      </c>
      <c r="I453" t="s">
        <v>407</v>
      </c>
      <c r="J453" t="s">
        <v>407</v>
      </c>
      <c r="K453" t="s">
        <v>407</v>
      </c>
      <c r="L453" t="s">
        <v>407</v>
      </c>
      <c r="M453" t="s">
        <v>407</v>
      </c>
      <c r="N453" t="s">
        <v>407</v>
      </c>
      <c r="O453" t="s">
        <v>407</v>
      </c>
      <c r="P453" t="s">
        <v>407</v>
      </c>
      <c r="Q453" t="s">
        <v>407</v>
      </c>
      <c r="R453" t="s">
        <v>407</v>
      </c>
      <c r="S453" t="s">
        <v>407</v>
      </c>
      <c r="T453" t="s">
        <v>407</v>
      </c>
      <c r="U453" t="s">
        <v>407</v>
      </c>
      <c r="V453" t="s">
        <v>407</v>
      </c>
      <c r="W453" t="s">
        <v>407</v>
      </c>
      <c r="X453" t="s">
        <v>407</v>
      </c>
      <c r="Y453" t="s">
        <v>407</v>
      </c>
      <c r="Z453" t="s">
        <v>407</v>
      </c>
      <c r="AA453" t="s">
        <v>407</v>
      </c>
      <c r="AB453" t="s">
        <v>407</v>
      </c>
      <c r="AC453" t="s">
        <v>863</v>
      </c>
      <c r="AD453" t="s">
        <v>862</v>
      </c>
      <c r="AE453">
        <v>10</v>
      </c>
      <c r="AF453">
        <v>2</v>
      </c>
      <c r="AG453">
        <v>3</v>
      </c>
      <c r="AH453" t="s">
        <v>410</v>
      </c>
      <c r="AJ453" t="s">
        <v>40</v>
      </c>
      <c r="AK453" t="s">
        <v>118</v>
      </c>
      <c r="AM453">
        <v>4324</v>
      </c>
      <c r="AN453">
        <v>2228</v>
      </c>
    </row>
    <row r="454" spans="1:40" x14ac:dyDescent="0.25">
      <c r="A454" t="s">
        <v>407</v>
      </c>
      <c r="B454" t="s">
        <v>407</v>
      </c>
      <c r="C454" t="s">
        <v>407</v>
      </c>
      <c r="D454" t="s">
        <v>407</v>
      </c>
      <c r="E454" t="s">
        <v>407</v>
      </c>
      <c r="F454" t="s">
        <v>407</v>
      </c>
      <c r="G454" t="s">
        <v>407</v>
      </c>
      <c r="H454" t="s">
        <v>407</v>
      </c>
      <c r="I454" t="s">
        <v>407</v>
      </c>
      <c r="J454" t="s">
        <v>407</v>
      </c>
      <c r="K454" t="s">
        <v>407</v>
      </c>
      <c r="L454" t="s">
        <v>407</v>
      </c>
      <c r="M454" t="s">
        <v>407</v>
      </c>
      <c r="N454" t="s">
        <v>407</v>
      </c>
      <c r="O454" t="s">
        <v>407</v>
      </c>
      <c r="P454" t="s">
        <v>407</v>
      </c>
      <c r="Q454" t="s">
        <v>407</v>
      </c>
      <c r="R454" t="s">
        <v>407</v>
      </c>
      <c r="S454" t="s">
        <v>407</v>
      </c>
      <c r="T454" t="s">
        <v>407</v>
      </c>
      <c r="U454" t="s">
        <v>407</v>
      </c>
      <c r="V454" t="s">
        <v>407</v>
      </c>
      <c r="W454" t="s">
        <v>407</v>
      </c>
      <c r="X454" t="s">
        <v>407</v>
      </c>
      <c r="Y454" t="s">
        <v>407</v>
      </c>
      <c r="Z454" t="s">
        <v>407</v>
      </c>
      <c r="AA454" t="s">
        <v>407</v>
      </c>
      <c r="AB454" t="s">
        <v>407</v>
      </c>
      <c r="AC454" t="s">
        <v>863</v>
      </c>
      <c r="AD454" t="s">
        <v>862</v>
      </c>
      <c r="AE454">
        <v>10</v>
      </c>
      <c r="AF454">
        <v>3</v>
      </c>
      <c r="AH454" t="s">
        <v>408</v>
      </c>
      <c r="AJ454" t="s">
        <v>37</v>
      </c>
      <c r="AK454" t="s">
        <v>115</v>
      </c>
      <c r="AM454">
        <v>3579</v>
      </c>
      <c r="AN454">
        <v>3401</v>
      </c>
    </row>
    <row r="455" spans="1:40" x14ac:dyDescent="0.25">
      <c r="A455" t="s">
        <v>407</v>
      </c>
      <c r="B455" t="s">
        <v>407</v>
      </c>
      <c r="C455" t="s">
        <v>407</v>
      </c>
      <c r="D455" t="s">
        <v>407</v>
      </c>
      <c r="E455" t="s">
        <v>407</v>
      </c>
      <c r="F455" t="s">
        <v>407</v>
      </c>
      <c r="G455" t="s">
        <v>407</v>
      </c>
      <c r="H455" t="s">
        <v>407</v>
      </c>
      <c r="I455" t="s">
        <v>407</v>
      </c>
      <c r="J455" t="s">
        <v>407</v>
      </c>
      <c r="K455" t="s">
        <v>407</v>
      </c>
      <c r="L455" t="s">
        <v>407</v>
      </c>
      <c r="M455" t="s">
        <v>407</v>
      </c>
      <c r="N455" t="s">
        <v>407</v>
      </c>
      <c r="O455" t="s">
        <v>407</v>
      </c>
      <c r="P455" t="s">
        <v>407</v>
      </c>
      <c r="Q455" t="s">
        <v>407</v>
      </c>
      <c r="R455" t="s">
        <v>407</v>
      </c>
      <c r="S455" t="s">
        <v>407</v>
      </c>
      <c r="T455" t="s">
        <v>407</v>
      </c>
      <c r="U455" t="s">
        <v>407</v>
      </c>
      <c r="V455" t="s">
        <v>407</v>
      </c>
      <c r="W455" t="s">
        <v>407</v>
      </c>
      <c r="X455" t="s">
        <v>407</v>
      </c>
      <c r="Y455" t="s">
        <v>407</v>
      </c>
      <c r="Z455" t="s">
        <v>407</v>
      </c>
      <c r="AA455" t="s">
        <v>407</v>
      </c>
      <c r="AB455" t="s">
        <v>407</v>
      </c>
      <c r="AC455" t="s">
        <v>863</v>
      </c>
      <c r="AD455" t="s">
        <v>862</v>
      </c>
      <c r="AE455">
        <v>10</v>
      </c>
      <c r="AF455">
        <v>4</v>
      </c>
      <c r="AG455">
        <v>1</v>
      </c>
      <c r="AH455" t="s">
        <v>447</v>
      </c>
      <c r="AJ455" t="s">
        <v>65</v>
      </c>
      <c r="AK455" t="s">
        <v>114</v>
      </c>
      <c r="AM455">
        <v>3711</v>
      </c>
      <c r="AN455">
        <v>2105</v>
      </c>
    </row>
    <row r="456" spans="1:40" x14ac:dyDescent="0.25">
      <c r="A456" t="s">
        <v>407</v>
      </c>
      <c r="B456" t="s">
        <v>407</v>
      </c>
      <c r="C456" t="s">
        <v>407</v>
      </c>
      <c r="D456" t="s">
        <v>407</v>
      </c>
      <c r="E456" t="s">
        <v>407</v>
      </c>
      <c r="F456" t="s">
        <v>407</v>
      </c>
      <c r="G456" t="s">
        <v>407</v>
      </c>
      <c r="H456" t="s">
        <v>407</v>
      </c>
      <c r="I456" t="s">
        <v>407</v>
      </c>
      <c r="J456" t="s">
        <v>407</v>
      </c>
      <c r="K456" t="s">
        <v>407</v>
      </c>
      <c r="L456" t="s">
        <v>407</v>
      </c>
      <c r="M456" t="s">
        <v>407</v>
      </c>
      <c r="N456" t="s">
        <v>407</v>
      </c>
      <c r="O456" t="s">
        <v>407</v>
      </c>
      <c r="P456" t="s">
        <v>407</v>
      </c>
      <c r="Q456" t="s">
        <v>407</v>
      </c>
      <c r="R456" t="s">
        <v>407</v>
      </c>
      <c r="S456" t="s">
        <v>407</v>
      </c>
      <c r="T456" t="s">
        <v>407</v>
      </c>
      <c r="U456" t="s">
        <v>407</v>
      </c>
      <c r="V456" t="s">
        <v>407</v>
      </c>
      <c r="W456" t="s">
        <v>407</v>
      </c>
      <c r="X456" t="s">
        <v>407</v>
      </c>
      <c r="Y456" t="s">
        <v>407</v>
      </c>
      <c r="Z456" t="s">
        <v>407</v>
      </c>
      <c r="AA456" t="s">
        <v>407</v>
      </c>
      <c r="AB456" t="s">
        <v>407</v>
      </c>
      <c r="AC456" t="s">
        <v>863</v>
      </c>
      <c r="AD456" t="s">
        <v>862</v>
      </c>
      <c r="AE456">
        <v>10</v>
      </c>
      <c r="AF456">
        <v>5</v>
      </c>
      <c r="AH456" t="s">
        <v>408</v>
      </c>
      <c r="AJ456" t="s">
        <v>37</v>
      </c>
      <c r="AK456" t="s">
        <v>115</v>
      </c>
      <c r="AM456">
        <v>2803</v>
      </c>
      <c r="AN456">
        <v>2992</v>
      </c>
    </row>
    <row r="457" spans="1:40" x14ac:dyDescent="0.25">
      <c r="A457" t="s">
        <v>407</v>
      </c>
      <c r="B457" t="s">
        <v>407</v>
      </c>
      <c r="C457" t="s">
        <v>407</v>
      </c>
      <c r="D457" t="s">
        <v>407</v>
      </c>
      <c r="E457" t="s">
        <v>407</v>
      </c>
      <c r="F457" t="s">
        <v>407</v>
      </c>
      <c r="G457" t="s">
        <v>407</v>
      </c>
      <c r="H457" t="s">
        <v>407</v>
      </c>
      <c r="I457" t="s">
        <v>407</v>
      </c>
      <c r="J457" t="s">
        <v>407</v>
      </c>
      <c r="K457" t="s">
        <v>407</v>
      </c>
      <c r="L457" t="s">
        <v>407</v>
      </c>
      <c r="M457" t="s">
        <v>407</v>
      </c>
      <c r="N457" t="s">
        <v>407</v>
      </c>
      <c r="O457" t="s">
        <v>407</v>
      </c>
      <c r="P457" t="s">
        <v>407</v>
      </c>
      <c r="Q457" t="s">
        <v>407</v>
      </c>
      <c r="R457" t="s">
        <v>407</v>
      </c>
      <c r="S457" t="s">
        <v>407</v>
      </c>
      <c r="T457" t="s">
        <v>407</v>
      </c>
      <c r="U457" t="s">
        <v>407</v>
      </c>
      <c r="V457" t="s">
        <v>407</v>
      </c>
      <c r="W457" t="s">
        <v>407</v>
      </c>
      <c r="X457" t="s">
        <v>407</v>
      </c>
      <c r="Y457" t="s">
        <v>407</v>
      </c>
      <c r="Z457" t="s">
        <v>407</v>
      </c>
      <c r="AA457" t="s">
        <v>407</v>
      </c>
      <c r="AB457" t="s">
        <v>407</v>
      </c>
      <c r="AC457" t="s">
        <v>863</v>
      </c>
      <c r="AD457" t="s">
        <v>862</v>
      </c>
      <c r="AE457">
        <v>10</v>
      </c>
      <c r="AF457">
        <v>6</v>
      </c>
      <c r="AH457" t="s">
        <v>408</v>
      </c>
      <c r="AJ457" t="s">
        <v>37</v>
      </c>
      <c r="AK457" t="s">
        <v>115</v>
      </c>
      <c r="AM457">
        <v>3015</v>
      </c>
      <c r="AN457">
        <v>1713</v>
      </c>
    </row>
    <row r="458" spans="1:40" x14ac:dyDescent="0.25">
      <c r="A458" t="s">
        <v>407</v>
      </c>
      <c r="B458" t="s">
        <v>407</v>
      </c>
      <c r="C458" t="s">
        <v>407</v>
      </c>
      <c r="D458" t="s">
        <v>407</v>
      </c>
      <c r="E458" t="s">
        <v>407</v>
      </c>
      <c r="F458" t="s">
        <v>407</v>
      </c>
      <c r="G458" t="s">
        <v>407</v>
      </c>
      <c r="H458" t="s">
        <v>407</v>
      </c>
      <c r="I458" t="s">
        <v>407</v>
      </c>
      <c r="J458" t="s">
        <v>407</v>
      </c>
      <c r="K458" t="s">
        <v>407</v>
      </c>
      <c r="L458" t="s">
        <v>407</v>
      </c>
      <c r="M458" t="s">
        <v>407</v>
      </c>
      <c r="N458" t="s">
        <v>407</v>
      </c>
      <c r="O458" t="s">
        <v>407</v>
      </c>
      <c r="P458" t="s">
        <v>407</v>
      </c>
      <c r="Q458" t="s">
        <v>407</v>
      </c>
      <c r="R458" t="s">
        <v>407</v>
      </c>
      <c r="S458" t="s">
        <v>407</v>
      </c>
      <c r="T458" t="s">
        <v>407</v>
      </c>
      <c r="U458" t="s">
        <v>407</v>
      </c>
      <c r="V458" t="s">
        <v>407</v>
      </c>
      <c r="W458" t="s">
        <v>407</v>
      </c>
      <c r="X458" t="s">
        <v>407</v>
      </c>
      <c r="Y458" t="s">
        <v>407</v>
      </c>
      <c r="Z458" t="s">
        <v>407</v>
      </c>
      <c r="AA458" t="s">
        <v>407</v>
      </c>
      <c r="AB458" t="s">
        <v>407</v>
      </c>
      <c r="AC458" t="s">
        <v>863</v>
      </c>
      <c r="AD458" t="s">
        <v>862</v>
      </c>
      <c r="AE458">
        <v>10</v>
      </c>
      <c r="AF458">
        <v>7</v>
      </c>
      <c r="AG458">
        <v>1</v>
      </c>
      <c r="AH458" t="s">
        <v>435</v>
      </c>
      <c r="AJ458" t="s">
        <v>57</v>
      </c>
      <c r="AK458" t="s">
        <v>114</v>
      </c>
      <c r="AM458">
        <v>3989</v>
      </c>
      <c r="AN458">
        <v>1098</v>
      </c>
    </row>
    <row r="459" spans="1:40" x14ac:dyDescent="0.25">
      <c r="A459" t="s">
        <v>407</v>
      </c>
      <c r="B459" t="s">
        <v>407</v>
      </c>
      <c r="C459" t="s">
        <v>407</v>
      </c>
      <c r="D459" t="s">
        <v>407</v>
      </c>
      <c r="E459" t="s">
        <v>407</v>
      </c>
      <c r="F459" t="s">
        <v>407</v>
      </c>
      <c r="G459" t="s">
        <v>407</v>
      </c>
      <c r="H459" t="s">
        <v>407</v>
      </c>
      <c r="I459" t="s">
        <v>407</v>
      </c>
      <c r="J459" t="s">
        <v>407</v>
      </c>
      <c r="K459" t="s">
        <v>407</v>
      </c>
      <c r="L459" t="s">
        <v>407</v>
      </c>
      <c r="M459" t="s">
        <v>407</v>
      </c>
      <c r="N459" t="s">
        <v>407</v>
      </c>
      <c r="O459" t="s">
        <v>407</v>
      </c>
      <c r="P459" t="s">
        <v>407</v>
      </c>
      <c r="Q459" t="s">
        <v>407</v>
      </c>
      <c r="R459" t="s">
        <v>407</v>
      </c>
      <c r="S459" t="s">
        <v>407</v>
      </c>
      <c r="T459" t="s">
        <v>407</v>
      </c>
      <c r="U459" t="s">
        <v>407</v>
      </c>
      <c r="V459" t="s">
        <v>407</v>
      </c>
      <c r="W459" t="s">
        <v>407</v>
      </c>
      <c r="X459" t="s">
        <v>407</v>
      </c>
      <c r="Y459" t="s">
        <v>407</v>
      </c>
      <c r="Z459" t="s">
        <v>407</v>
      </c>
      <c r="AA459" t="s">
        <v>407</v>
      </c>
      <c r="AB459" t="s">
        <v>407</v>
      </c>
      <c r="AC459" t="s">
        <v>863</v>
      </c>
      <c r="AD459" t="s">
        <v>862</v>
      </c>
      <c r="AE459">
        <v>10</v>
      </c>
      <c r="AF459">
        <v>8</v>
      </c>
      <c r="AG459">
        <v>1</v>
      </c>
      <c r="AH459" t="s">
        <v>453</v>
      </c>
      <c r="AJ459" t="s">
        <v>69</v>
      </c>
      <c r="AK459" t="s">
        <v>114</v>
      </c>
      <c r="AM459">
        <v>4167</v>
      </c>
      <c r="AN459">
        <v>2520</v>
      </c>
    </row>
    <row r="460" spans="1:40" x14ac:dyDescent="0.25">
      <c r="A460" t="s">
        <v>407</v>
      </c>
      <c r="B460" t="s">
        <v>407</v>
      </c>
      <c r="C460" t="s">
        <v>407</v>
      </c>
      <c r="D460" t="s">
        <v>407</v>
      </c>
      <c r="E460" t="s">
        <v>407</v>
      </c>
      <c r="F460" t="s">
        <v>407</v>
      </c>
      <c r="G460" t="s">
        <v>407</v>
      </c>
      <c r="H460" t="s">
        <v>407</v>
      </c>
      <c r="I460" t="s">
        <v>407</v>
      </c>
      <c r="J460" t="s">
        <v>407</v>
      </c>
      <c r="K460" t="s">
        <v>407</v>
      </c>
      <c r="L460" t="s">
        <v>407</v>
      </c>
      <c r="M460" t="s">
        <v>407</v>
      </c>
      <c r="N460" t="s">
        <v>407</v>
      </c>
      <c r="O460" t="s">
        <v>407</v>
      </c>
      <c r="P460" t="s">
        <v>407</v>
      </c>
      <c r="Q460" t="s">
        <v>407</v>
      </c>
      <c r="R460" t="s">
        <v>407</v>
      </c>
      <c r="S460" t="s">
        <v>407</v>
      </c>
      <c r="T460" t="s">
        <v>407</v>
      </c>
      <c r="U460" t="s">
        <v>407</v>
      </c>
      <c r="V460" t="s">
        <v>407</v>
      </c>
      <c r="W460" t="s">
        <v>407</v>
      </c>
      <c r="X460" t="s">
        <v>407</v>
      </c>
      <c r="Y460" t="s">
        <v>407</v>
      </c>
      <c r="Z460" t="s">
        <v>407</v>
      </c>
      <c r="AA460" t="s">
        <v>407</v>
      </c>
      <c r="AB460" t="s">
        <v>407</v>
      </c>
      <c r="AC460" t="s">
        <v>863</v>
      </c>
      <c r="AD460" t="s">
        <v>862</v>
      </c>
      <c r="AE460">
        <v>10</v>
      </c>
      <c r="AF460">
        <v>9</v>
      </c>
      <c r="AH460" t="s">
        <v>408</v>
      </c>
      <c r="AJ460" t="s">
        <v>37</v>
      </c>
      <c r="AK460" t="s">
        <v>115</v>
      </c>
      <c r="AM460">
        <v>1823</v>
      </c>
      <c r="AN460">
        <v>3149</v>
      </c>
    </row>
    <row r="461" spans="1:40" x14ac:dyDescent="0.25">
      <c r="A461" t="s">
        <v>407</v>
      </c>
      <c r="B461" t="s">
        <v>407</v>
      </c>
      <c r="C461" t="s">
        <v>407</v>
      </c>
      <c r="D461" t="s">
        <v>407</v>
      </c>
      <c r="E461" t="s">
        <v>407</v>
      </c>
      <c r="F461" t="s">
        <v>407</v>
      </c>
      <c r="G461" t="s">
        <v>407</v>
      </c>
      <c r="H461" t="s">
        <v>407</v>
      </c>
      <c r="I461" t="s">
        <v>407</v>
      </c>
      <c r="J461" t="s">
        <v>407</v>
      </c>
      <c r="K461" t="s">
        <v>407</v>
      </c>
      <c r="L461" t="s">
        <v>407</v>
      </c>
      <c r="M461" t="s">
        <v>407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407</v>
      </c>
      <c r="Z461" t="s">
        <v>407</v>
      </c>
      <c r="AA461" t="s">
        <v>407</v>
      </c>
      <c r="AB461" t="s">
        <v>407</v>
      </c>
      <c r="AC461" t="s">
        <v>863</v>
      </c>
      <c r="AD461" t="s">
        <v>862</v>
      </c>
      <c r="AE461">
        <v>10</v>
      </c>
      <c r="AF461">
        <v>10</v>
      </c>
      <c r="AH461" t="s">
        <v>408</v>
      </c>
      <c r="AJ461" t="s">
        <v>37</v>
      </c>
      <c r="AK461" t="s">
        <v>115</v>
      </c>
      <c r="AM461">
        <v>1672</v>
      </c>
      <c r="AN461">
        <v>1018</v>
      </c>
    </row>
    <row r="462" spans="1:40" x14ac:dyDescent="0.25">
      <c r="A462" t="s">
        <v>407</v>
      </c>
      <c r="B462" t="s">
        <v>407</v>
      </c>
      <c r="C462" t="s">
        <v>407</v>
      </c>
      <c r="D462" t="s">
        <v>407</v>
      </c>
      <c r="E462" t="s">
        <v>407</v>
      </c>
      <c r="F462" t="s">
        <v>407</v>
      </c>
      <c r="G462" t="s">
        <v>407</v>
      </c>
      <c r="H462" t="s">
        <v>407</v>
      </c>
      <c r="I462" t="s">
        <v>407</v>
      </c>
      <c r="J462" t="s">
        <v>407</v>
      </c>
      <c r="K462" t="s">
        <v>407</v>
      </c>
      <c r="L462" t="s">
        <v>407</v>
      </c>
      <c r="M462" t="s">
        <v>407</v>
      </c>
      <c r="N462" t="s">
        <v>407</v>
      </c>
      <c r="O462" t="s">
        <v>407</v>
      </c>
      <c r="P462" t="s">
        <v>407</v>
      </c>
      <c r="Q462" t="s">
        <v>407</v>
      </c>
      <c r="R462" t="s">
        <v>407</v>
      </c>
      <c r="S462" t="s">
        <v>407</v>
      </c>
      <c r="T462" t="s">
        <v>407</v>
      </c>
      <c r="U462" t="s">
        <v>407</v>
      </c>
      <c r="V462" t="s">
        <v>407</v>
      </c>
      <c r="W462" t="s">
        <v>407</v>
      </c>
      <c r="X462" t="s">
        <v>407</v>
      </c>
      <c r="Y462" t="s">
        <v>407</v>
      </c>
      <c r="Z462" t="s">
        <v>407</v>
      </c>
      <c r="AA462" t="s">
        <v>407</v>
      </c>
      <c r="AB462" t="s">
        <v>407</v>
      </c>
      <c r="AC462" t="s">
        <v>865</v>
      </c>
      <c r="AD462" t="s">
        <v>864</v>
      </c>
      <c r="AE462">
        <v>10</v>
      </c>
      <c r="AF462">
        <v>1</v>
      </c>
      <c r="AG462">
        <v>3</v>
      </c>
      <c r="AH462" t="s">
        <v>410</v>
      </c>
      <c r="AJ462" t="s">
        <v>40</v>
      </c>
      <c r="AK462" t="s">
        <v>118</v>
      </c>
      <c r="AM462">
        <v>4270</v>
      </c>
      <c r="AN462">
        <v>2142</v>
      </c>
    </row>
    <row r="463" spans="1:40" x14ac:dyDescent="0.25">
      <c r="A463" t="s">
        <v>407</v>
      </c>
      <c r="B463" t="s">
        <v>407</v>
      </c>
      <c r="C463" t="s">
        <v>407</v>
      </c>
      <c r="D463" t="s">
        <v>407</v>
      </c>
      <c r="E463" t="s">
        <v>407</v>
      </c>
      <c r="F463" t="s">
        <v>407</v>
      </c>
      <c r="G463" t="s">
        <v>407</v>
      </c>
      <c r="H463" t="s">
        <v>407</v>
      </c>
      <c r="I463" t="s">
        <v>407</v>
      </c>
      <c r="J463" t="s">
        <v>407</v>
      </c>
      <c r="K463" t="s">
        <v>407</v>
      </c>
      <c r="L463" t="s">
        <v>407</v>
      </c>
      <c r="M463" t="s">
        <v>407</v>
      </c>
      <c r="N463" t="s">
        <v>407</v>
      </c>
      <c r="O463" t="s">
        <v>407</v>
      </c>
      <c r="P463" t="s">
        <v>407</v>
      </c>
      <c r="Q463" t="s">
        <v>407</v>
      </c>
      <c r="R463" t="s">
        <v>407</v>
      </c>
      <c r="S463" t="s">
        <v>407</v>
      </c>
      <c r="T463" t="s">
        <v>407</v>
      </c>
      <c r="U463" t="s">
        <v>407</v>
      </c>
      <c r="V463" t="s">
        <v>407</v>
      </c>
      <c r="W463" t="s">
        <v>407</v>
      </c>
      <c r="X463" t="s">
        <v>407</v>
      </c>
      <c r="Y463" t="s">
        <v>407</v>
      </c>
      <c r="Z463" t="s">
        <v>407</v>
      </c>
      <c r="AA463" t="s">
        <v>407</v>
      </c>
      <c r="AB463" t="s">
        <v>407</v>
      </c>
      <c r="AC463" t="s">
        <v>865</v>
      </c>
      <c r="AD463" t="s">
        <v>864</v>
      </c>
      <c r="AE463">
        <v>10</v>
      </c>
      <c r="AF463">
        <v>2</v>
      </c>
      <c r="AH463" t="s">
        <v>411</v>
      </c>
      <c r="AJ463" t="s">
        <v>41</v>
      </c>
      <c r="AK463" t="s">
        <v>119</v>
      </c>
      <c r="AM463">
        <v>2527</v>
      </c>
      <c r="AN463">
        <v>3276</v>
      </c>
    </row>
    <row r="464" spans="1:40" x14ac:dyDescent="0.25">
      <c r="A464" t="s">
        <v>407</v>
      </c>
      <c r="B464" t="s">
        <v>407</v>
      </c>
      <c r="C464" t="s">
        <v>407</v>
      </c>
      <c r="D464" t="s">
        <v>407</v>
      </c>
      <c r="E464" t="s">
        <v>407</v>
      </c>
      <c r="F464" t="s">
        <v>407</v>
      </c>
      <c r="G464" t="s">
        <v>407</v>
      </c>
      <c r="H464" t="s">
        <v>407</v>
      </c>
      <c r="I464" t="s">
        <v>407</v>
      </c>
      <c r="J464" t="s">
        <v>407</v>
      </c>
      <c r="K464" t="s">
        <v>407</v>
      </c>
      <c r="L464" t="s">
        <v>407</v>
      </c>
      <c r="M464" t="s">
        <v>407</v>
      </c>
      <c r="N464" t="s">
        <v>407</v>
      </c>
      <c r="O464" t="s">
        <v>407</v>
      </c>
      <c r="P464" t="s">
        <v>407</v>
      </c>
      <c r="Q464" t="s">
        <v>407</v>
      </c>
      <c r="R464" t="s">
        <v>407</v>
      </c>
      <c r="S464" t="s">
        <v>407</v>
      </c>
      <c r="T464" t="s">
        <v>407</v>
      </c>
      <c r="U464" t="s">
        <v>407</v>
      </c>
      <c r="V464" t="s">
        <v>407</v>
      </c>
      <c r="W464" t="s">
        <v>407</v>
      </c>
      <c r="X464" t="s">
        <v>407</v>
      </c>
      <c r="Y464" t="s">
        <v>407</v>
      </c>
      <c r="Z464" t="s">
        <v>407</v>
      </c>
      <c r="AA464" t="s">
        <v>407</v>
      </c>
      <c r="AB464" t="s">
        <v>407</v>
      </c>
      <c r="AC464" t="s">
        <v>865</v>
      </c>
      <c r="AD464" t="s">
        <v>864</v>
      </c>
      <c r="AE464">
        <v>10</v>
      </c>
      <c r="AF464">
        <v>3</v>
      </c>
      <c r="AG464">
        <v>1</v>
      </c>
      <c r="AH464" t="s">
        <v>629</v>
      </c>
      <c r="AJ464" t="s">
        <v>132</v>
      </c>
      <c r="AK464" t="s">
        <v>114</v>
      </c>
      <c r="AM464">
        <v>1511</v>
      </c>
      <c r="AN464">
        <v>456</v>
      </c>
    </row>
    <row r="465" spans="1:40" x14ac:dyDescent="0.25">
      <c r="A465" t="s">
        <v>407</v>
      </c>
      <c r="B465" t="s">
        <v>407</v>
      </c>
      <c r="C465" t="s">
        <v>407</v>
      </c>
      <c r="D465" t="s">
        <v>407</v>
      </c>
      <c r="E465" t="s">
        <v>407</v>
      </c>
      <c r="F465" t="s">
        <v>407</v>
      </c>
      <c r="G465" t="s">
        <v>407</v>
      </c>
      <c r="H465" t="s">
        <v>407</v>
      </c>
      <c r="I465" t="s">
        <v>407</v>
      </c>
      <c r="J465" t="s">
        <v>407</v>
      </c>
      <c r="K465" t="s">
        <v>407</v>
      </c>
      <c r="L465" t="s">
        <v>407</v>
      </c>
      <c r="M465" t="s">
        <v>407</v>
      </c>
      <c r="N465" t="s">
        <v>407</v>
      </c>
      <c r="O465" t="s">
        <v>407</v>
      </c>
      <c r="P465" t="s">
        <v>407</v>
      </c>
      <c r="Q465" t="s">
        <v>407</v>
      </c>
      <c r="R465" t="s">
        <v>407</v>
      </c>
      <c r="S465" t="s">
        <v>407</v>
      </c>
      <c r="T465" t="s">
        <v>407</v>
      </c>
      <c r="U465" t="s">
        <v>407</v>
      </c>
      <c r="V465" t="s">
        <v>407</v>
      </c>
      <c r="W465" t="s">
        <v>407</v>
      </c>
      <c r="X465" t="s">
        <v>407</v>
      </c>
      <c r="Y465" t="s">
        <v>407</v>
      </c>
      <c r="Z465" t="s">
        <v>407</v>
      </c>
      <c r="AA465" t="s">
        <v>407</v>
      </c>
      <c r="AB465" t="s">
        <v>407</v>
      </c>
      <c r="AC465" t="s">
        <v>865</v>
      </c>
      <c r="AD465" t="s">
        <v>864</v>
      </c>
      <c r="AE465">
        <v>10</v>
      </c>
      <c r="AF465">
        <v>4</v>
      </c>
      <c r="AH465" t="s">
        <v>408</v>
      </c>
      <c r="AJ465" t="s">
        <v>37</v>
      </c>
      <c r="AK465" t="s">
        <v>115</v>
      </c>
      <c r="AM465">
        <v>1611</v>
      </c>
      <c r="AN465">
        <v>2212</v>
      </c>
    </row>
    <row r="466" spans="1:40" x14ac:dyDescent="0.25">
      <c r="A466" t="s">
        <v>407</v>
      </c>
      <c r="B466" t="s">
        <v>407</v>
      </c>
      <c r="C466" t="s">
        <v>407</v>
      </c>
      <c r="D466" t="s">
        <v>407</v>
      </c>
      <c r="E466" t="s">
        <v>407</v>
      </c>
      <c r="F466" t="s">
        <v>407</v>
      </c>
      <c r="G466" t="s">
        <v>407</v>
      </c>
      <c r="H466" t="s">
        <v>407</v>
      </c>
      <c r="I466" t="s">
        <v>407</v>
      </c>
      <c r="J466" t="s">
        <v>407</v>
      </c>
      <c r="K466" t="s">
        <v>407</v>
      </c>
      <c r="L466" t="s">
        <v>407</v>
      </c>
      <c r="M466" t="s">
        <v>407</v>
      </c>
      <c r="N466" t="s">
        <v>407</v>
      </c>
      <c r="O466" t="s">
        <v>407</v>
      </c>
      <c r="P466" t="s">
        <v>407</v>
      </c>
      <c r="Q466" t="s">
        <v>407</v>
      </c>
      <c r="R466" t="s">
        <v>407</v>
      </c>
      <c r="S466" t="s">
        <v>407</v>
      </c>
      <c r="T466" t="s">
        <v>407</v>
      </c>
      <c r="U466" t="s">
        <v>407</v>
      </c>
      <c r="V466" t="s">
        <v>407</v>
      </c>
      <c r="W466" t="s">
        <v>407</v>
      </c>
      <c r="X466" t="s">
        <v>407</v>
      </c>
      <c r="Y466" t="s">
        <v>407</v>
      </c>
      <c r="Z466" t="s">
        <v>407</v>
      </c>
      <c r="AA466" t="s">
        <v>407</v>
      </c>
      <c r="AB466" t="s">
        <v>407</v>
      </c>
      <c r="AC466" t="s">
        <v>865</v>
      </c>
      <c r="AD466" t="s">
        <v>864</v>
      </c>
      <c r="AE466">
        <v>10</v>
      </c>
      <c r="AF466">
        <v>5</v>
      </c>
      <c r="AG466">
        <v>1</v>
      </c>
      <c r="AH466" t="s">
        <v>450</v>
      </c>
      <c r="AJ466" t="s">
        <v>67</v>
      </c>
      <c r="AK466" t="s">
        <v>114</v>
      </c>
      <c r="AM466">
        <v>2884</v>
      </c>
      <c r="AN466">
        <v>1737</v>
      </c>
    </row>
    <row r="467" spans="1:40" x14ac:dyDescent="0.25">
      <c r="A467" t="s">
        <v>407</v>
      </c>
      <c r="B467" t="s">
        <v>407</v>
      </c>
      <c r="C467" t="s">
        <v>407</v>
      </c>
      <c r="D467" t="s">
        <v>407</v>
      </c>
      <c r="E467" t="s">
        <v>407</v>
      </c>
      <c r="F467" t="s">
        <v>407</v>
      </c>
      <c r="G467" t="s">
        <v>407</v>
      </c>
      <c r="H467" t="s">
        <v>407</v>
      </c>
      <c r="I467" t="s">
        <v>407</v>
      </c>
      <c r="J467" t="s">
        <v>407</v>
      </c>
      <c r="K467" t="s">
        <v>407</v>
      </c>
      <c r="L467" t="s">
        <v>407</v>
      </c>
      <c r="M467" t="s">
        <v>407</v>
      </c>
      <c r="N467" t="s">
        <v>407</v>
      </c>
      <c r="O467" t="s">
        <v>407</v>
      </c>
      <c r="P467" t="s">
        <v>407</v>
      </c>
      <c r="Q467" t="s">
        <v>407</v>
      </c>
      <c r="R467" t="s">
        <v>407</v>
      </c>
      <c r="S467" t="s">
        <v>407</v>
      </c>
      <c r="T467" t="s">
        <v>407</v>
      </c>
      <c r="U467" t="s">
        <v>407</v>
      </c>
      <c r="V467" t="s">
        <v>407</v>
      </c>
      <c r="W467" t="s">
        <v>407</v>
      </c>
      <c r="X467" t="s">
        <v>407</v>
      </c>
      <c r="Y467" t="s">
        <v>407</v>
      </c>
      <c r="Z467" t="s">
        <v>407</v>
      </c>
      <c r="AA467" t="s">
        <v>407</v>
      </c>
      <c r="AB467" t="s">
        <v>407</v>
      </c>
      <c r="AC467" t="s">
        <v>865</v>
      </c>
      <c r="AD467" t="s">
        <v>864</v>
      </c>
      <c r="AE467">
        <v>10</v>
      </c>
      <c r="AF467">
        <v>6</v>
      </c>
      <c r="AG467">
        <v>1</v>
      </c>
      <c r="AH467" t="s">
        <v>629</v>
      </c>
      <c r="AJ467" t="s">
        <v>132</v>
      </c>
      <c r="AK467" t="s">
        <v>114</v>
      </c>
      <c r="AM467">
        <v>1277</v>
      </c>
      <c r="AN467">
        <v>427</v>
      </c>
    </row>
    <row r="468" spans="1:40" x14ac:dyDescent="0.25">
      <c r="A468" t="s">
        <v>407</v>
      </c>
      <c r="B468" t="s">
        <v>407</v>
      </c>
      <c r="C468" t="s">
        <v>407</v>
      </c>
      <c r="D468" t="s">
        <v>407</v>
      </c>
      <c r="E468" t="s">
        <v>407</v>
      </c>
      <c r="F468" t="s">
        <v>407</v>
      </c>
      <c r="G468" t="s">
        <v>407</v>
      </c>
      <c r="H468" t="s">
        <v>407</v>
      </c>
      <c r="I468" t="s">
        <v>407</v>
      </c>
      <c r="J468" t="s">
        <v>407</v>
      </c>
      <c r="K468" t="s">
        <v>407</v>
      </c>
      <c r="L468" t="s">
        <v>407</v>
      </c>
      <c r="M468" t="s">
        <v>407</v>
      </c>
      <c r="N468" t="s">
        <v>407</v>
      </c>
      <c r="O468" t="s">
        <v>407</v>
      </c>
      <c r="P468" t="s">
        <v>407</v>
      </c>
      <c r="Q468" t="s">
        <v>407</v>
      </c>
      <c r="R468" t="s">
        <v>407</v>
      </c>
      <c r="S468" t="s">
        <v>407</v>
      </c>
      <c r="T468" t="s">
        <v>407</v>
      </c>
      <c r="U468" t="s">
        <v>407</v>
      </c>
      <c r="V468" t="s">
        <v>407</v>
      </c>
      <c r="W468" t="s">
        <v>407</v>
      </c>
      <c r="X468" t="s">
        <v>407</v>
      </c>
      <c r="Y468" t="s">
        <v>407</v>
      </c>
      <c r="Z468" t="s">
        <v>407</v>
      </c>
      <c r="AA468" t="s">
        <v>407</v>
      </c>
      <c r="AB468" t="s">
        <v>407</v>
      </c>
      <c r="AC468" t="s">
        <v>865</v>
      </c>
      <c r="AD468" t="s">
        <v>864</v>
      </c>
      <c r="AE468">
        <v>10</v>
      </c>
      <c r="AF468">
        <v>7</v>
      </c>
      <c r="AG468">
        <v>3</v>
      </c>
      <c r="AH468" t="s">
        <v>410</v>
      </c>
      <c r="AJ468" t="s">
        <v>40</v>
      </c>
      <c r="AK468" t="s">
        <v>118</v>
      </c>
      <c r="AM468">
        <v>3873</v>
      </c>
      <c r="AN468">
        <v>2454</v>
      </c>
    </row>
    <row r="469" spans="1:40" x14ac:dyDescent="0.25">
      <c r="A469" t="s">
        <v>407</v>
      </c>
      <c r="B469" t="s">
        <v>407</v>
      </c>
      <c r="C469" t="s">
        <v>407</v>
      </c>
      <c r="D469" t="s">
        <v>407</v>
      </c>
      <c r="E469" t="s">
        <v>407</v>
      </c>
      <c r="F469" t="s">
        <v>407</v>
      </c>
      <c r="G469" t="s">
        <v>407</v>
      </c>
      <c r="H469" t="s">
        <v>407</v>
      </c>
      <c r="I469" t="s">
        <v>407</v>
      </c>
      <c r="J469" t="s">
        <v>407</v>
      </c>
      <c r="K469" t="s">
        <v>407</v>
      </c>
      <c r="L469" t="s">
        <v>407</v>
      </c>
      <c r="M469" t="s">
        <v>407</v>
      </c>
      <c r="N469" t="s">
        <v>407</v>
      </c>
      <c r="O469" t="s">
        <v>407</v>
      </c>
      <c r="P469" t="s">
        <v>407</v>
      </c>
      <c r="Q469" t="s">
        <v>407</v>
      </c>
      <c r="R469" t="s">
        <v>407</v>
      </c>
      <c r="S469" t="s">
        <v>407</v>
      </c>
      <c r="T469" t="s">
        <v>407</v>
      </c>
      <c r="U469" t="s">
        <v>407</v>
      </c>
      <c r="V469" t="s">
        <v>407</v>
      </c>
      <c r="W469" t="s">
        <v>407</v>
      </c>
      <c r="X469" t="s">
        <v>407</v>
      </c>
      <c r="Y469" t="s">
        <v>407</v>
      </c>
      <c r="Z469" t="s">
        <v>407</v>
      </c>
      <c r="AA469" t="s">
        <v>407</v>
      </c>
      <c r="AB469" t="s">
        <v>407</v>
      </c>
      <c r="AC469" t="s">
        <v>865</v>
      </c>
      <c r="AD469" t="s">
        <v>864</v>
      </c>
      <c r="AE469">
        <v>10</v>
      </c>
      <c r="AF469">
        <v>8</v>
      </c>
      <c r="AG469">
        <v>1</v>
      </c>
      <c r="AH469" t="s">
        <v>450</v>
      </c>
      <c r="AJ469" t="s">
        <v>67</v>
      </c>
      <c r="AK469" t="s">
        <v>114</v>
      </c>
      <c r="AM469">
        <v>3351</v>
      </c>
      <c r="AN469">
        <v>1797</v>
      </c>
    </row>
    <row r="470" spans="1:40" x14ac:dyDescent="0.25">
      <c r="A470" t="s">
        <v>407</v>
      </c>
      <c r="B470" t="s">
        <v>407</v>
      </c>
      <c r="C470" t="s">
        <v>407</v>
      </c>
      <c r="D470" t="s">
        <v>407</v>
      </c>
      <c r="E470" t="s">
        <v>407</v>
      </c>
      <c r="F470" t="s">
        <v>407</v>
      </c>
      <c r="G470" t="s">
        <v>407</v>
      </c>
      <c r="H470" t="s">
        <v>407</v>
      </c>
      <c r="I470" t="s">
        <v>407</v>
      </c>
      <c r="J470" t="s">
        <v>407</v>
      </c>
      <c r="K470" t="s">
        <v>407</v>
      </c>
      <c r="L470" t="s">
        <v>407</v>
      </c>
      <c r="M470" t="s">
        <v>407</v>
      </c>
      <c r="N470" t="s">
        <v>407</v>
      </c>
      <c r="O470" t="s">
        <v>407</v>
      </c>
      <c r="P470" t="s">
        <v>407</v>
      </c>
      <c r="Q470" t="s">
        <v>407</v>
      </c>
      <c r="R470" t="s">
        <v>407</v>
      </c>
      <c r="S470" t="s">
        <v>407</v>
      </c>
      <c r="T470" t="s">
        <v>407</v>
      </c>
      <c r="U470" t="s">
        <v>407</v>
      </c>
      <c r="V470" t="s">
        <v>407</v>
      </c>
      <c r="W470" t="s">
        <v>407</v>
      </c>
      <c r="X470" t="s">
        <v>407</v>
      </c>
      <c r="Y470" t="s">
        <v>407</v>
      </c>
      <c r="Z470" t="s">
        <v>407</v>
      </c>
      <c r="AA470" t="s">
        <v>407</v>
      </c>
      <c r="AB470" t="s">
        <v>407</v>
      </c>
      <c r="AC470" t="s">
        <v>865</v>
      </c>
      <c r="AD470" t="s">
        <v>864</v>
      </c>
      <c r="AE470">
        <v>10</v>
      </c>
      <c r="AF470">
        <v>9</v>
      </c>
      <c r="AG470">
        <v>3</v>
      </c>
      <c r="AH470" t="s">
        <v>410</v>
      </c>
      <c r="AJ470" t="s">
        <v>40</v>
      </c>
      <c r="AK470" t="s">
        <v>118</v>
      </c>
      <c r="AM470">
        <v>3648</v>
      </c>
      <c r="AN470">
        <v>1984</v>
      </c>
    </row>
    <row r="471" spans="1:40" x14ac:dyDescent="0.25">
      <c r="A471" t="s">
        <v>407</v>
      </c>
      <c r="B471" t="s">
        <v>407</v>
      </c>
      <c r="C471" t="s">
        <v>407</v>
      </c>
      <c r="D471" t="s">
        <v>407</v>
      </c>
      <c r="E471" t="s">
        <v>407</v>
      </c>
      <c r="F471" t="s">
        <v>407</v>
      </c>
      <c r="G471" t="s">
        <v>407</v>
      </c>
      <c r="H471" t="s">
        <v>407</v>
      </c>
      <c r="I471" t="s">
        <v>407</v>
      </c>
      <c r="J471" t="s">
        <v>407</v>
      </c>
      <c r="K471" t="s">
        <v>407</v>
      </c>
      <c r="L471" t="s">
        <v>407</v>
      </c>
      <c r="M471" t="s">
        <v>407</v>
      </c>
      <c r="N471" t="s">
        <v>407</v>
      </c>
      <c r="O471" t="s">
        <v>407</v>
      </c>
      <c r="P471" t="s">
        <v>407</v>
      </c>
      <c r="Q471" t="s">
        <v>407</v>
      </c>
      <c r="R471" t="s">
        <v>407</v>
      </c>
      <c r="S471" t="s">
        <v>407</v>
      </c>
      <c r="T471" t="s">
        <v>407</v>
      </c>
      <c r="U471" t="s">
        <v>407</v>
      </c>
      <c r="V471" t="s">
        <v>407</v>
      </c>
      <c r="W471" t="s">
        <v>407</v>
      </c>
      <c r="X471" t="s">
        <v>407</v>
      </c>
      <c r="Y471" t="s">
        <v>407</v>
      </c>
      <c r="Z471" t="s">
        <v>407</v>
      </c>
      <c r="AA471" t="s">
        <v>407</v>
      </c>
      <c r="AB471" t="s">
        <v>407</v>
      </c>
      <c r="AC471" t="s">
        <v>865</v>
      </c>
      <c r="AD471" t="s">
        <v>864</v>
      </c>
      <c r="AE471">
        <v>10</v>
      </c>
      <c r="AF471">
        <v>10</v>
      </c>
      <c r="AH471" t="s">
        <v>408</v>
      </c>
      <c r="AJ471" t="s">
        <v>37</v>
      </c>
      <c r="AK471" t="s">
        <v>115</v>
      </c>
      <c r="AM471">
        <v>2057</v>
      </c>
      <c r="AN471">
        <v>3401</v>
      </c>
    </row>
    <row r="472" spans="1:40" x14ac:dyDescent="0.25">
      <c r="A472" t="s">
        <v>407</v>
      </c>
      <c r="B472" t="s">
        <v>407</v>
      </c>
      <c r="C472" t="s">
        <v>407</v>
      </c>
      <c r="D472" t="s">
        <v>407</v>
      </c>
      <c r="E472" t="s">
        <v>407</v>
      </c>
      <c r="F472" t="s">
        <v>407</v>
      </c>
      <c r="G472" t="s">
        <v>407</v>
      </c>
      <c r="H472" t="s">
        <v>407</v>
      </c>
      <c r="I472" t="s">
        <v>407</v>
      </c>
      <c r="J472" t="s">
        <v>407</v>
      </c>
      <c r="K472" t="s">
        <v>407</v>
      </c>
      <c r="L472" t="s">
        <v>407</v>
      </c>
      <c r="M472" t="s">
        <v>407</v>
      </c>
      <c r="N472" t="s">
        <v>407</v>
      </c>
      <c r="O472" t="s">
        <v>407</v>
      </c>
      <c r="P472" t="s">
        <v>407</v>
      </c>
      <c r="Q472" t="s">
        <v>407</v>
      </c>
      <c r="R472" t="s">
        <v>407</v>
      </c>
      <c r="S472" t="s">
        <v>407</v>
      </c>
      <c r="T472" t="s">
        <v>407</v>
      </c>
      <c r="U472" t="s">
        <v>407</v>
      </c>
      <c r="V472" t="s">
        <v>407</v>
      </c>
      <c r="W472" t="s">
        <v>407</v>
      </c>
      <c r="X472" t="s">
        <v>407</v>
      </c>
      <c r="Y472" t="s">
        <v>407</v>
      </c>
      <c r="Z472" t="s">
        <v>407</v>
      </c>
      <c r="AA472" t="s">
        <v>407</v>
      </c>
      <c r="AB472" t="s">
        <v>407</v>
      </c>
      <c r="AC472" t="s">
        <v>867</v>
      </c>
      <c r="AD472" t="s">
        <v>866</v>
      </c>
      <c r="AE472">
        <v>10</v>
      </c>
      <c r="AF472">
        <v>1</v>
      </c>
      <c r="AH472" t="s">
        <v>408</v>
      </c>
      <c r="AJ472" t="s">
        <v>37</v>
      </c>
      <c r="AK472" t="s">
        <v>115</v>
      </c>
      <c r="AM472">
        <v>3824</v>
      </c>
      <c r="AN472">
        <v>438</v>
      </c>
    </row>
    <row r="473" spans="1:40" x14ac:dyDescent="0.25">
      <c r="A473" t="s">
        <v>407</v>
      </c>
      <c r="B473" t="s">
        <v>407</v>
      </c>
      <c r="C473" t="s">
        <v>407</v>
      </c>
      <c r="D473" t="s">
        <v>407</v>
      </c>
      <c r="E473" t="s">
        <v>407</v>
      </c>
      <c r="F473" t="s">
        <v>407</v>
      </c>
      <c r="G473" t="s">
        <v>407</v>
      </c>
      <c r="H473" t="s">
        <v>407</v>
      </c>
      <c r="I473" t="s">
        <v>407</v>
      </c>
      <c r="J473" t="s">
        <v>407</v>
      </c>
      <c r="K473" t="s">
        <v>407</v>
      </c>
      <c r="L473" t="s">
        <v>407</v>
      </c>
      <c r="M473" t="s">
        <v>407</v>
      </c>
      <c r="N473" t="s">
        <v>407</v>
      </c>
      <c r="O473" t="s">
        <v>407</v>
      </c>
      <c r="P473" t="s">
        <v>407</v>
      </c>
      <c r="Q473" t="s">
        <v>407</v>
      </c>
      <c r="R473" t="s">
        <v>407</v>
      </c>
      <c r="S473" t="s">
        <v>407</v>
      </c>
      <c r="T473" t="s">
        <v>407</v>
      </c>
      <c r="U473" t="s">
        <v>407</v>
      </c>
      <c r="V473" t="s">
        <v>407</v>
      </c>
      <c r="W473" t="s">
        <v>407</v>
      </c>
      <c r="X473" t="s">
        <v>407</v>
      </c>
      <c r="Y473" t="s">
        <v>407</v>
      </c>
      <c r="Z473" t="s">
        <v>407</v>
      </c>
      <c r="AA473" t="s">
        <v>407</v>
      </c>
      <c r="AB473" t="s">
        <v>407</v>
      </c>
      <c r="AC473" t="s">
        <v>867</v>
      </c>
      <c r="AD473" t="s">
        <v>866</v>
      </c>
      <c r="AE473">
        <v>10</v>
      </c>
      <c r="AF473">
        <v>2</v>
      </c>
      <c r="AH473" t="s">
        <v>408</v>
      </c>
      <c r="AJ473" t="s">
        <v>37</v>
      </c>
      <c r="AK473" t="s">
        <v>115</v>
      </c>
      <c r="AM473">
        <v>4061</v>
      </c>
      <c r="AN473">
        <v>763</v>
      </c>
    </row>
    <row r="474" spans="1:40" x14ac:dyDescent="0.25">
      <c r="A474" t="s">
        <v>407</v>
      </c>
      <c r="B474" t="s">
        <v>407</v>
      </c>
      <c r="C474" t="s">
        <v>407</v>
      </c>
      <c r="D474" t="s">
        <v>407</v>
      </c>
      <c r="E474" t="s">
        <v>407</v>
      </c>
      <c r="F474" t="s">
        <v>407</v>
      </c>
      <c r="G474" t="s">
        <v>407</v>
      </c>
      <c r="H474" t="s">
        <v>407</v>
      </c>
      <c r="I474" t="s">
        <v>407</v>
      </c>
      <c r="J474" t="s">
        <v>407</v>
      </c>
      <c r="K474" t="s">
        <v>407</v>
      </c>
      <c r="L474" t="s">
        <v>407</v>
      </c>
      <c r="M474" t="s">
        <v>407</v>
      </c>
      <c r="N474" t="s">
        <v>407</v>
      </c>
      <c r="O474" t="s">
        <v>407</v>
      </c>
      <c r="P474" t="s">
        <v>407</v>
      </c>
      <c r="Q474" t="s">
        <v>407</v>
      </c>
      <c r="R474" t="s">
        <v>407</v>
      </c>
      <c r="S474" t="s">
        <v>407</v>
      </c>
      <c r="T474" t="s">
        <v>407</v>
      </c>
      <c r="U474" t="s">
        <v>407</v>
      </c>
      <c r="V474" t="s">
        <v>407</v>
      </c>
      <c r="W474" t="s">
        <v>407</v>
      </c>
      <c r="X474" t="s">
        <v>407</v>
      </c>
      <c r="Y474" t="s">
        <v>407</v>
      </c>
      <c r="Z474" t="s">
        <v>407</v>
      </c>
      <c r="AA474" t="s">
        <v>407</v>
      </c>
      <c r="AB474" t="s">
        <v>407</v>
      </c>
      <c r="AC474" t="s">
        <v>867</v>
      </c>
      <c r="AD474" t="s">
        <v>866</v>
      </c>
      <c r="AE474">
        <v>10</v>
      </c>
      <c r="AF474">
        <v>3</v>
      </c>
      <c r="AG474">
        <v>1</v>
      </c>
      <c r="AH474" t="s">
        <v>447</v>
      </c>
      <c r="AJ474" t="s">
        <v>65</v>
      </c>
      <c r="AK474" t="s">
        <v>114</v>
      </c>
      <c r="AM474">
        <v>2301</v>
      </c>
      <c r="AN474">
        <v>1040</v>
      </c>
    </row>
    <row r="475" spans="1:40" x14ac:dyDescent="0.25">
      <c r="A475" t="s">
        <v>407</v>
      </c>
      <c r="B475" t="s">
        <v>407</v>
      </c>
      <c r="C475" t="s">
        <v>407</v>
      </c>
      <c r="D475" t="s">
        <v>407</v>
      </c>
      <c r="E475" t="s">
        <v>407</v>
      </c>
      <c r="F475" t="s">
        <v>407</v>
      </c>
      <c r="G475" t="s">
        <v>407</v>
      </c>
      <c r="H475" t="s">
        <v>407</v>
      </c>
      <c r="I475" t="s">
        <v>407</v>
      </c>
      <c r="J475" t="s">
        <v>407</v>
      </c>
      <c r="K475" t="s">
        <v>407</v>
      </c>
      <c r="L475" t="s">
        <v>407</v>
      </c>
      <c r="M475" t="s">
        <v>407</v>
      </c>
      <c r="N475" t="s">
        <v>407</v>
      </c>
      <c r="O475" t="s">
        <v>407</v>
      </c>
      <c r="P475" t="s">
        <v>407</v>
      </c>
      <c r="Q475" t="s">
        <v>407</v>
      </c>
      <c r="R475" t="s">
        <v>407</v>
      </c>
      <c r="S475" t="s">
        <v>407</v>
      </c>
      <c r="T475" t="s">
        <v>407</v>
      </c>
      <c r="U475" t="s">
        <v>407</v>
      </c>
      <c r="V475" t="s">
        <v>407</v>
      </c>
      <c r="W475" t="s">
        <v>407</v>
      </c>
      <c r="X475" t="s">
        <v>407</v>
      </c>
      <c r="Y475" t="s">
        <v>407</v>
      </c>
      <c r="Z475" t="s">
        <v>407</v>
      </c>
      <c r="AA475" t="s">
        <v>407</v>
      </c>
      <c r="AB475" t="s">
        <v>407</v>
      </c>
      <c r="AC475" t="s">
        <v>867</v>
      </c>
      <c r="AD475" t="s">
        <v>866</v>
      </c>
      <c r="AE475">
        <v>10</v>
      </c>
      <c r="AF475">
        <v>4</v>
      </c>
      <c r="AH475" t="s">
        <v>415</v>
      </c>
      <c r="AJ475" t="s">
        <v>44</v>
      </c>
      <c r="AK475" t="s">
        <v>120</v>
      </c>
      <c r="AM475">
        <v>2649</v>
      </c>
      <c r="AN475">
        <v>462</v>
      </c>
    </row>
    <row r="476" spans="1:40" x14ac:dyDescent="0.25">
      <c r="A476" t="s">
        <v>407</v>
      </c>
      <c r="B476" t="s">
        <v>407</v>
      </c>
      <c r="C476" t="s">
        <v>407</v>
      </c>
      <c r="D476" t="s">
        <v>407</v>
      </c>
      <c r="E476" t="s">
        <v>407</v>
      </c>
      <c r="F476" t="s">
        <v>407</v>
      </c>
      <c r="G476" t="s">
        <v>407</v>
      </c>
      <c r="H476" t="s">
        <v>407</v>
      </c>
      <c r="I476" t="s">
        <v>407</v>
      </c>
      <c r="J476" t="s">
        <v>407</v>
      </c>
      <c r="K476" t="s">
        <v>407</v>
      </c>
      <c r="L476" t="s">
        <v>407</v>
      </c>
      <c r="M476" t="s">
        <v>407</v>
      </c>
      <c r="N476" t="s">
        <v>407</v>
      </c>
      <c r="O476" t="s">
        <v>407</v>
      </c>
      <c r="P476" t="s">
        <v>407</v>
      </c>
      <c r="Q476" t="s">
        <v>407</v>
      </c>
      <c r="R476" t="s">
        <v>407</v>
      </c>
      <c r="S476" t="s">
        <v>407</v>
      </c>
      <c r="T476" t="s">
        <v>407</v>
      </c>
      <c r="U476" t="s">
        <v>407</v>
      </c>
      <c r="V476" t="s">
        <v>407</v>
      </c>
      <c r="W476" t="s">
        <v>407</v>
      </c>
      <c r="X476" t="s">
        <v>407</v>
      </c>
      <c r="Y476" t="s">
        <v>407</v>
      </c>
      <c r="Z476" t="s">
        <v>407</v>
      </c>
      <c r="AA476" t="s">
        <v>407</v>
      </c>
      <c r="AB476" t="s">
        <v>407</v>
      </c>
      <c r="AC476" t="s">
        <v>867</v>
      </c>
      <c r="AD476" t="s">
        <v>866</v>
      </c>
      <c r="AE476">
        <v>10</v>
      </c>
      <c r="AF476">
        <v>5</v>
      </c>
      <c r="AH476" t="s">
        <v>456</v>
      </c>
      <c r="AJ476" t="s">
        <v>71</v>
      </c>
      <c r="AK476" t="s">
        <v>115</v>
      </c>
      <c r="AM476">
        <v>3268</v>
      </c>
      <c r="AN476">
        <v>1687</v>
      </c>
    </row>
    <row r="477" spans="1:40" x14ac:dyDescent="0.25">
      <c r="A477" t="s">
        <v>407</v>
      </c>
      <c r="B477" t="s">
        <v>407</v>
      </c>
      <c r="C477" t="s">
        <v>407</v>
      </c>
      <c r="D477" t="s">
        <v>407</v>
      </c>
      <c r="E477" t="s">
        <v>407</v>
      </c>
      <c r="F477" t="s">
        <v>407</v>
      </c>
      <c r="G477" t="s">
        <v>407</v>
      </c>
      <c r="H477" t="s">
        <v>407</v>
      </c>
      <c r="I477" t="s">
        <v>407</v>
      </c>
      <c r="J477" t="s">
        <v>407</v>
      </c>
      <c r="K477" t="s">
        <v>407</v>
      </c>
      <c r="L477" t="s">
        <v>407</v>
      </c>
      <c r="M477" t="s">
        <v>407</v>
      </c>
      <c r="N477" t="s">
        <v>407</v>
      </c>
      <c r="O477" t="s">
        <v>407</v>
      </c>
      <c r="P477" t="s">
        <v>407</v>
      </c>
      <c r="Q477" t="s">
        <v>407</v>
      </c>
      <c r="R477" t="s">
        <v>407</v>
      </c>
      <c r="S477" t="s">
        <v>407</v>
      </c>
      <c r="T477" t="s">
        <v>407</v>
      </c>
      <c r="U477" t="s">
        <v>407</v>
      </c>
      <c r="V477" t="s">
        <v>407</v>
      </c>
      <c r="W477" t="s">
        <v>407</v>
      </c>
      <c r="X477" t="s">
        <v>407</v>
      </c>
      <c r="Y477" t="s">
        <v>407</v>
      </c>
      <c r="Z477" t="s">
        <v>407</v>
      </c>
      <c r="AA477" t="s">
        <v>407</v>
      </c>
      <c r="AB477" t="s">
        <v>407</v>
      </c>
      <c r="AC477" t="s">
        <v>867</v>
      </c>
      <c r="AD477" t="s">
        <v>866</v>
      </c>
      <c r="AE477">
        <v>10</v>
      </c>
      <c r="AF477">
        <v>6</v>
      </c>
      <c r="AG477">
        <v>1</v>
      </c>
      <c r="AH477" t="s">
        <v>464</v>
      </c>
      <c r="AJ477" t="s">
        <v>76</v>
      </c>
      <c r="AK477" t="s">
        <v>114</v>
      </c>
      <c r="AM477">
        <v>3360</v>
      </c>
      <c r="AN477">
        <v>809</v>
      </c>
    </row>
    <row r="478" spans="1:40" x14ac:dyDescent="0.25">
      <c r="A478" t="s">
        <v>407</v>
      </c>
      <c r="B478" t="s">
        <v>407</v>
      </c>
      <c r="C478" t="s">
        <v>407</v>
      </c>
      <c r="D478" t="s">
        <v>407</v>
      </c>
      <c r="E478" t="s">
        <v>407</v>
      </c>
      <c r="F478" t="s">
        <v>407</v>
      </c>
      <c r="G478" t="s">
        <v>407</v>
      </c>
      <c r="H478" t="s">
        <v>407</v>
      </c>
      <c r="I478" t="s">
        <v>407</v>
      </c>
      <c r="J478" t="s">
        <v>407</v>
      </c>
      <c r="K478" t="s">
        <v>407</v>
      </c>
      <c r="L478" t="s">
        <v>407</v>
      </c>
      <c r="M478" t="s">
        <v>407</v>
      </c>
      <c r="N478" t="s">
        <v>407</v>
      </c>
      <c r="O478" t="s">
        <v>407</v>
      </c>
      <c r="P478" t="s">
        <v>407</v>
      </c>
      <c r="Q478" t="s">
        <v>407</v>
      </c>
      <c r="R478" t="s">
        <v>407</v>
      </c>
      <c r="S478" t="s">
        <v>407</v>
      </c>
      <c r="T478" t="s">
        <v>407</v>
      </c>
      <c r="U478" t="s">
        <v>407</v>
      </c>
      <c r="V478" t="s">
        <v>407</v>
      </c>
      <c r="W478" t="s">
        <v>407</v>
      </c>
      <c r="X478" t="s">
        <v>407</v>
      </c>
      <c r="Y478" t="s">
        <v>407</v>
      </c>
      <c r="Z478" t="s">
        <v>407</v>
      </c>
      <c r="AA478" t="s">
        <v>407</v>
      </c>
      <c r="AB478" t="s">
        <v>407</v>
      </c>
      <c r="AC478" t="s">
        <v>867</v>
      </c>
      <c r="AD478" t="s">
        <v>866</v>
      </c>
      <c r="AE478">
        <v>10</v>
      </c>
      <c r="AF478">
        <v>7</v>
      </c>
      <c r="AG478">
        <v>3</v>
      </c>
      <c r="AH478" t="s">
        <v>410</v>
      </c>
      <c r="AJ478" t="s">
        <v>40</v>
      </c>
      <c r="AK478" t="s">
        <v>118</v>
      </c>
      <c r="AM478">
        <v>3666</v>
      </c>
      <c r="AN478">
        <v>2243</v>
      </c>
    </row>
    <row r="479" spans="1:40" x14ac:dyDescent="0.25">
      <c r="A479" t="s">
        <v>407</v>
      </c>
      <c r="B479" t="s">
        <v>407</v>
      </c>
      <c r="C479" t="s">
        <v>407</v>
      </c>
      <c r="D479" t="s">
        <v>407</v>
      </c>
      <c r="E479" t="s">
        <v>407</v>
      </c>
      <c r="F479" t="s">
        <v>407</v>
      </c>
      <c r="G479" t="s">
        <v>407</v>
      </c>
      <c r="H479" t="s">
        <v>407</v>
      </c>
      <c r="I479" t="s">
        <v>407</v>
      </c>
      <c r="J479" t="s">
        <v>407</v>
      </c>
      <c r="K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407</v>
      </c>
      <c r="U479" t="s">
        <v>407</v>
      </c>
      <c r="V479" t="s">
        <v>407</v>
      </c>
      <c r="W479" t="s">
        <v>407</v>
      </c>
      <c r="X479" t="s">
        <v>407</v>
      </c>
      <c r="Y479" t="s">
        <v>407</v>
      </c>
      <c r="Z479" t="s">
        <v>407</v>
      </c>
      <c r="AA479" t="s">
        <v>407</v>
      </c>
      <c r="AB479" t="s">
        <v>407</v>
      </c>
      <c r="AC479" t="s">
        <v>867</v>
      </c>
      <c r="AD479" t="s">
        <v>866</v>
      </c>
      <c r="AE479">
        <v>10</v>
      </c>
      <c r="AF479">
        <v>8</v>
      </c>
      <c r="AH479" t="s">
        <v>408</v>
      </c>
      <c r="AJ479" t="s">
        <v>37</v>
      </c>
      <c r="AK479" t="s">
        <v>115</v>
      </c>
      <c r="AM479">
        <v>2197</v>
      </c>
      <c r="AN479">
        <v>3182</v>
      </c>
    </row>
    <row r="480" spans="1:40" x14ac:dyDescent="0.25">
      <c r="A480" t="s">
        <v>407</v>
      </c>
      <c r="B480" t="s">
        <v>407</v>
      </c>
      <c r="C480" t="s">
        <v>407</v>
      </c>
      <c r="D480" t="s">
        <v>407</v>
      </c>
      <c r="E480" t="s">
        <v>407</v>
      </c>
      <c r="F480" t="s">
        <v>407</v>
      </c>
      <c r="G480" t="s">
        <v>407</v>
      </c>
      <c r="H480" t="s">
        <v>407</v>
      </c>
      <c r="I480" t="s">
        <v>407</v>
      </c>
      <c r="J480" t="s">
        <v>407</v>
      </c>
      <c r="K480" t="s">
        <v>407</v>
      </c>
      <c r="L480" t="s">
        <v>407</v>
      </c>
      <c r="M480" t="s">
        <v>407</v>
      </c>
      <c r="N480" t="s">
        <v>407</v>
      </c>
      <c r="O480" t="s">
        <v>407</v>
      </c>
      <c r="P480" t="s">
        <v>407</v>
      </c>
      <c r="Q480" t="s">
        <v>407</v>
      </c>
      <c r="R480" t="s">
        <v>407</v>
      </c>
      <c r="S480" t="s">
        <v>407</v>
      </c>
      <c r="T480" t="s">
        <v>407</v>
      </c>
      <c r="U480" t="s">
        <v>407</v>
      </c>
      <c r="V480" t="s">
        <v>407</v>
      </c>
      <c r="W480" t="s">
        <v>407</v>
      </c>
      <c r="X480" t="s">
        <v>407</v>
      </c>
      <c r="Y480" t="s">
        <v>407</v>
      </c>
      <c r="Z480" t="s">
        <v>407</v>
      </c>
      <c r="AA480" t="s">
        <v>407</v>
      </c>
      <c r="AB480" t="s">
        <v>407</v>
      </c>
      <c r="AC480" t="s">
        <v>867</v>
      </c>
      <c r="AD480" t="s">
        <v>866</v>
      </c>
      <c r="AE480">
        <v>10</v>
      </c>
      <c r="AF480">
        <v>9</v>
      </c>
      <c r="AH480" t="s">
        <v>415</v>
      </c>
      <c r="AJ480" t="s">
        <v>44</v>
      </c>
      <c r="AK480" t="s">
        <v>120</v>
      </c>
      <c r="AM480">
        <v>2702</v>
      </c>
      <c r="AN480">
        <v>381</v>
      </c>
    </row>
    <row r="481" spans="1:40" x14ac:dyDescent="0.25">
      <c r="A481" t="s">
        <v>407</v>
      </c>
      <c r="B481" t="s">
        <v>407</v>
      </c>
      <c r="C481" t="s">
        <v>407</v>
      </c>
      <c r="D481" t="s">
        <v>407</v>
      </c>
      <c r="E481" t="s">
        <v>407</v>
      </c>
      <c r="F481" t="s">
        <v>407</v>
      </c>
      <c r="G481" t="s">
        <v>407</v>
      </c>
      <c r="H481" t="s">
        <v>407</v>
      </c>
      <c r="I481" t="s">
        <v>407</v>
      </c>
      <c r="J481" t="s">
        <v>407</v>
      </c>
      <c r="K481" t="s">
        <v>407</v>
      </c>
      <c r="L481" t="s">
        <v>407</v>
      </c>
      <c r="M481" t="s">
        <v>407</v>
      </c>
      <c r="N481" t="s">
        <v>407</v>
      </c>
      <c r="O481" t="s">
        <v>407</v>
      </c>
      <c r="P481" t="s">
        <v>407</v>
      </c>
      <c r="Q481" t="s">
        <v>407</v>
      </c>
      <c r="R481" t="s">
        <v>407</v>
      </c>
      <c r="S481" t="s">
        <v>407</v>
      </c>
      <c r="T481" t="s">
        <v>407</v>
      </c>
      <c r="U481" t="s">
        <v>407</v>
      </c>
      <c r="V481" t="s">
        <v>407</v>
      </c>
      <c r="W481" t="s">
        <v>407</v>
      </c>
      <c r="X481" t="s">
        <v>407</v>
      </c>
      <c r="Y481" t="s">
        <v>407</v>
      </c>
      <c r="Z481" t="s">
        <v>407</v>
      </c>
      <c r="AA481" t="s">
        <v>407</v>
      </c>
      <c r="AB481" t="s">
        <v>407</v>
      </c>
      <c r="AC481" t="s">
        <v>867</v>
      </c>
      <c r="AD481" t="s">
        <v>866</v>
      </c>
      <c r="AE481">
        <v>10</v>
      </c>
      <c r="AF481">
        <v>10</v>
      </c>
      <c r="AG481">
        <v>3</v>
      </c>
      <c r="AH481" t="s">
        <v>410</v>
      </c>
      <c r="AJ481" t="s">
        <v>40</v>
      </c>
      <c r="AK481" t="s">
        <v>118</v>
      </c>
      <c r="AM481">
        <v>4191</v>
      </c>
      <c r="AN481">
        <v>2260</v>
      </c>
    </row>
    <row r="482" spans="1:40" x14ac:dyDescent="0.25">
      <c r="A482" t="s">
        <v>407</v>
      </c>
      <c r="B482" t="s">
        <v>407</v>
      </c>
      <c r="C482" t="s">
        <v>407</v>
      </c>
      <c r="D482" t="s">
        <v>407</v>
      </c>
      <c r="E482" t="s">
        <v>407</v>
      </c>
      <c r="F482" t="s">
        <v>407</v>
      </c>
      <c r="G482" t="s">
        <v>407</v>
      </c>
      <c r="H482" t="s">
        <v>407</v>
      </c>
      <c r="I482" t="s">
        <v>407</v>
      </c>
      <c r="J482" t="s">
        <v>407</v>
      </c>
      <c r="K482" t="s">
        <v>407</v>
      </c>
      <c r="L482" t="s">
        <v>407</v>
      </c>
      <c r="M482" t="s">
        <v>407</v>
      </c>
      <c r="N482" t="s">
        <v>407</v>
      </c>
      <c r="O482" t="s">
        <v>407</v>
      </c>
      <c r="P482" t="s">
        <v>407</v>
      </c>
      <c r="Q482" t="s">
        <v>407</v>
      </c>
      <c r="R482" t="s">
        <v>407</v>
      </c>
      <c r="S482" t="s">
        <v>407</v>
      </c>
      <c r="T482" t="s">
        <v>407</v>
      </c>
      <c r="U482" t="s">
        <v>407</v>
      </c>
      <c r="V482" t="s">
        <v>407</v>
      </c>
      <c r="W482" t="s">
        <v>407</v>
      </c>
      <c r="X482" t="s">
        <v>407</v>
      </c>
      <c r="Y482" t="s">
        <v>407</v>
      </c>
      <c r="Z482" t="s">
        <v>407</v>
      </c>
      <c r="AA482" t="s">
        <v>407</v>
      </c>
      <c r="AB482" t="s">
        <v>407</v>
      </c>
      <c r="AC482" t="s">
        <v>869</v>
      </c>
      <c r="AD482" t="s">
        <v>868</v>
      </c>
      <c r="AE482">
        <v>10</v>
      </c>
      <c r="AF482">
        <v>1</v>
      </c>
      <c r="AH482" t="s">
        <v>408</v>
      </c>
      <c r="AJ482" t="s">
        <v>37</v>
      </c>
      <c r="AK482" t="s">
        <v>115</v>
      </c>
      <c r="AM482">
        <v>2478</v>
      </c>
      <c r="AN482">
        <v>1934</v>
      </c>
    </row>
    <row r="483" spans="1:40" x14ac:dyDescent="0.25">
      <c r="A483" t="s">
        <v>407</v>
      </c>
      <c r="B483" t="s">
        <v>407</v>
      </c>
      <c r="C483" t="s">
        <v>407</v>
      </c>
      <c r="D483" t="s">
        <v>407</v>
      </c>
      <c r="E483" t="s">
        <v>407</v>
      </c>
      <c r="F483" t="s">
        <v>407</v>
      </c>
      <c r="G483" t="s">
        <v>407</v>
      </c>
      <c r="H483" t="s">
        <v>407</v>
      </c>
      <c r="I483" t="s">
        <v>407</v>
      </c>
      <c r="J483" t="s">
        <v>407</v>
      </c>
      <c r="K483" t="s">
        <v>407</v>
      </c>
      <c r="L483" t="s">
        <v>407</v>
      </c>
      <c r="M483" t="s">
        <v>407</v>
      </c>
      <c r="N483" t="s">
        <v>407</v>
      </c>
      <c r="O483" t="s">
        <v>407</v>
      </c>
      <c r="P483" t="s">
        <v>407</v>
      </c>
      <c r="Q483" t="s">
        <v>407</v>
      </c>
      <c r="R483" t="s">
        <v>407</v>
      </c>
      <c r="S483" t="s">
        <v>407</v>
      </c>
      <c r="T483" t="s">
        <v>407</v>
      </c>
      <c r="U483" t="s">
        <v>407</v>
      </c>
      <c r="V483" t="s">
        <v>407</v>
      </c>
      <c r="W483" t="s">
        <v>407</v>
      </c>
      <c r="X483" t="s">
        <v>407</v>
      </c>
      <c r="Y483" t="s">
        <v>407</v>
      </c>
      <c r="Z483" t="s">
        <v>407</v>
      </c>
      <c r="AA483" t="s">
        <v>407</v>
      </c>
      <c r="AB483" t="s">
        <v>407</v>
      </c>
      <c r="AC483" t="s">
        <v>869</v>
      </c>
      <c r="AD483" t="s">
        <v>868</v>
      </c>
      <c r="AE483">
        <v>10</v>
      </c>
      <c r="AF483">
        <v>2</v>
      </c>
      <c r="AH483" t="s">
        <v>415</v>
      </c>
      <c r="AJ483" t="s">
        <v>44</v>
      </c>
      <c r="AK483" t="s">
        <v>120</v>
      </c>
      <c r="AM483">
        <v>2650</v>
      </c>
      <c r="AN483">
        <v>548</v>
      </c>
    </row>
    <row r="484" spans="1:40" x14ac:dyDescent="0.25">
      <c r="A484" t="s">
        <v>407</v>
      </c>
      <c r="B484" t="s">
        <v>407</v>
      </c>
      <c r="C484" t="s">
        <v>407</v>
      </c>
      <c r="D484" t="s">
        <v>407</v>
      </c>
      <c r="E484" t="s">
        <v>407</v>
      </c>
      <c r="F484" t="s">
        <v>407</v>
      </c>
      <c r="G484" t="s">
        <v>407</v>
      </c>
      <c r="H484" t="s">
        <v>407</v>
      </c>
      <c r="I484" t="s">
        <v>407</v>
      </c>
      <c r="J484" t="s">
        <v>407</v>
      </c>
      <c r="K484" t="s">
        <v>407</v>
      </c>
      <c r="L484" t="s">
        <v>407</v>
      </c>
      <c r="M484" t="s">
        <v>407</v>
      </c>
      <c r="N484" t="s">
        <v>407</v>
      </c>
      <c r="O484" t="s">
        <v>407</v>
      </c>
      <c r="P484" t="s">
        <v>407</v>
      </c>
      <c r="Q484" t="s">
        <v>407</v>
      </c>
      <c r="R484" t="s">
        <v>407</v>
      </c>
      <c r="S484" t="s">
        <v>407</v>
      </c>
      <c r="T484" t="s">
        <v>407</v>
      </c>
      <c r="U484" t="s">
        <v>407</v>
      </c>
      <c r="V484" t="s">
        <v>407</v>
      </c>
      <c r="W484" t="s">
        <v>407</v>
      </c>
      <c r="X484" t="s">
        <v>407</v>
      </c>
      <c r="Y484" t="s">
        <v>407</v>
      </c>
      <c r="Z484" t="s">
        <v>407</v>
      </c>
      <c r="AA484" t="s">
        <v>407</v>
      </c>
      <c r="AB484" t="s">
        <v>407</v>
      </c>
      <c r="AC484" t="s">
        <v>869</v>
      </c>
      <c r="AD484" t="s">
        <v>868</v>
      </c>
      <c r="AE484">
        <v>10</v>
      </c>
      <c r="AF484">
        <v>3</v>
      </c>
      <c r="AH484" t="s">
        <v>408</v>
      </c>
      <c r="AJ484" t="s">
        <v>37</v>
      </c>
      <c r="AK484" t="s">
        <v>115</v>
      </c>
      <c r="AM484">
        <v>1948</v>
      </c>
      <c r="AN484">
        <v>3509</v>
      </c>
    </row>
    <row r="485" spans="1:40" x14ac:dyDescent="0.25">
      <c r="A485" t="s">
        <v>407</v>
      </c>
      <c r="B485" t="s">
        <v>407</v>
      </c>
      <c r="C485" t="s">
        <v>407</v>
      </c>
      <c r="D485" t="s">
        <v>407</v>
      </c>
      <c r="E485" t="s">
        <v>407</v>
      </c>
      <c r="F485" t="s">
        <v>407</v>
      </c>
      <c r="G485" t="s">
        <v>407</v>
      </c>
      <c r="H485" t="s">
        <v>407</v>
      </c>
      <c r="I485" t="s">
        <v>407</v>
      </c>
      <c r="J485" t="s">
        <v>407</v>
      </c>
      <c r="K485" t="s">
        <v>407</v>
      </c>
      <c r="L485" t="s">
        <v>407</v>
      </c>
      <c r="M485" t="s">
        <v>407</v>
      </c>
      <c r="N485" t="s">
        <v>407</v>
      </c>
      <c r="O485" t="s">
        <v>407</v>
      </c>
      <c r="P485" t="s">
        <v>407</v>
      </c>
      <c r="Q485" t="s">
        <v>407</v>
      </c>
      <c r="R485" t="s">
        <v>407</v>
      </c>
      <c r="S485" t="s">
        <v>407</v>
      </c>
      <c r="T485" t="s">
        <v>407</v>
      </c>
      <c r="U485" t="s">
        <v>407</v>
      </c>
      <c r="V485" t="s">
        <v>407</v>
      </c>
      <c r="W485" t="s">
        <v>407</v>
      </c>
      <c r="X485" t="s">
        <v>407</v>
      </c>
      <c r="Y485" t="s">
        <v>407</v>
      </c>
      <c r="Z485" t="s">
        <v>407</v>
      </c>
      <c r="AA485" t="s">
        <v>407</v>
      </c>
      <c r="AB485" t="s">
        <v>407</v>
      </c>
      <c r="AC485" t="s">
        <v>869</v>
      </c>
      <c r="AD485" t="s">
        <v>868</v>
      </c>
      <c r="AE485">
        <v>10</v>
      </c>
      <c r="AF485">
        <v>4</v>
      </c>
      <c r="AG485">
        <v>1</v>
      </c>
      <c r="AH485" t="s">
        <v>640</v>
      </c>
      <c r="AJ485" t="s">
        <v>211</v>
      </c>
      <c r="AK485" t="s">
        <v>114</v>
      </c>
      <c r="AM485">
        <v>2531</v>
      </c>
      <c r="AN485">
        <v>2703</v>
      </c>
    </row>
    <row r="486" spans="1:40" x14ac:dyDescent="0.25">
      <c r="A486" t="s">
        <v>407</v>
      </c>
      <c r="B486" t="s">
        <v>407</v>
      </c>
      <c r="C486" t="s">
        <v>407</v>
      </c>
      <c r="D486" t="s">
        <v>407</v>
      </c>
      <c r="E486" t="s">
        <v>407</v>
      </c>
      <c r="F486" t="s">
        <v>407</v>
      </c>
      <c r="G486" t="s">
        <v>407</v>
      </c>
      <c r="H486" t="s">
        <v>407</v>
      </c>
      <c r="I486" t="s">
        <v>407</v>
      </c>
      <c r="J486" t="s">
        <v>407</v>
      </c>
      <c r="K486" t="s">
        <v>407</v>
      </c>
      <c r="L486" t="s">
        <v>407</v>
      </c>
      <c r="M486" t="s">
        <v>407</v>
      </c>
      <c r="N486" t="s">
        <v>407</v>
      </c>
      <c r="O486" t="s">
        <v>407</v>
      </c>
      <c r="P486" t="s">
        <v>407</v>
      </c>
      <c r="Q486" t="s">
        <v>407</v>
      </c>
      <c r="R486" t="s">
        <v>407</v>
      </c>
      <c r="S486" t="s">
        <v>407</v>
      </c>
      <c r="T486" t="s">
        <v>407</v>
      </c>
      <c r="U486" t="s">
        <v>407</v>
      </c>
      <c r="V486" t="s">
        <v>407</v>
      </c>
      <c r="W486" t="s">
        <v>407</v>
      </c>
      <c r="X486" t="s">
        <v>407</v>
      </c>
      <c r="Y486" t="s">
        <v>407</v>
      </c>
      <c r="Z486" t="s">
        <v>407</v>
      </c>
      <c r="AA486" t="s">
        <v>407</v>
      </c>
      <c r="AB486" t="s">
        <v>407</v>
      </c>
      <c r="AC486" t="s">
        <v>869</v>
      </c>
      <c r="AD486" t="s">
        <v>868</v>
      </c>
      <c r="AE486">
        <v>10</v>
      </c>
      <c r="AF486">
        <v>5</v>
      </c>
      <c r="AH486" t="s">
        <v>408</v>
      </c>
      <c r="AJ486" t="s">
        <v>37</v>
      </c>
      <c r="AK486" t="s">
        <v>115</v>
      </c>
      <c r="AM486">
        <v>2260</v>
      </c>
      <c r="AN486">
        <v>2073</v>
      </c>
    </row>
    <row r="487" spans="1:40" x14ac:dyDescent="0.25">
      <c r="A487" t="s">
        <v>407</v>
      </c>
      <c r="B487" t="s">
        <v>407</v>
      </c>
      <c r="C487" t="s">
        <v>407</v>
      </c>
      <c r="D487" t="s">
        <v>407</v>
      </c>
      <c r="E487" t="s">
        <v>407</v>
      </c>
      <c r="F487" t="s">
        <v>407</v>
      </c>
      <c r="G487" t="s">
        <v>407</v>
      </c>
      <c r="H487" t="s">
        <v>407</v>
      </c>
      <c r="I487" t="s">
        <v>407</v>
      </c>
      <c r="J487" t="s">
        <v>407</v>
      </c>
      <c r="K487" t="s">
        <v>407</v>
      </c>
      <c r="L487" t="s">
        <v>407</v>
      </c>
      <c r="M487" t="s">
        <v>407</v>
      </c>
      <c r="N487" t="s">
        <v>407</v>
      </c>
      <c r="O487" t="s">
        <v>407</v>
      </c>
      <c r="P487" t="s">
        <v>407</v>
      </c>
      <c r="Q487" t="s">
        <v>407</v>
      </c>
      <c r="R487" t="s">
        <v>407</v>
      </c>
      <c r="S487" t="s">
        <v>407</v>
      </c>
      <c r="T487" t="s">
        <v>407</v>
      </c>
      <c r="U487" t="s">
        <v>407</v>
      </c>
      <c r="V487" t="s">
        <v>407</v>
      </c>
      <c r="W487" t="s">
        <v>407</v>
      </c>
      <c r="X487" t="s">
        <v>407</v>
      </c>
      <c r="Y487" t="s">
        <v>407</v>
      </c>
      <c r="Z487" t="s">
        <v>407</v>
      </c>
      <c r="AA487" t="s">
        <v>407</v>
      </c>
      <c r="AB487" t="s">
        <v>407</v>
      </c>
      <c r="AC487" t="s">
        <v>869</v>
      </c>
      <c r="AD487" t="s">
        <v>868</v>
      </c>
      <c r="AE487">
        <v>10</v>
      </c>
      <c r="AF487">
        <v>6</v>
      </c>
      <c r="AG487">
        <v>3</v>
      </c>
      <c r="AH487" t="s">
        <v>410</v>
      </c>
      <c r="AJ487" t="s">
        <v>40</v>
      </c>
      <c r="AK487" t="s">
        <v>118</v>
      </c>
      <c r="AM487">
        <v>2611</v>
      </c>
      <c r="AN487">
        <v>3160</v>
      </c>
    </row>
    <row r="488" spans="1:40" x14ac:dyDescent="0.25">
      <c r="A488" t="s">
        <v>407</v>
      </c>
      <c r="B488" t="s">
        <v>407</v>
      </c>
      <c r="C488" t="s">
        <v>407</v>
      </c>
      <c r="D488" t="s">
        <v>407</v>
      </c>
      <c r="E488" t="s">
        <v>407</v>
      </c>
      <c r="F488" t="s">
        <v>407</v>
      </c>
      <c r="G488" t="s">
        <v>407</v>
      </c>
      <c r="H488" t="s">
        <v>407</v>
      </c>
      <c r="I488" t="s">
        <v>407</v>
      </c>
      <c r="J488" t="s">
        <v>407</v>
      </c>
      <c r="K488" t="s">
        <v>407</v>
      </c>
      <c r="L488" t="s">
        <v>407</v>
      </c>
      <c r="M488" t="s">
        <v>407</v>
      </c>
      <c r="N488" t="s">
        <v>407</v>
      </c>
      <c r="O488" t="s">
        <v>407</v>
      </c>
      <c r="P488" t="s">
        <v>407</v>
      </c>
      <c r="Q488" t="s">
        <v>407</v>
      </c>
      <c r="R488" t="s">
        <v>407</v>
      </c>
      <c r="S488" t="s">
        <v>407</v>
      </c>
      <c r="T488" t="s">
        <v>407</v>
      </c>
      <c r="U488" t="s">
        <v>407</v>
      </c>
      <c r="V488" t="s">
        <v>407</v>
      </c>
      <c r="W488" t="s">
        <v>407</v>
      </c>
      <c r="X488" t="s">
        <v>407</v>
      </c>
      <c r="Y488" t="s">
        <v>407</v>
      </c>
      <c r="Z488" t="s">
        <v>407</v>
      </c>
      <c r="AA488" t="s">
        <v>407</v>
      </c>
      <c r="AB488" t="s">
        <v>407</v>
      </c>
      <c r="AC488" t="s">
        <v>869</v>
      </c>
      <c r="AD488" t="s">
        <v>868</v>
      </c>
      <c r="AE488">
        <v>10</v>
      </c>
      <c r="AF488">
        <v>7</v>
      </c>
      <c r="AH488" t="s">
        <v>416</v>
      </c>
      <c r="AJ488" t="s">
        <v>46</v>
      </c>
      <c r="AK488" t="s">
        <v>115</v>
      </c>
      <c r="AM488">
        <v>1182</v>
      </c>
      <c r="AN488">
        <v>2908</v>
      </c>
    </row>
    <row r="489" spans="1:40" x14ac:dyDescent="0.25">
      <c r="A489" t="s">
        <v>407</v>
      </c>
      <c r="B489" t="s">
        <v>407</v>
      </c>
      <c r="C489" t="s">
        <v>407</v>
      </c>
      <c r="D489" t="s">
        <v>407</v>
      </c>
      <c r="E489" t="s">
        <v>407</v>
      </c>
      <c r="F489" t="s">
        <v>407</v>
      </c>
      <c r="G489" t="s">
        <v>407</v>
      </c>
      <c r="H489" t="s">
        <v>407</v>
      </c>
      <c r="I489" t="s">
        <v>407</v>
      </c>
      <c r="J489" t="s">
        <v>407</v>
      </c>
      <c r="K489" t="s">
        <v>407</v>
      </c>
      <c r="L489" t="s">
        <v>407</v>
      </c>
      <c r="M489" t="s">
        <v>407</v>
      </c>
      <c r="N489" t="s">
        <v>407</v>
      </c>
      <c r="O489" t="s">
        <v>407</v>
      </c>
      <c r="P489" t="s">
        <v>407</v>
      </c>
      <c r="Q489" t="s">
        <v>407</v>
      </c>
      <c r="R489" t="s">
        <v>407</v>
      </c>
      <c r="S489" t="s">
        <v>407</v>
      </c>
      <c r="T489" t="s">
        <v>407</v>
      </c>
      <c r="U489" t="s">
        <v>407</v>
      </c>
      <c r="V489" t="s">
        <v>407</v>
      </c>
      <c r="W489" t="s">
        <v>407</v>
      </c>
      <c r="X489" t="s">
        <v>407</v>
      </c>
      <c r="Y489" t="s">
        <v>407</v>
      </c>
      <c r="Z489" t="s">
        <v>407</v>
      </c>
      <c r="AA489" t="s">
        <v>407</v>
      </c>
      <c r="AB489" t="s">
        <v>407</v>
      </c>
      <c r="AC489" t="s">
        <v>869</v>
      </c>
      <c r="AD489" t="s">
        <v>868</v>
      </c>
      <c r="AE489">
        <v>10</v>
      </c>
      <c r="AF489">
        <v>8</v>
      </c>
      <c r="AH489" t="s">
        <v>408</v>
      </c>
      <c r="AJ489" t="s">
        <v>37</v>
      </c>
      <c r="AK489" t="s">
        <v>115</v>
      </c>
      <c r="AM489">
        <v>1255</v>
      </c>
      <c r="AN489">
        <v>3492</v>
      </c>
    </row>
    <row r="490" spans="1:40" x14ac:dyDescent="0.25">
      <c r="A490" t="s">
        <v>407</v>
      </c>
      <c r="B490" t="s">
        <v>407</v>
      </c>
      <c r="C490" t="s">
        <v>407</v>
      </c>
      <c r="D490" t="s">
        <v>407</v>
      </c>
      <c r="E490" t="s">
        <v>407</v>
      </c>
      <c r="F490" t="s">
        <v>407</v>
      </c>
      <c r="G490" t="s">
        <v>407</v>
      </c>
      <c r="H490" t="s">
        <v>407</v>
      </c>
      <c r="I490" t="s">
        <v>407</v>
      </c>
      <c r="J490" t="s">
        <v>407</v>
      </c>
      <c r="K490" t="s">
        <v>407</v>
      </c>
      <c r="L490" t="s">
        <v>407</v>
      </c>
      <c r="M490" t="s">
        <v>407</v>
      </c>
      <c r="N490" t="s">
        <v>407</v>
      </c>
      <c r="O490" t="s">
        <v>407</v>
      </c>
      <c r="P490" t="s">
        <v>407</v>
      </c>
      <c r="Q490" t="s">
        <v>407</v>
      </c>
      <c r="R490" t="s">
        <v>407</v>
      </c>
      <c r="S490" t="s">
        <v>407</v>
      </c>
      <c r="T490" t="s">
        <v>407</v>
      </c>
      <c r="U490" t="s">
        <v>407</v>
      </c>
      <c r="V490" t="s">
        <v>407</v>
      </c>
      <c r="W490" t="s">
        <v>407</v>
      </c>
      <c r="X490" t="s">
        <v>407</v>
      </c>
      <c r="Y490" t="s">
        <v>407</v>
      </c>
      <c r="Z490" t="s">
        <v>407</v>
      </c>
      <c r="AA490" t="s">
        <v>407</v>
      </c>
      <c r="AB490" t="s">
        <v>407</v>
      </c>
      <c r="AC490" t="s">
        <v>869</v>
      </c>
      <c r="AD490" t="s">
        <v>868</v>
      </c>
      <c r="AE490">
        <v>10</v>
      </c>
      <c r="AF490">
        <v>9</v>
      </c>
      <c r="AH490" t="s">
        <v>411</v>
      </c>
      <c r="AJ490" t="s">
        <v>41</v>
      </c>
      <c r="AK490" t="s">
        <v>119</v>
      </c>
      <c r="AM490">
        <v>3235</v>
      </c>
      <c r="AN490">
        <v>3429</v>
      </c>
    </row>
    <row r="491" spans="1:40" x14ac:dyDescent="0.25">
      <c r="A491" t="s">
        <v>407</v>
      </c>
      <c r="B491" t="s">
        <v>407</v>
      </c>
      <c r="C491" t="s">
        <v>407</v>
      </c>
      <c r="D491" t="s">
        <v>407</v>
      </c>
      <c r="E491" t="s">
        <v>407</v>
      </c>
      <c r="F491" t="s">
        <v>407</v>
      </c>
      <c r="G491" t="s">
        <v>407</v>
      </c>
      <c r="H491" t="s">
        <v>407</v>
      </c>
      <c r="I491" t="s">
        <v>407</v>
      </c>
      <c r="J491" t="s">
        <v>407</v>
      </c>
      <c r="K491" t="s">
        <v>407</v>
      </c>
      <c r="L491" t="s">
        <v>407</v>
      </c>
      <c r="M491" t="s">
        <v>407</v>
      </c>
      <c r="N491" t="s">
        <v>407</v>
      </c>
      <c r="O491" t="s">
        <v>407</v>
      </c>
      <c r="P491" t="s">
        <v>407</v>
      </c>
      <c r="Q491" t="s">
        <v>407</v>
      </c>
      <c r="R491" t="s">
        <v>407</v>
      </c>
      <c r="S491" t="s">
        <v>407</v>
      </c>
      <c r="T491" t="s">
        <v>407</v>
      </c>
      <c r="U491" t="s">
        <v>407</v>
      </c>
      <c r="V491" t="s">
        <v>407</v>
      </c>
      <c r="W491" t="s">
        <v>407</v>
      </c>
      <c r="X491" t="s">
        <v>407</v>
      </c>
      <c r="Y491" t="s">
        <v>407</v>
      </c>
      <c r="Z491" t="s">
        <v>407</v>
      </c>
      <c r="AA491" t="s">
        <v>407</v>
      </c>
      <c r="AB491" t="s">
        <v>407</v>
      </c>
      <c r="AC491" t="s">
        <v>869</v>
      </c>
      <c r="AD491" t="s">
        <v>868</v>
      </c>
      <c r="AE491">
        <v>10</v>
      </c>
      <c r="AF491">
        <v>10</v>
      </c>
      <c r="AH491" t="s">
        <v>411</v>
      </c>
      <c r="AJ491" t="s">
        <v>41</v>
      </c>
      <c r="AK491" t="s">
        <v>119</v>
      </c>
      <c r="AM491">
        <v>3576</v>
      </c>
      <c r="AN491">
        <v>1469</v>
      </c>
    </row>
    <row r="492" spans="1:40" x14ac:dyDescent="0.25">
      <c r="A492" t="s">
        <v>407</v>
      </c>
      <c r="B492" t="s">
        <v>407</v>
      </c>
      <c r="C492" t="s">
        <v>407</v>
      </c>
      <c r="D492" t="s">
        <v>407</v>
      </c>
      <c r="E492" t="s">
        <v>407</v>
      </c>
      <c r="F492" t="s">
        <v>407</v>
      </c>
      <c r="G492" t="s">
        <v>407</v>
      </c>
      <c r="H492" t="s">
        <v>407</v>
      </c>
      <c r="I492" t="s">
        <v>407</v>
      </c>
      <c r="J492" t="s">
        <v>407</v>
      </c>
      <c r="K492" t="s">
        <v>407</v>
      </c>
      <c r="L492" t="s">
        <v>407</v>
      </c>
      <c r="M492" t="s">
        <v>407</v>
      </c>
      <c r="N492" t="s">
        <v>407</v>
      </c>
      <c r="O492" t="s">
        <v>407</v>
      </c>
      <c r="P492" t="s">
        <v>407</v>
      </c>
      <c r="Q492" t="s">
        <v>407</v>
      </c>
      <c r="R492" t="s">
        <v>407</v>
      </c>
      <c r="S492" t="s">
        <v>407</v>
      </c>
      <c r="T492" t="s">
        <v>407</v>
      </c>
      <c r="U492" t="s">
        <v>407</v>
      </c>
      <c r="V492" t="s">
        <v>407</v>
      </c>
      <c r="W492" t="s">
        <v>407</v>
      </c>
      <c r="X492" t="s">
        <v>407</v>
      </c>
      <c r="Y492" t="s">
        <v>407</v>
      </c>
      <c r="Z492" t="s">
        <v>407</v>
      </c>
      <c r="AA492" t="s">
        <v>407</v>
      </c>
      <c r="AB492" t="s">
        <v>407</v>
      </c>
      <c r="AC492" t="s">
        <v>871</v>
      </c>
      <c r="AD492" t="s">
        <v>870</v>
      </c>
      <c r="AE492">
        <v>10</v>
      </c>
      <c r="AF492">
        <v>1</v>
      </c>
      <c r="AG492">
        <v>1</v>
      </c>
      <c r="AH492" t="s">
        <v>481</v>
      </c>
      <c r="AJ492" t="s">
        <v>86</v>
      </c>
      <c r="AK492" t="s">
        <v>114</v>
      </c>
      <c r="AM492">
        <v>1521</v>
      </c>
      <c r="AN492">
        <v>2174</v>
      </c>
    </row>
    <row r="493" spans="1:40" x14ac:dyDescent="0.25">
      <c r="A493" t="s">
        <v>407</v>
      </c>
      <c r="B493" t="s">
        <v>407</v>
      </c>
      <c r="C493" t="s">
        <v>407</v>
      </c>
      <c r="D493" t="s">
        <v>407</v>
      </c>
      <c r="E493" t="s">
        <v>407</v>
      </c>
      <c r="F493" t="s">
        <v>407</v>
      </c>
      <c r="G493" t="s">
        <v>407</v>
      </c>
      <c r="H493" t="s">
        <v>407</v>
      </c>
      <c r="I493" t="s">
        <v>407</v>
      </c>
      <c r="J493" t="s">
        <v>407</v>
      </c>
      <c r="K493" t="s">
        <v>407</v>
      </c>
      <c r="L493" t="s">
        <v>407</v>
      </c>
      <c r="M493" t="s">
        <v>407</v>
      </c>
      <c r="N493" t="s">
        <v>407</v>
      </c>
      <c r="O493" t="s">
        <v>407</v>
      </c>
      <c r="P493" t="s">
        <v>407</v>
      </c>
      <c r="Q493" t="s">
        <v>407</v>
      </c>
      <c r="R493" t="s">
        <v>407</v>
      </c>
      <c r="S493" t="s">
        <v>407</v>
      </c>
      <c r="T493" t="s">
        <v>407</v>
      </c>
      <c r="U493" t="s">
        <v>407</v>
      </c>
      <c r="V493" t="s">
        <v>407</v>
      </c>
      <c r="W493" t="s">
        <v>407</v>
      </c>
      <c r="X493" t="s">
        <v>407</v>
      </c>
      <c r="Y493" t="s">
        <v>407</v>
      </c>
      <c r="Z493" t="s">
        <v>407</v>
      </c>
      <c r="AA493" t="s">
        <v>407</v>
      </c>
      <c r="AB493" t="s">
        <v>407</v>
      </c>
      <c r="AC493" t="s">
        <v>871</v>
      </c>
      <c r="AD493" t="s">
        <v>870</v>
      </c>
      <c r="AE493">
        <v>10</v>
      </c>
      <c r="AF493">
        <v>2</v>
      </c>
      <c r="AH493" t="s">
        <v>416</v>
      </c>
      <c r="AJ493" t="s">
        <v>46</v>
      </c>
      <c r="AK493" t="s">
        <v>115</v>
      </c>
      <c r="AM493">
        <v>4261</v>
      </c>
      <c r="AN493">
        <v>768</v>
      </c>
    </row>
    <row r="494" spans="1:40" x14ac:dyDescent="0.25">
      <c r="A494" t="s">
        <v>407</v>
      </c>
      <c r="B494" t="s">
        <v>407</v>
      </c>
      <c r="C494" t="s">
        <v>407</v>
      </c>
      <c r="D494" t="s">
        <v>407</v>
      </c>
      <c r="E494" t="s">
        <v>407</v>
      </c>
      <c r="F494" t="s">
        <v>407</v>
      </c>
      <c r="G494" t="s">
        <v>407</v>
      </c>
      <c r="H494" t="s">
        <v>407</v>
      </c>
      <c r="I494" t="s">
        <v>407</v>
      </c>
      <c r="J494" t="s">
        <v>407</v>
      </c>
      <c r="K494" t="s">
        <v>407</v>
      </c>
      <c r="L494" t="s">
        <v>407</v>
      </c>
      <c r="M494" t="s">
        <v>407</v>
      </c>
      <c r="N494" t="s">
        <v>407</v>
      </c>
      <c r="O494" t="s">
        <v>407</v>
      </c>
      <c r="P494" t="s">
        <v>407</v>
      </c>
      <c r="Q494" t="s">
        <v>407</v>
      </c>
      <c r="R494" t="s">
        <v>407</v>
      </c>
      <c r="S494" t="s">
        <v>407</v>
      </c>
      <c r="T494" t="s">
        <v>407</v>
      </c>
      <c r="U494" t="s">
        <v>407</v>
      </c>
      <c r="V494" t="s">
        <v>407</v>
      </c>
      <c r="W494" t="s">
        <v>407</v>
      </c>
      <c r="X494" t="s">
        <v>407</v>
      </c>
      <c r="Y494" t="s">
        <v>407</v>
      </c>
      <c r="Z494" t="s">
        <v>407</v>
      </c>
      <c r="AA494" t="s">
        <v>407</v>
      </c>
      <c r="AB494" t="s">
        <v>407</v>
      </c>
      <c r="AC494" t="s">
        <v>871</v>
      </c>
      <c r="AD494" t="s">
        <v>870</v>
      </c>
      <c r="AE494">
        <v>10</v>
      </c>
      <c r="AF494">
        <v>3</v>
      </c>
      <c r="AG494">
        <v>1</v>
      </c>
      <c r="AH494" t="s">
        <v>450</v>
      </c>
      <c r="AJ494" t="s">
        <v>67</v>
      </c>
      <c r="AK494" t="s">
        <v>114</v>
      </c>
      <c r="AM494">
        <v>2021</v>
      </c>
      <c r="AN494">
        <v>1885</v>
      </c>
    </row>
    <row r="495" spans="1:40" x14ac:dyDescent="0.25">
      <c r="A495" t="s">
        <v>407</v>
      </c>
      <c r="B495" t="s">
        <v>407</v>
      </c>
      <c r="C495" t="s">
        <v>407</v>
      </c>
      <c r="D495" t="s">
        <v>407</v>
      </c>
      <c r="E495" t="s">
        <v>407</v>
      </c>
      <c r="F495" t="s">
        <v>407</v>
      </c>
      <c r="G495" t="s">
        <v>407</v>
      </c>
      <c r="H495" t="s">
        <v>407</v>
      </c>
      <c r="I495" t="s">
        <v>407</v>
      </c>
      <c r="J495" t="s">
        <v>407</v>
      </c>
      <c r="K495" t="s">
        <v>407</v>
      </c>
      <c r="L495" t="s">
        <v>407</v>
      </c>
      <c r="M495" t="s">
        <v>407</v>
      </c>
      <c r="N495" t="s">
        <v>407</v>
      </c>
      <c r="O495" t="s">
        <v>407</v>
      </c>
      <c r="P495" t="s">
        <v>407</v>
      </c>
      <c r="Q495" t="s">
        <v>407</v>
      </c>
      <c r="R495" t="s">
        <v>407</v>
      </c>
      <c r="S495" t="s">
        <v>407</v>
      </c>
      <c r="T495" t="s">
        <v>407</v>
      </c>
      <c r="U495" t="s">
        <v>407</v>
      </c>
      <c r="V495" t="s">
        <v>407</v>
      </c>
      <c r="W495" t="s">
        <v>407</v>
      </c>
      <c r="X495" t="s">
        <v>407</v>
      </c>
      <c r="Y495" t="s">
        <v>407</v>
      </c>
      <c r="Z495" t="s">
        <v>407</v>
      </c>
      <c r="AA495" t="s">
        <v>407</v>
      </c>
      <c r="AB495" t="s">
        <v>407</v>
      </c>
      <c r="AC495" t="s">
        <v>871</v>
      </c>
      <c r="AD495" t="s">
        <v>870</v>
      </c>
      <c r="AE495">
        <v>10</v>
      </c>
      <c r="AF495">
        <v>4</v>
      </c>
      <c r="AG495">
        <v>1</v>
      </c>
      <c r="AH495" t="s">
        <v>620</v>
      </c>
      <c r="AJ495" t="s">
        <v>178</v>
      </c>
      <c r="AK495" t="s">
        <v>114</v>
      </c>
      <c r="AM495">
        <v>1810</v>
      </c>
      <c r="AN495">
        <v>2750</v>
      </c>
    </row>
    <row r="496" spans="1:40" x14ac:dyDescent="0.25">
      <c r="A496" t="s">
        <v>407</v>
      </c>
      <c r="B496" t="s">
        <v>407</v>
      </c>
      <c r="C496" t="s">
        <v>407</v>
      </c>
      <c r="D496" t="s">
        <v>407</v>
      </c>
      <c r="E496" t="s">
        <v>407</v>
      </c>
      <c r="F496" t="s">
        <v>407</v>
      </c>
      <c r="G496" t="s">
        <v>407</v>
      </c>
      <c r="H496" t="s">
        <v>407</v>
      </c>
      <c r="I496" t="s">
        <v>407</v>
      </c>
      <c r="J496" t="s">
        <v>407</v>
      </c>
      <c r="K496" t="s">
        <v>407</v>
      </c>
      <c r="L496" t="s">
        <v>407</v>
      </c>
      <c r="M496" t="s">
        <v>407</v>
      </c>
      <c r="N496" t="s">
        <v>407</v>
      </c>
      <c r="O496" t="s">
        <v>407</v>
      </c>
      <c r="P496" t="s">
        <v>407</v>
      </c>
      <c r="Q496" t="s">
        <v>407</v>
      </c>
      <c r="R496" t="s">
        <v>407</v>
      </c>
      <c r="S496" t="s">
        <v>407</v>
      </c>
      <c r="T496" t="s">
        <v>407</v>
      </c>
      <c r="U496" t="s">
        <v>407</v>
      </c>
      <c r="V496" t="s">
        <v>407</v>
      </c>
      <c r="W496" t="s">
        <v>407</v>
      </c>
      <c r="X496" t="s">
        <v>407</v>
      </c>
      <c r="Y496" t="s">
        <v>407</v>
      </c>
      <c r="Z496" t="s">
        <v>407</v>
      </c>
      <c r="AA496" t="s">
        <v>407</v>
      </c>
      <c r="AB496" t="s">
        <v>407</v>
      </c>
      <c r="AC496" t="s">
        <v>871</v>
      </c>
      <c r="AD496" t="s">
        <v>870</v>
      </c>
      <c r="AE496">
        <v>10</v>
      </c>
      <c r="AF496">
        <v>5</v>
      </c>
      <c r="AH496" t="s">
        <v>408</v>
      </c>
      <c r="AJ496" t="s">
        <v>37</v>
      </c>
      <c r="AK496" t="s">
        <v>115</v>
      </c>
      <c r="AM496">
        <v>2696</v>
      </c>
      <c r="AN496">
        <v>551</v>
      </c>
    </row>
    <row r="497" spans="1:40" x14ac:dyDescent="0.25">
      <c r="A497" t="s">
        <v>407</v>
      </c>
      <c r="B497" t="s">
        <v>407</v>
      </c>
      <c r="C497" t="s">
        <v>407</v>
      </c>
      <c r="D497" t="s">
        <v>407</v>
      </c>
      <c r="E497" t="s">
        <v>407</v>
      </c>
      <c r="F497" t="s">
        <v>407</v>
      </c>
      <c r="G497" t="s">
        <v>407</v>
      </c>
      <c r="H497" t="s">
        <v>407</v>
      </c>
      <c r="I497" t="s">
        <v>407</v>
      </c>
      <c r="J497" t="s">
        <v>407</v>
      </c>
      <c r="K497" t="s">
        <v>407</v>
      </c>
      <c r="L497" t="s">
        <v>407</v>
      </c>
      <c r="M497" t="s">
        <v>407</v>
      </c>
      <c r="N497" t="s">
        <v>407</v>
      </c>
      <c r="O497" t="s">
        <v>407</v>
      </c>
      <c r="P497" t="s">
        <v>407</v>
      </c>
      <c r="Q497" t="s">
        <v>407</v>
      </c>
      <c r="R497" t="s">
        <v>407</v>
      </c>
      <c r="S497" t="s">
        <v>407</v>
      </c>
      <c r="T497" t="s">
        <v>407</v>
      </c>
      <c r="U497" t="s">
        <v>407</v>
      </c>
      <c r="V497" t="s">
        <v>407</v>
      </c>
      <c r="W497" t="s">
        <v>407</v>
      </c>
      <c r="X497" t="s">
        <v>407</v>
      </c>
      <c r="Y497" t="s">
        <v>407</v>
      </c>
      <c r="Z497" t="s">
        <v>407</v>
      </c>
      <c r="AA497" t="s">
        <v>407</v>
      </c>
      <c r="AB497" t="s">
        <v>407</v>
      </c>
      <c r="AC497" t="s">
        <v>871</v>
      </c>
      <c r="AD497" t="s">
        <v>870</v>
      </c>
      <c r="AE497">
        <v>10</v>
      </c>
      <c r="AF497">
        <v>6</v>
      </c>
      <c r="AH497" t="s">
        <v>408</v>
      </c>
      <c r="AJ497" t="s">
        <v>37</v>
      </c>
      <c r="AK497" t="s">
        <v>115</v>
      </c>
      <c r="AM497">
        <v>3031</v>
      </c>
      <c r="AN497">
        <v>2817</v>
      </c>
    </row>
    <row r="498" spans="1:40" x14ac:dyDescent="0.25">
      <c r="A498" t="s">
        <v>407</v>
      </c>
      <c r="B498" t="s">
        <v>407</v>
      </c>
      <c r="C498" t="s">
        <v>407</v>
      </c>
      <c r="D498" t="s">
        <v>407</v>
      </c>
      <c r="E498" t="s">
        <v>407</v>
      </c>
      <c r="F498" t="s">
        <v>407</v>
      </c>
      <c r="G498" t="s">
        <v>407</v>
      </c>
      <c r="H498" t="s">
        <v>407</v>
      </c>
      <c r="I498" t="s">
        <v>407</v>
      </c>
      <c r="J498" t="s">
        <v>407</v>
      </c>
      <c r="K498" t="s">
        <v>407</v>
      </c>
      <c r="L498" t="s">
        <v>407</v>
      </c>
      <c r="M498" t="s">
        <v>407</v>
      </c>
      <c r="N498" t="s">
        <v>407</v>
      </c>
      <c r="O498" t="s">
        <v>407</v>
      </c>
      <c r="P498" t="s">
        <v>407</v>
      </c>
      <c r="Q498" t="s">
        <v>407</v>
      </c>
      <c r="R498" t="s">
        <v>407</v>
      </c>
      <c r="S498" t="s">
        <v>407</v>
      </c>
      <c r="T498" t="s">
        <v>407</v>
      </c>
      <c r="U498" t="s">
        <v>407</v>
      </c>
      <c r="V498" t="s">
        <v>407</v>
      </c>
      <c r="W498" t="s">
        <v>407</v>
      </c>
      <c r="X498" t="s">
        <v>407</v>
      </c>
      <c r="Y498" t="s">
        <v>407</v>
      </c>
      <c r="Z498" t="s">
        <v>407</v>
      </c>
      <c r="AA498" t="s">
        <v>407</v>
      </c>
      <c r="AB498" t="s">
        <v>407</v>
      </c>
      <c r="AC498" t="s">
        <v>871</v>
      </c>
      <c r="AD498" t="s">
        <v>870</v>
      </c>
      <c r="AE498">
        <v>10</v>
      </c>
      <c r="AF498">
        <v>7</v>
      </c>
      <c r="AH498" t="s">
        <v>408</v>
      </c>
      <c r="AJ498" t="s">
        <v>37</v>
      </c>
      <c r="AK498" t="s">
        <v>115</v>
      </c>
      <c r="AM498">
        <v>1490</v>
      </c>
      <c r="AN498">
        <v>3040</v>
      </c>
    </row>
    <row r="499" spans="1:40" x14ac:dyDescent="0.25">
      <c r="A499" t="s">
        <v>407</v>
      </c>
      <c r="B499" t="s">
        <v>407</v>
      </c>
      <c r="C499" t="s">
        <v>407</v>
      </c>
      <c r="D499" t="s">
        <v>407</v>
      </c>
      <c r="E499" t="s">
        <v>407</v>
      </c>
      <c r="F499" t="s">
        <v>407</v>
      </c>
      <c r="G499" t="s">
        <v>407</v>
      </c>
      <c r="H499" t="s">
        <v>407</v>
      </c>
      <c r="I499" t="s">
        <v>407</v>
      </c>
      <c r="J499" t="s">
        <v>407</v>
      </c>
      <c r="K499" t="s">
        <v>407</v>
      </c>
      <c r="L499" t="s">
        <v>407</v>
      </c>
      <c r="M499" t="s">
        <v>407</v>
      </c>
      <c r="N499" t="s">
        <v>407</v>
      </c>
      <c r="O499" t="s">
        <v>407</v>
      </c>
      <c r="P499" t="s">
        <v>407</v>
      </c>
      <c r="Q499" t="s">
        <v>407</v>
      </c>
      <c r="R499" t="s">
        <v>407</v>
      </c>
      <c r="S499" t="s">
        <v>407</v>
      </c>
      <c r="T499" t="s">
        <v>407</v>
      </c>
      <c r="U499" t="s">
        <v>407</v>
      </c>
      <c r="V499" t="s">
        <v>407</v>
      </c>
      <c r="W499" t="s">
        <v>407</v>
      </c>
      <c r="X499" t="s">
        <v>407</v>
      </c>
      <c r="Y499" t="s">
        <v>407</v>
      </c>
      <c r="Z499" t="s">
        <v>407</v>
      </c>
      <c r="AA499" t="s">
        <v>407</v>
      </c>
      <c r="AB499" t="s">
        <v>407</v>
      </c>
      <c r="AC499" t="s">
        <v>871</v>
      </c>
      <c r="AD499" t="s">
        <v>870</v>
      </c>
      <c r="AE499">
        <v>10</v>
      </c>
      <c r="AF499">
        <v>8</v>
      </c>
      <c r="AH499" t="s">
        <v>408</v>
      </c>
      <c r="AJ499" t="s">
        <v>37</v>
      </c>
      <c r="AK499" t="s">
        <v>115</v>
      </c>
      <c r="AM499">
        <v>2166</v>
      </c>
      <c r="AN499">
        <v>1200</v>
      </c>
    </row>
    <row r="500" spans="1:40" x14ac:dyDescent="0.25">
      <c r="A500" t="s">
        <v>407</v>
      </c>
      <c r="B500" t="s">
        <v>407</v>
      </c>
      <c r="C500" t="s">
        <v>407</v>
      </c>
      <c r="D500" t="s">
        <v>407</v>
      </c>
      <c r="E500" t="s">
        <v>407</v>
      </c>
      <c r="F500" t="s">
        <v>407</v>
      </c>
      <c r="G500" t="s">
        <v>407</v>
      </c>
      <c r="H500" t="s">
        <v>407</v>
      </c>
      <c r="I500" t="s">
        <v>407</v>
      </c>
      <c r="J500" t="s">
        <v>407</v>
      </c>
      <c r="K500" t="s">
        <v>407</v>
      </c>
      <c r="L500" t="s">
        <v>407</v>
      </c>
      <c r="M500" t="s">
        <v>407</v>
      </c>
      <c r="N500" t="s">
        <v>407</v>
      </c>
      <c r="O500" t="s">
        <v>407</v>
      </c>
      <c r="P500" t="s">
        <v>407</v>
      </c>
      <c r="Q500" t="s">
        <v>407</v>
      </c>
      <c r="R500" t="s">
        <v>407</v>
      </c>
      <c r="S500" t="s">
        <v>407</v>
      </c>
      <c r="T500" t="s">
        <v>407</v>
      </c>
      <c r="U500" t="s">
        <v>407</v>
      </c>
      <c r="V500" t="s">
        <v>407</v>
      </c>
      <c r="W500" t="s">
        <v>407</v>
      </c>
      <c r="X500" t="s">
        <v>407</v>
      </c>
      <c r="Y500" t="s">
        <v>407</v>
      </c>
      <c r="Z500" t="s">
        <v>407</v>
      </c>
      <c r="AA500" t="s">
        <v>407</v>
      </c>
      <c r="AB500" t="s">
        <v>407</v>
      </c>
      <c r="AC500" t="s">
        <v>871</v>
      </c>
      <c r="AD500" t="s">
        <v>870</v>
      </c>
      <c r="AE500">
        <v>10</v>
      </c>
      <c r="AF500">
        <v>9</v>
      </c>
      <c r="AH500" t="s">
        <v>408</v>
      </c>
      <c r="AJ500" t="s">
        <v>37</v>
      </c>
      <c r="AK500" t="s">
        <v>115</v>
      </c>
      <c r="AM500">
        <v>4270</v>
      </c>
      <c r="AN500">
        <v>3441</v>
      </c>
    </row>
    <row r="501" spans="1:40" x14ac:dyDescent="0.25">
      <c r="A501" t="s">
        <v>407</v>
      </c>
      <c r="B501" t="s">
        <v>407</v>
      </c>
      <c r="C501" t="s">
        <v>407</v>
      </c>
      <c r="D501" t="s">
        <v>407</v>
      </c>
      <c r="E501" t="s">
        <v>407</v>
      </c>
      <c r="F501" t="s">
        <v>407</v>
      </c>
      <c r="G501" t="s">
        <v>407</v>
      </c>
      <c r="H501" t="s">
        <v>407</v>
      </c>
      <c r="I501" t="s">
        <v>407</v>
      </c>
      <c r="J501" t="s">
        <v>407</v>
      </c>
      <c r="K501" t="s">
        <v>407</v>
      </c>
      <c r="L501" t="s">
        <v>407</v>
      </c>
      <c r="M501" t="s">
        <v>407</v>
      </c>
      <c r="N501" t="s">
        <v>407</v>
      </c>
      <c r="O501" t="s">
        <v>407</v>
      </c>
      <c r="P501" t="s">
        <v>407</v>
      </c>
      <c r="Q501" t="s">
        <v>407</v>
      </c>
      <c r="R501" t="s">
        <v>407</v>
      </c>
      <c r="S501" t="s">
        <v>407</v>
      </c>
      <c r="T501" t="s">
        <v>407</v>
      </c>
      <c r="U501" t="s">
        <v>407</v>
      </c>
      <c r="V501" t="s">
        <v>407</v>
      </c>
      <c r="W501" t="s">
        <v>407</v>
      </c>
      <c r="X501" t="s">
        <v>407</v>
      </c>
      <c r="Y501" t="s">
        <v>407</v>
      </c>
      <c r="Z501" t="s">
        <v>407</v>
      </c>
      <c r="AA501" t="s">
        <v>407</v>
      </c>
      <c r="AB501" t="s">
        <v>407</v>
      </c>
      <c r="AC501" t="s">
        <v>871</v>
      </c>
      <c r="AD501" t="s">
        <v>870</v>
      </c>
      <c r="AE501">
        <v>10</v>
      </c>
      <c r="AF501">
        <v>10</v>
      </c>
      <c r="AH501" t="s">
        <v>411</v>
      </c>
      <c r="AJ501" t="s">
        <v>41</v>
      </c>
      <c r="AK501" t="s">
        <v>119</v>
      </c>
      <c r="AM501">
        <v>4086</v>
      </c>
      <c r="AN501">
        <v>2309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8.42578125" bestFit="1" customWidth="1"/>
    <col min="30" max="30" width="1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2.7109375" bestFit="1" customWidth="1"/>
    <col min="35" max="35" width="7.85546875" bestFit="1" customWidth="1"/>
    <col min="36" max="36" width="11.85546875" bestFit="1" customWidth="1"/>
    <col min="37" max="37" width="16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347</v>
      </c>
      <c r="B1" s="1" t="s">
        <v>390</v>
      </c>
      <c r="C1" s="1" t="s">
        <v>349</v>
      </c>
      <c r="D1" s="1" t="s">
        <v>350</v>
      </c>
      <c r="E1" s="1" t="s">
        <v>351</v>
      </c>
      <c r="F1" s="1" t="s">
        <v>391</v>
      </c>
      <c r="G1" s="1" t="s">
        <v>353</v>
      </c>
      <c r="H1" s="1" t="s">
        <v>354</v>
      </c>
      <c r="I1" s="1" t="s">
        <v>355</v>
      </c>
      <c r="J1" s="1" t="s">
        <v>392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393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394</v>
      </c>
      <c r="V1" s="1" t="s">
        <v>395</v>
      </c>
      <c r="W1" s="1" t="s">
        <v>396</v>
      </c>
      <c r="X1" s="1" t="s">
        <v>370</v>
      </c>
      <c r="Y1" s="1" t="s">
        <v>371</v>
      </c>
      <c r="Z1" s="1" t="s">
        <v>372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343</v>
      </c>
      <c r="AL1" s="1" t="s">
        <v>26</v>
      </c>
      <c r="AM1" s="1" t="s">
        <v>1</v>
      </c>
      <c r="AN1" s="1" t="s">
        <v>2</v>
      </c>
    </row>
    <row r="2" spans="1:40" x14ac:dyDescent="0.25">
      <c r="A2" t="s">
        <v>407</v>
      </c>
      <c r="B2" t="s">
        <v>407</v>
      </c>
      <c r="C2" t="s">
        <v>407</v>
      </c>
      <c r="D2" t="s">
        <v>407</v>
      </c>
      <c r="E2" t="s">
        <v>407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407</v>
      </c>
      <c r="R2" t="s">
        <v>407</v>
      </c>
      <c r="S2" t="s">
        <v>407</v>
      </c>
      <c r="T2" t="s">
        <v>407</v>
      </c>
      <c r="U2" t="s">
        <v>407</v>
      </c>
      <c r="V2" t="s">
        <v>407</v>
      </c>
      <c r="W2" t="s">
        <v>407</v>
      </c>
      <c r="X2" t="s">
        <v>407</v>
      </c>
      <c r="Y2" t="s">
        <v>407</v>
      </c>
      <c r="Z2" t="s">
        <v>407</v>
      </c>
      <c r="AA2" t="s">
        <v>407</v>
      </c>
      <c r="AB2" t="s">
        <v>407</v>
      </c>
      <c r="AC2" t="s">
        <v>925</v>
      </c>
      <c r="AD2" t="s">
        <v>924</v>
      </c>
      <c r="AE2">
        <v>10</v>
      </c>
      <c r="AF2">
        <v>1</v>
      </c>
      <c r="AH2" t="s">
        <v>411</v>
      </c>
      <c r="AJ2" t="s">
        <v>41</v>
      </c>
      <c r="AK2" t="s">
        <v>119</v>
      </c>
      <c r="AM2">
        <v>2147</v>
      </c>
      <c r="AN2">
        <v>2776</v>
      </c>
    </row>
    <row r="3" spans="1:40" x14ac:dyDescent="0.25">
      <c r="A3" t="s">
        <v>407</v>
      </c>
      <c r="B3" t="s">
        <v>407</v>
      </c>
      <c r="C3" t="s">
        <v>407</v>
      </c>
      <c r="D3" t="s">
        <v>407</v>
      </c>
      <c r="E3" t="s">
        <v>407</v>
      </c>
      <c r="F3" t="s">
        <v>407</v>
      </c>
      <c r="G3" t="s">
        <v>407</v>
      </c>
      <c r="H3" t="s">
        <v>407</v>
      </c>
      <c r="I3" t="s">
        <v>407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407</v>
      </c>
      <c r="R3" t="s">
        <v>407</v>
      </c>
      <c r="S3" t="s">
        <v>407</v>
      </c>
      <c r="T3" t="s">
        <v>407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925</v>
      </c>
      <c r="AD3" t="s">
        <v>924</v>
      </c>
      <c r="AE3">
        <v>10</v>
      </c>
      <c r="AF3">
        <v>2</v>
      </c>
      <c r="AH3" t="s">
        <v>408</v>
      </c>
      <c r="AJ3" t="s">
        <v>37</v>
      </c>
      <c r="AK3" t="s">
        <v>115</v>
      </c>
      <c r="AM3">
        <v>2715</v>
      </c>
      <c r="AN3">
        <v>804</v>
      </c>
    </row>
    <row r="4" spans="1:40" x14ac:dyDescent="0.25">
      <c r="A4" t="s">
        <v>407</v>
      </c>
      <c r="B4" t="s">
        <v>407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925</v>
      </c>
      <c r="AD4" t="s">
        <v>924</v>
      </c>
      <c r="AE4">
        <v>10</v>
      </c>
      <c r="AF4">
        <v>3</v>
      </c>
      <c r="AH4" t="s">
        <v>408</v>
      </c>
      <c r="AJ4" t="s">
        <v>37</v>
      </c>
      <c r="AK4" t="s">
        <v>115</v>
      </c>
      <c r="AM4">
        <v>2543</v>
      </c>
      <c r="AN4">
        <v>883</v>
      </c>
    </row>
    <row r="5" spans="1:40" x14ac:dyDescent="0.25">
      <c r="A5" t="s">
        <v>407</v>
      </c>
      <c r="B5" t="s">
        <v>407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407</v>
      </c>
      <c r="R5" t="s">
        <v>407</v>
      </c>
      <c r="S5" t="s">
        <v>407</v>
      </c>
      <c r="T5" t="s">
        <v>407</v>
      </c>
      <c r="U5" t="s">
        <v>407</v>
      </c>
      <c r="V5" t="s">
        <v>407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925</v>
      </c>
      <c r="AD5" t="s">
        <v>924</v>
      </c>
      <c r="AE5">
        <v>10</v>
      </c>
      <c r="AF5">
        <v>4</v>
      </c>
      <c r="AH5" t="s">
        <v>408</v>
      </c>
      <c r="AJ5" t="s">
        <v>37</v>
      </c>
      <c r="AK5" t="s">
        <v>115</v>
      </c>
      <c r="AM5">
        <v>3042</v>
      </c>
      <c r="AN5">
        <v>440</v>
      </c>
    </row>
    <row r="6" spans="1:40" x14ac:dyDescent="0.25">
      <c r="A6" t="s">
        <v>407</v>
      </c>
      <c r="B6" t="s">
        <v>407</v>
      </c>
      <c r="C6" t="s">
        <v>407</v>
      </c>
      <c r="D6" t="s">
        <v>407</v>
      </c>
      <c r="E6" t="s">
        <v>407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  <c r="K6" t="s">
        <v>407</v>
      </c>
      <c r="L6" t="s">
        <v>407</v>
      </c>
      <c r="M6" t="s">
        <v>407</v>
      </c>
      <c r="N6" t="s">
        <v>407</v>
      </c>
      <c r="O6" t="s">
        <v>407</v>
      </c>
      <c r="P6" t="s">
        <v>407</v>
      </c>
      <c r="Q6" t="s">
        <v>407</v>
      </c>
      <c r="R6" t="s">
        <v>407</v>
      </c>
      <c r="S6" t="s">
        <v>407</v>
      </c>
      <c r="T6" t="s">
        <v>407</v>
      </c>
      <c r="U6" t="s">
        <v>407</v>
      </c>
      <c r="V6" t="s">
        <v>407</v>
      </c>
      <c r="W6" t="s">
        <v>407</v>
      </c>
      <c r="X6" t="s">
        <v>407</v>
      </c>
      <c r="Y6" t="s">
        <v>407</v>
      </c>
      <c r="Z6" t="s">
        <v>407</v>
      </c>
      <c r="AA6" t="s">
        <v>407</v>
      </c>
      <c r="AB6" t="s">
        <v>407</v>
      </c>
      <c r="AC6" t="s">
        <v>925</v>
      </c>
      <c r="AD6" t="s">
        <v>924</v>
      </c>
      <c r="AE6">
        <v>10</v>
      </c>
      <c r="AF6">
        <v>5</v>
      </c>
      <c r="AH6" t="s">
        <v>408</v>
      </c>
      <c r="AJ6" t="s">
        <v>37</v>
      </c>
      <c r="AK6" t="s">
        <v>115</v>
      </c>
      <c r="AM6">
        <v>2932</v>
      </c>
      <c r="AN6">
        <v>2649</v>
      </c>
    </row>
    <row r="7" spans="1:40" x14ac:dyDescent="0.25">
      <c r="A7" t="s">
        <v>407</v>
      </c>
      <c r="B7" t="s">
        <v>407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407</v>
      </c>
      <c r="R7" t="s">
        <v>407</v>
      </c>
      <c r="S7" t="s">
        <v>407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925</v>
      </c>
      <c r="AD7" t="s">
        <v>924</v>
      </c>
      <c r="AE7">
        <v>10</v>
      </c>
      <c r="AF7">
        <v>6</v>
      </c>
      <c r="AH7" t="s">
        <v>408</v>
      </c>
      <c r="AJ7" t="s">
        <v>37</v>
      </c>
      <c r="AK7" t="s">
        <v>115</v>
      </c>
      <c r="AM7">
        <v>2030</v>
      </c>
      <c r="AN7">
        <v>3179</v>
      </c>
    </row>
    <row r="8" spans="1:40" x14ac:dyDescent="0.25">
      <c r="A8" t="s">
        <v>407</v>
      </c>
      <c r="B8" t="s">
        <v>407</v>
      </c>
      <c r="C8" t="s">
        <v>407</v>
      </c>
      <c r="D8" t="s">
        <v>407</v>
      </c>
      <c r="E8" t="s">
        <v>407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  <c r="N8" t="s">
        <v>407</v>
      </c>
      <c r="O8" t="s">
        <v>407</v>
      </c>
      <c r="P8" t="s">
        <v>407</v>
      </c>
      <c r="Q8" t="s">
        <v>407</v>
      </c>
      <c r="R8" t="s">
        <v>407</v>
      </c>
      <c r="S8" t="s">
        <v>407</v>
      </c>
      <c r="T8" t="s">
        <v>407</v>
      </c>
      <c r="U8" t="s">
        <v>407</v>
      </c>
      <c r="V8" t="s">
        <v>407</v>
      </c>
      <c r="W8" t="s">
        <v>407</v>
      </c>
      <c r="X8" t="s">
        <v>407</v>
      </c>
      <c r="Y8" t="s">
        <v>407</v>
      </c>
      <c r="Z8" t="s">
        <v>407</v>
      </c>
      <c r="AA8" t="s">
        <v>407</v>
      </c>
      <c r="AB8" t="s">
        <v>407</v>
      </c>
      <c r="AC8" t="s">
        <v>925</v>
      </c>
      <c r="AD8" t="s">
        <v>924</v>
      </c>
      <c r="AE8">
        <v>10</v>
      </c>
      <c r="AF8">
        <v>7</v>
      </c>
      <c r="AH8" t="s">
        <v>408</v>
      </c>
      <c r="AJ8" t="s">
        <v>37</v>
      </c>
      <c r="AK8" t="s">
        <v>115</v>
      </c>
      <c r="AM8">
        <v>4077</v>
      </c>
      <c r="AN8">
        <v>2407</v>
      </c>
    </row>
    <row r="9" spans="1:40" x14ac:dyDescent="0.25">
      <c r="A9" t="s">
        <v>407</v>
      </c>
      <c r="B9" t="s">
        <v>407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407</v>
      </c>
      <c r="AC9" t="s">
        <v>925</v>
      </c>
      <c r="AD9" t="s">
        <v>924</v>
      </c>
      <c r="AE9">
        <v>10</v>
      </c>
      <c r="AF9">
        <v>8</v>
      </c>
      <c r="AH9" t="s">
        <v>408</v>
      </c>
      <c r="AJ9" t="s">
        <v>37</v>
      </c>
      <c r="AK9" t="s">
        <v>115</v>
      </c>
      <c r="AM9">
        <v>2057</v>
      </c>
      <c r="AN9">
        <v>1571</v>
      </c>
    </row>
    <row r="10" spans="1:40" x14ac:dyDescent="0.25">
      <c r="A10" t="s">
        <v>407</v>
      </c>
      <c r="B10" t="s">
        <v>407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407</v>
      </c>
      <c r="M10" t="s">
        <v>407</v>
      </c>
      <c r="N10" t="s">
        <v>407</v>
      </c>
      <c r="O10" t="s">
        <v>407</v>
      </c>
      <c r="P10" t="s">
        <v>407</v>
      </c>
      <c r="Q10" t="s">
        <v>407</v>
      </c>
      <c r="R10" t="s">
        <v>407</v>
      </c>
      <c r="S10" t="s">
        <v>407</v>
      </c>
      <c r="T10" t="s">
        <v>407</v>
      </c>
      <c r="U10" t="s">
        <v>407</v>
      </c>
      <c r="V10" t="s">
        <v>407</v>
      </c>
      <c r="W10" t="s">
        <v>407</v>
      </c>
      <c r="X10" t="s">
        <v>407</v>
      </c>
      <c r="Y10" t="s">
        <v>407</v>
      </c>
      <c r="Z10" t="s">
        <v>407</v>
      </c>
      <c r="AA10" t="s">
        <v>407</v>
      </c>
      <c r="AB10" t="s">
        <v>407</v>
      </c>
      <c r="AC10" t="s">
        <v>925</v>
      </c>
      <c r="AD10" t="s">
        <v>924</v>
      </c>
      <c r="AE10">
        <v>10</v>
      </c>
      <c r="AF10">
        <v>9</v>
      </c>
      <c r="AH10" t="s">
        <v>408</v>
      </c>
      <c r="AJ10" t="s">
        <v>37</v>
      </c>
      <c r="AK10" t="s">
        <v>115</v>
      </c>
      <c r="AM10">
        <v>3404</v>
      </c>
      <c r="AN10">
        <v>1783</v>
      </c>
    </row>
    <row r="11" spans="1:40" x14ac:dyDescent="0.25">
      <c r="A11" t="s">
        <v>407</v>
      </c>
      <c r="B11" t="s">
        <v>407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407</v>
      </c>
      <c r="P11" t="s">
        <v>407</v>
      </c>
      <c r="Q11" t="s">
        <v>407</v>
      </c>
      <c r="R11" t="s">
        <v>407</v>
      </c>
      <c r="S11" t="s">
        <v>407</v>
      </c>
      <c r="T11" t="s">
        <v>407</v>
      </c>
      <c r="U11" t="s">
        <v>407</v>
      </c>
      <c r="V11" t="s">
        <v>407</v>
      </c>
      <c r="W11" t="s">
        <v>407</v>
      </c>
      <c r="X11" t="s">
        <v>407</v>
      </c>
      <c r="Y11" t="s">
        <v>407</v>
      </c>
      <c r="Z11" t="s">
        <v>407</v>
      </c>
      <c r="AA11" t="s">
        <v>407</v>
      </c>
      <c r="AB11" t="s">
        <v>407</v>
      </c>
      <c r="AC11" t="s">
        <v>925</v>
      </c>
      <c r="AD11" t="s">
        <v>924</v>
      </c>
      <c r="AE11">
        <v>10</v>
      </c>
      <c r="AF11">
        <v>10</v>
      </c>
      <c r="AH11" t="s">
        <v>408</v>
      </c>
      <c r="AJ11" t="s">
        <v>37</v>
      </c>
      <c r="AK11" t="s">
        <v>115</v>
      </c>
      <c r="AM11">
        <v>2010</v>
      </c>
      <c r="AN11">
        <v>1216</v>
      </c>
    </row>
    <row r="12" spans="1:40" x14ac:dyDescent="0.25">
      <c r="A12" t="s">
        <v>407</v>
      </c>
      <c r="B12" t="s">
        <v>407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  <c r="K12" t="s">
        <v>407</v>
      </c>
      <c r="L12" t="s">
        <v>407</v>
      </c>
      <c r="M12" t="s">
        <v>407</v>
      </c>
      <c r="N12" t="s">
        <v>407</v>
      </c>
      <c r="O12" t="s">
        <v>407</v>
      </c>
      <c r="P12" t="s">
        <v>407</v>
      </c>
      <c r="Q12" t="s">
        <v>407</v>
      </c>
      <c r="R12" t="s">
        <v>407</v>
      </c>
      <c r="S12" t="s">
        <v>407</v>
      </c>
      <c r="T12" t="s">
        <v>407</v>
      </c>
      <c r="U12" t="s">
        <v>407</v>
      </c>
      <c r="V12" t="s">
        <v>407</v>
      </c>
      <c r="W12" t="s">
        <v>407</v>
      </c>
      <c r="X12" t="s">
        <v>407</v>
      </c>
      <c r="Y12" t="s">
        <v>407</v>
      </c>
      <c r="Z12" t="s">
        <v>407</v>
      </c>
      <c r="AA12" t="s">
        <v>407</v>
      </c>
      <c r="AB12" t="s">
        <v>407</v>
      </c>
      <c r="AC12" t="s">
        <v>927</v>
      </c>
      <c r="AD12" t="s">
        <v>926</v>
      </c>
      <c r="AE12">
        <v>10</v>
      </c>
      <c r="AF12">
        <v>1</v>
      </c>
      <c r="AH12" t="s">
        <v>416</v>
      </c>
      <c r="AJ12" t="s">
        <v>46</v>
      </c>
      <c r="AK12" t="s">
        <v>115</v>
      </c>
      <c r="AM12">
        <v>3651</v>
      </c>
      <c r="AN12">
        <v>322</v>
      </c>
    </row>
    <row r="13" spans="1:40" x14ac:dyDescent="0.25">
      <c r="A13" t="s">
        <v>407</v>
      </c>
      <c r="B13" t="s">
        <v>407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  <c r="O13" t="s">
        <v>407</v>
      </c>
      <c r="P13" t="s">
        <v>407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t="s">
        <v>407</v>
      </c>
      <c r="W13" t="s">
        <v>407</v>
      </c>
      <c r="X13" t="s">
        <v>407</v>
      </c>
      <c r="Y13" t="s">
        <v>407</v>
      </c>
      <c r="Z13" t="s">
        <v>407</v>
      </c>
      <c r="AA13" t="s">
        <v>407</v>
      </c>
      <c r="AB13" t="s">
        <v>407</v>
      </c>
      <c r="AC13" t="s">
        <v>927</v>
      </c>
      <c r="AD13" t="s">
        <v>926</v>
      </c>
      <c r="AE13">
        <v>10</v>
      </c>
      <c r="AF13">
        <v>2</v>
      </c>
      <c r="AH13" t="s">
        <v>408</v>
      </c>
      <c r="AJ13" t="s">
        <v>37</v>
      </c>
      <c r="AK13" t="s">
        <v>115</v>
      </c>
      <c r="AM13">
        <v>3290</v>
      </c>
      <c r="AN13">
        <v>1437</v>
      </c>
    </row>
    <row r="14" spans="1:40" x14ac:dyDescent="0.25">
      <c r="A14" t="s">
        <v>407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  <c r="N14" t="s">
        <v>407</v>
      </c>
      <c r="O14" t="s">
        <v>407</v>
      </c>
      <c r="P14" t="s">
        <v>407</v>
      </c>
      <c r="Q14" t="s">
        <v>407</v>
      </c>
      <c r="R14" t="s">
        <v>407</v>
      </c>
      <c r="S14" t="s">
        <v>407</v>
      </c>
      <c r="T14" t="s">
        <v>407</v>
      </c>
      <c r="U14" t="s">
        <v>407</v>
      </c>
      <c r="V14" t="s">
        <v>407</v>
      </c>
      <c r="W14" t="s">
        <v>407</v>
      </c>
      <c r="X14" t="s">
        <v>407</v>
      </c>
      <c r="Y14" t="s">
        <v>407</v>
      </c>
      <c r="Z14" t="s">
        <v>407</v>
      </c>
      <c r="AA14" t="s">
        <v>407</v>
      </c>
      <c r="AB14" t="s">
        <v>407</v>
      </c>
      <c r="AC14" t="s">
        <v>927</v>
      </c>
      <c r="AD14" t="s">
        <v>926</v>
      </c>
      <c r="AE14">
        <v>10</v>
      </c>
      <c r="AF14">
        <v>3</v>
      </c>
      <c r="AH14" t="s">
        <v>416</v>
      </c>
      <c r="AJ14" t="s">
        <v>46</v>
      </c>
      <c r="AK14" t="s">
        <v>115</v>
      </c>
      <c r="AM14">
        <v>2101</v>
      </c>
      <c r="AN14">
        <v>228</v>
      </c>
    </row>
    <row r="15" spans="1:40" x14ac:dyDescent="0.25">
      <c r="A15" t="s">
        <v>407</v>
      </c>
      <c r="B15" t="s">
        <v>407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407</v>
      </c>
      <c r="I15" t="s">
        <v>407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T15" t="s">
        <v>407</v>
      </c>
      <c r="U15" t="s">
        <v>407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927</v>
      </c>
      <c r="AD15" t="s">
        <v>926</v>
      </c>
      <c r="AE15">
        <v>10</v>
      </c>
      <c r="AF15">
        <v>4</v>
      </c>
      <c r="AH15" t="s">
        <v>408</v>
      </c>
      <c r="AJ15" t="s">
        <v>37</v>
      </c>
      <c r="AK15" t="s">
        <v>115</v>
      </c>
      <c r="AM15">
        <v>2442</v>
      </c>
      <c r="AN15">
        <v>1344</v>
      </c>
    </row>
    <row r="16" spans="1:40" x14ac:dyDescent="0.25">
      <c r="A16" t="s">
        <v>407</v>
      </c>
      <c r="B16" t="s">
        <v>407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407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407</v>
      </c>
      <c r="S16" t="s">
        <v>407</v>
      </c>
      <c r="T16" t="s">
        <v>407</v>
      </c>
      <c r="U16" t="s">
        <v>407</v>
      </c>
      <c r="V16" t="s">
        <v>407</v>
      </c>
      <c r="W16" t="s">
        <v>407</v>
      </c>
      <c r="X16" t="s">
        <v>407</v>
      </c>
      <c r="Y16" t="s">
        <v>407</v>
      </c>
      <c r="Z16" t="s">
        <v>407</v>
      </c>
      <c r="AA16" t="s">
        <v>407</v>
      </c>
      <c r="AB16" t="s">
        <v>407</v>
      </c>
      <c r="AC16" t="s">
        <v>927</v>
      </c>
      <c r="AD16" t="s">
        <v>926</v>
      </c>
      <c r="AE16">
        <v>10</v>
      </c>
      <c r="AF16">
        <v>5</v>
      </c>
      <c r="AH16" t="s">
        <v>411</v>
      </c>
      <c r="AJ16" t="s">
        <v>41</v>
      </c>
      <c r="AK16" t="s">
        <v>119</v>
      </c>
      <c r="AM16">
        <v>3720</v>
      </c>
      <c r="AN16">
        <v>3081</v>
      </c>
    </row>
    <row r="17" spans="1:40" x14ac:dyDescent="0.25">
      <c r="A17" t="s">
        <v>407</v>
      </c>
      <c r="B17" t="s">
        <v>407</v>
      </c>
      <c r="C17" t="s">
        <v>407</v>
      </c>
      <c r="D17" t="s">
        <v>407</v>
      </c>
      <c r="E17" t="s">
        <v>407</v>
      </c>
      <c r="F17" t="s">
        <v>407</v>
      </c>
      <c r="G17" t="s">
        <v>407</v>
      </c>
      <c r="H17" t="s">
        <v>407</v>
      </c>
      <c r="I17" t="s">
        <v>407</v>
      </c>
      <c r="J17" t="s">
        <v>407</v>
      </c>
      <c r="K17" t="s">
        <v>407</v>
      </c>
      <c r="L17" t="s">
        <v>407</v>
      </c>
      <c r="M17" t="s">
        <v>407</v>
      </c>
      <c r="N17" t="s">
        <v>407</v>
      </c>
      <c r="O17" t="s">
        <v>407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407</v>
      </c>
      <c r="Z17" t="s">
        <v>407</v>
      </c>
      <c r="AA17" t="s">
        <v>407</v>
      </c>
      <c r="AB17" t="s">
        <v>407</v>
      </c>
      <c r="AC17" t="s">
        <v>927</v>
      </c>
      <c r="AD17" t="s">
        <v>926</v>
      </c>
      <c r="AE17">
        <v>10</v>
      </c>
      <c r="AF17">
        <v>6</v>
      </c>
      <c r="AH17" t="s">
        <v>408</v>
      </c>
      <c r="AJ17" t="s">
        <v>37</v>
      </c>
      <c r="AK17" t="s">
        <v>115</v>
      </c>
      <c r="AM17">
        <v>2217</v>
      </c>
      <c r="AN17">
        <v>3263</v>
      </c>
    </row>
    <row r="18" spans="1:40" x14ac:dyDescent="0.25">
      <c r="A18" t="s">
        <v>407</v>
      </c>
      <c r="B18" t="s">
        <v>407</v>
      </c>
      <c r="C18" t="s">
        <v>407</v>
      </c>
      <c r="D18" t="s">
        <v>407</v>
      </c>
      <c r="E18" t="s">
        <v>407</v>
      </c>
      <c r="F18" t="s">
        <v>407</v>
      </c>
      <c r="G18" t="s">
        <v>407</v>
      </c>
      <c r="H18" t="s">
        <v>407</v>
      </c>
      <c r="I18" t="s">
        <v>407</v>
      </c>
      <c r="J18" t="s">
        <v>407</v>
      </c>
      <c r="K18" t="s">
        <v>407</v>
      </c>
      <c r="L18" t="s">
        <v>407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407</v>
      </c>
      <c r="S18" t="s">
        <v>407</v>
      </c>
      <c r="T18" t="s">
        <v>407</v>
      </c>
      <c r="U18" t="s">
        <v>407</v>
      </c>
      <c r="V18" t="s">
        <v>407</v>
      </c>
      <c r="W18" t="s">
        <v>407</v>
      </c>
      <c r="X18" t="s">
        <v>407</v>
      </c>
      <c r="Y18" t="s">
        <v>407</v>
      </c>
      <c r="Z18" t="s">
        <v>407</v>
      </c>
      <c r="AA18" t="s">
        <v>407</v>
      </c>
      <c r="AB18" t="s">
        <v>407</v>
      </c>
      <c r="AC18" t="s">
        <v>927</v>
      </c>
      <c r="AD18" t="s">
        <v>926</v>
      </c>
      <c r="AE18">
        <v>10</v>
      </c>
      <c r="AF18">
        <v>7</v>
      </c>
      <c r="AH18" t="s">
        <v>411</v>
      </c>
      <c r="AJ18" t="s">
        <v>41</v>
      </c>
      <c r="AK18" t="s">
        <v>119</v>
      </c>
      <c r="AM18">
        <v>1771</v>
      </c>
      <c r="AN18">
        <v>1822</v>
      </c>
    </row>
    <row r="19" spans="1:40" x14ac:dyDescent="0.25">
      <c r="A19" t="s">
        <v>407</v>
      </c>
      <c r="B19" t="s">
        <v>407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927</v>
      </c>
      <c r="AD19" t="s">
        <v>926</v>
      </c>
      <c r="AE19">
        <v>10</v>
      </c>
      <c r="AF19">
        <v>8</v>
      </c>
      <c r="AH19" t="s">
        <v>411</v>
      </c>
      <c r="AJ19" t="s">
        <v>41</v>
      </c>
      <c r="AK19" t="s">
        <v>119</v>
      </c>
      <c r="AM19">
        <v>1289</v>
      </c>
      <c r="AN19">
        <v>533</v>
      </c>
    </row>
    <row r="20" spans="1:40" x14ac:dyDescent="0.25">
      <c r="A20" t="s">
        <v>407</v>
      </c>
      <c r="B20" t="s">
        <v>407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407</v>
      </c>
      <c r="M20" t="s">
        <v>407</v>
      </c>
      <c r="N20" t="s">
        <v>407</v>
      </c>
      <c r="O20" t="s">
        <v>407</v>
      </c>
      <c r="P20" t="s">
        <v>407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  <c r="W20" t="s">
        <v>407</v>
      </c>
      <c r="X20" t="s">
        <v>407</v>
      </c>
      <c r="Y20" t="s">
        <v>407</v>
      </c>
      <c r="Z20" t="s">
        <v>407</v>
      </c>
      <c r="AA20" t="s">
        <v>407</v>
      </c>
      <c r="AB20" t="s">
        <v>407</v>
      </c>
      <c r="AC20" t="s">
        <v>927</v>
      </c>
      <c r="AD20" t="s">
        <v>926</v>
      </c>
      <c r="AE20">
        <v>10</v>
      </c>
      <c r="AF20">
        <v>9</v>
      </c>
      <c r="AH20" t="s">
        <v>411</v>
      </c>
      <c r="AJ20" t="s">
        <v>41</v>
      </c>
      <c r="AK20" t="s">
        <v>119</v>
      </c>
      <c r="AM20">
        <v>1626</v>
      </c>
      <c r="AN20">
        <v>1405</v>
      </c>
    </row>
    <row r="21" spans="1:40" x14ac:dyDescent="0.25">
      <c r="A21" t="s">
        <v>407</v>
      </c>
      <c r="B21" t="s">
        <v>407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t="s">
        <v>407</v>
      </c>
      <c r="I21" t="s">
        <v>407</v>
      </c>
      <c r="J21" t="s">
        <v>407</v>
      </c>
      <c r="K21" t="s">
        <v>407</v>
      </c>
      <c r="L21" t="s">
        <v>407</v>
      </c>
      <c r="M21" t="s">
        <v>407</v>
      </c>
      <c r="N21" t="s">
        <v>407</v>
      </c>
      <c r="O21" t="s">
        <v>407</v>
      </c>
      <c r="P21" t="s">
        <v>407</v>
      </c>
      <c r="Q21" t="s">
        <v>407</v>
      </c>
      <c r="R21" t="s">
        <v>407</v>
      </c>
      <c r="S21" t="s">
        <v>407</v>
      </c>
      <c r="T21" t="s">
        <v>407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927</v>
      </c>
      <c r="AD21" t="s">
        <v>926</v>
      </c>
      <c r="AE21">
        <v>10</v>
      </c>
      <c r="AF21">
        <v>10</v>
      </c>
      <c r="AH21" t="s">
        <v>408</v>
      </c>
      <c r="AJ21" t="s">
        <v>37</v>
      </c>
      <c r="AK21" t="s">
        <v>115</v>
      </c>
      <c r="AM21">
        <v>1107</v>
      </c>
      <c r="AN21">
        <v>3344</v>
      </c>
    </row>
    <row r="22" spans="1:40" x14ac:dyDescent="0.25">
      <c r="A22" t="s">
        <v>407</v>
      </c>
      <c r="B22" t="s">
        <v>407</v>
      </c>
      <c r="C22" t="s">
        <v>407</v>
      </c>
      <c r="D22" t="s">
        <v>407</v>
      </c>
      <c r="E22" t="s">
        <v>407</v>
      </c>
      <c r="F22" t="s">
        <v>407</v>
      </c>
      <c r="G22" t="s">
        <v>407</v>
      </c>
      <c r="H22" t="s">
        <v>407</v>
      </c>
      <c r="I22" t="s">
        <v>407</v>
      </c>
      <c r="J22" t="s">
        <v>407</v>
      </c>
      <c r="K22" t="s">
        <v>407</v>
      </c>
      <c r="L22" t="s">
        <v>407</v>
      </c>
      <c r="M22" t="s">
        <v>407</v>
      </c>
      <c r="N22" t="s">
        <v>407</v>
      </c>
      <c r="O22" t="s">
        <v>407</v>
      </c>
      <c r="P22" t="s">
        <v>407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929</v>
      </c>
      <c r="AD22" t="s">
        <v>928</v>
      </c>
      <c r="AE22">
        <v>10</v>
      </c>
      <c r="AF22">
        <v>1</v>
      </c>
      <c r="AH22" t="s">
        <v>408</v>
      </c>
      <c r="AJ22" t="s">
        <v>37</v>
      </c>
      <c r="AK22" t="s">
        <v>115</v>
      </c>
      <c r="AM22">
        <v>4085</v>
      </c>
      <c r="AN22">
        <v>1030</v>
      </c>
    </row>
    <row r="23" spans="1:40" x14ac:dyDescent="0.25">
      <c r="A23" t="s">
        <v>407</v>
      </c>
      <c r="B23" t="s">
        <v>407</v>
      </c>
      <c r="C23" t="s">
        <v>407</v>
      </c>
      <c r="D23" t="s">
        <v>407</v>
      </c>
      <c r="E23" t="s">
        <v>407</v>
      </c>
      <c r="F23" t="s">
        <v>407</v>
      </c>
      <c r="G23" t="s">
        <v>407</v>
      </c>
      <c r="H23" t="s">
        <v>407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  <c r="N23" t="s">
        <v>407</v>
      </c>
      <c r="O23" t="s">
        <v>407</v>
      </c>
      <c r="P23" t="s">
        <v>407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929</v>
      </c>
      <c r="AD23" t="s">
        <v>928</v>
      </c>
      <c r="AE23">
        <v>10</v>
      </c>
      <c r="AF23">
        <v>2</v>
      </c>
      <c r="AG23">
        <v>3</v>
      </c>
      <c r="AH23" t="s">
        <v>410</v>
      </c>
      <c r="AJ23" t="s">
        <v>40</v>
      </c>
      <c r="AK23" t="s">
        <v>118</v>
      </c>
      <c r="AM23">
        <v>3764</v>
      </c>
      <c r="AN23">
        <v>826</v>
      </c>
    </row>
    <row r="24" spans="1:40" x14ac:dyDescent="0.25">
      <c r="A24" t="s">
        <v>407</v>
      </c>
      <c r="B24" t="s">
        <v>407</v>
      </c>
      <c r="C24" t="s">
        <v>407</v>
      </c>
      <c r="D24" t="s">
        <v>407</v>
      </c>
      <c r="E24" t="s">
        <v>407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407</v>
      </c>
      <c r="N24" t="s">
        <v>407</v>
      </c>
      <c r="O24" t="s">
        <v>407</v>
      </c>
      <c r="P24" t="s">
        <v>407</v>
      </c>
      <c r="Q24" t="s">
        <v>407</v>
      </c>
      <c r="R24" t="s">
        <v>407</v>
      </c>
      <c r="S24" t="s">
        <v>407</v>
      </c>
      <c r="T24" t="s">
        <v>407</v>
      </c>
      <c r="U24" t="s">
        <v>407</v>
      </c>
      <c r="V24" t="s">
        <v>407</v>
      </c>
      <c r="W24" t="s">
        <v>407</v>
      </c>
      <c r="X24" t="s">
        <v>407</v>
      </c>
      <c r="Y24" t="s">
        <v>407</v>
      </c>
      <c r="Z24" t="s">
        <v>407</v>
      </c>
      <c r="AA24" t="s">
        <v>407</v>
      </c>
      <c r="AB24" t="s">
        <v>407</v>
      </c>
      <c r="AC24" t="s">
        <v>929</v>
      </c>
      <c r="AD24" t="s">
        <v>928</v>
      </c>
      <c r="AE24">
        <v>10</v>
      </c>
      <c r="AF24">
        <v>3</v>
      </c>
      <c r="AH24" t="s">
        <v>408</v>
      </c>
      <c r="AJ24" t="s">
        <v>37</v>
      </c>
      <c r="AK24" t="s">
        <v>115</v>
      </c>
      <c r="AM24">
        <v>2237</v>
      </c>
      <c r="AN24">
        <v>2308</v>
      </c>
    </row>
    <row r="25" spans="1:40" x14ac:dyDescent="0.25">
      <c r="A25" t="s">
        <v>407</v>
      </c>
      <c r="B25" t="s">
        <v>407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407</v>
      </c>
      <c r="N25" t="s">
        <v>407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929</v>
      </c>
      <c r="AD25" t="s">
        <v>928</v>
      </c>
      <c r="AE25">
        <v>10</v>
      </c>
      <c r="AF25">
        <v>4</v>
      </c>
      <c r="AH25" t="s">
        <v>408</v>
      </c>
      <c r="AJ25" t="s">
        <v>37</v>
      </c>
      <c r="AK25" t="s">
        <v>115</v>
      </c>
      <c r="AM25">
        <v>1014</v>
      </c>
      <c r="AN25">
        <v>1654</v>
      </c>
    </row>
    <row r="26" spans="1:40" x14ac:dyDescent="0.25">
      <c r="A26" t="s">
        <v>407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929</v>
      </c>
      <c r="AD26" t="s">
        <v>928</v>
      </c>
      <c r="AE26">
        <v>10</v>
      </c>
      <c r="AF26">
        <v>5</v>
      </c>
      <c r="AH26" t="s">
        <v>408</v>
      </c>
      <c r="AJ26" t="s">
        <v>37</v>
      </c>
      <c r="AK26" t="s">
        <v>115</v>
      </c>
      <c r="AM26">
        <v>1175</v>
      </c>
      <c r="AN26">
        <v>2717</v>
      </c>
    </row>
    <row r="27" spans="1:40" x14ac:dyDescent="0.25">
      <c r="A27" t="s">
        <v>407</v>
      </c>
      <c r="B27" t="s">
        <v>407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929</v>
      </c>
      <c r="AD27" t="s">
        <v>928</v>
      </c>
      <c r="AE27">
        <v>10</v>
      </c>
      <c r="AF27">
        <v>6</v>
      </c>
      <c r="AG27">
        <v>3</v>
      </c>
      <c r="AH27" t="s">
        <v>410</v>
      </c>
      <c r="AJ27" t="s">
        <v>40</v>
      </c>
      <c r="AK27" t="s">
        <v>118</v>
      </c>
      <c r="AM27">
        <v>2859</v>
      </c>
      <c r="AN27">
        <v>3280</v>
      </c>
    </row>
    <row r="28" spans="1:40" x14ac:dyDescent="0.25">
      <c r="A28" t="s">
        <v>407</v>
      </c>
      <c r="B28" t="s">
        <v>407</v>
      </c>
      <c r="C28" t="s">
        <v>407</v>
      </c>
      <c r="D28" t="s">
        <v>407</v>
      </c>
      <c r="E28" t="s">
        <v>407</v>
      </c>
      <c r="F28" t="s">
        <v>407</v>
      </c>
      <c r="G28" t="s">
        <v>407</v>
      </c>
      <c r="H28" t="s">
        <v>407</v>
      </c>
      <c r="I28" t="s">
        <v>407</v>
      </c>
      <c r="J28" t="s">
        <v>407</v>
      </c>
      <c r="K28" t="s">
        <v>407</v>
      </c>
      <c r="L28" t="s">
        <v>407</v>
      </c>
      <c r="M28" t="s">
        <v>407</v>
      </c>
      <c r="N28" t="s">
        <v>407</v>
      </c>
      <c r="O28" t="s">
        <v>407</v>
      </c>
      <c r="P28" t="s">
        <v>407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  <c r="W28" t="s">
        <v>407</v>
      </c>
      <c r="X28" t="s">
        <v>407</v>
      </c>
      <c r="Y28" t="s">
        <v>407</v>
      </c>
      <c r="Z28" t="s">
        <v>407</v>
      </c>
      <c r="AA28" t="s">
        <v>407</v>
      </c>
      <c r="AB28" t="s">
        <v>407</v>
      </c>
      <c r="AC28" t="s">
        <v>929</v>
      </c>
      <c r="AD28" t="s">
        <v>928</v>
      </c>
      <c r="AE28">
        <v>10</v>
      </c>
      <c r="AF28">
        <v>7</v>
      </c>
      <c r="AH28" t="s">
        <v>408</v>
      </c>
      <c r="AJ28" t="s">
        <v>37</v>
      </c>
      <c r="AK28" t="s">
        <v>115</v>
      </c>
      <c r="AM28">
        <v>2110</v>
      </c>
      <c r="AN28">
        <v>2869</v>
      </c>
    </row>
    <row r="29" spans="1:40" x14ac:dyDescent="0.25">
      <c r="A29" t="s">
        <v>407</v>
      </c>
      <c r="B29" t="s">
        <v>407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929</v>
      </c>
      <c r="AD29" t="s">
        <v>928</v>
      </c>
      <c r="AE29">
        <v>10</v>
      </c>
      <c r="AF29">
        <v>8</v>
      </c>
      <c r="AH29" t="s">
        <v>408</v>
      </c>
      <c r="AJ29" t="s">
        <v>37</v>
      </c>
      <c r="AK29" t="s">
        <v>115</v>
      </c>
      <c r="AM29">
        <v>1595</v>
      </c>
      <c r="AN29">
        <v>2041</v>
      </c>
    </row>
    <row r="30" spans="1:40" x14ac:dyDescent="0.25">
      <c r="A30" t="s">
        <v>407</v>
      </c>
      <c r="B30" t="s">
        <v>407</v>
      </c>
      <c r="C30" t="s">
        <v>407</v>
      </c>
      <c r="D30" t="s">
        <v>407</v>
      </c>
      <c r="E30" t="s">
        <v>407</v>
      </c>
      <c r="F30" t="s">
        <v>407</v>
      </c>
      <c r="G30" t="s">
        <v>407</v>
      </c>
      <c r="H30" t="s">
        <v>407</v>
      </c>
      <c r="I30" t="s">
        <v>407</v>
      </c>
      <c r="J30" t="s">
        <v>407</v>
      </c>
      <c r="K30" t="s">
        <v>407</v>
      </c>
      <c r="L30" t="s">
        <v>407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407</v>
      </c>
      <c r="S30" t="s">
        <v>407</v>
      </c>
      <c r="T30" t="s">
        <v>407</v>
      </c>
      <c r="U30" t="s">
        <v>407</v>
      </c>
      <c r="V30" t="s">
        <v>407</v>
      </c>
      <c r="W30" t="s">
        <v>407</v>
      </c>
      <c r="X30" t="s">
        <v>407</v>
      </c>
      <c r="Y30" t="s">
        <v>407</v>
      </c>
      <c r="Z30" t="s">
        <v>407</v>
      </c>
      <c r="AA30" t="s">
        <v>407</v>
      </c>
      <c r="AB30" t="s">
        <v>407</v>
      </c>
      <c r="AC30" t="s">
        <v>929</v>
      </c>
      <c r="AD30" t="s">
        <v>928</v>
      </c>
      <c r="AE30">
        <v>10</v>
      </c>
      <c r="AF30">
        <v>9</v>
      </c>
      <c r="AH30" t="s">
        <v>408</v>
      </c>
      <c r="AJ30" t="s">
        <v>37</v>
      </c>
      <c r="AK30" t="s">
        <v>115</v>
      </c>
      <c r="AM30">
        <v>3048</v>
      </c>
      <c r="AN30">
        <v>830</v>
      </c>
    </row>
    <row r="31" spans="1:40" x14ac:dyDescent="0.25">
      <c r="A31" t="s">
        <v>407</v>
      </c>
      <c r="B31" t="s">
        <v>407</v>
      </c>
      <c r="C31" t="s">
        <v>407</v>
      </c>
      <c r="D31" t="s">
        <v>407</v>
      </c>
      <c r="E31" t="s">
        <v>407</v>
      </c>
      <c r="F31" t="s">
        <v>407</v>
      </c>
      <c r="G31" t="s">
        <v>407</v>
      </c>
      <c r="H31" t="s">
        <v>407</v>
      </c>
      <c r="I31" t="s">
        <v>407</v>
      </c>
      <c r="J31" t="s">
        <v>407</v>
      </c>
      <c r="K31" t="s">
        <v>407</v>
      </c>
      <c r="L31" t="s">
        <v>407</v>
      </c>
      <c r="M31" t="s">
        <v>407</v>
      </c>
      <c r="N31" t="s">
        <v>407</v>
      </c>
      <c r="O31" t="s">
        <v>407</v>
      </c>
      <c r="P31" t="s">
        <v>407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  <c r="W31" t="s">
        <v>407</v>
      </c>
      <c r="X31" t="s">
        <v>407</v>
      </c>
      <c r="Y31" t="s">
        <v>407</v>
      </c>
      <c r="Z31" t="s">
        <v>407</v>
      </c>
      <c r="AA31" t="s">
        <v>407</v>
      </c>
      <c r="AB31" t="s">
        <v>407</v>
      </c>
      <c r="AC31" t="s">
        <v>929</v>
      </c>
      <c r="AD31" t="s">
        <v>928</v>
      </c>
      <c r="AE31">
        <v>10</v>
      </c>
      <c r="AF31">
        <v>10</v>
      </c>
      <c r="AH31" t="s">
        <v>415</v>
      </c>
      <c r="AJ31" t="s">
        <v>44</v>
      </c>
      <c r="AK31" t="s">
        <v>120</v>
      </c>
      <c r="AM31">
        <v>975</v>
      </c>
      <c r="AN31">
        <v>779</v>
      </c>
    </row>
    <row r="32" spans="1:40" x14ac:dyDescent="0.25">
      <c r="A32" t="s">
        <v>407</v>
      </c>
      <c r="B32" t="s">
        <v>407</v>
      </c>
      <c r="C32" t="s">
        <v>407</v>
      </c>
      <c r="D32" t="s">
        <v>407</v>
      </c>
      <c r="E32" t="s">
        <v>407</v>
      </c>
      <c r="F32" t="s">
        <v>407</v>
      </c>
      <c r="G32" t="s">
        <v>407</v>
      </c>
      <c r="H32" t="s">
        <v>407</v>
      </c>
      <c r="I32" t="s">
        <v>407</v>
      </c>
      <c r="J32" t="s">
        <v>407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407</v>
      </c>
      <c r="S32" t="s">
        <v>407</v>
      </c>
      <c r="T32" t="s">
        <v>407</v>
      </c>
      <c r="U32" t="s">
        <v>407</v>
      </c>
      <c r="V32" t="s">
        <v>407</v>
      </c>
      <c r="W32" t="s">
        <v>407</v>
      </c>
      <c r="X32" t="s">
        <v>407</v>
      </c>
      <c r="Y32" t="s">
        <v>407</v>
      </c>
      <c r="Z32" t="s">
        <v>407</v>
      </c>
      <c r="AA32" t="s">
        <v>407</v>
      </c>
      <c r="AB32" t="s">
        <v>407</v>
      </c>
      <c r="AC32" t="s">
        <v>931</v>
      </c>
      <c r="AD32" t="s">
        <v>930</v>
      </c>
      <c r="AE32">
        <v>10</v>
      </c>
      <c r="AF32">
        <v>1</v>
      </c>
      <c r="AG32">
        <v>1</v>
      </c>
      <c r="AH32" t="s">
        <v>412</v>
      </c>
      <c r="AJ32" t="s">
        <v>42</v>
      </c>
      <c r="AK32" t="s">
        <v>114</v>
      </c>
      <c r="AM32">
        <v>2091</v>
      </c>
      <c r="AN32">
        <v>3374</v>
      </c>
    </row>
    <row r="33" spans="1:40" x14ac:dyDescent="0.25">
      <c r="A33" t="s">
        <v>407</v>
      </c>
      <c r="B33" t="s">
        <v>407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407</v>
      </c>
      <c r="U33" t="s">
        <v>407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  <c r="AB33" t="s">
        <v>407</v>
      </c>
      <c r="AC33" t="s">
        <v>931</v>
      </c>
      <c r="AD33" t="s">
        <v>930</v>
      </c>
      <c r="AE33">
        <v>10</v>
      </c>
      <c r="AF33">
        <v>2</v>
      </c>
      <c r="AH33" t="s">
        <v>416</v>
      </c>
      <c r="AJ33" t="s">
        <v>46</v>
      </c>
      <c r="AK33" t="s">
        <v>115</v>
      </c>
      <c r="AM33">
        <v>1275</v>
      </c>
      <c r="AN33">
        <v>1261</v>
      </c>
    </row>
    <row r="34" spans="1:40" x14ac:dyDescent="0.25">
      <c r="A34" t="s">
        <v>407</v>
      </c>
      <c r="B34" t="s">
        <v>407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  <c r="K34" t="s">
        <v>407</v>
      </c>
      <c r="L34" t="s">
        <v>407</v>
      </c>
      <c r="M34" t="s">
        <v>407</v>
      </c>
      <c r="N34" t="s">
        <v>407</v>
      </c>
      <c r="O34" t="s">
        <v>407</v>
      </c>
      <c r="P34" t="s">
        <v>407</v>
      </c>
      <c r="Q34" t="s">
        <v>407</v>
      </c>
      <c r="R34" t="s">
        <v>407</v>
      </c>
      <c r="S34" t="s">
        <v>407</v>
      </c>
      <c r="T34" t="s">
        <v>407</v>
      </c>
      <c r="U34" t="s">
        <v>407</v>
      </c>
      <c r="V34" t="s">
        <v>407</v>
      </c>
      <c r="W34" t="s">
        <v>407</v>
      </c>
      <c r="X34" t="s">
        <v>407</v>
      </c>
      <c r="Y34" t="s">
        <v>407</v>
      </c>
      <c r="Z34" t="s">
        <v>407</v>
      </c>
      <c r="AA34" t="s">
        <v>407</v>
      </c>
      <c r="AB34" t="s">
        <v>407</v>
      </c>
      <c r="AC34" t="s">
        <v>931</v>
      </c>
      <c r="AD34" t="s">
        <v>930</v>
      </c>
      <c r="AE34">
        <v>10</v>
      </c>
      <c r="AF34">
        <v>3</v>
      </c>
      <c r="AG34">
        <v>3</v>
      </c>
      <c r="AH34" t="s">
        <v>410</v>
      </c>
      <c r="AJ34" t="s">
        <v>40</v>
      </c>
      <c r="AK34" t="s">
        <v>118</v>
      </c>
      <c r="AM34">
        <v>1725</v>
      </c>
      <c r="AN34">
        <v>3356</v>
      </c>
    </row>
    <row r="35" spans="1:40" x14ac:dyDescent="0.25">
      <c r="A35" t="s">
        <v>407</v>
      </c>
      <c r="B35" t="s">
        <v>407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407</v>
      </c>
      <c r="U35" t="s">
        <v>407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931</v>
      </c>
      <c r="AD35" t="s">
        <v>930</v>
      </c>
      <c r="AE35">
        <v>10</v>
      </c>
      <c r="AF35">
        <v>4</v>
      </c>
      <c r="AH35" t="s">
        <v>411</v>
      </c>
      <c r="AJ35" t="s">
        <v>41</v>
      </c>
      <c r="AK35" t="s">
        <v>119</v>
      </c>
      <c r="AM35">
        <v>3902</v>
      </c>
      <c r="AN35">
        <v>2270</v>
      </c>
    </row>
    <row r="36" spans="1:40" x14ac:dyDescent="0.25">
      <c r="A36" t="s">
        <v>407</v>
      </c>
      <c r="B36" t="s">
        <v>407</v>
      </c>
      <c r="C36" t="s">
        <v>407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  <c r="AB36" t="s">
        <v>407</v>
      </c>
      <c r="AC36" t="s">
        <v>931</v>
      </c>
      <c r="AD36" t="s">
        <v>930</v>
      </c>
      <c r="AE36">
        <v>10</v>
      </c>
      <c r="AF36">
        <v>5</v>
      </c>
      <c r="AH36" t="s">
        <v>408</v>
      </c>
      <c r="AJ36" t="s">
        <v>37</v>
      </c>
      <c r="AK36" t="s">
        <v>115</v>
      </c>
      <c r="AM36">
        <v>2570</v>
      </c>
      <c r="AN36">
        <v>2950</v>
      </c>
    </row>
    <row r="37" spans="1:40" x14ac:dyDescent="0.25">
      <c r="A37" t="s">
        <v>407</v>
      </c>
      <c r="B37" t="s">
        <v>407</v>
      </c>
      <c r="C37" t="s">
        <v>407</v>
      </c>
      <c r="D37" t="s">
        <v>407</v>
      </c>
      <c r="E37" t="s">
        <v>407</v>
      </c>
      <c r="F37" t="s">
        <v>407</v>
      </c>
      <c r="G37" t="s">
        <v>407</v>
      </c>
      <c r="H37" t="s">
        <v>407</v>
      </c>
      <c r="I37" t="s">
        <v>407</v>
      </c>
      <c r="J37" t="s">
        <v>407</v>
      </c>
      <c r="K37" t="s">
        <v>407</v>
      </c>
      <c r="L37" t="s">
        <v>407</v>
      </c>
      <c r="M37" t="s">
        <v>407</v>
      </c>
      <c r="N37" t="s">
        <v>407</v>
      </c>
      <c r="O37" t="s">
        <v>407</v>
      </c>
      <c r="P37" t="s">
        <v>407</v>
      </c>
      <c r="Q37" t="s">
        <v>407</v>
      </c>
      <c r="R37" t="s">
        <v>407</v>
      </c>
      <c r="S37" t="s">
        <v>407</v>
      </c>
      <c r="T37" t="s">
        <v>407</v>
      </c>
      <c r="U37" t="s">
        <v>407</v>
      </c>
      <c r="V37" t="s">
        <v>407</v>
      </c>
      <c r="W37" t="s">
        <v>407</v>
      </c>
      <c r="X37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931</v>
      </c>
      <c r="AD37" t="s">
        <v>930</v>
      </c>
      <c r="AE37">
        <v>10</v>
      </c>
      <c r="AF37">
        <v>6</v>
      </c>
      <c r="AG37">
        <v>1</v>
      </c>
      <c r="AH37" t="s">
        <v>450</v>
      </c>
      <c r="AJ37" t="s">
        <v>67</v>
      </c>
      <c r="AK37" t="s">
        <v>114</v>
      </c>
      <c r="AM37">
        <v>3321</v>
      </c>
      <c r="AN37">
        <v>1476</v>
      </c>
    </row>
    <row r="38" spans="1:40" x14ac:dyDescent="0.25">
      <c r="A38" t="s">
        <v>407</v>
      </c>
      <c r="B38" t="s">
        <v>407</v>
      </c>
      <c r="C38" t="s">
        <v>407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407</v>
      </c>
      <c r="X38" t="s">
        <v>407</v>
      </c>
      <c r="Y38" t="s">
        <v>407</v>
      </c>
      <c r="Z38" t="s">
        <v>407</v>
      </c>
      <c r="AA38" t="s">
        <v>407</v>
      </c>
      <c r="AB38" t="s">
        <v>407</v>
      </c>
      <c r="AC38" t="s">
        <v>931</v>
      </c>
      <c r="AD38" t="s">
        <v>930</v>
      </c>
      <c r="AE38">
        <v>10</v>
      </c>
      <c r="AF38">
        <v>7</v>
      </c>
      <c r="AH38" t="s">
        <v>408</v>
      </c>
      <c r="AJ38" t="s">
        <v>37</v>
      </c>
      <c r="AK38" t="s">
        <v>115</v>
      </c>
      <c r="AM38">
        <v>3911</v>
      </c>
      <c r="AN38">
        <v>805</v>
      </c>
    </row>
    <row r="39" spans="1:40" x14ac:dyDescent="0.25">
      <c r="A39" t="s">
        <v>407</v>
      </c>
      <c r="B39" t="s">
        <v>407</v>
      </c>
      <c r="C39" t="s">
        <v>407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407</v>
      </c>
      <c r="U39" t="s">
        <v>407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  <c r="AB39" t="s">
        <v>407</v>
      </c>
      <c r="AC39" t="s">
        <v>931</v>
      </c>
      <c r="AD39" t="s">
        <v>930</v>
      </c>
      <c r="AE39">
        <v>10</v>
      </c>
      <c r="AF39">
        <v>8</v>
      </c>
      <c r="AH39" t="s">
        <v>415</v>
      </c>
      <c r="AJ39" t="s">
        <v>44</v>
      </c>
      <c r="AK39" t="s">
        <v>120</v>
      </c>
      <c r="AM39">
        <v>1502</v>
      </c>
      <c r="AN39">
        <v>496</v>
      </c>
    </row>
    <row r="40" spans="1:40" x14ac:dyDescent="0.25">
      <c r="A40" t="s">
        <v>407</v>
      </c>
      <c r="B40" t="s">
        <v>407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  <c r="O40" t="s">
        <v>407</v>
      </c>
      <c r="P40" t="s">
        <v>407</v>
      </c>
      <c r="Q40" t="s">
        <v>407</v>
      </c>
      <c r="R40" t="s">
        <v>407</v>
      </c>
      <c r="S40" t="s">
        <v>407</v>
      </c>
      <c r="T40" t="s">
        <v>407</v>
      </c>
      <c r="U40" t="s">
        <v>407</v>
      </c>
      <c r="V40" t="s">
        <v>407</v>
      </c>
      <c r="W40" t="s">
        <v>407</v>
      </c>
      <c r="X40" t="s">
        <v>407</v>
      </c>
      <c r="Y40" t="s">
        <v>407</v>
      </c>
      <c r="Z40" t="s">
        <v>407</v>
      </c>
      <c r="AA40" t="s">
        <v>407</v>
      </c>
      <c r="AB40" t="s">
        <v>407</v>
      </c>
      <c r="AC40" t="s">
        <v>931</v>
      </c>
      <c r="AD40" t="s">
        <v>930</v>
      </c>
      <c r="AE40">
        <v>10</v>
      </c>
      <c r="AF40">
        <v>9</v>
      </c>
      <c r="AH40" t="s">
        <v>408</v>
      </c>
      <c r="AJ40" t="s">
        <v>37</v>
      </c>
      <c r="AK40" t="s">
        <v>115</v>
      </c>
      <c r="AM40">
        <v>3625</v>
      </c>
      <c r="AN40">
        <v>454</v>
      </c>
    </row>
    <row r="41" spans="1:40" x14ac:dyDescent="0.25">
      <c r="A41" t="s">
        <v>407</v>
      </c>
      <c r="B41" t="s">
        <v>407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407</v>
      </c>
      <c r="U41" t="s">
        <v>407</v>
      </c>
      <c r="V41" t="s">
        <v>407</v>
      </c>
      <c r="W41" t="s">
        <v>407</v>
      </c>
      <c r="X41" t="s">
        <v>407</v>
      </c>
      <c r="Y41" t="s">
        <v>407</v>
      </c>
      <c r="Z41" t="s">
        <v>407</v>
      </c>
      <c r="AA41" t="s">
        <v>407</v>
      </c>
      <c r="AB41" t="s">
        <v>407</v>
      </c>
      <c r="AC41" t="s">
        <v>931</v>
      </c>
      <c r="AD41" t="s">
        <v>930</v>
      </c>
      <c r="AE41">
        <v>10</v>
      </c>
      <c r="AF41">
        <v>10</v>
      </c>
      <c r="AH41" t="s">
        <v>411</v>
      </c>
      <c r="AJ41" t="s">
        <v>41</v>
      </c>
      <c r="AK41" t="s">
        <v>119</v>
      </c>
      <c r="AM41">
        <v>3963</v>
      </c>
      <c r="AN41">
        <v>2289</v>
      </c>
    </row>
    <row r="42" spans="1:40" x14ac:dyDescent="0.25">
      <c r="A42" t="s">
        <v>407</v>
      </c>
      <c r="B42" t="s">
        <v>407</v>
      </c>
      <c r="C42" t="s">
        <v>407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  <c r="AB42" t="s">
        <v>407</v>
      </c>
      <c r="AC42" t="s">
        <v>933</v>
      </c>
      <c r="AD42" t="s">
        <v>932</v>
      </c>
      <c r="AE42">
        <v>10</v>
      </c>
      <c r="AF42">
        <v>1</v>
      </c>
      <c r="AH42" t="s">
        <v>408</v>
      </c>
      <c r="AJ42" t="s">
        <v>37</v>
      </c>
      <c r="AK42" t="s">
        <v>115</v>
      </c>
      <c r="AM42">
        <v>1122</v>
      </c>
      <c r="AN42">
        <v>3444</v>
      </c>
    </row>
    <row r="43" spans="1:40" x14ac:dyDescent="0.25">
      <c r="A43" t="s">
        <v>407</v>
      </c>
      <c r="B43" t="s">
        <v>407</v>
      </c>
      <c r="C43" t="s">
        <v>407</v>
      </c>
      <c r="D43" t="s">
        <v>407</v>
      </c>
      <c r="E43" t="s">
        <v>407</v>
      </c>
      <c r="F43" t="s">
        <v>407</v>
      </c>
      <c r="G43" t="s">
        <v>407</v>
      </c>
      <c r="H43" t="s">
        <v>407</v>
      </c>
      <c r="I43" t="s">
        <v>407</v>
      </c>
      <c r="J43" t="s">
        <v>407</v>
      </c>
      <c r="K43" t="s">
        <v>407</v>
      </c>
      <c r="L43" t="s">
        <v>407</v>
      </c>
      <c r="M43" t="s">
        <v>407</v>
      </c>
      <c r="N43" t="s">
        <v>407</v>
      </c>
      <c r="O43" t="s">
        <v>407</v>
      </c>
      <c r="P43" t="s">
        <v>407</v>
      </c>
      <c r="Q43" t="s">
        <v>407</v>
      </c>
      <c r="R43" t="s">
        <v>407</v>
      </c>
      <c r="S43" t="s">
        <v>407</v>
      </c>
      <c r="T43" t="s">
        <v>407</v>
      </c>
      <c r="U43" t="s">
        <v>407</v>
      </c>
      <c r="V43" t="s">
        <v>407</v>
      </c>
      <c r="W43" t="s">
        <v>407</v>
      </c>
      <c r="X43" t="s">
        <v>407</v>
      </c>
      <c r="Y43" t="s">
        <v>407</v>
      </c>
      <c r="Z43" t="s">
        <v>407</v>
      </c>
      <c r="AA43" t="s">
        <v>407</v>
      </c>
      <c r="AB43" t="s">
        <v>407</v>
      </c>
      <c r="AC43" t="s">
        <v>933</v>
      </c>
      <c r="AD43" t="s">
        <v>932</v>
      </c>
      <c r="AE43">
        <v>10</v>
      </c>
      <c r="AF43">
        <v>2</v>
      </c>
      <c r="AG43">
        <v>3</v>
      </c>
      <c r="AH43" t="s">
        <v>410</v>
      </c>
      <c r="AJ43" t="s">
        <v>40</v>
      </c>
      <c r="AK43" t="s">
        <v>118</v>
      </c>
      <c r="AM43">
        <v>2309</v>
      </c>
      <c r="AN43">
        <v>1780</v>
      </c>
    </row>
    <row r="44" spans="1:40" x14ac:dyDescent="0.25">
      <c r="A44" t="s">
        <v>407</v>
      </c>
      <c r="B44" t="s">
        <v>407</v>
      </c>
      <c r="C44" t="s">
        <v>407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  <c r="AB44" t="s">
        <v>407</v>
      </c>
      <c r="AC44" t="s">
        <v>933</v>
      </c>
      <c r="AD44" t="s">
        <v>932</v>
      </c>
      <c r="AE44">
        <v>10</v>
      </c>
      <c r="AF44">
        <v>3</v>
      </c>
      <c r="AG44">
        <v>3</v>
      </c>
      <c r="AH44" t="s">
        <v>410</v>
      </c>
      <c r="AJ44" t="s">
        <v>40</v>
      </c>
      <c r="AK44" t="s">
        <v>118</v>
      </c>
      <c r="AM44">
        <v>2810</v>
      </c>
      <c r="AN44">
        <v>1079</v>
      </c>
    </row>
    <row r="45" spans="1:40" x14ac:dyDescent="0.25">
      <c r="A45" t="s">
        <v>407</v>
      </c>
      <c r="B45" t="s">
        <v>407</v>
      </c>
      <c r="C45" t="s">
        <v>407</v>
      </c>
      <c r="D45" t="s">
        <v>407</v>
      </c>
      <c r="E45" t="s">
        <v>407</v>
      </c>
      <c r="F45" t="s">
        <v>407</v>
      </c>
      <c r="G45" t="s">
        <v>407</v>
      </c>
      <c r="H45" t="s">
        <v>407</v>
      </c>
      <c r="I45" t="s">
        <v>407</v>
      </c>
      <c r="J45" t="s">
        <v>407</v>
      </c>
      <c r="K45" t="s">
        <v>407</v>
      </c>
      <c r="L45" t="s">
        <v>407</v>
      </c>
      <c r="M45" t="s">
        <v>407</v>
      </c>
      <c r="N45" t="s">
        <v>407</v>
      </c>
      <c r="O45" t="s">
        <v>407</v>
      </c>
      <c r="P45" t="s">
        <v>407</v>
      </c>
      <c r="Q45" t="s">
        <v>407</v>
      </c>
      <c r="R45" t="s">
        <v>407</v>
      </c>
      <c r="S45" t="s">
        <v>407</v>
      </c>
      <c r="T45" t="s">
        <v>407</v>
      </c>
      <c r="U45" t="s">
        <v>407</v>
      </c>
      <c r="V45" t="s">
        <v>407</v>
      </c>
      <c r="W45" t="s">
        <v>407</v>
      </c>
      <c r="X45" t="s">
        <v>407</v>
      </c>
      <c r="Y45" t="s">
        <v>407</v>
      </c>
      <c r="Z45" t="s">
        <v>407</v>
      </c>
      <c r="AA45" t="s">
        <v>407</v>
      </c>
      <c r="AB45" t="s">
        <v>407</v>
      </c>
      <c r="AC45" t="s">
        <v>933</v>
      </c>
      <c r="AD45" t="s">
        <v>932</v>
      </c>
      <c r="AE45">
        <v>10</v>
      </c>
      <c r="AF45">
        <v>4</v>
      </c>
      <c r="AH45" t="s">
        <v>408</v>
      </c>
      <c r="AJ45" t="s">
        <v>37</v>
      </c>
      <c r="AK45" t="s">
        <v>115</v>
      </c>
      <c r="AM45">
        <v>3857</v>
      </c>
      <c r="AN45">
        <v>1084</v>
      </c>
    </row>
    <row r="46" spans="1:40" x14ac:dyDescent="0.25">
      <c r="A46" t="s">
        <v>407</v>
      </c>
      <c r="B46" t="s">
        <v>407</v>
      </c>
      <c r="C46" t="s">
        <v>407</v>
      </c>
      <c r="D46" t="s">
        <v>407</v>
      </c>
      <c r="E46" t="s">
        <v>407</v>
      </c>
      <c r="F46" t="s">
        <v>407</v>
      </c>
      <c r="G46" t="s">
        <v>407</v>
      </c>
      <c r="H46" t="s">
        <v>407</v>
      </c>
      <c r="I46" t="s">
        <v>407</v>
      </c>
      <c r="J46" t="s">
        <v>407</v>
      </c>
      <c r="K46" t="s">
        <v>407</v>
      </c>
      <c r="L46" t="s">
        <v>407</v>
      </c>
      <c r="M46" t="s">
        <v>407</v>
      </c>
      <c r="N46" t="s">
        <v>407</v>
      </c>
      <c r="O46" t="s">
        <v>407</v>
      </c>
      <c r="P46" t="s">
        <v>407</v>
      </c>
      <c r="Q46" t="s">
        <v>407</v>
      </c>
      <c r="R46" t="s">
        <v>407</v>
      </c>
      <c r="S46" t="s">
        <v>407</v>
      </c>
      <c r="T46" t="s">
        <v>407</v>
      </c>
      <c r="U46" t="s">
        <v>407</v>
      </c>
      <c r="V46" t="s">
        <v>407</v>
      </c>
      <c r="W46" t="s">
        <v>407</v>
      </c>
      <c r="X46" t="s">
        <v>407</v>
      </c>
      <c r="Y46" t="s">
        <v>407</v>
      </c>
      <c r="Z46" t="s">
        <v>407</v>
      </c>
      <c r="AA46" t="s">
        <v>407</v>
      </c>
      <c r="AB46" t="s">
        <v>407</v>
      </c>
      <c r="AC46" t="s">
        <v>933</v>
      </c>
      <c r="AD46" t="s">
        <v>932</v>
      </c>
      <c r="AE46">
        <v>10</v>
      </c>
      <c r="AF46">
        <v>5</v>
      </c>
      <c r="AG46">
        <v>3</v>
      </c>
      <c r="AH46" t="s">
        <v>410</v>
      </c>
      <c r="AJ46" t="s">
        <v>40</v>
      </c>
      <c r="AK46" t="s">
        <v>118</v>
      </c>
      <c r="AM46">
        <v>3761</v>
      </c>
      <c r="AN46">
        <v>3266</v>
      </c>
    </row>
    <row r="47" spans="1:40" x14ac:dyDescent="0.25">
      <c r="A47" t="s">
        <v>407</v>
      </c>
      <c r="B47" t="s">
        <v>407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  <c r="I47" t="s">
        <v>407</v>
      </c>
      <c r="J47" t="s">
        <v>407</v>
      </c>
      <c r="K47" t="s">
        <v>407</v>
      </c>
      <c r="L47" t="s">
        <v>407</v>
      </c>
      <c r="M47" t="s">
        <v>407</v>
      </c>
      <c r="N47" t="s">
        <v>407</v>
      </c>
      <c r="O47" t="s">
        <v>407</v>
      </c>
      <c r="P47" t="s">
        <v>407</v>
      </c>
      <c r="Q47" t="s">
        <v>407</v>
      </c>
      <c r="R47" t="s">
        <v>407</v>
      </c>
      <c r="S47" t="s">
        <v>407</v>
      </c>
      <c r="T47" t="s">
        <v>407</v>
      </c>
      <c r="U47" t="s">
        <v>407</v>
      </c>
      <c r="V47" t="s">
        <v>407</v>
      </c>
      <c r="W47" t="s">
        <v>407</v>
      </c>
      <c r="X47" t="s">
        <v>407</v>
      </c>
      <c r="Y47" t="s">
        <v>407</v>
      </c>
      <c r="Z47" t="s">
        <v>407</v>
      </c>
      <c r="AA47" t="s">
        <v>407</v>
      </c>
      <c r="AB47" t="s">
        <v>407</v>
      </c>
      <c r="AC47" t="s">
        <v>933</v>
      </c>
      <c r="AD47" t="s">
        <v>932</v>
      </c>
      <c r="AE47">
        <v>10</v>
      </c>
      <c r="AF47">
        <v>6</v>
      </c>
      <c r="AH47" t="s">
        <v>408</v>
      </c>
      <c r="AJ47" t="s">
        <v>37</v>
      </c>
      <c r="AK47" t="s">
        <v>115</v>
      </c>
      <c r="AM47">
        <v>1173</v>
      </c>
      <c r="AN47">
        <v>514</v>
      </c>
    </row>
    <row r="48" spans="1:40" x14ac:dyDescent="0.25">
      <c r="A48" t="s">
        <v>407</v>
      </c>
      <c r="B48" t="s">
        <v>407</v>
      </c>
      <c r="C48" t="s">
        <v>407</v>
      </c>
      <c r="D48" t="s">
        <v>407</v>
      </c>
      <c r="E48" t="s">
        <v>407</v>
      </c>
      <c r="F48" t="s">
        <v>407</v>
      </c>
      <c r="G48" t="s">
        <v>407</v>
      </c>
      <c r="H48" t="s">
        <v>407</v>
      </c>
      <c r="I48" t="s">
        <v>407</v>
      </c>
      <c r="J48" t="s">
        <v>407</v>
      </c>
      <c r="K48" t="s">
        <v>407</v>
      </c>
      <c r="L48" t="s">
        <v>407</v>
      </c>
      <c r="M48" t="s">
        <v>407</v>
      </c>
      <c r="N48" t="s">
        <v>407</v>
      </c>
      <c r="O48" t="s">
        <v>407</v>
      </c>
      <c r="P48" t="s">
        <v>407</v>
      </c>
      <c r="Q48" t="s">
        <v>407</v>
      </c>
      <c r="R48" t="s">
        <v>407</v>
      </c>
      <c r="S48" t="s">
        <v>407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407</v>
      </c>
      <c r="Z48" t="s">
        <v>407</v>
      </c>
      <c r="AA48" t="s">
        <v>407</v>
      </c>
      <c r="AB48" t="s">
        <v>407</v>
      </c>
      <c r="AC48" t="s">
        <v>933</v>
      </c>
      <c r="AD48" t="s">
        <v>932</v>
      </c>
      <c r="AE48">
        <v>10</v>
      </c>
      <c r="AF48">
        <v>7</v>
      </c>
      <c r="AH48" t="s">
        <v>415</v>
      </c>
      <c r="AJ48" t="s">
        <v>44</v>
      </c>
      <c r="AK48" t="s">
        <v>120</v>
      </c>
      <c r="AM48">
        <v>2257</v>
      </c>
      <c r="AN48">
        <v>2432</v>
      </c>
    </row>
    <row r="49" spans="1:40" x14ac:dyDescent="0.25">
      <c r="A49" t="s">
        <v>407</v>
      </c>
      <c r="B49" t="s">
        <v>407</v>
      </c>
      <c r="C49" t="s">
        <v>407</v>
      </c>
      <c r="D49" t="s">
        <v>407</v>
      </c>
      <c r="E49" t="s">
        <v>407</v>
      </c>
      <c r="F49" t="s">
        <v>407</v>
      </c>
      <c r="G49" t="s">
        <v>407</v>
      </c>
      <c r="H49" t="s">
        <v>407</v>
      </c>
      <c r="I49" t="s">
        <v>407</v>
      </c>
      <c r="J49" t="s">
        <v>407</v>
      </c>
      <c r="K49" t="s">
        <v>407</v>
      </c>
      <c r="L49" t="s">
        <v>407</v>
      </c>
      <c r="M49" t="s">
        <v>407</v>
      </c>
      <c r="N49" t="s">
        <v>407</v>
      </c>
      <c r="O49" t="s">
        <v>407</v>
      </c>
      <c r="P49" t="s">
        <v>407</v>
      </c>
      <c r="Q49" t="s">
        <v>407</v>
      </c>
      <c r="R49" t="s">
        <v>407</v>
      </c>
      <c r="S49" t="s">
        <v>407</v>
      </c>
      <c r="T49" t="s">
        <v>407</v>
      </c>
      <c r="U49" t="s">
        <v>407</v>
      </c>
      <c r="V49" t="s">
        <v>407</v>
      </c>
      <c r="W49" t="s">
        <v>407</v>
      </c>
      <c r="X49" t="s">
        <v>407</v>
      </c>
      <c r="Y49" t="s">
        <v>407</v>
      </c>
      <c r="Z49" t="s">
        <v>407</v>
      </c>
      <c r="AA49" t="s">
        <v>407</v>
      </c>
      <c r="AB49" t="s">
        <v>407</v>
      </c>
      <c r="AC49" t="s">
        <v>933</v>
      </c>
      <c r="AD49" t="s">
        <v>932</v>
      </c>
      <c r="AE49">
        <v>10</v>
      </c>
      <c r="AF49">
        <v>8</v>
      </c>
      <c r="AH49" t="s">
        <v>408</v>
      </c>
      <c r="AJ49" t="s">
        <v>37</v>
      </c>
      <c r="AK49" t="s">
        <v>115</v>
      </c>
      <c r="AM49">
        <v>3866</v>
      </c>
      <c r="AN49">
        <v>1120</v>
      </c>
    </row>
    <row r="50" spans="1:40" x14ac:dyDescent="0.25">
      <c r="A50" t="s">
        <v>407</v>
      </c>
      <c r="B50" t="s">
        <v>407</v>
      </c>
      <c r="C50" t="s">
        <v>407</v>
      </c>
      <c r="D50" t="s">
        <v>407</v>
      </c>
      <c r="E50" t="s">
        <v>407</v>
      </c>
      <c r="F50" t="s">
        <v>407</v>
      </c>
      <c r="G50" t="s">
        <v>407</v>
      </c>
      <c r="H50" t="s">
        <v>407</v>
      </c>
      <c r="I50" t="s">
        <v>407</v>
      </c>
      <c r="J50" t="s">
        <v>407</v>
      </c>
      <c r="K50" t="s">
        <v>407</v>
      </c>
      <c r="L50" t="s">
        <v>407</v>
      </c>
      <c r="M50" t="s">
        <v>407</v>
      </c>
      <c r="N50" t="s">
        <v>407</v>
      </c>
      <c r="O50" t="s">
        <v>407</v>
      </c>
      <c r="P50" t="s">
        <v>407</v>
      </c>
      <c r="Q50" t="s">
        <v>407</v>
      </c>
      <c r="R50" t="s">
        <v>407</v>
      </c>
      <c r="S50" t="s">
        <v>407</v>
      </c>
      <c r="T50" t="s">
        <v>407</v>
      </c>
      <c r="U50" t="s">
        <v>407</v>
      </c>
      <c r="V50" t="s">
        <v>407</v>
      </c>
      <c r="W50" t="s">
        <v>407</v>
      </c>
      <c r="X50" t="s">
        <v>407</v>
      </c>
      <c r="Y50" t="s">
        <v>407</v>
      </c>
      <c r="Z50" t="s">
        <v>407</v>
      </c>
      <c r="AA50" t="s">
        <v>407</v>
      </c>
      <c r="AB50" t="s">
        <v>407</v>
      </c>
      <c r="AC50" t="s">
        <v>933</v>
      </c>
      <c r="AD50" t="s">
        <v>932</v>
      </c>
      <c r="AE50">
        <v>10</v>
      </c>
      <c r="AF50">
        <v>9</v>
      </c>
      <c r="AG50">
        <v>3</v>
      </c>
      <c r="AH50" t="s">
        <v>410</v>
      </c>
      <c r="AJ50" t="s">
        <v>40</v>
      </c>
      <c r="AK50" t="s">
        <v>118</v>
      </c>
      <c r="AM50">
        <v>3720</v>
      </c>
      <c r="AN50">
        <v>3291</v>
      </c>
    </row>
    <row r="51" spans="1:40" x14ac:dyDescent="0.25">
      <c r="A51" t="s">
        <v>407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  <c r="N51" t="s">
        <v>407</v>
      </c>
      <c r="O51" t="s">
        <v>407</v>
      </c>
      <c r="P51" t="s">
        <v>407</v>
      </c>
      <c r="Q51" t="s">
        <v>407</v>
      </c>
      <c r="R51" t="s">
        <v>407</v>
      </c>
      <c r="S51" t="s">
        <v>407</v>
      </c>
      <c r="T51" t="s">
        <v>407</v>
      </c>
      <c r="U51" t="s">
        <v>407</v>
      </c>
      <c r="V51" t="s">
        <v>407</v>
      </c>
      <c r="W51" t="s">
        <v>407</v>
      </c>
      <c r="X51" t="s">
        <v>407</v>
      </c>
      <c r="Y51" t="s">
        <v>407</v>
      </c>
      <c r="Z51" t="s">
        <v>407</v>
      </c>
      <c r="AA51" t="s">
        <v>407</v>
      </c>
      <c r="AB51" t="s">
        <v>407</v>
      </c>
      <c r="AC51" t="s">
        <v>933</v>
      </c>
      <c r="AD51" t="s">
        <v>932</v>
      </c>
      <c r="AE51">
        <v>10</v>
      </c>
      <c r="AF51">
        <v>10</v>
      </c>
      <c r="AG51">
        <v>3</v>
      </c>
      <c r="AH51" t="s">
        <v>410</v>
      </c>
      <c r="AJ51" t="s">
        <v>40</v>
      </c>
      <c r="AK51" t="s">
        <v>118</v>
      </c>
      <c r="AM51">
        <v>3904</v>
      </c>
      <c r="AN51">
        <v>1137</v>
      </c>
    </row>
    <row r="52" spans="1:40" x14ac:dyDescent="0.25">
      <c r="A52" t="s">
        <v>407</v>
      </c>
      <c r="B52" t="s">
        <v>407</v>
      </c>
      <c r="C52" t="s">
        <v>407</v>
      </c>
      <c r="D52" t="s">
        <v>407</v>
      </c>
      <c r="E52" t="s">
        <v>407</v>
      </c>
      <c r="F52" t="s">
        <v>407</v>
      </c>
      <c r="G52" t="s">
        <v>407</v>
      </c>
      <c r="H52" t="s">
        <v>407</v>
      </c>
      <c r="I52" t="s">
        <v>407</v>
      </c>
      <c r="J52" t="s">
        <v>407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407</v>
      </c>
      <c r="Q52" t="s">
        <v>407</v>
      </c>
      <c r="R52" t="s">
        <v>407</v>
      </c>
      <c r="S52" t="s">
        <v>407</v>
      </c>
      <c r="T52" t="s">
        <v>407</v>
      </c>
      <c r="U52" t="s">
        <v>407</v>
      </c>
      <c r="V52" t="s">
        <v>407</v>
      </c>
      <c r="W52" t="s">
        <v>407</v>
      </c>
      <c r="X52" t="s">
        <v>407</v>
      </c>
      <c r="Y52" t="s">
        <v>407</v>
      </c>
      <c r="Z52" t="s">
        <v>407</v>
      </c>
      <c r="AA52" t="s">
        <v>407</v>
      </c>
      <c r="AB52" t="s">
        <v>407</v>
      </c>
      <c r="AC52" t="s">
        <v>935</v>
      </c>
      <c r="AD52" t="s">
        <v>934</v>
      </c>
      <c r="AE52">
        <v>10</v>
      </c>
      <c r="AF52">
        <v>1</v>
      </c>
      <c r="AH52" t="s">
        <v>408</v>
      </c>
      <c r="AJ52" t="s">
        <v>37</v>
      </c>
      <c r="AK52" t="s">
        <v>115</v>
      </c>
      <c r="AM52">
        <v>1807</v>
      </c>
      <c r="AN52">
        <v>263</v>
      </c>
    </row>
    <row r="53" spans="1:40" x14ac:dyDescent="0.25">
      <c r="A53" t="s">
        <v>407</v>
      </c>
      <c r="B53" t="s">
        <v>407</v>
      </c>
      <c r="C53" t="s">
        <v>407</v>
      </c>
      <c r="D53" t="s">
        <v>407</v>
      </c>
      <c r="E53" t="s">
        <v>407</v>
      </c>
      <c r="F53" t="s">
        <v>407</v>
      </c>
      <c r="G53" t="s">
        <v>407</v>
      </c>
      <c r="H53" t="s">
        <v>407</v>
      </c>
      <c r="I53" t="s">
        <v>407</v>
      </c>
      <c r="J53" t="s">
        <v>407</v>
      </c>
      <c r="K53" t="s">
        <v>407</v>
      </c>
      <c r="L53" t="s">
        <v>407</v>
      </c>
      <c r="M53" t="s">
        <v>407</v>
      </c>
      <c r="N53" t="s">
        <v>407</v>
      </c>
      <c r="O53" t="s">
        <v>407</v>
      </c>
      <c r="P53" t="s">
        <v>407</v>
      </c>
      <c r="Q53" t="s">
        <v>407</v>
      </c>
      <c r="R53" t="s">
        <v>407</v>
      </c>
      <c r="S53" t="s">
        <v>407</v>
      </c>
      <c r="T53" t="s">
        <v>407</v>
      </c>
      <c r="U53" t="s">
        <v>407</v>
      </c>
      <c r="V53" t="s">
        <v>407</v>
      </c>
      <c r="W53" t="s">
        <v>407</v>
      </c>
      <c r="X53" t="s">
        <v>407</v>
      </c>
      <c r="Y53" t="s">
        <v>407</v>
      </c>
      <c r="Z53" t="s">
        <v>407</v>
      </c>
      <c r="AA53" t="s">
        <v>407</v>
      </c>
      <c r="AB53" t="s">
        <v>407</v>
      </c>
      <c r="AC53" t="s">
        <v>935</v>
      </c>
      <c r="AD53" t="s">
        <v>934</v>
      </c>
      <c r="AE53">
        <v>10</v>
      </c>
      <c r="AF53">
        <v>2</v>
      </c>
      <c r="AG53">
        <v>3</v>
      </c>
      <c r="AH53" t="s">
        <v>410</v>
      </c>
      <c r="AJ53" t="s">
        <v>40</v>
      </c>
      <c r="AK53" t="s">
        <v>118</v>
      </c>
      <c r="AM53">
        <v>3393</v>
      </c>
      <c r="AN53">
        <v>2783</v>
      </c>
    </row>
    <row r="54" spans="1:40" x14ac:dyDescent="0.25">
      <c r="A54" t="s">
        <v>407</v>
      </c>
      <c r="B54" t="s">
        <v>407</v>
      </c>
      <c r="C54" t="s">
        <v>407</v>
      </c>
      <c r="D54" t="s">
        <v>407</v>
      </c>
      <c r="E54" t="s">
        <v>407</v>
      </c>
      <c r="F54" t="s">
        <v>407</v>
      </c>
      <c r="G54" t="s">
        <v>407</v>
      </c>
      <c r="H54" t="s">
        <v>407</v>
      </c>
      <c r="I54" t="s">
        <v>407</v>
      </c>
      <c r="J54" t="s">
        <v>407</v>
      </c>
      <c r="K54" t="s">
        <v>407</v>
      </c>
      <c r="L54" t="s">
        <v>407</v>
      </c>
      <c r="M54" t="s">
        <v>407</v>
      </c>
      <c r="N54" t="s">
        <v>407</v>
      </c>
      <c r="O54" t="s">
        <v>407</v>
      </c>
      <c r="P54" t="s">
        <v>407</v>
      </c>
      <c r="Q54" t="s">
        <v>407</v>
      </c>
      <c r="R54" t="s">
        <v>407</v>
      </c>
      <c r="S54" t="s">
        <v>407</v>
      </c>
      <c r="T54" t="s">
        <v>407</v>
      </c>
      <c r="U54" t="s">
        <v>407</v>
      </c>
      <c r="V54" t="s">
        <v>407</v>
      </c>
      <c r="W54" t="s">
        <v>407</v>
      </c>
      <c r="X54" t="s">
        <v>407</v>
      </c>
      <c r="Y54" t="s">
        <v>407</v>
      </c>
      <c r="Z54" t="s">
        <v>407</v>
      </c>
      <c r="AA54" t="s">
        <v>407</v>
      </c>
      <c r="AB54" t="s">
        <v>407</v>
      </c>
      <c r="AC54" t="s">
        <v>935</v>
      </c>
      <c r="AD54" t="s">
        <v>934</v>
      </c>
      <c r="AE54">
        <v>10</v>
      </c>
      <c r="AF54">
        <v>3</v>
      </c>
      <c r="AH54" t="s">
        <v>408</v>
      </c>
      <c r="AJ54" t="s">
        <v>37</v>
      </c>
      <c r="AK54" t="s">
        <v>115</v>
      </c>
      <c r="AM54">
        <v>1145</v>
      </c>
      <c r="AN54">
        <v>3427</v>
      </c>
    </row>
    <row r="55" spans="1:40" x14ac:dyDescent="0.25">
      <c r="A55" t="s">
        <v>407</v>
      </c>
      <c r="B55" t="s">
        <v>407</v>
      </c>
      <c r="C55" t="s">
        <v>407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  <c r="AB55" t="s">
        <v>407</v>
      </c>
      <c r="AC55" t="s">
        <v>935</v>
      </c>
      <c r="AD55" t="s">
        <v>934</v>
      </c>
      <c r="AE55">
        <v>10</v>
      </c>
      <c r="AF55">
        <v>4</v>
      </c>
      <c r="AH55" t="s">
        <v>415</v>
      </c>
      <c r="AJ55" t="s">
        <v>44</v>
      </c>
      <c r="AK55" t="s">
        <v>120</v>
      </c>
      <c r="AM55">
        <v>4160</v>
      </c>
      <c r="AN55">
        <v>2685</v>
      </c>
    </row>
    <row r="56" spans="1:40" x14ac:dyDescent="0.25">
      <c r="A56" t="s">
        <v>407</v>
      </c>
      <c r="B56" t="s">
        <v>407</v>
      </c>
      <c r="C56" t="s">
        <v>407</v>
      </c>
      <c r="D56" t="s">
        <v>407</v>
      </c>
      <c r="E56" t="s">
        <v>407</v>
      </c>
      <c r="F56" t="s">
        <v>407</v>
      </c>
      <c r="G56" t="s">
        <v>407</v>
      </c>
      <c r="H56" t="s">
        <v>407</v>
      </c>
      <c r="I56" t="s">
        <v>407</v>
      </c>
      <c r="J56" t="s">
        <v>407</v>
      </c>
      <c r="K56" t="s">
        <v>407</v>
      </c>
      <c r="L56" t="s">
        <v>407</v>
      </c>
      <c r="M56" t="s">
        <v>407</v>
      </c>
      <c r="N56" t="s">
        <v>407</v>
      </c>
      <c r="O56" t="s">
        <v>407</v>
      </c>
      <c r="P56" t="s">
        <v>407</v>
      </c>
      <c r="Q56" t="s">
        <v>407</v>
      </c>
      <c r="R56" t="s">
        <v>407</v>
      </c>
      <c r="S56" t="s">
        <v>407</v>
      </c>
      <c r="T56" t="s">
        <v>407</v>
      </c>
      <c r="U56" t="s">
        <v>407</v>
      </c>
      <c r="V56" t="s">
        <v>407</v>
      </c>
      <c r="W56" t="s">
        <v>407</v>
      </c>
      <c r="X56" t="s">
        <v>407</v>
      </c>
      <c r="Y56" t="s">
        <v>407</v>
      </c>
      <c r="Z56" t="s">
        <v>407</v>
      </c>
      <c r="AA56" t="s">
        <v>407</v>
      </c>
      <c r="AB56" t="s">
        <v>407</v>
      </c>
      <c r="AC56" t="s">
        <v>935</v>
      </c>
      <c r="AD56" t="s">
        <v>934</v>
      </c>
      <c r="AE56">
        <v>10</v>
      </c>
      <c r="AF56">
        <v>5</v>
      </c>
      <c r="AH56" t="s">
        <v>411</v>
      </c>
      <c r="AJ56" t="s">
        <v>41</v>
      </c>
      <c r="AK56" t="s">
        <v>119</v>
      </c>
      <c r="AM56">
        <v>2917</v>
      </c>
      <c r="AN56">
        <v>633</v>
      </c>
    </row>
    <row r="57" spans="1:40" x14ac:dyDescent="0.25">
      <c r="A57" t="s">
        <v>407</v>
      </c>
      <c r="B57" t="s">
        <v>407</v>
      </c>
      <c r="C57" t="s">
        <v>407</v>
      </c>
      <c r="D57" t="s">
        <v>407</v>
      </c>
      <c r="E57" t="s">
        <v>407</v>
      </c>
      <c r="F57" t="s">
        <v>407</v>
      </c>
      <c r="G57" t="s">
        <v>407</v>
      </c>
      <c r="H57" t="s">
        <v>407</v>
      </c>
      <c r="I57" t="s">
        <v>407</v>
      </c>
      <c r="J57" t="s">
        <v>407</v>
      </c>
      <c r="K57" t="s">
        <v>407</v>
      </c>
      <c r="L57" t="s">
        <v>407</v>
      </c>
      <c r="M57" t="s">
        <v>407</v>
      </c>
      <c r="N57" t="s">
        <v>407</v>
      </c>
      <c r="O57" t="s">
        <v>407</v>
      </c>
      <c r="P57" t="s">
        <v>407</v>
      </c>
      <c r="Q57" t="s">
        <v>407</v>
      </c>
      <c r="R57" t="s">
        <v>407</v>
      </c>
      <c r="S57" t="s">
        <v>407</v>
      </c>
      <c r="T57" t="s">
        <v>407</v>
      </c>
      <c r="U57" t="s">
        <v>407</v>
      </c>
      <c r="V57" t="s">
        <v>407</v>
      </c>
      <c r="W57" t="s">
        <v>407</v>
      </c>
      <c r="X57" t="s">
        <v>407</v>
      </c>
      <c r="Y57" t="s">
        <v>407</v>
      </c>
      <c r="Z57" t="s">
        <v>407</v>
      </c>
      <c r="AA57" t="s">
        <v>407</v>
      </c>
      <c r="AB57" t="s">
        <v>407</v>
      </c>
      <c r="AC57" t="s">
        <v>935</v>
      </c>
      <c r="AD57" t="s">
        <v>934</v>
      </c>
      <c r="AE57">
        <v>10</v>
      </c>
      <c r="AF57">
        <v>6</v>
      </c>
      <c r="AG57">
        <v>3</v>
      </c>
      <c r="AH57" t="s">
        <v>410</v>
      </c>
      <c r="AJ57" t="s">
        <v>40</v>
      </c>
      <c r="AK57" t="s">
        <v>118</v>
      </c>
      <c r="AM57">
        <v>2991</v>
      </c>
      <c r="AN57">
        <v>371</v>
      </c>
    </row>
    <row r="58" spans="1:40" x14ac:dyDescent="0.25">
      <c r="A58" t="s">
        <v>407</v>
      </c>
      <c r="B58" t="s">
        <v>407</v>
      </c>
      <c r="C58" t="s">
        <v>407</v>
      </c>
      <c r="D58" t="s">
        <v>407</v>
      </c>
      <c r="E58" t="s">
        <v>407</v>
      </c>
      <c r="F58" t="s">
        <v>407</v>
      </c>
      <c r="G58" t="s">
        <v>407</v>
      </c>
      <c r="H58" t="s">
        <v>407</v>
      </c>
      <c r="I58" t="s">
        <v>407</v>
      </c>
      <c r="J58" t="s">
        <v>407</v>
      </c>
      <c r="K58" t="s">
        <v>407</v>
      </c>
      <c r="L58" t="s">
        <v>407</v>
      </c>
      <c r="M58" t="s">
        <v>407</v>
      </c>
      <c r="N58" t="s">
        <v>407</v>
      </c>
      <c r="O58" t="s">
        <v>407</v>
      </c>
      <c r="P58" t="s">
        <v>407</v>
      </c>
      <c r="Q58" t="s">
        <v>407</v>
      </c>
      <c r="R58" t="s">
        <v>407</v>
      </c>
      <c r="S58" t="s">
        <v>407</v>
      </c>
      <c r="T58" t="s">
        <v>407</v>
      </c>
      <c r="U58" t="s">
        <v>407</v>
      </c>
      <c r="V58" t="s">
        <v>407</v>
      </c>
      <c r="W58" t="s">
        <v>407</v>
      </c>
      <c r="X58" t="s">
        <v>407</v>
      </c>
      <c r="Y58" t="s">
        <v>407</v>
      </c>
      <c r="Z58" t="s">
        <v>407</v>
      </c>
      <c r="AA58" t="s">
        <v>407</v>
      </c>
      <c r="AB58" t="s">
        <v>407</v>
      </c>
      <c r="AC58" t="s">
        <v>935</v>
      </c>
      <c r="AD58" t="s">
        <v>934</v>
      </c>
      <c r="AE58">
        <v>10</v>
      </c>
      <c r="AF58">
        <v>7</v>
      </c>
      <c r="AH58" t="s">
        <v>408</v>
      </c>
      <c r="AJ58" t="s">
        <v>37</v>
      </c>
      <c r="AK58" t="s">
        <v>115</v>
      </c>
      <c r="AM58">
        <v>1235</v>
      </c>
      <c r="AN58">
        <v>649</v>
      </c>
    </row>
    <row r="59" spans="1:40" x14ac:dyDescent="0.25">
      <c r="A59" t="s">
        <v>407</v>
      </c>
      <c r="B59" t="s">
        <v>407</v>
      </c>
      <c r="C59" t="s">
        <v>407</v>
      </c>
      <c r="D59" t="s">
        <v>407</v>
      </c>
      <c r="E59" t="s">
        <v>407</v>
      </c>
      <c r="F59" t="s">
        <v>407</v>
      </c>
      <c r="G59" t="s">
        <v>407</v>
      </c>
      <c r="H59" t="s">
        <v>407</v>
      </c>
      <c r="I59" t="s">
        <v>407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407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407</v>
      </c>
      <c r="Y59" t="s">
        <v>407</v>
      </c>
      <c r="Z59" t="s">
        <v>407</v>
      </c>
      <c r="AA59" t="s">
        <v>407</v>
      </c>
      <c r="AB59" t="s">
        <v>407</v>
      </c>
      <c r="AC59" t="s">
        <v>935</v>
      </c>
      <c r="AD59" t="s">
        <v>934</v>
      </c>
      <c r="AE59">
        <v>10</v>
      </c>
      <c r="AF59">
        <v>8</v>
      </c>
      <c r="AH59" t="s">
        <v>411</v>
      </c>
      <c r="AJ59" t="s">
        <v>41</v>
      </c>
      <c r="AK59" t="s">
        <v>119</v>
      </c>
      <c r="AM59">
        <v>3828</v>
      </c>
      <c r="AN59">
        <v>2968</v>
      </c>
    </row>
    <row r="60" spans="1:40" x14ac:dyDescent="0.25">
      <c r="A60" t="s">
        <v>407</v>
      </c>
      <c r="B60" t="s">
        <v>407</v>
      </c>
      <c r="C60" t="s">
        <v>407</v>
      </c>
      <c r="D60" t="s">
        <v>407</v>
      </c>
      <c r="E60" t="s">
        <v>407</v>
      </c>
      <c r="F60" t="s">
        <v>407</v>
      </c>
      <c r="G60" t="s">
        <v>407</v>
      </c>
      <c r="H60" t="s">
        <v>407</v>
      </c>
      <c r="I60" t="s">
        <v>407</v>
      </c>
      <c r="J60" t="s">
        <v>407</v>
      </c>
      <c r="K60" t="s">
        <v>407</v>
      </c>
      <c r="L60" t="s">
        <v>407</v>
      </c>
      <c r="M60" t="s">
        <v>407</v>
      </c>
      <c r="N60" t="s">
        <v>407</v>
      </c>
      <c r="O60" t="s">
        <v>407</v>
      </c>
      <c r="P60" t="s">
        <v>407</v>
      </c>
      <c r="Q60" t="s">
        <v>407</v>
      </c>
      <c r="R60" t="s">
        <v>407</v>
      </c>
      <c r="S60" t="s">
        <v>407</v>
      </c>
      <c r="T60" t="s">
        <v>407</v>
      </c>
      <c r="U60" t="s">
        <v>407</v>
      </c>
      <c r="V60" t="s">
        <v>407</v>
      </c>
      <c r="W60" t="s">
        <v>407</v>
      </c>
      <c r="X60" t="s">
        <v>407</v>
      </c>
      <c r="Y60" t="s">
        <v>407</v>
      </c>
      <c r="Z60" t="s">
        <v>407</v>
      </c>
      <c r="AA60" t="s">
        <v>407</v>
      </c>
      <c r="AB60" t="s">
        <v>407</v>
      </c>
      <c r="AC60" t="s">
        <v>935</v>
      </c>
      <c r="AD60" t="s">
        <v>934</v>
      </c>
      <c r="AE60">
        <v>10</v>
      </c>
      <c r="AF60">
        <v>9</v>
      </c>
      <c r="AH60" t="s">
        <v>408</v>
      </c>
      <c r="AJ60" t="s">
        <v>37</v>
      </c>
      <c r="AK60" t="s">
        <v>115</v>
      </c>
      <c r="AM60">
        <v>4157</v>
      </c>
      <c r="AN60">
        <v>1290</v>
      </c>
    </row>
    <row r="61" spans="1:40" x14ac:dyDescent="0.25">
      <c r="A61" t="s">
        <v>407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  <c r="L61" t="s">
        <v>407</v>
      </c>
      <c r="M61" t="s">
        <v>407</v>
      </c>
      <c r="N61" t="s">
        <v>407</v>
      </c>
      <c r="O61" t="s">
        <v>407</v>
      </c>
      <c r="P61" t="s">
        <v>407</v>
      </c>
      <c r="Q61" t="s">
        <v>407</v>
      </c>
      <c r="R61" t="s">
        <v>407</v>
      </c>
      <c r="S61" t="s">
        <v>407</v>
      </c>
      <c r="T61" t="s">
        <v>407</v>
      </c>
      <c r="U61" t="s">
        <v>407</v>
      </c>
      <c r="V61" t="s">
        <v>407</v>
      </c>
      <c r="W61" t="s">
        <v>407</v>
      </c>
      <c r="X61" t="s">
        <v>407</v>
      </c>
      <c r="Y61" t="s">
        <v>407</v>
      </c>
      <c r="Z61" t="s">
        <v>407</v>
      </c>
      <c r="AA61" t="s">
        <v>407</v>
      </c>
      <c r="AB61" t="s">
        <v>407</v>
      </c>
      <c r="AC61" t="s">
        <v>935</v>
      </c>
      <c r="AD61" t="s">
        <v>934</v>
      </c>
      <c r="AE61">
        <v>10</v>
      </c>
      <c r="AF61">
        <v>10</v>
      </c>
      <c r="AH61" t="s">
        <v>408</v>
      </c>
      <c r="AJ61" t="s">
        <v>37</v>
      </c>
      <c r="AK61" t="s">
        <v>115</v>
      </c>
      <c r="AM61">
        <v>3620</v>
      </c>
      <c r="AN61">
        <v>464</v>
      </c>
    </row>
    <row r="62" spans="1:40" x14ac:dyDescent="0.25">
      <c r="A62" t="s">
        <v>407</v>
      </c>
      <c r="B62" t="s">
        <v>407</v>
      </c>
      <c r="C62" t="s">
        <v>407</v>
      </c>
      <c r="D62" t="s">
        <v>407</v>
      </c>
      <c r="E62" t="s">
        <v>407</v>
      </c>
      <c r="F62" t="s">
        <v>407</v>
      </c>
      <c r="G62" t="s">
        <v>407</v>
      </c>
      <c r="H62" t="s">
        <v>407</v>
      </c>
      <c r="I62" t="s">
        <v>407</v>
      </c>
      <c r="J62" t="s">
        <v>407</v>
      </c>
      <c r="K62" t="s">
        <v>407</v>
      </c>
      <c r="L62" t="s">
        <v>407</v>
      </c>
      <c r="M62" t="s">
        <v>407</v>
      </c>
      <c r="N62" t="s">
        <v>407</v>
      </c>
      <c r="O62" t="s">
        <v>407</v>
      </c>
      <c r="P62" t="s">
        <v>407</v>
      </c>
      <c r="Q62" t="s">
        <v>407</v>
      </c>
      <c r="R62" t="s">
        <v>407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407</v>
      </c>
      <c r="AB62" t="s">
        <v>407</v>
      </c>
      <c r="AC62" t="s">
        <v>937</v>
      </c>
      <c r="AD62" t="s">
        <v>936</v>
      </c>
      <c r="AE62">
        <v>10</v>
      </c>
      <c r="AF62">
        <v>1</v>
      </c>
      <c r="AG62">
        <v>1</v>
      </c>
      <c r="AH62" t="s">
        <v>412</v>
      </c>
      <c r="AJ62" t="s">
        <v>42</v>
      </c>
      <c r="AK62" t="s">
        <v>114</v>
      </c>
      <c r="AM62">
        <v>1464</v>
      </c>
      <c r="AN62">
        <v>2174</v>
      </c>
    </row>
    <row r="63" spans="1:40" x14ac:dyDescent="0.25">
      <c r="A63" t="s">
        <v>407</v>
      </c>
      <c r="B63" t="s">
        <v>407</v>
      </c>
      <c r="C63" t="s">
        <v>407</v>
      </c>
      <c r="D63" t="s">
        <v>407</v>
      </c>
      <c r="E63" t="s">
        <v>407</v>
      </c>
      <c r="F63" t="s">
        <v>407</v>
      </c>
      <c r="G63" t="s">
        <v>407</v>
      </c>
      <c r="H63" t="s">
        <v>407</v>
      </c>
      <c r="I63" t="s">
        <v>407</v>
      </c>
      <c r="J63" t="s">
        <v>407</v>
      </c>
      <c r="K63" t="s">
        <v>407</v>
      </c>
      <c r="L63" t="s">
        <v>407</v>
      </c>
      <c r="M63" t="s">
        <v>407</v>
      </c>
      <c r="N63" t="s">
        <v>407</v>
      </c>
      <c r="O63" t="s">
        <v>407</v>
      </c>
      <c r="P63" t="s">
        <v>407</v>
      </c>
      <c r="Q63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t="s">
        <v>407</v>
      </c>
      <c r="X63" t="s">
        <v>407</v>
      </c>
      <c r="Y63" t="s">
        <v>407</v>
      </c>
      <c r="Z63" t="s">
        <v>407</v>
      </c>
      <c r="AA63" t="s">
        <v>407</v>
      </c>
      <c r="AB63" t="s">
        <v>407</v>
      </c>
      <c r="AC63" t="s">
        <v>937</v>
      </c>
      <c r="AD63" t="s">
        <v>936</v>
      </c>
      <c r="AE63">
        <v>10</v>
      </c>
      <c r="AF63">
        <v>2</v>
      </c>
      <c r="AH63" t="s">
        <v>408</v>
      </c>
      <c r="AJ63" t="s">
        <v>37</v>
      </c>
      <c r="AK63" t="s">
        <v>115</v>
      </c>
      <c r="AM63">
        <v>2810</v>
      </c>
      <c r="AN63">
        <v>1474</v>
      </c>
    </row>
    <row r="64" spans="1:40" x14ac:dyDescent="0.25">
      <c r="A64" t="s">
        <v>407</v>
      </c>
      <c r="B64" t="s">
        <v>407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  <c r="I64" t="s">
        <v>407</v>
      </c>
      <c r="J64" t="s">
        <v>407</v>
      </c>
      <c r="K64" t="s">
        <v>407</v>
      </c>
      <c r="L64" t="s">
        <v>407</v>
      </c>
      <c r="M64" t="s">
        <v>407</v>
      </c>
      <c r="N64" t="s">
        <v>407</v>
      </c>
      <c r="O64" t="s">
        <v>407</v>
      </c>
      <c r="P64" t="s">
        <v>407</v>
      </c>
      <c r="Q64" t="s">
        <v>407</v>
      </c>
      <c r="R64" t="s">
        <v>407</v>
      </c>
      <c r="S64" t="s">
        <v>407</v>
      </c>
      <c r="T64" t="s">
        <v>407</v>
      </c>
      <c r="U64" t="s">
        <v>407</v>
      </c>
      <c r="V64" t="s">
        <v>407</v>
      </c>
      <c r="W64" t="s">
        <v>407</v>
      </c>
      <c r="X64" t="s">
        <v>407</v>
      </c>
      <c r="Y64" t="s">
        <v>407</v>
      </c>
      <c r="Z64" t="s">
        <v>407</v>
      </c>
      <c r="AA64" t="s">
        <v>407</v>
      </c>
      <c r="AB64" t="s">
        <v>407</v>
      </c>
      <c r="AC64" t="s">
        <v>937</v>
      </c>
      <c r="AD64" t="s">
        <v>936</v>
      </c>
      <c r="AE64">
        <v>10</v>
      </c>
      <c r="AF64">
        <v>3</v>
      </c>
      <c r="AH64" t="s">
        <v>408</v>
      </c>
      <c r="AJ64" t="s">
        <v>37</v>
      </c>
      <c r="AK64" t="s">
        <v>115</v>
      </c>
      <c r="AM64">
        <v>4066</v>
      </c>
      <c r="AN64">
        <v>896</v>
      </c>
    </row>
    <row r="65" spans="1:40" x14ac:dyDescent="0.25">
      <c r="A65" t="s">
        <v>407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407</v>
      </c>
      <c r="Y65" t="s">
        <v>407</v>
      </c>
      <c r="Z65" t="s">
        <v>407</v>
      </c>
      <c r="AA65" t="s">
        <v>407</v>
      </c>
      <c r="AB65" t="s">
        <v>407</v>
      </c>
      <c r="AC65" t="s">
        <v>937</v>
      </c>
      <c r="AD65" t="s">
        <v>936</v>
      </c>
      <c r="AE65">
        <v>10</v>
      </c>
      <c r="AF65">
        <v>4</v>
      </c>
      <c r="AH65" t="s">
        <v>408</v>
      </c>
      <c r="AJ65" t="s">
        <v>37</v>
      </c>
      <c r="AK65" t="s">
        <v>115</v>
      </c>
      <c r="AM65">
        <v>1716</v>
      </c>
      <c r="AN65">
        <v>3291</v>
      </c>
    </row>
    <row r="66" spans="1:40" x14ac:dyDescent="0.25">
      <c r="A66" t="s">
        <v>407</v>
      </c>
      <c r="B66" t="s">
        <v>407</v>
      </c>
      <c r="C66" t="s">
        <v>407</v>
      </c>
      <c r="D66" t="s">
        <v>407</v>
      </c>
      <c r="E66" t="s">
        <v>407</v>
      </c>
      <c r="F66" t="s">
        <v>407</v>
      </c>
      <c r="G66" t="s">
        <v>407</v>
      </c>
      <c r="H66" t="s">
        <v>407</v>
      </c>
      <c r="I66" t="s">
        <v>407</v>
      </c>
      <c r="J66" t="s">
        <v>407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407</v>
      </c>
      <c r="Q66" t="s">
        <v>407</v>
      </c>
      <c r="R66" t="s">
        <v>407</v>
      </c>
      <c r="S66" t="s">
        <v>407</v>
      </c>
      <c r="T66" t="s">
        <v>407</v>
      </c>
      <c r="U66" t="s">
        <v>407</v>
      </c>
      <c r="V66" t="s">
        <v>407</v>
      </c>
      <c r="W66" t="s">
        <v>407</v>
      </c>
      <c r="X66" t="s">
        <v>407</v>
      </c>
      <c r="Y66" t="s">
        <v>407</v>
      </c>
      <c r="Z66" t="s">
        <v>407</v>
      </c>
      <c r="AA66" t="s">
        <v>407</v>
      </c>
      <c r="AB66" t="s">
        <v>407</v>
      </c>
      <c r="AC66" t="s">
        <v>937</v>
      </c>
      <c r="AD66" t="s">
        <v>936</v>
      </c>
      <c r="AE66">
        <v>10</v>
      </c>
      <c r="AF66">
        <v>5</v>
      </c>
      <c r="AH66" t="s">
        <v>411</v>
      </c>
      <c r="AJ66" t="s">
        <v>41</v>
      </c>
      <c r="AK66" t="s">
        <v>119</v>
      </c>
      <c r="AM66">
        <v>2540</v>
      </c>
      <c r="AN66">
        <v>2388</v>
      </c>
    </row>
    <row r="67" spans="1:40" x14ac:dyDescent="0.25">
      <c r="A67" t="s">
        <v>407</v>
      </c>
      <c r="B67" t="s">
        <v>407</v>
      </c>
      <c r="C67" t="s">
        <v>407</v>
      </c>
      <c r="D67" t="s">
        <v>407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407</v>
      </c>
      <c r="L67" t="s">
        <v>407</v>
      </c>
      <c r="M67" t="s">
        <v>407</v>
      </c>
      <c r="N67" t="s">
        <v>407</v>
      </c>
      <c r="O67" t="s">
        <v>407</v>
      </c>
      <c r="P67" t="s">
        <v>407</v>
      </c>
      <c r="Q67" t="s">
        <v>407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407</v>
      </c>
      <c r="X67" t="s">
        <v>407</v>
      </c>
      <c r="Y67" t="s">
        <v>407</v>
      </c>
      <c r="Z67" t="s">
        <v>407</v>
      </c>
      <c r="AA67" t="s">
        <v>407</v>
      </c>
      <c r="AB67" t="s">
        <v>407</v>
      </c>
      <c r="AC67" t="s">
        <v>937</v>
      </c>
      <c r="AD67" t="s">
        <v>936</v>
      </c>
      <c r="AE67">
        <v>10</v>
      </c>
      <c r="AF67">
        <v>6</v>
      </c>
      <c r="AH67" t="s">
        <v>411</v>
      </c>
      <c r="AJ67" t="s">
        <v>41</v>
      </c>
      <c r="AK67" t="s">
        <v>119</v>
      </c>
      <c r="AM67">
        <v>4000</v>
      </c>
      <c r="AN67">
        <v>2267</v>
      </c>
    </row>
    <row r="68" spans="1:40" x14ac:dyDescent="0.25">
      <c r="A68" t="s">
        <v>407</v>
      </c>
      <c r="B68" t="s">
        <v>407</v>
      </c>
      <c r="C68" t="s">
        <v>407</v>
      </c>
      <c r="D68" t="s">
        <v>407</v>
      </c>
      <c r="E68" t="s">
        <v>407</v>
      </c>
      <c r="F68" t="s">
        <v>407</v>
      </c>
      <c r="G68" t="s">
        <v>407</v>
      </c>
      <c r="H68" t="s">
        <v>407</v>
      </c>
      <c r="I68" t="s">
        <v>407</v>
      </c>
      <c r="J68" t="s">
        <v>407</v>
      </c>
      <c r="K68" t="s">
        <v>407</v>
      </c>
      <c r="L68" t="s">
        <v>407</v>
      </c>
      <c r="M68" t="s">
        <v>407</v>
      </c>
      <c r="N68" t="s">
        <v>407</v>
      </c>
      <c r="O68" t="s">
        <v>407</v>
      </c>
      <c r="P68" t="s">
        <v>407</v>
      </c>
      <c r="Q68" t="s">
        <v>407</v>
      </c>
      <c r="R68" t="s">
        <v>407</v>
      </c>
      <c r="S68" t="s">
        <v>407</v>
      </c>
      <c r="T68" t="s">
        <v>407</v>
      </c>
      <c r="U68" t="s">
        <v>407</v>
      </c>
      <c r="V68" t="s">
        <v>407</v>
      </c>
      <c r="W68" t="s">
        <v>407</v>
      </c>
      <c r="X68" t="s">
        <v>407</v>
      </c>
      <c r="Y68" t="s">
        <v>407</v>
      </c>
      <c r="Z68" t="s">
        <v>407</v>
      </c>
      <c r="AA68" t="s">
        <v>407</v>
      </c>
      <c r="AB68" t="s">
        <v>407</v>
      </c>
      <c r="AC68" t="s">
        <v>937</v>
      </c>
      <c r="AD68" t="s">
        <v>936</v>
      </c>
      <c r="AE68">
        <v>10</v>
      </c>
      <c r="AF68">
        <v>7</v>
      </c>
      <c r="AH68" t="s">
        <v>411</v>
      </c>
      <c r="AJ68" t="s">
        <v>41</v>
      </c>
      <c r="AK68" t="s">
        <v>119</v>
      </c>
      <c r="AM68">
        <v>3953</v>
      </c>
      <c r="AN68">
        <v>2232</v>
      </c>
    </row>
    <row r="69" spans="1:40" x14ac:dyDescent="0.25">
      <c r="A69" t="s">
        <v>407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  <c r="L69" t="s">
        <v>407</v>
      </c>
      <c r="M69" t="s">
        <v>407</v>
      </c>
      <c r="N69" t="s">
        <v>407</v>
      </c>
      <c r="O69" t="s">
        <v>407</v>
      </c>
      <c r="P69" t="s">
        <v>407</v>
      </c>
      <c r="Q69" t="s">
        <v>407</v>
      </c>
      <c r="R69" t="s">
        <v>407</v>
      </c>
      <c r="S69" t="s">
        <v>407</v>
      </c>
      <c r="T69" t="s">
        <v>407</v>
      </c>
      <c r="U69" t="s">
        <v>407</v>
      </c>
      <c r="V69" t="s">
        <v>407</v>
      </c>
      <c r="W69" t="s">
        <v>407</v>
      </c>
      <c r="X69" t="s">
        <v>407</v>
      </c>
      <c r="Y69" t="s">
        <v>407</v>
      </c>
      <c r="Z69" t="s">
        <v>407</v>
      </c>
      <c r="AA69" t="s">
        <v>407</v>
      </c>
      <c r="AB69" t="s">
        <v>407</v>
      </c>
      <c r="AC69" t="s">
        <v>937</v>
      </c>
      <c r="AD69" t="s">
        <v>936</v>
      </c>
      <c r="AE69">
        <v>10</v>
      </c>
      <c r="AF69">
        <v>8</v>
      </c>
      <c r="AH69" t="s">
        <v>415</v>
      </c>
      <c r="AJ69" t="s">
        <v>44</v>
      </c>
      <c r="AK69" t="s">
        <v>120</v>
      </c>
      <c r="AM69">
        <v>1077</v>
      </c>
      <c r="AN69">
        <v>272</v>
      </c>
    </row>
    <row r="70" spans="1:40" x14ac:dyDescent="0.25">
      <c r="A70" t="s">
        <v>407</v>
      </c>
      <c r="B70" t="s">
        <v>407</v>
      </c>
      <c r="C70" t="s">
        <v>407</v>
      </c>
      <c r="D70" t="s">
        <v>407</v>
      </c>
      <c r="E70" t="s">
        <v>407</v>
      </c>
      <c r="F70" t="s">
        <v>407</v>
      </c>
      <c r="G70" t="s">
        <v>407</v>
      </c>
      <c r="H70" t="s">
        <v>407</v>
      </c>
      <c r="I70" t="s">
        <v>407</v>
      </c>
      <c r="J70" t="s">
        <v>407</v>
      </c>
      <c r="K70" t="s">
        <v>407</v>
      </c>
      <c r="L70" t="s">
        <v>407</v>
      </c>
      <c r="M70" t="s">
        <v>407</v>
      </c>
      <c r="N70" t="s">
        <v>407</v>
      </c>
      <c r="O70" t="s">
        <v>407</v>
      </c>
      <c r="P70" t="s">
        <v>407</v>
      </c>
      <c r="Q70" t="s">
        <v>407</v>
      </c>
      <c r="R70" t="s">
        <v>407</v>
      </c>
      <c r="S70" t="s">
        <v>407</v>
      </c>
      <c r="T70" t="s">
        <v>407</v>
      </c>
      <c r="U70" t="s">
        <v>407</v>
      </c>
      <c r="V70" t="s">
        <v>407</v>
      </c>
      <c r="W70" t="s">
        <v>407</v>
      </c>
      <c r="X70" t="s">
        <v>407</v>
      </c>
      <c r="Y70" t="s">
        <v>407</v>
      </c>
      <c r="Z70" t="s">
        <v>407</v>
      </c>
      <c r="AA70" t="s">
        <v>407</v>
      </c>
      <c r="AB70" t="s">
        <v>407</v>
      </c>
      <c r="AC70" t="s">
        <v>937</v>
      </c>
      <c r="AD70" t="s">
        <v>936</v>
      </c>
      <c r="AE70">
        <v>10</v>
      </c>
      <c r="AF70">
        <v>9</v>
      </c>
      <c r="AH70" t="s">
        <v>411</v>
      </c>
      <c r="AJ70" t="s">
        <v>41</v>
      </c>
      <c r="AK70" t="s">
        <v>119</v>
      </c>
      <c r="AM70">
        <v>4133</v>
      </c>
      <c r="AN70">
        <v>1234</v>
      </c>
    </row>
    <row r="71" spans="1:40" x14ac:dyDescent="0.25">
      <c r="A71" t="s">
        <v>407</v>
      </c>
      <c r="B71" t="s">
        <v>407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407</v>
      </c>
      <c r="R71" t="s">
        <v>407</v>
      </c>
      <c r="S71" t="s">
        <v>407</v>
      </c>
      <c r="T71" t="s">
        <v>407</v>
      </c>
      <c r="U71" t="s">
        <v>407</v>
      </c>
      <c r="V71" t="s">
        <v>407</v>
      </c>
      <c r="W71" t="s">
        <v>407</v>
      </c>
      <c r="X71" t="s">
        <v>407</v>
      </c>
      <c r="Y71" t="s">
        <v>407</v>
      </c>
      <c r="Z71" t="s">
        <v>407</v>
      </c>
      <c r="AA71" t="s">
        <v>407</v>
      </c>
      <c r="AB71" t="s">
        <v>407</v>
      </c>
      <c r="AC71" t="s">
        <v>937</v>
      </c>
      <c r="AD71" t="s">
        <v>936</v>
      </c>
      <c r="AE71">
        <v>10</v>
      </c>
      <c r="AF71">
        <v>10</v>
      </c>
      <c r="AH71" t="s">
        <v>411</v>
      </c>
      <c r="AJ71" t="s">
        <v>41</v>
      </c>
      <c r="AK71" t="s">
        <v>119</v>
      </c>
      <c r="AM71">
        <v>2569</v>
      </c>
      <c r="AN71">
        <v>809</v>
      </c>
    </row>
    <row r="72" spans="1:40" x14ac:dyDescent="0.25">
      <c r="A72" t="s">
        <v>407</v>
      </c>
      <c r="B72" t="s">
        <v>407</v>
      </c>
      <c r="C72" t="s">
        <v>407</v>
      </c>
      <c r="D72" t="s">
        <v>407</v>
      </c>
      <c r="E72" t="s">
        <v>407</v>
      </c>
      <c r="F72" t="s">
        <v>407</v>
      </c>
      <c r="G72" t="s">
        <v>407</v>
      </c>
      <c r="H72" t="s">
        <v>407</v>
      </c>
      <c r="I72" t="s">
        <v>407</v>
      </c>
      <c r="J72" t="s">
        <v>407</v>
      </c>
      <c r="K72" t="s">
        <v>407</v>
      </c>
      <c r="L72" t="s">
        <v>407</v>
      </c>
      <c r="M72" t="s">
        <v>407</v>
      </c>
      <c r="N72" t="s">
        <v>407</v>
      </c>
      <c r="O72" t="s">
        <v>407</v>
      </c>
      <c r="P72" t="s">
        <v>407</v>
      </c>
      <c r="Q72" t="s">
        <v>407</v>
      </c>
      <c r="R72" t="s">
        <v>407</v>
      </c>
      <c r="S72" t="s">
        <v>407</v>
      </c>
      <c r="T72" t="s">
        <v>407</v>
      </c>
      <c r="U72" t="s">
        <v>407</v>
      </c>
      <c r="V72" t="s">
        <v>407</v>
      </c>
      <c r="W72" t="s">
        <v>407</v>
      </c>
      <c r="X72" t="s">
        <v>407</v>
      </c>
      <c r="Y72" t="s">
        <v>407</v>
      </c>
      <c r="Z72" t="s">
        <v>407</v>
      </c>
      <c r="AA72" t="s">
        <v>407</v>
      </c>
      <c r="AB72" t="s">
        <v>407</v>
      </c>
      <c r="AC72" t="s">
        <v>939</v>
      </c>
      <c r="AD72" t="s">
        <v>938</v>
      </c>
      <c r="AE72">
        <v>10</v>
      </c>
      <c r="AF72">
        <v>1</v>
      </c>
      <c r="AG72">
        <v>1</v>
      </c>
      <c r="AH72" t="s">
        <v>412</v>
      </c>
      <c r="AJ72" t="s">
        <v>42</v>
      </c>
      <c r="AK72" t="s">
        <v>114</v>
      </c>
      <c r="AM72">
        <v>1834</v>
      </c>
      <c r="AN72">
        <v>928</v>
      </c>
    </row>
    <row r="73" spans="1:40" x14ac:dyDescent="0.25">
      <c r="A73" t="s">
        <v>407</v>
      </c>
      <c r="B73" t="s">
        <v>407</v>
      </c>
      <c r="C73" t="s">
        <v>407</v>
      </c>
      <c r="D73" t="s">
        <v>407</v>
      </c>
      <c r="E73" t="s">
        <v>407</v>
      </c>
      <c r="F73" t="s">
        <v>407</v>
      </c>
      <c r="G73" t="s">
        <v>407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t="s">
        <v>407</v>
      </c>
      <c r="O73" t="s">
        <v>407</v>
      </c>
      <c r="P73" t="s">
        <v>407</v>
      </c>
      <c r="Q73" t="s">
        <v>407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t="s">
        <v>407</v>
      </c>
      <c r="X73" t="s">
        <v>407</v>
      </c>
      <c r="Y73" t="s">
        <v>407</v>
      </c>
      <c r="Z73" t="s">
        <v>407</v>
      </c>
      <c r="AA73" t="s">
        <v>407</v>
      </c>
      <c r="AB73" t="s">
        <v>407</v>
      </c>
      <c r="AC73" t="s">
        <v>939</v>
      </c>
      <c r="AD73" t="s">
        <v>938</v>
      </c>
      <c r="AE73">
        <v>10</v>
      </c>
      <c r="AF73">
        <v>2</v>
      </c>
      <c r="AH73" t="s">
        <v>408</v>
      </c>
      <c r="AJ73" t="s">
        <v>37</v>
      </c>
      <c r="AK73" t="s">
        <v>115</v>
      </c>
      <c r="AM73">
        <v>3288</v>
      </c>
      <c r="AN73">
        <v>2292</v>
      </c>
    </row>
    <row r="74" spans="1:40" x14ac:dyDescent="0.25">
      <c r="A74" t="s">
        <v>407</v>
      </c>
      <c r="B74" t="s">
        <v>407</v>
      </c>
      <c r="C74" t="s">
        <v>407</v>
      </c>
      <c r="D74" t="s">
        <v>407</v>
      </c>
      <c r="E74" t="s">
        <v>407</v>
      </c>
      <c r="F74" t="s">
        <v>407</v>
      </c>
      <c r="G74" t="s">
        <v>407</v>
      </c>
      <c r="H74" t="s">
        <v>407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407</v>
      </c>
      <c r="P74" t="s">
        <v>407</v>
      </c>
      <c r="Q74" t="s">
        <v>407</v>
      </c>
      <c r="R74" t="s">
        <v>407</v>
      </c>
      <c r="S74" t="s">
        <v>407</v>
      </c>
      <c r="T74" t="s">
        <v>407</v>
      </c>
      <c r="U74" t="s">
        <v>407</v>
      </c>
      <c r="V74" t="s">
        <v>407</v>
      </c>
      <c r="W74" t="s">
        <v>407</v>
      </c>
      <c r="X74" t="s">
        <v>407</v>
      </c>
      <c r="Y74" t="s">
        <v>407</v>
      </c>
      <c r="Z74" t="s">
        <v>407</v>
      </c>
      <c r="AA74" t="s">
        <v>407</v>
      </c>
      <c r="AB74" t="s">
        <v>407</v>
      </c>
      <c r="AC74" t="s">
        <v>939</v>
      </c>
      <c r="AD74" t="s">
        <v>938</v>
      </c>
      <c r="AE74">
        <v>10</v>
      </c>
      <c r="AF74">
        <v>3</v>
      </c>
      <c r="AH74" t="s">
        <v>408</v>
      </c>
      <c r="AJ74" t="s">
        <v>37</v>
      </c>
      <c r="AK74" t="s">
        <v>115</v>
      </c>
      <c r="AM74">
        <v>3600</v>
      </c>
      <c r="AN74">
        <v>1157</v>
      </c>
    </row>
    <row r="75" spans="1:40" x14ac:dyDescent="0.25">
      <c r="A75" t="s">
        <v>407</v>
      </c>
      <c r="B75" t="s">
        <v>407</v>
      </c>
      <c r="C75" t="s">
        <v>407</v>
      </c>
      <c r="D75" t="s">
        <v>407</v>
      </c>
      <c r="E75" t="s">
        <v>407</v>
      </c>
      <c r="F75" t="s">
        <v>407</v>
      </c>
      <c r="G75" t="s">
        <v>407</v>
      </c>
      <c r="H75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t="s">
        <v>407</v>
      </c>
      <c r="Q75" t="s">
        <v>407</v>
      </c>
      <c r="R75" t="s">
        <v>407</v>
      </c>
      <c r="S75" t="s">
        <v>407</v>
      </c>
      <c r="T75" t="s">
        <v>407</v>
      </c>
      <c r="U75" t="s">
        <v>407</v>
      </c>
      <c r="V75" t="s">
        <v>407</v>
      </c>
      <c r="W75" t="s">
        <v>407</v>
      </c>
      <c r="X75" t="s">
        <v>407</v>
      </c>
      <c r="Y75" t="s">
        <v>407</v>
      </c>
      <c r="Z75" t="s">
        <v>407</v>
      </c>
      <c r="AA75" t="s">
        <v>407</v>
      </c>
      <c r="AB75" t="s">
        <v>407</v>
      </c>
      <c r="AC75" t="s">
        <v>939</v>
      </c>
      <c r="AD75" t="s">
        <v>938</v>
      </c>
      <c r="AE75">
        <v>10</v>
      </c>
      <c r="AF75">
        <v>4</v>
      </c>
      <c r="AH75" t="s">
        <v>408</v>
      </c>
      <c r="AJ75" t="s">
        <v>37</v>
      </c>
      <c r="AK75" t="s">
        <v>115</v>
      </c>
      <c r="AM75">
        <v>4170</v>
      </c>
      <c r="AN75">
        <v>1718</v>
      </c>
    </row>
    <row r="76" spans="1:40" x14ac:dyDescent="0.25">
      <c r="A76" t="s">
        <v>407</v>
      </c>
      <c r="B76" t="s">
        <v>407</v>
      </c>
      <c r="C76" t="s">
        <v>407</v>
      </c>
      <c r="D76" t="s">
        <v>407</v>
      </c>
      <c r="E76" t="s">
        <v>407</v>
      </c>
      <c r="F76" t="s">
        <v>407</v>
      </c>
      <c r="G76" t="s">
        <v>407</v>
      </c>
      <c r="H76" t="s">
        <v>407</v>
      </c>
      <c r="I76" t="s">
        <v>407</v>
      </c>
      <c r="J76" t="s">
        <v>407</v>
      </c>
      <c r="K76" t="s">
        <v>407</v>
      </c>
      <c r="L76" t="s">
        <v>407</v>
      </c>
      <c r="M76" t="s">
        <v>407</v>
      </c>
      <c r="N76" t="s">
        <v>407</v>
      </c>
      <c r="O76" t="s">
        <v>407</v>
      </c>
      <c r="P76" t="s">
        <v>407</v>
      </c>
      <c r="Q76" t="s">
        <v>407</v>
      </c>
      <c r="R76" t="s">
        <v>407</v>
      </c>
      <c r="S76" t="s">
        <v>407</v>
      </c>
      <c r="T76" t="s">
        <v>407</v>
      </c>
      <c r="U76" t="s">
        <v>407</v>
      </c>
      <c r="V76" t="s">
        <v>407</v>
      </c>
      <c r="W76" t="s">
        <v>407</v>
      </c>
      <c r="X76" t="s">
        <v>407</v>
      </c>
      <c r="Y76" t="s">
        <v>407</v>
      </c>
      <c r="Z76" t="s">
        <v>407</v>
      </c>
      <c r="AA76" t="s">
        <v>407</v>
      </c>
      <c r="AB76" t="s">
        <v>407</v>
      </c>
      <c r="AC76" t="s">
        <v>939</v>
      </c>
      <c r="AD76" t="s">
        <v>938</v>
      </c>
      <c r="AE76">
        <v>10</v>
      </c>
      <c r="AF76">
        <v>5</v>
      </c>
      <c r="AH76" t="s">
        <v>408</v>
      </c>
      <c r="AJ76" t="s">
        <v>37</v>
      </c>
      <c r="AK76" t="s">
        <v>115</v>
      </c>
      <c r="AM76">
        <v>1348</v>
      </c>
      <c r="AN76">
        <v>1688</v>
      </c>
    </row>
    <row r="77" spans="1:40" x14ac:dyDescent="0.25">
      <c r="A77" t="s">
        <v>407</v>
      </c>
      <c r="B77" t="s">
        <v>407</v>
      </c>
      <c r="C77" t="s">
        <v>407</v>
      </c>
      <c r="D77" t="s">
        <v>407</v>
      </c>
      <c r="E77" t="s">
        <v>407</v>
      </c>
      <c r="F77" t="s">
        <v>407</v>
      </c>
      <c r="G77" t="s">
        <v>407</v>
      </c>
      <c r="H77" t="s">
        <v>407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407</v>
      </c>
      <c r="P77" t="s">
        <v>407</v>
      </c>
      <c r="Q77" t="s">
        <v>407</v>
      </c>
      <c r="R77" t="s">
        <v>407</v>
      </c>
      <c r="S77" t="s">
        <v>407</v>
      </c>
      <c r="T77" t="s">
        <v>407</v>
      </c>
      <c r="U77" t="s">
        <v>407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t="s">
        <v>407</v>
      </c>
      <c r="AB77" t="s">
        <v>407</v>
      </c>
      <c r="AC77" t="s">
        <v>939</v>
      </c>
      <c r="AD77" t="s">
        <v>938</v>
      </c>
      <c r="AE77">
        <v>10</v>
      </c>
      <c r="AF77">
        <v>6</v>
      </c>
      <c r="AH77" t="s">
        <v>408</v>
      </c>
      <c r="AJ77" t="s">
        <v>37</v>
      </c>
      <c r="AK77" t="s">
        <v>115</v>
      </c>
      <c r="AM77">
        <v>1557</v>
      </c>
      <c r="AN77">
        <v>2970</v>
      </c>
    </row>
    <row r="78" spans="1:40" x14ac:dyDescent="0.25">
      <c r="A78" t="s">
        <v>407</v>
      </c>
      <c r="B78" t="s">
        <v>407</v>
      </c>
      <c r="C78" t="s">
        <v>407</v>
      </c>
      <c r="D78" t="s">
        <v>407</v>
      </c>
      <c r="E78" t="s">
        <v>407</v>
      </c>
      <c r="F78" t="s">
        <v>407</v>
      </c>
      <c r="G78" t="s">
        <v>407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407</v>
      </c>
      <c r="Q78" t="s">
        <v>407</v>
      </c>
      <c r="R78" t="s">
        <v>407</v>
      </c>
      <c r="S78" t="s">
        <v>407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t="s">
        <v>407</v>
      </c>
      <c r="AA78" t="s">
        <v>407</v>
      </c>
      <c r="AB78" t="s">
        <v>407</v>
      </c>
      <c r="AC78" t="s">
        <v>939</v>
      </c>
      <c r="AD78" t="s">
        <v>938</v>
      </c>
      <c r="AE78">
        <v>10</v>
      </c>
      <c r="AF78">
        <v>7</v>
      </c>
      <c r="AH78" t="s">
        <v>408</v>
      </c>
      <c r="AJ78" t="s">
        <v>37</v>
      </c>
      <c r="AK78" t="s">
        <v>115</v>
      </c>
      <c r="AM78">
        <v>3181</v>
      </c>
      <c r="AN78">
        <v>2145</v>
      </c>
    </row>
    <row r="79" spans="1:40" x14ac:dyDescent="0.25">
      <c r="A79" t="s">
        <v>407</v>
      </c>
      <c r="B79" t="s">
        <v>407</v>
      </c>
      <c r="C79" t="s">
        <v>407</v>
      </c>
      <c r="D79" t="s">
        <v>407</v>
      </c>
      <c r="E79" t="s">
        <v>407</v>
      </c>
      <c r="F79" t="s">
        <v>407</v>
      </c>
      <c r="G79" t="s">
        <v>407</v>
      </c>
      <c r="H79" t="s">
        <v>407</v>
      </c>
      <c r="I79" t="s">
        <v>407</v>
      </c>
      <c r="J79" t="s">
        <v>407</v>
      </c>
      <c r="K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407</v>
      </c>
      <c r="Q79" t="s">
        <v>407</v>
      </c>
      <c r="R79" t="s">
        <v>407</v>
      </c>
      <c r="S79" t="s">
        <v>407</v>
      </c>
      <c r="T79" t="s">
        <v>407</v>
      </c>
      <c r="U79" t="s">
        <v>407</v>
      </c>
      <c r="V79" t="s">
        <v>407</v>
      </c>
      <c r="W79" t="s">
        <v>407</v>
      </c>
      <c r="X79" t="s">
        <v>407</v>
      </c>
      <c r="Y79" t="s">
        <v>407</v>
      </c>
      <c r="Z79" t="s">
        <v>407</v>
      </c>
      <c r="AA79" t="s">
        <v>407</v>
      </c>
      <c r="AB79" t="s">
        <v>407</v>
      </c>
      <c r="AC79" t="s">
        <v>939</v>
      </c>
      <c r="AD79" t="s">
        <v>938</v>
      </c>
      <c r="AE79">
        <v>10</v>
      </c>
      <c r="AF79">
        <v>8</v>
      </c>
      <c r="AH79" t="s">
        <v>411</v>
      </c>
      <c r="AJ79" t="s">
        <v>41</v>
      </c>
      <c r="AK79" t="s">
        <v>119</v>
      </c>
      <c r="AM79">
        <v>3639</v>
      </c>
      <c r="AN79">
        <v>3049</v>
      </c>
    </row>
    <row r="80" spans="1:40" x14ac:dyDescent="0.25">
      <c r="A80" t="s">
        <v>407</v>
      </c>
      <c r="B80" t="s">
        <v>407</v>
      </c>
      <c r="C80" t="s">
        <v>407</v>
      </c>
      <c r="D80" t="s">
        <v>407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407</v>
      </c>
      <c r="K80" t="s">
        <v>407</v>
      </c>
      <c r="L80" t="s">
        <v>407</v>
      </c>
      <c r="M80" t="s">
        <v>407</v>
      </c>
      <c r="N80" t="s">
        <v>407</v>
      </c>
      <c r="O80" t="s">
        <v>407</v>
      </c>
      <c r="P80" t="s">
        <v>407</v>
      </c>
      <c r="Q80" t="s">
        <v>407</v>
      </c>
      <c r="R80" t="s">
        <v>407</v>
      </c>
      <c r="S80" t="s">
        <v>407</v>
      </c>
      <c r="T80" t="s">
        <v>407</v>
      </c>
      <c r="U80" t="s">
        <v>407</v>
      </c>
      <c r="V80" t="s">
        <v>407</v>
      </c>
      <c r="W80" t="s">
        <v>407</v>
      </c>
      <c r="X80" t="s">
        <v>407</v>
      </c>
      <c r="Y80" t="s">
        <v>407</v>
      </c>
      <c r="Z80" t="s">
        <v>407</v>
      </c>
      <c r="AA80" t="s">
        <v>407</v>
      </c>
      <c r="AB80" t="s">
        <v>407</v>
      </c>
      <c r="AC80" t="s">
        <v>939</v>
      </c>
      <c r="AD80" t="s">
        <v>938</v>
      </c>
      <c r="AE80">
        <v>10</v>
      </c>
      <c r="AF80">
        <v>9</v>
      </c>
      <c r="AG80">
        <v>1</v>
      </c>
      <c r="AH80" t="s">
        <v>450</v>
      </c>
      <c r="AJ80" t="s">
        <v>67</v>
      </c>
      <c r="AK80" t="s">
        <v>114</v>
      </c>
      <c r="AM80">
        <v>1392</v>
      </c>
      <c r="AN80">
        <v>1271</v>
      </c>
    </row>
    <row r="81" spans="1:40" x14ac:dyDescent="0.25">
      <c r="A81" t="s">
        <v>407</v>
      </c>
      <c r="B81" t="s">
        <v>407</v>
      </c>
      <c r="C81" t="s">
        <v>407</v>
      </c>
      <c r="D81" t="s">
        <v>407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407</v>
      </c>
      <c r="O81" t="s">
        <v>407</v>
      </c>
      <c r="P81" t="s">
        <v>407</v>
      </c>
      <c r="Q81" t="s">
        <v>407</v>
      </c>
      <c r="R81" t="s">
        <v>407</v>
      </c>
      <c r="S81" t="s">
        <v>407</v>
      </c>
      <c r="T81" t="s">
        <v>407</v>
      </c>
      <c r="U81" t="s">
        <v>407</v>
      </c>
      <c r="V81" t="s">
        <v>407</v>
      </c>
      <c r="W81" t="s">
        <v>407</v>
      </c>
      <c r="X81" t="s">
        <v>407</v>
      </c>
      <c r="Y81" t="s">
        <v>407</v>
      </c>
      <c r="Z81" t="s">
        <v>407</v>
      </c>
      <c r="AA81" t="s">
        <v>407</v>
      </c>
      <c r="AB81" t="s">
        <v>407</v>
      </c>
      <c r="AC81" t="s">
        <v>939</v>
      </c>
      <c r="AD81" t="s">
        <v>938</v>
      </c>
      <c r="AE81">
        <v>10</v>
      </c>
      <c r="AF81">
        <v>10</v>
      </c>
      <c r="AH81" t="s">
        <v>408</v>
      </c>
      <c r="AJ81" t="s">
        <v>37</v>
      </c>
      <c r="AK81" t="s">
        <v>115</v>
      </c>
      <c r="AM81">
        <v>2952</v>
      </c>
      <c r="AN81">
        <v>3248</v>
      </c>
    </row>
    <row r="82" spans="1:40" x14ac:dyDescent="0.25">
      <c r="A82" t="s">
        <v>407</v>
      </c>
      <c r="B82" t="s">
        <v>407</v>
      </c>
      <c r="C82" t="s">
        <v>407</v>
      </c>
      <c r="D82" t="s">
        <v>407</v>
      </c>
      <c r="E82" t="s">
        <v>407</v>
      </c>
      <c r="F82" t="s">
        <v>407</v>
      </c>
      <c r="G82" t="s">
        <v>407</v>
      </c>
      <c r="H82" t="s">
        <v>407</v>
      </c>
      <c r="I82" t="s">
        <v>407</v>
      </c>
      <c r="J82" t="s">
        <v>407</v>
      </c>
      <c r="K82" t="s">
        <v>407</v>
      </c>
      <c r="L82" t="s">
        <v>407</v>
      </c>
      <c r="M82" t="s">
        <v>407</v>
      </c>
      <c r="N82" t="s">
        <v>407</v>
      </c>
      <c r="O82" t="s">
        <v>407</v>
      </c>
      <c r="P82" t="s">
        <v>407</v>
      </c>
      <c r="Q82" t="s">
        <v>407</v>
      </c>
      <c r="R82" t="s">
        <v>407</v>
      </c>
      <c r="S82" t="s">
        <v>407</v>
      </c>
      <c r="T82" t="s">
        <v>407</v>
      </c>
      <c r="U82" t="s">
        <v>407</v>
      </c>
      <c r="V82" t="s">
        <v>407</v>
      </c>
      <c r="W82" t="s">
        <v>407</v>
      </c>
      <c r="X82" t="s">
        <v>407</v>
      </c>
      <c r="Y82" t="s">
        <v>407</v>
      </c>
      <c r="Z82" t="s">
        <v>407</v>
      </c>
      <c r="AA82" t="s">
        <v>407</v>
      </c>
      <c r="AB82" t="s">
        <v>407</v>
      </c>
      <c r="AC82" t="s">
        <v>941</v>
      </c>
      <c r="AD82" t="s">
        <v>940</v>
      </c>
      <c r="AE82">
        <v>10</v>
      </c>
      <c r="AF82">
        <v>1</v>
      </c>
      <c r="AG82">
        <v>3</v>
      </c>
      <c r="AH82" t="s">
        <v>410</v>
      </c>
      <c r="AJ82" t="s">
        <v>40</v>
      </c>
      <c r="AK82" t="s">
        <v>118</v>
      </c>
      <c r="AM82">
        <v>3459</v>
      </c>
      <c r="AN82">
        <v>361</v>
      </c>
    </row>
    <row r="83" spans="1:40" x14ac:dyDescent="0.25">
      <c r="A83" t="s">
        <v>407</v>
      </c>
      <c r="B83" t="s">
        <v>407</v>
      </c>
      <c r="C83" t="s">
        <v>407</v>
      </c>
      <c r="D83" t="s">
        <v>407</v>
      </c>
      <c r="E83" t="s">
        <v>407</v>
      </c>
      <c r="F83" t="s">
        <v>407</v>
      </c>
      <c r="G83" t="s">
        <v>407</v>
      </c>
      <c r="H83" t="s">
        <v>407</v>
      </c>
      <c r="I83" t="s">
        <v>407</v>
      </c>
      <c r="J83" t="s">
        <v>407</v>
      </c>
      <c r="K83" t="s">
        <v>407</v>
      </c>
      <c r="L83" t="s">
        <v>407</v>
      </c>
      <c r="M83" t="s">
        <v>407</v>
      </c>
      <c r="N83" t="s">
        <v>407</v>
      </c>
      <c r="O83" t="s">
        <v>407</v>
      </c>
      <c r="P83" t="s">
        <v>407</v>
      </c>
      <c r="Q83" t="s">
        <v>407</v>
      </c>
      <c r="R83" t="s">
        <v>407</v>
      </c>
      <c r="S83" t="s">
        <v>407</v>
      </c>
      <c r="T83" t="s">
        <v>407</v>
      </c>
      <c r="U83" t="s">
        <v>407</v>
      </c>
      <c r="V83" t="s">
        <v>407</v>
      </c>
      <c r="W83" t="s">
        <v>407</v>
      </c>
      <c r="X83" t="s">
        <v>407</v>
      </c>
      <c r="Y83" t="s">
        <v>407</v>
      </c>
      <c r="Z83" t="s">
        <v>407</v>
      </c>
      <c r="AA83" t="s">
        <v>407</v>
      </c>
      <c r="AB83" t="s">
        <v>407</v>
      </c>
      <c r="AC83" t="s">
        <v>941</v>
      </c>
      <c r="AD83" t="s">
        <v>940</v>
      </c>
      <c r="AE83">
        <v>10</v>
      </c>
      <c r="AF83">
        <v>2</v>
      </c>
      <c r="AH83" t="s">
        <v>408</v>
      </c>
      <c r="AJ83" t="s">
        <v>37</v>
      </c>
      <c r="AK83" t="s">
        <v>115</v>
      </c>
      <c r="AM83">
        <v>3994</v>
      </c>
      <c r="AN83">
        <v>641</v>
      </c>
    </row>
    <row r="84" spans="1:40" x14ac:dyDescent="0.25">
      <c r="A84" t="s">
        <v>407</v>
      </c>
      <c r="B84" t="s">
        <v>407</v>
      </c>
      <c r="C84" t="s">
        <v>407</v>
      </c>
      <c r="D84" t="s">
        <v>407</v>
      </c>
      <c r="E84" t="s">
        <v>407</v>
      </c>
      <c r="F84" t="s">
        <v>407</v>
      </c>
      <c r="G84" t="s">
        <v>407</v>
      </c>
      <c r="H84" t="s">
        <v>407</v>
      </c>
      <c r="I84" t="s">
        <v>407</v>
      </c>
      <c r="J84" t="s">
        <v>407</v>
      </c>
      <c r="K84" t="s">
        <v>407</v>
      </c>
      <c r="L84" t="s">
        <v>407</v>
      </c>
      <c r="M84" t="s">
        <v>407</v>
      </c>
      <c r="N84" t="s">
        <v>407</v>
      </c>
      <c r="O84" t="s">
        <v>407</v>
      </c>
      <c r="P84" t="s">
        <v>407</v>
      </c>
      <c r="Q84" t="s">
        <v>407</v>
      </c>
      <c r="R84" t="s">
        <v>407</v>
      </c>
      <c r="S84" t="s">
        <v>407</v>
      </c>
      <c r="T84" t="s">
        <v>407</v>
      </c>
      <c r="U84" t="s">
        <v>407</v>
      </c>
      <c r="V84" t="s">
        <v>407</v>
      </c>
      <c r="W84" t="s">
        <v>407</v>
      </c>
      <c r="X84" t="s">
        <v>407</v>
      </c>
      <c r="Y84" t="s">
        <v>407</v>
      </c>
      <c r="Z84" t="s">
        <v>407</v>
      </c>
      <c r="AA84" t="s">
        <v>407</v>
      </c>
      <c r="AB84" t="s">
        <v>407</v>
      </c>
      <c r="AC84" t="s">
        <v>941</v>
      </c>
      <c r="AD84" t="s">
        <v>940</v>
      </c>
      <c r="AE84">
        <v>10</v>
      </c>
      <c r="AF84">
        <v>3</v>
      </c>
      <c r="AH84" t="s">
        <v>408</v>
      </c>
      <c r="AJ84" t="s">
        <v>37</v>
      </c>
      <c r="AK84" t="s">
        <v>115</v>
      </c>
      <c r="AM84">
        <v>3567</v>
      </c>
      <c r="AN84">
        <v>2510</v>
      </c>
    </row>
    <row r="85" spans="1:40" x14ac:dyDescent="0.25">
      <c r="A85" t="s">
        <v>407</v>
      </c>
      <c r="B85" t="s">
        <v>407</v>
      </c>
      <c r="C85" t="s">
        <v>407</v>
      </c>
      <c r="D85" t="s">
        <v>407</v>
      </c>
      <c r="E85" t="s">
        <v>407</v>
      </c>
      <c r="F85" t="s">
        <v>407</v>
      </c>
      <c r="G85" t="s">
        <v>407</v>
      </c>
      <c r="H85" t="s">
        <v>407</v>
      </c>
      <c r="I85" t="s">
        <v>407</v>
      </c>
      <c r="J85" t="s">
        <v>407</v>
      </c>
      <c r="K85" t="s">
        <v>407</v>
      </c>
      <c r="L85" t="s">
        <v>407</v>
      </c>
      <c r="M85" t="s">
        <v>407</v>
      </c>
      <c r="N85" t="s">
        <v>407</v>
      </c>
      <c r="O85" t="s">
        <v>407</v>
      </c>
      <c r="P85" t="s">
        <v>407</v>
      </c>
      <c r="Q85" t="s">
        <v>407</v>
      </c>
      <c r="R85" t="s">
        <v>407</v>
      </c>
      <c r="S85" t="s">
        <v>407</v>
      </c>
      <c r="T85" t="s">
        <v>407</v>
      </c>
      <c r="U85" t="s">
        <v>407</v>
      </c>
      <c r="V85" t="s">
        <v>407</v>
      </c>
      <c r="W85" t="s">
        <v>407</v>
      </c>
      <c r="X85" t="s">
        <v>407</v>
      </c>
      <c r="Y85" t="s">
        <v>407</v>
      </c>
      <c r="Z85" t="s">
        <v>407</v>
      </c>
      <c r="AA85" t="s">
        <v>407</v>
      </c>
      <c r="AB85" t="s">
        <v>407</v>
      </c>
      <c r="AC85" t="s">
        <v>941</v>
      </c>
      <c r="AD85" t="s">
        <v>940</v>
      </c>
      <c r="AE85">
        <v>10</v>
      </c>
      <c r="AF85">
        <v>4</v>
      </c>
      <c r="AH85" t="s">
        <v>408</v>
      </c>
      <c r="AJ85" t="s">
        <v>37</v>
      </c>
      <c r="AK85" t="s">
        <v>115</v>
      </c>
      <c r="AM85">
        <v>2191</v>
      </c>
      <c r="AN85">
        <v>3176</v>
      </c>
    </row>
    <row r="86" spans="1:40" x14ac:dyDescent="0.25">
      <c r="A86" t="s">
        <v>407</v>
      </c>
      <c r="B86" t="s">
        <v>407</v>
      </c>
      <c r="C86" t="s">
        <v>407</v>
      </c>
      <c r="D86" t="s">
        <v>407</v>
      </c>
      <c r="E86" t="s">
        <v>407</v>
      </c>
      <c r="F86" t="s">
        <v>407</v>
      </c>
      <c r="G86" t="s">
        <v>407</v>
      </c>
      <c r="H86" t="s">
        <v>407</v>
      </c>
      <c r="I86" t="s">
        <v>407</v>
      </c>
      <c r="J86" t="s">
        <v>407</v>
      </c>
      <c r="K86" t="s">
        <v>407</v>
      </c>
      <c r="L86" t="s">
        <v>407</v>
      </c>
      <c r="M86" t="s">
        <v>407</v>
      </c>
      <c r="N86" t="s">
        <v>407</v>
      </c>
      <c r="O86" t="s">
        <v>407</v>
      </c>
      <c r="P86" t="s">
        <v>407</v>
      </c>
      <c r="Q86" t="s">
        <v>407</v>
      </c>
      <c r="R86" t="s">
        <v>407</v>
      </c>
      <c r="S86" t="s">
        <v>407</v>
      </c>
      <c r="T86" t="s">
        <v>407</v>
      </c>
      <c r="U86" t="s">
        <v>407</v>
      </c>
      <c r="V86" t="s">
        <v>407</v>
      </c>
      <c r="W86" t="s">
        <v>407</v>
      </c>
      <c r="X86" t="s">
        <v>407</v>
      </c>
      <c r="Y86" t="s">
        <v>407</v>
      </c>
      <c r="Z86" t="s">
        <v>407</v>
      </c>
      <c r="AA86" t="s">
        <v>407</v>
      </c>
      <c r="AB86" t="s">
        <v>407</v>
      </c>
      <c r="AC86" t="s">
        <v>941</v>
      </c>
      <c r="AD86" t="s">
        <v>940</v>
      </c>
      <c r="AE86">
        <v>10</v>
      </c>
      <c r="AF86">
        <v>5</v>
      </c>
      <c r="AH86" t="s">
        <v>411</v>
      </c>
      <c r="AJ86" t="s">
        <v>41</v>
      </c>
      <c r="AK86" t="s">
        <v>119</v>
      </c>
      <c r="AM86">
        <v>3345</v>
      </c>
      <c r="AN86">
        <v>1677</v>
      </c>
    </row>
    <row r="87" spans="1:40" x14ac:dyDescent="0.25">
      <c r="A87" t="s">
        <v>407</v>
      </c>
      <c r="B87" t="s">
        <v>407</v>
      </c>
      <c r="C87" t="s">
        <v>407</v>
      </c>
      <c r="D87" t="s">
        <v>407</v>
      </c>
      <c r="E87" t="s">
        <v>407</v>
      </c>
      <c r="F87" t="s">
        <v>407</v>
      </c>
      <c r="G87" t="s">
        <v>407</v>
      </c>
      <c r="H87" t="s">
        <v>407</v>
      </c>
      <c r="I87" t="s">
        <v>407</v>
      </c>
      <c r="J87" t="s">
        <v>407</v>
      </c>
      <c r="K87" t="s">
        <v>407</v>
      </c>
      <c r="L87" t="s">
        <v>407</v>
      </c>
      <c r="M87" t="s">
        <v>407</v>
      </c>
      <c r="N87" t="s">
        <v>407</v>
      </c>
      <c r="O87" t="s">
        <v>407</v>
      </c>
      <c r="P87" t="s">
        <v>407</v>
      </c>
      <c r="Q87" t="s">
        <v>407</v>
      </c>
      <c r="R87" t="s">
        <v>407</v>
      </c>
      <c r="S87" t="s">
        <v>407</v>
      </c>
      <c r="T87" t="s">
        <v>407</v>
      </c>
      <c r="U87" t="s">
        <v>407</v>
      </c>
      <c r="V87" t="s">
        <v>407</v>
      </c>
      <c r="W87" t="s">
        <v>407</v>
      </c>
      <c r="X87" t="s">
        <v>407</v>
      </c>
      <c r="Y87" t="s">
        <v>407</v>
      </c>
      <c r="Z87" t="s">
        <v>407</v>
      </c>
      <c r="AA87" t="s">
        <v>407</v>
      </c>
      <c r="AB87" t="s">
        <v>407</v>
      </c>
      <c r="AC87" t="s">
        <v>941</v>
      </c>
      <c r="AD87" t="s">
        <v>940</v>
      </c>
      <c r="AE87">
        <v>10</v>
      </c>
      <c r="AF87">
        <v>6</v>
      </c>
      <c r="AH87" t="s">
        <v>416</v>
      </c>
      <c r="AJ87" t="s">
        <v>46</v>
      </c>
      <c r="AK87" t="s">
        <v>115</v>
      </c>
      <c r="AM87">
        <v>3155</v>
      </c>
      <c r="AN87">
        <v>627</v>
      </c>
    </row>
    <row r="88" spans="1:40" x14ac:dyDescent="0.25">
      <c r="A88" t="s">
        <v>407</v>
      </c>
      <c r="B88" t="s">
        <v>407</v>
      </c>
      <c r="C88" t="s">
        <v>407</v>
      </c>
      <c r="D88" t="s">
        <v>407</v>
      </c>
      <c r="E88" t="s">
        <v>407</v>
      </c>
      <c r="F88" t="s">
        <v>407</v>
      </c>
      <c r="G88" t="s">
        <v>407</v>
      </c>
      <c r="H88" t="s">
        <v>407</v>
      </c>
      <c r="I88" t="s">
        <v>407</v>
      </c>
      <c r="J88" t="s">
        <v>407</v>
      </c>
      <c r="K88" t="s">
        <v>407</v>
      </c>
      <c r="L88" t="s">
        <v>407</v>
      </c>
      <c r="M88" t="s">
        <v>407</v>
      </c>
      <c r="N88" t="s">
        <v>407</v>
      </c>
      <c r="O88" t="s">
        <v>407</v>
      </c>
      <c r="P88" t="s">
        <v>407</v>
      </c>
      <c r="Q88" t="s">
        <v>407</v>
      </c>
      <c r="R88" t="s">
        <v>407</v>
      </c>
      <c r="S88" t="s">
        <v>407</v>
      </c>
      <c r="T88" t="s">
        <v>407</v>
      </c>
      <c r="U88" t="s">
        <v>407</v>
      </c>
      <c r="V88" t="s">
        <v>407</v>
      </c>
      <c r="W88" t="s">
        <v>407</v>
      </c>
      <c r="X88" t="s">
        <v>407</v>
      </c>
      <c r="Y88" t="s">
        <v>407</v>
      </c>
      <c r="Z88" t="s">
        <v>407</v>
      </c>
      <c r="AA88" t="s">
        <v>407</v>
      </c>
      <c r="AB88" t="s">
        <v>407</v>
      </c>
      <c r="AC88" t="s">
        <v>941</v>
      </c>
      <c r="AD88" t="s">
        <v>940</v>
      </c>
      <c r="AE88">
        <v>10</v>
      </c>
      <c r="AF88">
        <v>7</v>
      </c>
      <c r="AH88" t="s">
        <v>416</v>
      </c>
      <c r="AJ88" t="s">
        <v>46</v>
      </c>
      <c r="AK88" t="s">
        <v>115</v>
      </c>
      <c r="AM88">
        <v>2833</v>
      </c>
      <c r="AN88">
        <v>945</v>
      </c>
    </row>
    <row r="89" spans="1:40" x14ac:dyDescent="0.25">
      <c r="A89" t="s">
        <v>407</v>
      </c>
      <c r="B89" t="s">
        <v>407</v>
      </c>
      <c r="C89" t="s">
        <v>407</v>
      </c>
      <c r="D89" t="s">
        <v>407</v>
      </c>
      <c r="E89" t="s">
        <v>407</v>
      </c>
      <c r="F89" t="s">
        <v>407</v>
      </c>
      <c r="G89" t="s">
        <v>407</v>
      </c>
      <c r="H89" t="s">
        <v>407</v>
      </c>
      <c r="I89" t="s">
        <v>407</v>
      </c>
      <c r="J89" t="s">
        <v>407</v>
      </c>
      <c r="K89" t="s">
        <v>407</v>
      </c>
      <c r="L89" t="s">
        <v>407</v>
      </c>
      <c r="M89" t="s">
        <v>407</v>
      </c>
      <c r="N89" t="s">
        <v>407</v>
      </c>
      <c r="O89" t="s">
        <v>407</v>
      </c>
      <c r="P89" t="s">
        <v>407</v>
      </c>
      <c r="Q89" t="s">
        <v>407</v>
      </c>
      <c r="R89" t="s">
        <v>407</v>
      </c>
      <c r="S89" t="s">
        <v>407</v>
      </c>
      <c r="T89" t="s">
        <v>407</v>
      </c>
      <c r="U89" t="s">
        <v>407</v>
      </c>
      <c r="V89" t="s">
        <v>407</v>
      </c>
      <c r="W89" t="s">
        <v>407</v>
      </c>
      <c r="X89" t="s">
        <v>407</v>
      </c>
      <c r="Y89" t="s">
        <v>407</v>
      </c>
      <c r="Z89" t="s">
        <v>407</v>
      </c>
      <c r="AA89" t="s">
        <v>407</v>
      </c>
      <c r="AB89" t="s">
        <v>407</v>
      </c>
      <c r="AC89" t="s">
        <v>941</v>
      </c>
      <c r="AD89" t="s">
        <v>940</v>
      </c>
      <c r="AE89">
        <v>10</v>
      </c>
      <c r="AF89">
        <v>8</v>
      </c>
      <c r="AH89" t="s">
        <v>408</v>
      </c>
      <c r="AJ89" t="s">
        <v>37</v>
      </c>
      <c r="AK89" t="s">
        <v>115</v>
      </c>
      <c r="AM89">
        <v>3816</v>
      </c>
      <c r="AN89">
        <v>2482</v>
      </c>
    </row>
    <row r="90" spans="1:40" x14ac:dyDescent="0.25">
      <c r="A90" t="s">
        <v>407</v>
      </c>
      <c r="B90" t="s">
        <v>407</v>
      </c>
      <c r="C90" t="s">
        <v>407</v>
      </c>
      <c r="D90" t="s">
        <v>407</v>
      </c>
      <c r="E90" t="s">
        <v>407</v>
      </c>
      <c r="F90" t="s">
        <v>407</v>
      </c>
      <c r="G90" t="s">
        <v>407</v>
      </c>
      <c r="H90" t="s">
        <v>407</v>
      </c>
      <c r="I90" t="s">
        <v>407</v>
      </c>
      <c r="J90" t="s">
        <v>407</v>
      </c>
      <c r="K90" t="s">
        <v>407</v>
      </c>
      <c r="L90" t="s">
        <v>407</v>
      </c>
      <c r="M90" t="s">
        <v>407</v>
      </c>
      <c r="N90" t="s">
        <v>407</v>
      </c>
      <c r="O90" t="s">
        <v>407</v>
      </c>
      <c r="P90" t="s">
        <v>407</v>
      </c>
      <c r="Q90" t="s">
        <v>407</v>
      </c>
      <c r="R90" t="s">
        <v>407</v>
      </c>
      <c r="S90" t="s">
        <v>407</v>
      </c>
      <c r="T90" t="s">
        <v>407</v>
      </c>
      <c r="U90" t="s">
        <v>407</v>
      </c>
      <c r="V90" t="s">
        <v>407</v>
      </c>
      <c r="W90" t="s">
        <v>407</v>
      </c>
      <c r="X90" t="s">
        <v>407</v>
      </c>
      <c r="Y90" t="s">
        <v>407</v>
      </c>
      <c r="Z90" t="s">
        <v>407</v>
      </c>
      <c r="AA90" t="s">
        <v>407</v>
      </c>
      <c r="AB90" t="s">
        <v>407</v>
      </c>
      <c r="AC90" t="s">
        <v>941</v>
      </c>
      <c r="AD90" t="s">
        <v>940</v>
      </c>
      <c r="AE90">
        <v>10</v>
      </c>
      <c r="AF90">
        <v>9</v>
      </c>
      <c r="AH90" t="s">
        <v>415</v>
      </c>
      <c r="AJ90" t="s">
        <v>44</v>
      </c>
      <c r="AK90" t="s">
        <v>120</v>
      </c>
      <c r="AM90">
        <v>3744</v>
      </c>
      <c r="AN90">
        <v>2925</v>
      </c>
    </row>
    <row r="91" spans="1:40" x14ac:dyDescent="0.25">
      <c r="A91" t="s">
        <v>407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407</v>
      </c>
      <c r="I91" t="s">
        <v>407</v>
      </c>
      <c r="J91" t="s">
        <v>407</v>
      </c>
      <c r="K91" t="s">
        <v>407</v>
      </c>
      <c r="L91" t="s">
        <v>407</v>
      </c>
      <c r="M91" t="s">
        <v>407</v>
      </c>
      <c r="N91" t="s">
        <v>407</v>
      </c>
      <c r="O91" t="s">
        <v>407</v>
      </c>
      <c r="P91" t="s">
        <v>407</v>
      </c>
      <c r="Q91" t="s">
        <v>407</v>
      </c>
      <c r="R91" t="s">
        <v>407</v>
      </c>
      <c r="S91" t="s">
        <v>407</v>
      </c>
      <c r="T91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407</v>
      </c>
      <c r="AA91" t="s">
        <v>407</v>
      </c>
      <c r="AB91" t="s">
        <v>407</v>
      </c>
      <c r="AC91" t="s">
        <v>941</v>
      </c>
      <c r="AD91" t="s">
        <v>940</v>
      </c>
      <c r="AE91">
        <v>10</v>
      </c>
      <c r="AF91">
        <v>10</v>
      </c>
      <c r="AG91">
        <v>3</v>
      </c>
      <c r="AH91" t="s">
        <v>410</v>
      </c>
      <c r="AJ91" t="s">
        <v>40</v>
      </c>
      <c r="AK91" t="s">
        <v>118</v>
      </c>
      <c r="AM91">
        <v>2174</v>
      </c>
      <c r="AN91">
        <v>2737</v>
      </c>
    </row>
    <row r="92" spans="1:40" x14ac:dyDescent="0.25">
      <c r="A92" t="s">
        <v>407</v>
      </c>
      <c r="B92" t="s">
        <v>407</v>
      </c>
      <c r="C92" t="s">
        <v>407</v>
      </c>
      <c r="D92" t="s">
        <v>407</v>
      </c>
      <c r="E92" t="s">
        <v>407</v>
      </c>
      <c r="F92" t="s">
        <v>407</v>
      </c>
      <c r="G92" t="s">
        <v>407</v>
      </c>
      <c r="H92" t="s">
        <v>407</v>
      </c>
      <c r="I92" t="s">
        <v>407</v>
      </c>
      <c r="J92" t="s">
        <v>407</v>
      </c>
      <c r="K92" t="s">
        <v>407</v>
      </c>
      <c r="L92" t="s">
        <v>407</v>
      </c>
      <c r="M92" t="s">
        <v>407</v>
      </c>
      <c r="N92" t="s">
        <v>407</v>
      </c>
      <c r="O92" t="s">
        <v>407</v>
      </c>
      <c r="P92" t="s">
        <v>407</v>
      </c>
      <c r="Q92" t="s">
        <v>407</v>
      </c>
      <c r="R92" t="s">
        <v>407</v>
      </c>
      <c r="S92" t="s">
        <v>407</v>
      </c>
      <c r="T92" t="s">
        <v>407</v>
      </c>
      <c r="U92" t="s">
        <v>407</v>
      </c>
      <c r="V92" t="s">
        <v>407</v>
      </c>
      <c r="W92" t="s">
        <v>407</v>
      </c>
      <c r="X92" t="s">
        <v>407</v>
      </c>
      <c r="Y92" t="s">
        <v>407</v>
      </c>
      <c r="Z92" t="s">
        <v>407</v>
      </c>
      <c r="AA92" t="s">
        <v>407</v>
      </c>
      <c r="AB92" t="s">
        <v>407</v>
      </c>
      <c r="AC92" t="s">
        <v>943</v>
      </c>
      <c r="AD92" t="s">
        <v>942</v>
      </c>
      <c r="AE92">
        <v>10</v>
      </c>
      <c r="AF92">
        <v>1</v>
      </c>
      <c r="AH92" t="s">
        <v>408</v>
      </c>
      <c r="AJ92" t="s">
        <v>37</v>
      </c>
      <c r="AK92" t="s">
        <v>115</v>
      </c>
      <c r="AM92">
        <v>2851</v>
      </c>
      <c r="AN92">
        <v>2764</v>
      </c>
    </row>
    <row r="93" spans="1:40" x14ac:dyDescent="0.25">
      <c r="A93" t="s">
        <v>407</v>
      </c>
      <c r="B93" t="s">
        <v>407</v>
      </c>
      <c r="C93" t="s">
        <v>407</v>
      </c>
      <c r="D93" t="s">
        <v>407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943</v>
      </c>
      <c r="AD93" t="s">
        <v>942</v>
      </c>
      <c r="AE93">
        <v>10</v>
      </c>
      <c r="AF93">
        <v>2</v>
      </c>
      <c r="AH93" t="s">
        <v>408</v>
      </c>
      <c r="AJ93" t="s">
        <v>37</v>
      </c>
      <c r="AK93" t="s">
        <v>115</v>
      </c>
      <c r="AM93">
        <v>2725</v>
      </c>
      <c r="AN93">
        <v>3209</v>
      </c>
    </row>
    <row r="94" spans="1:40" x14ac:dyDescent="0.25">
      <c r="A94" t="s">
        <v>407</v>
      </c>
      <c r="B94" t="s">
        <v>407</v>
      </c>
      <c r="C94" t="s">
        <v>407</v>
      </c>
      <c r="D94" t="s">
        <v>407</v>
      </c>
      <c r="E94" t="s">
        <v>407</v>
      </c>
      <c r="F94" t="s">
        <v>407</v>
      </c>
      <c r="G94" t="s">
        <v>407</v>
      </c>
      <c r="H94" t="s">
        <v>407</v>
      </c>
      <c r="I94" t="s">
        <v>407</v>
      </c>
      <c r="J94" t="s">
        <v>407</v>
      </c>
      <c r="K94" t="s">
        <v>407</v>
      </c>
      <c r="L94" t="s">
        <v>407</v>
      </c>
      <c r="M94" t="s">
        <v>407</v>
      </c>
      <c r="N94" t="s">
        <v>407</v>
      </c>
      <c r="O94" t="s">
        <v>407</v>
      </c>
      <c r="P94" t="s">
        <v>407</v>
      </c>
      <c r="Q94" t="s">
        <v>407</v>
      </c>
      <c r="R94" t="s">
        <v>407</v>
      </c>
      <c r="S94" t="s">
        <v>407</v>
      </c>
      <c r="T94" t="s">
        <v>407</v>
      </c>
      <c r="U94" t="s">
        <v>407</v>
      </c>
      <c r="V94" t="s">
        <v>407</v>
      </c>
      <c r="W94" t="s">
        <v>407</v>
      </c>
      <c r="X94" t="s">
        <v>407</v>
      </c>
      <c r="Y94" t="s">
        <v>407</v>
      </c>
      <c r="Z94" t="s">
        <v>407</v>
      </c>
      <c r="AA94" t="s">
        <v>407</v>
      </c>
      <c r="AB94" t="s">
        <v>407</v>
      </c>
      <c r="AC94" t="s">
        <v>943</v>
      </c>
      <c r="AD94" t="s">
        <v>942</v>
      </c>
      <c r="AE94">
        <v>10</v>
      </c>
      <c r="AF94">
        <v>3</v>
      </c>
      <c r="AH94" t="s">
        <v>415</v>
      </c>
      <c r="AJ94" t="s">
        <v>44</v>
      </c>
      <c r="AK94" t="s">
        <v>120</v>
      </c>
      <c r="AM94">
        <v>1484</v>
      </c>
      <c r="AN94">
        <v>1968</v>
      </c>
    </row>
    <row r="95" spans="1:40" x14ac:dyDescent="0.25">
      <c r="A95" t="s">
        <v>407</v>
      </c>
      <c r="B95" t="s">
        <v>407</v>
      </c>
      <c r="C95" t="s">
        <v>407</v>
      </c>
      <c r="D95" t="s">
        <v>407</v>
      </c>
      <c r="E95" t="s">
        <v>407</v>
      </c>
      <c r="F95" t="s">
        <v>407</v>
      </c>
      <c r="G95" t="s">
        <v>407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407</v>
      </c>
      <c r="O95" t="s">
        <v>407</v>
      </c>
      <c r="P95" t="s">
        <v>407</v>
      </c>
      <c r="Q95" t="s">
        <v>407</v>
      </c>
      <c r="R95" t="s">
        <v>407</v>
      </c>
      <c r="S95" t="s">
        <v>407</v>
      </c>
      <c r="T95" t="s">
        <v>407</v>
      </c>
      <c r="U95" t="s">
        <v>407</v>
      </c>
      <c r="V95" t="s">
        <v>407</v>
      </c>
      <c r="W95" t="s">
        <v>407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943</v>
      </c>
      <c r="AD95" t="s">
        <v>942</v>
      </c>
      <c r="AE95">
        <v>10</v>
      </c>
      <c r="AF95">
        <v>4</v>
      </c>
      <c r="AG95">
        <v>3</v>
      </c>
      <c r="AH95" t="s">
        <v>410</v>
      </c>
      <c r="AJ95" t="s">
        <v>40</v>
      </c>
      <c r="AK95" t="s">
        <v>118</v>
      </c>
      <c r="AM95">
        <v>2003</v>
      </c>
      <c r="AN95">
        <v>2746</v>
      </c>
    </row>
    <row r="96" spans="1:40" x14ac:dyDescent="0.25">
      <c r="A96" t="s">
        <v>407</v>
      </c>
      <c r="B96" t="s">
        <v>407</v>
      </c>
      <c r="C96" t="s">
        <v>407</v>
      </c>
      <c r="D96" t="s">
        <v>407</v>
      </c>
      <c r="E96" t="s">
        <v>407</v>
      </c>
      <c r="F96" t="s">
        <v>407</v>
      </c>
      <c r="G96" t="s">
        <v>407</v>
      </c>
      <c r="H96" t="s">
        <v>407</v>
      </c>
      <c r="I96" t="s">
        <v>407</v>
      </c>
      <c r="J96" t="s">
        <v>407</v>
      </c>
      <c r="K96" t="s">
        <v>407</v>
      </c>
      <c r="L96" t="s">
        <v>407</v>
      </c>
      <c r="M96" t="s">
        <v>407</v>
      </c>
      <c r="N96" t="s">
        <v>407</v>
      </c>
      <c r="O96" t="s">
        <v>407</v>
      </c>
      <c r="P96" t="s">
        <v>407</v>
      </c>
      <c r="Q96" t="s">
        <v>407</v>
      </c>
      <c r="R96" t="s">
        <v>407</v>
      </c>
      <c r="S96" t="s">
        <v>407</v>
      </c>
      <c r="T96" t="s">
        <v>407</v>
      </c>
      <c r="U96" t="s">
        <v>407</v>
      </c>
      <c r="V96" t="s">
        <v>407</v>
      </c>
      <c r="W96" t="s">
        <v>407</v>
      </c>
      <c r="X96" t="s">
        <v>407</v>
      </c>
      <c r="Y96" t="s">
        <v>407</v>
      </c>
      <c r="Z96" t="s">
        <v>407</v>
      </c>
      <c r="AA96" t="s">
        <v>407</v>
      </c>
      <c r="AB96" t="s">
        <v>407</v>
      </c>
      <c r="AC96" t="s">
        <v>943</v>
      </c>
      <c r="AD96" t="s">
        <v>942</v>
      </c>
      <c r="AE96">
        <v>10</v>
      </c>
      <c r="AF96">
        <v>5</v>
      </c>
      <c r="AG96">
        <v>1</v>
      </c>
      <c r="AH96" t="s">
        <v>629</v>
      </c>
      <c r="AJ96" t="s">
        <v>132</v>
      </c>
      <c r="AK96" t="s">
        <v>114</v>
      </c>
      <c r="AM96">
        <v>3706</v>
      </c>
      <c r="AN96">
        <v>1074</v>
      </c>
    </row>
    <row r="97" spans="1:40" x14ac:dyDescent="0.25">
      <c r="A97" t="s">
        <v>407</v>
      </c>
      <c r="B97" t="s">
        <v>407</v>
      </c>
      <c r="C97" t="s">
        <v>407</v>
      </c>
      <c r="D97" t="s">
        <v>407</v>
      </c>
      <c r="E97" t="s">
        <v>407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407</v>
      </c>
      <c r="M97" t="s">
        <v>407</v>
      </c>
      <c r="N97" t="s">
        <v>407</v>
      </c>
      <c r="O97" t="s">
        <v>407</v>
      </c>
      <c r="P97" t="s">
        <v>407</v>
      </c>
      <c r="Q97" t="s">
        <v>407</v>
      </c>
      <c r="R97" t="s">
        <v>407</v>
      </c>
      <c r="S97" t="s">
        <v>407</v>
      </c>
      <c r="T97" t="s">
        <v>407</v>
      </c>
      <c r="U97" t="s">
        <v>407</v>
      </c>
      <c r="V97" t="s">
        <v>407</v>
      </c>
      <c r="W97" t="s">
        <v>407</v>
      </c>
      <c r="X97" t="s">
        <v>407</v>
      </c>
      <c r="Y97" t="s">
        <v>407</v>
      </c>
      <c r="Z97" t="s">
        <v>407</v>
      </c>
      <c r="AA97" t="s">
        <v>407</v>
      </c>
      <c r="AB97" t="s">
        <v>407</v>
      </c>
      <c r="AC97" t="s">
        <v>943</v>
      </c>
      <c r="AD97" t="s">
        <v>942</v>
      </c>
      <c r="AE97">
        <v>10</v>
      </c>
      <c r="AF97">
        <v>6</v>
      </c>
      <c r="AH97" t="s">
        <v>408</v>
      </c>
      <c r="AJ97" t="s">
        <v>37</v>
      </c>
      <c r="AK97" t="s">
        <v>115</v>
      </c>
      <c r="AM97">
        <v>2975</v>
      </c>
      <c r="AN97">
        <v>1300</v>
      </c>
    </row>
    <row r="98" spans="1:40" x14ac:dyDescent="0.25">
      <c r="A98" t="s">
        <v>407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407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943</v>
      </c>
      <c r="AD98" t="s">
        <v>942</v>
      </c>
      <c r="AE98">
        <v>10</v>
      </c>
      <c r="AF98">
        <v>7</v>
      </c>
      <c r="AH98" t="s">
        <v>408</v>
      </c>
      <c r="AJ98" t="s">
        <v>37</v>
      </c>
      <c r="AK98" t="s">
        <v>115</v>
      </c>
      <c r="AM98">
        <v>1225</v>
      </c>
      <c r="AN98">
        <v>1687</v>
      </c>
    </row>
    <row r="99" spans="1:40" x14ac:dyDescent="0.25">
      <c r="A99" t="s">
        <v>407</v>
      </c>
      <c r="B99" t="s">
        <v>407</v>
      </c>
      <c r="C99" t="s">
        <v>407</v>
      </c>
      <c r="D99" t="s">
        <v>407</v>
      </c>
      <c r="E99" t="s">
        <v>407</v>
      </c>
      <c r="F99" t="s">
        <v>407</v>
      </c>
      <c r="G99" t="s">
        <v>407</v>
      </c>
      <c r="H99" t="s">
        <v>407</v>
      </c>
      <c r="I99" t="s">
        <v>407</v>
      </c>
      <c r="J99" t="s">
        <v>407</v>
      </c>
      <c r="K99" t="s">
        <v>407</v>
      </c>
      <c r="L99" t="s">
        <v>407</v>
      </c>
      <c r="M99" t="s">
        <v>407</v>
      </c>
      <c r="N99" t="s">
        <v>407</v>
      </c>
      <c r="O99" t="s">
        <v>407</v>
      </c>
      <c r="P99" t="s">
        <v>407</v>
      </c>
      <c r="Q99" t="s">
        <v>407</v>
      </c>
      <c r="R99" t="s">
        <v>407</v>
      </c>
      <c r="S99" t="s">
        <v>407</v>
      </c>
      <c r="T99" t="s">
        <v>407</v>
      </c>
      <c r="U99" t="s">
        <v>407</v>
      </c>
      <c r="V99" t="s">
        <v>407</v>
      </c>
      <c r="W99" t="s">
        <v>407</v>
      </c>
      <c r="X99" t="s">
        <v>407</v>
      </c>
      <c r="Y99" t="s">
        <v>407</v>
      </c>
      <c r="Z99" t="s">
        <v>407</v>
      </c>
      <c r="AA99" t="s">
        <v>407</v>
      </c>
      <c r="AB99" t="s">
        <v>407</v>
      </c>
      <c r="AC99" t="s">
        <v>943</v>
      </c>
      <c r="AD99" t="s">
        <v>942</v>
      </c>
      <c r="AE99">
        <v>10</v>
      </c>
      <c r="AF99">
        <v>8</v>
      </c>
      <c r="AG99">
        <v>1</v>
      </c>
      <c r="AH99" t="s">
        <v>464</v>
      </c>
      <c r="AJ99" t="s">
        <v>76</v>
      </c>
      <c r="AK99" t="s">
        <v>114</v>
      </c>
      <c r="AM99">
        <v>3699</v>
      </c>
      <c r="AN99">
        <v>283</v>
      </c>
    </row>
    <row r="100" spans="1:40" x14ac:dyDescent="0.25">
      <c r="A100" t="s">
        <v>407</v>
      </c>
      <c r="B100" t="s">
        <v>407</v>
      </c>
      <c r="C100" t="s">
        <v>407</v>
      </c>
      <c r="D100" t="s">
        <v>407</v>
      </c>
      <c r="E100" t="s">
        <v>407</v>
      </c>
      <c r="F100" t="s">
        <v>407</v>
      </c>
      <c r="G100" t="s">
        <v>407</v>
      </c>
      <c r="H100" t="s">
        <v>407</v>
      </c>
      <c r="I100" t="s">
        <v>407</v>
      </c>
      <c r="J100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407</v>
      </c>
      <c r="Q100" t="s">
        <v>407</v>
      </c>
      <c r="R100" t="s">
        <v>407</v>
      </c>
      <c r="S100" t="s">
        <v>407</v>
      </c>
      <c r="T100" t="s">
        <v>407</v>
      </c>
      <c r="U100" t="s">
        <v>407</v>
      </c>
      <c r="V100" t="s">
        <v>407</v>
      </c>
      <c r="W100" t="s">
        <v>407</v>
      </c>
      <c r="X100" t="s">
        <v>407</v>
      </c>
      <c r="Y100" t="s">
        <v>407</v>
      </c>
      <c r="Z100" t="s">
        <v>407</v>
      </c>
      <c r="AA100" t="s">
        <v>407</v>
      </c>
      <c r="AB100" t="s">
        <v>407</v>
      </c>
      <c r="AC100" t="s">
        <v>943</v>
      </c>
      <c r="AD100" t="s">
        <v>942</v>
      </c>
      <c r="AE100">
        <v>10</v>
      </c>
      <c r="AF100">
        <v>9</v>
      </c>
      <c r="AG100">
        <v>1</v>
      </c>
      <c r="AH100" t="s">
        <v>435</v>
      </c>
      <c r="AJ100" t="s">
        <v>57</v>
      </c>
      <c r="AK100" t="s">
        <v>114</v>
      </c>
      <c r="AM100">
        <v>3410</v>
      </c>
      <c r="AN100">
        <v>2666</v>
      </c>
    </row>
    <row r="101" spans="1:40" x14ac:dyDescent="0.25">
      <c r="A101" t="s">
        <v>407</v>
      </c>
      <c r="B101" t="s">
        <v>407</v>
      </c>
      <c r="C101" t="s">
        <v>407</v>
      </c>
      <c r="D101" t="s">
        <v>407</v>
      </c>
      <c r="E101" t="s">
        <v>407</v>
      </c>
      <c r="F101" t="s">
        <v>407</v>
      </c>
      <c r="G101" t="s">
        <v>407</v>
      </c>
      <c r="H101" t="s">
        <v>407</v>
      </c>
      <c r="I101" t="s">
        <v>407</v>
      </c>
      <c r="J101" t="s">
        <v>407</v>
      </c>
      <c r="K101" t="s">
        <v>407</v>
      </c>
      <c r="L101" t="s">
        <v>407</v>
      </c>
      <c r="M101" t="s">
        <v>407</v>
      </c>
      <c r="N101" t="s">
        <v>407</v>
      </c>
      <c r="O101" t="s">
        <v>407</v>
      </c>
      <c r="P101" t="s">
        <v>407</v>
      </c>
      <c r="Q101" t="s">
        <v>407</v>
      </c>
      <c r="R101" t="s">
        <v>407</v>
      </c>
      <c r="S101" t="s">
        <v>407</v>
      </c>
      <c r="T101" t="s">
        <v>407</v>
      </c>
      <c r="U101" t="s">
        <v>407</v>
      </c>
      <c r="V101" t="s">
        <v>407</v>
      </c>
      <c r="W101" t="s">
        <v>407</v>
      </c>
      <c r="X101" t="s">
        <v>407</v>
      </c>
      <c r="Y101" t="s">
        <v>407</v>
      </c>
      <c r="Z101" t="s">
        <v>407</v>
      </c>
      <c r="AA101" t="s">
        <v>407</v>
      </c>
      <c r="AB101" t="s">
        <v>407</v>
      </c>
      <c r="AC101" t="s">
        <v>943</v>
      </c>
      <c r="AD101" t="s">
        <v>942</v>
      </c>
      <c r="AE101">
        <v>10</v>
      </c>
      <c r="AF101">
        <v>10</v>
      </c>
      <c r="AG101">
        <v>1</v>
      </c>
      <c r="AH101" t="s">
        <v>464</v>
      </c>
      <c r="AJ101" t="s">
        <v>76</v>
      </c>
      <c r="AK101" t="s">
        <v>114</v>
      </c>
      <c r="AM101">
        <v>3692</v>
      </c>
      <c r="AN101">
        <v>621</v>
      </c>
    </row>
    <row r="102" spans="1:40" x14ac:dyDescent="0.25">
      <c r="A102" t="s">
        <v>407</v>
      </c>
      <c r="B102" t="s">
        <v>407</v>
      </c>
      <c r="C102" t="s">
        <v>407</v>
      </c>
      <c r="D102" t="s">
        <v>407</v>
      </c>
      <c r="E102" t="s">
        <v>407</v>
      </c>
      <c r="F102" t="s">
        <v>407</v>
      </c>
      <c r="G102" t="s">
        <v>407</v>
      </c>
      <c r="H102" t="s">
        <v>407</v>
      </c>
      <c r="I102" t="s">
        <v>407</v>
      </c>
      <c r="J102" t="s">
        <v>407</v>
      </c>
      <c r="K102" t="s">
        <v>407</v>
      </c>
      <c r="L102" t="s">
        <v>407</v>
      </c>
      <c r="M102" t="s">
        <v>407</v>
      </c>
      <c r="N102" t="s">
        <v>407</v>
      </c>
      <c r="O102" t="s">
        <v>407</v>
      </c>
      <c r="P102" t="s">
        <v>407</v>
      </c>
      <c r="Q102" t="s">
        <v>407</v>
      </c>
      <c r="R102" t="s">
        <v>407</v>
      </c>
      <c r="S102" t="s">
        <v>407</v>
      </c>
      <c r="T102" t="s">
        <v>407</v>
      </c>
      <c r="U102" t="s">
        <v>407</v>
      </c>
      <c r="V102" t="s">
        <v>407</v>
      </c>
      <c r="W102" t="s">
        <v>407</v>
      </c>
      <c r="X102" t="s">
        <v>407</v>
      </c>
      <c r="Y102" t="s">
        <v>407</v>
      </c>
      <c r="Z102" t="s">
        <v>407</v>
      </c>
      <c r="AA102" t="s">
        <v>407</v>
      </c>
      <c r="AB102" t="s">
        <v>407</v>
      </c>
      <c r="AC102" t="s">
        <v>945</v>
      </c>
      <c r="AD102" t="s">
        <v>944</v>
      </c>
      <c r="AE102">
        <v>10</v>
      </c>
      <c r="AF102">
        <v>1</v>
      </c>
      <c r="AG102">
        <v>3</v>
      </c>
      <c r="AH102" t="s">
        <v>410</v>
      </c>
      <c r="AJ102" t="s">
        <v>40</v>
      </c>
      <c r="AK102" t="s">
        <v>118</v>
      </c>
      <c r="AM102">
        <v>2866</v>
      </c>
      <c r="AN102">
        <v>2299</v>
      </c>
    </row>
    <row r="103" spans="1:40" x14ac:dyDescent="0.25">
      <c r="A103" t="s">
        <v>407</v>
      </c>
      <c r="B103" t="s">
        <v>407</v>
      </c>
      <c r="C103" t="s">
        <v>407</v>
      </c>
      <c r="D103" t="s">
        <v>407</v>
      </c>
      <c r="E103" t="s">
        <v>407</v>
      </c>
      <c r="F103" t="s">
        <v>407</v>
      </c>
      <c r="G103" t="s">
        <v>407</v>
      </c>
      <c r="H103" t="s">
        <v>407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407</v>
      </c>
      <c r="Z103" t="s">
        <v>407</v>
      </c>
      <c r="AA103" t="s">
        <v>407</v>
      </c>
      <c r="AB103" t="s">
        <v>407</v>
      </c>
      <c r="AC103" t="s">
        <v>945</v>
      </c>
      <c r="AD103" t="s">
        <v>944</v>
      </c>
      <c r="AE103">
        <v>10</v>
      </c>
      <c r="AF103">
        <v>2</v>
      </c>
      <c r="AH103" t="s">
        <v>408</v>
      </c>
      <c r="AJ103" t="s">
        <v>37</v>
      </c>
      <c r="AK103" t="s">
        <v>115</v>
      </c>
      <c r="AM103">
        <v>1946</v>
      </c>
      <c r="AN103">
        <v>2241</v>
      </c>
    </row>
    <row r="104" spans="1:40" x14ac:dyDescent="0.25">
      <c r="A104" t="s">
        <v>407</v>
      </c>
      <c r="B104" t="s">
        <v>407</v>
      </c>
      <c r="C104" t="s">
        <v>407</v>
      </c>
      <c r="D104" t="s">
        <v>407</v>
      </c>
      <c r="E104" t="s">
        <v>407</v>
      </c>
      <c r="F104" t="s">
        <v>407</v>
      </c>
      <c r="G104" t="s">
        <v>407</v>
      </c>
      <c r="H104" t="s">
        <v>407</v>
      </c>
      <c r="I104" t="s">
        <v>407</v>
      </c>
      <c r="J104" t="s">
        <v>407</v>
      </c>
      <c r="K104" t="s">
        <v>407</v>
      </c>
      <c r="L104" t="s">
        <v>407</v>
      </c>
      <c r="M104" t="s">
        <v>407</v>
      </c>
      <c r="N104" t="s">
        <v>407</v>
      </c>
      <c r="O104" t="s">
        <v>407</v>
      </c>
      <c r="P104" t="s">
        <v>407</v>
      </c>
      <c r="Q104" t="s">
        <v>407</v>
      </c>
      <c r="R104" t="s">
        <v>407</v>
      </c>
      <c r="S104" t="s">
        <v>407</v>
      </c>
      <c r="T104" t="s">
        <v>407</v>
      </c>
      <c r="U104" t="s">
        <v>407</v>
      </c>
      <c r="V104" t="s">
        <v>407</v>
      </c>
      <c r="W104" t="s">
        <v>407</v>
      </c>
      <c r="X104" t="s">
        <v>407</v>
      </c>
      <c r="Y104" t="s">
        <v>407</v>
      </c>
      <c r="Z104" t="s">
        <v>407</v>
      </c>
      <c r="AA104" t="s">
        <v>407</v>
      </c>
      <c r="AB104" t="s">
        <v>407</v>
      </c>
      <c r="AC104" t="s">
        <v>945</v>
      </c>
      <c r="AD104" t="s">
        <v>944</v>
      </c>
      <c r="AE104">
        <v>10</v>
      </c>
      <c r="AF104">
        <v>3</v>
      </c>
      <c r="AH104" t="s">
        <v>411</v>
      </c>
      <c r="AJ104" t="s">
        <v>41</v>
      </c>
      <c r="AK104" t="s">
        <v>119</v>
      </c>
      <c r="AM104">
        <v>3928</v>
      </c>
      <c r="AN104">
        <v>2971</v>
      </c>
    </row>
    <row r="105" spans="1:40" x14ac:dyDescent="0.25">
      <c r="A105" t="s">
        <v>407</v>
      </c>
      <c r="B105" t="s">
        <v>407</v>
      </c>
      <c r="C105" t="s">
        <v>407</v>
      </c>
      <c r="D105" t="s">
        <v>407</v>
      </c>
      <c r="E105" t="s">
        <v>407</v>
      </c>
      <c r="F105" t="s">
        <v>407</v>
      </c>
      <c r="G105" t="s">
        <v>407</v>
      </c>
      <c r="H105" t="s">
        <v>407</v>
      </c>
      <c r="I105" t="s">
        <v>407</v>
      </c>
      <c r="J105" t="s">
        <v>407</v>
      </c>
      <c r="K105" t="s">
        <v>407</v>
      </c>
      <c r="L105" t="s">
        <v>407</v>
      </c>
      <c r="M105" t="s">
        <v>407</v>
      </c>
      <c r="N105" t="s">
        <v>407</v>
      </c>
      <c r="O105" t="s">
        <v>407</v>
      </c>
      <c r="P105" t="s">
        <v>407</v>
      </c>
      <c r="Q105" t="s">
        <v>407</v>
      </c>
      <c r="R105" t="s">
        <v>407</v>
      </c>
      <c r="S105" t="s">
        <v>407</v>
      </c>
      <c r="T105" t="s">
        <v>407</v>
      </c>
      <c r="U105" t="s">
        <v>407</v>
      </c>
      <c r="V105" t="s">
        <v>407</v>
      </c>
      <c r="W105" t="s">
        <v>407</v>
      </c>
      <c r="X105" t="s">
        <v>407</v>
      </c>
      <c r="Y105" t="s">
        <v>407</v>
      </c>
      <c r="Z105" t="s">
        <v>407</v>
      </c>
      <c r="AA105" t="s">
        <v>407</v>
      </c>
      <c r="AB105" t="s">
        <v>407</v>
      </c>
      <c r="AC105" t="s">
        <v>945</v>
      </c>
      <c r="AD105" t="s">
        <v>944</v>
      </c>
      <c r="AE105">
        <v>10</v>
      </c>
      <c r="AF105">
        <v>4</v>
      </c>
      <c r="AG105">
        <v>3</v>
      </c>
      <c r="AH105" t="s">
        <v>410</v>
      </c>
      <c r="AJ105" t="s">
        <v>40</v>
      </c>
      <c r="AK105" t="s">
        <v>118</v>
      </c>
      <c r="AM105">
        <v>2782</v>
      </c>
      <c r="AN105">
        <v>3274</v>
      </c>
    </row>
    <row r="106" spans="1:40" x14ac:dyDescent="0.25">
      <c r="A106" t="s">
        <v>407</v>
      </c>
      <c r="B106" t="s">
        <v>407</v>
      </c>
      <c r="C106" t="s">
        <v>407</v>
      </c>
      <c r="D106" t="s">
        <v>407</v>
      </c>
      <c r="E106" t="s">
        <v>407</v>
      </c>
      <c r="F106" t="s">
        <v>407</v>
      </c>
      <c r="G106" t="s">
        <v>407</v>
      </c>
      <c r="H106" t="s">
        <v>407</v>
      </c>
      <c r="I106" t="s">
        <v>407</v>
      </c>
      <c r="J106" t="s">
        <v>407</v>
      </c>
      <c r="K106" t="s">
        <v>407</v>
      </c>
      <c r="L106" t="s">
        <v>407</v>
      </c>
      <c r="M106" t="s">
        <v>407</v>
      </c>
      <c r="N106" t="s">
        <v>407</v>
      </c>
      <c r="O106" t="s">
        <v>407</v>
      </c>
      <c r="P106" t="s">
        <v>407</v>
      </c>
      <c r="Q106" t="s">
        <v>407</v>
      </c>
      <c r="R106" t="s">
        <v>407</v>
      </c>
      <c r="S106" t="s">
        <v>407</v>
      </c>
      <c r="T106" t="s">
        <v>407</v>
      </c>
      <c r="U106" t="s">
        <v>407</v>
      </c>
      <c r="V106" t="s">
        <v>407</v>
      </c>
      <c r="W106" t="s">
        <v>407</v>
      </c>
      <c r="X106" t="s">
        <v>407</v>
      </c>
      <c r="Y106" t="s">
        <v>407</v>
      </c>
      <c r="Z106" t="s">
        <v>407</v>
      </c>
      <c r="AA106" t="s">
        <v>407</v>
      </c>
      <c r="AB106" t="s">
        <v>407</v>
      </c>
      <c r="AC106" t="s">
        <v>945</v>
      </c>
      <c r="AD106" t="s">
        <v>944</v>
      </c>
      <c r="AE106">
        <v>10</v>
      </c>
      <c r="AF106">
        <v>5</v>
      </c>
      <c r="AH106" t="s">
        <v>408</v>
      </c>
      <c r="AJ106" t="s">
        <v>37</v>
      </c>
      <c r="AK106" t="s">
        <v>115</v>
      </c>
      <c r="AM106">
        <v>3237</v>
      </c>
      <c r="AN106">
        <v>3032</v>
      </c>
    </row>
    <row r="107" spans="1:40" x14ac:dyDescent="0.25">
      <c r="A107" t="s">
        <v>407</v>
      </c>
      <c r="B107" t="s">
        <v>407</v>
      </c>
      <c r="C107" t="s">
        <v>407</v>
      </c>
      <c r="D107" t="s">
        <v>407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407</v>
      </c>
      <c r="K107" t="s">
        <v>407</v>
      </c>
      <c r="L107" t="s">
        <v>407</v>
      </c>
      <c r="M107" t="s">
        <v>407</v>
      </c>
      <c r="N107" t="s">
        <v>407</v>
      </c>
      <c r="O107" t="s">
        <v>407</v>
      </c>
      <c r="P107" t="s">
        <v>407</v>
      </c>
      <c r="Q107" t="s">
        <v>407</v>
      </c>
      <c r="R107" t="s">
        <v>407</v>
      </c>
      <c r="S107" t="s">
        <v>407</v>
      </c>
      <c r="T107" t="s">
        <v>407</v>
      </c>
      <c r="U107" t="s">
        <v>407</v>
      </c>
      <c r="V107" t="s">
        <v>407</v>
      </c>
      <c r="W107" t="s">
        <v>407</v>
      </c>
      <c r="X107" t="s">
        <v>407</v>
      </c>
      <c r="Y107" t="s">
        <v>407</v>
      </c>
      <c r="Z107" t="s">
        <v>407</v>
      </c>
      <c r="AA107" t="s">
        <v>407</v>
      </c>
      <c r="AB107" t="s">
        <v>407</v>
      </c>
      <c r="AC107" t="s">
        <v>945</v>
      </c>
      <c r="AD107" t="s">
        <v>944</v>
      </c>
      <c r="AE107">
        <v>10</v>
      </c>
      <c r="AF107">
        <v>6</v>
      </c>
      <c r="AH107" t="s">
        <v>408</v>
      </c>
      <c r="AJ107" t="s">
        <v>37</v>
      </c>
      <c r="AK107" t="s">
        <v>115</v>
      </c>
      <c r="AM107">
        <v>3342</v>
      </c>
      <c r="AN107">
        <v>1676</v>
      </c>
    </row>
    <row r="108" spans="1:40" x14ac:dyDescent="0.25">
      <c r="A108" t="s">
        <v>407</v>
      </c>
      <c r="B108" t="s">
        <v>407</v>
      </c>
      <c r="C108" t="s">
        <v>407</v>
      </c>
      <c r="D108" t="s">
        <v>407</v>
      </c>
      <c r="E108" t="s">
        <v>407</v>
      </c>
      <c r="F108" t="s">
        <v>407</v>
      </c>
      <c r="G108" t="s">
        <v>407</v>
      </c>
      <c r="H108" t="s">
        <v>407</v>
      </c>
      <c r="I108" t="s">
        <v>407</v>
      </c>
      <c r="J108" t="s">
        <v>407</v>
      </c>
      <c r="K108" t="s">
        <v>407</v>
      </c>
      <c r="L108" t="s">
        <v>407</v>
      </c>
      <c r="M108" t="s">
        <v>407</v>
      </c>
      <c r="N108" t="s">
        <v>407</v>
      </c>
      <c r="O108" t="s">
        <v>407</v>
      </c>
      <c r="P108" t="s">
        <v>407</v>
      </c>
      <c r="Q108" t="s">
        <v>407</v>
      </c>
      <c r="R108" t="s">
        <v>407</v>
      </c>
      <c r="S108" t="s">
        <v>407</v>
      </c>
      <c r="T108" t="s">
        <v>407</v>
      </c>
      <c r="U108" t="s">
        <v>407</v>
      </c>
      <c r="V108" t="s">
        <v>407</v>
      </c>
      <c r="W108" t="s">
        <v>407</v>
      </c>
      <c r="X108" t="s">
        <v>407</v>
      </c>
      <c r="Y108" t="s">
        <v>407</v>
      </c>
      <c r="Z108" t="s">
        <v>407</v>
      </c>
      <c r="AA108" t="s">
        <v>407</v>
      </c>
      <c r="AB108" t="s">
        <v>407</v>
      </c>
      <c r="AC108" t="s">
        <v>945</v>
      </c>
      <c r="AD108" t="s">
        <v>944</v>
      </c>
      <c r="AE108">
        <v>10</v>
      </c>
      <c r="AF108">
        <v>7</v>
      </c>
      <c r="AH108" t="s">
        <v>411</v>
      </c>
      <c r="AJ108" t="s">
        <v>41</v>
      </c>
      <c r="AK108" t="s">
        <v>119</v>
      </c>
      <c r="AM108">
        <v>1790</v>
      </c>
      <c r="AN108">
        <v>2886</v>
      </c>
    </row>
    <row r="109" spans="1:40" x14ac:dyDescent="0.25">
      <c r="A109" t="s">
        <v>407</v>
      </c>
      <c r="B109" t="s">
        <v>407</v>
      </c>
      <c r="C109" t="s">
        <v>407</v>
      </c>
      <c r="D109" t="s">
        <v>407</v>
      </c>
      <c r="E109" t="s">
        <v>407</v>
      </c>
      <c r="F109" t="s">
        <v>407</v>
      </c>
      <c r="G109" t="s">
        <v>407</v>
      </c>
      <c r="H109" t="s">
        <v>407</v>
      </c>
      <c r="I109" t="s">
        <v>407</v>
      </c>
      <c r="J109" t="s">
        <v>407</v>
      </c>
      <c r="K109" t="s">
        <v>407</v>
      </c>
      <c r="L109" t="s">
        <v>407</v>
      </c>
      <c r="M109" t="s">
        <v>407</v>
      </c>
      <c r="N109" t="s">
        <v>407</v>
      </c>
      <c r="O109" t="s">
        <v>407</v>
      </c>
      <c r="P109" t="s">
        <v>407</v>
      </c>
      <c r="Q109" t="s">
        <v>407</v>
      </c>
      <c r="R109" t="s">
        <v>407</v>
      </c>
      <c r="S109" t="s">
        <v>407</v>
      </c>
      <c r="T109" t="s">
        <v>407</v>
      </c>
      <c r="U109" t="s">
        <v>407</v>
      </c>
      <c r="V109" t="s">
        <v>407</v>
      </c>
      <c r="W109" t="s">
        <v>407</v>
      </c>
      <c r="X109" t="s">
        <v>407</v>
      </c>
      <c r="Y109" t="s">
        <v>407</v>
      </c>
      <c r="Z109" t="s">
        <v>407</v>
      </c>
      <c r="AA109" t="s">
        <v>407</v>
      </c>
      <c r="AB109" t="s">
        <v>407</v>
      </c>
      <c r="AC109" t="s">
        <v>945</v>
      </c>
      <c r="AD109" t="s">
        <v>944</v>
      </c>
      <c r="AE109">
        <v>10</v>
      </c>
      <c r="AF109">
        <v>8</v>
      </c>
      <c r="AH109" t="s">
        <v>408</v>
      </c>
      <c r="AJ109" t="s">
        <v>37</v>
      </c>
      <c r="AK109" t="s">
        <v>115</v>
      </c>
      <c r="AM109">
        <v>3649</v>
      </c>
      <c r="AN109">
        <v>2932</v>
      </c>
    </row>
    <row r="110" spans="1:40" x14ac:dyDescent="0.25">
      <c r="A110" t="s">
        <v>407</v>
      </c>
      <c r="B110" t="s">
        <v>407</v>
      </c>
      <c r="C110" t="s">
        <v>407</v>
      </c>
      <c r="D110" t="s">
        <v>407</v>
      </c>
      <c r="E110" t="s">
        <v>407</v>
      </c>
      <c r="F110" t="s">
        <v>407</v>
      </c>
      <c r="G110" t="s">
        <v>407</v>
      </c>
      <c r="H110" t="s">
        <v>407</v>
      </c>
      <c r="I110" t="s">
        <v>407</v>
      </c>
      <c r="J110" t="s">
        <v>407</v>
      </c>
      <c r="K110" t="s">
        <v>407</v>
      </c>
      <c r="L110" t="s">
        <v>407</v>
      </c>
      <c r="M110" t="s">
        <v>407</v>
      </c>
      <c r="N110" t="s">
        <v>407</v>
      </c>
      <c r="O110" t="s">
        <v>407</v>
      </c>
      <c r="P110" t="s">
        <v>407</v>
      </c>
      <c r="Q110" t="s">
        <v>407</v>
      </c>
      <c r="R110" t="s">
        <v>407</v>
      </c>
      <c r="S110" t="s">
        <v>407</v>
      </c>
      <c r="T110" t="s">
        <v>407</v>
      </c>
      <c r="U110" t="s">
        <v>407</v>
      </c>
      <c r="V110" t="s">
        <v>407</v>
      </c>
      <c r="W110" t="s">
        <v>407</v>
      </c>
      <c r="X110" t="s">
        <v>407</v>
      </c>
      <c r="Y110" t="s">
        <v>407</v>
      </c>
      <c r="Z110" t="s">
        <v>407</v>
      </c>
      <c r="AA110" t="s">
        <v>407</v>
      </c>
      <c r="AB110" t="s">
        <v>407</v>
      </c>
      <c r="AC110" t="s">
        <v>945</v>
      </c>
      <c r="AD110" t="s">
        <v>944</v>
      </c>
      <c r="AE110">
        <v>10</v>
      </c>
      <c r="AF110">
        <v>9</v>
      </c>
      <c r="AH110" t="s">
        <v>493</v>
      </c>
      <c r="AJ110" t="s">
        <v>93</v>
      </c>
      <c r="AK110" t="s">
        <v>120</v>
      </c>
      <c r="AM110">
        <v>3915</v>
      </c>
      <c r="AN110">
        <v>2713</v>
      </c>
    </row>
    <row r="111" spans="1:40" x14ac:dyDescent="0.25">
      <c r="A111" t="s">
        <v>407</v>
      </c>
      <c r="B111" t="s">
        <v>407</v>
      </c>
      <c r="C111" t="s">
        <v>407</v>
      </c>
      <c r="D111" t="s">
        <v>407</v>
      </c>
      <c r="E111" t="s">
        <v>407</v>
      </c>
      <c r="F111" t="s">
        <v>407</v>
      </c>
      <c r="G111" t="s">
        <v>407</v>
      </c>
      <c r="H111" t="s">
        <v>407</v>
      </c>
      <c r="I111" t="s">
        <v>407</v>
      </c>
      <c r="J111" t="s">
        <v>407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407</v>
      </c>
      <c r="Q111" t="s">
        <v>407</v>
      </c>
      <c r="R111" t="s">
        <v>407</v>
      </c>
      <c r="S111" t="s">
        <v>407</v>
      </c>
      <c r="T111" t="s">
        <v>407</v>
      </c>
      <c r="U111" t="s">
        <v>407</v>
      </c>
      <c r="V111" t="s">
        <v>407</v>
      </c>
      <c r="W111" t="s">
        <v>407</v>
      </c>
      <c r="X111" t="s">
        <v>407</v>
      </c>
      <c r="Y111" t="s">
        <v>407</v>
      </c>
      <c r="Z111" t="s">
        <v>407</v>
      </c>
      <c r="AA111" t="s">
        <v>407</v>
      </c>
      <c r="AB111" t="s">
        <v>407</v>
      </c>
      <c r="AC111" t="s">
        <v>945</v>
      </c>
      <c r="AD111" t="s">
        <v>944</v>
      </c>
      <c r="AE111">
        <v>10</v>
      </c>
      <c r="AF111">
        <v>10</v>
      </c>
      <c r="AH111" t="s">
        <v>411</v>
      </c>
      <c r="AJ111" t="s">
        <v>41</v>
      </c>
      <c r="AK111" t="s">
        <v>119</v>
      </c>
      <c r="AM111">
        <v>2839</v>
      </c>
      <c r="AN111">
        <v>848</v>
      </c>
    </row>
    <row r="112" spans="1:40" x14ac:dyDescent="0.25">
      <c r="A112" t="s">
        <v>407</v>
      </c>
      <c r="B112" t="s">
        <v>407</v>
      </c>
      <c r="C112" t="s">
        <v>407</v>
      </c>
      <c r="D112" t="s">
        <v>407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407</v>
      </c>
      <c r="Q112" t="s">
        <v>407</v>
      </c>
      <c r="R112" t="s">
        <v>407</v>
      </c>
      <c r="S112" t="s">
        <v>407</v>
      </c>
      <c r="T112" t="s">
        <v>407</v>
      </c>
      <c r="U112" t="s">
        <v>407</v>
      </c>
      <c r="V112" t="s">
        <v>407</v>
      </c>
      <c r="W112" t="s">
        <v>407</v>
      </c>
      <c r="X112" t="s">
        <v>407</v>
      </c>
      <c r="Y112" t="s">
        <v>407</v>
      </c>
      <c r="Z112" t="s">
        <v>407</v>
      </c>
      <c r="AA112" t="s">
        <v>407</v>
      </c>
      <c r="AB112" t="s">
        <v>407</v>
      </c>
      <c r="AC112" t="s">
        <v>947</v>
      </c>
      <c r="AD112" t="s">
        <v>946</v>
      </c>
      <c r="AE112">
        <v>10</v>
      </c>
      <c r="AF112">
        <v>1</v>
      </c>
      <c r="AG112">
        <v>3</v>
      </c>
      <c r="AH112" t="s">
        <v>410</v>
      </c>
      <c r="AJ112" t="s">
        <v>40</v>
      </c>
      <c r="AK112" t="s">
        <v>118</v>
      </c>
      <c r="AM112">
        <v>1846</v>
      </c>
      <c r="AN112">
        <v>3017</v>
      </c>
    </row>
    <row r="113" spans="1:40" x14ac:dyDescent="0.25">
      <c r="A113" t="s">
        <v>407</v>
      </c>
      <c r="B113" t="s">
        <v>407</v>
      </c>
      <c r="C113" t="s">
        <v>407</v>
      </c>
      <c r="D113" t="s">
        <v>407</v>
      </c>
      <c r="E113" t="s">
        <v>407</v>
      </c>
      <c r="F113" t="s">
        <v>407</v>
      </c>
      <c r="G113" t="s">
        <v>407</v>
      </c>
      <c r="H113" t="s">
        <v>407</v>
      </c>
      <c r="I113" t="s">
        <v>407</v>
      </c>
      <c r="J113" t="s">
        <v>407</v>
      </c>
      <c r="K113" t="s">
        <v>407</v>
      </c>
      <c r="L113" t="s">
        <v>407</v>
      </c>
      <c r="M113" t="s">
        <v>407</v>
      </c>
      <c r="N113" t="s">
        <v>407</v>
      </c>
      <c r="O113" t="s">
        <v>407</v>
      </c>
      <c r="P113" t="s">
        <v>407</v>
      </c>
      <c r="Q113" t="s">
        <v>407</v>
      </c>
      <c r="R113" t="s">
        <v>407</v>
      </c>
      <c r="S113" t="s">
        <v>407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947</v>
      </c>
      <c r="AD113" t="s">
        <v>946</v>
      </c>
      <c r="AE113">
        <v>10</v>
      </c>
      <c r="AF113">
        <v>2</v>
      </c>
      <c r="AH113" t="s">
        <v>408</v>
      </c>
      <c r="AJ113" t="s">
        <v>37</v>
      </c>
      <c r="AK113" t="s">
        <v>115</v>
      </c>
      <c r="AM113">
        <v>2881</v>
      </c>
      <c r="AN113">
        <v>1688</v>
      </c>
    </row>
    <row r="114" spans="1:40" x14ac:dyDescent="0.25">
      <c r="A114" t="s">
        <v>407</v>
      </c>
      <c r="B114" t="s">
        <v>407</v>
      </c>
      <c r="C114" t="s">
        <v>407</v>
      </c>
      <c r="D114" t="s">
        <v>407</v>
      </c>
      <c r="E114" t="s">
        <v>407</v>
      </c>
      <c r="F114" t="s">
        <v>407</v>
      </c>
      <c r="G114" t="s">
        <v>407</v>
      </c>
      <c r="H114" t="s">
        <v>407</v>
      </c>
      <c r="I114" t="s">
        <v>407</v>
      </c>
      <c r="J114" t="s">
        <v>407</v>
      </c>
      <c r="K114" t="s">
        <v>407</v>
      </c>
      <c r="L114" t="s">
        <v>407</v>
      </c>
      <c r="M114" t="s">
        <v>407</v>
      </c>
      <c r="N114" t="s">
        <v>407</v>
      </c>
      <c r="O114" t="s">
        <v>407</v>
      </c>
      <c r="P114" t="s">
        <v>407</v>
      </c>
      <c r="Q114" t="s">
        <v>407</v>
      </c>
      <c r="R114" t="s">
        <v>407</v>
      </c>
      <c r="S114" t="s">
        <v>407</v>
      </c>
      <c r="T114" t="s">
        <v>407</v>
      </c>
      <c r="U114" t="s">
        <v>407</v>
      </c>
      <c r="V114" t="s">
        <v>407</v>
      </c>
      <c r="W114" t="s">
        <v>407</v>
      </c>
      <c r="X114" t="s">
        <v>407</v>
      </c>
      <c r="Y114" t="s">
        <v>407</v>
      </c>
      <c r="Z114" t="s">
        <v>407</v>
      </c>
      <c r="AA114" t="s">
        <v>407</v>
      </c>
      <c r="AB114" t="s">
        <v>407</v>
      </c>
      <c r="AC114" t="s">
        <v>947</v>
      </c>
      <c r="AD114" t="s">
        <v>946</v>
      </c>
      <c r="AE114">
        <v>10</v>
      </c>
      <c r="AF114">
        <v>3</v>
      </c>
      <c r="AG114">
        <v>3</v>
      </c>
      <c r="AH114" t="s">
        <v>410</v>
      </c>
      <c r="AJ114" t="s">
        <v>40</v>
      </c>
      <c r="AK114" t="s">
        <v>118</v>
      </c>
      <c r="AM114">
        <v>3528</v>
      </c>
      <c r="AN114">
        <v>336</v>
      </c>
    </row>
    <row r="115" spans="1:40" x14ac:dyDescent="0.25">
      <c r="A115" t="s">
        <v>407</v>
      </c>
      <c r="B115" t="s">
        <v>407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">
        <v>407</v>
      </c>
      <c r="Q115" t="s">
        <v>407</v>
      </c>
      <c r="R115" t="s">
        <v>407</v>
      </c>
      <c r="S115" t="s">
        <v>407</v>
      </c>
      <c r="T115" t="s">
        <v>407</v>
      </c>
      <c r="U115" t="s">
        <v>407</v>
      </c>
      <c r="V115" t="s">
        <v>407</v>
      </c>
      <c r="W115" t="s">
        <v>407</v>
      </c>
      <c r="X115" t="s">
        <v>407</v>
      </c>
      <c r="Y115" t="s">
        <v>407</v>
      </c>
      <c r="Z115" t="s">
        <v>407</v>
      </c>
      <c r="AA115" t="s">
        <v>407</v>
      </c>
      <c r="AB115" t="s">
        <v>407</v>
      </c>
      <c r="AC115" t="s">
        <v>947</v>
      </c>
      <c r="AD115" t="s">
        <v>946</v>
      </c>
      <c r="AE115">
        <v>10</v>
      </c>
      <c r="AF115">
        <v>4</v>
      </c>
      <c r="AH115" t="s">
        <v>408</v>
      </c>
      <c r="AJ115" t="s">
        <v>37</v>
      </c>
      <c r="AK115" t="s">
        <v>115</v>
      </c>
      <c r="AM115">
        <v>2836</v>
      </c>
      <c r="AN115">
        <v>1438</v>
      </c>
    </row>
    <row r="116" spans="1:40" x14ac:dyDescent="0.25">
      <c r="A116" t="s">
        <v>407</v>
      </c>
      <c r="B116" t="s">
        <v>407</v>
      </c>
      <c r="C116" t="s">
        <v>407</v>
      </c>
      <c r="D116" t="s">
        <v>407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407</v>
      </c>
      <c r="K116" t="s">
        <v>407</v>
      </c>
      <c r="L116" t="s">
        <v>407</v>
      </c>
      <c r="M116" t="s">
        <v>407</v>
      </c>
      <c r="N116" t="s">
        <v>407</v>
      </c>
      <c r="O116" t="s">
        <v>407</v>
      </c>
      <c r="P116" t="s">
        <v>407</v>
      </c>
      <c r="Q116" t="s">
        <v>407</v>
      </c>
      <c r="R116" t="s">
        <v>407</v>
      </c>
      <c r="S116" t="s">
        <v>407</v>
      </c>
      <c r="T116" t="s">
        <v>407</v>
      </c>
      <c r="U116" t="s">
        <v>407</v>
      </c>
      <c r="V116" t="s">
        <v>407</v>
      </c>
      <c r="W116" t="s">
        <v>407</v>
      </c>
      <c r="X116" t="s">
        <v>407</v>
      </c>
      <c r="Y116" t="s">
        <v>407</v>
      </c>
      <c r="Z116" t="s">
        <v>407</v>
      </c>
      <c r="AA116" t="s">
        <v>407</v>
      </c>
      <c r="AB116" t="s">
        <v>407</v>
      </c>
      <c r="AC116" t="s">
        <v>947</v>
      </c>
      <c r="AD116" t="s">
        <v>946</v>
      </c>
      <c r="AE116">
        <v>10</v>
      </c>
      <c r="AF116">
        <v>5</v>
      </c>
      <c r="AH116" t="s">
        <v>408</v>
      </c>
      <c r="AJ116" t="s">
        <v>37</v>
      </c>
      <c r="AK116" t="s">
        <v>115</v>
      </c>
      <c r="AM116">
        <v>1992</v>
      </c>
      <c r="AN116">
        <v>2199</v>
      </c>
    </row>
    <row r="117" spans="1:40" x14ac:dyDescent="0.25">
      <c r="A117" t="s">
        <v>407</v>
      </c>
      <c r="B117" t="s">
        <v>407</v>
      </c>
      <c r="C117" t="s">
        <v>407</v>
      </c>
      <c r="D117" t="s">
        <v>407</v>
      </c>
      <c r="E117" t="s">
        <v>407</v>
      </c>
      <c r="F117" t="s">
        <v>407</v>
      </c>
      <c r="G117" t="s">
        <v>407</v>
      </c>
      <c r="H117" t="s">
        <v>407</v>
      </c>
      <c r="I117" t="s">
        <v>407</v>
      </c>
      <c r="J117" t="s">
        <v>407</v>
      </c>
      <c r="K117" t="s">
        <v>407</v>
      </c>
      <c r="L117" t="s">
        <v>407</v>
      </c>
      <c r="M117" t="s">
        <v>407</v>
      </c>
      <c r="N117" t="s">
        <v>407</v>
      </c>
      <c r="O117" t="s">
        <v>407</v>
      </c>
      <c r="P117" t="s">
        <v>407</v>
      </c>
      <c r="Q117" t="s">
        <v>407</v>
      </c>
      <c r="R117" t="s">
        <v>407</v>
      </c>
      <c r="S117" t="s">
        <v>407</v>
      </c>
      <c r="T117" t="s">
        <v>407</v>
      </c>
      <c r="U117" t="s">
        <v>407</v>
      </c>
      <c r="V117" t="s">
        <v>407</v>
      </c>
      <c r="W117" t="s">
        <v>407</v>
      </c>
      <c r="X117" t="s">
        <v>407</v>
      </c>
      <c r="Y117" t="s">
        <v>407</v>
      </c>
      <c r="Z117" t="s">
        <v>407</v>
      </c>
      <c r="AA117" t="s">
        <v>407</v>
      </c>
      <c r="AB117" t="s">
        <v>407</v>
      </c>
      <c r="AC117" t="s">
        <v>947</v>
      </c>
      <c r="AD117" t="s">
        <v>946</v>
      </c>
      <c r="AE117">
        <v>10</v>
      </c>
      <c r="AF117">
        <v>6</v>
      </c>
      <c r="AG117">
        <v>3</v>
      </c>
      <c r="AH117" t="s">
        <v>410</v>
      </c>
      <c r="AJ117" t="s">
        <v>40</v>
      </c>
      <c r="AK117" t="s">
        <v>118</v>
      </c>
      <c r="AM117">
        <v>2780</v>
      </c>
      <c r="AN117">
        <v>496</v>
      </c>
    </row>
    <row r="118" spans="1:40" x14ac:dyDescent="0.25">
      <c r="A118" t="s">
        <v>407</v>
      </c>
      <c r="B118" t="s">
        <v>407</v>
      </c>
      <c r="C118" t="s">
        <v>407</v>
      </c>
      <c r="D118" t="s">
        <v>407</v>
      </c>
      <c r="E118" t="s">
        <v>407</v>
      </c>
      <c r="F118" t="s">
        <v>407</v>
      </c>
      <c r="G118" t="s">
        <v>407</v>
      </c>
      <c r="H118" t="s">
        <v>407</v>
      </c>
      <c r="I118" t="s">
        <v>407</v>
      </c>
      <c r="J118" t="s">
        <v>407</v>
      </c>
      <c r="K118" t="s">
        <v>407</v>
      </c>
      <c r="L118" t="s">
        <v>407</v>
      </c>
      <c r="M118" t="s">
        <v>407</v>
      </c>
      <c r="N118" t="s">
        <v>407</v>
      </c>
      <c r="O118" t="s">
        <v>407</v>
      </c>
      <c r="P118" t="s">
        <v>407</v>
      </c>
      <c r="Q118" t="s">
        <v>407</v>
      </c>
      <c r="R118" t="s">
        <v>407</v>
      </c>
      <c r="S118" t="s">
        <v>407</v>
      </c>
      <c r="T118" t="s">
        <v>407</v>
      </c>
      <c r="U118" t="s">
        <v>407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947</v>
      </c>
      <c r="AD118" t="s">
        <v>946</v>
      </c>
      <c r="AE118">
        <v>10</v>
      </c>
      <c r="AF118">
        <v>7</v>
      </c>
      <c r="AH118" t="s">
        <v>408</v>
      </c>
      <c r="AJ118" t="s">
        <v>37</v>
      </c>
      <c r="AK118" t="s">
        <v>115</v>
      </c>
      <c r="AM118">
        <v>3763</v>
      </c>
      <c r="AN118">
        <v>1287</v>
      </c>
    </row>
    <row r="119" spans="1:40" x14ac:dyDescent="0.25">
      <c r="A119" t="s">
        <v>407</v>
      </c>
      <c r="B119" t="s">
        <v>407</v>
      </c>
      <c r="C119" t="s">
        <v>407</v>
      </c>
      <c r="D119" t="s">
        <v>407</v>
      </c>
      <c r="E119" t="s">
        <v>407</v>
      </c>
      <c r="F119" t="s">
        <v>407</v>
      </c>
      <c r="G119" t="s">
        <v>407</v>
      </c>
      <c r="H119" t="s">
        <v>407</v>
      </c>
      <c r="I119" t="s">
        <v>407</v>
      </c>
      <c r="J119" t="s">
        <v>407</v>
      </c>
      <c r="K119" t="s">
        <v>407</v>
      </c>
      <c r="L119" t="s">
        <v>407</v>
      </c>
      <c r="M119" t="s">
        <v>407</v>
      </c>
      <c r="N119" t="s">
        <v>407</v>
      </c>
      <c r="O119" t="s">
        <v>407</v>
      </c>
      <c r="P119" t="s">
        <v>407</v>
      </c>
      <c r="Q119" t="s">
        <v>407</v>
      </c>
      <c r="R119" t="s">
        <v>407</v>
      </c>
      <c r="S119" t="s">
        <v>407</v>
      </c>
      <c r="T119" t="s">
        <v>407</v>
      </c>
      <c r="U119" t="s">
        <v>407</v>
      </c>
      <c r="V119" t="s">
        <v>407</v>
      </c>
      <c r="W119" t="s">
        <v>407</v>
      </c>
      <c r="X119" t="s">
        <v>407</v>
      </c>
      <c r="Y119" t="s">
        <v>407</v>
      </c>
      <c r="Z119" t="s">
        <v>407</v>
      </c>
      <c r="AA119" t="s">
        <v>407</v>
      </c>
      <c r="AB119" t="s">
        <v>407</v>
      </c>
      <c r="AC119" t="s">
        <v>947</v>
      </c>
      <c r="AD119" t="s">
        <v>946</v>
      </c>
      <c r="AE119">
        <v>10</v>
      </c>
      <c r="AF119">
        <v>8</v>
      </c>
      <c r="AG119">
        <v>3</v>
      </c>
      <c r="AH119" t="s">
        <v>410</v>
      </c>
      <c r="AJ119" t="s">
        <v>40</v>
      </c>
      <c r="AK119" t="s">
        <v>118</v>
      </c>
      <c r="AM119">
        <v>2630</v>
      </c>
      <c r="AN119">
        <v>518</v>
      </c>
    </row>
    <row r="120" spans="1:40" x14ac:dyDescent="0.25">
      <c r="A120" t="s">
        <v>407</v>
      </c>
      <c r="B120" t="s">
        <v>407</v>
      </c>
      <c r="C120" t="s">
        <v>407</v>
      </c>
      <c r="D120" t="s">
        <v>407</v>
      </c>
      <c r="E120" t="s">
        <v>407</v>
      </c>
      <c r="F120" t="s">
        <v>407</v>
      </c>
      <c r="G120" t="s">
        <v>407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947</v>
      </c>
      <c r="AD120" t="s">
        <v>946</v>
      </c>
      <c r="AE120">
        <v>10</v>
      </c>
      <c r="AF120">
        <v>9</v>
      </c>
      <c r="AH120" t="s">
        <v>408</v>
      </c>
      <c r="AJ120" t="s">
        <v>37</v>
      </c>
      <c r="AK120" t="s">
        <v>115</v>
      </c>
      <c r="AM120">
        <v>3170</v>
      </c>
      <c r="AN120">
        <v>1579</v>
      </c>
    </row>
    <row r="121" spans="1:40" x14ac:dyDescent="0.25">
      <c r="A121" t="s">
        <v>407</v>
      </c>
      <c r="B121" t="s">
        <v>407</v>
      </c>
      <c r="C121" t="s">
        <v>407</v>
      </c>
      <c r="D121" t="s">
        <v>407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407</v>
      </c>
      <c r="W121" t="s">
        <v>407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947</v>
      </c>
      <c r="AD121" t="s">
        <v>946</v>
      </c>
      <c r="AE121">
        <v>10</v>
      </c>
      <c r="AF121">
        <v>10</v>
      </c>
      <c r="AH121" t="s">
        <v>408</v>
      </c>
      <c r="AJ121" t="s">
        <v>37</v>
      </c>
      <c r="AK121" t="s">
        <v>115</v>
      </c>
      <c r="AM121">
        <v>3277</v>
      </c>
      <c r="AN121">
        <v>1430</v>
      </c>
    </row>
    <row r="122" spans="1:40" x14ac:dyDescent="0.25">
      <c r="A122" t="s">
        <v>407</v>
      </c>
      <c r="B122" t="s">
        <v>407</v>
      </c>
      <c r="C122" t="s">
        <v>407</v>
      </c>
      <c r="D122" t="s">
        <v>407</v>
      </c>
      <c r="E122" t="s">
        <v>407</v>
      </c>
      <c r="F122" t="s">
        <v>407</v>
      </c>
      <c r="G122" t="s">
        <v>407</v>
      </c>
      <c r="H122" t="s">
        <v>407</v>
      </c>
      <c r="I122" t="s">
        <v>407</v>
      </c>
      <c r="J122" t="s">
        <v>407</v>
      </c>
      <c r="K122" t="s">
        <v>407</v>
      </c>
      <c r="L122" t="s">
        <v>407</v>
      </c>
      <c r="M122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407</v>
      </c>
      <c r="S122" t="s">
        <v>407</v>
      </c>
      <c r="T122" t="s">
        <v>407</v>
      </c>
      <c r="U122" t="s">
        <v>407</v>
      </c>
      <c r="V122" t="s">
        <v>407</v>
      </c>
      <c r="W122" t="s">
        <v>407</v>
      </c>
      <c r="X122" t="s">
        <v>407</v>
      </c>
      <c r="Y122" t="s">
        <v>407</v>
      </c>
      <c r="Z122" t="s">
        <v>407</v>
      </c>
      <c r="AA122" t="s">
        <v>407</v>
      </c>
      <c r="AB122" t="s">
        <v>407</v>
      </c>
      <c r="AC122" t="s">
        <v>949</v>
      </c>
      <c r="AD122" t="s">
        <v>948</v>
      </c>
      <c r="AE122">
        <v>10</v>
      </c>
      <c r="AF122">
        <v>1</v>
      </c>
      <c r="AH122" t="s">
        <v>408</v>
      </c>
      <c r="AJ122" t="s">
        <v>37</v>
      </c>
      <c r="AK122" t="s">
        <v>115</v>
      </c>
      <c r="AM122">
        <v>2549</v>
      </c>
      <c r="AN122">
        <v>2677</v>
      </c>
    </row>
    <row r="123" spans="1:40" x14ac:dyDescent="0.25">
      <c r="A123" t="s">
        <v>407</v>
      </c>
      <c r="B123" t="s">
        <v>407</v>
      </c>
      <c r="C123" t="s">
        <v>407</v>
      </c>
      <c r="D123" t="s">
        <v>407</v>
      </c>
      <c r="E123" t="s">
        <v>407</v>
      </c>
      <c r="F123" t="s">
        <v>407</v>
      </c>
      <c r="G123" t="s">
        <v>407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407</v>
      </c>
      <c r="Q123" t="s">
        <v>407</v>
      </c>
      <c r="R123" t="s">
        <v>407</v>
      </c>
      <c r="S123" t="s">
        <v>407</v>
      </c>
      <c r="T123" t="s">
        <v>407</v>
      </c>
      <c r="U123" t="s">
        <v>407</v>
      </c>
      <c r="V123" t="s">
        <v>407</v>
      </c>
      <c r="W123" t="s">
        <v>407</v>
      </c>
      <c r="X123" t="s">
        <v>407</v>
      </c>
      <c r="Y123" t="s">
        <v>407</v>
      </c>
      <c r="Z123" t="s">
        <v>407</v>
      </c>
      <c r="AA123" t="s">
        <v>407</v>
      </c>
      <c r="AB123" t="s">
        <v>407</v>
      </c>
      <c r="AC123" t="s">
        <v>949</v>
      </c>
      <c r="AD123" t="s">
        <v>948</v>
      </c>
      <c r="AE123">
        <v>10</v>
      </c>
      <c r="AF123">
        <v>2</v>
      </c>
      <c r="AH123" t="s">
        <v>411</v>
      </c>
      <c r="AJ123" t="s">
        <v>41</v>
      </c>
      <c r="AK123" t="s">
        <v>119</v>
      </c>
      <c r="AM123">
        <v>3973</v>
      </c>
      <c r="AN123">
        <v>2023</v>
      </c>
    </row>
    <row r="124" spans="1:40" x14ac:dyDescent="0.25">
      <c r="A124" t="s">
        <v>407</v>
      </c>
      <c r="B124" t="s">
        <v>407</v>
      </c>
      <c r="C124" t="s">
        <v>407</v>
      </c>
      <c r="D124" t="s">
        <v>407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407</v>
      </c>
      <c r="AB124" t="s">
        <v>407</v>
      </c>
      <c r="AC124" t="s">
        <v>949</v>
      </c>
      <c r="AD124" t="s">
        <v>948</v>
      </c>
      <c r="AE124">
        <v>10</v>
      </c>
      <c r="AF124">
        <v>3</v>
      </c>
      <c r="AG124">
        <v>1</v>
      </c>
      <c r="AH124" t="s">
        <v>950</v>
      </c>
      <c r="AJ124" t="s">
        <v>160</v>
      </c>
      <c r="AK124" t="s">
        <v>114</v>
      </c>
      <c r="AM124">
        <v>1003</v>
      </c>
      <c r="AN124">
        <v>2683</v>
      </c>
    </row>
    <row r="125" spans="1:40" x14ac:dyDescent="0.25">
      <c r="A125" t="s">
        <v>407</v>
      </c>
      <c r="B125" t="s">
        <v>407</v>
      </c>
      <c r="C125" t="s">
        <v>407</v>
      </c>
      <c r="D125" t="s">
        <v>407</v>
      </c>
      <c r="E125" t="s">
        <v>407</v>
      </c>
      <c r="F125" t="s">
        <v>407</v>
      </c>
      <c r="G125" t="s">
        <v>407</v>
      </c>
      <c r="H125" t="s">
        <v>407</v>
      </c>
      <c r="I125" t="s">
        <v>407</v>
      </c>
      <c r="J125" t="s">
        <v>407</v>
      </c>
      <c r="K125" t="s">
        <v>407</v>
      </c>
      <c r="L125" t="s">
        <v>407</v>
      </c>
      <c r="M125" t="s">
        <v>407</v>
      </c>
      <c r="N125" t="s">
        <v>407</v>
      </c>
      <c r="O125" t="s">
        <v>407</v>
      </c>
      <c r="P125" t="s">
        <v>407</v>
      </c>
      <c r="Q125" t="s">
        <v>407</v>
      </c>
      <c r="R125" t="s">
        <v>407</v>
      </c>
      <c r="S125" t="s">
        <v>407</v>
      </c>
      <c r="T125" t="s">
        <v>407</v>
      </c>
      <c r="U125" t="s">
        <v>407</v>
      </c>
      <c r="V125" t="s">
        <v>407</v>
      </c>
      <c r="W125" t="s">
        <v>407</v>
      </c>
      <c r="X125" t="s">
        <v>407</v>
      </c>
      <c r="Y125" t="s">
        <v>407</v>
      </c>
      <c r="Z125" t="s">
        <v>407</v>
      </c>
      <c r="AA125" t="s">
        <v>407</v>
      </c>
      <c r="AB125" t="s">
        <v>407</v>
      </c>
      <c r="AC125" t="s">
        <v>949</v>
      </c>
      <c r="AD125" t="s">
        <v>948</v>
      </c>
      <c r="AE125">
        <v>10</v>
      </c>
      <c r="AF125">
        <v>4</v>
      </c>
      <c r="AG125">
        <v>1</v>
      </c>
      <c r="AH125" t="s">
        <v>951</v>
      </c>
      <c r="AJ125" t="s">
        <v>224</v>
      </c>
      <c r="AK125" t="s">
        <v>114</v>
      </c>
      <c r="AM125">
        <v>2519</v>
      </c>
      <c r="AN125">
        <v>724</v>
      </c>
    </row>
    <row r="126" spans="1:40" x14ac:dyDescent="0.25">
      <c r="A126" t="s">
        <v>407</v>
      </c>
      <c r="B126" t="s">
        <v>407</v>
      </c>
      <c r="C126" t="s">
        <v>407</v>
      </c>
      <c r="D126" t="s">
        <v>407</v>
      </c>
      <c r="E126" t="s">
        <v>407</v>
      </c>
      <c r="F126" t="s">
        <v>407</v>
      </c>
      <c r="G126" t="s">
        <v>407</v>
      </c>
      <c r="H126" t="s">
        <v>407</v>
      </c>
      <c r="I126" t="s">
        <v>407</v>
      </c>
      <c r="J126" t="s">
        <v>407</v>
      </c>
      <c r="K126" t="s">
        <v>407</v>
      </c>
      <c r="L126" t="s">
        <v>407</v>
      </c>
      <c r="M126" t="s">
        <v>407</v>
      </c>
      <c r="N126" t="s">
        <v>407</v>
      </c>
      <c r="O126" t="s">
        <v>407</v>
      </c>
      <c r="P126" t="s">
        <v>407</v>
      </c>
      <c r="Q126" t="s">
        <v>407</v>
      </c>
      <c r="R126" t="s">
        <v>407</v>
      </c>
      <c r="S126" t="s">
        <v>407</v>
      </c>
      <c r="T126" t="s">
        <v>407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949</v>
      </c>
      <c r="AD126" t="s">
        <v>948</v>
      </c>
      <c r="AE126">
        <v>10</v>
      </c>
      <c r="AF126">
        <v>5</v>
      </c>
      <c r="AH126" t="s">
        <v>411</v>
      </c>
      <c r="AJ126" t="s">
        <v>41</v>
      </c>
      <c r="AK126" t="s">
        <v>119</v>
      </c>
      <c r="AM126">
        <v>3924</v>
      </c>
      <c r="AN126">
        <v>1167</v>
      </c>
    </row>
    <row r="127" spans="1:40" x14ac:dyDescent="0.25">
      <c r="A127" t="s">
        <v>407</v>
      </c>
      <c r="B127" t="s">
        <v>407</v>
      </c>
      <c r="C127" t="s">
        <v>407</v>
      </c>
      <c r="D127" t="s">
        <v>407</v>
      </c>
      <c r="E127" t="s">
        <v>407</v>
      </c>
      <c r="F127" t="s">
        <v>407</v>
      </c>
      <c r="G127" t="s">
        <v>407</v>
      </c>
      <c r="H127" t="s">
        <v>407</v>
      </c>
      <c r="I127" t="s">
        <v>407</v>
      </c>
      <c r="J127" t="s">
        <v>407</v>
      </c>
      <c r="K127" t="s">
        <v>407</v>
      </c>
      <c r="L127" t="s">
        <v>407</v>
      </c>
      <c r="M127" t="s">
        <v>407</v>
      </c>
      <c r="N127" t="s">
        <v>407</v>
      </c>
      <c r="O127" t="s">
        <v>407</v>
      </c>
      <c r="P127" t="s">
        <v>407</v>
      </c>
      <c r="Q127" t="s">
        <v>407</v>
      </c>
      <c r="R127" t="s">
        <v>407</v>
      </c>
      <c r="S127" t="s">
        <v>407</v>
      </c>
      <c r="T127" t="s">
        <v>407</v>
      </c>
      <c r="U127" t="s">
        <v>407</v>
      </c>
      <c r="V127" t="s">
        <v>407</v>
      </c>
      <c r="W127" t="s">
        <v>407</v>
      </c>
      <c r="X127" t="s">
        <v>407</v>
      </c>
      <c r="Y127" t="s">
        <v>407</v>
      </c>
      <c r="Z127" t="s">
        <v>407</v>
      </c>
      <c r="AA127" t="s">
        <v>407</v>
      </c>
      <c r="AB127" t="s">
        <v>407</v>
      </c>
      <c r="AC127" t="s">
        <v>949</v>
      </c>
      <c r="AD127" t="s">
        <v>948</v>
      </c>
      <c r="AE127">
        <v>10</v>
      </c>
      <c r="AF127">
        <v>6</v>
      </c>
      <c r="AH127" t="s">
        <v>408</v>
      </c>
      <c r="AJ127" t="s">
        <v>37</v>
      </c>
      <c r="AK127" t="s">
        <v>115</v>
      </c>
      <c r="AM127">
        <v>4011</v>
      </c>
      <c r="AN127">
        <v>2217</v>
      </c>
    </row>
    <row r="128" spans="1:40" x14ac:dyDescent="0.25">
      <c r="A128" t="s">
        <v>407</v>
      </c>
      <c r="B128" t="s">
        <v>407</v>
      </c>
      <c r="C128" t="s">
        <v>407</v>
      </c>
      <c r="D128" t="s">
        <v>407</v>
      </c>
      <c r="E128" t="s">
        <v>407</v>
      </c>
      <c r="F128" t="s">
        <v>407</v>
      </c>
      <c r="G128" t="s">
        <v>407</v>
      </c>
      <c r="H128" t="s">
        <v>407</v>
      </c>
      <c r="I128" t="s">
        <v>407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407</v>
      </c>
      <c r="R128" t="s">
        <v>407</v>
      </c>
      <c r="S128" t="s">
        <v>407</v>
      </c>
      <c r="T128" t="s">
        <v>407</v>
      </c>
      <c r="U128" t="s">
        <v>407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407</v>
      </c>
      <c r="AC128" t="s">
        <v>949</v>
      </c>
      <c r="AD128" t="s">
        <v>948</v>
      </c>
      <c r="AE128">
        <v>10</v>
      </c>
      <c r="AF128">
        <v>7</v>
      </c>
      <c r="AH128" t="s">
        <v>408</v>
      </c>
      <c r="AJ128" t="s">
        <v>37</v>
      </c>
      <c r="AK128" t="s">
        <v>115</v>
      </c>
      <c r="AM128">
        <v>1554</v>
      </c>
      <c r="AN128">
        <v>1831</v>
      </c>
    </row>
    <row r="129" spans="1:40" x14ac:dyDescent="0.25">
      <c r="A129" t="s">
        <v>407</v>
      </c>
      <c r="B129" t="s">
        <v>407</v>
      </c>
      <c r="C129" t="s">
        <v>407</v>
      </c>
      <c r="D129" t="s">
        <v>407</v>
      </c>
      <c r="E129" t="s">
        <v>407</v>
      </c>
      <c r="F129" t="s">
        <v>407</v>
      </c>
      <c r="G129" t="s">
        <v>407</v>
      </c>
      <c r="H129" t="s">
        <v>407</v>
      </c>
      <c r="I129" t="s">
        <v>407</v>
      </c>
      <c r="J129" t="s">
        <v>407</v>
      </c>
      <c r="K129" t="s">
        <v>407</v>
      </c>
      <c r="L129" t="s">
        <v>407</v>
      </c>
      <c r="M129" t="s">
        <v>407</v>
      </c>
      <c r="N129" t="s">
        <v>407</v>
      </c>
      <c r="O129" t="s">
        <v>407</v>
      </c>
      <c r="P129" t="s">
        <v>407</v>
      </c>
      <c r="Q129" t="s">
        <v>407</v>
      </c>
      <c r="R129" t="s">
        <v>407</v>
      </c>
      <c r="S129" t="s">
        <v>407</v>
      </c>
      <c r="T129" t="s">
        <v>407</v>
      </c>
      <c r="U129" t="s">
        <v>407</v>
      </c>
      <c r="V129" t="s">
        <v>407</v>
      </c>
      <c r="W129" t="s">
        <v>407</v>
      </c>
      <c r="X129" t="s">
        <v>407</v>
      </c>
      <c r="Y129" t="s">
        <v>407</v>
      </c>
      <c r="Z129" t="s">
        <v>407</v>
      </c>
      <c r="AA129" t="s">
        <v>407</v>
      </c>
      <c r="AB129" t="s">
        <v>407</v>
      </c>
      <c r="AC129" t="s">
        <v>949</v>
      </c>
      <c r="AD129" t="s">
        <v>948</v>
      </c>
      <c r="AE129">
        <v>10</v>
      </c>
      <c r="AF129">
        <v>8</v>
      </c>
      <c r="AH129" t="s">
        <v>411</v>
      </c>
      <c r="AJ129" t="s">
        <v>41</v>
      </c>
      <c r="AK129" t="s">
        <v>119</v>
      </c>
      <c r="AM129">
        <v>1646</v>
      </c>
      <c r="AN129">
        <v>1887</v>
      </c>
    </row>
    <row r="130" spans="1:40" x14ac:dyDescent="0.25">
      <c r="A130" t="s">
        <v>407</v>
      </c>
      <c r="B130" t="s">
        <v>407</v>
      </c>
      <c r="C130" t="s">
        <v>407</v>
      </c>
      <c r="D130" t="s">
        <v>407</v>
      </c>
      <c r="E130" t="s">
        <v>407</v>
      </c>
      <c r="F130" t="s">
        <v>407</v>
      </c>
      <c r="G130" t="s">
        <v>407</v>
      </c>
      <c r="H130" t="s">
        <v>407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407</v>
      </c>
      <c r="O130" t="s">
        <v>407</v>
      </c>
      <c r="P130" t="s">
        <v>407</v>
      </c>
      <c r="Q130" t="s">
        <v>407</v>
      </c>
      <c r="R130" t="s">
        <v>407</v>
      </c>
      <c r="S130" t="s">
        <v>407</v>
      </c>
      <c r="T130" t="s">
        <v>407</v>
      </c>
      <c r="U130" t="s">
        <v>407</v>
      </c>
      <c r="V130" t="s">
        <v>407</v>
      </c>
      <c r="W130" t="s">
        <v>407</v>
      </c>
      <c r="X130" t="s">
        <v>407</v>
      </c>
      <c r="Y130" t="s">
        <v>407</v>
      </c>
      <c r="Z130" t="s">
        <v>407</v>
      </c>
      <c r="AA130" t="s">
        <v>407</v>
      </c>
      <c r="AB130" t="s">
        <v>407</v>
      </c>
      <c r="AC130" t="s">
        <v>949</v>
      </c>
      <c r="AD130" t="s">
        <v>948</v>
      </c>
      <c r="AE130">
        <v>10</v>
      </c>
      <c r="AF130">
        <v>9</v>
      </c>
      <c r="AH130" t="s">
        <v>408</v>
      </c>
      <c r="AJ130" t="s">
        <v>37</v>
      </c>
      <c r="AK130" t="s">
        <v>115</v>
      </c>
      <c r="AM130">
        <v>3800</v>
      </c>
      <c r="AN130">
        <v>1011</v>
      </c>
    </row>
    <row r="131" spans="1:40" x14ac:dyDescent="0.25">
      <c r="A131" t="s">
        <v>407</v>
      </c>
      <c r="B131" t="s">
        <v>407</v>
      </c>
      <c r="C131" t="s">
        <v>407</v>
      </c>
      <c r="D131" t="s">
        <v>407</v>
      </c>
      <c r="E131" t="s">
        <v>407</v>
      </c>
      <c r="F131" t="s">
        <v>407</v>
      </c>
      <c r="G131" t="s">
        <v>407</v>
      </c>
      <c r="H131" t="s">
        <v>407</v>
      </c>
      <c r="I131" t="s">
        <v>407</v>
      </c>
      <c r="J131" t="s">
        <v>407</v>
      </c>
      <c r="K131" t="s">
        <v>407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407</v>
      </c>
      <c r="R131" t="s">
        <v>407</v>
      </c>
      <c r="S131" t="s">
        <v>407</v>
      </c>
      <c r="T131" t="s">
        <v>407</v>
      </c>
      <c r="U131" t="s">
        <v>407</v>
      </c>
      <c r="V131" t="s">
        <v>407</v>
      </c>
      <c r="W131" t="s">
        <v>407</v>
      </c>
      <c r="X131" t="s">
        <v>407</v>
      </c>
      <c r="Y131" t="s">
        <v>407</v>
      </c>
      <c r="Z131" t="s">
        <v>407</v>
      </c>
      <c r="AA131" t="s">
        <v>407</v>
      </c>
      <c r="AB131" t="s">
        <v>407</v>
      </c>
      <c r="AC131" t="s">
        <v>949</v>
      </c>
      <c r="AD131" t="s">
        <v>948</v>
      </c>
      <c r="AE131">
        <v>10</v>
      </c>
      <c r="AF131">
        <v>10</v>
      </c>
      <c r="AH131" t="s">
        <v>408</v>
      </c>
      <c r="AJ131" t="s">
        <v>37</v>
      </c>
      <c r="AK131" t="s">
        <v>115</v>
      </c>
      <c r="AM131">
        <v>4097</v>
      </c>
      <c r="AN131">
        <v>2598</v>
      </c>
    </row>
    <row r="132" spans="1:40" x14ac:dyDescent="0.25">
      <c r="A132" t="s">
        <v>407</v>
      </c>
      <c r="B132" t="s">
        <v>407</v>
      </c>
      <c r="C132" t="s">
        <v>407</v>
      </c>
      <c r="D132" t="s">
        <v>407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407</v>
      </c>
      <c r="Q132" t="s">
        <v>407</v>
      </c>
      <c r="R132" t="s">
        <v>407</v>
      </c>
      <c r="S132" t="s">
        <v>407</v>
      </c>
      <c r="T132" t="s">
        <v>407</v>
      </c>
      <c r="U132" t="s">
        <v>407</v>
      </c>
      <c r="V132" t="s">
        <v>407</v>
      </c>
      <c r="W132" t="s">
        <v>407</v>
      </c>
      <c r="X132" t="s">
        <v>407</v>
      </c>
      <c r="Y132" t="s">
        <v>407</v>
      </c>
      <c r="Z132" t="s">
        <v>407</v>
      </c>
      <c r="AA132" t="s">
        <v>407</v>
      </c>
      <c r="AB132" t="s">
        <v>407</v>
      </c>
      <c r="AC132" t="s">
        <v>953</v>
      </c>
      <c r="AD132" t="s">
        <v>952</v>
      </c>
      <c r="AE132">
        <v>10</v>
      </c>
      <c r="AF132">
        <v>1</v>
      </c>
      <c r="AG132">
        <v>1</v>
      </c>
      <c r="AH132" t="s">
        <v>469</v>
      </c>
      <c r="AJ132" t="s">
        <v>79</v>
      </c>
      <c r="AK132" t="s">
        <v>114</v>
      </c>
      <c r="AM132">
        <v>1882</v>
      </c>
      <c r="AN132">
        <v>305</v>
      </c>
    </row>
    <row r="133" spans="1:40" x14ac:dyDescent="0.25">
      <c r="A133" t="s">
        <v>407</v>
      </c>
      <c r="B133" t="s">
        <v>407</v>
      </c>
      <c r="C133" t="s">
        <v>407</v>
      </c>
      <c r="D133" t="s">
        <v>407</v>
      </c>
      <c r="E133" t="s">
        <v>407</v>
      </c>
      <c r="F133" t="s">
        <v>407</v>
      </c>
      <c r="G133" t="s">
        <v>407</v>
      </c>
      <c r="H133" t="s">
        <v>407</v>
      </c>
      <c r="I133" t="s">
        <v>407</v>
      </c>
      <c r="J133" t="s">
        <v>407</v>
      </c>
      <c r="K133" t="s">
        <v>407</v>
      </c>
      <c r="L133" t="s">
        <v>407</v>
      </c>
      <c r="M133" t="s">
        <v>407</v>
      </c>
      <c r="N133" t="s">
        <v>407</v>
      </c>
      <c r="O133" t="s">
        <v>407</v>
      </c>
      <c r="P133" t="s">
        <v>407</v>
      </c>
      <c r="Q133" t="s">
        <v>407</v>
      </c>
      <c r="R133" t="s">
        <v>407</v>
      </c>
      <c r="S133" t="s">
        <v>407</v>
      </c>
      <c r="T133" t="s">
        <v>407</v>
      </c>
      <c r="U133" t="s">
        <v>407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407</v>
      </c>
      <c r="AB133" t="s">
        <v>407</v>
      </c>
      <c r="AC133" t="s">
        <v>953</v>
      </c>
      <c r="AD133" t="s">
        <v>952</v>
      </c>
      <c r="AE133">
        <v>10</v>
      </c>
      <c r="AF133">
        <v>2</v>
      </c>
      <c r="AH133" t="s">
        <v>408</v>
      </c>
      <c r="AJ133" t="s">
        <v>37</v>
      </c>
      <c r="AK133" t="s">
        <v>115</v>
      </c>
      <c r="AM133">
        <v>1546</v>
      </c>
      <c r="AN133">
        <v>356</v>
      </c>
    </row>
    <row r="134" spans="1:40" x14ac:dyDescent="0.25">
      <c r="A134" t="s">
        <v>407</v>
      </c>
      <c r="B134" t="s">
        <v>407</v>
      </c>
      <c r="C134" t="s">
        <v>407</v>
      </c>
      <c r="D134" t="s">
        <v>407</v>
      </c>
      <c r="E134" t="s">
        <v>407</v>
      </c>
      <c r="F134" t="s">
        <v>407</v>
      </c>
      <c r="G134" t="s">
        <v>407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t="s">
        <v>407</v>
      </c>
      <c r="V134" t="s">
        <v>407</v>
      </c>
      <c r="W134" t="s">
        <v>407</v>
      </c>
      <c r="X134" t="s">
        <v>407</v>
      </c>
      <c r="Y134" t="s">
        <v>407</v>
      </c>
      <c r="Z134" t="s">
        <v>407</v>
      </c>
      <c r="AA134" t="s">
        <v>407</v>
      </c>
      <c r="AB134" t="s">
        <v>407</v>
      </c>
      <c r="AC134" t="s">
        <v>953</v>
      </c>
      <c r="AD134" t="s">
        <v>952</v>
      </c>
      <c r="AE134">
        <v>10</v>
      </c>
      <c r="AF134">
        <v>3</v>
      </c>
      <c r="AG134">
        <v>1</v>
      </c>
      <c r="AH134" t="s">
        <v>450</v>
      </c>
      <c r="AJ134" t="s">
        <v>67</v>
      </c>
      <c r="AK134" t="s">
        <v>114</v>
      </c>
      <c r="AM134">
        <v>2735</v>
      </c>
      <c r="AN134">
        <v>1383</v>
      </c>
    </row>
    <row r="135" spans="1:40" x14ac:dyDescent="0.25">
      <c r="A135" t="s">
        <v>407</v>
      </c>
      <c r="B135" t="s">
        <v>407</v>
      </c>
      <c r="C135" t="s">
        <v>407</v>
      </c>
      <c r="D135" t="s">
        <v>407</v>
      </c>
      <c r="E135" t="s">
        <v>407</v>
      </c>
      <c r="F135" t="s">
        <v>407</v>
      </c>
      <c r="G135" t="s">
        <v>407</v>
      </c>
      <c r="H135" t="s">
        <v>407</v>
      </c>
      <c r="I135" t="s">
        <v>407</v>
      </c>
      <c r="J135" t="s">
        <v>407</v>
      </c>
      <c r="K135" t="s">
        <v>407</v>
      </c>
      <c r="L135" t="s">
        <v>407</v>
      </c>
      <c r="M135" t="s">
        <v>407</v>
      </c>
      <c r="N135" t="s">
        <v>407</v>
      </c>
      <c r="O135" t="s">
        <v>407</v>
      </c>
      <c r="P135" t="s">
        <v>407</v>
      </c>
      <c r="Q135" t="s">
        <v>407</v>
      </c>
      <c r="R135" t="s">
        <v>407</v>
      </c>
      <c r="S135" t="s">
        <v>407</v>
      </c>
      <c r="T135" t="s">
        <v>407</v>
      </c>
      <c r="U135" t="s">
        <v>407</v>
      </c>
      <c r="V135" t="s">
        <v>407</v>
      </c>
      <c r="W135" t="s">
        <v>407</v>
      </c>
      <c r="X135" t="s">
        <v>407</v>
      </c>
      <c r="Y135" t="s">
        <v>407</v>
      </c>
      <c r="Z135" t="s">
        <v>407</v>
      </c>
      <c r="AA135" t="s">
        <v>407</v>
      </c>
      <c r="AB135" t="s">
        <v>407</v>
      </c>
      <c r="AC135" t="s">
        <v>953</v>
      </c>
      <c r="AD135" t="s">
        <v>952</v>
      </c>
      <c r="AE135">
        <v>10</v>
      </c>
      <c r="AF135">
        <v>4</v>
      </c>
      <c r="AG135">
        <v>3</v>
      </c>
      <c r="AH135" t="s">
        <v>410</v>
      </c>
      <c r="AJ135" t="s">
        <v>40</v>
      </c>
      <c r="AK135" t="s">
        <v>118</v>
      </c>
      <c r="AM135">
        <v>1350</v>
      </c>
      <c r="AN135">
        <v>1254</v>
      </c>
    </row>
    <row r="136" spans="1:40" x14ac:dyDescent="0.25">
      <c r="A136" t="s">
        <v>407</v>
      </c>
      <c r="B136" t="s">
        <v>407</v>
      </c>
      <c r="C136" t="s">
        <v>407</v>
      </c>
      <c r="D136" t="s">
        <v>407</v>
      </c>
      <c r="E136" t="s">
        <v>407</v>
      </c>
      <c r="F136" t="s">
        <v>407</v>
      </c>
      <c r="G136" t="s">
        <v>407</v>
      </c>
      <c r="H136" t="s">
        <v>407</v>
      </c>
      <c r="I136" t="s">
        <v>407</v>
      </c>
      <c r="J136" t="s">
        <v>407</v>
      </c>
      <c r="K136" t="s">
        <v>407</v>
      </c>
      <c r="L136" t="s">
        <v>407</v>
      </c>
      <c r="M136" t="s">
        <v>407</v>
      </c>
      <c r="N136" t="s">
        <v>407</v>
      </c>
      <c r="O136" t="s">
        <v>407</v>
      </c>
      <c r="P136" t="s">
        <v>407</v>
      </c>
      <c r="Q136" t="s">
        <v>407</v>
      </c>
      <c r="R136" t="s">
        <v>407</v>
      </c>
      <c r="S136" t="s">
        <v>407</v>
      </c>
      <c r="T136" t="s">
        <v>407</v>
      </c>
      <c r="U136" t="s">
        <v>407</v>
      </c>
      <c r="V136" t="s">
        <v>407</v>
      </c>
      <c r="W136" t="s">
        <v>407</v>
      </c>
      <c r="X136" t="s">
        <v>407</v>
      </c>
      <c r="Y136" t="s">
        <v>407</v>
      </c>
      <c r="Z136" t="s">
        <v>407</v>
      </c>
      <c r="AA136" t="s">
        <v>407</v>
      </c>
      <c r="AB136" t="s">
        <v>407</v>
      </c>
      <c r="AC136" t="s">
        <v>953</v>
      </c>
      <c r="AD136" t="s">
        <v>952</v>
      </c>
      <c r="AE136">
        <v>10</v>
      </c>
      <c r="AF136">
        <v>5</v>
      </c>
      <c r="AH136" t="s">
        <v>408</v>
      </c>
      <c r="AJ136" t="s">
        <v>37</v>
      </c>
      <c r="AK136" t="s">
        <v>115</v>
      </c>
      <c r="AM136">
        <v>2995</v>
      </c>
      <c r="AN136">
        <v>1002</v>
      </c>
    </row>
    <row r="137" spans="1:40" x14ac:dyDescent="0.25">
      <c r="A137" t="s">
        <v>407</v>
      </c>
      <c r="B137" t="s">
        <v>407</v>
      </c>
      <c r="C137" t="s">
        <v>407</v>
      </c>
      <c r="D137" t="s">
        <v>407</v>
      </c>
      <c r="E137" t="s">
        <v>407</v>
      </c>
      <c r="F137" t="s">
        <v>407</v>
      </c>
      <c r="G137" t="s">
        <v>407</v>
      </c>
      <c r="H137" t="s">
        <v>407</v>
      </c>
      <c r="I137" t="s">
        <v>407</v>
      </c>
      <c r="J137" t="s">
        <v>407</v>
      </c>
      <c r="K137" t="s">
        <v>407</v>
      </c>
      <c r="L137" t="s">
        <v>407</v>
      </c>
      <c r="M137" t="s">
        <v>407</v>
      </c>
      <c r="N137" t="s">
        <v>407</v>
      </c>
      <c r="O137" t="s">
        <v>407</v>
      </c>
      <c r="P137" t="s">
        <v>407</v>
      </c>
      <c r="Q137" t="s">
        <v>407</v>
      </c>
      <c r="R137" t="s">
        <v>407</v>
      </c>
      <c r="S137" t="s">
        <v>407</v>
      </c>
      <c r="T137" t="s">
        <v>407</v>
      </c>
      <c r="U137" t="s">
        <v>407</v>
      </c>
      <c r="V137" t="s">
        <v>407</v>
      </c>
      <c r="W137" t="s">
        <v>407</v>
      </c>
      <c r="X137" t="s">
        <v>407</v>
      </c>
      <c r="Y137" t="s">
        <v>407</v>
      </c>
      <c r="Z137" t="s">
        <v>407</v>
      </c>
      <c r="AA137" t="s">
        <v>407</v>
      </c>
      <c r="AB137" t="s">
        <v>407</v>
      </c>
      <c r="AC137" t="s">
        <v>953</v>
      </c>
      <c r="AD137" t="s">
        <v>952</v>
      </c>
      <c r="AE137">
        <v>10</v>
      </c>
      <c r="AF137">
        <v>6</v>
      </c>
      <c r="AH137" t="s">
        <v>472</v>
      </c>
      <c r="AJ137" t="s">
        <v>81</v>
      </c>
      <c r="AK137" t="s">
        <v>120</v>
      </c>
      <c r="AM137">
        <v>1166</v>
      </c>
      <c r="AN137">
        <v>1438</v>
      </c>
    </row>
    <row r="138" spans="1:40" x14ac:dyDescent="0.25">
      <c r="A138" t="s">
        <v>407</v>
      </c>
      <c r="B138" t="s">
        <v>407</v>
      </c>
      <c r="C138" t="s">
        <v>407</v>
      </c>
      <c r="D138" t="s">
        <v>407</v>
      </c>
      <c r="E138" t="s">
        <v>407</v>
      </c>
      <c r="F138" t="s">
        <v>407</v>
      </c>
      <c r="G138" t="s">
        <v>407</v>
      </c>
      <c r="H138" t="s">
        <v>407</v>
      </c>
      <c r="I138" t="s">
        <v>407</v>
      </c>
      <c r="J138" t="s">
        <v>407</v>
      </c>
      <c r="K138" t="s">
        <v>407</v>
      </c>
      <c r="L138" t="s">
        <v>407</v>
      </c>
      <c r="M138" t="s">
        <v>407</v>
      </c>
      <c r="N138" t="s">
        <v>407</v>
      </c>
      <c r="O138" t="s">
        <v>407</v>
      </c>
      <c r="P138" t="s">
        <v>407</v>
      </c>
      <c r="Q138" t="s">
        <v>407</v>
      </c>
      <c r="R138" t="s">
        <v>407</v>
      </c>
      <c r="S138" t="s">
        <v>407</v>
      </c>
      <c r="T138" t="s">
        <v>407</v>
      </c>
      <c r="U138" t="s">
        <v>407</v>
      </c>
      <c r="V138" t="s">
        <v>407</v>
      </c>
      <c r="W138" t="s">
        <v>407</v>
      </c>
      <c r="X138" t="s">
        <v>407</v>
      </c>
      <c r="Y138" t="s">
        <v>407</v>
      </c>
      <c r="Z138" t="s">
        <v>407</v>
      </c>
      <c r="AA138" t="s">
        <v>407</v>
      </c>
      <c r="AB138" t="s">
        <v>407</v>
      </c>
      <c r="AC138" t="s">
        <v>953</v>
      </c>
      <c r="AD138" t="s">
        <v>952</v>
      </c>
      <c r="AE138">
        <v>10</v>
      </c>
      <c r="AF138">
        <v>7</v>
      </c>
      <c r="AH138" t="s">
        <v>408</v>
      </c>
      <c r="AJ138" t="s">
        <v>37</v>
      </c>
      <c r="AK138" t="s">
        <v>115</v>
      </c>
      <c r="AM138">
        <v>2402</v>
      </c>
      <c r="AN138">
        <v>2902</v>
      </c>
    </row>
    <row r="139" spans="1:40" x14ac:dyDescent="0.25">
      <c r="A139" t="s">
        <v>407</v>
      </c>
      <c r="B139" t="s">
        <v>407</v>
      </c>
      <c r="C139" t="s">
        <v>407</v>
      </c>
      <c r="D139" t="s">
        <v>407</v>
      </c>
      <c r="E139" t="s">
        <v>407</v>
      </c>
      <c r="F139" t="s">
        <v>407</v>
      </c>
      <c r="G139" t="s">
        <v>407</v>
      </c>
      <c r="H139" t="s">
        <v>407</v>
      </c>
      <c r="I139" t="s">
        <v>407</v>
      </c>
      <c r="J139" t="s">
        <v>407</v>
      </c>
      <c r="K139" t="s">
        <v>407</v>
      </c>
      <c r="L139" t="s">
        <v>407</v>
      </c>
      <c r="M139" t="s">
        <v>407</v>
      </c>
      <c r="N139" t="s">
        <v>407</v>
      </c>
      <c r="O139" t="s">
        <v>407</v>
      </c>
      <c r="P139" t="s">
        <v>407</v>
      </c>
      <c r="Q139" t="s">
        <v>407</v>
      </c>
      <c r="R139" t="s">
        <v>407</v>
      </c>
      <c r="S139" t="s">
        <v>407</v>
      </c>
      <c r="T139" t="s">
        <v>407</v>
      </c>
      <c r="U139" t="s">
        <v>407</v>
      </c>
      <c r="V139" t="s">
        <v>407</v>
      </c>
      <c r="W139" t="s">
        <v>407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953</v>
      </c>
      <c r="AD139" t="s">
        <v>952</v>
      </c>
      <c r="AE139">
        <v>10</v>
      </c>
      <c r="AF139">
        <v>8</v>
      </c>
      <c r="AH139" t="s">
        <v>408</v>
      </c>
      <c r="AJ139" t="s">
        <v>37</v>
      </c>
      <c r="AK139" t="s">
        <v>115</v>
      </c>
      <c r="AM139">
        <v>1763</v>
      </c>
      <c r="AN139">
        <v>273</v>
      </c>
    </row>
    <row r="140" spans="1:40" x14ac:dyDescent="0.25">
      <c r="A140" t="s">
        <v>407</v>
      </c>
      <c r="B140" t="s">
        <v>407</v>
      </c>
      <c r="C140" t="s">
        <v>407</v>
      </c>
      <c r="D140" t="s">
        <v>407</v>
      </c>
      <c r="E140" t="s">
        <v>407</v>
      </c>
      <c r="F140" t="s">
        <v>407</v>
      </c>
      <c r="G140" t="s">
        <v>407</v>
      </c>
      <c r="H140" t="s">
        <v>407</v>
      </c>
      <c r="I140" t="s">
        <v>407</v>
      </c>
      <c r="J140" t="s">
        <v>407</v>
      </c>
      <c r="K140" t="s">
        <v>407</v>
      </c>
      <c r="L140" t="s">
        <v>407</v>
      </c>
      <c r="M140" t="s">
        <v>407</v>
      </c>
      <c r="N140" t="s">
        <v>407</v>
      </c>
      <c r="O140" t="s">
        <v>407</v>
      </c>
      <c r="P140" t="s">
        <v>407</v>
      </c>
      <c r="Q140" t="s">
        <v>407</v>
      </c>
      <c r="R140" t="s">
        <v>407</v>
      </c>
      <c r="S140" t="s">
        <v>407</v>
      </c>
      <c r="T140" t="s">
        <v>407</v>
      </c>
      <c r="U140" t="s">
        <v>407</v>
      </c>
      <c r="V140" t="s">
        <v>407</v>
      </c>
      <c r="W140" t="s">
        <v>407</v>
      </c>
      <c r="X140" t="s">
        <v>407</v>
      </c>
      <c r="Y140" t="s">
        <v>407</v>
      </c>
      <c r="Z140" t="s">
        <v>407</v>
      </c>
      <c r="AA140" t="s">
        <v>407</v>
      </c>
      <c r="AB140" t="s">
        <v>407</v>
      </c>
      <c r="AC140" t="s">
        <v>953</v>
      </c>
      <c r="AD140" t="s">
        <v>952</v>
      </c>
      <c r="AE140">
        <v>10</v>
      </c>
      <c r="AF140">
        <v>9</v>
      </c>
      <c r="AH140" t="s">
        <v>416</v>
      </c>
      <c r="AJ140" t="s">
        <v>46</v>
      </c>
      <c r="AK140" t="s">
        <v>115</v>
      </c>
      <c r="AM140">
        <v>2680</v>
      </c>
      <c r="AN140">
        <v>1497</v>
      </c>
    </row>
    <row r="141" spans="1:40" x14ac:dyDescent="0.25">
      <c r="A141" t="s">
        <v>407</v>
      </c>
      <c r="B141" t="s">
        <v>407</v>
      </c>
      <c r="C141" t="s">
        <v>407</v>
      </c>
      <c r="D141" t="s">
        <v>407</v>
      </c>
      <c r="E141" t="s">
        <v>407</v>
      </c>
      <c r="F141" t="s">
        <v>407</v>
      </c>
      <c r="G141" t="s">
        <v>407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407</v>
      </c>
      <c r="O141" t="s">
        <v>407</v>
      </c>
      <c r="P141" t="s">
        <v>407</v>
      </c>
      <c r="Q141" t="s">
        <v>407</v>
      </c>
      <c r="R141" t="s">
        <v>407</v>
      </c>
      <c r="S141" t="s">
        <v>407</v>
      </c>
      <c r="T141" t="s">
        <v>407</v>
      </c>
      <c r="U141" t="s">
        <v>407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407</v>
      </c>
      <c r="AB141" t="s">
        <v>407</v>
      </c>
      <c r="AC141" t="s">
        <v>953</v>
      </c>
      <c r="AD141" t="s">
        <v>952</v>
      </c>
      <c r="AE141">
        <v>10</v>
      </c>
      <c r="AF141">
        <v>10</v>
      </c>
      <c r="AG141">
        <v>3</v>
      </c>
      <c r="AH141" t="s">
        <v>410</v>
      </c>
      <c r="AJ141" t="s">
        <v>40</v>
      </c>
      <c r="AK141" t="s">
        <v>118</v>
      </c>
      <c r="AM141">
        <v>1707</v>
      </c>
      <c r="AN141">
        <v>3009</v>
      </c>
    </row>
    <row r="142" spans="1:40" x14ac:dyDescent="0.25">
      <c r="A142" t="s">
        <v>407</v>
      </c>
      <c r="B142" t="s">
        <v>407</v>
      </c>
      <c r="C142" t="s">
        <v>407</v>
      </c>
      <c r="D142" t="s">
        <v>407</v>
      </c>
      <c r="E142" t="s">
        <v>407</v>
      </c>
      <c r="F142" t="s">
        <v>407</v>
      </c>
      <c r="G142" t="s">
        <v>407</v>
      </c>
      <c r="H142" t="s">
        <v>407</v>
      </c>
      <c r="I142" t="s">
        <v>407</v>
      </c>
      <c r="J142" t="s">
        <v>407</v>
      </c>
      <c r="K142" t="s">
        <v>407</v>
      </c>
      <c r="L142" t="s">
        <v>407</v>
      </c>
      <c r="M142" t="s">
        <v>407</v>
      </c>
      <c r="N142" t="s">
        <v>407</v>
      </c>
      <c r="O142" t="s">
        <v>407</v>
      </c>
      <c r="P142" t="s">
        <v>407</v>
      </c>
      <c r="Q142" t="s">
        <v>407</v>
      </c>
      <c r="R142" t="s">
        <v>407</v>
      </c>
      <c r="S142" t="s">
        <v>407</v>
      </c>
      <c r="T142" t="s">
        <v>407</v>
      </c>
      <c r="U142" t="s">
        <v>407</v>
      </c>
      <c r="V142" t="s">
        <v>407</v>
      </c>
      <c r="W142" t="s">
        <v>407</v>
      </c>
      <c r="X142" t="s">
        <v>407</v>
      </c>
      <c r="Y142" t="s">
        <v>407</v>
      </c>
      <c r="Z142" t="s">
        <v>407</v>
      </c>
      <c r="AA142" t="s">
        <v>407</v>
      </c>
      <c r="AB142" t="s">
        <v>407</v>
      </c>
      <c r="AC142" t="s">
        <v>955</v>
      </c>
      <c r="AD142" t="s">
        <v>954</v>
      </c>
      <c r="AE142">
        <v>10</v>
      </c>
      <c r="AF142">
        <v>1</v>
      </c>
      <c r="AH142" t="s">
        <v>408</v>
      </c>
      <c r="AJ142" t="s">
        <v>37</v>
      </c>
      <c r="AK142" t="s">
        <v>115</v>
      </c>
      <c r="AM142">
        <v>2817</v>
      </c>
      <c r="AN142">
        <v>1627</v>
      </c>
    </row>
    <row r="143" spans="1:40" x14ac:dyDescent="0.25">
      <c r="A143" t="s">
        <v>407</v>
      </c>
      <c r="B143" t="s">
        <v>407</v>
      </c>
      <c r="C143" t="s">
        <v>407</v>
      </c>
      <c r="D143" t="s">
        <v>407</v>
      </c>
      <c r="E143" t="s">
        <v>407</v>
      </c>
      <c r="F143" t="s">
        <v>407</v>
      </c>
      <c r="G143" t="s">
        <v>407</v>
      </c>
      <c r="H143" t="s">
        <v>407</v>
      </c>
      <c r="I143" t="s">
        <v>407</v>
      </c>
      <c r="J143" t="s">
        <v>407</v>
      </c>
      <c r="K143" t="s">
        <v>407</v>
      </c>
      <c r="L143" t="s">
        <v>407</v>
      </c>
      <c r="M143" t="s">
        <v>407</v>
      </c>
      <c r="N143" t="s">
        <v>407</v>
      </c>
      <c r="O143" t="s">
        <v>407</v>
      </c>
      <c r="P143" t="s">
        <v>407</v>
      </c>
      <c r="Q143" t="s">
        <v>407</v>
      </c>
      <c r="R143" t="s">
        <v>407</v>
      </c>
      <c r="S143" t="s">
        <v>407</v>
      </c>
      <c r="T143" t="s">
        <v>407</v>
      </c>
      <c r="U143" t="s">
        <v>407</v>
      </c>
      <c r="V143" t="s">
        <v>407</v>
      </c>
      <c r="W143" t="s">
        <v>407</v>
      </c>
      <c r="X143" t="s">
        <v>407</v>
      </c>
      <c r="Y143" t="s">
        <v>407</v>
      </c>
      <c r="Z143" t="s">
        <v>407</v>
      </c>
      <c r="AA143" t="s">
        <v>407</v>
      </c>
      <c r="AB143" t="s">
        <v>407</v>
      </c>
      <c r="AC143" t="s">
        <v>955</v>
      </c>
      <c r="AD143" t="s">
        <v>954</v>
      </c>
      <c r="AE143">
        <v>10</v>
      </c>
      <c r="AF143">
        <v>2</v>
      </c>
      <c r="AH143" t="s">
        <v>408</v>
      </c>
      <c r="AJ143" t="s">
        <v>37</v>
      </c>
      <c r="AK143" t="s">
        <v>115</v>
      </c>
      <c r="AM143">
        <v>1947</v>
      </c>
      <c r="AN143">
        <v>1892</v>
      </c>
    </row>
    <row r="144" spans="1:40" x14ac:dyDescent="0.25">
      <c r="A144" t="s">
        <v>407</v>
      </c>
      <c r="B144" t="s">
        <v>407</v>
      </c>
      <c r="C144" t="s">
        <v>407</v>
      </c>
      <c r="D144" t="s">
        <v>407</v>
      </c>
      <c r="E144" t="s">
        <v>407</v>
      </c>
      <c r="F144" t="s">
        <v>407</v>
      </c>
      <c r="G144" t="s">
        <v>407</v>
      </c>
      <c r="H144" t="s">
        <v>407</v>
      </c>
      <c r="I144" t="s">
        <v>407</v>
      </c>
      <c r="J144" t="s">
        <v>407</v>
      </c>
      <c r="K144" t="s">
        <v>407</v>
      </c>
      <c r="L144" t="s">
        <v>407</v>
      </c>
      <c r="M144" t="s">
        <v>407</v>
      </c>
      <c r="N144" t="s">
        <v>407</v>
      </c>
      <c r="O144" t="s">
        <v>407</v>
      </c>
      <c r="P144" t="s">
        <v>407</v>
      </c>
      <c r="Q144" t="s">
        <v>407</v>
      </c>
      <c r="R144" t="s">
        <v>407</v>
      </c>
      <c r="S144" t="s">
        <v>407</v>
      </c>
      <c r="T144" t="s">
        <v>407</v>
      </c>
      <c r="U144" t="s">
        <v>407</v>
      </c>
      <c r="V144" t="s">
        <v>407</v>
      </c>
      <c r="W144" t="s">
        <v>407</v>
      </c>
      <c r="X144" t="s">
        <v>407</v>
      </c>
      <c r="Y144" t="s">
        <v>407</v>
      </c>
      <c r="Z144" t="s">
        <v>407</v>
      </c>
      <c r="AA144" t="s">
        <v>407</v>
      </c>
      <c r="AB144" t="s">
        <v>407</v>
      </c>
      <c r="AC144" t="s">
        <v>955</v>
      </c>
      <c r="AD144" t="s">
        <v>954</v>
      </c>
      <c r="AE144">
        <v>10</v>
      </c>
      <c r="AF144">
        <v>3</v>
      </c>
      <c r="AH144" t="s">
        <v>408</v>
      </c>
      <c r="AJ144" t="s">
        <v>37</v>
      </c>
      <c r="AK144" t="s">
        <v>115</v>
      </c>
      <c r="AM144">
        <v>3598</v>
      </c>
      <c r="AN144">
        <v>1420</v>
      </c>
    </row>
    <row r="145" spans="1:40" x14ac:dyDescent="0.25">
      <c r="A145" t="s">
        <v>407</v>
      </c>
      <c r="B145" t="s">
        <v>407</v>
      </c>
      <c r="C145" t="s">
        <v>407</v>
      </c>
      <c r="D145" t="s">
        <v>407</v>
      </c>
      <c r="E145" t="s">
        <v>407</v>
      </c>
      <c r="F145" t="s">
        <v>407</v>
      </c>
      <c r="G145" t="s">
        <v>407</v>
      </c>
      <c r="H145" t="s">
        <v>407</v>
      </c>
      <c r="I145" t="s">
        <v>407</v>
      </c>
      <c r="J145" t="s">
        <v>407</v>
      </c>
      <c r="K145" t="s">
        <v>407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407</v>
      </c>
      <c r="S145" t="s">
        <v>407</v>
      </c>
      <c r="T145" t="s">
        <v>407</v>
      </c>
      <c r="U145" t="s">
        <v>407</v>
      </c>
      <c r="V145" t="s">
        <v>407</v>
      </c>
      <c r="W145" t="s">
        <v>407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955</v>
      </c>
      <c r="AD145" t="s">
        <v>954</v>
      </c>
      <c r="AE145">
        <v>10</v>
      </c>
      <c r="AF145">
        <v>4</v>
      </c>
      <c r="AH145" t="s">
        <v>408</v>
      </c>
      <c r="AJ145" t="s">
        <v>37</v>
      </c>
      <c r="AK145" t="s">
        <v>115</v>
      </c>
      <c r="AM145">
        <v>3709</v>
      </c>
      <c r="AN145">
        <v>1910</v>
      </c>
    </row>
    <row r="146" spans="1:40" x14ac:dyDescent="0.25">
      <c r="A146" t="s">
        <v>407</v>
      </c>
      <c r="B146" t="s">
        <v>407</v>
      </c>
      <c r="C146" t="s">
        <v>407</v>
      </c>
      <c r="D146" t="s">
        <v>407</v>
      </c>
      <c r="E146" t="s">
        <v>407</v>
      </c>
      <c r="F146" t="s">
        <v>407</v>
      </c>
      <c r="G146" t="s">
        <v>407</v>
      </c>
      <c r="H146" t="s">
        <v>407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  <c r="W146" t="s">
        <v>407</v>
      </c>
      <c r="X146" t="s">
        <v>407</v>
      </c>
      <c r="Y146" t="s">
        <v>407</v>
      </c>
      <c r="Z146" t="s">
        <v>407</v>
      </c>
      <c r="AA146" t="s">
        <v>407</v>
      </c>
      <c r="AB146" t="s">
        <v>407</v>
      </c>
      <c r="AC146" t="s">
        <v>955</v>
      </c>
      <c r="AD146" t="s">
        <v>954</v>
      </c>
      <c r="AE146">
        <v>10</v>
      </c>
      <c r="AF146">
        <v>5</v>
      </c>
      <c r="AH146" t="s">
        <v>408</v>
      </c>
      <c r="AJ146" t="s">
        <v>37</v>
      </c>
      <c r="AK146" t="s">
        <v>115</v>
      </c>
      <c r="AM146">
        <v>1084</v>
      </c>
      <c r="AN146">
        <v>1083</v>
      </c>
    </row>
    <row r="147" spans="1:40" x14ac:dyDescent="0.25">
      <c r="A147" t="s">
        <v>407</v>
      </c>
      <c r="B147" t="s">
        <v>407</v>
      </c>
      <c r="C147" t="s">
        <v>407</v>
      </c>
      <c r="D147" t="s">
        <v>407</v>
      </c>
      <c r="E147" t="s">
        <v>407</v>
      </c>
      <c r="F147" t="s">
        <v>407</v>
      </c>
      <c r="G147" t="s">
        <v>407</v>
      </c>
      <c r="H147" t="s">
        <v>407</v>
      </c>
      <c r="I147" t="s">
        <v>407</v>
      </c>
      <c r="J147" t="s">
        <v>407</v>
      </c>
      <c r="K147" t="s">
        <v>407</v>
      </c>
      <c r="L147" t="s">
        <v>407</v>
      </c>
      <c r="M147" t="s">
        <v>407</v>
      </c>
      <c r="N147" t="s">
        <v>407</v>
      </c>
      <c r="O147" t="s">
        <v>407</v>
      </c>
      <c r="P147" t="s">
        <v>407</v>
      </c>
      <c r="Q147" t="s">
        <v>407</v>
      </c>
      <c r="R147" t="s">
        <v>407</v>
      </c>
      <c r="S147" t="s">
        <v>407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955</v>
      </c>
      <c r="AD147" t="s">
        <v>954</v>
      </c>
      <c r="AE147">
        <v>10</v>
      </c>
      <c r="AF147">
        <v>6</v>
      </c>
      <c r="AH147" t="s">
        <v>415</v>
      </c>
      <c r="AJ147" t="s">
        <v>44</v>
      </c>
      <c r="AK147" t="s">
        <v>120</v>
      </c>
      <c r="AM147">
        <v>3360</v>
      </c>
      <c r="AN147">
        <v>2303</v>
      </c>
    </row>
    <row r="148" spans="1:40" x14ac:dyDescent="0.25">
      <c r="A148" t="s">
        <v>407</v>
      </c>
      <c r="B148" t="s">
        <v>407</v>
      </c>
      <c r="C148" t="s">
        <v>407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407</v>
      </c>
      <c r="J148" t="s">
        <v>407</v>
      </c>
      <c r="K148" t="s">
        <v>407</v>
      </c>
      <c r="L148" t="s">
        <v>407</v>
      </c>
      <c r="M148" t="s">
        <v>407</v>
      </c>
      <c r="N148" t="s">
        <v>407</v>
      </c>
      <c r="O148" t="s">
        <v>407</v>
      </c>
      <c r="P148" t="s">
        <v>407</v>
      </c>
      <c r="Q148" t="s">
        <v>407</v>
      </c>
      <c r="R148" t="s">
        <v>407</v>
      </c>
      <c r="S148" t="s">
        <v>407</v>
      </c>
      <c r="T148" t="s">
        <v>407</v>
      </c>
      <c r="U148" t="s">
        <v>407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407</v>
      </c>
      <c r="AB148" t="s">
        <v>407</v>
      </c>
      <c r="AC148" t="s">
        <v>955</v>
      </c>
      <c r="AD148" t="s">
        <v>954</v>
      </c>
      <c r="AE148">
        <v>10</v>
      </c>
      <c r="AF148">
        <v>7</v>
      </c>
      <c r="AH148" t="s">
        <v>408</v>
      </c>
      <c r="AJ148" t="s">
        <v>37</v>
      </c>
      <c r="AK148" t="s">
        <v>115</v>
      </c>
      <c r="AM148">
        <v>3697</v>
      </c>
      <c r="AN148">
        <v>996</v>
      </c>
    </row>
    <row r="149" spans="1:40" x14ac:dyDescent="0.25">
      <c r="A149" t="s">
        <v>407</v>
      </c>
      <c r="B149" t="s">
        <v>407</v>
      </c>
      <c r="C149" t="s">
        <v>407</v>
      </c>
      <c r="D149" t="s">
        <v>407</v>
      </c>
      <c r="E149" t="s">
        <v>407</v>
      </c>
      <c r="F149" t="s">
        <v>407</v>
      </c>
      <c r="G149" t="s">
        <v>407</v>
      </c>
      <c r="H149" t="s">
        <v>407</v>
      </c>
      <c r="I149" t="s">
        <v>407</v>
      </c>
      <c r="J149" t="s">
        <v>407</v>
      </c>
      <c r="K149" t="s">
        <v>407</v>
      </c>
      <c r="L149" t="s">
        <v>407</v>
      </c>
      <c r="M149" t="s">
        <v>407</v>
      </c>
      <c r="N149" t="s">
        <v>407</v>
      </c>
      <c r="O149" t="s">
        <v>407</v>
      </c>
      <c r="P149" t="s">
        <v>407</v>
      </c>
      <c r="Q149" t="s">
        <v>407</v>
      </c>
      <c r="R149" t="s">
        <v>407</v>
      </c>
      <c r="S149" t="s">
        <v>407</v>
      </c>
      <c r="T149" t="s">
        <v>407</v>
      </c>
      <c r="U149" t="s">
        <v>407</v>
      </c>
      <c r="V149" t="s">
        <v>407</v>
      </c>
      <c r="W149" t="s">
        <v>407</v>
      </c>
      <c r="X149" t="s">
        <v>407</v>
      </c>
      <c r="Y149" t="s">
        <v>407</v>
      </c>
      <c r="Z149" t="s">
        <v>407</v>
      </c>
      <c r="AA149" t="s">
        <v>407</v>
      </c>
      <c r="AB149" t="s">
        <v>407</v>
      </c>
      <c r="AC149" t="s">
        <v>955</v>
      </c>
      <c r="AD149" t="s">
        <v>954</v>
      </c>
      <c r="AE149">
        <v>10</v>
      </c>
      <c r="AF149">
        <v>8</v>
      </c>
      <c r="AH149" t="s">
        <v>408</v>
      </c>
      <c r="AJ149" t="s">
        <v>37</v>
      </c>
      <c r="AK149" t="s">
        <v>115</v>
      </c>
      <c r="AM149">
        <v>3208</v>
      </c>
      <c r="AN149">
        <v>2023</v>
      </c>
    </row>
    <row r="150" spans="1:40" x14ac:dyDescent="0.25">
      <c r="A150" t="s">
        <v>407</v>
      </c>
      <c r="B150" t="s">
        <v>407</v>
      </c>
      <c r="C150" t="s">
        <v>407</v>
      </c>
      <c r="D150" t="s">
        <v>407</v>
      </c>
      <c r="E150" t="s">
        <v>407</v>
      </c>
      <c r="F150" t="s">
        <v>407</v>
      </c>
      <c r="G150" t="s">
        <v>407</v>
      </c>
      <c r="H150" t="s">
        <v>407</v>
      </c>
      <c r="I150" t="s">
        <v>407</v>
      </c>
      <c r="J150" t="s">
        <v>407</v>
      </c>
      <c r="K150" t="s">
        <v>407</v>
      </c>
      <c r="L150" t="s">
        <v>407</v>
      </c>
      <c r="M150" t="s">
        <v>407</v>
      </c>
      <c r="N150" t="s">
        <v>407</v>
      </c>
      <c r="O150" t="s">
        <v>407</v>
      </c>
      <c r="P150" t="s">
        <v>407</v>
      </c>
      <c r="Q150" t="s">
        <v>407</v>
      </c>
      <c r="R150" t="s">
        <v>407</v>
      </c>
      <c r="S150" t="s">
        <v>407</v>
      </c>
      <c r="T150" t="s">
        <v>407</v>
      </c>
      <c r="U150" t="s">
        <v>407</v>
      </c>
      <c r="V150" t="s">
        <v>407</v>
      </c>
      <c r="W150" t="s">
        <v>407</v>
      </c>
      <c r="X150" t="s">
        <v>407</v>
      </c>
      <c r="Y150" t="s">
        <v>407</v>
      </c>
      <c r="Z150" t="s">
        <v>407</v>
      </c>
      <c r="AA150" t="s">
        <v>407</v>
      </c>
      <c r="AB150" t="s">
        <v>407</v>
      </c>
      <c r="AC150" t="s">
        <v>955</v>
      </c>
      <c r="AD150" t="s">
        <v>954</v>
      </c>
      <c r="AE150">
        <v>10</v>
      </c>
      <c r="AF150">
        <v>9</v>
      </c>
      <c r="AG150">
        <v>1</v>
      </c>
      <c r="AH150" t="s">
        <v>409</v>
      </c>
      <c r="AJ150" t="s">
        <v>38</v>
      </c>
      <c r="AK150" t="s">
        <v>114</v>
      </c>
      <c r="AM150">
        <v>2257</v>
      </c>
      <c r="AN150">
        <v>2765</v>
      </c>
    </row>
    <row r="151" spans="1:40" x14ac:dyDescent="0.25">
      <c r="A151" t="s">
        <v>407</v>
      </c>
      <c r="B151" t="s">
        <v>407</v>
      </c>
      <c r="C151" t="s">
        <v>407</v>
      </c>
      <c r="D151" t="s">
        <v>407</v>
      </c>
      <c r="E151" t="s">
        <v>407</v>
      </c>
      <c r="F151" t="s">
        <v>407</v>
      </c>
      <c r="G151" t="s">
        <v>407</v>
      </c>
      <c r="H151" t="s">
        <v>407</v>
      </c>
      <c r="I151" t="s">
        <v>407</v>
      </c>
      <c r="J151" t="s">
        <v>407</v>
      </c>
      <c r="K151" t="s">
        <v>407</v>
      </c>
      <c r="L151" t="s">
        <v>407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407</v>
      </c>
      <c r="S151" t="s">
        <v>407</v>
      </c>
      <c r="T151" t="s">
        <v>407</v>
      </c>
      <c r="U151" t="s">
        <v>407</v>
      </c>
      <c r="V151" t="s">
        <v>407</v>
      </c>
      <c r="W151" t="s">
        <v>407</v>
      </c>
      <c r="X151" t="s">
        <v>407</v>
      </c>
      <c r="Y151" t="s">
        <v>407</v>
      </c>
      <c r="Z151" t="s">
        <v>407</v>
      </c>
      <c r="AA151" t="s">
        <v>407</v>
      </c>
      <c r="AB151" t="s">
        <v>407</v>
      </c>
      <c r="AC151" t="s">
        <v>955</v>
      </c>
      <c r="AD151" t="s">
        <v>954</v>
      </c>
      <c r="AE151">
        <v>10</v>
      </c>
      <c r="AF151">
        <v>10</v>
      </c>
      <c r="AH151" t="s">
        <v>408</v>
      </c>
      <c r="AJ151" t="s">
        <v>37</v>
      </c>
      <c r="AK151" t="s">
        <v>115</v>
      </c>
      <c r="AM151">
        <v>2247</v>
      </c>
      <c r="AN151">
        <v>1054</v>
      </c>
    </row>
    <row r="152" spans="1:40" x14ac:dyDescent="0.25">
      <c r="A152" t="s">
        <v>407</v>
      </c>
      <c r="B152" t="s">
        <v>407</v>
      </c>
      <c r="C152" t="s">
        <v>407</v>
      </c>
      <c r="D152" t="s">
        <v>407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957</v>
      </c>
      <c r="AD152" t="s">
        <v>956</v>
      </c>
      <c r="AE152">
        <v>10</v>
      </c>
      <c r="AF152">
        <v>1</v>
      </c>
      <c r="AH152" t="s">
        <v>416</v>
      </c>
      <c r="AJ152" t="s">
        <v>46</v>
      </c>
      <c r="AK152" t="s">
        <v>115</v>
      </c>
      <c r="AM152">
        <v>3204</v>
      </c>
      <c r="AN152">
        <v>1759</v>
      </c>
    </row>
    <row r="153" spans="1:40" x14ac:dyDescent="0.25">
      <c r="A153" t="s">
        <v>407</v>
      </c>
      <c r="B153" t="s">
        <v>407</v>
      </c>
      <c r="C153" t="s">
        <v>407</v>
      </c>
      <c r="D153" t="s">
        <v>407</v>
      </c>
      <c r="E153" t="s">
        <v>407</v>
      </c>
      <c r="F153" t="s">
        <v>407</v>
      </c>
      <c r="G153" t="s">
        <v>407</v>
      </c>
      <c r="H153" t="s">
        <v>407</v>
      </c>
      <c r="I153" t="s">
        <v>407</v>
      </c>
      <c r="J153" t="s">
        <v>407</v>
      </c>
      <c r="K153" t="s">
        <v>407</v>
      </c>
      <c r="L153" t="s">
        <v>407</v>
      </c>
      <c r="M153" t="s">
        <v>407</v>
      </c>
      <c r="N153" t="s">
        <v>407</v>
      </c>
      <c r="O153" t="s">
        <v>407</v>
      </c>
      <c r="P153" t="s">
        <v>407</v>
      </c>
      <c r="Q153" t="s">
        <v>407</v>
      </c>
      <c r="R153" t="s">
        <v>407</v>
      </c>
      <c r="S153" t="s">
        <v>407</v>
      </c>
      <c r="T153" t="s">
        <v>407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957</v>
      </c>
      <c r="AD153" t="s">
        <v>956</v>
      </c>
      <c r="AE153">
        <v>10</v>
      </c>
      <c r="AF153">
        <v>2</v>
      </c>
      <c r="AH153" t="s">
        <v>408</v>
      </c>
      <c r="AJ153" t="s">
        <v>37</v>
      </c>
      <c r="AK153" t="s">
        <v>115</v>
      </c>
      <c r="AM153">
        <v>1282</v>
      </c>
      <c r="AN153">
        <v>2775</v>
      </c>
    </row>
    <row r="154" spans="1:40" x14ac:dyDescent="0.25">
      <c r="A154" t="s">
        <v>407</v>
      </c>
      <c r="B154" t="s">
        <v>407</v>
      </c>
      <c r="C154" t="s">
        <v>407</v>
      </c>
      <c r="D154" t="s">
        <v>407</v>
      </c>
      <c r="E154" t="s">
        <v>407</v>
      </c>
      <c r="F154" t="s">
        <v>407</v>
      </c>
      <c r="G154" t="s">
        <v>407</v>
      </c>
      <c r="H154" t="s">
        <v>407</v>
      </c>
      <c r="I154" t="s">
        <v>407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407</v>
      </c>
      <c r="P154" t="s">
        <v>407</v>
      </c>
      <c r="Q154" t="s">
        <v>407</v>
      </c>
      <c r="R154" t="s">
        <v>407</v>
      </c>
      <c r="S154" t="s">
        <v>407</v>
      </c>
      <c r="T154" t="s">
        <v>407</v>
      </c>
      <c r="U154" t="s">
        <v>407</v>
      </c>
      <c r="V154" t="s">
        <v>407</v>
      </c>
      <c r="W154" t="s">
        <v>407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957</v>
      </c>
      <c r="AD154" t="s">
        <v>956</v>
      </c>
      <c r="AE154">
        <v>10</v>
      </c>
      <c r="AF154">
        <v>3</v>
      </c>
      <c r="AH154" t="s">
        <v>408</v>
      </c>
      <c r="AJ154" t="s">
        <v>37</v>
      </c>
      <c r="AK154" t="s">
        <v>115</v>
      </c>
      <c r="AM154">
        <v>3695</v>
      </c>
      <c r="AN154">
        <v>1956</v>
      </c>
    </row>
    <row r="155" spans="1:40" x14ac:dyDescent="0.25">
      <c r="A155" t="s">
        <v>407</v>
      </c>
      <c r="B155" t="s">
        <v>407</v>
      </c>
      <c r="C155" t="s">
        <v>407</v>
      </c>
      <c r="D155" t="s">
        <v>407</v>
      </c>
      <c r="E155" t="s">
        <v>407</v>
      </c>
      <c r="F155" t="s">
        <v>407</v>
      </c>
      <c r="G155" t="s">
        <v>407</v>
      </c>
      <c r="H155" t="s">
        <v>407</v>
      </c>
      <c r="I155" t="s">
        <v>407</v>
      </c>
      <c r="J155" t="s">
        <v>407</v>
      </c>
      <c r="K155" t="s">
        <v>407</v>
      </c>
      <c r="L155" t="s">
        <v>407</v>
      </c>
      <c r="M155" t="s">
        <v>407</v>
      </c>
      <c r="N155" t="s">
        <v>407</v>
      </c>
      <c r="O155" t="s">
        <v>407</v>
      </c>
      <c r="P155" t="s">
        <v>407</v>
      </c>
      <c r="Q155" t="s">
        <v>407</v>
      </c>
      <c r="R155" t="s">
        <v>407</v>
      </c>
      <c r="S155" t="s">
        <v>407</v>
      </c>
      <c r="T155" t="s">
        <v>407</v>
      </c>
      <c r="U155" t="s">
        <v>407</v>
      </c>
      <c r="V155" t="s">
        <v>407</v>
      </c>
      <c r="W155" t="s">
        <v>407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957</v>
      </c>
      <c r="AD155" t="s">
        <v>956</v>
      </c>
      <c r="AE155">
        <v>10</v>
      </c>
      <c r="AF155">
        <v>4</v>
      </c>
      <c r="AH155" t="s">
        <v>408</v>
      </c>
      <c r="AJ155" t="s">
        <v>37</v>
      </c>
      <c r="AK155" t="s">
        <v>115</v>
      </c>
      <c r="AM155">
        <v>3153</v>
      </c>
      <c r="AN155">
        <v>508</v>
      </c>
    </row>
    <row r="156" spans="1:40" x14ac:dyDescent="0.25">
      <c r="A156" t="s">
        <v>407</v>
      </c>
      <c r="B156" t="s">
        <v>407</v>
      </c>
      <c r="C156" t="s">
        <v>407</v>
      </c>
      <c r="D156" t="s">
        <v>407</v>
      </c>
      <c r="E156" t="s">
        <v>407</v>
      </c>
      <c r="F156" t="s">
        <v>407</v>
      </c>
      <c r="G156" t="s">
        <v>407</v>
      </c>
      <c r="H156" t="s">
        <v>407</v>
      </c>
      <c r="I156" t="s">
        <v>407</v>
      </c>
      <c r="J156" t="s">
        <v>407</v>
      </c>
      <c r="K156" t="s">
        <v>407</v>
      </c>
      <c r="L156" t="s">
        <v>407</v>
      </c>
      <c r="M156" t="s">
        <v>407</v>
      </c>
      <c r="N156" t="s">
        <v>407</v>
      </c>
      <c r="O156" t="s">
        <v>407</v>
      </c>
      <c r="P156" t="s">
        <v>407</v>
      </c>
      <c r="Q156" t="s">
        <v>407</v>
      </c>
      <c r="R156" t="s">
        <v>407</v>
      </c>
      <c r="S156" t="s">
        <v>407</v>
      </c>
      <c r="T156" t="s">
        <v>407</v>
      </c>
      <c r="U156" t="s">
        <v>407</v>
      </c>
      <c r="V156" t="s">
        <v>407</v>
      </c>
      <c r="W156" t="s">
        <v>407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957</v>
      </c>
      <c r="AD156" t="s">
        <v>956</v>
      </c>
      <c r="AE156">
        <v>10</v>
      </c>
      <c r="AF156">
        <v>5</v>
      </c>
      <c r="AH156" t="s">
        <v>411</v>
      </c>
      <c r="AJ156" t="s">
        <v>41</v>
      </c>
      <c r="AK156" t="s">
        <v>119</v>
      </c>
      <c r="AM156">
        <v>1112</v>
      </c>
      <c r="AN156">
        <v>2318</v>
      </c>
    </row>
    <row r="157" spans="1:40" x14ac:dyDescent="0.25">
      <c r="A157" t="s">
        <v>407</v>
      </c>
      <c r="B157" t="s">
        <v>407</v>
      </c>
      <c r="C157" t="s">
        <v>407</v>
      </c>
      <c r="D157" t="s">
        <v>407</v>
      </c>
      <c r="E157" t="s">
        <v>407</v>
      </c>
      <c r="F157" t="s">
        <v>407</v>
      </c>
      <c r="G157" t="s">
        <v>407</v>
      </c>
      <c r="H157" t="s">
        <v>407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407</v>
      </c>
      <c r="O157" t="s">
        <v>407</v>
      </c>
      <c r="P157" t="s">
        <v>407</v>
      </c>
      <c r="Q157" t="s">
        <v>407</v>
      </c>
      <c r="R157" t="s">
        <v>407</v>
      </c>
      <c r="S157" t="s">
        <v>407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957</v>
      </c>
      <c r="AD157" t="s">
        <v>956</v>
      </c>
      <c r="AE157">
        <v>10</v>
      </c>
      <c r="AF157">
        <v>6</v>
      </c>
      <c r="AH157" t="s">
        <v>408</v>
      </c>
      <c r="AJ157" t="s">
        <v>37</v>
      </c>
      <c r="AK157" t="s">
        <v>115</v>
      </c>
      <c r="AM157">
        <v>1797</v>
      </c>
      <c r="AN157">
        <v>3433</v>
      </c>
    </row>
    <row r="158" spans="1:40" x14ac:dyDescent="0.25">
      <c r="A158" t="s">
        <v>407</v>
      </c>
      <c r="B158" t="s">
        <v>407</v>
      </c>
      <c r="C158" t="s">
        <v>407</v>
      </c>
      <c r="D158" t="s">
        <v>407</v>
      </c>
      <c r="E158" t="s">
        <v>407</v>
      </c>
      <c r="F158" t="s">
        <v>407</v>
      </c>
      <c r="G158" t="s">
        <v>407</v>
      </c>
      <c r="H158" t="s">
        <v>407</v>
      </c>
      <c r="I158" t="s">
        <v>407</v>
      </c>
      <c r="J158" t="s">
        <v>407</v>
      </c>
      <c r="K158" t="s">
        <v>407</v>
      </c>
      <c r="L158" t="s">
        <v>407</v>
      </c>
      <c r="M158" t="s">
        <v>407</v>
      </c>
      <c r="N158" t="s">
        <v>407</v>
      </c>
      <c r="O158" t="s">
        <v>407</v>
      </c>
      <c r="P158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V158" t="s">
        <v>407</v>
      </c>
      <c r="W158" t="s">
        <v>407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957</v>
      </c>
      <c r="AD158" t="s">
        <v>956</v>
      </c>
      <c r="AE158">
        <v>10</v>
      </c>
      <c r="AF158">
        <v>7</v>
      </c>
      <c r="AG158">
        <v>3</v>
      </c>
      <c r="AH158" t="s">
        <v>410</v>
      </c>
      <c r="AJ158" t="s">
        <v>40</v>
      </c>
      <c r="AK158" t="s">
        <v>118</v>
      </c>
      <c r="AM158">
        <v>3481</v>
      </c>
      <c r="AN158">
        <v>2942</v>
      </c>
    </row>
    <row r="159" spans="1:40" x14ac:dyDescent="0.25">
      <c r="A159" t="s">
        <v>407</v>
      </c>
      <c r="B159" t="s">
        <v>407</v>
      </c>
      <c r="C159" t="s">
        <v>407</v>
      </c>
      <c r="D159" t="s">
        <v>407</v>
      </c>
      <c r="E159" t="s">
        <v>407</v>
      </c>
      <c r="F159" t="s">
        <v>407</v>
      </c>
      <c r="G159" t="s">
        <v>407</v>
      </c>
      <c r="H159" t="s">
        <v>407</v>
      </c>
      <c r="I159" t="s">
        <v>407</v>
      </c>
      <c r="J159" t="s">
        <v>407</v>
      </c>
      <c r="K159" t="s">
        <v>407</v>
      </c>
      <c r="L159" t="s">
        <v>407</v>
      </c>
      <c r="M159" t="s">
        <v>407</v>
      </c>
      <c r="N159" t="s">
        <v>407</v>
      </c>
      <c r="O159" t="s">
        <v>407</v>
      </c>
      <c r="P159" t="s">
        <v>407</v>
      </c>
      <c r="Q159" t="s">
        <v>407</v>
      </c>
      <c r="R159" t="s">
        <v>407</v>
      </c>
      <c r="S159" t="s">
        <v>407</v>
      </c>
      <c r="T159" t="s">
        <v>407</v>
      </c>
      <c r="U159" t="s">
        <v>407</v>
      </c>
      <c r="V159" t="s">
        <v>407</v>
      </c>
      <c r="W159" t="s">
        <v>407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957</v>
      </c>
      <c r="AD159" t="s">
        <v>956</v>
      </c>
      <c r="AE159">
        <v>10</v>
      </c>
      <c r="AF159">
        <v>8</v>
      </c>
      <c r="AH159" t="s">
        <v>411</v>
      </c>
      <c r="AJ159" t="s">
        <v>41</v>
      </c>
      <c r="AK159" t="s">
        <v>119</v>
      </c>
      <c r="AM159">
        <v>2501</v>
      </c>
      <c r="AN159">
        <v>1047</v>
      </c>
    </row>
    <row r="160" spans="1:40" x14ac:dyDescent="0.25">
      <c r="A160" t="s">
        <v>407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407</v>
      </c>
      <c r="I160" t="s">
        <v>407</v>
      </c>
      <c r="J160" t="s">
        <v>407</v>
      </c>
      <c r="K160" t="s">
        <v>407</v>
      </c>
      <c r="L160" t="s">
        <v>407</v>
      </c>
      <c r="M160" t="s">
        <v>407</v>
      </c>
      <c r="N160" t="s">
        <v>407</v>
      </c>
      <c r="O160" t="s">
        <v>407</v>
      </c>
      <c r="P160" t="s">
        <v>407</v>
      </c>
      <c r="Q160" t="s">
        <v>407</v>
      </c>
      <c r="R160" t="s">
        <v>407</v>
      </c>
      <c r="S160" t="s">
        <v>407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957</v>
      </c>
      <c r="AD160" t="s">
        <v>956</v>
      </c>
      <c r="AE160">
        <v>10</v>
      </c>
      <c r="AF160">
        <v>9</v>
      </c>
      <c r="AH160" t="s">
        <v>416</v>
      </c>
      <c r="AJ160" t="s">
        <v>46</v>
      </c>
      <c r="AK160" t="s">
        <v>115</v>
      </c>
      <c r="AM160">
        <v>3633</v>
      </c>
      <c r="AN160">
        <v>1307</v>
      </c>
    </row>
    <row r="161" spans="1:40" x14ac:dyDescent="0.25">
      <c r="A161" t="s">
        <v>407</v>
      </c>
      <c r="B161" t="s">
        <v>407</v>
      </c>
      <c r="C161" t="s">
        <v>407</v>
      </c>
      <c r="D161" t="s">
        <v>407</v>
      </c>
      <c r="E161" t="s">
        <v>407</v>
      </c>
      <c r="F161" t="s">
        <v>407</v>
      </c>
      <c r="G161" t="s">
        <v>407</v>
      </c>
      <c r="H161" t="s">
        <v>407</v>
      </c>
      <c r="I161" t="s">
        <v>407</v>
      </c>
      <c r="J161" t="s">
        <v>407</v>
      </c>
      <c r="K161" t="s">
        <v>407</v>
      </c>
      <c r="L161" t="s">
        <v>407</v>
      </c>
      <c r="M161" t="s">
        <v>407</v>
      </c>
      <c r="N161" t="s">
        <v>407</v>
      </c>
      <c r="O161" t="s">
        <v>407</v>
      </c>
      <c r="P161" t="s">
        <v>407</v>
      </c>
      <c r="Q161" t="s">
        <v>407</v>
      </c>
      <c r="R161" t="s">
        <v>407</v>
      </c>
      <c r="S161" t="s">
        <v>407</v>
      </c>
      <c r="T161" t="s">
        <v>407</v>
      </c>
      <c r="U161" t="s">
        <v>407</v>
      </c>
      <c r="V161" t="s">
        <v>407</v>
      </c>
      <c r="W161" t="s">
        <v>407</v>
      </c>
      <c r="X161" t="s">
        <v>407</v>
      </c>
      <c r="Y161" t="s">
        <v>407</v>
      </c>
      <c r="Z161" t="s">
        <v>407</v>
      </c>
      <c r="AA161" t="s">
        <v>407</v>
      </c>
      <c r="AB161" t="s">
        <v>407</v>
      </c>
      <c r="AC161" t="s">
        <v>957</v>
      </c>
      <c r="AD161" t="s">
        <v>956</v>
      </c>
      <c r="AE161">
        <v>10</v>
      </c>
      <c r="AF161">
        <v>10</v>
      </c>
      <c r="AH161" t="s">
        <v>415</v>
      </c>
      <c r="AJ161" t="s">
        <v>44</v>
      </c>
      <c r="AK161" t="s">
        <v>120</v>
      </c>
      <c r="AM161">
        <v>3046</v>
      </c>
      <c r="AN161">
        <v>2097</v>
      </c>
    </row>
    <row r="162" spans="1:40" x14ac:dyDescent="0.25">
      <c r="A162" t="s">
        <v>407</v>
      </c>
      <c r="B162" t="s">
        <v>407</v>
      </c>
      <c r="C162" t="s">
        <v>407</v>
      </c>
      <c r="D162" t="s">
        <v>407</v>
      </c>
      <c r="E162" t="s">
        <v>407</v>
      </c>
      <c r="F162" t="s">
        <v>407</v>
      </c>
      <c r="G162" t="s">
        <v>407</v>
      </c>
      <c r="H162" t="s">
        <v>407</v>
      </c>
      <c r="I162" t="s">
        <v>407</v>
      </c>
      <c r="J162" t="s">
        <v>407</v>
      </c>
      <c r="K162" t="s">
        <v>407</v>
      </c>
      <c r="L162" t="s">
        <v>407</v>
      </c>
      <c r="M162" t="s">
        <v>407</v>
      </c>
      <c r="N162" t="s">
        <v>407</v>
      </c>
      <c r="O162" t="s">
        <v>407</v>
      </c>
      <c r="P162" t="s">
        <v>407</v>
      </c>
      <c r="Q162" t="s">
        <v>407</v>
      </c>
      <c r="R162" t="s">
        <v>407</v>
      </c>
      <c r="S162" t="s">
        <v>407</v>
      </c>
      <c r="T162" t="s">
        <v>407</v>
      </c>
      <c r="U162" t="s">
        <v>407</v>
      </c>
      <c r="V162" t="s">
        <v>407</v>
      </c>
      <c r="W162" t="s">
        <v>407</v>
      </c>
      <c r="X162" t="s">
        <v>407</v>
      </c>
      <c r="Y162" t="s">
        <v>407</v>
      </c>
      <c r="Z162" t="s">
        <v>407</v>
      </c>
      <c r="AA162" t="s">
        <v>407</v>
      </c>
      <c r="AB162" t="s">
        <v>407</v>
      </c>
      <c r="AC162" t="s">
        <v>959</v>
      </c>
      <c r="AD162" t="s">
        <v>958</v>
      </c>
      <c r="AE162">
        <v>10</v>
      </c>
      <c r="AF162">
        <v>1</v>
      </c>
      <c r="AH162" t="s">
        <v>408</v>
      </c>
      <c r="AJ162" t="s">
        <v>37</v>
      </c>
      <c r="AK162" t="s">
        <v>115</v>
      </c>
      <c r="AM162">
        <v>2439</v>
      </c>
      <c r="AN162">
        <v>1502</v>
      </c>
    </row>
    <row r="163" spans="1:40" x14ac:dyDescent="0.25">
      <c r="A163" t="s">
        <v>407</v>
      </c>
      <c r="B163" t="s">
        <v>407</v>
      </c>
      <c r="C163" t="s">
        <v>407</v>
      </c>
      <c r="D163" t="s">
        <v>407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959</v>
      </c>
      <c r="AD163" t="s">
        <v>958</v>
      </c>
      <c r="AE163">
        <v>10</v>
      </c>
      <c r="AF163">
        <v>2</v>
      </c>
      <c r="AH163" t="s">
        <v>408</v>
      </c>
      <c r="AJ163" t="s">
        <v>37</v>
      </c>
      <c r="AK163" t="s">
        <v>115</v>
      </c>
      <c r="AM163">
        <v>1142</v>
      </c>
      <c r="AN163">
        <v>1268</v>
      </c>
    </row>
    <row r="164" spans="1:40" x14ac:dyDescent="0.25">
      <c r="A164" t="s">
        <v>407</v>
      </c>
      <c r="B164" t="s">
        <v>407</v>
      </c>
      <c r="C164" t="s">
        <v>407</v>
      </c>
      <c r="D164" t="s">
        <v>407</v>
      </c>
      <c r="E164" t="s">
        <v>407</v>
      </c>
      <c r="F164" t="s">
        <v>407</v>
      </c>
      <c r="G164" t="s">
        <v>407</v>
      </c>
      <c r="H164" t="s">
        <v>407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407</v>
      </c>
      <c r="O164" t="s">
        <v>407</v>
      </c>
      <c r="P164" t="s">
        <v>407</v>
      </c>
      <c r="Q164" t="s">
        <v>407</v>
      </c>
      <c r="R164" t="s">
        <v>407</v>
      </c>
      <c r="S164" t="s">
        <v>407</v>
      </c>
      <c r="T164" t="s">
        <v>407</v>
      </c>
      <c r="U164" t="s">
        <v>407</v>
      </c>
      <c r="V164" t="s">
        <v>407</v>
      </c>
      <c r="W164" t="s">
        <v>407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959</v>
      </c>
      <c r="AD164" t="s">
        <v>958</v>
      </c>
      <c r="AE164">
        <v>10</v>
      </c>
      <c r="AF164">
        <v>3</v>
      </c>
      <c r="AH164" t="s">
        <v>408</v>
      </c>
      <c r="AJ164" t="s">
        <v>37</v>
      </c>
      <c r="AK164" t="s">
        <v>115</v>
      </c>
      <c r="AM164">
        <v>3744</v>
      </c>
      <c r="AN164">
        <v>1569</v>
      </c>
    </row>
    <row r="165" spans="1:40" x14ac:dyDescent="0.25">
      <c r="A165" t="s">
        <v>407</v>
      </c>
      <c r="B165" t="s">
        <v>407</v>
      </c>
      <c r="C165" t="s">
        <v>407</v>
      </c>
      <c r="D165" t="s">
        <v>407</v>
      </c>
      <c r="E165" t="s">
        <v>407</v>
      </c>
      <c r="F165" t="s">
        <v>407</v>
      </c>
      <c r="G165" t="s">
        <v>407</v>
      </c>
      <c r="H165" t="s">
        <v>407</v>
      </c>
      <c r="I165" t="s">
        <v>407</v>
      </c>
      <c r="J165" t="s">
        <v>407</v>
      </c>
      <c r="K165" t="s">
        <v>407</v>
      </c>
      <c r="L165" t="s">
        <v>407</v>
      </c>
      <c r="M165" t="s">
        <v>407</v>
      </c>
      <c r="N165" t="s">
        <v>407</v>
      </c>
      <c r="O165" t="s">
        <v>407</v>
      </c>
      <c r="P165" t="s">
        <v>407</v>
      </c>
      <c r="Q165" t="s">
        <v>407</v>
      </c>
      <c r="R165" t="s">
        <v>407</v>
      </c>
      <c r="S165" t="s">
        <v>407</v>
      </c>
      <c r="T165" t="s">
        <v>407</v>
      </c>
      <c r="U165" t="s">
        <v>407</v>
      </c>
      <c r="V165" t="s">
        <v>407</v>
      </c>
      <c r="W165" t="s">
        <v>407</v>
      </c>
      <c r="X165" t="s">
        <v>407</v>
      </c>
      <c r="Y165" t="s">
        <v>407</v>
      </c>
      <c r="Z165" t="s">
        <v>407</v>
      </c>
      <c r="AA165" t="s">
        <v>407</v>
      </c>
      <c r="AB165" t="s">
        <v>407</v>
      </c>
      <c r="AC165" t="s">
        <v>959</v>
      </c>
      <c r="AD165" t="s">
        <v>958</v>
      </c>
      <c r="AE165">
        <v>10</v>
      </c>
      <c r="AF165">
        <v>4</v>
      </c>
      <c r="AG165">
        <v>3</v>
      </c>
      <c r="AH165" t="s">
        <v>410</v>
      </c>
      <c r="AJ165" t="s">
        <v>40</v>
      </c>
      <c r="AK165" t="s">
        <v>118</v>
      </c>
      <c r="AM165">
        <v>3528</v>
      </c>
      <c r="AN165">
        <v>604</v>
      </c>
    </row>
    <row r="166" spans="1:40" x14ac:dyDescent="0.25">
      <c r="A166" t="s">
        <v>407</v>
      </c>
      <c r="B166" t="s">
        <v>407</v>
      </c>
      <c r="C166" t="s">
        <v>407</v>
      </c>
      <c r="D166" t="s">
        <v>407</v>
      </c>
      <c r="E166" t="s">
        <v>407</v>
      </c>
      <c r="F166" t="s">
        <v>407</v>
      </c>
      <c r="G166" t="s">
        <v>407</v>
      </c>
      <c r="H166" t="s">
        <v>407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407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959</v>
      </c>
      <c r="AD166" t="s">
        <v>958</v>
      </c>
      <c r="AE166">
        <v>10</v>
      </c>
      <c r="AF166">
        <v>5</v>
      </c>
      <c r="AH166" t="s">
        <v>408</v>
      </c>
      <c r="AJ166" t="s">
        <v>37</v>
      </c>
      <c r="AK166" t="s">
        <v>115</v>
      </c>
      <c r="AM166">
        <v>1403</v>
      </c>
      <c r="AN166">
        <v>1994</v>
      </c>
    </row>
    <row r="167" spans="1:40" x14ac:dyDescent="0.25">
      <c r="A167" t="s">
        <v>407</v>
      </c>
      <c r="B167" t="s">
        <v>407</v>
      </c>
      <c r="C167" t="s">
        <v>407</v>
      </c>
      <c r="D167" t="s">
        <v>407</v>
      </c>
      <c r="E167" t="s">
        <v>407</v>
      </c>
      <c r="F167" t="s">
        <v>407</v>
      </c>
      <c r="G167" t="s">
        <v>407</v>
      </c>
      <c r="H167" t="s">
        <v>407</v>
      </c>
      <c r="I167" t="s">
        <v>407</v>
      </c>
      <c r="J167" t="s">
        <v>407</v>
      </c>
      <c r="K167" t="s">
        <v>407</v>
      </c>
      <c r="L167" t="s">
        <v>407</v>
      </c>
      <c r="M167" t="s">
        <v>407</v>
      </c>
      <c r="N167" t="s">
        <v>407</v>
      </c>
      <c r="O167" t="s">
        <v>407</v>
      </c>
      <c r="P167" t="s">
        <v>407</v>
      </c>
      <c r="Q167" t="s">
        <v>407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407</v>
      </c>
      <c r="AC167" t="s">
        <v>959</v>
      </c>
      <c r="AD167" t="s">
        <v>958</v>
      </c>
      <c r="AE167">
        <v>10</v>
      </c>
      <c r="AF167">
        <v>6</v>
      </c>
      <c r="AH167" t="s">
        <v>408</v>
      </c>
      <c r="AJ167" t="s">
        <v>37</v>
      </c>
      <c r="AK167" t="s">
        <v>115</v>
      </c>
      <c r="AM167">
        <v>3425</v>
      </c>
      <c r="AN167">
        <v>1119</v>
      </c>
    </row>
    <row r="168" spans="1:40" x14ac:dyDescent="0.25">
      <c r="A168" t="s">
        <v>407</v>
      </c>
      <c r="B168" t="s">
        <v>407</v>
      </c>
      <c r="C168" t="s">
        <v>407</v>
      </c>
      <c r="D168" t="s">
        <v>407</v>
      </c>
      <c r="E168" t="s">
        <v>407</v>
      </c>
      <c r="F168" t="s">
        <v>407</v>
      </c>
      <c r="G168" t="s">
        <v>407</v>
      </c>
      <c r="H168" t="s">
        <v>407</v>
      </c>
      <c r="I168" t="s">
        <v>407</v>
      </c>
      <c r="J168" t="s">
        <v>407</v>
      </c>
      <c r="K168" t="s">
        <v>407</v>
      </c>
      <c r="L168" t="s">
        <v>407</v>
      </c>
      <c r="M168" t="s">
        <v>407</v>
      </c>
      <c r="N168" t="s">
        <v>407</v>
      </c>
      <c r="O168" t="s">
        <v>407</v>
      </c>
      <c r="P168" t="s">
        <v>407</v>
      </c>
      <c r="Q168" t="s">
        <v>407</v>
      </c>
      <c r="R168" t="s">
        <v>407</v>
      </c>
      <c r="S168" t="s">
        <v>407</v>
      </c>
      <c r="T168" t="s">
        <v>407</v>
      </c>
      <c r="U168" t="s">
        <v>407</v>
      </c>
      <c r="V168" t="s">
        <v>407</v>
      </c>
      <c r="W168" t="s">
        <v>407</v>
      </c>
      <c r="X168" t="s">
        <v>407</v>
      </c>
      <c r="Y168" t="s">
        <v>407</v>
      </c>
      <c r="Z168" t="s">
        <v>407</v>
      </c>
      <c r="AA168" t="s">
        <v>407</v>
      </c>
      <c r="AB168" t="s">
        <v>407</v>
      </c>
      <c r="AC168" t="s">
        <v>959</v>
      </c>
      <c r="AD168" t="s">
        <v>958</v>
      </c>
      <c r="AE168">
        <v>10</v>
      </c>
      <c r="AF168">
        <v>7</v>
      </c>
      <c r="AG168">
        <v>3</v>
      </c>
      <c r="AH168" t="s">
        <v>410</v>
      </c>
      <c r="AJ168" t="s">
        <v>40</v>
      </c>
      <c r="AK168" t="s">
        <v>118</v>
      </c>
      <c r="AM168">
        <v>2968</v>
      </c>
      <c r="AN168">
        <v>1104</v>
      </c>
    </row>
    <row r="169" spans="1:40" x14ac:dyDescent="0.25">
      <c r="A169" t="s">
        <v>407</v>
      </c>
      <c r="B169" t="s">
        <v>407</v>
      </c>
      <c r="C169" t="s">
        <v>407</v>
      </c>
      <c r="D169" t="s">
        <v>407</v>
      </c>
      <c r="E169" t="s">
        <v>407</v>
      </c>
      <c r="F169" t="s">
        <v>407</v>
      </c>
      <c r="G169" t="s">
        <v>407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407</v>
      </c>
      <c r="O169" t="s">
        <v>407</v>
      </c>
      <c r="P169" t="s">
        <v>407</v>
      </c>
      <c r="Q169" t="s">
        <v>407</v>
      </c>
      <c r="R169" t="s">
        <v>407</v>
      </c>
      <c r="S169" t="s">
        <v>407</v>
      </c>
      <c r="T169" t="s">
        <v>407</v>
      </c>
      <c r="U169" t="s">
        <v>407</v>
      </c>
      <c r="V169" t="s">
        <v>407</v>
      </c>
      <c r="W169" t="s">
        <v>407</v>
      </c>
      <c r="X169" t="s">
        <v>407</v>
      </c>
      <c r="Y169" t="s">
        <v>407</v>
      </c>
      <c r="Z169" t="s">
        <v>407</v>
      </c>
      <c r="AA169" t="s">
        <v>407</v>
      </c>
      <c r="AB169" t="s">
        <v>407</v>
      </c>
      <c r="AC169" t="s">
        <v>959</v>
      </c>
      <c r="AD169" t="s">
        <v>958</v>
      </c>
      <c r="AE169">
        <v>10</v>
      </c>
      <c r="AF169">
        <v>8</v>
      </c>
      <c r="AH169" t="s">
        <v>415</v>
      </c>
      <c r="AJ169" t="s">
        <v>44</v>
      </c>
      <c r="AK169" t="s">
        <v>120</v>
      </c>
      <c r="AM169">
        <v>2573</v>
      </c>
      <c r="AN169">
        <v>2121</v>
      </c>
    </row>
    <row r="170" spans="1:40" x14ac:dyDescent="0.25">
      <c r="A170" t="s">
        <v>407</v>
      </c>
      <c r="B170" t="s">
        <v>407</v>
      </c>
      <c r="C170" t="s">
        <v>407</v>
      </c>
      <c r="D170" t="s">
        <v>407</v>
      </c>
      <c r="E170" t="s">
        <v>407</v>
      </c>
      <c r="F170" t="s">
        <v>407</v>
      </c>
      <c r="G170" t="s">
        <v>407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407</v>
      </c>
      <c r="Q170" t="s">
        <v>407</v>
      </c>
      <c r="R170" t="s">
        <v>407</v>
      </c>
      <c r="S170" t="s">
        <v>407</v>
      </c>
      <c r="T170" t="s">
        <v>407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407</v>
      </c>
      <c r="AA170" t="s">
        <v>407</v>
      </c>
      <c r="AB170" t="s">
        <v>407</v>
      </c>
      <c r="AC170" t="s">
        <v>959</v>
      </c>
      <c r="AD170" t="s">
        <v>958</v>
      </c>
      <c r="AE170">
        <v>10</v>
      </c>
      <c r="AF170">
        <v>9</v>
      </c>
      <c r="AG170">
        <v>1</v>
      </c>
      <c r="AH170" t="s">
        <v>450</v>
      </c>
      <c r="AJ170" t="s">
        <v>67</v>
      </c>
      <c r="AK170" t="s">
        <v>114</v>
      </c>
      <c r="AM170">
        <v>3995</v>
      </c>
      <c r="AN170">
        <v>2894</v>
      </c>
    </row>
    <row r="171" spans="1:40" x14ac:dyDescent="0.25">
      <c r="A171" t="s">
        <v>407</v>
      </c>
      <c r="B171" t="s">
        <v>407</v>
      </c>
      <c r="C171" t="s">
        <v>407</v>
      </c>
      <c r="D171" t="s">
        <v>407</v>
      </c>
      <c r="E171" t="s">
        <v>407</v>
      </c>
      <c r="F171" t="s">
        <v>407</v>
      </c>
      <c r="G171" t="s">
        <v>407</v>
      </c>
      <c r="H171" t="s">
        <v>407</v>
      </c>
      <c r="I171" t="s">
        <v>407</v>
      </c>
      <c r="J171" t="s">
        <v>407</v>
      </c>
      <c r="K171" t="s">
        <v>407</v>
      </c>
      <c r="L171" t="s">
        <v>407</v>
      </c>
      <c r="M171" t="s">
        <v>407</v>
      </c>
      <c r="N171" t="s">
        <v>407</v>
      </c>
      <c r="O171" t="s">
        <v>407</v>
      </c>
      <c r="P171" t="s">
        <v>407</v>
      </c>
      <c r="Q171" t="s">
        <v>407</v>
      </c>
      <c r="R171" t="s">
        <v>407</v>
      </c>
      <c r="S171" t="s">
        <v>407</v>
      </c>
      <c r="T171" t="s">
        <v>407</v>
      </c>
      <c r="U171" t="s">
        <v>407</v>
      </c>
      <c r="V171" t="s">
        <v>407</v>
      </c>
      <c r="W171" t="s">
        <v>407</v>
      </c>
      <c r="X171" t="s">
        <v>407</v>
      </c>
      <c r="Y171" t="s">
        <v>407</v>
      </c>
      <c r="Z171" t="s">
        <v>407</v>
      </c>
      <c r="AA171" t="s">
        <v>407</v>
      </c>
      <c r="AB171" t="s">
        <v>407</v>
      </c>
      <c r="AC171" t="s">
        <v>959</v>
      </c>
      <c r="AD171" t="s">
        <v>958</v>
      </c>
      <c r="AE171">
        <v>10</v>
      </c>
      <c r="AF171">
        <v>10</v>
      </c>
      <c r="AG171">
        <v>3</v>
      </c>
      <c r="AH171" t="s">
        <v>410</v>
      </c>
      <c r="AJ171" t="s">
        <v>40</v>
      </c>
      <c r="AK171" t="s">
        <v>118</v>
      </c>
      <c r="AM171">
        <v>3437</v>
      </c>
      <c r="AN171">
        <v>3237</v>
      </c>
    </row>
    <row r="172" spans="1:40" x14ac:dyDescent="0.25">
      <c r="A172" t="s">
        <v>407</v>
      </c>
      <c r="B172" t="s">
        <v>407</v>
      </c>
      <c r="C172" t="s">
        <v>407</v>
      </c>
      <c r="D172" t="s">
        <v>407</v>
      </c>
      <c r="E172" t="s">
        <v>407</v>
      </c>
      <c r="F172" t="s">
        <v>407</v>
      </c>
      <c r="G172" t="s">
        <v>407</v>
      </c>
      <c r="H172" t="s">
        <v>407</v>
      </c>
      <c r="I172" t="s">
        <v>407</v>
      </c>
      <c r="J172" t="s">
        <v>407</v>
      </c>
      <c r="K172" t="s">
        <v>407</v>
      </c>
      <c r="L172" t="s">
        <v>407</v>
      </c>
      <c r="M172" t="s">
        <v>407</v>
      </c>
      <c r="N172" t="s">
        <v>407</v>
      </c>
      <c r="O172" t="s">
        <v>407</v>
      </c>
      <c r="P172" t="s">
        <v>407</v>
      </c>
      <c r="Q172" t="s">
        <v>407</v>
      </c>
      <c r="R172" t="s">
        <v>407</v>
      </c>
      <c r="S172" t="s">
        <v>407</v>
      </c>
      <c r="T172" t="s">
        <v>407</v>
      </c>
      <c r="U172" t="s">
        <v>407</v>
      </c>
      <c r="V172" t="s">
        <v>407</v>
      </c>
      <c r="W172" t="s">
        <v>407</v>
      </c>
      <c r="X172" t="s">
        <v>407</v>
      </c>
      <c r="Y172" t="s">
        <v>407</v>
      </c>
      <c r="Z172" t="s">
        <v>407</v>
      </c>
      <c r="AA172" t="s">
        <v>407</v>
      </c>
      <c r="AB172" t="s">
        <v>407</v>
      </c>
      <c r="AC172" t="s">
        <v>961</v>
      </c>
      <c r="AD172" t="s">
        <v>960</v>
      </c>
      <c r="AE172">
        <v>10</v>
      </c>
      <c r="AF172">
        <v>1</v>
      </c>
      <c r="AH172" t="s">
        <v>411</v>
      </c>
      <c r="AJ172" t="s">
        <v>41</v>
      </c>
      <c r="AK172" t="s">
        <v>119</v>
      </c>
      <c r="AM172">
        <v>1358</v>
      </c>
      <c r="AN172">
        <v>1600</v>
      </c>
    </row>
    <row r="173" spans="1:40" x14ac:dyDescent="0.25">
      <c r="A173" t="s">
        <v>407</v>
      </c>
      <c r="B173" t="s">
        <v>407</v>
      </c>
      <c r="C173" t="s">
        <v>407</v>
      </c>
      <c r="D173" t="s">
        <v>407</v>
      </c>
      <c r="E173" t="s">
        <v>407</v>
      </c>
      <c r="F173" t="s">
        <v>407</v>
      </c>
      <c r="G173" t="s">
        <v>407</v>
      </c>
      <c r="H173" t="s">
        <v>407</v>
      </c>
      <c r="I173" t="s">
        <v>407</v>
      </c>
      <c r="J173" t="s">
        <v>407</v>
      </c>
      <c r="K173" t="s">
        <v>407</v>
      </c>
      <c r="L173" t="s">
        <v>407</v>
      </c>
      <c r="M173" t="s">
        <v>407</v>
      </c>
      <c r="N173" t="s">
        <v>407</v>
      </c>
      <c r="O173" t="s">
        <v>407</v>
      </c>
      <c r="P173" t="s">
        <v>407</v>
      </c>
      <c r="Q173" t="s">
        <v>407</v>
      </c>
      <c r="R173" t="s">
        <v>407</v>
      </c>
      <c r="S173" t="s">
        <v>407</v>
      </c>
      <c r="T173" t="s">
        <v>407</v>
      </c>
      <c r="U173" t="s">
        <v>407</v>
      </c>
      <c r="V173" t="s">
        <v>407</v>
      </c>
      <c r="W173" t="s">
        <v>407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961</v>
      </c>
      <c r="AD173" t="s">
        <v>960</v>
      </c>
      <c r="AE173">
        <v>10</v>
      </c>
      <c r="AF173">
        <v>2</v>
      </c>
      <c r="AH173" t="s">
        <v>415</v>
      </c>
      <c r="AJ173" t="s">
        <v>44</v>
      </c>
      <c r="AK173" t="s">
        <v>120</v>
      </c>
      <c r="AM173">
        <v>3367</v>
      </c>
      <c r="AN173">
        <v>517</v>
      </c>
    </row>
    <row r="174" spans="1:40" x14ac:dyDescent="0.25">
      <c r="A174" t="s">
        <v>407</v>
      </c>
      <c r="B174" t="s">
        <v>407</v>
      </c>
      <c r="C174" t="s">
        <v>407</v>
      </c>
      <c r="D174" t="s">
        <v>407</v>
      </c>
      <c r="E174" t="s">
        <v>407</v>
      </c>
      <c r="F174" t="s">
        <v>407</v>
      </c>
      <c r="G174" t="s">
        <v>407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407</v>
      </c>
      <c r="O174" t="s">
        <v>407</v>
      </c>
      <c r="P174" t="s">
        <v>407</v>
      </c>
      <c r="Q174" t="s">
        <v>407</v>
      </c>
      <c r="R174" t="s">
        <v>407</v>
      </c>
      <c r="S174" t="s">
        <v>407</v>
      </c>
      <c r="T174" t="s">
        <v>407</v>
      </c>
      <c r="U174" t="s">
        <v>407</v>
      </c>
      <c r="V174" t="s">
        <v>407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961</v>
      </c>
      <c r="AD174" t="s">
        <v>960</v>
      </c>
      <c r="AE174">
        <v>10</v>
      </c>
      <c r="AF174">
        <v>3</v>
      </c>
      <c r="AH174" t="s">
        <v>408</v>
      </c>
      <c r="AJ174" t="s">
        <v>37</v>
      </c>
      <c r="AK174" t="s">
        <v>115</v>
      </c>
      <c r="AM174">
        <v>1457</v>
      </c>
      <c r="AN174">
        <v>1486</v>
      </c>
    </row>
    <row r="175" spans="1:40" x14ac:dyDescent="0.25">
      <c r="A175" t="s">
        <v>407</v>
      </c>
      <c r="B175" t="s">
        <v>407</v>
      </c>
      <c r="C175" t="s">
        <v>407</v>
      </c>
      <c r="D175" t="s">
        <v>407</v>
      </c>
      <c r="E175" t="s">
        <v>407</v>
      </c>
      <c r="F175" t="s">
        <v>407</v>
      </c>
      <c r="G175" t="s">
        <v>407</v>
      </c>
      <c r="H175" t="s">
        <v>407</v>
      </c>
      <c r="I175" t="s">
        <v>407</v>
      </c>
      <c r="J175" t="s">
        <v>407</v>
      </c>
      <c r="K175" t="s">
        <v>407</v>
      </c>
      <c r="L175" t="s">
        <v>407</v>
      </c>
      <c r="M175" t="s">
        <v>407</v>
      </c>
      <c r="N175" t="s">
        <v>407</v>
      </c>
      <c r="O175" t="s">
        <v>407</v>
      </c>
      <c r="P175" t="s">
        <v>407</v>
      </c>
      <c r="Q175" t="s">
        <v>407</v>
      </c>
      <c r="R175" t="s">
        <v>407</v>
      </c>
      <c r="S175" t="s">
        <v>407</v>
      </c>
      <c r="T175" t="s">
        <v>407</v>
      </c>
      <c r="U175" t="s">
        <v>407</v>
      </c>
      <c r="V175" t="s">
        <v>407</v>
      </c>
      <c r="W175" t="s">
        <v>407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961</v>
      </c>
      <c r="AD175" t="s">
        <v>960</v>
      </c>
      <c r="AE175">
        <v>10</v>
      </c>
      <c r="AF175">
        <v>4</v>
      </c>
      <c r="AH175" t="s">
        <v>415</v>
      </c>
      <c r="AJ175" t="s">
        <v>44</v>
      </c>
      <c r="AK175" t="s">
        <v>120</v>
      </c>
      <c r="AM175">
        <v>3335</v>
      </c>
      <c r="AN175">
        <v>2713</v>
      </c>
    </row>
    <row r="176" spans="1:40" x14ac:dyDescent="0.25">
      <c r="A176" t="s">
        <v>407</v>
      </c>
      <c r="B176" t="s">
        <v>407</v>
      </c>
      <c r="C176" t="s">
        <v>407</v>
      </c>
      <c r="D176" t="s">
        <v>407</v>
      </c>
      <c r="E176" t="s">
        <v>407</v>
      </c>
      <c r="F176" t="s">
        <v>407</v>
      </c>
      <c r="G176" t="s">
        <v>407</v>
      </c>
      <c r="H176" t="s">
        <v>407</v>
      </c>
      <c r="I176" t="s">
        <v>407</v>
      </c>
      <c r="J176" t="s">
        <v>407</v>
      </c>
      <c r="K176" t="s">
        <v>407</v>
      </c>
      <c r="L176" t="s">
        <v>407</v>
      </c>
      <c r="M176" t="s">
        <v>407</v>
      </c>
      <c r="N176" t="s">
        <v>407</v>
      </c>
      <c r="O176" t="s">
        <v>407</v>
      </c>
      <c r="P176" t="s">
        <v>407</v>
      </c>
      <c r="Q176" t="s">
        <v>407</v>
      </c>
      <c r="R176" t="s">
        <v>407</v>
      </c>
      <c r="S176" t="s">
        <v>407</v>
      </c>
      <c r="T176" t="s">
        <v>407</v>
      </c>
      <c r="U176" t="s">
        <v>407</v>
      </c>
      <c r="V176" t="s">
        <v>407</v>
      </c>
      <c r="W176" t="s">
        <v>407</v>
      </c>
      <c r="X176" t="s">
        <v>407</v>
      </c>
      <c r="Y176" t="s">
        <v>407</v>
      </c>
      <c r="Z176" t="s">
        <v>407</v>
      </c>
      <c r="AA176" t="s">
        <v>407</v>
      </c>
      <c r="AB176" t="s">
        <v>407</v>
      </c>
      <c r="AC176" t="s">
        <v>961</v>
      </c>
      <c r="AD176" t="s">
        <v>960</v>
      </c>
      <c r="AE176">
        <v>10</v>
      </c>
      <c r="AF176">
        <v>5</v>
      </c>
      <c r="AH176" t="s">
        <v>408</v>
      </c>
      <c r="AJ176" t="s">
        <v>37</v>
      </c>
      <c r="AK176" t="s">
        <v>115</v>
      </c>
      <c r="AM176">
        <v>1623</v>
      </c>
      <c r="AN176">
        <v>910</v>
      </c>
    </row>
    <row r="177" spans="1:40" x14ac:dyDescent="0.25">
      <c r="A177" t="s">
        <v>407</v>
      </c>
      <c r="B177" t="s">
        <v>407</v>
      </c>
      <c r="C177" t="s">
        <v>407</v>
      </c>
      <c r="D177" t="s">
        <v>407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407</v>
      </c>
      <c r="Z177" t="s">
        <v>407</v>
      </c>
      <c r="AA177" t="s">
        <v>407</v>
      </c>
      <c r="AB177" t="s">
        <v>407</v>
      </c>
      <c r="AC177" t="s">
        <v>961</v>
      </c>
      <c r="AD177" t="s">
        <v>960</v>
      </c>
      <c r="AE177">
        <v>10</v>
      </c>
      <c r="AF177">
        <v>6</v>
      </c>
      <c r="AH177" t="s">
        <v>408</v>
      </c>
      <c r="AJ177" t="s">
        <v>37</v>
      </c>
      <c r="AK177" t="s">
        <v>115</v>
      </c>
      <c r="AM177">
        <v>3226</v>
      </c>
      <c r="AN177">
        <v>3072</v>
      </c>
    </row>
    <row r="178" spans="1:40" x14ac:dyDescent="0.25">
      <c r="A178" t="s">
        <v>407</v>
      </c>
      <c r="B178" t="s">
        <v>407</v>
      </c>
      <c r="C178" t="s">
        <v>407</v>
      </c>
      <c r="D178" t="s">
        <v>407</v>
      </c>
      <c r="E178" t="s">
        <v>407</v>
      </c>
      <c r="F178" t="s">
        <v>407</v>
      </c>
      <c r="G178" t="s">
        <v>407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407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407</v>
      </c>
      <c r="T178" t="s">
        <v>407</v>
      </c>
      <c r="U178" t="s">
        <v>407</v>
      </c>
      <c r="V178" t="s">
        <v>407</v>
      </c>
      <c r="W178" t="s">
        <v>407</v>
      </c>
      <c r="X178" t="s">
        <v>407</v>
      </c>
      <c r="Y178" t="s">
        <v>407</v>
      </c>
      <c r="Z178" t="s">
        <v>407</v>
      </c>
      <c r="AA178" t="s">
        <v>407</v>
      </c>
      <c r="AB178" t="s">
        <v>407</v>
      </c>
      <c r="AC178" t="s">
        <v>961</v>
      </c>
      <c r="AD178" t="s">
        <v>960</v>
      </c>
      <c r="AE178">
        <v>10</v>
      </c>
      <c r="AF178">
        <v>7</v>
      </c>
      <c r="AH178" t="s">
        <v>408</v>
      </c>
      <c r="AJ178" t="s">
        <v>37</v>
      </c>
      <c r="AK178" t="s">
        <v>115</v>
      </c>
      <c r="AM178">
        <v>1772</v>
      </c>
      <c r="AN178">
        <v>1016</v>
      </c>
    </row>
    <row r="179" spans="1:40" x14ac:dyDescent="0.25">
      <c r="A179" t="s">
        <v>407</v>
      </c>
      <c r="B179" t="s">
        <v>407</v>
      </c>
      <c r="C179" t="s">
        <v>407</v>
      </c>
      <c r="D179" t="s">
        <v>407</v>
      </c>
      <c r="E179" t="s">
        <v>407</v>
      </c>
      <c r="F179" t="s">
        <v>407</v>
      </c>
      <c r="G179" t="s">
        <v>407</v>
      </c>
      <c r="H179" t="s">
        <v>407</v>
      </c>
      <c r="I179" t="s">
        <v>407</v>
      </c>
      <c r="J179" t="s">
        <v>407</v>
      </c>
      <c r="K179" t="s">
        <v>407</v>
      </c>
      <c r="L179" t="s">
        <v>407</v>
      </c>
      <c r="M179" t="s">
        <v>407</v>
      </c>
      <c r="N179" t="s">
        <v>407</v>
      </c>
      <c r="O179" t="s">
        <v>407</v>
      </c>
      <c r="P179" t="s">
        <v>407</v>
      </c>
      <c r="Q179" t="s">
        <v>407</v>
      </c>
      <c r="R179" t="s">
        <v>407</v>
      </c>
      <c r="S179" t="s">
        <v>407</v>
      </c>
      <c r="T179" t="s">
        <v>407</v>
      </c>
      <c r="U179" t="s">
        <v>407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407</v>
      </c>
      <c r="AC179" t="s">
        <v>961</v>
      </c>
      <c r="AD179" t="s">
        <v>960</v>
      </c>
      <c r="AE179">
        <v>10</v>
      </c>
      <c r="AF179">
        <v>8</v>
      </c>
      <c r="AH179" t="s">
        <v>411</v>
      </c>
      <c r="AJ179" t="s">
        <v>41</v>
      </c>
      <c r="AK179" t="s">
        <v>119</v>
      </c>
      <c r="AM179">
        <v>1952</v>
      </c>
      <c r="AN179">
        <v>2132</v>
      </c>
    </row>
    <row r="180" spans="1:40" x14ac:dyDescent="0.25">
      <c r="A180" t="s">
        <v>407</v>
      </c>
      <c r="B180" t="s">
        <v>407</v>
      </c>
      <c r="C180" t="s">
        <v>407</v>
      </c>
      <c r="D180" t="s">
        <v>407</v>
      </c>
      <c r="E180" t="s">
        <v>407</v>
      </c>
      <c r="F180" t="s">
        <v>407</v>
      </c>
      <c r="G180" t="s">
        <v>407</v>
      </c>
      <c r="H180" t="s">
        <v>407</v>
      </c>
      <c r="I180" t="s">
        <v>407</v>
      </c>
      <c r="J180" t="s">
        <v>407</v>
      </c>
      <c r="K180" t="s">
        <v>407</v>
      </c>
      <c r="L180" t="s">
        <v>407</v>
      </c>
      <c r="M180" t="s">
        <v>407</v>
      </c>
      <c r="N180" t="s">
        <v>407</v>
      </c>
      <c r="O180" t="s">
        <v>407</v>
      </c>
      <c r="P180" t="s">
        <v>407</v>
      </c>
      <c r="Q180" t="s">
        <v>407</v>
      </c>
      <c r="R180" t="s">
        <v>407</v>
      </c>
      <c r="S180" t="s">
        <v>407</v>
      </c>
      <c r="T180" t="s">
        <v>407</v>
      </c>
      <c r="U180" t="s">
        <v>407</v>
      </c>
      <c r="V180" t="s">
        <v>407</v>
      </c>
      <c r="W180" t="s">
        <v>407</v>
      </c>
      <c r="X180" t="s">
        <v>407</v>
      </c>
      <c r="Y180" t="s">
        <v>407</v>
      </c>
      <c r="Z180" t="s">
        <v>407</v>
      </c>
      <c r="AA180" t="s">
        <v>407</v>
      </c>
      <c r="AB180" t="s">
        <v>407</v>
      </c>
      <c r="AC180" t="s">
        <v>961</v>
      </c>
      <c r="AD180" t="s">
        <v>960</v>
      </c>
      <c r="AE180">
        <v>10</v>
      </c>
      <c r="AF180">
        <v>9</v>
      </c>
      <c r="AH180" t="s">
        <v>411</v>
      </c>
      <c r="AJ180" t="s">
        <v>41</v>
      </c>
      <c r="AK180" t="s">
        <v>119</v>
      </c>
      <c r="AM180">
        <v>2493</v>
      </c>
      <c r="AN180">
        <v>3285</v>
      </c>
    </row>
    <row r="181" spans="1:40" x14ac:dyDescent="0.25">
      <c r="A181" t="s">
        <v>407</v>
      </c>
      <c r="B181" t="s">
        <v>407</v>
      </c>
      <c r="C181" t="s">
        <v>407</v>
      </c>
      <c r="D181" t="s">
        <v>407</v>
      </c>
      <c r="E181" t="s">
        <v>407</v>
      </c>
      <c r="F181" t="s">
        <v>407</v>
      </c>
      <c r="G181" t="s">
        <v>407</v>
      </c>
      <c r="H181" t="s">
        <v>407</v>
      </c>
      <c r="I181" t="s">
        <v>407</v>
      </c>
      <c r="J181" t="s">
        <v>407</v>
      </c>
      <c r="K181" t="s">
        <v>407</v>
      </c>
      <c r="L181" t="s">
        <v>407</v>
      </c>
      <c r="M181" t="s">
        <v>407</v>
      </c>
      <c r="N181" t="s">
        <v>407</v>
      </c>
      <c r="O181" t="s">
        <v>407</v>
      </c>
      <c r="P181" t="s">
        <v>407</v>
      </c>
      <c r="Q181" t="s">
        <v>407</v>
      </c>
      <c r="R181" t="s">
        <v>407</v>
      </c>
      <c r="S181" t="s">
        <v>407</v>
      </c>
      <c r="T181" t="s">
        <v>407</v>
      </c>
      <c r="U181" t="s">
        <v>407</v>
      </c>
      <c r="V181" t="s">
        <v>407</v>
      </c>
      <c r="W181" t="s">
        <v>407</v>
      </c>
      <c r="X181" t="s">
        <v>407</v>
      </c>
      <c r="Y181" t="s">
        <v>407</v>
      </c>
      <c r="Z181" t="s">
        <v>407</v>
      </c>
      <c r="AA181" t="s">
        <v>407</v>
      </c>
      <c r="AB181" t="s">
        <v>407</v>
      </c>
      <c r="AC181" t="s">
        <v>961</v>
      </c>
      <c r="AD181" t="s">
        <v>960</v>
      </c>
      <c r="AE181">
        <v>10</v>
      </c>
      <c r="AF181">
        <v>10</v>
      </c>
      <c r="AH181" t="s">
        <v>408</v>
      </c>
      <c r="AJ181" t="s">
        <v>37</v>
      </c>
      <c r="AK181" t="s">
        <v>115</v>
      </c>
      <c r="AM181">
        <v>2948</v>
      </c>
      <c r="AN181">
        <v>2003</v>
      </c>
    </row>
    <row r="182" spans="1:40" x14ac:dyDescent="0.25">
      <c r="A182" t="s">
        <v>407</v>
      </c>
      <c r="B182" t="s">
        <v>407</v>
      </c>
      <c r="C182" t="s">
        <v>407</v>
      </c>
      <c r="D182" t="s">
        <v>407</v>
      </c>
      <c r="E182" t="s">
        <v>407</v>
      </c>
      <c r="F182" t="s">
        <v>407</v>
      </c>
      <c r="G182" t="s">
        <v>407</v>
      </c>
      <c r="H182" t="s">
        <v>407</v>
      </c>
      <c r="I182" t="s">
        <v>407</v>
      </c>
      <c r="J182" t="s">
        <v>407</v>
      </c>
      <c r="K182" t="s">
        <v>407</v>
      </c>
      <c r="L182" t="s">
        <v>407</v>
      </c>
      <c r="M182" t="s">
        <v>407</v>
      </c>
      <c r="N182" t="s">
        <v>407</v>
      </c>
      <c r="O182" t="s">
        <v>407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V182" t="s">
        <v>407</v>
      </c>
      <c r="W182" t="s">
        <v>407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963</v>
      </c>
      <c r="AD182" t="s">
        <v>962</v>
      </c>
      <c r="AE182">
        <v>10</v>
      </c>
      <c r="AF182">
        <v>1</v>
      </c>
      <c r="AH182" t="s">
        <v>609</v>
      </c>
      <c r="AJ182" t="s">
        <v>262</v>
      </c>
      <c r="AK182" t="s">
        <v>116</v>
      </c>
      <c r="AM182">
        <v>3875</v>
      </c>
      <c r="AN182">
        <v>1055</v>
      </c>
    </row>
    <row r="183" spans="1:40" x14ac:dyDescent="0.25">
      <c r="A183" t="s">
        <v>407</v>
      </c>
      <c r="B183" t="s">
        <v>407</v>
      </c>
      <c r="C183" t="s">
        <v>407</v>
      </c>
      <c r="D183" t="s">
        <v>407</v>
      </c>
      <c r="E183" t="s">
        <v>407</v>
      </c>
      <c r="F183" t="s">
        <v>407</v>
      </c>
      <c r="G183" t="s">
        <v>407</v>
      </c>
      <c r="H183" t="s">
        <v>407</v>
      </c>
      <c r="I183" t="s">
        <v>407</v>
      </c>
      <c r="J183" t="s">
        <v>407</v>
      </c>
      <c r="K183" t="s">
        <v>407</v>
      </c>
      <c r="L183" t="s">
        <v>407</v>
      </c>
      <c r="M183" t="s">
        <v>407</v>
      </c>
      <c r="N183" t="s">
        <v>407</v>
      </c>
      <c r="O183" t="s">
        <v>407</v>
      </c>
      <c r="P183" t="s">
        <v>407</v>
      </c>
      <c r="Q183" t="s">
        <v>407</v>
      </c>
      <c r="R183" t="s">
        <v>407</v>
      </c>
      <c r="S183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963</v>
      </c>
      <c r="AD183" t="s">
        <v>962</v>
      </c>
      <c r="AE183">
        <v>10</v>
      </c>
      <c r="AF183">
        <v>2</v>
      </c>
      <c r="AH183" t="s">
        <v>408</v>
      </c>
      <c r="AJ183" t="s">
        <v>37</v>
      </c>
      <c r="AK183" t="s">
        <v>115</v>
      </c>
      <c r="AM183">
        <v>4175</v>
      </c>
      <c r="AN183">
        <v>2049</v>
      </c>
    </row>
    <row r="184" spans="1:40" x14ac:dyDescent="0.25">
      <c r="A184" t="s">
        <v>407</v>
      </c>
      <c r="B184" t="s">
        <v>407</v>
      </c>
      <c r="C184" t="s">
        <v>407</v>
      </c>
      <c r="D184" t="s">
        <v>407</v>
      </c>
      <c r="E184" t="s">
        <v>407</v>
      </c>
      <c r="F184" t="s">
        <v>407</v>
      </c>
      <c r="G184" t="s">
        <v>407</v>
      </c>
      <c r="H184" t="s">
        <v>407</v>
      </c>
      <c r="I184" t="s">
        <v>407</v>
      </c>
      <c r="J184" t="s">
        <v>407</v>
      </c>
      <c r="K184" t="s">
        <v>407</v>
      </c>
      <c r="L184" t="s">
        <v>407</v>
      </c>
      <c r="M184" t="s">
        <v>407</v>
      </c>
      <c r="N184" t="s">
        <v>407</v>
      </c>
      <c r="O184" t="s">
        <v>407</v>
      </c>
      <c r="P184" t="s">
        <v>407</v>
      </c>
      <c r="Q184" t="s">
        <v>407</v>
      </c>
      <c r="R184" t="s">
        <v>407</v>
      </c>
      <c r="S184" t="s">
        <v>407</v>
      </c>
      <c r="T184" t="s">
        <v>407</v>
      </c>
      <c r="U184" t="s">
        <v>407</v>
      </c>
      <c r="V184" t="s">
        <v>407</v>
      </c>
      <c r="W184" t="s">
        <v>407</v>
      </c>
      <c r="X184" t="s">
        <v>407</v>
      </c>
      <c r="Y184" t="s">
        <v>407</v>
      </c>
      <c r="Z184" t="s">
        <v>407</v>
      </c>
      <c r="AA184" t="s">
        <v>407</v>
      </c>
      <c r="AB184" t="s">
        <v>407</v>
      </c>
      <c r="AC184" t="s">
        <v>963</v>
      </c>
      <c r="AD184" t="s">
        <v>962</v>
      </c>
      <c r="AE184">
        <v>10</v>
      </c>
      <c r="AF184">
        <v>3</v>
      </c>
      <c r="AH184" t="s">
        <v>408</v>
      </c>
      <c r="AJ184" t="s">
        <v>37</v>
      </c>
      <c r="AK184" t="s">
        <v>115</v>
      </c>
      <c r="AM184">
        <v>3299</v>
      </c>
      <c r="AN184">
        <v>3279</v>
      </c>
    </row>
    <row r="185" spans="1:40" x14ac:dyDescent="0.25">
      <c r="A185" t="s">
        <v>407</v>
      </c>
      <c r="B185" t="s">
        <v>407</v>
      </c>
      <c r="C185" t="s">
        <v>407</v>
      </c>
      <c r="D185" t="s">
        <v>407</v>
      </c>
      <c r="E185" t="s">
        <v>407</v>
      </c>
      <c r="F185" t="s">
        <v>407</v>
      </c>
      <c r="G185" t="s">
        <v>407</v>
      </c>
      <c r="H185" t="s">
        <v>407</v>
      </c>
      <c r="I185" t="s">
        <v>407</v>
      </c>
      <c r="J185" t="s">
        <v>407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407</v>
      </c>
      <c r="Q185" t="s">
        <v>407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963</v>
      </c>
      <c r="AD185" t="s">
        <v>962</v>
      </c>
      <c r="AE185">
        <v>10</v>
      </c>
      <c r="AF185">
        <v>4</v>
      </c>
      <c r="AG185">
        <v>1</v>
      </c>
      <c r="AH185" t="s">
        <v>412</v>
      </c>
      <c r="AJ185" t="s">
        <v>42</v>
      </c>
      <c r="AK185" t="s">
        <v>114</v>
      </c>
      <c r="AM185">
        <v>2411</v>
      </c>
      <c r="AN185">
        <v>1419</v>
      </c>
    </row>
    <row r="186" spans="1:40" x14ac:dyDescent="0.25">
      <c r="A186" t="s">
        <v>407</v>
      </c>
      <c r="B186" t="s">
        <v>407</v>
      </c>
      <c r="C186" t="s">
        <v>407</v>
      </c>
      <c r="D186" t="s">
        <v>407</v>
      </c>
      <c r="E186" t="s">
        <v>407</v>
      </c>
      <c r="F186" t="s">
        <v>407</v>
      </c>
      <c r="G186" t="s">
        <v>407</v>
      </c>
      <c r="H186" t="s">
        <v>407</v>
      </c>
      <c r="I186" t="s">
        <v>407</v>
      </c>
      <c r="J186" t="s">
        <v>407</v>
      </c>
      <c r="K186" t="s">
        <v>407</v>
      </c>
      <c r="L186" t="s">
        <v>407</v>
      </c>
      <c r="M186" t="s">
        <v>407</v>
      </c>
      <c r="N186" t="s">
        <v>407</v>
      </c>
      <c r="O186" t="s">
        <v>407</v>
      </c>
      <c r="P186" t="s">
        <v>407</v>
      </c>
      <c r="Q186" t="s">
        <v>407</v>
      </c>
      <c r="R186" t="s">
        <v>407</v>
      </c>
      <c r="S186" t="s">
        <v>407</v>
      </c>
      <c r="T186" t="s">
        <v>407</v>
      </c>
      <c r="U186" t="s">
        <v>407</v>
      </c>
      <c r="V186" t="s">
        <v>407</v>
      </c>
      <c r="W186" t="s">
        <v>407</v>
      </c>
      <c r="X186" t="s">
        <v>407</v>
      </c>
      <c r="Y186" t="s">
        <v>407</v>
      </c>
      <c r="Z186" t="s">
        <v>407</v>
      </c>
      <c r="AA186" t="s">
        <v>407</v>
      </c>
      <c r="AB186" t="s">
        <v>407</v>
      </c>
      <c r="AC186" t="s">
        <v>963</v>
      </c>
      <c r="AD186" t="s">
        <v>962</v>
      </c>
      <c r="AE186">
        <v>10</v>
      </c>
      <c r="AF186">
        <v>5</v>
      </c>
      <c r="AH186" t="s">
        <v>408</v>
      </c>
      <c r="AJ186" t="s">
        <v>37</v>
      </c>
      <c r="AK186" t="s">
        <v>115</v>
      </c>
      <c r="AM186">
        <v>1381</v>
      </c>
      <c r="AN186">
        <v>672</v>
      </c>
    </row>
    <row r="187" spans="1:40" x14ac:dyDescent="0.25">
      <c r="A187" t="s">
        <v>407</v>
      </c>
      <c r="B187" t="s">
        <v>407</v>
      </c>
      <c r="C187" t="s">
        <v>407</v>
      </c>
      <c r="D187" t="s">
        <v>407</v>
      </c>
      <c r="E187" t="s">
        <v>407</v>
      </c>
      <c r="F187" t="s">
        <v>407</v>
      </c>
      <c r="G187" t="s">
        <v>407</v>
      </c>
      <c r="H187" t="s">
        <v>407</v>
      </c>
      <c r="I187" t="s">
        <v>407</v>
      </c>
      <c r="J187" t="s">
        <v>407</v>
      </c>
      <c r="K187" t="s">
        <v>407</v>
      </c>
      <c r="L187" t="s">
        <v>407</v>
      </c>
      <c r="M187" t="s">
        <v>407</v>
      </c>
      <c r="N187" t="s">
        <v>407</v>
      </c>
      <c r="O187" t="s">
        <v>407</v>
      </c>
      <c r="P187" t="s">
        <v>407</v>
      </c>
      <c r="Q187" t="s">
        <v>407</v>
      </c>
      <c r="R187" t="s">
        <v>407</v>
      </c>
      <c r="S187" t="s">
        <v>407</v>
      </c>
      <c r="T187" t="s">
        <v>407</v>
      </c>
      <c r="U187" t="s">
        <v>407</v>
      </c>
      <c r="V187" t="s">
        <v>407</v>
      </c>
      <c r="W187" t="s">
        <v>407</v>
      </c>
      <c r="X187" t="s">
        <v>407</v>
      </c>
      <c r="Y187" t="s">
        <v>407</v>
      </c>
      <c r="Z187" t="s">
        <v>407</v>
      </c>
      <c r="AA187" t="s">
        <v>407</v>
      </c>
      <c r="AB187" t="s">
        <v>407</v>
      </c>
      <c r="AC187" t="s">
        <v>963</v>
      </c>
      <c r="AD187" t="s">
        <v>962</v>
      </c>
      <c r="AE187">
        <v>10</v>
      </c>
      <c r="AF187">
        <v>6</v>
      </c>
      <c r="AH187" t="s">
        <v>408</v>
      </c>
      <c r="AJ187" t="s">
        <v>37</v>
      </c>
      <c r="AK187" t="s">
        <v>115</v>
      </c>
      <c r="AM187">
        <v>2894</v>
      </c>
      <c r="AN187">
        <v>2314</v>
      </c>
    </row>
    <row r="188" spans="1:40" x14ac:dyDescent="0.25">
      <c r="A188" t="s">
        <v>407</v>
      </c>
      <c r="B188" t="s">
        <v>407</v>
      </c>
      <c r="C188" t="s">
        <v>407</v>
      </c>
      <c r="D188" t="s">
        <v>407</v>
      </c>
      <c r="E188" t="s">
        <v>407</v>
      </c>
      <c r="F188" t="s">
        <v>407</v>
      </c>
      <c r="G188" t="s">
        <v>407</v>
      </c>
      <c r="H188" t="s">
        <v>407</v>
      </c>
      <c r="I188" t="s">
        <v>407</v>
      </c>
      <c r="J188" t="s">
        <v>407</v>
      </c>
      <c r="K188" t="s">
        <v>407</v>
      </c>
      <c r="L188" t="s">
        <v>407</v>
      </c>
      <c r="M188" t="s">
        <v>407</v>
      </c>
      <c r="N188" t="s">
        <v>407</v>
      </c>
      <c r="O188" t="s">
        <v>407</v>
      </c>
      <c r="P188" t="s">
        <v>407</v>
      </c>
      <c r="Q188" t="s">
        <v>407</v>
      </c>
      <c r="R188" t="s">
        <v>407</v>
      </c>
      <c r="S188" t="s">
        <v>407</v>
      </c>
      <c r="T188" t="s">
        <v>407</v>
      </c>
      <c r="U188" t="s">
        <v>407</v>
      </c>
      <c r="V188" t="s">
        <v>407</v>
      </c>
      <c r="W188" t="s">
        <v>407</v>
      </c>
      <c r="X188" t="s">
        <v>407</v>
      </c>
      <c r="Y188" t="s">
        <v>407</v>
      </c>
      <c r="Z188" t="s">
        <v>407</v>
      </c>
      <c r="AA188" t="s">
        <v>407</v>
      </c>
      <c r="AB188" t="s">
        <v>407</v>
      </c>
      <c r="AC188" t="s">
        <v>963</v>
      </c>
      <c r="AD188" t="s">
        <v>962</v>
      </c>
      <c r="AE188">
        <v>10</v>
      </c>
      <c r="AF188">
        <v>7</v>
      </c>
      <c r="AH188" t="s">
        <v>408</v>
      </c>
      <c r="AJ188" t="s">
        <v>37</v>
      </c>
      <c r="AK188" t="s">
        <v>115</v>
      </c>
      <c r="AM188">
        <v>3912</v>
      </c>
      <c r="AN188">
        <v>489</v>
      </c>
    </row>
    <row r="189" spans="1:40" x14ac:dyDescent="0.25">
      <c r="A189" t="s">
        <v>407</v>
      </c>
      <c r="B189" t="s">
        <v>407</v>
      </c>
      <c r="C189" t="s">
        <v>407</v>
      </c>
      <c r="D189" t="s">
        <v>407</v>
      </c>
      <c r="E189" t="s">
        <v>407</v>
      </c>
      <c r="F189" t="s">
        <v>407</v>
      </c>
      <c r="G189" t="s">
        <v>407</v>
      </c>
      <c r="H189" t="s">
        <v>407</v>
      </c>
      <c r="I189" t="s">
        <v>407</v>
      </c>
      <c r="J189" t="s">
        <v>407</v>
      </c>
      <c r="K189" t="s">
        <v>407</v>
      </c>
      <c r="L189" t="s">
        <v>407</v>
      </c>
      <c r="M189" t="s">
        <v>407</v>
      </c>
      <c r="N189" t="s">
        <v>407</v>
      </c>
      <c r="O189" t="s">
        <v>407</v>
      </c>
      <c r="P189" t="s">
        <v>407</v>
      </c>
      <c r="Q189" t="s">
        <v>407</v>
      </c>
      <c r="R189" t="s">
        <v>407</v>
      </c>
      <c r="S189" t="s">
        <v>407</v>
      </c>
      <c r="T189" t="s">
        <v>407</v>
      </c>
      <c r="U189" t="s">
        <v>407</v>
      </c>
      <c r="V189" t="s">
        <v>407</v>
      </c>
      <c r="W189" t="s">
        <v>407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963</v>
      </c>
      <c r="AD189" t="s">
        <v>962</v>
      </c>
      <c r="AE189">
        <v>10</v>
      </c>
      <c r="AF189">
        <v>8</v>
      </c>
      <c r="AH189" t="s">
        <v>408</v>
      </c>
      <c r="AJ189" t="s">
        <v>37</v>
      </c>
      <c r="AK189" t="s">
        <v>115</v>
      </c>
      <c r="AM189">
        <v>1396</v>
      </c>
      <c r="AN189">
        <v>1518</v>
      </c>
    </row>
    <row r="190" spans="1:40" x14ac:dyDescent="0.25">
      <c r="A190" t="s">
        <v>407</v>
      </c>
      <c r="B190" t="s">
        <v>407</v>
      </c>
      <c r="C190" t="s">
        <v>407</v>
      </c>
      <c r="D190" t="s">
        <v>407</v>
      </c>
      <c r="E190" t="s">
        <v>407</v>
      </c>
      <c r="F190" t="s">
        <v>407</v>
      </c>
      <c r="G190" t="s">
        <v>407</v>
      </c>
      <c r="H190" t="s">
        <v>407</v>
      </c>
      <c r="I190" t="s">
        <v>407</v>
      </c>
      <c r="J190" t="s">
        <v>407</v>
      </c>
      <c r="K190" t="s">
        <v>407</v>
      </c>
      <c r="L190" t="s">
        <v>407</v>
      </c>
      <c r="M190" t="s">
        <v>407</v>
      </c>
      <c r="N190" t="s">
        <v>407</v>
      </c>
      <c r="O190" t="s">
        <v>407</v>
      </c>
      <c r="P190" t="s">
        <v>407</v>
      </c>
      <c r="Q190" t="s">
        <v>407</v>
      </c>
      <c r="R190" t="s">
        <v>407</v>
      </c>
      <c r="S190" t="s">
        <v>407</v>
      </c>
      <c r="T190" t="s">
        <v>407</v>
      </c>
      <c r="U190" t="s">
        <v>407</v>
      </c>
      <c r="V190" t="s">
        <v>407</v>
      </c>
      <c r="W190" t="s">
        <v>407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963</v>
      </c>
      <c r="AD190" t="s">
        <v>962</v>
      </c>
      <c r="AE190">
        <v>10</v>
      </c>
      <c r="AF190">
        <v>9</v>
      </c>
      <c r="AG190">
        <v>1</v>
      </c>
      <c r="AH190" t="s">
        <v>435</v>
      </c>
      <c r="AJ190" t="s">
        <v>57</v>
      </c>
      <c r="AK190" t="s">
        <v>114</v>
      </c>
      <c r="AM190">
        <v>1945</v>
      </c>
      <c r="AN190">
        <v>868</v>
      </c>
    </row>
    <row r="191" spans="1:40" x14ac:dyDescent="0.25">
      <c r="A191" t="s">
        <v>407</v>
      </c>
      <c r="B191" t="s">
        <v>407</v>
      </c>
      <c r="C191" t="s">
        <v>407</v>
      </c>
      <c r="D191" t="s">
        <v>407</v>
      </c>
      <c r="E191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407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407</v>
      </c>
      <c r="Q191" t="s">
        <v>407</v>
      </c>
      <c r="R191" t="s">
        <v>407</v>
      </c>
      <c r="S191" t="s">
        <v>407</v>
      </c>
      <c r="T191" t="s">
        <v>407</v>
      </c>
      <c r="U191" t="s">
        <v>407</v>
      </c>
      <c r="V191" t="s">
        <v>407</v>
      </c>
      <c r="W191" t="s">
        <v>407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963</v>
      </c>
      <c r="AD191" t="s">
        <v>962</v>
      </c>
      <c r="AE191">
        <v>10</v>
      </c>
      <c r="AF191">
        <v>10</v>
      </c>
      <c r="AG191">
        <v>3</v>
      </c>
      <c r="AH191" t="s">
        <v>410</v>
      </c>
      <c r="AJ191" t="s">
        <v>40</v>
      </c>
      <c r="AK191" t="s">
        <v>118</v>
      </c>
      <c r="AM191">
        <v>1488</v>
      </c>
      <c r="AN191">
        <v>3482</v>
      </c>
    </row>
    <row r="192" spans="1:40" x14ac:dyDescent="0.25">
      <c r="A192" t="s">
        <v>407</v>
      </c>
      <c r="B192" t="s">
        <v>407</v>
      </c>
      <c r="C192" t="s">
        <v>407</v>
      </c>
      <c r="D192" t="s">
        <v>407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407</v>
      </c>
      <c r="T192" t="s">
        <v>407</v>
      </c>
      <c r="U192" t="s">
        <v>407</v>
      </c>
      <c r="V192" t="s">
        <v>407</v>
      </c>
      <c r="W192" t="s">
        <v>407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965</v>
      </c>
      <c r="AD192" t="s">
        <v>964</v>
      </c>
      <c r="AE192">
        <v>10</v>
      </c>
      <c r="AF192">
        <v>1</v>
      </c>
      <c r="AH192" t="s">
        <v>408</v>
      </c>
      <c r="AJ192" t="s">
        <v>37</v>
      </c>
      <c r="AK192" t="s">
        <v>115</v>
      </c>
      <c r="AM192">
        <v>2592</v>
      </c>
      <c r="AN192">
        <v>227</v>
      </c>
    </row>
    <row r="193" spans="1:40" x14ac:dyDescent="0.25">
      <c r="A193" t="s">
        <v>407</v>
      </c>
      <c r="B193" t="s">
        <v>407</v>
      </c>
      <c r="C193" t="s">
        <v>407</v>
      </c>
      <c r="D193" t="s">
        <v>407</v>
      </c>
      <c r="E193" t="s">
        <v>407</v>
      </c>
      <c r="F193" t="s">
        <v>407</v>
      </c>
      <c r="G193" t="s">
        <v>407</v>
      </c>
      <c r="H193" t="s">
        <v>407</v>
      </c>
      <c r="I193" t="s">
        <v>407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407</v>
      </c>
      <c r="P193" t="s">
        <v>407</v>
      </c>
      <c r="Q193" t="s">
        <v>407</v>
      </c>
      <c r="R193" t="s">
        <v>407</v>
      </c>
      <c r="S193" t="s">
        <v>407</v>
      </c>
      <c r="T193" t="s">
        <v>407</v>
      </c>
      <c r="U193" t="s">
        <v>407</v>
      </c>
      <c r="V193" t="s">
        <v>407</v>
      </c>
      <c r="W193" t="s">
        <v>407</v>
      </c>
      <c r="X193" t="s">
        <v>407</v>
      </c>
      <c r="Y193" t="s">
        <v>407</v>
      </c>
      <c r="Z193" t="s">
        <v>407</v>
      </c>
      <c r="AA193" t="s">
        <v>407</v>
      </c>
      <c r="AB193" t="s">
        <v>407</v>
      </c>
      <c r="AC193" t="s">
        <v>965</v>
      </c>
      <c r="AD193" t="s">
        <v>964</v>
      </c>
      <c r="AE193">
        <v>10</v>
      </c>
      <c r="AF193">
        <v>2</v>
      </c>
      <c r="AH193" t="s">
        <v>411</v>
      </c>
      <c r="AJ193" t="s">
        <v>41</v>
      </c>
      <c r="AK193" t="s">
        <v>119</v>
      </c>
      <c r="AM193">
        <v>1173</v>
      </c>
      <c r="AN193">
        <v>2572</v>
      </c>
    </row>
    <row r="194" spans="1:40" x14ac:dyDescent="0.25">
      <c r="A194" t="s">
        <v>407</v>
      </c>
      <c r="B194" t="s">
        <v>407</v>
      </c>
      <c r="C194" t="s">
        <v>407</v>
      </c>
      <c r="D194" t="s">
        <v>407</v>
      </c>
      <c r="E194" t="s">
        <v>407</v>
      </c>
      <c r="F194" t="s">
        <v>407</v>
      </c>
      <c r="G194" t="s">
        <v>407</v>
      </c>
      <c r="H194" t="s">
        <v>407</v>
      </c>
      <c r="I194" t="s">
        <v>407</v>
      </c>
      <c r="J194" t="s">
        <v>407</v>
      </c>
      <c r="K194" t="s">
        <v>407</v>
      </c>
      <c r="L194" t="s">
        <v>407</v>
      </c>
      <c r="M194" t="s">
        <v>407</v>
      </c>
      <c r="N194" t="s">
        <v>407</v>
      </c>
      <c r="O194" t="s">
        <v>407</v>
      </c>
      <c r="P194" t="s">
        <v>407</v>
      </c>
      <c r="Q194" t="s">
        <v>407</v>
      </c>
      <c r="R194" t="s">
        <v>407</v>
      </c>
      <c r="S194" t="s">
        <v>407</v>
      </c>
      <c r="T194" t="s">
        <v>407</v>
      </c>
      <c r="U194" t="s">
        <v>407</v>
      </c>
      <c r="V194" t="s">
        <v>407</v>
      </c>
      <c r="W194" t="s">
        <v>407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965</v>
      </c>
      <c r="AD194" t="s">
        <v>964</v>
      </c>
      <c r="AE194">
        <v>10</v>
      </c>
      <c r="AF194">
        <v>3</v>
      </c>
      <c r="AH194" t="s">
        <v>411</v>
      </c>
      <c r="AJ194" t="s">
        <v>41</v>
      </c>
      <c r="AK194" t="s">
        <v>119</v>
      </c>
      <c r="AM194">
        <v>3325</v>
      </c>
      <c r="AN194">
        <v>2587</v>
      </c>
    </row>
    <row r="195" spans="1:40" x14ac:dyDescent="0.25">
      <c r="A195" t="s">
        <v>407</v>
      </c>
      <c r="B195" t="s">
        <v>407</v>
      </c>
      <c r="C195" t="s">
        <v>407</v>
      </c>
      <c r="D195" t="s">
        <v>407</v>
      </c>
      <c r="E195" t="s">
        <v>407</v>
      </c>
      <c r="F195" t="s">
        <v>407</v>
      </c>
      <c r="G195" t="s">
        <v>407</v>
      </c>
      <c r="H195" t="s">
        <v>407</v>
      </c>
      <c r="I195" t="s">
        <v>407</v>
      </c>
      <c r="J195" t="s">
        <v>407</v>
      </c>
      <c r="K195" t="s">
        <v>407</v>
      </c>
      <c r="L195" t="s">
        <v>407</v>
      </c>
      <c r="M195" t="s">
        <v>407</v>
      </c>
      <c r="N195" t="s">
        <v>407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V195" t="s">
        <v>407</v>
      </c>
      <c r="W195" t="s">
        <v>407</v>
      </c>
      <c r="X195" t="s">
        <v>407</v>
      </c>
      <c r="Y195" t="s">
        <v>407</v>
      </c>
      <c r="Z195" t="s">
        <v>407</v>
      </c>
      <c r="AA195" t="s">
        <v>407</v>
      </c>
      <c r="AB195" t="s">
        <v>407</v>
      </c>
      <c r="AC195" t="s">
        <v>965</v>
      </c>
      <c r="AD195" t="s">
        <v>964</v>
      </c>
      <c r="AE195">
        <v>10</v>
      </c>
      <c r="AF195">
        <v>4</v>
      </c>
      <c r="AH195" t="s">
        <v>415</v>
      </c>
      <c r="AJ195" t="s">
        <v>44</v>
      </c>
      <c r="AK195" t="s">
        <v>120</v>
      </c>
      <c r="AM195">
        <v>1396</v>
      </c>
      <c r="AN195">
        <v>2409</v>
      </c>
    </row>
    <row r="196" spans="1:40" x14ac:dyDescent="0.25">
      <c r="A196" t="s">
        <v>407</v>
      </c>
      <c r="B196" t="s">
        <v>407</v>
      </c>
      <c r="C196" t="s">
        <v>407</v>
      </c>
      <c r="D196" t="s">
        <v>407</v>
      </c>
      <c r="E196" t="s">
        <v>407</v>
      </c>
      <c r="F196" t="s">
        <v>407</v>
      </c>
      <c r="G196" t="s">
        <v>407</v>
      </c>
      <c r="H196" t="s">
        <v>407</v>
      </c>
      <c r="I196" t="s">
        <v>407</v>
      </c>
      <c r="J196" t="s">
        <v>407</v>
      </c>
      <c r="K196" t="s">
        <v>407</v>
      </c>
      <c r="L196" t="s">
        <v>407</v>
      </c>
      <c r="M196" t="s">
        <v>407</v>
      </c>
      <c r="N196" t="s">
        <v>407</v>
      </c>
      <c r="O196" t="s">
        <v>407</v>
      </c>
      <c r="P196" t="s">
        <v>407</v>
      </c>
      <c r="Q196" t="s">
        <v>407</v>
      </c>
      <c r="R196" t="s">
        <v>407</v>
      </c>
      <c r="S196" t="s">
        <v>407</v>
      </c>
      <c r="T196" t="s">
        <v>407</v>
      </c>
      <c r="U196" t="s">
        <v>407</v>
      </c>
      <c r="V196" t="s">
        <v>407</v>
      </c>
      <c r="W196" t="s">
        <v>407</v>
      </c>
      <c r="X196" t="s">
        <v>407</v>
      </c>
      <c r="Y196" t="s">
        <v>407</v>
      </c>
      <c r="Z196" t="s">
        <v>407</v>
      </c>
      <c r="AA196" t="s">
        <v>407</v>
      </c>
      <c r="AB196" t="s">
        <v>407</v>
      </c>
      <c r="AC196" t="s">
        <v>965</v>
      </c>
      <c r="AD196" t="s">
        <v>964</v>
      </c>
      <c r="AE196">
        <v>10</v>
      </c>
      <c r="AF196">
        <v>5</v>
      </c>
      <c r="AH196" t="s">
        <v>411</v>
      </c>
      <c r="AJ196" t="s">
        <v>41</v>
      </c>
      <c r="AK196" t="s">
        <v>119</v>
      </c>
      <c r="AM196">
        <v>4100</v>
      </c>
      <c r="AN196">
        <v>760</v>
      </c>
    </row>
    <row r="197" spans="1:40" x14ac:dyDescent="0.25">
      <c r="A197" t="s">
        <v>407</v>
      </c>
      <c r="B197" t="s">
        <v>407</v>
      </c>
      <c r="C197" t="s">
        <v>407</v>
      </c>
      <c r="D197" t="s">
        <v>407</v>
      </c>
      <c r="E197" t="s">
        <v>407</v>
      </c>
      <c r="F197" t="s">
        <v>407</v>
      </c>
      <c r="G197" t="s">
        <v>407</v>
      </c>
      <c r="H197" t="s">
        <v>407</v>
      </c>
      <c r="I197" t="s">
        <v>407</v>
      </c>
      <c r="J197" t="s">
        <v>407</v>
      </c>
      <c r="K197" t="s">
        <v>407</v>
      </c>
      <c r="L197" t="s">
        <v>407</v>
      </c>
      <c r="M197" t="s">
        <v>407</v>
      </c>
      <c r="N197" t="s">
        <v>407</v>
      </c>
      <c r="O197" t="s">
        <v>407</v>
      </c>
      <c r="P197" t="s">
        <v>407</v>
      </c>
      <c r="Q197" t="s">
        <v>407</v>
      </c>
      <c r="R197" t="s">
        <v>407</v>
      </c>
      <c r="S197" t="s">
        <v>407</v>
      </c>
      <c r="T197" t="s">
        <v>407</v>
      </c>
      <c r="U197" t="s">
        <v>407</v>
      </c>
      <c r="V197" t="s">
        <v>407</v>
      </c>
      <c r="W197" t="s">
        <v>407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965</v>
      </c>
      <c r="AD197" t="s">
        <v>964</v>
      </c>
      <c r="AE197">
        <v>10</v>
      </c>
      <c r="AF197">
        <v>6</v>
      </c>
      <c r="AH197" t="s">
        <v>408</v>
      </c>
      <c r="AJ197" t="s">
        <v>37</v>
      </c>
      <c r="AK197" t="s">
        <v>115</v>
      </c>
      <c r="AM197">
        <v>4175</v>
      </c>
      <c r="AN197">
        <v>1291</v>
      </c>
    </row>
    <row r="198" spans="1:40" x14ac:dyDescent="0.25">
      <c r="A198" t="s">
        <v>407</v>
      </c>
      <c r="B198" t="s">
        <v>407</v>
      </c>
      <c r="C198" t="s">
        <v>407</v>
      </c>
      <c r="D198" t="s">
        <v>407</v>
      </c>
      <c r="E198" t="s">
        <v>407</v>
      </c>
      <c r="F198" t="s">
        <v>407</v>
      </c>
      <c r="G198" t="s">
        <v>407</v>
      </c>
      <c r="H198" t="s">
        <v>407</v>
      </c>
      <c r="I198" t="s">
        <v>407</v>
      </c>
      <c r="J198" t="s">
        <v>407</v>
      </c>
      <c r="K198" t="s">
        <v>407</v>
      </c>
      <c r="L198" t="s">
        <v>407</v>
      </c>
      <c r="M198" t="s">
        <v>407</v>
      </c>
      <c r="N198" t="s">
        <v>407</v>
      </c>
      <c r="O198" t="s">
        <v>407</v>
      </c>
      <c r="P198" t="s">
        <v>407</v>
      </c>
      <c r="Q198" t="s">
        <v>407</v>
      </c>
      <c r="R198" t="s">
        <v>407</v>
      </c>
      <c r="S198" t="s">
        <v>407</v>
      </c>
      <c r="T198" t="s">
        <v>407</v>
      </c>
      <c r="U198" t="s">
        <v>407</v>
      </c>
      <c r="V198" t="s">
        <v>407</v>
      </c>
      <c r="W198" t="s">
        <v>407</v>
      </c>
      <c r="X198" t="s">
        <v>407</v>
      </c>
      <c r="Y198" t="s">
        <v>407</v>
      </c>
      <c r="Z198" t="s">
        <v>407</v>
      </c>
      <c r="AA198" t="s">
        <v>407</v>
      </c>
      <c r="AB198" t="s">
        <v>407</v>
      </c>
      <c r="AC198" t="s">
        <v>965</v>
      </c>
      <c r="AD198" t="s">
        <v>964</v>
      </c>
      <c r="AE198">
        <v>10</v>
      </c>
      <c r="AF198">
        <v>7</v>
      </c>
      <c r="AH198" t="s">
        <v>408</v>
      </c>
      <c r="AJ198" t="s">
        <v>37</v>
      </c>
      <c r="AK198" t="s">
        <v>115</v>
      </c>
      <c r="AM198">
        <v>2699</v>
      </c>
      <c r="AN198">
        <v>411</v>
      </c>
    </row>
    <row r="199" spans="1:40" x14ac:dyDescent="0.25">
      <c r="A199" t="s">
        <v>407</v>
      </c>
      <c r="B199" t="s">
        <v>407</v>
      </c>
      <c r="C199" t="s">
        <v>407</v>
      </c>
      <c r="D199" t="s">
        <v>407</v>
      </c>
      <c r="E199" t="s">
        <v>407</v>
      </c>
      <c r="F199" t="s">
        <v>407</v>
      </c>
      <c r="G199" t="s">
        <v>407</v>
      </c>
      <c r="H199" t="s">
        <v>407</v>
      </c>
      <c r="I199" t="s">
        <v>407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407</v>
      </c>
      <c r="Q199" t="s">
        <v>407</v>
      </c>
      <c r="R199" t="s">
        <v>407</v>
      </c>
      <c r="S199" t="s">
        <v>407</v>
      </c>
      <c r="T199" t="s">
        <v>407</v>
      </c>
      <c r="U199" t="s">
        <v>407</v>
      </c>
      <c r="V199" t="s">
        <v>407</v>
      </c>
      <c r="W199" t="s">
        <v>407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965</v>
      </c>
      <c r="AD199" t="s">
        <v>964</v>
      </c>
      <c r="AE199">
        <v>10</v>
      </c>
      <c r="AF199">
        <v>8</v>
      </c>
      <c r="AH199" t="s">
        <v>416</v>
      </c>
      <c r="AJ199" t="s">
        <v>46</v>
      </c>
      <c r="AK199" t="s">
        <v>115</v>
      </c>
      <c r="AM199">
        <v>3774</v>
      </c>
      <c r="AN199">
        <v>3305</v>
      </c>
    </row>
    <row r="200" spans="1:40" x14ac:dyDescent="0.25">
      <c r="A200" t="s">
        <v>407</v>
      </c>
      <c r="B200" t="s">
        <v>407</v>
      </c>
      <c r="C200" t="s">
        <v>407</v>
      </c>
      <c r="D200" t="s">
        <v>407</v>
      </c>
      <c r="E200" t="s">
        <v>407</v>
      </c>
      <c r="F200" t="s">
        <v>407</v>
      </c>
      <c r="G200" t="s">
        <v>407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965</v>
      </c>
      <c r="AD200" t="s">
        <v>964</v>
      </c>
      <c r="AE200">
        <v>10</v>
      </c>
      <c r="AF200">
        <v>9</v>
      </c>
      <c r="AH200" t="s">
        <v>415</v>
      </c>
      <c r="AJ200" t="s">
        <v>44</v>
      </c>
      <c r="AK200" t="s">
        <v>120</v>
      </c>
      <c r="AM200">
        <v>2014</v>
      </c>
      <c r="AN200">
        <v>2489</v>
      </c>
    </row>
    <row r="201" spans="1:40" x14ac:dyDescent="0.25">
      <c r="A201" t="s">
        <v>407</v>
      </c>
      <c r="B201" t="s">
        <v>407</v>
      </c>
      <c r="C201" t="s">
        <v>407</v>
      </c>
      <c r="D201" t="s">
        <v>407</v>
      </c>
      <c r="E201" t="s">
        <v>407</v>
      </c>
      <c r="F201" t="s">
        <v>407</v>
      </c>
      <c r="G201" t="s">
        <v>407</v>
      </c>
      <c r="H201" t="s">
        <v>407</v>
      </c>
      <c r="I201" t="s">
        <v>407</v>
      </c>
      <c r="J201" t="s">
        <v>407</v>
      </c>
      <c r="K201" t="s">
        <v>407</v>
      </c>
      <c r="L201" t="s">
        <v>407</v>
      </c>
      <c r="M201" t="s">
        <v>407</v>
      </c>
      <c r="N201" t="s">
        <v>407</v>
      </c>
      <c r="O201" t="s">
        <v>407</v>
      </c>
      <c r="P201" t="s">
        <v>407</v>
      </c>
      <c r="Q201" t="s">
        <v>407</v>
      </c>
      <c r="R201" t="s">
        <v>407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t="s">
        <v>407</v>
      </c>
      <c r="Z201" t="s">
        <v>407</v>
      </c>
      <c r="AA201" t="s">
        <v>407</v>
      </c>
      <c r="AB201" t="s">
        <v>407</v>
      </c>
      <c r="AC201" t="s">
        <v>965</v>
      </c>
      <c r="AD201" t="s">
        <v>964</v>
      </c>
      <c r="AE201">
        <v>10</v>
      </c>
      <c r="AF201">
        <v>10</v>
      </c>
      <c r="AH201" t="s">
        <v>416</v>
      </c>
      <c r="AJ201" t="s">
        <v>46</v>
      </c>
      <c r="AK201" t="s">
        <v>115</v>
      </c>
      <c r="AM201">
        <v>3922</v>
      </c>
      <c r="AN201">
        <v>2288</v>
      </c>
    </row>
    <row r="202" spans="1:40" x14ac:dyDescent="0.25">
      <c r="A202" t="s">
        <v>407</v>
      </c>
      <c r="B202" t="s">
        <v>407</v>
      </c>
      <c r="C202" t="s">
        <v>407</v>
      </c>
      <c r="D202" t="s">
        <v>407</v>
      </c>
      <c r="E202" t="s">
        <v>407</v>
      </c>
      <c r="F202" t="s">
        <v>407</v>
      </c>
      <c r="G202" t="s">
        <v>407</v>
      </c>
      <c r="H202" t="s">
        <v>407</v>
      </c>
      <c r="I202" t="s">
        <v>407</v>
      </c>
      <c r="J202" t="s">
        <v>407</v>
      </c>
      <c r="K202" t="s">
        <v>407</v>
      </c>
      <c r="L202" t="s">
        <v>407</v>
      </c>
      <c r="M202" t="s">
        <v>407</v>
      </c>
      <c r="N202" t="s">
        <v>407</v>
      </c>
      <c r="O202" t="s">
        <v>407</v>
      </c>
      <c r="P202" t="s">
        <v>407</v>
      </c>
      <c r="Q202" t="s">
        <v>407</v>
      </c>
      <c r="R202" t="s">
        <v>407</v>
      </c>
      <c r="S202" t="s">
        <v>407</v>
      </c>
      <c r="T202" t="s">
        <v>407</v>
      </c>
      <c r="U202" t="s">
        <v>407</v>
      </c>
      <c r="V202" t="s">
        <v>407</v>
      </c>
      <c r="W202" t="s">
        <v>407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967</v>
      </c>
      <c r="AD202" t="s">
        <v>966</v>
      </c>
      <c r="AE202">
        <v>10</v>
      </c>
      <c r="AF202">
        <v>1</v>
      </c>
      <c r="AH202" t="s">
        <v>411</v>
      </c>
      <c r="AJ202" t="s">
        <v>41</v>
      </c>
      <c r="AK202" t="s">
        <v>119</v>
      </c>
      <c r="AM202">
        <v>1845</v>
      </c>
      <c r="AN202">
        <v>1238</v>
      </c>
    </row>
    <row r="203" spans="1:40" x14ac:dyDescent="0.25">
      <c r="A203" t="s">
        <v>407</v>
      </c>
      <c r="B203" t="s">
        <v>407</v>
      </c>
      <c r="C203" t="s">
        <v>407</v>
      </c>
      <c r="D203" t="s">
        <v>407</v>
      </c>
      <c r="E203" t="s">
        <v>407</v>
      </c>
      <c r="F203" t="s">
        <v>407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407</v>
      </c>
      <c r="P203" t="s">
        <v>407</v>
      </c>
      <c r="Q203" t="s">
        <v>407</v>
      </c>
      <c r="R203" t="s">
        <v>407</v>
      </c>
      <c r="S203" t="s">
        <v>407</v>
      </c>
      <c r="T203" t="s">
        <v>407</v>
      </c>
      <c r="U203" t="s">
        <v>407</v>
      </c>
      <c r="V203" t="s">
        <v>407</v>
      </c>
      <c r="W203" t="s">
        <v>407</v>
      </c>
      <c r="X203" t="s">
        <v>407</v>
      </c>
      <c r="Y203" t="s">
        <v>407</v>
      </c>
      <c r="Z203" t="s">
        <v>407</v>
      </c>
      <c r="AA203" t="s">
        <v>407</v>
      </c>
      <c r="AB203" t="s">
        <v>407</v>
      </c>
      <c r="AC203" t="s">
        <v>967</v>
      </c>
      <c r="AD203" t="s">
        <v>966</v>
      </c>
      <c r="AE203">
        <v>10</v>
      </c>
      <c r="AF203">
        <v>2</v>
      </c>
      <c r="AG203">
        <v>3</v>
      </c>
      <c r="AH203" t="s">
        <v>410</v>
      </c>
      <c r="AJ203" t="s">
        <v>40</v>
      </c>
      <c r="AK203" t="s">
        <v>118</v>
      </c>
      <c r="AM203">
        <v>2769</v>
      </c>
      <c r="AN203">
        <v>2967</v>
      </c>
    </row>
    <row r="204" spans="1:40" x14ac:dyDescent="0.25">
      <c r="A204" t="s">
        <v>407</v>
      </c>
      <c r="B204" t="s">
        <v>407</v>
      </c>
      <c r="C204" t="s">
        <v>407</v>
      </c>
      <c r="D204" t="s">
        <v>407</v>
      </c>
      <c r="E204" t="s">
        <v>407</v>
      </c>
      <c r="F204" t="s">
        <v>407</v>
      </c>
      <c r="G204" t="s">
        <v>407</v>
      </c>
      <c r="H204" t="s">
        <v>407</v>
      </c>
      <c r="I204" t="s">
        <v>407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407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t="s">
        <v>407</v>
      </c>
      <c r="V204" t="s">
        <v>407</v>
      </c>
      <c r="W204" t="s">
        <v>407</v>
      </c>
      <c r="X204" t="s">
        <v>407</v>
      </c>
      <c r="Y204" t="s">
        <v>407</v>
      </c>
      <c r="Z204" t="s">
        <v>407</v>
      </c>
      <c r="AA204" t="s">
        <v>407</v>
      </c>
      <c r="AB204" t="s">
        <v>407</v>
      </c>
      <c r="AC204" t="s">
        <v>967</v>
      </c>
      <c r="AD204" t="s">
        <v>966</v>
      </c>
      <c r="AE204">
        <v>10</v>
      </c>
      <c r="AF204">
        <v>3</v>
      </c>
      <c r="AH204" t="s">
        <v>415</v>
      </c>
      <c r="AJ204" t="s">
        <v>44</v>
      </c>
      <c r="AK204" t="s">
        <v>120</v>
      </c>
      <c r="AM204">
        <v>1210</v>
      </c>
      <c r="AN204">
        <v>1588</v>
      </c>
    </row>
    <row r="205" spans="1:40" x14ac:dyDescent="0.25">
      <c r="A205" t="s">
        <v>407</v>
      </c>
      <c r="B205" t="s">
        <v>407</v>
      </c>
      <c r="C205" t="s">
        <v>407</v>
      </c>
      <c r="D205" t="s">
        <v>407</v>
      </c>
      <c r="E205" t="s">
        <v>407</v>
      </c>
      <c r="F205" t="s">
        <v>407</v>
      </c>
      <c r="G205" t="s">
        <v>407</v>
      </c>
      <c r="H205" t="s">
        <v>407</v>
      </c>
      <c r="I205" t="s">
        <v>407</v>
      </c>
      <c r="J205" t="s">
        <v>407</v>
      </c>
      <c r="K205" t="s">
        <v>407</v>
      </c>
      <c r="L205" t="s">
        <v>407</v>
      </c>
      <c r="M205" t="s">
        <v>407</v>
      </c>
      <c r="N205" t="s">
        <v>407</v>
      </c>
      <c r="O205" t="s">
        <v>407</v>
      </c>
      <c r="P205" t="s">
        <v>407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V205" t="s">
        <v>407</v>
      </c>
      <c r="W205" t="s">
        <v>407</v>
      </c>
      <c r="X205" t="s">
        <v>407</v>
      </c>
      <c r="Y205" t="s">
        <v>407</v>
      </c>
      <c r="Z205" t="s">
        <v>407</v>
      </c>
      <c r="AA205" t="s">
        <v>407</v>
      </c>
      <c r="AB205" t="s">
        <v>407</v>
      </c>
      <c r="AC205" t="s">
        <v>967</v>
      </c>
      <c r="AD205" t="s">
        <v>966</v>
      </c>
      <c r="AE205">
        <v>10</v>
      </c>
      <c r="AF205">
        <v>4</v>
      </c>
      <c r="AH205" t="s">
        <v>416</v>
      </c>
      <c r="AJ205" t="s">
        <v>46</v>
      </c>
      <c r="AK205" t="s">
        <v>115</v>
      </c>
      <c r="AM205">
        <v>3845</v>
      </c>
      <c r="AN205">
        <v>3364</v>
      </c>
    </row>
    <row r="206" spans="1:40" x14ac:dyDescent="0.25">
      <c r="A206" t="s">
        <v>407</v>
      </c>
      <c r="B206" t="s">
        <v>407</v>
      </c>
      <c r="C206" t="s">
        <v>407</v>
      </c>
      <c r="D206" t="s">
        <v>407</v>
      </c>
      <c r="E206" t="s">
        <v>407</v>
      </c>
      <c r="F206" t="s">
        <v>407</v>
      </c>
      <c r="G206" t="s">
        <v>407</v>
      </c>
      <c r="H206" t="s">
        <v>407</v>
      </c>
      <c r="I206" t="s">
        <v>407</v>
      </c>
      <c r="J206" t="s">
        <v>407</v>
      </c>
      <c r="K206" t="s">
        <v>407</v>
      </c>
      <c r="L206" t="s">
        <v>407</v>
      </c>
      <c r="M206" t="s">
        <v>407</v>
      </c>
      <c r="N206" t="s">
        <v>407</v>
      </c>
      <c r="O206" t="s">
        <v>407</v>
      </c>
      <c r="P206" t="s">
        <v>407</v>
      </c>
      <c r="Q206" t="s">
        <v>407</v>
      </c>
      <c r="R206" t="s">
        <v>407</v>
      </c>
      <c r="S206" t="s">
        <v>407</v>
      </c>
      <c r="T206" t="s">
        <v>407</v>
      </c>
      <c r="U206" t="s">
        <v>407</v>
      </c>
      <c r="V206" t="s">
        <v>407</v>
      </c>
      <c r="W206" t="s">
        <v>407</v>
      </c>
      <c r="X206" t="s">
        <v>407</v>
      </c>
      <c r="Y206" t="s">
        <v>407</v>
      </c>
      <c r="Z206" t="s">
        <v>407</v>
      </c>
      <c r="AA206" t="s">
        <v>407</v>
      </c>
      <c r="AB206" t="s">
        <v>407</v>
      </c>
      <c r="AC206" t="s">
        <v>967</v>
      </c>
      <c r="AD206" t="s">
        <v>966</v>
      </c>
      <c r="AE206">
        <v>10</v>
      </c>
      <c r="AF206">
        <v>5</v>
      </c>
      <c r="AG206">
        <v>3</v>
      </c>
      <c r="AH206" t="s">
        <v>410</v>
      </c>
      <c r="AJ206" t="s">
        <v>40</v>
      </c>
      <c r="AK206" t="s">
        <v>118</v>
      </c>
      <c r="AM206">
        <v>2470</v>
      </c>
      <c r="AN206">
        <v>3406</v>
      </c>
    </row>
    <row r="207" spans="1:40" x14ac:dyDescent="0.25">
      <c r="A207" t="s">
        <v>407</v>
      </c>
      <c r="B207" t="s">
        <v>407</v>
      </c>
      <c r="C207" t="s">
        <v>407</v>
      </c>
      <c r="D207" t="s">
        <v>407</v>
      </c>
      <c r="E207" t="s">
        <v>407</v>
      </c>
      <c r="F207" t="s">
        <v>407</v>
      </c>
      <c r="G207" t="s">
        <v>407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407</v>
      </c>
      <c r="O207" t="s">
        <v>407</v>
      </c>
      <c r="P207" t="s">
        <v>407</v>
      </c>
      <c r="Q207" t="s">
        <v>407</v>
      </c>
      <c r="R207" t="s">
        <v>407</v>
      </c>
      <c r="S207" t="s">
        <v>407</v>
      </c>
      <c r="T207" t="s">
        <v>407</v>
      </c>
      <c r="U207" t="s">
        <v>407</v>
      </c>
      <c r="V207" t="s">
        <v>407</v>
      </c>
      <c r="W207" t="s">
        <v>407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967</v>
      </c>
      <c r="AD207" t="s">
        <v>966</v>
      </c>
      <c r="AE207">
        <v>10</v>
      </c>
      <c r="AF207">
        <v>6</v>
      </c>
      <c r="AH207" t="s">
        <v>408</v>
      </c>
      <c r="AJ207" t="s">
        <v>37</v>
      </c>
      <c r="AK207" t="s">
        <v>115</v>
      </c>
      <c r="AM207">
        <v>2872</v>
      </c>
      <c r="AN207">
        <v>2673</v>
      </c>
    </row>
    <row r="208" spans="1:40" x14ac:dyDescent="0.25">
      <c r="A208" t="s">
        <v>407</v>
      </c>
      <c r="B208" t="s">
        <v>407</v>
      </c>
      <c r="C208" t="s">
        <v>407</v>
      </c>
      <c r="D208" t="s">
        <v>407</v>
      </c>
      <c r="E208" t="s">
        <v>407</v>
      </c>
      <c r="F208" t="s">
        <v>407</v>
      </c>
      <c r="G208" t="s">
        <v>407</v>
      </c>
      <c r="H208" t="s">
        <v>407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407</v>
      </c>
      <c r="O208" t="s">
        <v>407</v>
      </c>
      <c r="P208" t="s">
        <v>407</v>
      </c>
      <c r="Q208" t="s">
        <v>407</v>
      </c>
      <c r="R208" t="s">
        <v>407</v>
      </c>
      <c r="S208" t="s">
        <v>407</v>
      </c>
      <c r="T208" t="s">
        <v>407</v>
      </c>
      <c r="U208" t="s">
        <v>407</v>
      </c>
      <c r="V208" t="s">
        <v>407</v>
      </c>
      <c r="W208" t="s">
        <v>407</v>
      </c>
      <c r="X208" t="s">
        <v>407</v>
      </c>
      <c r="Y208" t="s">
        <v>407</v>
      </c>
      <c r="Z208" t="s">
        <v>407</v>
      </c>
      <c r="AA208" t="s">
        <v>407</v>
      </c>
      <c r="AB208" t="s">
        <v>407</v>
      </c>
      <c r="AC208" t="s">
        <v>967</v>
      </c>
      <c r="AD208" t="s">
        <v>966</v>
      </c>
      <c r="AE208">
        <v>10</v>
      </c>
      <c r="AF208">
        <v>7</v>
      </c>
      <c r="AG208">
        <v>3</v>
      </c>
      <c r="AH208" t="s">
        <v>410</v>
      </c>
      <c r="AJ208" t="s">
        <v>40</v>
      </c>
      <c r="AK208" t="s">
        <v>118</v>
      </c>
      <c r="AM208">
        <v>3791</v>
      </c>
      <c r="AN208">
        <v>1931</v>
      </c>
    </row>
    <row r="209" spans="1:40" x14ac:dyDescent="0.25">
      <c r="A209" t="s">
        <v>407</v>
      </c>
      <c r="B209" t="s">
        <v>407</v>
      </c>
      <c r="C209" t="s">
        <v>407</v>
      </c>
      <c r="D209" t="s">
        <v>407</v>
      </c>
      <c r="E209" t="s">
        <v>407</v>
      </c>
      <c r="F209" t="s">
        <v>407</v>
      </c>
      <c r="G209" t="s">
        <v>407</v>
      </c>
      <c r="H209" t="s">
        <v>407</v>
      </c>
      <c r="I209" t="s">
        <v>407</v>
      </c>
      <c r="J209" t="s">
        <v>407</v>
      </c>
      <c r="K209" t="s">
        <v>407</v>
      </c>
      <c r="L209" t="s">
        <v>407</v>
      </c>
      <c r="M209" t="s">
        <v>407</v>
      </c>
      <c r="N209" t="s">
        <v>407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407</v>
      </c>
      <c r="V209" t="s">
        <v>407</v>
      </c>
      <c r="W209" t="s">
        <v>407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967</v>
      </c>
      <c r="AD209" t="s">
        <v>966</v>
      </c>
      <c r="AE209">
        <v>10</v>
      </c>
      <c r="AF209">
        <v>8</v>
      </c>
      <c r="AH209" t="s">
        <v>408</v>
      </c>
      <c r="AJ209" t="s">
        <v>37</v>
      </c>
      <c r="AK209" t="s">
        <v>115</v>
      </c>
      <c r="AM209">
        <v>1607</v>
      </c>
      <c r="AN209">
        <v>2453</v>
      </c>
    </row>
    <row r="210" spans="1:40" x14ac:dyDescent="0.25">
      <c r="A210" t="s">
        <v>407</v>
      </c>
      <c r="B210" t="s">
        <v>407</v>
      </c>
      <c r="C210" t="s">
        <v>407</v>
      </c>
      <c r="D210" t="s">
        <v>407</v>
      </c>
      <c r="E210" t="s">
        <v>407</v>
      </c>
      <c r="F210" t="s">
        <v>407</v>
      </c>
      <c r="G210" t="s">
        <v>407</v>
      </c>
      <c r="H210" t="s">
        <v>407</v>
      </c>
      <c r="I210" t="s">
        <v>407</v>
      </c>
      <c r="J210" t="s">
        <v>407</v>
      </c>
      <c r="K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407</v>
      </c>
      <c r="S210" t="s">
        <v>407</v>
      </c>
      <c r="T210" t="s">
        <v>407</v>
      </c>
      <c r="U210" t="s">
        <v>407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967</v>
      </c>
      <c r="AD210" t="s">
        <v>966</v>
      </c>
      <c r="AE210">
        <v>10</v>
      </c>
      <c r="AF210">
        <v>9</v>
      </c>
      <c r="AH210" t="s">
        <v>408</v>
      </c>
      <c r="AJ210" t="s">
        <v>37</v>
      </c>
      <c r="AK210" t="s">
        <v>115</v>
      </c>
      <c r="AM210">
        <v>3427</v>
      </c>
      <c r="AN210">
        <v>3138</v>
      </c>
    </row>
    <row r="211" spans="1:40" x14ac:dyDescent="0.25">
      <c r="A211" t="s">
        <v>407</v>
      </c>
      <c r="B211" t="s">
        <v>407</v>
      </c>
      <c r="C211" t="s">
        <v>407</v>
      </c>
      <c r="D211" t="s">
        <v>407</v>
      </c>
      <c r="E211" t="s">
        <v>407</v>
      </c>
      <c r="F211" t="s">
        <v>407</v>
      </c>
      <c r="G211" t="s">
        <v>407</v>
      </c>
      <c r="H211" t="s">
        <v>407</v>
      </c>
      <c r="I211" t="s">
        <v>407</v>
      </c>
      <c r="J211" t="s">
        <v>407</v>
      </c>
      <c r="K211" t="s">
        <v>407</v>
      </c>
      <c r="L211" t="s">
        <v>407</v>
      </c>
      <c r="M211" t="s">
        <v>407</v>
      </c>
      <c r="N211" t="s">
        <v>407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t="s">
        <v>407</v>
      </c>
      <c r="V211" t="s">
        <v>407</v>
      </c>
      <c r="W211" t="s">
        <v>407</v>
      </c>
      <c r="X211" t="s">
        <v>407</v>
      </c>
      <c r="Y211" t="s">
        <v>407</v>
      </c>
      <c r="Z211" t="s">
        <v>407</v>
      </c>
      <c r="AA211" t="s">
        <v>407</v>
      </c>
      <c r="AB211" t="s">
        <v>407</v>
      </c>
      <c r="AC211" t="s">
        <v>967</v>
      </c>
      <c r="AD211" t="s">
        <v>966</v>
      </c>
      <c r="AE211">
        <v>10</v>
      </c>
      <c r="AF211">
        <v>10</v>
      </c>
      <c r="AH211" t="s">
        <v>408</v>
      </c>
      <c r="AJ211" t="s">
        <v>37</v>
      </c>
      <c r="AK211" t="s">
        <v>115</v>
      </c>
      <c r="AM211">
        <v>3109</v>
      </c>
      <c r="AN211">
        <v>3060</v>
      </c>
    </row>
    <row r="212" spans="1:40" x14ac:dyDescent="0.25">
      <c r="A212" t="s">
        <v>407</v>
      </c>
      <c r="B212" t="s">
        <v>407</v>
      </c>
      <c r="C212" t="s">
        <v>407</v>
      </c>
      <c r="D212" t="s">
        <v>407</v>
      </c>
      <c r="E212" t="s">
        <v>407</v>
      </c>
      <c r="F212" t="s">
        <v>407</v>
      </c>
      <c r="G212" t="s">
        <v>407</v>
      </c>
      <c r="H212" t="s">
        <v>407</v>
      </c>
      <c r="I212" t="s">
        <v>407</v>
      </c>
      <c r="J212" t="s">
        <v>407</v>
      </c>
      <c r="K212" t="s">
        <v>407</v>
      </c>
      <c r="L212" t="s">
        <v>407</v>
      </c>
      <c r="M212" t="s">
        <v>407</v>
      </c>
      <c r="N212" t="s">
        <v>407</v>
      </c>
      <c r="O212" t="s">
        <v>407</v>
      </c>
      <c r="P212" t="s">
        <v>407</v>
      </c>
      <c r="Q212" t="s">
        <v>407</v>
      </c>
      <c r="R212" t="s">
        <v>407</v>
      </c>
      <c r="S212" t="s">
        <v>407</v>
      </c>
      <c r="T212" t="s">
        <v>407</v>
      </c>
      <c r="U212" t="s">
        <v>407</v>
      </c>
      <c r="V212" t="s">
        <v>407</v>
      </c>
      <c r="W212" t="s">
        <v>407</v>
      </c>
      <c r="X212" t="s">
        <v>407</v>
      </c>
      <c r="Y212" t="s">
        <v>407</v>
      </c>
      <c r="Z212" t="s">
        <v>407</v>
      </c>
      <c r="AA212" t="s">
        <v>407</v>
      </c>
      <c r="AB212" t="s">
        <v>407</v>
      </c>
      <c r="AC212" t="s">
        <v>969</v>
      </c>
      <c r="AD212" t="s">
        <v>968</v>
      </c>
      <c r="AE212">
        <v>10</v>
      </c>
      <c r="AF212">
        <v>1</v>
      </c>
      <c r="AH212" t="s">
        <v>408</v>
      </c>
      <c r="AJ212" t="s">
        <v>37</v>
      </c>
      <c r="AK212" t="s">
        <v>115</v>
      </c>
      <c r="AM212">
        <v>2585</v>
      </c>
      <c r="AN212">
        <v>1349</v>
      </c>
    </row>
    <row r="213" spans="1:40" x14ac:dyDescent="0.25">
      <c r="A213" t="s">
        <v>407</v>
      </c>
      <c r="B213" t="s">
        <v>407</v>
      </c>
      <c r="C213" t="s">
        <v>407</v>
      </c>
      <c r="D213" t="s">
        <v>407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407</v>
      </c>
      <c r="U213" t="s">
        <v>407</v>
      </c>
      <c r="V213" t="s">
        <v>407</v>
      </c>
      <c r="W213" t="s">
        <v>407</v>
      </c>
      <c r="X213" t="s">
        <v>407</v>
      </c>
      <c r="Y213" t="s">
        <v>407</v>
      </c>
      <c r="Z213" t="s">
        <v>407</v>
      </c>
      <c r="AA213" t="s">
        <v>407</v>
      </c>
      <c r="AB213" t="s">
        <v>407</v>
      </c>
      <c r="AC213" t="s">
        <v>969</v>
      </c>
      <c r="AD213" t="s">
        <v>968</v>
      </c>
      <c r="AE213">
        <v>10</v>
      </c>
      <c r="AF213">
        <v>2</v>
      </c>
      <c r="AH213" t="s">
        <v>408</v>
      </c>
      <c r="AJ213" t="s">
        <v>37</v>
      </c>
      <c r="AK213" t="s">
        <v>115</v>
      </c>
      <c r="AM213">
        <v>2929</v>
      </c>
      <c r="AN213">
        <v>995</v>
      </c>
    </row>
    <row r="214" spans="1:40" x14ac:dyDescent="0.25">
      <c r="A214" t="s">
        <v>407</v>
      </c>
      <c r="B214" t="s">
        <v>407</v>
      </c>
      <c r="C214" t="s">
        <v>407</v>
      </c>
      <c r="D214" t="s">
        <v>407</v>
      </c>
      <c r="E214" t="s">
        <v>407</v>
      </c>
      <c r="F214" t="s">
        <v>407</v>
      </c>
      <c r="G214" t="s">
        <v>407</v>
      </c>
      <c r="H214" t="s">
        <v>407</v>
      </c>
      <c r="I214" t="s">
        <v>407</v>
      </c>
      <c r="J214" t="s">
        <v>407</v>
      </c>
      <c r="K214" t="s">
        <v>407</v>
      </c>
      <c r="L214" t="s">
        <v>407</v>
      </c>
      <c r="M214" t="s">
        <v>407</v>
      </c>
      <c r="N214" t="s">
        <v>407</v>
      </c>
      <c r="O214" t="s">
        <v>407</v>
      </c>
      <c r="P214" t="s">
        <v>407</v>
      </c>
      <c r="Q214" t="s">
        <v>407</v>
      </c>
      <c r="R214" t="s">
        <v>407</v>
      </c>
      <c r="S214" t="s">
        <v>407</v>
      </c>
      <c r="T214" t="s">
        <v>407</v>
      </c>
      <c r="U214" t="s">
        <v>407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969</v>
      </c>
      <c r="AD214" t="s">
        <v>968</v>
      </c>
      <c r="AE214">
        <v>10</v>
      </c>
      <c r="AF214">
        <v>3</v>
      </c>
      <c r="AH214" t="s">
        <v>408</v>
      </c>
      <c r="AJ214" t="s">
        <v>37</v>
      </c>
      <c r="AK214" t="s">
        <v>115</v>
      </c>
      <c r="AM214">
        <v>2833</v>
      </c>
      <c r="AN214">
        <v>1321</v>
      </c>
    </row>
    <row r="215" spans="1:40" x14ac:dyDescent="0.25">
      <c r="A215" t="s">
        <v>407</v>
      </c>
      <c r="B215" t="s">
        <v>407</v>
      </c>
      <c r="C215" t="s">
        <v>407</v>
      </c>
      <c r="D215" t="s">
        <v>407</v>
      </c>
      <c r="E215" t="s">
        <v>407</v>
      </c>
      <c r="F215" t="s">
        <v>407</v>
      </c>
      <c r="G215" t="s">
        <v>407</v>
      </c>
      <c r="H215" t="s">
        <v>407</v>
      </c>
      <c r="I215" t="s">
        <v>407</v>
      </c>
      <c r="J215" t="s">
        <v>407</v>
      </c>
      <c r="K215" t="s">
        <v>407</v>
      </c>
      <c r="L215" t="s">
        <v>407</v>
      </c>
      <c r="M215" t="s">
        <v>407</v>
      </c>
      <c r="N215" t="s">
        <v>407</v>
      </c>
      <c r="O215" t="s">
        <v>407</v>
      </c>
      <c r="P215" t="s">
        <v>407</v>
      </c>
      <c r="Q215" t="s">
        <v>407</v>
      </c>
      <c r="R215" t="s">
        <v>407</v>
      </c>
      <c r="S215" t="s">
        <v>407</v>
      </c>
      <c r="T215" t="s">
        <v>407</v>
      </c>
      <c r="U215" t="s">
        <v>407</v>
      </c>
      <c r="V215" t="s">
        <v>407</v>
      </c>
      <c r="W215" t="s">
        <v>407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969</v>
      </c>
      <c r="AD215" t="s">
        <v>968</v>
      </c>
      <c r="AE215">
        <v>10</v>
      </c>
      <c r="AF215">
        <v>4</v>
      </c>
      <c r="AH215" t="s">
        <v>408</v>
      </c>
      <c r="AJ215" t="s">
        <v>37</v>
      </c>
      <c r="AK215" t="s">
        <v>115</v>
      </c>
      <c r="AM215">
        <v>1673</v>
      </c>
      <c r="AN215">
        <v>2400</v>
      </c>
    </row>
    <row r="216" spans="1:40" x14ac:dyDescent="0.25">
      <c r="A216" t="s">
        <v>407</v>
      </c>
      <c r="B216" t="s">
        <v>407</v>
      </c>
      <c r="C216" t="s">
        <v>407</v>
      </c>
      <c r="D216" t="s">
        <v>407</v>
      </c>
      <c r="E216" t="s">
        <v>407</v>
      </c>
      <c r="F216" t="s">
        <v>407</v>
      </c>
      <c r="G216" t="s">
        <v>407</v>
      </c>
      <c r="H216" t="s">
        <v>407</v>
      </c>
      <c r="I216" t="s">
        <v>407</v>
      </c>
      <c r="J216" t="s">
        <v>407</v>
      </c>
      <c r="K216" t="s">
        <v>407</v>
      </c>
      <c r="L216" t="s">
        <v>407</v>
      </c>
      <c r="M216" t="s">
        <v>407</v>
      </c>
      <c r="N216" t="s">
        <v>407</v>
      </c>
      <c r="O216" t="s">
        <v>407</v>
      </c>
      <c r="P216" t="s">
        <v>407</v>
      </c>
      <c r="Q216" t="s">
        <v>407</v>
      </c>
      <c r="R216" t="s">
        <v>407</v>
      </c>
      <c r="S216" t="s">
        <v>407</v>
      </c>
      <c r="T216" t="s">
        <v>407</v>
      </c>
      <c r="U216" t="s">
        <v>407</v>
      </c>
      <c r="V216" t="s">
        <v>407</v>
      </c>
      <c r="W216" t="s">
        <v>407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969</v>
      </c>
      <c r="AD216" t="s">
        <v>968</v>
      </c>
      <c r="AE216">
        <v>10</v>
      </c>
      <c r="AF216">
        <v>5</v>
      </c>
      <c r="AH216" t="s">
        <v>411</v>
      </c>
      <c r="AJ216" t="s">
        <v>41</v>
      </c>
      <c r="AK216" t="s">
        <v>119</v>
      </c>
      <c r="AM216">
        <v>3626</v>
      </c>
      <c r="AN216">
        <v>3281</v>
      </c>
    </row>
    <row r="217" spans="1:40" x14ac:dyDescent="0.25">
      <c r="A217" t="s">
        <v>407</v>
      </c>
      <c r="B217" t="s">
        <v>407</v>
      </c>
      <c r="C217" t="s">
        <v>407</v>
      </c>
      <c r="D217" t="s">
        <v>407</v>
      </c>
      <c r="E217" t="s">
        <v>407</v>
      </c>
      <c r="F217" t="s">
        <v>407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407</v>
      </c>
      <c r="M217" t="s">
        <v>407</v>
      </c>
      <c r="N217" t="s">
        <v>407</v>
      </c>
      <c r="O217" t="s">
        <v>407</v>
      </c>
      <c r="P217" t="s">
        <v>407</v>
      </c>
      <c r="Q217" t="s">
        <v>407</v>
      </c>
      <c r="R217" t="s">
        <v>407</v>
      </c>
      <c r="S217" t="s">
        <v>407</v>
      </c>
      <c r="T217" t="s">
        <v>407</v>
      </c>
      <c r="U217" t="s">
        <v>407</v>
      </c>
      <c r="V217" t="s">
        <v>407</v>
      </c>
      <c r="W217" t="s">
        <v>407</v>
      </c>
      <c r="X217" t="s">
        <v>407</v>
      </c>
      <c r="Y217" t="s">
        <v>407</v>
      </c>
      <c r="Z217" t="s">
        <v>407</v>
      </c>
      <c r="AA217" t="s">
        <v>407</v>
      </c>
      <c r="AB217" t="s">
        <v>407</v>
      </c>
      <c r="AC217" t="s">
        <v>969</v>
      </c>
      <c r="AD217" t="s">
        <v>968</v>
      </c>
      <c r="AE217">
        <v>10</v>
      </c>
      <c r="AF217">
        <v>6</v>
      </c>
      <c r="AH217" t="s">
        <v>408</v>
      </c>
      <c r="AJ217" t="s">
        <v>37</v>
      </c>
      <c r="AK217" t="s">
        <v>115</v>
      </c>
      <c r="AM217">
        <v>3320</v>
      </c>
      <c r="AN217">
        <v>464</v>
      </c>
    </row>
    <row r="218" spans="1:40" x14ac:dyDescent="0.25">
      <c r="A218" t="s">
        <v>407</v>
      </c>
      <c r="B218" t="s">
        <v>407</v>
      </c>
      <c r="C218" t="s">
        <v>407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407</v>
      </c>
      <c r="J218" t="s">
        <v>407</v>
      </c>
      <c r="K218" t="s">
        <v>407</v>
      </c>
      <c r="L218" t="s">
        <v>407</v>
      </c>
      <c r="M218" t="s">
        <v>407</v>
      </c>
      <c r="N218" t="s">
        <v>407</v>
      </c>
      <c r="O218" t="s">
        <v>407</v>
      </c>
      <c r="P218" t="s">
        <v>407</v>
      </c>
      <c r="Q218" t="s">
        <v>407</v>
      </c>
      <c r="R218" t="s">
        <v>407</v>
      </c>
      <c r="S218" t="s">
        <v>407</v>
      </c>
      <c r="T218" t="s">
        <v>407</v>
      </c>
      <c r="U218" t="s">
        <v>407</v>
      </c>
      <c r="V218" t="s">
        <v>407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969</v>
      </c>
      <c r="AD218" t="s">
        <v>968</v>
      </c>
      <c r="AE218">
        <v>10</v>
      </c>
      <c r="AF218">
        <v>7</v>
      </c>
      <c r="AH218" t="s">
        <v>408</v>
      </c>
      <c r="AJ218" t="s">
        <v>37</v>
      </c>
      <c r="AK218" t="s">
        <v>115</v>
      </c>
      <c r="AM218">
        <v>3136</v>
      </c>
      <c r="AN218">
        <v>3059</v>
      </c>
    </row>
    <row r="219" spans="1:40" x14ac:dyDescent="0.25">
      <c r="A219" t="s">
        <v>407</v>
      </c>
      <c r="B219" t="s">
        <v>407</v>
      </c>
      <c r="C219" t="s">
        <v>407</v>
      </c>
      <c r="D219" t="s">
        <v>407</v>
      </c>
      <c r="E219" t="s">
        <v>407</v>
      </c>
      <c r="F219" t="s">
        <v>407</v>
      </c>
      <c r="G219" t="s">
        <v>407</v>
      </c>
      <c r="H219" t="s">
        <v>407</v>
      </c>
      <c r="I219" t="s">
        <v>407</v>
      </c>
      <c r="J219" t="s">
        <v>407</v>
      </c>
      <c r="K219" t="s">
        <v>407</v>
      </c>
      <c r="L219" t="s">
        <v>407</v>
      </c>
      <c r="M219" t="s">
        <v>407</v>
      </c>
      <c r="N219" t="s">
        <v>407</v>
      </c>
      <c r="O219" t="s">
        <v>407</v>
      </c>
      <c r="P219" t="s">
        <v>407</v>
      </c>
      <c r="Q219" t="s">
        <v>407</v>
      </c>
      <c r="R219" t="s">
        <v>407</v>
      </c>
      <c r="S219" t="s">
        <v>407</v>
      </c>
      <c r="T219" t="s">
        <v>407</v>
      </c>
      <c r="U219" t="s">
        <v>407</v>
      </c>
      <c r="V219" t="s">
        <v>407</v>
      </c>
      <c r="W219" t="s">
        <v>407</v>
      </c>
      <c r="X219" t="s">
        <v>407</v>
      </c>
      <c r="Y219" t="s">
        <v>407</v>
      </c>
      <c r="Z219" t="s">
        <v>407</v>
      </c>
      <c r="AA219" t="s">
        <v>407</v>
      </c>
      <c r="AB219" t="s">
        <v>407</v>
      </c>
      <c r="AC219" t="s">
        <v>969</v>
      </c>
      <c r="AD219" t="s">
        <v>968</v>
      </c>
      <c r="AE219">
        <v>10</v>
      </c>
      <c r="AF219">
        <v>8</v>
      </c>
      <c r="AH219" t="s">
        <v>408</v>
      </c>
      <c r="AJ219" t="s">
        <v>37</v>
      </c>
      <c r="AK219" t="s">
        <v>115</v>
      </c>
      <c r="AM219">
        <v>3996</v>
      </c>
      <c r="AN219">
        <v>1439</v>
      </c>
    </row>
    <row r="220" spans="1:40" x14ac:dyDescent="0.25">
      <c r="A220" t="s">
        <v>407</v>
      </c>
      <c r="B220" t="s">
        <v>407</v>
      </c>
      <c r="C220" t="s">
        <v>407</v>
      </c>
      <c r="D220" t="s">
        <v>407</v>
      </c>
      <c r="E220" t="s">
        <v>407</v>
      </c>
      <c r="F220" t="s">
        <v>407</v>
      </c>
      <c r="G220" t="s">
        <v>407</v>
      </c>
      <c r="H220" t="s">
        <v>407</v>
      </c>
      <c r="I220" t="s">
        <v>407</v>
      </c>
      <c r="J220" t="s">
        <v>407</v>
      </c>
      <c r="K220" t="s">
        <v>407</v>
      </c>
      <c r="L220" t="s">
        <v>407</v>
      </c>
      <c r="M220" t="s">
        <v>407</v>
      </c>
      <c r="N220" t="s">
        <v>407</v>
      </c>
      <c r="O220" t="s">
        <v>407</v>
      </c>
      <c r="P220" t="s">
        <v>407</v>
      </c>
      <c r="Q220" t="s">
        <v>407</v>
      </c>
      <c r="R220" t="s">
        <v>407</v>
      </c>
      <c r="S220" t="s">
        <v>407</v>
      </c>
      <c r="T220" t="s">
        <v>407</v>
      </c>
      <c r="U220" t="s">
        <v>407</v>
      </c>
      <c r="V220" t="s">
        <v>407</v>
      </c>
      <c r="W220" t="s">
        <v>407</v>
      </c>
      <c r="X220" t="s">
        <v>407</v>
      </c>
      <c r="Y220" t="s">
        <v>407</v>
      </c>
      <c r="Z220" t="s">
        <v>407</v>
      </c>
      <c r="AA220" t="s">
        <v>407</v>
      </c>
      <c r="AB220" t="s">
        <v>407</v>
      </c>
      <c r="AC220" t="s">
        <v>969</v>
      </c>
      <c r="AD220" t="s">
        <v>968</v>
      </c>
      <c r="AE220">
        <v>10</v>
      </c>
      <c r="AF220">
        <v>9</v>
      </c>
      <c r="AH220" t="s">
        <v>408</v>
      </c>
      <c r="AJ220" t="s">
        <v>37</v>
      </c>
      <c r="AK220" t="s">
        <v>115</v>
      </c>
      <c r="AM220">
        <v>2369</v>
      </c>
      <c r="AN220">
        <v>1925</v>
      </c>
    </row>
    <row r="221" spans="1:40" x14ac:dyDescent="0.25">
      <c r="A221" t="s">
        <v>407</v>
      </c>
      <c r="B221" t="s">
        <v>407</v>
      </c>
      <c r="C221" t="s">
        <v>407</v>
      </c>
      <c r="D221" t="s">
        <v>407</v>
      </c>
      <c r="E221" t="s">
        <v>407</v>
      </c>
      <c r="F221" t="s">
        <v>407</v>
      </c>
      <c r="G221" t="s">
        <v>407</v>
      </c>
      <c r="H221" t="s">
        <v>407</v>
      </c>
      <c r="I221" t="s">
        <v>407</v>
      </c>
      <c r="J221" t="s">
        <v>407</v>
      </c>
      <c r="K221" t="s">
        <v>407</v>
      </c>
      <c r="L221" t="s">
        <v>407</v>
      </c>
      <c r="M221" t="s">
        <v>407</v>
      </c>
      <c r="N221" t="s">
        <v>407</v>
      </c>
      <c r="O221" t="s">
        <v>407</v>
      </c>
      <c r="P221" t="s">
        <v>407</v>
      </c>
      <c r="Q221" t="s">
        <v>407</v>
      </c>
      <c r="R221" t="s">
        <v>407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407</v>
      </c>
      <c r="Z221" t="s">
        <v>407</v>
      </c>
      <c r="AA221" t="s">
        <v>407</v>
      </c>
      <c r="AB221" t="s">
        <v>407</v>
      </c>
      <c r="AC221" t="s">
        <v>969</v>
      </c>
      <c r="AD221" t="s">
        <v>968</v>
      </c>
      <c r="AE221">
        <v>10</v>
      </c>
      <c r="AF221">
        <v>10</v>
      </c>
      <c r="AH221" t="s">
        <v>411</v>
      </c>
      <c r="AJ221" t="s">
        <v>41</v>
      </c>
      <c r="AK221" t="s">
        <v>119</v>
      </c>
      <c r="AM221">
        <v>3740</v>
      </c>
      <c r="AN221">
        <v>1513</v>
      </c>
    </row>
    <row r="222" spans="1:40" x14ac:dyDescent="0.25">
      <c r="A222" t="s">
        <v>407</v>
      </c>
      <c r="B222" t="s">
        <v>407</v>
      </c>
      <c r="C222" t="s">
        <v>407</v>
      </c>
      <c r="D222" t="s">
        <v>407</v>
      </c>
      <c r="E222" t="s">
        <v>407</v>
      </c>
      <c r="F222" t="s">
        <v>407</v>
      </c>
      <c r="G222" t="s">
        <v>407</v>
      </c>
      <c r="H222" t="s">
        <v>407</v>
      </c>
      <c r="I222" t="s">
        <v>407</v>
      </c>
      <c r="J222" t="s">
        <v>407</v>
      </c>
      <c r="K222" t="s">
        <v>407</v>
      </c>
      <c r="L222" t="s">
        <v>407</v>
      </c>
      <c r="M222" t="s">
        <v>407</v>
      </c>
      <c r="N222" t="s">
        <v>407</v>
      </c>
      <c r="O222" t="s">
        <v>407</v>
      </c>
      <c r="P222" t="s">
        <v>407</v>
      </c>
      <c r="Q222" t="s">
        <v>407</v>
      </c>
      <c r="R222" t="s">
        <v>407</v>
      </c>
      <c r="S222" t="s">
        <v>407</v>
      </c>
      <c r="T222" t="s">
        <v>407</v>
      </c>
      <c r="U222" t="s">
        <v>407</v>
      </c>
      <c r="V222" t="s">
        <v>407</v>
      </c>
      <c r="W222" t="s">
        <v>407</v>
      </c>
      <c r="X222" t="s">
        <v>407</v>
      </c>
      <c r="Y222" t="s">
        <v>407</v>
      </c>
      <c r="Z222" t="s">
        <v>407</v>
      </c>
      <c r="AA222" t="s">
        <v>407</v>
      </c>
      <c r="AB222" t="s">
        <v>407</v>
      </c>
      <c r="AC222" t="s">
        <v>971</v>
      </c>
      <c r="AD222" t="s">
        <v>970</v>
      </c>
      <c r="AE222">
        <v>10</v>
      </c>
      <c r="AF222">
        <v>1</v>
      </c>
      <c r="AG222">
        <v>3</v>
      </c>
      <c r="AH222" t="s">
        <v>410</v>
      </c>
      <c r="AJ222" t="s">
        <v>40</v>
      </c>
      <c r="AK222" t="s">
        <v>118</v>
      </c>
      <c r="AM222">
        <v>1789</v>
      </c>
      <c r="AN222">
        <v>3314</v>
      </c>
    </row>
    <row r="223" spans="1:40" x14ac:dyDescent="0.25">
      <c r="A223" t="s">
        <v>407</v>
      </c>
      <c r="B223" t="s">
        <v>407</v>
      </c>
      <c r="C223" t="s">
        <v>407</v>
      </c>
      <c r="D223" t="s">
        <v>407</v>
      </c>
      <c r="E223" t="s">
        <v>407</v>
      </c>
      <c r="F223" t="s">
        <v>407</v>
      </c>
      <c r="G223" t="s">
        <v>407</v>
      </c>
      <c r="H223" t="s">
        <v>407</v>
      </c>
      <c r="I223" t="s">
        <v>407</v>
      </c>
      <c r="J223" t="s">
        <v>407</v>
      </c>
      <c r="K223" t="s">
        <v>407</v>
      </c>
      <c r="L223" t="s">
        <v>407</v>
      </c>
      <c r="M223" t="s">
        <v>407</v>
      </c>
      <c r="N223" t="s">
        <v>407</v>
      </c>
      <c r="O223" t="s">
        <v>407</v>
      </c>
      <c r="P223" t="s">
        <v>407</v>
      </c>
      <c r="Q223" t="s">
        <v>407</v>
      </c>
      <c r="R223" t="s">
        <v>407</v>
      </c>
      <c r="S223" t="s">
        <v>407</v>
      </c>
      <c r="T223" t="s">
        <v>407</v>
      </c>
      <c r="U223" t="s">
        <v>407</v>
      </c>
      <c r="V223" t="s">
        <v>407</v>
      </c>
      <c r="W223" t="s">
        <v>407</v>
      </c>
      <c r="X223" t="s">
        <v>407</v>
      </c>
      <c r="Y223" t="s">
        <v>407</v>
      </c>
      <c r="Z223" t="s">
        <v>407</v>
      </c>
      <c r="AA223" t="s">
        <v>407</v>
      </c>
      <c r="AB223" t="s">
        <v>407</v>
      </c>
      <c r="AC223" t="s">
        <v>971</v>
      </c>
      <c r="AD223" t="s">
        <v>970</v>
      </c>
      <c r="AE223">
        <v>10</v>
      </c>
      <c r="AF223">
        <v>2</v>
      </c>
      <c r="AG223">
        <v>3</v>
      </c>
      <c r="AH223" t="s">
        <v>410</v>
      </c>
      <c r="AJ223" t="s">
        <v>40</v>
      </c>
      <c r="AK223" t="s">
        <v>118</v>
      </c>
      <c r="AM223">
        <v>3141</v>
      </c>
      <c r="AN223">
        <v>263</v>
      </c>
    </row>
    <row r="224" spans="1:40" x14ac:dyDescent="0.25">
      <c r="A224" t="s">
        <v>407</v>
      </c>
      <c r="B224" t="s">
        <v>407</v>
      </c>
      <c r="C224" t="s">
        <v>407</v>
      </c>
      <c r="D224" t="s">
        <v>407</v>
      </c>
      <c r="E224" t="s">
        <v>407</v>
      </c>
      <c r="F224" t="s">
        <v>407</v>
      </c>
      <c r="G224" t="s">
        <v>407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407</v>
      </c>
      <c r="Q224" t="s">
        <v>407</v>
      </c>
      <c r="R224" t="s">
        <v>407</v>
      </c>
      <c r="S224" t="s">
        <v>407</v>
      </c>
      <c r="T224" t="s">
        <v>407</v>
      </c>
      <c r="U224" t="s">
        <v>407</v>
      </c>
      <c r="V224" t="s">
        <v>407</v>
      </c>
      <c r="W224" t="s">
        <v>407</v>
      </c>
      <c r="X224" t="s">
        <v>407</v>
      </c>
      <c r="Y224" t="s">
        <v>407</v>
      </c>
      <c r="Z224" t="s">
        <v>407</v>
      </c>
      <c r="AA224" t="s">
        <v>407</v>
      </c>
      <c r="AB224" t="s">
        <v>407</v>
      </c>
      <c r="AC224" t="s">
        <v>971</v>
      </c>
      <c r="AD224" t="s">
        <v>970</v>
      </c>
      <c r="AE224">
        <v>10</v>
      </c>
      <c r="AF224">
        <v>3</v>
      </c>
      <c r="AG224">
        <v>3</v>
      </c>
      <c r="AH224" t="s">
        <v>410</v>
      </c>
      <c r="AJ224" t="s">
        <v>40</v>
      </c>
      <c r="AK224" t="s">
        <v>118</v>
      </c>
      <c r="AM224">
        <v>3973</v>
      </c>
      <c r="AN224">
        <v>316</v>
      </c>
    </row>
    <row r="225" spans="1:40" x14ac:dyDescent="0.25">
      <c r="A225" t="s">
        <v>407</v>
      </c>
      <c r="B225" t="s">
        <v>407</v>
      </c>
      <c r="C225" t="s">
        <v>407</v>
      </c>
      <c r="D225" t="s">
        <v>407</v>
      </c>
      <c r="E225" t="s">
        <v>407</v>
      </c>
      <c r="F225" t="s">
        <v>407</v>
      </c>
      <c r="G225" t="s">
        <v>407</v>
      </c>
      <c r="H225" t="s">
        <v>407</v>
      </c>
      <c r="I225" t="s">
        <v>407</v>
      </c>
      <c r="J225" t="s">
        <v>407</v>
      </c>
      <c r="K225" t="s">
        <v>407</v>
      </c>
      <c r="L225" t="s">
        <v>407</v>
      </c>
      <c r="M225" t="s">
        <v>407</v>
      </c>
      <c r="N225" t="s">
        <v>407</v>
      </c>
      <c r="O225" t="s">
        <v>407</v>
      </c>
      <c r="P225" t="s">
        <v>407</v>
      </c>
      <c r="Q225" t="s">
        <v>407</v>
      </c>
      <c r="R225" t="s">
        <v>407</v>
      </c>
      <c r="S225" t="s">
        <v>407</v>
      </c>
      <c r="T225" t="s">
        <v>407</v>
      </c>
      <c r="U225" t="s">
        <v>407</v>
      </c>
      <c r="V225" t="s">
        <v>407</v>
      </c>
      <c r="W225" t="s">
        <v>407</v>
      </c>
      <c r="X225" t="s">
        <v>407</v>
      </c>
      <c r="Y225" t="s">
        <v>407</v>
      </c>
      <c r="Z225" t="s">
        <v>407</v>
      </c>
      <c r="AA225" t="s">
        <v>407</v>
      </c>
      <c r="AB225" t="s">
        <v>407</v>
      </c>
      <c r="AC225" t="s">
        <v>971</v>
      </c>
      <c r="AD225" t="s">
        <v>970</v>
      </c>
      <c r="AE225">
        <v>10</v>
      </c>
      <c r="AF225">
        <v>4</v>
      </c>
      <c r="AH225" t="s">
        <v>408</v>
      </c>
      <c r="AJ225" t="s">
        <v>37</v>
      </c>
      <c r="AK225" t="s">
        <v>115</v>
      </c>
      <c r="AM225">
        <v>2234</v>
      </c>
      <c r="AN225">
        <v>1603</v>
      </c>
    </row>
    <row r="226" spans="1:40" x14ac:dyDescent="0.25">
      <c r="A226" t="s">
        <v>407</v>
      </c>
      <c r="B226" t="s">
        <v>407</v>
      </c>
      <c r="C226" t="s">
        <v>407</v>
      </c>
      <c r="D226" t="s">
        <v>407</v>
      </c>
      <c r="E226" t="s">
        <v>407</v>
      </c>
      <c r="F226" t="s">
        <v>407</v>
      </c>
      <c r="G226" t="s">
        <v>407</v>
      </c>
      <c r="H226" t="s">
        <v>407</v>
      </c>
      <c r="I226" t="s">
        <v>407</v>
      </c>
      <c r="J226" t="s">
        <v>407</v>
      </c>
      <c r="K226" t="s">
        <v>407</v>
      </c>
      <c r="L226" t="s">
        <v>407</v>
      </c>
      <c r="M226" t="s">
        <v>407</v>
      </c>
      <c r="N226" t="s">
        <v>407</v>
      </c>
      <c r="O226" t="s">
        <v>407</v>
      </c>
      <c r="P226" t="s">
        <v>407</v>
      </c>
      <c r="Q226" t="s">
        <v>407</v>
      </c>
      <c r="R226" t="s">
        <v>407</v>
      </c>
      <c r="S226" t="s">
        <v>407</v>
      </c>
      <c r="T226" t="s">
        <v>407</v>
      </c>
      <c r="U226" t="s">
        <v>407</v>
      </c>
      <c r="V226" t="s">
        <v>407</v>
      </c>
      <c r="W226" t="s">
        <v>407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971</v>
      </c>
      <c r="AD226" t="s">
        <v>970</v>
      </c>
      <c r="AE226">
        <v>10</v>
      </c>
      <c r="AF226">
        <v>5</v>
      </c>
      <c r="AH226" t="s">
        <v>408</v>
      </c>
      <c r="AJ226" t="s">
        <v>37</v>
      </c>
      <c r="AK226" t="s">
        <v>115</v>
      </c>
      <c r="AM226">
        <v>1713</v>
      </c>
      <c r="AN226">
        <v>343</v>
      </c>
    </row>
    <row r="227" spans="1:40" x14ac:dyDescent="0.25">
      <c r="A227" t="s">
        <v>407</v>
      </c>
      <c r="B227" t="s">
        <v>407</v>
      </c>
      <c r="C227" t="s">
        <v>407</v>
      </c>
      <c r="D227" t="s">
        <v>407</v>
      </c>
      <c r="E227" t="s">
        <v>407</v>
      </c>
      <c r="F227" t="s">
        <v>407</v>
      </c>
      <c r="G227" t="s">
        <v>407</v>
      </c>
      <c r="H227" t="s">
        <v>407</v>
      </c>
      <c r="I227" t="s">
        <v>407</v>
      </c>
      <c r="J227" t="s">
        <v>407</v>
      </c>
      <c r="K227" t="s">
        <v>407</v>
      </c>
      <c r="L227" t="s">
        <v>407</v>
      </c>
      <c r="M227" t="s">
        <v>407</v>
      </c>
      <c r="N227" t="s">
        <v>407</v>
      </c>
      <c r="O227" t="s">
        <v>407</v>
      </c>
      <c r="P227" t="s">
        <v>407</v>
      </c>
      <c r="Q227" t="s">
        <v>407</v>
      </c>
      <c r="R227" t="s">
        <v>407</v>
      </c>
      <c r="S227" t="s">
        <v>407</v>
      </c>
      <c r="T227" t="s">
        <v>407</v>
      </c>
      <c r="U227" t="s">
        <v>407</v>
      </c>
      <c r="V227" t="s">
        <v>407</v>
      </c>
      <c r="W227" t="s">
        <v>407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971</v>
      </c>
      <c r="AD227" t="s">
        <v>970</v>
      </c>
      <c r="AE227">
        <v>10</v>
      </c>
      <c r="AF227">
        <v>6</v>
      </c>
      <c r="AG227">
        <v>3</v>
      </c>
      <c r="AH227" t="s">
        <v>410</v>
      </c>
      <c r="AJ227" t="s">
        <v>40</v>
      </c>
      <c r="AK227" t="s">
        <v>118</v>
      </c>
      <c r="AM227">
        <v>2543</v>
      </c>
      <c r="AN227">
        <v>2984</v>
      </c>
    </row>
    <row r="228" spans="1:40" x14ac:dyDescent="0.25">
      <c r="A228" t="s">
        <v>407</v>
      </c>
      <c r="B228" t="s">
        <v>407</v>
      </c>
      <c r="C228" t="s">
        <v>407</v>
      </c>
      <c r="D228" t="s">
        <v>407</v>
      </c>
      <c r="E228" t="s">
        <v>407</v>
      </c>
      <c r="F228" t="s">
        <v>407</v>
      </c>
      <c r="G228" t="s">
        <v>407</v>
      </c>
      <c r="H228" t="s">
        <v>407</v>
      </c>
      <c r="I228" t="s">
        <v>407</v>
      </c>
      <c r="J228" t="s">
        <v>407</v>
      </c>
      <c r="K228" t="s">
        <v>407</v>
      </c>
      <c r="L228" t="s">
        <v>407</v>
      </c>
      <c r="M228" t="s">
        <v>407</v>
      </c>
      <c r="N228" t="s">
        <v>407</v>
      </c>
      <c r="O228" t="s">
        <v>407</v>
      </c>
      <c r="P228" t="s">
        <v>407</v>
      </c>
      <c r="Q228" t="s">
        <v>407</v>
      </c>
      <c r="R228" t="s">
        <v>407</v>
      </c>
      <c r="S228" t="s">
        <v>407</v>
      </c>
      <c r="T228" t="s">
        <v>407</v>
      </c>
      <c r="U228" t="s">
        <v>407</v>
      </c>
      <c r="V228" t="s">
        <v>407</v>
      </c>
      <c r="W228" t="s">
        <v>407</v>
      </c>
      <c r="X228" t="s">
        <v>407</v>
      </c>
      <c r="Y228" t="s">
        <v>407</v>
      </c>
      <c r="Z228" t="s">
        <v>407</v>
      </c>
      <c r="AA228" t="s">
        <v>407</v>
      </c>
      <c r="AB228" t="s">
        <v>407</v>
      </c>
      <c r="AC228" t="s">
        <v>971</v>
      </c>
      <c r="AD228" t="s">
        <v>970</v>
      </c>
      <c r="AE228">
        <v>10</v>
      </c>
      <c r="AF228">
        <v>7</v>
      </c>
      <c r="AH228" t="s">
        <v>408</v>
      </c>
      <c r="AJ228" t="s">
        <v>37</v>
      </c>
      <c r="AK228" t="s">
        <v>115</v>
      </c>
      <c r="AM228">
        <v>3482</v>
      </c>
      <c r="AN228">
        <v>2405</v>
      </c>
    </row>
    <row r="229" spans="1:40" x14ac:dyDescent="0.25">
      <c r="A229" t="s">
        <v>407</v>
      </c>
      <c r="B229" t="s">
        <v>407</v>
      </c>
      <c r="C229" t="s">
        <v>407</v>
      </c>
      <c r="D229" t="s">
        <v>407</v>
      </c>
      <c r="E229" t="s">
        <v>407</v>
      </c>
      <c r="F229" t="s">
        <v>407</v>
      </c>
      <c r="G229" t="s">
        <v>407</v>
      </c>
      <c r="H229" t="s">
        <v>407</v>
      </c>
      <c r="I229" t="s">
        <v>407</v>
      </c>
      <c r="J229" t="s">
        <v>407</v>
      </c>
      <c r="K229" t="s">
        <v>407</v>
      </c>
      <c r="L229" t="s">
        <v>407</v>
      </c>
      <c r="M229" t="s">
        <v>407</v>
      </c>
      <c r="N229" t="s">
        <v>407</v>
      </c>
      <c r="O229" t="s">
        <v>407</v>
      </c>
      <c r="P229" t="s">
        <v>407</v>
      </c>
      <c r="Q229" t="s">
        <v>407</v>
      </c>
      <c r="R229" t="s">
        <v>407</v>
      </c>
      <c r="S229" t="s">
        <v>407</v>
      </c>
      <c r="T229" t="s">
        <v>407</v>
      </c>
      <c r="U229" t="s">
        <v>407</v>
      </c>
      <c r="V229" t="s">
        <v>407</v>
      </c>
      <c r="W229" t="s">
        <v>407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971</v>
      </c>
      <c r="AD229" t="s">
        <v>970</v>
      </c>
      <c r="AE229">
        <v>10</v>
      </c>
      <c r="AF229">
        <v>8</v>
      </c>
      <c r="AH229" t="s">
        <v>408</v>
      </c>
      <c r="AJ229" t="s">
        <v>37</v>
      </c>
      <c r="AK229" t="s">
        <v>115</v>
      </c>
      <c r="AM229">
        <v>1839</v>
      </c>
      <c r="AN229">
        <v>1374</v>
      </c>
    </row>
    <row r="230" spans="1:40" x14ac:dyDescent="0.25">
      <c r="A230" t="s">
        <v>407</v>
      </c>
      <c r="B230" t="s">
        <v>407</v>
      </c>
      <c r="C230" t="s">
        <v>407</v>
      </c>
      <c r="D230" t="s">
        <v>407</v>
      </c>
      <c r="E230" t="s">
        <v>407</v>
      </c>
      <c r="F230" t="s">
        <v>407</v>
      </c>
      <c r="G230" t="s">
        <v>407</v>
      </c>
      <c r="H230" t="s">
        <v>407</v>
      </c>
      <c r="I230" t="s">
        <v>407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407</v>
      </c>
      <c r="P230" t="s">
        <v>407</v>
      </c>
      <c r="Q230" t="s">
        <v>407</v>
      </c>
      <c r="R230" t="s">
        <v>407</v>
      </c>
      <c r="S230" t="s">
        <v>407</v>
      </c>
      <c r="T230" t="s">
        <v>407</v>
      </c>
      <c r="U230" t="s">
        <v>407</v>
      </c>
      <c r="V230" t="s">
        <v>407</v>
      </c>
      <c r="W230" t="s">
        <v>407</v>
      </c>
      <c r="X230" t="s">
        <v>407</v>
      </c>
      <c r="Y230" t="s">
        <v>407</v>
      </c>
      <c r="Z230" t="s">
        <v>407</v>
      </c>
      <c r="AA230" t="s">
        <v>407</v>
      </c>
      <c r="AB230" t="s">
        <v>407</v>
      </c>
      <c r="AC230" t="s">
        <v>971</v>
      </c>
      <c r="AD230" t="s">
        <v>970</v>
      </c>
      <c r="AE230">
        <v>10</v>
      </c>
      <c r="AF230">
        <v>9</v>
      </c>
      <c r="AH230" t="s">
        <v>408</v>
      </c>
      <c r="AJ230" t="s">
        <v>37</v>
      </c>
      <c r="AK230" t="s">
        <v>115</v>
      </c>
      <c r="AM230">
        <v>2107</v>
      </c>
      <c r="AN230">
        <v>1724</v>
      </c>
    </row>
    <row r="231" spans="1:40" x14ac:dyDescent="0.25">
      <c r="A231" t="s">
        <v>407</v>
      </c>
      <c r="B231" t="s">
        <v>407</v>
      </c>
      <c r="C231" t="s">
        <v>407</v>
      </c>
      <c r="D231" t="s">
        <v>407</v>
      </c>
      <c r="E231" t="s">
        <v>407</v>
      </c>
      <c r="F231" t="s">
        <v>407</v>
      </c>
      <c r="G231" t="s">
        <v>407</v>
      </c>
      <c r="H231" t="s">
        <v>407</v>
      </c>
      <c r="I231" t="s">
        <v>407</v>
      </c>
      <c r="J231" t="s">
        <v>407</v>
      </c>
      <c r="K231" t="s">
        <v>407</v>
      </c>
      <c r="L231" t="s">
        <v>407</v>
      </c>
      <c r="M231" t="s">
        <v>407</v>
      </c>
      <c r="N231" t="s">
        <v>407</v>
      </c>
      <c r="O231" t="s">
        <v>407</v>
      </c>
      <c r="P231" t="s">
        <v>407</v>
      </c>
      <c r="Q231" t="s">
        <v>407</v>
      </c>
      <c r="R231" t="s">
        <v>407</v>
      </c>
      <c r="S231" t="s">
        <v>407</v>
      </c>
      <c r="T231" t="s">
        <v>407</v>
      </c>
      <c r="U231" t="s">
        <v>407</v>
      </c>
      <c r="V231" t="s">
        <v>407</v>
      </c>
      <c r="W231" t="s">
        <v>407</v>
      </c>
      <c r="X231" t="s">
        <v>407</v>
      </c>
      <c r="Y231" t="s">
        <v>407</v>
      </c>
      <c r="Z231" t="s">
        <v>407</v>
      </c>
      <c r="AA231" t="s">
        <v>407</v>
      </c>
      <c r="AB231" t="s">
        <v>407</v>
      </c>
      <c r="AC231" t="s">
        <v>971</v>
      </c>
      <c r="AD231" t="s">
        <v>970</v>
      </c>
      <c r="AE231">
        <v>10</v>
      </c>
      <c r="AF231">
        <v>10</v>
      </c>
      <c r="AH231" t="s">
        <v>408</v>
      </c>
      <c r="AJ231" t="s">
        <v>37</v>
      </c>
      <c r="AK231" t="s">
        <v>115</v>
      </c>
      <c r="AM231">
        <v>2632</v>
      </c>
      <c r="AN231">
        <v>1377</v>
      </c>
    </row>
    <row r="232" spans="1:40" x14ac:dyDescent="0.25">
      <c r="A232" t="s">
        <v>407</v>
      </c>
      <c r="B232" t="s">
        <v>407</v>
      </c>
      <c r="C232" t="s">
        <v>407</v>
      </c>
      <c r="D232" t="s">
        <v>407</v>
      </c>
      <c r="E232" t="s">
        <v>407</v>
      </c>
      <c r="F232" t="s">
        <v>407</v>
      </c>
      <c r="G232" t="s">
        <v>407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407</v>
      </c>
      <c r="P232" t="s">
        <v>407</v>
      </c>
      <c r="Q232" t="s">
        <v>407</v>
      </c>
      <c r="R232" t="s">
        <v>407</v>
      </c>
      <c r="S232" t="s">
        <v>407</v>
      </c>
      <c r="T232" t="s">
        <v>407</v>
      </c>
      <c r="U232" t="s">
        <v>407</v>
      </c>
      <c r="V232" t="s">
        <v>407</v>
      </c>
      <c r="W232" t="s">
        <v>407</v>
      </c>
      <c r="X232" t="s">
        <v>407</v>
      </c>
      <c r="Y232" t="s">
        <v>407</v>
      </c>
      <c r="Z232" t="s">
        <v>407</v>
      </c>
      <c r="AA232" t="s">
        <v>407</v>
      </c>
      <c r="AB232" t="s">
        <v>407</v>
      </c>
      <c r="AC232" t="s">
        <v>973</v>
      </c>
      <c r="AD232" t="s">
        <v>972</v>
      </c>
      <c r="AE232">
        <v>10</v>
      </c>
      <c r="AF232">
        <v>1</v>
      </c>
      <c r="AH232" t="s">
        <v>408</v>
      </c>
      <c r="AJ232" t="s">
        <v>37</v>
      </c>
      <c r="AK232" t="s">
        <v>115</v>
      </c>
      <c r="AM232">
        <v>3384</v>
      </c>
      <c r="AN232">
        <v>3298</v>
      </c>
    </row>
    <row r="233" spans="1:40" x14ac:dyDescent="0.25">
      <c r="A233" t="s">
        <v>407</v>
      </c>
      <c r="B233" t="s">
        <v>407</v>
      </c>
      <c r="C233" t="s">
        <v>407</v>
      </c>
      <c r="D233" t="s">
        <v>407</v>
      </c>
      <c r="E233" t="s">
        <v>407</v>
      </c>
      <c r="F233" t="s">
        <v>407</v>
      </c>
      <c r="G233" t="s">
        <v>407</v>
      </c>
      <c r="H233" t="s">
        <v>407</v>
      </c>
      <c r="I233" t="s">
        <v>407</v>
      </c>
      <c r="J233" t="s">
        <v>407</v>
      </c>
      <c r="K233" t="s">
        <v>407</v>
      </c>
      <c r="L233" t="s">
        <v>407</v>
      </c>
      <c r="M233" t="s">
        <v>407</v>
      </c>
      <c r="N233" t="s">
        <v>407</v>
      </c>
      <c r="O233" t="s">
        <v>407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407</v>
      </c>
      <c r="AC233" t="s">
        <v>973</v>
      </c>
      <c r="AD233" t="s">
        <v>972</v>
      </c>
      <c r="AE233">
        <v>10</v>
      </c>
      <c r="AF233">
        <v>2</v>
      </c>
      <c r="AH233" t="s">
        <v>408</v>
      </c>
      <c r="AJ233" t="s">
        <v>37</v>
      </c>
      <c r="AK233" t="s">
        <v>115</v>
      </c>
      <c r="AM233">
        <v>1831</v>
      </c>
      <c r="AN233">
        <v>2206</v>
      </c>
    </row>
    <row r="234" spans="1:40" x14ac:dyDescent="0.25">
      <c r="A234" t="s">
        <v>407</v>
      </c>
      <c r="B234" t="s">
        <v>407</v>
      </c>
      <c r="C234" t="s">
        <v>407</v>
      </c>
      <c r="D234" t="s">
        <v>407</v>
      </c>
      <c r="E234" t="s">
        <v>407</v>
      </c>
      <c r="F234" t="s">
        <v>407</v>
      </c>
      <c r="G234" t="s">
        <v>407</v>
      </c>
      <c r="H234" t="s">
        <v>407</v>
      </c>
      <c r="I234" t="s">
        <v>407</v>
      </c>
      <c r="J234" t="s">
        <v>407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407</v>
      </c>
      <c r="Q234" t="s">
        <v>407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973</v>
      </c>
      <c r="AD234" t="s">
        <v>972</v>
      </c>
      <c r="AE234">
        <v>10</v>
      </c>
      <c r="AF234">
        <v>3</v>
      </c>
      <c r="AG234">
        <v>3</v>
      </c>
      <c r="AH234" t="s">
        <v>410</v>
      </c>
      <c r="AJ234" t="s">
        <v>40</v>
      </c>
      <c r="AK234" t="s">
        <v>118</v>
      </c>
      <c r="AM234">
        <v>3726</v>
      </c>
      <c r="AN234">
        <v>1665</v>
      </c>
    </row>
    <row r="235" spans="1:40" x14ac:dyDescent="0.25">
      <c r="A235" t="s">
        <v>407</v>
      </c>
      <c r="B235" t="s">
        <v>407</v>
      </c>
      <c r="C235" t="s">
        <v>407</v>
      </c>
      <c r="D235" t="s">
        <v>407</v>
      </c>
      <c r="E235" t="s">
        <v>407</v>
      </c>
      <c r="F235" t="s">
        <v>407</v>
      </c>
      <c r="G235" t="s">
        <v>407</v>
      </c>
      <c r="H235" t="s">
        <v>407</v>
      </c>
      <c r="I235" t="s">
        <v>407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973</v>
      </c>
      <c r="AD235" t="s">
        <v>972</v>
      </c>
      <c r="AE235">
        <v>10</v>
      </c>
      <c r="AF235">
        <v>4</v>
      </c>
      <c r="AH235" t="s">
        <v>408</v>
      </c>
      <c r="AJ235" t="s">
        <v>37</v>
      </c>
      <c r="AK235" t="s">
        <v>115</v>
      </c>
      <c r="AM235">
        <v>2418</v>
      </c>
      <c r="AN235">
        <v>2062</v>
      </c>
    </row>
    <row r="236" spans="1:40" x14ac:dyDescent="0.25">
      <c r="A236" t="s">
        <v>407</v>
      </c>
      <c r="B236" t="s">
        <v>407</v>
      </c>
      <c r="C236" t="s">
        <v>407</v>
      </c>
      <c r="D236" t="s">
        <v>407</v>
      </c>
      <c r="E236" t="s">
        <v>407</v>
      </c>
      <c r="F236" t="s">
        <v>407</v>
      </c>
      <c r="G236" t="s">
        <v>407</v>
      </c>
      <c r="H236" t="s">
        <v>407</v>
      </c>
      <c r="I236" t="s">
        <v>407</v>
      </c>
      <c r="J236" t="s">
        <v>407</v>
      </c>
      <c r="K236" t="s">
        <v>407</v>
      </c>
      <c r="L236" t="s">
        <v>407</v>
      </c>
      <c r="M236" t="s">
        <v>407</v>
      </c>
      <c r="N236" t="s">
        <v>407</v>
      </c>
      <c r="O236" t="s">
        <v>407</v>
      </c>
      <c r="P236" t="s">
        <v>407</v>
      </c>
      <c r="Q236" t="s">
        <v>407</v>
      </c>
      <c r="R236" t="s">
        <v>407</v>
      </c>
      <c r="S236" t="s">
        <v>407</v>
      </c>
      <c r="T236" t="s">
        <v>407</v>
      </c>
      <c r="U236" t="s">
        <v>407</v>
      </c>
      <c r="V236" t="s">
        <v>407</v>
      </c>
      <c r="W236" t="s">
        <v>407</v>
      </c>
      <c r="X236" t="s">
        <v>407</v>
      </c>
      <c r="Y236" t="s">
        <v>407</v>
      </c>
      <c r="Z236" t="s">
        <v>407</v>
      </c>
      <c r="AA236" t="s">
        <v>407</v>
      </c>
      <c r="AB236" t="s">
        <v>407</v>
      </c>
      <c r="AC236" t="s">
        <v>973</v>
      </c>
      <c r="AD236" t="s">
        <v>972</v>
      </c>
      <c r="AE236">
        <v>10</v>
      </c>
      <c r="AF236">
        <v>5</v>
      </c>
      <c r="AG236">
        <v>3</v>
      </c>
      <c r="AH236" t="s">
        <v>410</v>
      </c>
      <c r="AJ236" t="s">
        <v>40</v>
      </c>
      <c r="AK236" t="s">
        <v>118</v>
      </c>
      <c r="AM236">
        <v>3210</v>
      </c>
      <c r="AN236">
        <v>748</v>
      </c>
    </row>
    <row r="237" spans="1:40" x14ac:dyDescent="0.25">
      <c r="A237" t="s">
        <v>407</v>
      </c>
      <c r="B237" t="s">
        <v>407</v>
      </c>
      <c r="C237" t="s">
        <v>407</v>
      </c>
      <c r="D237" t="s">
        <v>407</v>
      </c>
      <c r="E237" t="s">
        <v>407</v>
      </c>
      <c r="F237" t="s">
        <v>407</v>
      </c>
      <c r="G237" t="s">
        <v>407</v>
      </c>
      <c r="H237" t="s">
        <v>407</v>
      </c>
      <c r="I237" t="s">
        <v>407</v>
      </c>
      <c r="J237" t="s">
        <v>407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407</v>
      </c>
      <c r="Q237" t="s">
        <v>407</v>
      </c>
      <c r="R237" t="s">
        <v>407</v>
      </c>
      <c r="S237" t="s">
        <v>407</v>
      </c>
      <c r="T237" t="s">
        <v>407</v>
      </c>
      <c r="U237" t="s">
        <v>407</v>
      </c>
      <c r="V237" t="s">
        <v>407</v>
      </c>
      <c r="W237" t="s">
        <v>407</v>
      </c>
      <c r="X237" t="s">
        <v>407</v>
      </c>
      <c r="Y237" t="s">
        <v>407</v>
      </c>
      <c r="Z237" t="s">
        <v>407</v>
      </c>
      <c r="AA237" t="s">
        <v>407</v>
      </c>
      <c r="AB237" t="s">
        <v>407</v>
      </c>
      <c r="AC237" t="s">
        <v>973</v>
      </c>
      <c r="AD237" t="s">
        <v>972</v>
      </c>
      <c r="AE237">
        <v>10</v>
      </c>
      <c r="AF237">
        <v>6</v>
      </c>
      <c r="AH237" t="s">
        <v>408</v>
      </c>
      <c r="AJ237" t="s">
        <v>37</v>
      </c>
      <c r="AK237" t="s">
        <v>115</v>
      </c>
      <c r="AM237">
        <v>2487</v>
      </c>
      <c r="AN237">
        <v>1068</v>
      </c>
    </row>
    <row r="238" spans="1:40" x14ac:dyDescent="0.25">
      <c r="A238" t="s">
        <v>407</v>
      </c>
      <c r="B238" t="s">
        <v>407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  <c r="R238" t="s">
        <v>407</v>
      </c>
      <c r="S238" t="s">
        <v>407</v>
      </c>
      <c r="T238" t="s">
        <v>407</v>
      </c>
      <c r="U238" t="s">
        <v>407</v>
      </c>
      <c r="V238" t="s">
        <v>407</v>
      </c>
      <c r="W238" t="s">
        <v>407</v>
      </c>
      <c r="X238" t="s">
        <v>407</v>
      </c>
      <c r="Y238" t="s">
        <v>407</v>
      </c>
      <c r="Z238" t="s">
        <v>407</v>
      </c>
      <c r="AA238" t="s">
        <v>407</v>
      </c>
      <c r="AB238" t="s">
        <v>407</v>
      </c>
      <c r="AC238" t="s">
        <v>973</v>
      </c>
      <c r="AD238" t="s">
        <v>972</v>
      </c>
      <c r="AE238">
        <v>10</v>
      </c>
      <c r="AF238">
        <v>7</v>
      </c>
      <c r="AH238" t="s">
        <v>408</v>
      </c>
      <c r="AJ238" t="s">
        <v>37</v>
      </c>
      <c r="AK238" t="s">
        <v>115</v>
      </c>
      <c r="AM238">
        <v>2063</v>
      </c>
      <c r="AN238">
        <v>1327</v>
      </c>
    </row>
    <row r="239" spans="1:40" x14ac:dyDescent="0.25">
      <c r="A239" t="s">
        <v>407</v>
      </c>
      <c r="B239" t="s">
        <v>407</v>
      </c>
      <c r="C239" t="s">
        <v>407</v>
      </c>
      <c r="D239" t="s">
        <v>407</v>
      </c>
      <c r="E239" t="s">
        <v>407</v>
      </c>
      <c r="F239" t="s">
        <v>407</v>
      </c>
      <c r="G239" t="s">
        <v>407</v>
      </c>
      <c r="H239" t="s">
        <v>407</v>
      </c>
      <c r="I239" t="s">
        <v>407</v>
      </c>
      <c r="J239" t="s">
        <v>407</v>
      </c>
      <c r="K239" t="s">
        <v>407</v>
      </c>
      <c r="L239" t="s">
        <v>407</v>
      </c>
      <c r="M239" t="s">
        <v>407</v>
      </c>
      <c r="N239" t="s">
        <v>407</v>
      </c>
      <c r="O239" t="s">
        <v>407</v>
      </c>
      <c r="P239" t="s">
        <v>407</v>
      </c>
      <c r="Q239" t="s">
        <v>407</v>
      </c>
      <c r="R239" t="s">
        <v>407</v>
      </c>
      <c r="S239" t="s">
        <v>407</v>
      </c>
      <c r="T239" t="s">
        <v>407</v>
      </c>
      <c r="U239" t="s">
        <v>407</v>
      </c>
      <c r="V239" t="s">
        <v>407</v>
      </c>
      <c r="W239" t="s">
        <v>407</v>
      </c>
      <c r="X239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973</v>
      </c>
      <c r="AD239" t="s">
        <v>972</v>
      </c>
      <c r="AE239">
        <v>10</v>
      </c>
      <c r="AF239">
        <v>8</v>
      </c>
      <c r="AH239" t="s">
        <v>408</v>
      </c>
      <c r="AJ239" t="s">
        <v>37</v>
      </c>
      <c r="AK239" t="s">
        <v>115</v>
      </c>
      <c r="AM239">
        <v>2805</v>
      </c>
      <c r="AN239">
        <v>1174</v>
      </c>
    </row>
    <row r="240" spans="1:40" x14ac:dyDescent="0.25">
      <c r="A240" t="s">
        <v>407</v>
      </c>
      <c r="B240" t="s">
        <v>407</v>
      </c>
      <c r="C240" t="s">
        <v>407</v>
      </c>
      <c r="D240" t="s">
        <v>407</v>
      </c>
      <c r="E240" t="s">
        <v>407</v>
      </c>
      <c r="F240" t="s">
        <v>407</v>
      </c>
      <c r="G240" t="s">
        <v>407</v>
      </c>
      <c r="H240" t="s">
        <v>407</v>
      </c>
      <c r="I240" t="s">
        <v>407</v>
      </c>
      <c r="J240" t="s">
        <v>407</v>
      </c>
      <c r="K240" t="s">
        <v>407</v>
      </c>
      <c r="L240" t="s">
        <v>407</v>
      </c>
      <c r="M240" t="s">
        <v>407</v>
      </c>
      <c r="N240" t="s">
        <v>407</v>
      </c>
      <c r="O240" t="s">
        <v>407</v>
      </c>
      <c r="P240" t="s">
        <v>407</v>
      </c>
      <c r="Q240" t="s">
        <v>407</v>
      </c>
      <c r="R240" t="s">
        <v>407</v>
      </c>
      <c r="S240" t="s">
        <v>407</v>
      </c>
      <c r="T240" t="s">
        <v>407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407</v>
      </c>
      <c r="AA240" t="s">
        <v>407</v>
      </c>
      <c r="AB240" t="s">
        <v>407</v>
      </c>
      <c r="AC240" t="s">
        <v>973</v>
      </c>
      <c r="AD240" t="s">
        <v>972</v>
      </c>
      <c r="AE240">
        <v>10</v>
      </c>
      <c r="AF240">
        <v>9</v>
      </c>
      <c r="AH240" t="s">
        <v>408</v>
      </c>
      <c r="AJ240" t="s">
        <v>37</v>
      </c>
      <c r="AK240" t="s">
        <v>115</v>
      </c>
      <c r="AM240">
        <v>1814</v>
      </c>
      <c r="AN240">
        <v>2679</v>
      </c>
    </row>
    <row r="241" spans="1:40" x14ac:dyDescent="0.25">
      <c r="A241" t="s">
        <v>407</v>
      </c>
      <c r="B241" t="s">
        <v>407</v>
      </c>
      <c r="C241" t="s">
        <v>407</v>
      </c>
      <c r="D241" t="s">
        <v>407</v>
      </c>
      <c r="E241" t="s">
        <v>407</v>
      </c>
      <c r="F241" t="s">
        <v>407</v>
      </c>
      <c r="G241" t="s">
        <v>407</v>
      </c>
      <c r="H241" t="s">
        <v>407</v>
      </c>
      <c r="I241" t="s">
        <v>407</v>
      </c>
      <c r="J241" t="s">
        <v>407</v>
      </c>
      <c r="K241" t="s">
        <v>407</v>
      </c>
      <c r="L241" t="s">
        <v>407</v>
      </c>
      <c r="M241" t="s">
        <v>407</v>
      </c>
      <c r="N241" t="s">
        <v>407</v>
      </c>
      <c r="O241" t="s">
        <v>407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V241" t="s">
        <v>407</v>
      </c>
      <c r="W241" t="s">
        <v>407</v>
      </c>
      <c r="X241" t="s">
        <v>407</v>
      </c>
      <c r="Y241" t="s">
        <v>407</v>
      </c>
      <c r="Z241" t="s">
        <v>407</v>
      </c>
      <c r="AA241" t="s">
        <v>407</v>
      </c>
      <c r="AB241" t="s">
        <v>407</v>
      </c>
      <c r="AC241" t="s">
        <v>973</v>
      </c>
      <c r="AD241" t="s">
        <v>972</v>
      </c>
      <c r="AE241">
        <v>10</v>
      </c>
      <c r="AF241">
        <v>10</v>
      </c>
      <c r="AG241">
        <v>3</v>
      </c>
      <c r="AH241" t="s">
        <v>410</v>
      </c>
      <c r="AJ241" t="s">
        <v>40</v>
      </c>
      <c r="AK241" t="s">
        <v>118</v>
      </c>
      <c r="AM241">
        <v>1858</v>
      </c>
      <c r="AN241">
        <v>1968</v>
      </c>
    </row>
    <row r="242" spans="1:40" x14ac:dyDescent="0.25">
      <c r="A242" t="s">
        <v>407</v>
      </c>
      <c r="B242" t="s">
        <v>407</v>
      </c>
      <c r="C242" t="s">
        <v>407</v>
      </c>
      <c r="D242" t="s">
        <v>407</v>
      </c>
      <c r="E242" t="s">
        <v>407</v>
      </c>
      <c r="F242" t="s">
        <v>407</v>
      </c>
      <c r="G242" t="s">
        <v>407</v>
      </c>
      <c r="H242" t="s">
        <v>407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t="s">
        <v>407</v>
      </c>
      <c r="P242" t="s">
        <v>407</v>
      </c>
      <c r="Q242" t="s">
        <v>407</v>
      </c>
      <c r="R242" t="s">
        <v>407</v>
      </c>
      <c r="S242" t="s">
        <v>407</v>
      </c>
      <c r="T242" t="s">
        <v>407</v>
      </c>
      <c r="U242" t="s">
        <v>407</v>
      </c>
      <c r="V242" t="s">
        <v>407</v>
      </c>
      <c r="W242" t="s">
        <v>407</v>
      </c>
      <c r="X242" t="s">
        <v>407</v>
      </c>
      <c r="Y242" t="s">
        <v>407</v>
      </c>
      <c r="Z242" t="s">
        <v>407</v>
      </c>
      <c r="AA242" t="s">
        <v>407</v>
      </c>
      <c r="AB242" t="s">
        <v>407</v>
      </c>
      <c r="AC242" t="s">
        <v>975</v>
      </c>
      <c r="AD242" t="s">
        <v>974</v>
      </c>
      <c r="AE242">
        <v>10</v>
      </c>
      <c r="AF242">
        <v>1</v>
      </c>
      <c r="AH242" t="s">
        <v>609</v>
      </c>
      <c r="AJ242" t="s">
        <v>262</v>
      </c>
      <c r="AK242" t="s">
        <v>116</v>
      </c>
      <c r="AM242">
        <v>2319</v>
      </c>
      <c r="AN242">
        <v>312</v>
      </c>
    </row>
    <row r="243" spans="1:40" x14ac:dyDescent="0.25">
      <c r="A243" t="s">
        <v>407</v>
      </c>
      <c r="B243" t="s">
        <v>407</v>
      </c>
      <c r="C243" t="s">
        <v>407</v>
      </c>
      <c r="D243" t="s">
        <v>407</v>
      </c>
      <c r="E243" t="s">
        <v>407</v>
      </c>
      <c r="F243" t="s">
        <v>407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L243" t="s">
        <v>407</v>
      </c>
      <c r="M243" t="s">
        <v>407</v>
      </c>
      <c r="N243" t="s">
        <v>407</v>
      </c>
      <c r="O243" t="s">
        <v>407</v>
      </c>
      <c r="P243" t="s">
        <v>407</v>
      </c>
      <c r="Q243" t="s">
        <v>407</v>
      </c>
      <c r="R243" t="s">
        <v>407</v>
      </c>
      <c r="S243" t="s">
        <v>407</v>
      </c>
      <c r="T243" t="s">
        <v>407</v>
      </c>
      <c r="U243" t="s">
        <v>407</v>
      </c>
      <c r="V243" t="s">
        <v>407</v>
      </c>
      <c r="W243" t="s">
        <v>407</v>
      </c>
      <c r="X243" t="s">
        <v>407</v>
      </c>
      <c r="Y243" t="s">
        <v>407</v>
      </c>
      <c r="Z243" t="s">
        <v>407</v>
      </c>
      <c r="AA243" t="s">
        <v>407</v>
      </c>
      <c r="AB243" t="s">
        <v>407</v>
      </c>
      <c r="AC243" t="s">
        <v>975</v>
      </c>
      <c r="AD243" t="s">
        <v>974</v>
      </c>
      <c r="AE243">
        <v>10</v>
      </c>
      <c r="AF243">
        <v>2</v>
      </c>
      <c r="AH243" t="s">
        <v>408</v>
      </c>
      <c r="AJ243" t="s">
        <v>37</v>
      </c>
      <c r="AK243" t="s">
        <v>115</v>
      </c>
      <c r="AM243">
        <v>1253</v>
      </c>
      <c r="AN243">
        <v>487</v>
      </c>
    </row>
    <row r="244" spans="1:40" x14ac:dyDescent="0.25">
      <c r="A244" t="s">
        <v>407</v>
      </c>
      <c r="B244" t="s">
        <v>407</v>
      </c>
      <c r="C244" t="s">
        <v>407</v>
      </c>
      <c r="D244" t="s">
        <v>407</v>
      </c>
      <c r="E244" t="s">
        <v>407</v>
      </c>
      <c r="F244" t="s">
        <v>407</v>
      </c>
      <c r="G244" t="s">
        <v>407</v>
      </c>
      <c r="H244" t="s">
        <v>407</v>
      </c>
      <c r="I244" t="s">
        <v>407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407</v>
      </c>
      <c r="P244" t="s">
        <v>407</v>
      </c>
      <c r="Q244" t="s">
        <v>407</v>
      </c>
      <c r="R244" t="s">
        <v>407</v>
      </c>
      <c r="S244" t="s">
        <v>407</v>
      </c>
      <c r="T244" t="s">
        <v>407</v>
      </c>
      <c r="U244" t="s">
        <v>407</v>
      </c>
      <c r="V244" t="s">
        <v>407</v>
      </c>
      <c r="W244" t="s">
        <v>407</v>
      </c>
      <c r="X244" t="s">
        <v>407</v>
      </c>
      <c r="Y244" t="s">
        <v>407</v>
      </c>
      <c r="Z244" t="s">
        <v>407</v>
      </c>
      <c r="AA244" t="s">
        <v>407</v>
      </c>
      <c r="AB244" t="s">
        <v>407</v>
      </c>
      <c r="AC244" t="s">
        <v>975</v>
      </c>
      <c r="AD244" t="s">
        <v>974</v>
      </c>
      <c r="AE244">
        <v>10</v>
      </c>
      <c r="AF244">
        <v>3</v>
      </c>
      <c r="AH244" t="s">
        <v>411</v>
      </c>
      <c r="AJ244" t="s">
        <v>41</v>
      </c>
      <c r="AK244" t="s">
        <v>119</v>
      </c>
      <c r="AM244">
        <v>4015</v>
      </c>
      <c r="AN244">
        <v>1380</v>
      </c>
    </row>
    <row r="245" spans="1:40" x14ac:dyDescent="0.25">
      <c r="A245" t="s">
        <v>407</v>
      </c>
      <c r="B245" t="s">
        <v>407</v>
      </c>
      <c r="C245" t="s">
        <v>407</v>
      </c>
      <c r="D245" t="s">
        <v>407</v>
      </c>
      <c r="E245" t="s">
        <v>407</v>
      </c>
      <c r="F245" t="s">
        <v>407</v>
      </c>
      <c r="G245" t="s">
        <v>407</v>
      </c>
      <c r="H245" t="s">
        <v>407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407</v>
      </c>
      <c r="O245" t="s">
        <v>407</v>
      </c>
      <c r="P245" t="s">
        <v>407</v>
      </c>
      <c r="Q245" t="s">
        <v>407</v>
      </c>
      <c r="R245" t="s">
        <v>407</v>
      </c>
      <c r="S245" t="s">
        <v>407</v>
      </c>
      <c r="T245" t="s">
        <v>407</v>
      </c>
      <c r="U245" t="s">
        <v>407</v>
      </c>
      <c r="V245" t="s">
        <v>407</v>
      </c>
      <c r="W245" t="s">
        <v>407</v>
      </c>
      <c r="X245" t="s">
        <v>407</v>
      </c>
      <c r="Y245" t="s">
        <v>407</v>
      </c>
      <c r="Z245" t="s">
        <v>407</v>
      </c>
      <c r="AA245" t="s">
        <v>407</v>
      </c>
      <c r="AB245" t="s">
        <v>407</v>
      </c>
      <c r="AC245" t="s">
        <v>975</v>
      </c>
      <c r="AD245" t="s">
        <v>974</v>
      </c>
      <c r="AE245">
        <v>10</v>
      </c>
      <c r="AF245">
        <v>4</v>
      </c>
      <c r="AG245">
        <v>3</v>
      </c>
      <c r="AH245" t="s">
        <v>410</v>
      </c>
      <c r="AJ245" t="s">
        <v>40</v>
      </c>
      <c r="AK245" t="s">
        <v>118</v>
      </c>
      <c r="AM245">
        <v>2799</v>
      </c>
      <c r="AN245">
        <v>2467</v>
      </c>
    </row>
    <row r="246" spans="1:40" x14ac:dyDescent="0.25">
      <c r="A246" t="s">
        <v>407</v>
      </c>
      <c r="B246" t="s">
        <v>407</v>
      </c>
      <c r="C246" t="s">
        <v>407</v>
      </c>
      <c r="D246" t="s">
        <v>407</v>
      </c>
      <c r="E246" t="s">
        <v>407</v>
      </c>
      <c r="F246" t="s">
        <v>407</v>
      </c>
      <c r="G246" t="s">
        <v>407</v>
      </c>
      <c r="H246" t="s">
        <v>407</v>
      </c>
      <c r="I246" t="s">
        <v>407</v>
      </c>
      <c r="J246" t="s">
        <v>407</v>
      </c>
      <c r="K246" t="s">
        <v>407</v>
      </c>
      <c r="L246" t="s">
        <v>407</v>
      </c>
      <c r="M246" t="s">
        <v>407</v>
      </c>
      <c r="N246" t="s">
        <v>407</v>
      </c>
      <c r="O246" t="s">
        <v>407</v>
      </c>
      <c r="P246" t="s">
        <v>407</v>
      </c>
      <c r="Q246" t="s">
        <v>407</v>
      </c>
      <c r="R246" t="s">
        <v>407</v>
      </c>
      <c r="S246" t="s">
        <v>407</v>
      </c>
      <c r="T246" t="s">
        <v>407</v>
      </c>
      <c r="U246" t="s">
        <v>407</v>
      </c>
      <c r="V246" t="s">
        <v>407</v>
      </c>
      <c r="W246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975</v>
      </c>
      <c r="AD246" t="s">
        <v>974</v>
      </c>
      <c r="AE246">
        <v>10</v>
      </c>
      <c r="AF246">
        <v>5</v>
      </c>
      <c r="AH246" t="s">
        <v>411</v>
      </c>
      <c r="AJ246" t="s">
        <v>41</v>
      </c>
      <c r="AK246" t="s">
        <v>119</v>
      </c>
      <c r="AM246">
        <v>1657</v>
      </c>
      <c r="AN246">
        <v>2679</v>
      </c>
    </row>
    <row r="247" spans="1:40" x14ac:dyDescent="0.25">
      <c r="A247" t="s">
        <v>407</v>
      </c>
      <c r="B247" t="s">
        <v>407</v>
      </c>
      <c r="C247" t="s">
        <v>407</v>
      </c>
      <c r="D247" t="s">
        <v>407</v>
      </c>
      <c r="E247" t="s">
        <v>407</v>
      </c>
      <c r="F247" t="s">
        <v>407</v>
      </c>
      <c r="G247" t="s">
        <v>407</v>
      </c>
      <c r="H247" t="s">
        <v>407</v>
      </c>
      <c r="I247" t="s">
        <v>407</v>
      </c>
      <c r="J247" t="s">
        <v>407</v>
      </c>
      <c r="K247" t="s">
        <v>407</v>
      </c>
      <c r="L247" t="s">
        <v>407</v>
      </c>
      <c r="M247" t="s">
        <v>407</v>
      </c>
      <c r="N247" t="s">
        <v>407</v>
      </c>
      <c r="O247" t="s">
        <v>407</v>
      </c>
      <c r="P247" t="s">
        <v>407</v>
      </c>
      <c r="Q247" t="s">
        <v>407</v>
      </c>
      <c r="R247" t="s">
        <v>407</v>
      </c>
      <c r="S247" t="s">
        <v>407</v>
      </c>
      <c r="T247" t="s">
        <v>407</v>
      </c>
      <c r="U247" t="s">
        <v>407</v>
      </c>
      <c r="V247" t="s">
        <v>407</v>
      </c>
      <c r="W247" t="s">
        <v>407</v>
      </c>
      <c r="X247" t="s">
        <v>407</v>
      </c>
      <c r="Y247" t="s">
        <v>407</v>
      </c>
      <c r="Z247" t="s">
        <v>407</v>
      </c>
      <c r="AA247" t="s">
        <v>407</v>
      </c>
      <c r="AB247" t="s">
        <v>407</v>
      </c>
      <c r="AC247" t="s">
        <v>975</v>
      </c>
      <c r="AD247" t="s">
        <v>974</v>
      </c>
      <c r="AE247">
        <v>10</v>
      </c>
      <c r="AF247">
        <v>6</v>
      </c>
      <c r="AG247">
        <v>3</v>
      </c>
      <c r="AH247" t="s">
        <v>410</v>
      </c>
      <c r="AJ247" t="s">
        <v>40</v>
      </c>
      <c r="AK247" t="s">
        <v>118</v>
      </c>
      <c r="AM247">
        <v>1246</v>
      </c>
      <c r="AN247">
        <v>1807</v>
      </c>
    </row>
    <row r="248" spans="1:40" x14ac:dyDescent="0.25">
      <c r="A248" t="s">
        <v>407</v>
      </c>
      <c r="B248" t="s">
        <v>407</v>
      </c>
      <c r="C248" t="s">
        <v>407</v>
      </c>
      <c r="D248" t="s">
        <v>407</v>
      </c>
      <c r="E248" t="s">
        <v>407</v>
      </c>
      <c r="F248" t="s">
        <v>407</v>
      </c>
      <c r="G248" t="s">
        <v>407</v>
      </c>
      <c r="H248" t="s">
        <v>407</v>
      </c>
      <c r="I248" t="s">
        <v>407</v>
      </c>
      <c r="J248" t="s">
        <v>407</v>
      </c>
      <c r="K248" t="s">
        <v>407</v>
      </c>
      <c r="L248" t="s">
        <v>407</v>
      </c>
      <c r="M248" t="s">
        <v>407</v>
      </c>
      <c r="N248" t="s">
        <v>407</v>
      </c>
      <c r="O248" t="s">
        <v>407</v>
      </c>
      <c r="P248" t="s">
        <v>407</v>
      </c>
      <c r="Q248" t="s">
        <v>407</v>
      </c>
      <c r="R248" t="s">
        <v>407</v>
      </c>
      <c r="S248" t="s">
        <v>407</v>
      </c>
      <c r="T248" t="s">
        <v>407</v>
      </c>
      <c r="U248" t="s">
        <v>407</v>
      </c>
      <c r="V248" t="s">
        <v>407</v>
      </c>
      <c r="W248" t="s">
        <v>407</v>
      </c>
      <c r="X248" t="s">
        <v>407</v>
      </c>
      <c r="Y248" t="s">
        <v>407</v>
      </c>
      <c r="Z248" t="s">
        <v>407</v>
      </c>
      <c r="AA248" t="s">
        <v>407</v>
      </c>
      <c r="AB248" t="s">
        <v>407</v>
      </c>
      <c r="AC248" t="s">
        <v>975</v>
      </c>
      <c r="AD248" t="s">
        <v>974</v>
      </c>
      <c r="AE248">
        <v>10</v>
      </c>
      <c r="AF248">
        <v>7</v>
      </c>
      <c r="AH248" t="s">
        <v>415</v>
      </c>
      <c r="AJ248" t="s">
        <v>44</v>
      </c>
      <c r="AK248" t="s">
        <v>120</v>
      </c>
      <c r="AM248">
        <v>1400</v>
      </c>
      <c r="AN248">
        <v>1171</v>
      </c>
    </row>
    <row r="249" spans="1:40" x14ac:dyDescent="0.25">
      <c r="A249" t="s">
        <v>407</v>
      </c>
      <c r="B249" t="s">
        <v>407</v>
      </c>
      <c r="C249" t="s">
        <v>407</v>
      </c>
      <c r="D249" t="s">
        <v>407</v>
      </c>
      <c r="E249" t="s">
        <v>407</v>
      </c>
      <c r="F249" t="s">
        <v>407</v>
      </c>
      <c r="G249" t="s">
        <v>407</v>
      </c>
      <c r="H249" t="s">
        <v>407</v>
      </c>
      <c r="I249" t="s">
        <v>407</v>
      </c>
      <c r="J249" t="s">
        <v>407</v>
      </c>
      <c r="K249" t="s">
        <v>407</v>
      </c>
      <c r="L249" t="s">
        <v>407</v>
      </c>
      <c r="M249" t="s">
        <v>407</v>
      </c>
      <c r="N249" t="s">
        <v>407</v>
      </c>
      <c r="O249" t="s">
        <v>407</v>
      </c>
      <c r="P249" t="s">
        <v>407</v>
      </c>
      <c r="Q249" t="s">
        <v>407</v>
      </c>
      <c r="R249" t="s">
        <v>407</v>
      </c>
      <c r="S249" t="s">
        <v>407</v>
      </c>
      <c r="T249" t="s">
        <v>407</v>
      </c>
      <c r="U249" t="s">
        <v>407</v>
      </c>
      <c r="V249" t="s">
        <v>407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407</v>
      </c>
      <c r="AC249" t="s">
        <v>975</v>
      </c>
      <c r="AD249" t="s">
        <v>974</v>
      </c>
      <c r="AE249">
        <v>10</v>
      </c>
      <c r="AF249">
        <v>8</v>
      </c>
      <c r="AH249" t="s">
        <v>408</v>
      </c>
      <c r="AJ249" t="s">
        <v>37</v>
      </c>
      <c r="AK249" t="s">
        <v>115</v>
      </c>
      <c r="AM249">
        <v>4086</v>
      </c>
      <c r="AN249">
        <v>2478</v>
      </c>
    </row>
    <row r="250" spans="1:40" x14ac:dyDescent="0.25">
      <c r="A250" t="s">
        <v>407</v>
      </c>
      <c r="B250" t="s">
        <v>407</v>
      </c>
      <c r="C250" t="s">
        <v>407</v>
      </c>
      <c r="D250" t="s">
        <v>407</v>
      </c>
      <c r="E250" t="s">
        <v>407</v>
      </c>
      <c r="F250" t="s">
        <v>407</v>
      </c>
      <c r="G250" t="s">
        <v>407</v>
      </c>
      <c r="H250" t="s">
        <v>407</v>
      </c>
      <c r="I250" t="s">
        <v>407</v>
      </c>
      <c r="J250" t="s">
        <v>407</v>
      </c>
      <c r="K250" t="s">
        <v>407</v>
      </c>
      <c r="L250" t="s">
        <v>407</v>
      </c>
      <c r="M250" t="s">
        <v>407</v>
      </c>
      <c r="N250" t="s">
        <v>407</v>
      </c>
      <c r="O250" t="s">
        <v>407</v>
      </c>
      <c r="P250" t="s">
        <v>407</v>
      </c>
      <c r="Q250" t="s">
        <v>407</v>
      </c>
      <c r="R250" t="s">
        <v>407</v>
      </c>
      <c r="S250" t="s">
        <v>407</v>
      </c>
      <c r="T250" t="s">
        <v>407</v>
      </c>
      <c r="U250" t="s">
        <v>407</v>
      </c>
      <c r="V250" t="s">
        <v>407</v>
      </c>
      <c r="W250" t="s">
        <v>407</v>
      </c>
      <c r="X250" t="s">
        <v>407</v>
      </c>
      <c r="Y250" t="s">
        <v>407</v>
      </c>
      <c r="Z250" t="s">
        <v>407</v>
      </c>
      <c r="AA250" t="s">
        <v>407</v>
      </c>
      <c r="AB250" t="s">
        <v>407</v>
      </c>
      <c r="AC250" t="s">
        <v>975</v>
      </c>
      <c r="AD250" t="s">
        <v>974</v>
      </c>
      <c r="AE250">
        <v>10</v>
      </c>
      <c r="AF250">
        <v>9</v>
      </c>
      <c r="AH250" t="s">
        <v>408</v>
      </c>
      <c r="AJ250" t="s">
        <v>37</v>
      </c>
      <c r="AK250" t="s">
        <v>115</v>
      </c>
      <c r="AM250">
        <v>4134</v>
      </c>
      <c r="AN250">
        <v>2412</v>
      </c>
    </row>
    <row r="251" spans="1:40" x14ac:dyDescent="0.25">
      <c r="A251" t="s">
        <v>407</v>
      </c>
      <c r="B251" t="s">
        <v>407</v>
      </c>
      <c r="C251" t="s">
        <v>407</v>
      </c>
      <c r="D251" t="s">
        <v>407</v>
      </c>
      <c r="E251" t="s">
        <v>407</v>
      </c>
      <c r="F251" t="s">
        <v>407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407</v>
      </c>
      <c r="P251" t="s">
        <v>407</v>
      </c>
      <c r="Q251" t="s">
        <v>407</v>
      </c>
      <c r="R251" t="s">
        <v>407</v>
      </c>
      <c r="S251" t="s">
        <v>407</v>
      </c>
      <c r="T251" t="s">
        <v>407</v>
      </c>
      <c r="U251" t="s">
        <v>407</v>
      </c>
      <c r="V251" t="s">
        <v>407</v>
      </c>
      <c r="W251" t="s">
        <v>407</v>
      </c>
      <c r="X251" t="s">
        <v>407</v>
      </c>
      <c r="Y251" t="s">
        <v>407</v>
      </c>
      <c r="Z251" t="s">
        <v>407</v>
      </c>
      <c r="AA251" t="s">
        <v>407</v>
      </c>
      <c r="AB251" t="s">
        <v>407</v>
      </c>
      <c r="AC251" t="s">
        <v>975</v>
      </c>
      <c r="AD251" t="s">
        <v>974</v>
      </c>
      <c r="AE251">
        <v>10</v>
      </c>
      <c r="AF251">
        <v>10</v>
      </c>
      <c r="AH251" t="s">
        <v>416</v>
      </c>
      <c r="AJ251" t="s">
        <v>46</v>
      </c>
      <c r="AK251" t="s">
        <v>115</v>
      </c>
      <c r="AM251">
        <v>1020</v>
      </c>
      <c r="AN251">
        <v>2467</v>
      </c>
    </row>
    <row r="252" spans="1:40" x14ac:dyDescent="0.25">
      <c r="A252" t="s">
        <v>407</v>
      </c>
      <c r="B252" t="s">
        <v>407</v>
      </c>
      <c r="C252" t="s">
        <v>407</v>
      </c>
      <c r="D252" t="s">
        <v>407</v>
      </c>
      <c r="E252" t="s">
        <v>407</v>
      </c>
      <c r="F252" t="s">
        <v>407</v>
      </c>
      <c r="G252" t="s">
        <v>407</v>
      </c>
      <c r="H252" t="s">
        <v>407</v>
      </c>
      <c r="I252" t="s">
        <v>407</v>
      </c>
      <c r="J252" t="s">
        <v>407</v>
      </c>
      <c r="K252" t="s">
        <v>407</v>
      </c>
      <c r="L252" t="s">
        <v>407</v>
      </c>
      <c r="M252" t="s">
        <v>407</v>
      </c>
      <c r="N252" t="s">
        <v>407</v>
      </c>
      <c r="O252" t="s">
        <v>407</v>
      </c>
      <c r="P252" t="s">
        <v>407</v>
      </c>
      <c r="Q252" t="s">
        <v>407</v>
      </c>
      <c r="R252" t="s">
        <v>407</v>
      </c>
      <c r="S252" t="s">
        <v>407</v>
      </c>
      <c r="T252" t="s">
        <v>407</v>
      </c>
      <c r="U252" t="s">
        <v>407</v>
      </c>
      <c r="V252" t="s">
        <v>407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977</v>
      </c>
      <c r="AD252" t="s">
        <v>976</v>
      </c>
      <c r="AE252">
        <v>10</v>
      </c>
      <c r="AF252">
        <v>1</v>
      </c>
      <c r="AG252">
        <v>3</v>
      </c>
      <c r="AH252" t="s">
        <v>410</v>
      </c>
      <c r="AJ252" t="s">
        <v>40</v>
      </c>
      <c r="AK252" t="s">
        <v>118</v>
      </c>
      <c r="AM252">
        <v>1957</v>
      </c>
      <c r="AN252">
        <v>2183</v>
      </c>
    </row>
    <row r="253" spans="1:40" x14ac:dyDescent="0.25">
      <c r="A253" t="s">
        <v>407</v>
      </c>
      <c r="B253" t="s">
        <v>407</v>
      </c>
      <c r="C253" t="s">
        <v>407</v>
      </c>
      <c r="D253" t="s">
        <v>407</v>
      </c>
      <c r="E253" t="s">
        <v>407</v>
      </c>
      <c r="F253" t="s">
        <v>407</v>
      </c>
      <c r="G253" t="s">
        <v>407</v>
      </c>
      <c r="H253" t="s">
        <v>407</v>
      </c>
      <c r="I253" t="s">
        <v>407</v>
      </c>
      <c r="J253" t="s">
        <v>407</v>
      </c>
      <c r="K253" t="s">
        <v>407</v>
      </c>
      <c r="L253" t="s">
        <v>407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407</v>
      </c>
      <c r="T253" t="s">
        <v>407</v>
      </c>
      <c r="U253" t="s">
        <v>407</v>
      </c>
      <c r="V253" t="s">
        <v>407</v>
      </c>
      <c r="W253" t="s">
        <v>407</v>
      </c>
      <c r="X253" t="s">
        <v>407</v>
      </c>
      <c r="Y253" t="s">
        <v>407</v>
      </c>
      <c r="Z253" t="s">
        <v>407</v>
      </c>
      <c r="AA253" t="s">
        <v>407</v>
      </c>
      <c r="AB253" t="s">
        <v>407</v>
      </c>
      <c r="AC253" t="s">
        <v>977</v>
      </c>
      <c r="AD253" t="s">
        <v>976</v>
      </c>
      <c r="AE253">
        <v>10</v>
      </c>
      <c r="AF253">
        <v>2</v>
      </c>
      <c r="AG253">
        <v>1</v>
      </c>
      <c r="AH253" t="s">
        <v>412</v>
      </c>
      <c r="AJ253" t="s">
        <v>42</v>
      </c>
      <c r="AK253" t="s">
        <v>114</v>
      </c>
      <c r="AM253">
        <v>3422</v>
      </c>
      <c r="AN253">
        <v>1537</v>
      </c>
    </row>
    <row r="254" spans="1:40" x14ac:dyDescent="0.25">
      <c r="A254" t="s">
        <v>407</v>
      </c>
      <c r="B254" t="s">
        <v>407</v>
      </c>
      <c r="C254" t="s">
        <v>407</v>
      </c>
      <c r="D254" t="s">
        <v>407</v>
      </c>
      <c r="E254" t="s">
        <v>407</v>
      </c>
      <c r="F254" t="s">
        <v>407</v>
      </c>
      <c r="G254" t="s">
        <v>407</v>
      </c>
      <c r="H254" t="s">
        <v>407</v>
      </c>
      <c r="I254" t="s">
        <v>407</v>
      </c>
      <c r="J254" t="s">
        <v>407</v>
      </c>
      <c r="K254" t="s">
        <v>407</v>
      </c>
      <c r="L254" t="s">
        <v>407</v>
      </c>
      <c r="M254" t="s">
        <v>407</v>
      </c>
      <c r="N254" t="s">
        <v>407</v>
      </c>
      <c r="O254" t="s">
        <v>407</v>
      </c>
      <c r="P254" t="s">
        <v>407</v>
      </c>
      <c r="Q254" t="s">
        <v>407</v>
      </c>
      <c r="R254" t="s">
        <v>407</v>
      </c>
      <c r="S254" t="s">
        <v>407</v>
      </c>
      <c r="T254" t="s">
        <v>407</v>
      </c>
      <c r="U254" t="s">
        <v>407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977</v>
      </c>
      <c r="AD254" t="s">
        <v>976</v>
      </c>
      <c r="AE254">
        <v>10</v>
      </c>
      <c r="AF254">
        <v>3</v>
      </c>
      <c r="AH254" t="s">
        <v>408</v>
      </c>
      <c r="AJ254" t="s">
        <v>37</v>
      </c>
      <c r="AK254" t="s">
        <v>115</v>
      </c>
      <c r="AM254">
        <v>1594</v>
      </c>
      <c r="AN254">
        <v>2451</v>
      </c>
    </row>
    <row r="255" spans="1:40" x14ac:dyDescent="0.25">
      <c r="A255" t="s">
        <v>407</v>
      </c>
      <c r="B255" t="s">
        <v>407</v>
      </c>
      <c r="C255" t="s">
        <v>407</v>
      </c>
      <c r="D255" t="s">
        <v>407</v>
      </c>
      <c r="E255" t="s">
        <v>407</v>
      </c>
      <c r="F255" t="s">
        <v>407</v>
      </c>
      <c r="G255" t="s">
        <v>407</v>
      </c>
      <c r="H255" t="s">
        <v>407</v>
      </c>
      <c r="I255" t="s">
        <v>407</v>
      </c>
      <c r="J255" t="s">
        <v>407</v>
      </c>
      <c r="K255" t="s">
        <v>407</v>
      </c>
      <c r="L255" t="s">
        <v>407</v>
      </c>
      <c r="M255" t="s">
        <v>407</v>
      </c>
      <c r="N255" t="s">
        <v>407</v>
      </c>
      <c r="O255" t="s">
        <v>407</v>
      </c>
      <c r="P255" t="s">
        <v>407</v>
      </c>
      <c r="Q255" t="s">
        <v>407</v>
      </c>
      <c r="R255" t="s">
        <v>407</v>
      </c>
      <c r="S255" t="s">
        <v>407</v>
      </c>
      <c r="T255" t="s">
        <v>407</v>
      </c>
      <c r="U255" t="s">
        <v>407</v>
      </c>
      <c r="V255" t="s">
        <v>407</v>
      </c>
      <c r="W255" t="s">
        <v>407</v>
      </c>
      <c r="X255" t="s">
        <v>407</v>
      </c>
      <c r="Y255" t="s">
        <v>407</v>
      </c>
      <c r="Z255" t="s">
        <v>407</v>
      </c>
      <c r="AA255" t="s">
        <v>407</v>
      </c>
      <c r="AB255" t="s">
        <v>407</v>
      </c>
      <c r="AC255" t="s">
        <v>977</v>
      </c>
      <c r="AD255" t="s">
        <v>976</v>
      </c>
      <c r="AE255">
        <v>10</v>
      </c>
      <c r="AF255">
        <v>4</v>
      </c>
      <c r="AH255" t="s">
        <v>408</v>
      </c>
      <c r="AJ255" t="s">
        <v>37</v>
      </c>
      <c r="AK255" t="s">
        <v>115</v>
      </c>
      <c r="AM255">
        <v>1560</v>
      </c>
      <c r="AN255">
        <v>2162</v>
      </c>
    </row>
    <row r="256" spans="1:40" x14ac:dyDescent="0.25">
      <c r="A256" t="s">
        <v>407</v>
      </c>
      <c r="B256" t="s">
        <v>407</v>
      </c>
      <c r="C256" t="s">
        <v>407</v>
      </c>
      <c r="D256" t="s">
        <v>407</v>
      </c>
      <c r="E256" t="s">
        <v>407</v>
      </c>
      <c r="F256" t="s">
        <v>407</v>
      </c>
      <c r="G256" t="s">
        <v>407</v>
      </c>
      <c r="H256" t="s">
        <v>407</v>
      </c>
      <c r="I256" t="s">
        <v>407</v>
      </c>
      <c r="J256" t="s">
        <v>407</v>
      </c>
      <c r="K256" t="s">
        <v>407</v>
      </c>
      <c r="L256" t="s">
        <v>407</v>
      </c>
      <c r="M256" t="s">
        <v>407</v>
      </c>
      <c r="N256" t="s">
        <v>407</v>
      </c>
      <c r="O256" t="s">
        <v>407</v>
      </c>
      <c r="P256" t="s">
        <v>407</v>
      </c>
      <c r="Q256" t="s">
        <v>407</v>
      </c>
      <c r="R256" t="s">
        <v>407</v>
      </c>
      <c r="S256" t="s">
        <v>407</v>
      </c>
      <c r="T256" t="s">
        <v>407</v>
      </c>
      <c r="U256" t="s">
        <v>407</v>
      </c>
      <c r="V256" t="s">
        <v>407</v>
      </c>
      <c r="W256" t="s">
        <v>407</v>
      </c>
      <c r="X256" t="s">
        <v>407</v>
      </c>
      <c r="Y256" t="s">
        <v>407</v>
      </c>
      <c r="Z256" t="s">
        <v>407</v>
      </c>
      <c r="AA256" t="s">
        <v>407</v>
      </c>
      <c r="AB256" t="s">
        <v>407</v>
      </c>
      <c r="AC256" t="s">
        <v>977</v>
      </c>
      <c r="AD256" t="s">
        <v>976</v>
      </c>
      <c r="AE256">
        <v>10</v>
      </c>
      <c r="AF256">
        <v>5</v>
      </c>
      <c r="AG256">
        <v>1</v>
      </c>
      <c r="AH256" t="s">
        <v>978</v>
      </c>
      <c r="AJ256" t="s">
        <v>153</v>
      </c>
      <c r="AK256" t="s">
        <v>114</v>
      </c>
      <c r="AM256">
        <v>4014</v>
      </c>
      <c r="AN256">
        <v>1226</v>
      </c>
    </row>
    <row r="257" spans="1:40" x14ac:dyDescent="0.25">
      <c r="A257" t="s">
        <v>407</v>
      </c>
      <c r="B257" t="s">
        <v>407</v>
      </c>
      <c r="C257" t="s">
        <v>407</v>
      </c>
      <c r="D257" t="s">
        <v>407</v>
      </c>
      <c r="E257" t="s">
        <v>407</v>
      </c>
      <c r="F257" t="s">
        <v>407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407</v>
      </c>
      <c r="M257" t="s">
        <v>407</v>
      </c>
      <c r="N257" t="s">
        <v>407</v>
      </c>
      <c r="O257" t="s">
        <v>407</v>
      </c>
      <c r="P257" t="s">
        <v>407</v>
      </c>
      <c r="Q257" t="s">
        <v>407</v>
      </c>
      <c r="R257" t="s">
        <v>407</v>
      </c>
      <c r="S257" t="s">
        <v>407</v>
      </c>
      <c r="T257" t="s">
        <v>407</v>
      </c>
      <c r="U257" t="s">
        <v>407</v>
      </c>
      <c r="V257" t="s">
        <v>407</v>
      </c>
      <c r="W257" t="s">
        <v>407</v>
      </c>
      <c r="X257" t="s">
        <v>407</v>
      </c>
      <c r="Y257" t="s">
        <v>407</v>
      </c>
      <c r="Z257" t="s">
        <v>407</v>
      </c>
      <c r="AA257" t="s">
        <v>407</v>
      </c>
      <c r="AB257" t="s">
        <v>407</v>
      </c>
      <c r="AC257" t="s">
        <v>977</v>
      </c>
      <c r="AD257" t="s">
        <v>976</v>
      </c>
      <c r="AE257">
        <v>10</v>
      </c>
      <c r="AF257">
        <v>6</v>
      </c>
      <c r="AH257" t="s">
        <v>416</v>
      </c>
      <c r="AJ257" t="s">
        <v>46</v>
      </c>
      <c r="AK257" t="s">
        <v>115</v>
      </c>
      <c r="AM257">
        <v>1392</v>
      </c>
      <c r="AN257">
        <v>1231</v>
      </c>
    </row>
    <row r="258" spans="1:40" x14ac:dyDescent="0.25">
      <c r="A258" t="s">
        <v>407</v>
      </c>
      <c r="B258" t="s">
        <v>407</v>
      </c>
      <c r="C258" t="s">
        <v>407</v>
      </c>
      <c r="D258" t="s">
        <v>407</v>
      </c>
      <c r="E258" t="s">
        <v>407</v>
      </c>
      <c r="F258" t="s">
        <v>407</v>
      </c>
      <c r="G258" t="s">
        <v>407</v>
      </c>
      <c r="H258" t="s">
        <v>407</v>
      </c>
      <c r="I258" t="s">
        <v>407</v>
      </c>
      <c r="J258" t="s">
        <v>407</v>
      </c>
      <c r="K258" t="s">
        <v>407</v>
      </c>
      <c r="L258" t="s">
        <v>407</v>
      </c>
      <c r="M258" t="s">
        <v>407</v>
      </c>
      <c r="N258" t="s">
        <v>407</v>
      </c>
      <c r="O258" t="s">
        <v>407</v>
      </c>
      <c r="P258" t="s">
        <v>407</v>
      </c>
      <c r="Q258" t="s">
        <v>407</v>
      </c>
      <c r="R258" t="s">
        <v>407</v>
      </c>
      <c r="S258" t="s">
        <v>407</v>
      </c>
      <c r="T258" t="s">
        <v>407</v>
      </c>
      <c r="U258" t="s">
        <v>407</v>
      </c>
      <c r="V258" t="s">
        <v>407</v>
      </c>
      <c r="W258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977</v>
      </c>
      <c r="AD258" t="s">
        <v>976</v>
      </c>
      <c r="AE258">
        <v>10</v>
      </c>
      <c r="AF258">
        <v>7</v>
      </c>
      <c r="AG258">
        <v>1</v>
      </c>
      <c r="AH258" t="s">
        <v>490</v>
      </c>
      <c r="AJ258" t="s">
        <v>91</v>
      </c>
      <c r="AK258" t="s">
        <v>114</v>
      </c>
      <c r="AM258">
        <v>1490</v>
      </c>
      <c r="AN258">
        <v>1163</v>
      </c>
    </row>
    <row r="259" spans="1:40" x14ac:dyDescent="0.25">
      <c r="A259" t="s">
        <v>407</v>
      </c>
      <c r="B259" t="s">
        <v>407</v>
      </c>
      <c r="C259" t="s">
        <v>407</v>
      </c>
      <c r="D259" t="s">
        <v>407</v>
      </c>
      <c r="E259" t="s">
        <v>407</v>
      </c>
      <c r="F259" t="s">
        <v>407</v>
      </c>
      <c r="G259" t="s">
        <v>407</v>
      </c>
      <c r="H259" t="s">
        <v>407</v>
      </c>
      <c r="I259" t="s">
        <v>407</v>
      </c>
      <c r="J259" t="s">
        <v>407</v>
      </c>
      <c r="K259" t="s">
        <v>407</v>
      </c>
      <c r="L259" t="s">
        <v>407</v>
      </c>
      <c r="M259" t="s">
        <v>407</v>
      </c>
      <c r="N259" t="s">
        <v>407</v>
      </c>
      <c r="O259" t="s">
        <v>407</v>
      </c>
      <c r="P259" t="s">
        <v>407</v>
      </c>
      <c r="Q259" t="s">
        <v>407</v>
      </c>
      <c r="R259" t="s">
        <v>407</v>
      </c>
      <c r="S259" t="s">
        <v>407</v>
      </c>
      <c r="T259" t="s">
        <v>407</v>
      </c>
      <c r="U259" t="s">
        <v>407</v>
      </c>
      <c r="V259" t="s">
        <v>407</v>
      </c>
      <c r="W259" t="s">
        <v>407</v>
      </c>
      <c r="X259" t="s">
        <v>407</v>
      </c>
      <c r="Y259" t="s">
        <v>407</v>
      </c>
      <c r="Z259" t="s">
        <v>407</v>
      </c>
      <c r="AA259" t="s">
        <v>407</v>
      </c>
      <c r="AB259" t="s">
        <v>407</v>
      </c>
      <c r="AC259" t="s">
        <v>977</v>
      </c>
      <c r="AD259" t="s">
        <v>976</v>
      </c>
      <c r="AE259">
        <v>10</v>
      </c>
      <c r="AF259">
        <v>8</v>
      </c>
      <c r="AH259" t="s">
        <v>408</v>
      </c>
      <c r="AJ259" t="s">
        <v>37</v>
      </c>
      <c r="AK259" t="s">
        <v>115</v>
      </c>
      <c r="AM259">
        <v>2678</v>
      </c>
      <c r="AN259">
        <v>1842</v>
      </c>
    </row>
    <row r="260" spans="1:40" x14ac:dyDescent="0.25">
      <c r="A260" t="s">
        <v>407</v>
      </c>
      <c r="B260" t="s">
        <v>407</v>
      </c>
      <c r="C260" t="s">
        <v>407</v>
      </c>
      <c r="D260" t="s">
        <v>407</v>
      </c>
      <c r="E260" t="s">
        <v>407</v>
      </c>
      <c r="F260" t="s">
        <v>407</v>
      </c>
      <c r="G260" t="s">
        <v>407</v>
      </c>
      <c r="H260" t="s">
        <v>407</v>
      </c>
      <c r="I260" t="s">
        <v>407</v>
      </c>
      <c r="J260" t="s">
        <v>407</v>
      </c>
      <c r="K260" t="s">
        <v>407</v>
      </c>
      <c r="L260" t="s">
        <v>407</v>
      </c>
      <c r="M260" t="s">
        <v>407</v>
      </c>
      <c r="N260" t="s">
        <v>407</v>
      </c>
      <c r="O260" t="s">
        <v>407</v>
      </c>
      <c r="P260" t="s">
        <v>407</v>
      </c>
      <c r="Q260" t="s">
        <v>407</v>
      </c>
      <c r="R260" t="s">
        <v>407</v>
      </c>
      <c r="S260" t="s">
        <v>407</v>
      </c>
      <c r="T260" t="s">
        <v>407</v>
      </c>
      <c r="U260" t="s">
        <v>407</v>
      </c>
      <c r="V260" t="s">
        <v>407</v>
      </c>
      <c r="W260" t="s">
        <v>407</v>
      </c>
      <c r="X260" t="s">
        <v>407</v>
      </c>
      <c r="Y260" t="s">
        <v>407</v>
      </c>
      <c r="Z260" t="s">
        <v>407</v>
      </c>
      <c r="AA260" t="s">
        <v>407</v>
      </c>
      <c r="AB260" t="s">
        <v>407</v>
      </c>
      <c r="AC260" t="s">
        <v>977</v>
      </c>
      <c r="AD260" t="s">
        <v>976</v>
      </c>
      <c r="AE260">
        <v>10</v>
      </c>
      <c r="AF260">
        <v>9</v>
      </c>
      <c r="AH260" t="s">
        <v>408</v>
      </c>
      <c r="AJ260" t="s">
        <v>37</v>
      </c>
      <c r="AK260" t="s">
        <v>115</v>
      </c>
      <c r="AM260">
        <v>1146</v>
      </c>
      <c r="AN260">
        <v>2762</v>
      </c>
    </row>
    <row r="261" spans="1:40" x14ac:dyDescent="0.25">
      <c r="A261" t="s">
        <v>407</v>
      </c>
      <c r="B261" t="s">
        <v>407</v>
      </c>
      <c r="C261" t="s">
        <v>407</v>
      </c>
      <c r="D261" t="s">
        <v>407</v>
      </c>
      <c r="E261" t="s">
        <v>407</v>
      </c>
      <c r="F261" t="s">
        <v>407</v>
      </c>
      <c r="G261" t="s">
        <v>407</v>
      </c>
      <c r="H261" t="s">
        <v>407</v>
      </c>
      <c r="I261" t="s">
        <v>407</v>
      </c>
      <c r="J261" t="s">
        <v>407</v>
      </c>
      <c r="K261" t="s">
        <v>407</v>
      </c>
      <c r="L261" t="s">
        <v>407</v>
      </c>
      <c r="M261" t="s">
        <v>407</v>
      </c>
      <c r="N261" t="s">
        <v>407</v>
      </c>
      <c r="O261" t="s">
        <v>407</v>
      </c>
      <c r="P261" t="s">
        <v>407</v>
      </c>
      <c r="Q261" t="s">
        <v>407</v>
      </c>
      <c r="R261" t="s">
        <v>407</v>
      </c>
      <c r="S261" t="s">
        <v>407</v>
      </c>
      <c r="T261" t="s">
        <v>407</v>
      </c>
      <c r="U261" t="s">
        <v>407</v>
      </c>
      <c r="V261" t="s">
        <v>407</v>
      </c>
      <c r="W261" t="s">
        <v>407</v>
      </c>
      <c r="X261" t="s">
        <v>407</v>
      </c>
      <c r="Y261" t="s">
        <v>407</v>
      </c>
      <c r="Z261" t="s">
        <v>407</v>
      </c>
      <c r="AA261" t="s">
        <v>407</v>
      </c>
      <c r="AB261" t="s">
        <v>407</v>
      </c>
      <c r="AC261" t="s">
        <v>977</v>
      </c>
      <c r="AD261" t="s">
        <v>976</v>
      </c>
      <c r="AE261">
        <v>10</v>
      </c>
      <c r="AF261">
        <v>10</v>
      </c>
      <c r="AH261" t="s">
        <v>416</v>
      </c>
      <c r="AJ261" t="s">
        <v>46</v>
      </c>
      <c r="AK261" t="s">
        <v>115</v>
      </c>
      <c r="AM261">
        <v>3451</v>
      </c>
      <c r="AN261">
        <v>1162</v>
      </c>
    </row>
    <row r="262" spans="1:40" x14ac:dyDescent="0.25">
      <c r="A262" t="s">
        <v>407</v>
      </c>
      <c r="B262" t="s">
        <v>407</v>
      </c>
      <c r="C262" t="s">
        <v>407</v>
      </c>
      <c r="D262" t="s">
        <v>407</v>
      </c>
      <c r="E262" t="s">
        <v>407</v>
      </c>
      <c r="F262" t="s">
        <v>407</v>
      </c>
      <c r="G262" t="s">
        <v>407</v>
      </c>
      <c r="H262" t="s">
        <v>407</v>
      </c>
      <c r="I262" t="s">
        <v>407</v>
      </c>
      <c r="J262" t="s">
        <v>407</v>
      </c>
      <c r="K262" t="s">
        <v>407</v>
      </c>
      <c r="L262" t="s">
        <v>407</v>
      </c>
      <c r="M262" t="s">
        <v>407</v>
      </c>
      <c r="N262" t="s">
        <v>407</v>
      </c>
      <c r="O262" t="s">
        <v>407</v>
      </c>
      <c r="P262" t="s">
        <v>407</v>
      </c>
      <c r="Q262" t="s">
        <v>407</v>
      </c>
      <c r="R262" t="s">
        <v>407</v>
      </c>
      <c r="S262" t="s">
        <v>407</v>
      </c>
      <c r="T262" t="s">
        <v>407</v>
      </c>
      <c r="U262" t="s">
        <v>407</v>
      </c>
      <c r="V262" t="s">
        <v>407</v>
      </c>
      <c r="W262" t="s">
        <v>407</v>
      </c>
      <c r="X262" t="s">
        <v>407</v>
      </c>
      <c r="Y262" t="s">
        <v>407</v>
      </c>
      <c r="Z262" t="s">
        <v>407</v>
      </c>
      <c r="AA262" t="s">
        <v>407</v>
      </c>
      <c r="AB262" t="s">
        <v>407</v>
      </c>
      <c r="AC262" t="s">
        <v>980</v>
      </c>
      <c r="AD262" t="s">
        <v>979</v>
      </c>
      <c r="AE262">
        <v>10</v>
      </c>
      <c r="AF262">
        <v>1</v>
      </c>
      <c r="AH262" t="s">
        <v>411</v>
      </c>
      <c r="AJ262" t="s">
        <v>41</v>
      </c>
      <c r="AK262" t="s">
        <v>119</v>
      </c>
      <c r="AM262">
        <v>4008</v>
      </c>
      <c r="AN262">
        <v>3373</v>
      </c>
    </row>
    <row r="263" spans="1:40" x14ac:dyDescent="0.25">
      <c r="A263" t="s">
        <v>407</v>
      </c>
      <c r="B263" t="s">
        <v>407</v>
      </c>
      <c r="C263" t="s">
        <v>407</v>
      </c>
      <c r="D263" t="s">
        <v>407</v>
      </c>
      <c r="E263" t="s">
        <v>407</v>
      </c>
      <c r="F263" t="s">
        <v>407</v>
      </c>
      <c r="G263" t="s">
        <v>407</v>
      </c>
      <c r="H263" t="s">
        <v>407</v>
      </c>
      <c r="I263" t="s">
        <v>407</v>
      </c>
      <c r="J263" t="s">
        <v>407</v>
      </c>
      <c r="K263" t="s">
        <v>407</v>
      </c>
      <c r="L263" t="s">
        <v>407</v>
      </c>
      <c r="M263" t="s">
        <v>407</v>
      </c>
      <c r="N263" t="s">
        <v>407</v>
      </c>
      <c r="O263" t="s">
        <v>407</v>
      </c>
      <c r="P263" t="s">
        <v>407</v>
      </c>
      <c r="Q263" t="s">
        <v>407</v>
      </c>
      <c r="R263" t="s">
        <v>407</v>
      </c>
      <c r="S263" t="s">
        <v>407</v>
      </c>
      <c r="T263" t="s">
        <v>407</v>
      </c>
      <c r="U263" t="s">
        <v>407</v>
      </c>
      <c r="V263" t="s">
        <v>407</v>
      </c>
      <c r="W263" t="s">
        <v>407</v>
      </c>
      <c r="X263" t="s">
        <v>407</v>
      </c>
      <c r="Y263" t="s">
        <v>407</v>
      </c>
      <c r="Z263" t="s">
        <v>407</v>
      </c>
      <c r="AA263" t="s">
        <v>407</v>
      </c>
      <c r="AB263" t="s">
        <v>407</v>
      </c>
      <c r="AC263" t="s">
        <v>980</v>
      </c>
      <c r="AD263" t="s">
        <v>979</v>
      </c>
      <c r="AE263">
        <v>10</v>
      </c>
      <c r="AF263">
        <v>2</v>
      </c>
      <c r="AH263" t="s">
        <v>415</v>
      </c>
      <c r="AJ263" t="s">
        <v>44</v>
      </c>
      <c r="AK263" t="s">
        <v>120</v>
      </c>
      <c r="AM263">
        <v>2680</v>
      </c>
      <c r="AN263">
        <v>801</v>
      </c>
    </row>
    <row r="264" spans="1:40" x14ac:dyDescent="0.25">
      <c r="A264" t="s">
        <v>407</v>
      </c>
      <c r="B264" t="s">
        <v>407</v>
      </c>
      <c r="C264" t="s">
        <v>407</v>
      </c>
      <c r="D264" t="s">
        <v>407</v>
      </c>
      <c r="E264" t="s">
        <v>407</v>
      </c>
      <c r="F264" t="s">
        <v>407</v>
      </c>
      <c r="G264" t="s">
        <v>407</v>
      </c>
      <c r="H264" t="s">
        <v>407</v>
      </c>
      <c r="I264" t="s">
        <v>407</v>
      </c>
      <c r="J264" t="s">
        <v>407</v>
      </c>
      <c r="K264" t="s">
        <v>407</v>
      </c>
      <c r="L264" t="s">
        <v>407</v>
      </c>
      <c r="M264" t="s">
        <v>407</v>
      </c>
      <c r="N264" t="s">
        <v>407</v>
      </c>
      <c r="O264" t="s">
        <v>407</v>
      </c>
      <c r="P264" t="s">
        <v>407</v>
      </c>
      <c r="Q264" t="s">
        <v>407</v>
      </c>
      <c r="R264" t="s">
        <v>407</v>
      </c>
      <c r="S264" t="s">
        <v>407</v>
      </c>
      <c r="T264" t="s">
        <v>407</v>
      </c>
      <c r="U264" t="s">
        <v>407</v>
      </c>
      <c r="V264" t="s">
        <v>407</v>
      </c>
      <c r="W264" t="s">
        <v>407</v>
      </c>
      <c r="X264" t="s">
        <v>407</v>
      </c>
      <c r="Y264" t="s">
        <v>407</v>
      </c>
      <c r="Z264" t="s">
        <v>407</v>
      </c>
      <c r="AA264" t="s">
        <v>407</v>
      </c>
      <c r="AB264" t="s">
        <v>407</v>
      </c>
      <c r="AC264" t="s">
        <v>980</v>
      </c>
      <c r="AD264" t="s">
        <v>979</v>
      </c>
      <c r="AE264">
        <v>10</v>
      </c>
      <c r="AF264">
        <v>3</v>
      </c>
      <c r="AH264" t="s">
        <v>408</v>
      </c>
      <c r="AJ264" t="s">
        <v>37</v>
      </c>
      <c r="AK264" t="s">
        <v>115</v>
      </c>
      <c r="AM264">
        <v>1074</v>
      </c>
      <c r="AN264">
        <v>1619</v>
      </c>
    </row>
    <row r="265" spans="1:40" x14ac:dyDescent="0.25">
      <c r="A265" t="s">
        <v>407</v>
      </c>
      <c r="B265" t="s">
        <v>407</v>
      </c>
      <c r="C265" t="s">
        <v>407</v>
      </c>
      <c r="D265" t="s">
        <v>407</v>
      </c>
      <c r="E265" t="s">
        <v>407</v>
      </c>
      <c r="F265" t="s">
        <v>407</v>
      </c>
      <c r="G265" t="s">
        <v>407</v>
      </c>
      <c r="H265" t="s">
        <v>407</v>
      </c>
      <c r="I265" t="s">
        <v>407</v>
      </c>
      <c r="J265" t="s">
        <v>407</v>
      </c>
      <c r="K265" t="s">
        <v>407</v>
      </c>
      <c r="L265" t="s">
        <v>407</v>
      </c>
      <c r="M265" t="s">
        <v>407</v>
      </c>
      <c r="N265" t="s">
        <v>407</v>
      </c>
      <c r="O265" t="s">
        <v>407</v>
      </c>
      <c r="P265" t="s">
        <v>407</v>
      </c>
      <c r="Q265" t="s">
        <v>407</v>
      </c>
      <c r="R265" t="s">
        <v>407</v>
      </c>
      <c r="S265" t="s">
        <v>407</v>
      </c>
      <c r="T265" t="s">
        <v>407</v>
      </c>
      <c r="U265" t="s">
        <v>407</v>
      </c>
      <c r="V265" t="s">
        <v>407</v>
      </c>
      <c r="W265" t="s">
        <v>407</v>
      </c>
      <c r="X265" t="s">
        <v>407</v>
      </c>
      <c r="Y265" t="s">
        <v>407</v>
      </c>
      <c r="Z265" t="s">
        <v>407</v>
      </c>
      <c r="AA265" t="s">
        <v>407</v>
      </c>
      <c r="AB265" t="s">
        <v>407</v>
      </c>
      <c r="AC265" t="s">
        <v>980</v>
      </c>
      <c r="AD265" t="s">
        <v>979</v>
      </c>
      <c r="AE265">
        <v>10</v>
      </c>
      <c r="AF265">
        <v>4</v>
      </c>
      <c r="AG265">
        <v>1</v>
      </c>
      <c r="AH265" t="s">
        <v>439</v>
      </c>
      <c r="AJ265" t="s">
        <v>60</v>
      </c>
      <c r="AK265" t="s">
        <v>114</v>
      </c>
      <c r="AM265">
        <v>3049</v>
      </c>
      <c r="AN265">
        <v>1192</v>
      </c>
    </row>
    <row r="266" spans="1:40" x14ac:dyDescent="0.25">
      <c r="A266" t="s">
        <v>407</v>
      </c>
      <c r="B266" t="s">
        <v>407</v>
      </c>
      <c r="C266" t="s">
        <v>407</v>
      </c>
      <c r="D266" t="s">
        <v>407</v>
      </c>
      <c r="E266" t="s">
        <v>407</v>
      </c>
      <c r="F266" t="s">
        <v>407</v>
      </c>
      <c r="G266" t="s">
        <v>407</v>
      </c>
      <c r="H266" t="s">
        <v>407</v>
      </c>
      <c r="I266" t="s">
        <v>407</v>
      </c>
      <c r="J266" t="s">
        <v>407</v>
      </c>
      <c r="K266" t="s">
        <v>407</v>
      </c>
      <c r="L266" t="s">
        <v>407</v>
      </c>
      <c r="M266" t="s">
        <v>407</v>
      </c>
      <c r="N266" t="s">
        <v>407</v>
      </c>
      <c r="O266" t="s">
        <v>407</v>
      </c>
      <c r="P266" t="s">
        <v>407</v>
      </c>
      <c r="Q266" t="s">
        <v>407</v>
      </c>
      <c r="R266" t="s">
        <v>407</v>
      </c>
      <c r="S266" t="s">
        <v>407</v>
      </c>
      <c r="T266" t="s">
        <v>407</v>
      </c>
      <c r="U266" t="s">
        <v>407</v>
      </c>
      <c r="V266" t="s">
        <v>407</v>
      </c>
      <c r="W266" t="s">
        <v>407</v>
      </c>
      <c r="X266" t="s">
        <v>407</v>
      </c>
      <c r="Y266" t="s">
        <v>407</v>
      </c>
      <c r="Z266" t="s">
        <v>407</v>
      </c>
      <c r="AA266" t="s">
        <v>407</v>
      </c>
      <c r="AB266" t="s">
        <v>407</v>
      </c>
      <c r="AC266" t="s">
        <v>980</v>
      </c>
      <c r="AD266" t="s">
        <v>979</v>
      </c>
      <c r="AE266">
        <v>10</v>
      </c>
      <c r="AF266">
        <v>5</v>
      </c>
      <c r="AH266" t="s">
        <v>415</v>
      </c>
      <c r="AJ266" t="s">
        <v>44</v>
      </c>
      <c r="AK266" t="s">
        <v>120</v>
      </c>
      <c r="AM266">
        <v>4080</v>
      </c>
      <c r="AN266">
        <v>2404</v>
      </c>
    </row>
    <row r="267" spans="1:40" x14ac:dyDescent="0.25">
      <c r="A267" t="s">
        <v>407</v>
      </c>
      <c r="B267" t="s">
        <v>407</v>
      </c>
      <c r="C267" t="s">
        <v>407</v>
      </c>
      <c r="D267" t="s">
        <v>407</v>
      </c>
      <c r="E267" t="s">
        <v>407</v>
      </c>
      <c r="F267" t="s">
        <v>407</v>
      </c>
      <c r="G267" t="s">
        <v>407</v>
      </c>
      <c r="H267" t="s">
        <v>407</v>
      </c>
      <c r="I267" t="s">
        <v>407</v>
      </c>
      <c r="J267" t="s">
        <v>407</v>
      </c>
      <c r="K267" t="s">
        <v>407</v>
      </c>
      <c r="L267" t="s">
        <v>407</v>
      </c>
      <c r="M267" t="s">
        <v>407</v>
      </c>
      <c r="N267" t="s">
        <v>407</v>
      </c>
      <c r="O267" t="s">
        <v>407</v>
      </c>
      <c r="P267" t="s">
        <v>407</v>
      </c>
      <c r="Q267" t="s">
        <v>407</v>
      </c>
      <c r="R267" t="s">
        <v>407</v>
      </c>
      <c r="S267" t="s">
        <v>407</v>
      </c>
      <c r="T267" t="s">
        <v>407</v>
      </c>
      <c r="U267" t="s">
        <v>407</v>
      </c>
      <c r="V267" t="s">
        <v>407</v>
      </c>
      <c r="W267" t="s">
        <v>407</v>
      </c>
      <c r="X267" t="s">
        <v>407</v>
      </c>
      <c r="Y267" t="s">
        <v>407</v>
      </c>
      <c r="Z267" t="s">
        <v>407</v>
      </c>
      <c r="AA267" t="s">
        <v>407</v>
      </c>
      <c r="AB267" t="s">
        <v>407</v>
      </c>
      <c r="AC267" t="s">
        <v>980</v>
      </c>
      <c r="AD267" t="s">
        <v>979</v>
      </c>
      <c r="AE267">
        <v>10</v>
      </c>
      <c r="AF267">
        <v>6</v>
      </c>
      <c r="AG267">
        <v>1</v>
      </c>
      <c r="AH267" t="s">
        <v>439</v>
      </c>
      <c r="AJ267" t="s">
        <v>60</v>
      </c>
      <c r="AK267" t="s">
        <v>114</v>
      </c>
      <c r="AM267">
        <v>2202</v>
      </c>
      <c r="AN267">
        <v>2315</v>
      </c>
    </row>
    <row r="268" spans="1:40" x14ac:dyDescent="0.25">
      <c r="A268" t="s">
        <v>407</v>
      </c>
      <c r="B268" t="s">
        <v>407</v>
      </c>
      <c r="C268" t="s">
        <v>407</v>
      </c>
      <c r="D268" t="s">
        <v>407</v>
      </c>
      <c r="E268" t="s">
        <v>407</v>
      </c>
      <c r="F268" t="s">
        <v>407</v>
      </c>
      <c r="G268" t="s">
        <v>407</v>
      </c>
      <c r="H268" t="s">
        <v>407</v>
      </c>
      <c r="I268" t="s">
        <v>407</v>
      </c>
      <c r="J268" t="s">
        <v>407</v>
      </c>
      <c r="K268" t="s">
        <v>407</v>
      </c>
      <c r="L268" t="s">
        <v>407</v>
      </c>
      <c r="M268" t="s">
        <v>407</v>
      </c>
      <c r="N268" t="s">
        <v>407</v>
      </c>
      <c r="O268" t="s">
        <v>407</v>
      </c>
      <c r="P268" t="s">
        <v>407</v>
      </c>
      <c r="Q268" t="s">
        <v>407</v>
      </c>
      <c r="R268" t="s">
        <v>407</v>
      </c>
      <c r="S268" t="s">
        <v>407</v>
      </c>
      <c r="T268" t="s">
        <v>407</v>
      </c>
      <c r="U268" t="s">
        <v>407</v>
      </c>
      <c r="V268" t="s">
        <v>407</v>
      </c>
      <c r="W268" t="s">
        <v>407</v>
      </c>
      <c r="X268" t="s">
        <v>407</v>
      </c>
      <c r="Y268" t="s">
        <v>407</v>
      </c>
      <c r="Z268" t="s">
        <v>407</v>
      </c>
      <c r="AA268" t="s">
        <v>407</v>
      </c>
      <c r="AB268" t="s">
        <v>407</v>
      </c>
      <c r="AC268" t="s">
        <v>980</v>
      </c>
      <c r="AD268" t="s">
        <v>979</v>
      </c>
      <c r="AE268">
        <v>10</v>
      </c>
      <c r="AF268">
        <v>7</v>
      </c>
      <c r="AG268">
        <v>1</v>
      </c>
      <c r="AH268" t="s">
        <v>439</v>
      </c>
      <c r="AJ268" t="s">
        <v>60</v>
      </c>
      <c r="AK268" t="s">
        <v>114</v>
      </c>
      <c r="AM268">
        <v>2647</v>
      </c>
      <c r="AN268">
        <v>2329</v>
      </c>
    </row>
    <row r="269" spans="1:40" x14ac:dyDescent="0.25">
      <c r="A269" t="s">
        <v>407</v>
      </c>
      <c r="B269" t="s">
        <v>407</v>
      </c>
      <c r="C269" t="s">
        <v>407</v>
      </c>
      <c r="D269" t="s">
        <v>407</v>
      </c>
      <c r="E269" t="s">
        <v>407</v>
      </c>
      <c r="F269" t="s">
        <v>407</v>
      </c>
      <c r="G269" t="s">
        <v>407</v>
      </c>
      <c r="H269" t="s">
        <v>407</v>
      </c>
      <c r="I269" t="s">
        <v>407</v>
      </c>
      <c r="J269" t="s">
        <v>407</v>
      </c>
      <c r="K269" t="s">
        <v>407</v>
      </c>
      <c r="L269" t="s">
        <v>407</v>
      </c>
      <c r="M269" t="s">
        <v>407</v>
      </c>
      <c r="N269" t="s">
        <v>407</v>
      </c>
      <c r="O269" t="s">
        <v>407</v>
      </c>
      <c r="P269" t="s">
        <v>407</v>
      </c>
      <c r="Q269" t="s">
        <v>407</v>
      </c>
      <c r="R269" t="s">
        <v>407</v>
      </c>
      <c r="S269" t="s">
        <v>407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407</v>
      </c>
      <c r="Z269" t="s">
        <v>407</v>
      </c>
      <c r="AA269" t="s">
        <v>407</v>
      </c>
      <c r="AB269" t="s">
        <v>407</v>
      </c>
      <c r="AC269" t="s">
        <v>980</v>
      </c>
      <c r="AD269" t="s">
        <v>979</v>
      </c>
      <c r="AE269">
        <v>10</v>
      </c>
      <c r="AF269">
        <v>8</v>
      </c>
      <c r="AH269" t="s">
        <v>408</v>
      </c>
      <c r="AJ269" t="s">
        <v>37</v>
      </c>
      <c r="AK269" t="s">
        <v>115</v>
      </c>
      <c r="AM269">
        <v>2547</v>
      </c>
      <c r="AN269">
        <v>750</v>
      </c>
    </row>
    <row r="270" spans="1:40" x14ac:dyDescent="0.25">
      <c r="A270" t="s">
        <v>407</v>
      </c>
      <c r="B270" t="s">
        <v>407</v>
      </c>
      <c r="C270" t="s">
        <v>407</v>
      </c>
      <c r="D270" t="s">
        <v>407</v>
      </c>
      <c r="E270" t="s">
        <v>407</v>
      </c>
      <c r="F270" t="s">
        <v>407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407</v>
      </c>
      <c r="N270" t="s">
        <v>407</v>
      </c>
      <c r="O270" t="s">
        <v>407</v>
      </c>
      <c r="P270" t="s">
        <v>407</v>
      </c>
      <c r="Q270" t="s">
        <v>407</v>
      </c>
      <c r="R270" t="s">
        <v>407</v>
      </c>
      <c r="S270" t="s">
        <v>407</v>
      </c>
      <c r="T270" t="s">
        <v>407</v>
      </c>
      <c r="U270" t="s">
        <v>407</v>
      </c>
      <c r="V270" t="s">
        <v>407</v>
      </c>
      <c r="W270" t="s">
        <v>407</v>
      </c>
      <c r="X270" t="s">
        <v>407</v>
      </c>
      <c r="Y270" t="s">
        <v>407</v>
      </c>
      <c r="Z270" t="s">
        <v>407</v>
      </c>
      <c r="AA270" t="s">
        <v>407</v>
      </c>
      <c r="AB270" t="s">
        <v>407</v>
      </c>
      <c r="AC270" t="s">
        <v>980</v>
      </c>
      <c r="AD270" t="s">
        <v>979</v>
      </c>
      <c r="AE270">
        <v>10</v>
      </c>
      <c r="AF270">
        <v>9</v>
      </c>
      <c r="AH270" t="s">
        <v>416</v>
      </c>
      <c r="AJ270" t="s">
        <v>46</v>
      </c>
      <c r="AK270" t="s">
        <v>115</v>
      </c>
      <c r="AM270">
        <v>3846</v>
      </c>
      <c r="AN270">
        <v>2694</v>
      </c>
    </row>
    <row r="271" spans="1:40" x14ac:dyDescent="0.25">
      <c r="A271" t="s">
        <v>407</v>
      </c>
      <c r="B271" t="s">
        <v>407</v>
      </c>
      <c r="C271" t="s">
        <v>407</v>
      </c>
      <c r="D271" t="s">
        <v>407</v>
      </c>
      <c r="E271" t="s">
        <v>407</v>
      </c>
      <c r="F271" t="s">
        <v>407</v>
      </c>
      <c r="G271" t="s">
        <v>407</v>
      </c>
      <c r="H271" t="s">
        <v>407</v>
      </c>
      <c r="I271" t="s">
        <v>407</v>
      </c>
      <c r="J271" t="s">
        <v>407</v>
      </c>
      <c r="K271" t="s">
        <v>407</v>
      </c>
      <c r="L271" t="s">
        <v>407</v>
      </c>
      <c r="M271" t="s">
        <v>407</v>
      </c>
      <c r="N271" t="s">
        <v>407</v>
      </c>
      <c r="O271" t="s">
        <v>407</v>
      </c>
      <c r="P271" t="s">
        <v>407</v>
      </c>
      <c r="Q271" t="s">
        <v>407</v>
      </c>
      <c r="R271" t="s">
        <v>407</v>
      </c>
      <c r="S271" t="s">
        <v>407</v>
      </c>
      <c r="T271" t="s">
        <v>407</v>
      </c>
      <c r="U271" t="s">
        <v>407</v>
      </c>
      <c r="V271" t="s">
        <v>407</v>
      </c>
      <c r="W271" t="s">
        <v>407</v>
      </c>
      <c r="X271" t="s">
        <v>407</v>
      </c>
      <c r="Y271" t="s">
        <v>407</v>
      </c>
      <c r="Z271" t="s">
        <v>407</v>
      </c>
      <c r="AA271" t="s">
        <v>407</v>
      </c>
      <c r="AB271" t="s">
        <v>407</v>
      </c>
      <c r="AC271" t="s">
        <v>980</v>
      </c>
      <c r="AD271" t="s">
        <v>979</v>
      </c>
      <c r="AE271">
        <v>10</v>
      </c>
      <c r="AF271">
        <v>10</v>
      </c>
      <c r="AH271" t="s">
        <v>408</v>
      </c>
      <c r="AJ271" t="s">
        <v>37</v>
      </c>
      <c r="AK271" t="s">
        <v>115</v>
      </c>
      <c r="AM271">
        <v>3430</v>
      </c>
      <c r="AN271">
        <v>2893</v>
      </c>
    </row>
    <row r="272" spans="1:40" x14ac:dyDescent="0.25">
      <c r="A272" t="s">
        <v>407</v>
      </c>
      <c r="B272" t="s">
        <v>407</v>
      </c>
      <c r="C272" t="s">
        <v>407</v>
      </c>
      <c r="D272" t="s">
        <v>407</v>
      </c>
      <c r="E272" t="s">
        <v>407</v>
      </c>
      <c r="F272" t="s">
        <v>407</v>
      </c>
      <c r="G272" t="s">
        <v>407</v>
      </c>
      <c r="H272" t="s">
        <v>407</v>
      </c>
      <c r="I272" t="s">
        <v>407</v>
      </c>
      <c r="J272" t="s">
        <v>407</v>
      </c>
      <c r="K272" t="s">
        <v>407</v>
      </c>
      <c r="L272" t="s">
        <v>407</v>
      </c>
      <c r="M272" t="s">
        <v>407</v>
      </c>
      <c r="N272" t="s">
        <v>407</v>
      </c>
      <c r="O272" t="s">
        <v>407</v>
      </c>
      <c r="P272" t="s">
        <v>407</v>
      </c>
      <c r="Q272" t="s">
        <v>407</v>
      </c>
      <c r="R272" t="s">
        <v>407</v>
      </c>
      <c r="S272" t="s">
        <v>407</v>
      </c>
      <c r="T272" t="s">
        <v>407</v>
      </c>
      <c r="U272" t="s">
        <v>407</v>
      </c>
      <c r="V272" t="s">
        <v>407</v>
      </c>
      <c r="W272" t="s">
        <v>407</v>
      </c>
      <c r="X272" t="s">
        <v>407</v>
      </c>
      <c r="Y272" t="s">
        <v>407</v>
      </c>
      <c r="Z272" t="s">
        <v>407</v>
      </c>
      <c r="AA272" t="s">
        <v>407</v>
      </c>
      <c r="AB272" t="s">
        <v>407</v>
      </c>
      <c r="AC272" t="s">
        <v>982</v>
      </c>
      <c r="AD272" t="s">
        <v>981</v>
      </c>
      <c r="AE272">
        <v>10</v>
      </c>
      <c r="AF272">
        <v>1</v>
      </c>
      <c r="AG272">
        <v>3</v>
      </c>
      <c r="AH272" t="s">
        <v>410</v>
      </c>
      <c r="AJ272" t="s">
        <v>40</v>
      </c>
      <c r="AK272" t="s">
        <v>118</v>
      </c>
      <c r="AM272">
        <v>1109</v>
      </c>
      <c r="AN272">
        <v>2252</v>
      </c>
    </row>
    <row r="273" spans="1:40" x14ac:dyDescent="0.25">
      <c r="A273" t="s">
        <v>407</v>
      </c>
      <c r="B273" t="s">
        <v>407</v>
      </c>
      <c r="C273" t="s">
        <v>407</v>
      </c>
      <c r="D273" t="s">
        <v>407</v>
      </c>
      <c r="E273" t="s">
        <v>407</v>
      </c>
      <c r="F273" t="s">
        <v>407</v>
      </c>
      <c r="G273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t="s">
        <v>407</v>
      </c>
      <c r="U273" t="s">
        <v>407</v>
      </c>
      <c r="V273" t="s">
        <v>407</v>
      </c>
      <c r="W273" t="s">
        <v>407</v>
      </c>
      <c r="X273" t="s">
        <v>407</v>
      </c>
      <c r="Y273" t="s">
        <v>407</v>
      </c>
      <c r="Z273" t="s">
        <v>407</v>
      </c>
      <c r="AA273" t="s">
        <v>407</v>
      </c>
      <c r="AB273" t="s">
        <v>407</v>
      </c>
      <c r="AC273" t="s">
        <v>982</v>
      </c>
      <c r="AD273" t="s">
        <v>981</v>
      </c>
      <c r="AE273">
        <v>10</v>
      </c>
      <c r="AF273">
        <v>2</v>
      </c>
      <c r="AH273" t="s">
        <v>416</v>
      </c>
      <c r="AJ273" t="s">
        <v>46</v>
      </c>
      <c r="AK273" t="s">
        <v>115</v>
      </c>
      <c r="AM273">
        <v>1380</v>
      </c>
      <c r="AN273">
        <v>459</v>
      </c>
    </row>
    <row r="274" spans="1:40" x14ac:dyDescent="0.25">
      <c r="A274" t="s">
        <v>407</v>
      </c>
      <c r="B274" t="s">
        <v>407</v>
      </c>
      <c r="C274" t="s">
        <v>407</v>
      </c>
      <c r="D274" t="s">
        <v>407</v>
      </c>
      <c r="E274" t="s">
        <v>407</v>
      </c>
      <c r="F274" t="s">
        <v>407</v>
      </c>
      <c r="G274" t="s">
        <v>407</v>
      </c>
      <c r="H274" t="s">
        <v>407</v>
      </c>
      <c r="I274" t="s">
        <v>407</v>
      </c>
      <c r="J274" t="s">
        <v>407</v>
      </c>
      <c r="K274" t="s">
        <v>407</v>
      </c>
      <c r="L274" t="s">
        <v>407</v>
      </c>
      <c r="M274" t="s">
        <v>407</v>
      </c>
      <c r="N274" t="s">
        <v>407</v>
      </c>
      <c r="O274" t="s">
        <v>407</v>
      </c>
      <c r="P274" t="s">
        <v>407</v>
      </c>
      <c r="Q274" t="s">
        <v>407</v>
      </c>
      <c r="R274" t="s">
        <v>407</v>
      </c>
      <c r="S274" t="s">
        <v>407</v>
      </c>
      <c r="T274" t="s">
        <v>407</v>
      </c>
      <c r="U274" t="s">
        <v>407</v>
      </c>
      <c r="V274" t="s">
        <v>407</v>
      </c>
      <c r="W274" t="s">
        <v>407</v>
      </c>
      <c r="X274" t="s">
        <v>407</v>
      </c>
      <c r="Y274" t="s">
        <v>407</v>
      </c>
      <c r="Z274" t="s">
        <v>407</v>
      </c>
      <c r="AA274" t="s">
        <v>407</v>
      </c>
      <c r="AB274" t="s">
        <v>407</v>
      </c>
      <c r="AC274" t="s">
        <v>982</v>
      </c>
      <c r="AD274" t="s">
        <v>981</v>
      </c>
      <c r="AE274">
        <v>10</v>
      </c>
      <c r="AF274">
        <v>3</v>
      </c>
      <c r="AH274" t="s">
        <v>408</v>
      </c>
      <c r="AJ274" t="s">
        <v>37</v>
      </c>
      <c r="AK274" t="s">
        <v>115</v>
      </c>
      <c r="AM274">
        <v>3206</v>
      </c>
      <c r="AN274">
        <v>1149</v>
      </c>
    </row>
    <row r="275" spans="1:40" x14ac:dyDescent="0.25">
      <c r="A275" t="s">
        <v>407</v>
      </c>
      <c r="B275" t="s">
        <v>407</v>
      </c>
      <c r="C275" t="s">
        <v>407</v>
      </c>
      <c r="D275" t="s">
        <v>407</v>
      </c>
      <c r="E275" t="s">
        <v>407</v>
      </c>
      <c r="F275" t="s">
        <v>407</v>
      </c>
      <c r="G275" t="s">
        <v>407</v>
      </c>
      <c r="H275" t="s">
        <v>407</v>
      </c>
      <c r="I275" t="s">
        <v>407</v>
      </c>
      <c r="J275" t="s">
        <v>407</v>
      </c>
      <c r="K275" t="s">
        <v>407</v>
      </c>
      <c r="L275" t="s">
        <v>407</v>
      </c>
      <c r="M275" t="s">
        <v>407</v>
      </c>
      <c r="N275" t="s">
        <v>407</v>
      </c>
      <c r="O275" t="s">
        <v>407</v>
      </c>
      <c r="P275" t="s">
        <v>407</v>
      </c>
      <c r="Q275" t="s">
        <v>407</v>
      </c>
      <c r="R275" t="s">
        <v>407</v>
      </c>
      <c r="S275" t="s">
        <v>407</v>
      </c>
      <c r="T275" t="s">
        <v>407</v>
      </c>
      <c r="U275" t="s">
        <v>407</v>
      </c>
      <c r="V275" t="s">
        <v>407</v>
      </c>
      <c r="W275" t="s">
        <v>407</v>
      </c>
      <c r="X275" t="s">
        <v>407</v>
      </c>
      <c r="Y275" t="s">
        <v>407</v>
      </c>
      <c r="Z275" t="s">
        <v>407</v>
      </c>
      <c r="AA275" t="s">
        <v>407</v>
      </c>
      <c r="AB275" t="s">
        <v>407</v>
      </c>
      <c r="AC275" t="s">
        <v>982</v>
      </c>
      <c r="AD275" t="s">
        <v>981</v>
      </c>
      <c r="AE275">
        <v>10</v>
      </c>
      <c r="AF275">
        <v>4</v>
      </c>
      <c r="AH275" t="s">
        <v>408</v>
      </c>
      <c r="AJ275" t="s">
        <v>37</v>
      </c>
      <c r="AK275" t="s">
        <v>115</v>
      </c>
      <c r="AM275">
        <v>2535</v>
      </c>
      <c r="AN275">
        <v>1914</v>
      </c>
    </row>
    <row r="276" spans="1:40" x14ac:dyDescent="0.25">
      <c r="A276" t="s">
        <v>407</v>
      </c>
      <c r="B276" t="s">
        <v>407</v>
      </c>
      <c r="C276" t="s">
        <v>407</v>
      </c>
      <c r="D276" t="s">
        <v>407</v>
      </c>
      <c r="E276" t="s">
        <v>407</v>
      </c>
      <c r="F276" t="s">
        <v>407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t="s">
        <v>407</v>
      </c>
      <c r="M276" t="s">
        <v>407</v>
      </c>
      <c r="N276" t="s">
        <v>407</v>
      </c>
      <c r="O276" t="s">
        <v>407</v>
      </c>
      <c r="P276" t="s">
        <v>407</v>
      </c>
      <c r="Q276" t="s">
        <v>407</v>
      </c>
      <c r="R276" t="s">
        <v>407</v>
      </c>
      <c r="S276" t="s">
        <v>407</v>
      </c>
      <c r="T276" t="s">
        <v>407</v>
      </c>
      <c r="U276" t="s">
        <v>407</v>
      </c>
      <c r="V276" t="s">
        <v>407</v>
      </c>
      <c r="W276" t="s">
        <v>407</v>
      </c>
      <c r="X276" t="s">
        <v>407</v>
      </c>
      <c r="Y276" t="s">
        <v>407</v>
      </c>
      <c r="Z276" t="s">
        <v>407</v>
      </c>
      <c r="AA276" t="s">
        <v>407</v>
      </c>
      <c r="AB276" t="s">
        <v>407</v>
      </c>
      <c r="AC276" t="s">
        <v>982</v>
      </c>
      <c r="AD276" t="s">
        <v>981</v>
      </c>
      <c r="AE276">
        <v>10</v>
      </c>
      <c r="AF276">
        <v>5</v>
      </c>
      <c r="AG276">
        <v>1</v>
      </c>
      <c r="AH276" t="s">
        <v>661</v>
      </c>
      <c r="AJ276" t="s">
        <v>162</v>
      </c>
      <c r="AK276" t="s">
        <v>114</v>
      </c>
      <c r="AM276">
        <v>2441</v>
      </c>
      <c r="AN276">
        <v>2238</v>
      </c>
    </row>
    <row r="277" spans="1:40" x14ac:dyDescent="0.25">
      <c r="A277" t="s">
        <v>407</v>
      </c>
      <c r="B277" t="s">
        <v>407</v>
      </c>
      <c r="C277" t="s">
        <v>407</v>
      </c>
      <c r="D277" t="s">
        <v>407</v>
      </c>
      <c r="E277" t="s">
        <v>407</v>
      </c>
      <c r="F277" t="s">
        <v>407</v>
      </c>
      <c r="G277" t="s">
        <v>407</v>
      </c>
      <c r="H277" t="s">
        <v>407</v>
      </c>
      <c r="I277" t="s">
        <v>407</v>
      </c>
      <c r="J277" t="s">
        <v>407</v>
      </c>
      <c r="K277" t="s">
        <v>407</v>
      </c>
      <c r="L277" t="s">
        <v>407</v>
      </c>
      <c r="M277" t="s">
        <v>407</v>
      </c>
      <c r="N277" t="s">
        <v>407</v>
      </c>
      <c r="O277" t="s">
        <v>407</v>
      </c>
      <c r="P277" t="s">
        <v>407</v>
      </c>
      <c r="Q277" t="s">
        <v>407</v>
      </c>
      <c r="R277" t="s">
        <v>407</v>
      </c>
      <c r="S277" t="s">
        <v>407</v>
      </c>
      <c r="T277" t="s">
        <v>407</v>
      </c>
      <c r="U277" t="s">
        <v>407</v>
      </c>
      <c r="V277" t="s">
        <v>407</v>
      </c>
      <c r="W277" t="s">
        <v>407</v>
      </c>
      <c r="X277" t="s">
        <v>407</v>
      </c>
      <c r="Y277" t="s">
        <v>407</v>
      </c>
      <c r="Z277" t="s">
        <v>407</v>
      </c>
      <c r="AA277" t="s">
        <v>407</v>
      </c>
      <c r="AB277" t="s">
        <v>407</v>
      </c>
      <c r="AC277" t="s">
        <v>982</v>
      </c>
      <c r="AD277" t="s">
        <v>981</v>
      </c>
      <c r="AE277">
        <v>10</v>
      </c>
      <c r="AF277">
        <v>6</v>
      </c>
      <c r="AH277" t="s">
        <v>408</v>
      </c>
      <c r="AJ277" t="s">
        <v>37</v>
      </c>
      <c r="AK277" t="s">
        <v>115</v>
      </c>
      <c r="AM277">
        <v>2452</v>
      </c>
      <c r="AN277">
        <v>3290</v>
      </c>
    </row>
    <row r="278" spans="1:40" x14ac:dyDescent="0.25">
      <c r="A278" t="s">
        <v>407</v>
      </c>
      <c r="B278" t="s">
        <v>407</v>
      </c>
      <c r="C278" t="s">
        <v>407</v>
      </c>
      <c r="D278" t="s">
        <v>407</v>
      </c>
      <c r="E278" t="s">
        <v>407</v>
      </c>
      <c r="F278" t="s">
        <v>407</v>
      </c>
      <c r="G278" t="s">
        <v>407</v>
      </c>
      <c r="H278" t="s">
        <v>407</v>
      </c>
      <c r="I278" t="s">
        <v>407</v>
      </c>
      <c r="J278" t="s">
        <v>407</v>
      </c>
      <c r="K278" t="s">
        <v>407</v>
      </c>
      <c r="L278" t="s">
        <v>407</v>
      </c>
      <c r="M278" t="s">
        <v>407</v>
      </c>
      <c r="N278" t="s">
        <v>407</v>
      </c>
      <c r="O278" t="s">
        <v>407</v>
      </c>
      <c r="P278" t="s">
        <v>407</v>
      </c>
      <c r="Q278" t="s">
        <v>407</v>
      </c>
      <c r="R278" t="s">
        <v>407</v>
      </c>
      <c r="S278" t="s">
        <v>407</v>
      </c>
      <c r="T278" t="s">
        <v>407</v>
      </c>
      <c r="U278" t="s">
        <v>407</v>
      </c>
      <c r="V278" t="s">
        <v>407</v>
      </c>
      <c r="W278" t="s">
        <v>407</v>
      </c>
      <c r="X278" t="s">
        <v>407</v>
      </c>
      <c r="Y278" t="s">
        <v>407</v>
      </c>
      <c r="Z278" t="s">
        <v>407</v>
      </c>
      <c r="AA278" t="s">
        <v>407</v>
      </c>
      <c r="AB278" t="s">
        <v>407</v>
      </c>
      <c r="AC278" t="s">
        <v>982</v>
      </c>
      <c r="AD278" t="s">
        <v>981</v>
      </c>
      <c r="AE278">
        <v>10</v>
      </c>
      <c r="AF278">
        <v>7</v>
      </c>
      <c r="AH278" t="s">
        <v>411</v>
      </c>
      <c r="AJ278" t="s">
        <v>41</v>
      </c>
      <c r="AK278" t="s">
        <v>119</v>
      </c>
      <c r="AM278">
        <v>2336</v>
      </c>
      <c r="AN278">
        <v>937</v>
      </c>
    </row>
    <row r="279" spans="1:40" x14ac:dyDescent="0.25">
      <c r="A279" t="s">
        <v>407</v>
      </c>
      <c r="B279" t="s">
        <v>407</v>
      </c>
      <c r="C279" t="s">
        <v>407</v>
      </c>
      <c r="D279" t="s">
        <v>407</v>
      </c>
      <c r="E279" t="s">
        <v>407</v>
      </c>
      <c r="F279" t="s">
        <v>407</v>
      </c>
      <c r="G279" t="s">
        <v>407</v>
      </c>
      <c r="H279" t="s">
        <v>407</v>
      </c>
      <c r="I279" t="s">
        <v>407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407</v>
      </c>
      <c r="P279" t="s">
        <v>407</v>
      </c>
      <c r="Q279" t="s">
        <v>407</v>
      </c>
      <c r="R279" t="s">
        <v>407</v>
      </c>
      <c r="S279" t="s">
        <v>407</v>
      </c>
      <c r="T279" t="s">
        <v>407</v>
      </c>
      <c r="U279" t="s">
        <v>407</v>
      </c>
      <c r="V279" t="s">
        <v>407</v>
      </c>
      <c r="W279" t="s">
        <v>407</v>
      </c>
      <c r="X279" t="s">
        <v>407</v>
      </c>
      <c r="Y279" t="s">
        <v>407</v>
      </c>
      <c r="Z279" t="s">
        <v>407</v>
      </c>
      <c r="AA279" t="s">
        <v>407</v>
      </c>
      <c r="AB279" t="s">
        <v>407</v>
      </c>
      <c r="AC279" t="s">
        <v>982</v>
      </c>
      <c r="AD279" t="s">
        <v>981</v>
      </c>
      <c r="AE279">
        <v>10</v>
      </c>
      <c r="AF279">
        <v>8</v>
      </c>
      <c r="AG279">
        <v>3</v>
      </c>
      <c r="AH279" t="s">
        <v>410</v>
      </c>
      <c r="AJ279" t="s">
        <v>40</v>
      </c>
      <c r="AK279" t="s">
        <v>118</v>
      </c>
      <c r="AM279">
        <v>3846</v>
      </c>
      <c r="AN279">
        <v>3468</v>
      </c>
    </row>
    <row r="280" spans="1:40" x14ac:dyDescent="0.25">
      <c r="A280" t="s">
        <v>407</v>
      </c>
      <c r="B280" t="s">
        <v>407</v>
      </c>
      <c r="C280" t="s">
        <v>407</v>
      </c>
      <c r="D280" t="s">
        <v>407</v>
      </c>
      <c r="E280" t="s">
        <v>407</v>
      </c>
      <c r="F280" t="s">
        <v>407</v>
      </c>
      <c r="G280" t="s">
        <v>407</v>
      </c>
      <c r="H280" t="s">
        <v>407</v>
      </c>
      <c r="I280" t="s">
        <v>407</v>
      </c>
      <c r="J280" t="s">
        <v>407</v>
      </c>
      <c r="K280" t="s">
        <v>407</v>
      </c>
      <c r="L280" t="s">
        <v>407</v>
      </c>
      <c r="M280" t="s">
        <v>407</v>
      </c>
      <c r="N280" t="s">
        <v>407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407</v>
      </c>
      <c r="Y280" t="s">
        <v>407</v>
      </c>
      <c r="Z280" t="s">
        <v>407</v>
      </c>
      <c r="AA280" t="s">
        <v>407</v>
      </c>
      <c r="AB280" t="s">
        <v>407</v>
      </c>
      <c r="AC280" t="s">
        <v>982</v>
      </c>
      <c r="AD280" t="s">
        <v>981</v>
      </c>
      <c r="AE280">
        <v>10</v>
      </c>
      <c r="AF280">
        <v>9</v>
      </c>
      <c r="AG280">
        <v>3</v>
      </c>
      <c r="AH280" t="s">
        <v>410</v>
      </c>
      <c r="AJ280" t="s">
        <v>40</v>
      </c>
      <c r="AK280" t="s">
        <v>118</v>
      </c>
      <c r="AM280">
        <v>2236</v>
      </c>
      <c r="AN280">
        <v>3223</v>
      </c>
    </row>
    <row r="281" spans="1:40" x14ac:dyDescent="0.25">
      <c r="A281" t="s">
        <v>407</v>
      </c>
      <c r="B281" t="s">
        <v>407</v>
      </c>
      <c r="C281" t="s">
        <v>407</v>
      </c>
      <c r="D281" t="s">
        <v>407</v>
      </c>
      <c r="E281" t="s">
        <v>407</v>
      </c>
      <c r="F281" t="s">
        <v>407</v>
      </c>
      <c r="G281" t="s">
        <v>407</v>
      </c>
      <c r="H281" t="s">
        <v>407</v>
      </c>
      <c r="I281" t="s">
        <v>407</v>
      </c>
      <c r="J281" t="s">
        <v>407</v>
      </c>
      <c r="K281" t="s">
        <v>407</v>
      </c>
      <c r="L281" t="s">
        <v>407</v>
      </c>
      <c r="M281" t="s">
        <v>407</v>
      </c>
      <c r="N281" t="s">
        <v>407</v>
      </c>
      <c r="O281" t="s">
        <v>407</v>
      </c>
      <c r="P281" t="s">
        <v>407</v>
      </c>
      <c r="Q281" t="s">
        <v>407</v>
      </c>
      <c r="R281" t="s">
        <v>407</v>
      </c>
      <c r="S281" t="s">
        <v>407</v>
      </c>
      <c r="T281" t="s">
        <v>407</v>
      </c>
      <c r="U281" t="s">
        <v>407</v>
      </c>
      <c r="V281" t="s">
        <v>407</v>
      </c>
      <c r="W281" t="s">
        <v>407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982</v>
      </c>
      <c r="AD281" t="s">
        <v>981</v>
      </c>
      <c r="AE281">
        <v>10</v>
      </c>
      <c r="AF281">
        <v>10</v>
      </c>
      <c r="AH281" t="s">
        <v>408</v>
      </c>
      <c r="AJ281" t="s">
        <v>37</v>
      </c>
      <c r="AK281" t="s">
        <v>115</v>
      </c>
      <c r="AM281">
        <v>3228</v>
      </c>
      <c r="AN281">
        <v>3005</v>
      </c>
    </row>
    <row r="282" spans="1:40" x14ac:dyDescent="0.25">
      <c r="A282" t="s">
        <v>407</v>
      </c>
      <c r="B282" t="s">
        <v>407</v>
      </c>
      <c r="C282" t="s">
        <v>407</v>
      </c>
      <c r="D282" t="s">
        <v>407</v>
      </c>
      <c r="E282" t="s">
        <v>407</v>
      </c>
      <c r="F282" t="s">
        <v>407</v>
      </c>
      <c r="G282" t="s">
        <v>407</v>
      </c>
      <c r="H282" t="s">
        <v>407</v>
      </c>
      <c r="I282" t="s">
        <v>407</v>
      </c>
      <c r="J282" t="s">
        <v>407</v>
      </c>
      <c r="K282" t="s">
        <v>407</v>
      </c>
      <c r="L282" t="s">
        <v>407</v>
      </c>
      <c r="M282" t="s">
        <v>407</v>
      </c>
      <c r="N282" t="s">
        <v>407</v>
      </c>
      <c r="O282" t="s">
        <v>407</v>
      </c>
      <c r="P282" t="s">
        <v>407</v>
      </c>
      <c r="Q282" t="s">
        <v>407</v>
      </c>
      <c r="R282" t="s">
        <v>407</v>
      </c>
      <c r="S282" t="s">
        <v>407</v>
      </c>
      <c r="T282" t="s">
        <v>407</v>
      </c>
      <c r="U282" t="s">
        <v>407</v>
      </c>
      <c r="V282" t="s">
        <v>407</v>
      </c>
      <c r="W282" t="s">
        <v>407</v>
      </c>
      <c r="X282" t="s">
        <v>407</v>
      </c>
      <c r="Y282" t="s">
        <v>407</v>
      </c>
      <c r="Z282" t="s">
        <v>407</v>
      </c>
      <c r="AA282" t="s">
        <v>407</v>
      </c>
      <c r="AB282" t="s">
        <v>407</v>
      </c>
      <c r="AC282" t="s">
        <v>984</v>
      </c>
      <c r="AD282" t="s">
        <v>983</v>
      </c>
      <c r="AE282">
        <v>10</v>
      </c>
      <c r="AF282">
        <v>1</v>
      </c>
      <c r="AH282" t="s">
        <v>411</v>
      </c>
      <c r="AJ282" t="s">
        <v>41</v>
      </c>
      <c r="AK282" t="s">
        <v>119</v>
      </c>
      <c r="AM282">
        <v>1684</v>
      </c>
      <c r="AN282">
        <v>515</v>
      </c>
    </row>
    <row r="283" spans="1:40" x14ac:dyDescent="0.25">
      <c r="A283" t="s">
        <v>407</v>
      </c>
      <c r="B283" t="s">
        <v>407</v>
      </c>
      <c r="C283" t="s">
        <v>407</v>
      </c>
      <c r="D283" t="s">
        <v>407</v>
      </c>
      <c r="E283" t="s">
        <v>407</v>
      </c>
      <c r="F283" t="s">
        <v>407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407</v>
      </c>
      <c r="M283" t="s">
        <v>407</v>
      </c>
      <c r="N283" t="s">
        <v>407</v>
      </c>
      <c r="O283" t="s">
        <v>407</v>
      </c>
      <c r="P283" t="s">
        <v>407</v>
      </c>
      <c r="Q283" t="s">
        <v>407</v>
      </c>
      <c r="R283" t="s">
        <v>407</v>
      </c>
      <c r="S283" t="s">
        <v>407</v>
      </c>
      <c r="T283" t="s">
        <v>407</v>
      </c>
      <c r="U283" t="s">
        <v>407</v>
      </c>
      <c r="V283" t="s">
        <v>407</v>
      </c>
      <c r="W283" t="s">
        <v>407</v>
      </c>
      <c r="X283" t="s">
        <v>407</v>
      </c>
      <c r="Y283" t="s">
        <v>407</v>
      </c>
      <c r="Z283" t="s">
        <v>407</v>
      </c>
      <c r="AA283" t="s">
        <v>407</v>
      </c>
      <c r="AB283" t="s">
        <v>407</v>
      </c>
      <c r="AC283" t="s">
        <v>984</v>
      </c>
      <c r="AD283" t="s">
        <v>983</v>
      </c>
      <c r="AE283">
        <v>10</v>
      </c>
      <c r="AF283">
        <v>2</v>
      </c>
      <c r="AH283" t="s">
        <v>408</v>
      </c>
      <c r="AJ283" t="s">
        <v>37</v>
      </c>
      <c r="AK283" t="s">
        <v>115</v>
      </c>
      <c r="AM283">
        <v>1702</v>
      </c>
      <c r="AN283">
        <v>1442</v>
      </c>
    </row>
    <row r="284" spans="1:40" x14ac:dyDescent="0.25">
      <c r="A284" t="s">
        <v>407</v>
      </c>
      <c r="B284" t="s">
        <v>407</v>
      </c>
      <c r="C284" t="s">
        <v>407</v>
      </c>
      <c r="D284" t="s">
        <v>407</v>
      </c>
      <c r="E284" t="s">
        <v>407</v>
      </c>
      <c r="F284" t="s">
        <v>407</v>
      </c>
      <c r="G284" t="s">
        <v>407</v>
      </c>
      <c r="H284" t="s">
        <v>407</v>
      </c>
      <c r="I284" t="s">
        <v>407</v>
      </c>
      <c r="J284" t="s">
        <v>407</v>
      </c>
      <c r="K284" t="s">
        <v>407</v>
      </c>
      <c r="L284" t="s">
        <v>407</v>
      </c>
      <c r="M284" t="s">
        <v>407</v>
      </c>
      <c r="N284" t="s">
        <v>407</v>
      </c>
      <c r="O284" t="s">
        <v>407</v>
      </c>
      <c r="P284" t="s">
        <v>407</v>
      </c>
      <c r="Q284" t="s">
        <v>407</v>
      </c>
      <c r="R284" t="s">
        <v>407</v>
      </c>
      <c r="S284" t="s">
        <v>407</v>
      </c>
      <c r="T284" t="s">
        <v>407</v>
      </c>
      <c r="U284" t="s">
        <v>407</v>
      </c>
      <c r="V284" t="s">
        <v>407</v>
      </c>
      <c r="W284" t="s">
        <v>407</v>
      </c>
      <c r="X284" t="s">
        <v>407</v>
      </c>
      <c r="Y284" t="s">
        <v>407</v>
      </c>
      <c r="Z284" t="s">
        <v>407</v>
      </c>
      <c r="AA284" t="s">
        <v>407</v>
      </c>
      <c r="AB284" t="s">
        <v>407</v>
      </c>
      <c r="AC284" t="s">
        <v>984</v>
      </c>
      <c r="AD284" t="s">
        <v>983</v>
      </c>
      <c r="AE284">
        <v>10</v>
      </c>
      <c r="AF284">
        <v>3</v>
      </c>
      <c r="AH284" t="s">
        <v>415</v>
      </c>
      <c r="AJ284" t="s">
        <v>44</v>
      </c>
      <c r="AK284" t="s">
        <v>120</v>
      </c>
      <c r="AM284">
        <v>1914</v>
      </c>
      <c r="AN284">
        <v>1621</v>
      </c>
    </row>
    <row r="285" spans="1:40" x14ac:dyDescent="0.25">
      <c r="A285" t="s">
        <v>407</v>
      </c>
      <c r="B285" t="s">
        <v>407</v>
      </c>
      <c r="C285" t="s">
        <v>407</v>
      </c>
      <c r="D285" t="s">
        <v>407</v>
      </c>
      <c r="E285" t="s">
        <v>407</v>
      </c>
      <c r="F285" t="s">
        <v>407</v>
      </c>
      <c r="G285" t="s">
        <v>407</v>
      </c>
      <c r="H285" t="s">
        <v>407</v>
      </c>
      <c r="I285" t="s">
        <v>407</v>
      </c>
      <c r="J285" t="s">
        <v>407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407</v>
      </c>
      <c r="Q285" t="s">
        <v>407</v>
      </c>
      <c r="R285" t="s">
        <v>407</v>
      </c>
      <c r="S285" t="s">
        <v>407</v>
      </c>
      <c r="T285" t="s">
        <v>407</v>
      </c>
      <c r="U285" t="s">
        <v>407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B285" t="s">
        <v>407</v>
      </c>
      <c r="AC285" t="s">
        <v>984</v>
      </c>
      <c r="AD285" t="s">
        <v>983</v>
      </c>
      <c r="AE285">
        <v>10</v>
      </c>
      <c r="AF285">
        <v>4</v>
      </c>
      <c r="AH285" t="s">
        <v>408</v>
      </c>
      <c r="AJ285" t="s">
        <v>37</v>
      </c>
      <c r="AK285" t="s">
        <v>115</v>
      </c>
      <c r="AM285">
        <v>2347</v>
      </c>
      <c r="AN285">
        <v>298</v>
      </c>
    </row>
    <row r="286" spans="1:40" x14ac:dyDescent="0.25">
      <c r="A286" t="s">
        <v>407</v>
      </c>
      <c r="B286" t="s">
        <v>407</v>
      </c>
      <c r="C286" t="s">
        <v>407</v>
      </c>
      <c r="D286" t="s">
        <v>407</v>
      </c>
      <c r="E286" t="s">
        <v>407</v>
      </c>
      <c r="F286" t="s">
        <v>407</v>
      </c>
      <c r="G286" t="s">
        <v>407</v>
      </c>
      <c r="H286" t="s">
        <v>407</v>
      </c>
      <c r="I286" t="s">
        <v>407</v>
      </c>
      <c r="J286" t="s">
        <v>407</v>
      </c>
      <c r="K286" t="s">
        <v>407</v>
      </c>
      <c r="L286" t="s">
        <v>407</v>
      </c>
      <c r="M286" t="s">
        <v>407</v>
      </c>
      <c r="N286" t="s">
        <v>407</v>
      </c>
      <c r="O286" t="s">
        <v>407</v>
      </c>
      <c r="P286" t="s">
        <v>407</v>
      </c>
      <c r="Q286" t="s">
        <v>407</v>
      </c>
      <c r="R286" t="s">
        <v>407</v>
      </c>
      <c r="S286" t="s">
        <v>407</v>
      </c>
      <c r="T286" t="s">
        <v>407</v>
      </c>
      <c r="U286" t="s">
        <v>407</v>
      </c>
      <c r="V286" t="s">
        <v>407</v>
      </c>
      <c r="W286" t="s">
        <v>407</v>
      </c>
      <c r="X286" t="s">
        <v>407</v>
      </c>
      <c r="Y286" t="s">
        <v>407</v>
      </c>
      <c r="Z286" t="s">
        <v>407</v>
      </c>
      <c r="AA286" t="s">
        <v>407</v>
      </c>
      <c r="AB286" t="s">
        <v>407</v>
      </c>
      <c r="AC286" t="s">
        <v>984</v>
      </c>
      <c r="AD286" t="s">
        <v>983</v>
      </c>
      <c r="AE286">
        <v>10</v>
      </c>
      <c r="AF286">
        <v>5</v>
      </c>
      <c r="AH286" t="s">
        <v>415</v>
      </c>
      <c r="AJ286" t="s">
        <v>44</v>
      </c>
      <c r="AK286" t="s">
        <v>120</v>
      </c>
      <c r="AM286">
        <v>3487</v>
      </c>
      <c r="AN286">
        <v>1322</v>
      </c>
    </row>
    <row r="287" spans="1:40" x14ac:dyDescent="0.25">
      <c r="A287" t="s">
        <v>407</v>
      </c>
      <c r="B287" t="s">
        <v>407</v>
      </c>
      <c r="C287" t="s">
        <v>407</v>
      </c>
      <c r="D287" t="s">
        <v>407</v>
      </c>
      <c r="E287" t="s">
        <v>407</v>
      </c>
      <c r="F287" t="s">
        <v>407</v>
      </c>
      <c r="G287" t="s">
        <v>407</v>
      </c>
      <c r="H287" t="s">
        <v>407</v>
      </c>
      <c r="I287" t="s">
        <v>407</v>
      </c>
      <c r="J287" t="s">
        <v>407</v>
      </c>
      <c r="K287" t="s">
        <v>407</v>
      </c>
      <c r="L287" t="s">
        <v>407</v>
      </c>
      <c r="M287" t="s">
        <v>407</v>
      </c>
      <c r="N287" t="s">
        <v>407</v>
      </c>
      <c r="O287" t="s">
        <v>407</v>
      </c>
      <c r="P287" t="s">
        <v>407</v>
      </c>
      <c r="Q287" t="s">
        <v>407</v>
      </c>
      <c r="R287" t="s">
        <v>407</v>
      </c>
      <c r="S287" t="s">
        <v>407</v>
      </c>
      <c r="T287" t="s">
        <v>407</v>
      </c>
      <c r="U287" t="s">
        <v>407</v>
      </c>
      <c r="V287" t="s">
        <v>407</v>
      </c>
      <c r="W287" t="s">
        <v>407</v>
      </c>
      <c r="X287" t="s">
        <v>407</v>
      </c>
      <c r="Y287" t="s">
        <v>407</v>
      </c>
      <c r="Z287" t="s">
        <v>407</v>
      </c>
      <c r="AA287" t="s">
        <v>407</v>
      </c>
      <c r="AB287" t="s">
        <v>407</v>
      </c>
      <c r="AC287" t="s">
        <v>984</v>
      </c>
      <c r="AD287" t="s">
        <v>983</v>
      </c>
      <c r="AE287">
        <v>10</v>
      </c>
      <c r="AF287">
        <v>6</v>
      </c>
      <c r="AG287">
        <v>1</v>
      </c>
      <c r="AH287" t="s">
        <v>412</v>
      </c>
      <c r="AJ287" t="s">
        <v>42</v>
      </c>
      <c r="AK287" t="s">
        <v>114</v>
      </c>
      <c r="AM287">
        <v>3130</v>
      </c>
      <c r="AN287">
        <v>3273</v>
      </c>
    </row>
    <row r="288" spans="1:40" x14ac:dyDescent="0.25">
      <c r="A288" t="s">
        <v>407</v>
      </c>
      <c r="B288" t="s">
        <v>407</v>
      </c>
      <c r="C288" t="s">
        <v>407</v>
      </c>
      <c r="D288" t="s">
        <v>407</v>
      </c>
      <c r="E288" t="s">
        <v>407</v>
      </c>
      <c r="F288" t="s">
        <v>407</v>
      </c>
      <c r="G288" t="s">
        <v>407</v>
      </c>
      <c r="H288" t="s">
        <v>407</v>
      </c>
      <c r="I288" t="s">
        <v>407</v>
      </c>
      <c r="J288" t="s">
        <v>407</v>
      </c>
      <c r="K288" t="s">
        <v>407</v>
      </c>
      <c r="L288" t="s">
        <v>407</v>
      </c>
      <c r="M288" t="s">
        <v>407</v>
      </c>
      <c r="N288" t="s">
        <v>407</v>
      </c>
      <c r="O288" t="s">
        <v>407</v>
      </c>
      <c r="P288" t="s">
        <v>407</v>
      </c>
      <c r="Q288" t="s">
        <v>407</v>
      </c>
      <c r="R288" t="s">
        <v>407</v>
      </c>
      <c r="S288" t="s">
        <v>407</v>
      </c>
      <c r="T288" t="s">
        <v>407</v>
      </c>
      <c r="U288" t="s">
        <v>407</v>
      </c>
      <c r="V288" t="s">
        <v>407</v>
      </c>
      <c r="W288" t="s">
        <v>407</v>
      </c>
      <c r="X288" t="s">
        <v>407</v>
      </c>
      <c r="Y288" t="s">
        <v>407</v>
      </c>
      <c r="Z288" t="s">
        <v>407</v>
      </c>
      <c r="AA288" t="s">
        <v>407</v>
      </c>
      <c r="AB288" t="s">
        <v>407</v>
      </c>
      <c r="AC288" t="s">
        <v>984</v>
      </c>
      <c r="AD288" t="s">
        <v>983</v>
      </c>
      <c r="AE288">
        <v>10</v>
      </c>
      <c r="AF288">
        <v>7</v>
      </c>
      <c r="AH288" t="s">
        <v>408</v>
      </c>
      <c r="AJ288" t="s">
        <v>37</v>
      </c>
      <c r="AK288" t="s">
        <v>115</v>
      </c>
      <c r="AM288">
        <v>1497</v>
      </c>
      <c r="AN288">
        <v>2793</v>
      </c>
    </row>
    <row r="289" spans="1:40" x14ac:dyDescent="0.25">
      <c r="A289" t="s">
        <v>407</v>
      </c>
      <c r="B289" t="s">
        <v>407</v>
      </c>
      <c r="C289" t="s">
        <v>407</v>
      </c>
      <c r="D289" t="s">
        <v>407</v>
      </c>
      <c r="E289" t="s">
        <v>407</v>
      </c>
      <c r="F289" t="s">
        <v>407</v>
      </c>
      <c r="G289" t="s">
        <v>407</v>
      </c>
      <c r="H289" t="s">
        <v>407</v>
      </c>
      <c r="I289" t="s">
        <v>407</v>
      </c>
      <c r="J289" t="s">
        <v>407</v>
      </c>
      <c r="K289" t="s">
        <v>407</v>
      </c>
      <c r="L289" t="s">
        <v>407</v>
      </c>
      <c r="M289" t="s">
        <v>407</v>
      </c>
      <c r="N289" t="s">
        <v>407</v>
      </c>
      <c r="O289" t="s">
        <v>407</v>
      </c>
      <c r="P289" t="s">
        <v>407</v>
      </c>
      <c r="Q289" t="s">
        <v>407</v>
      </c>
      <c r="R289" t="s">
        <v>407</v>
      </c>
      <c r="S289" t="s">
        <v>407</v>
      </c>
      <c r="T289" t="s">
        <v>407</v>
      </c>
      <c r="U289" t="s">
        <v>407</v>
      </c>
      <c r="V289" t="s">
        <v>407</v>
      </c>
      <c r="W289" t="s">
        <v>407</v>
      </c>
      <c r="X289" t="s">
        <v>407</v>
      </c>
      <c r="Y289" t="s">
        <v>407</v>
      </c>
      <c r="Z289" t="s">
        <v>407</v>
      </c>
      <c r="AA289" t="s">
        <v>407</v>
      </c>
      <c r="AB289" t="s">
        <v>407</v>
      </c>
      <c r="AC289" t="s">
        <v>984</v>
      </c>
      <c r="AD289" t="s">
        <v>983</v>
      </c>
      <c r="AE289">
        <v>10</v>
      </c>
      <c r="AF289">
        <v>8</v>
      </c>
      <c r="AH289" t="s">
        <v>408</v>
      </c>
      <c r="AJ289" t="s">
        <v>37</v>
      </c>
      <c r="AK289" t="s">
        <v>115</v>
      </c>
      <c r="AM289">
        <v>3186</v>
      </c>
      <c r="AN289">
        <v>2613</v>
      </c>
    </row>
    <row r="290" spans="1:40" x14ac:dyDescent="0.25">
      <c r="A290" t="s">
        <v>407</v>
      </c>
      <c r="B290" t="s">
        <v>407</v>
      </c>
      <c r="C290" t="s">
        <v>407</v>
      </c>
      <c r="D290" t="s">
        <v>407</v>
      </c>
      <c r="E290" t="s">
        <v>407</v>
      </c>
      <c r="F290" t="s">
        <v>407</v>
      </c>
      <c r="G290" t="s">
        <v>407</v>
      </c>
      <c r="H290" t="s">
        <v>407</v>
      </c>
      <c r="I290" t="s">
        <v>407</v>
      </c>
      <c r="J290" t="s">
        <v>407</v>
      </c>
      <c r="K290" t="s">
        <v>407</v>
      </c>
      <c r="L290" t="s">
        <v>407</v>
      </c>
      <c r="M290" t="s">
        <v>407</v>
      </c>
      <c r="N290" t="s">
        <v>407</v>
      </c>
      <c r="O290" t="s">
        <v>407</v>
      </c>
      <c r="P290" t="s">
        <v>407</v>
      </c>
      <c r="Q290" t="s">
        <v>407</v>
      </c>
      <c r="R290" t="s">
        <v>407</v>
      </c>
      <c r="S290" t="s">
        <v>407</v>
      </c>
      <c r="T290" t="s">
        <v>407</v>
      </c>
      <c r="U290" t="s">
        <v>407</v>
      </c>
      <c r="V290" t="s">
        <v>407</v>
      </c>
      <c r="W290" t="s">
        <v>407</v>
      </c>
      <c r="X290" t="s">
        <v>407</v>
      </c>
      <c r="Y290" t="s">
        <v>407</v>
      </c>
      <c r="Z290" t="s">
        <v>407</v>
      </c>
      <c r="AA290" t="s">
        <v>407</v>
      </c>
      <c r="AB290" t="s">
        <v>407</v>
      </c>
      <c r="AC290" t="s">
        <v>984</v>
      </c>
      <c r="AD290" t="s">
        <v>983</v>
      </c>
      <c r="AE290">
        <v>10</v>
      </c>
      <c r="AF290">
        <v>9</v>
      </c>
      <c r="AH290" t="s">
        <v>408</v>
      </c>
      <c r="AJ290" t="s">
        <v>37</v>
      </c>
      <c r="AK290" t="s">
        <v>115</v>
      </c>
      <c r="AM290">
        <v>1497</v>
      </c>
      <c r="AN290">
        <v>2750</v>
      </c>
    </row>
    <row r="291" spans="1:40" x14ac:dyDescent="0.25">
      <c r="A291" t="s">
        <v>407</v>
      </c>
      <c r="B291" t="s">
        <v>407</v>
      </c>
      <c r="C291" t="s">
        <v>407</v>
      </c>
      <c r="D291" t="s">
        <v>407</v>
      </c>
      <c r="E291" t="s">
        <v>407</v>
      </c>
      <c r="F291" t="s">
        <v>407</v>
      </c>
      <c r="G291" t="s">
        <v>407</v>
      </c>
      <c r="H291" t="s">
        <v>407</v>
      </c>
      <c r="I291" t="s">
        <v>407</v>
      </c>
      <c r="J291" t="s">
        <v>407</v>
      </c>
      <c r="K291" t="s">
        <v>407</v>
      </c>
      <c r="L291" t="s">
        <v>407</v>
      </c>
      <c r="M291" t="s">
        <v>407</v>
      </c>
      <c r="N291" t="s">
        <v>407</v>
      </c>
      <c r="O291" t="s">
        <v>407</v>
      </c>
      <c r="P291" t="s">
        <v>407</v>
      </c>
      <c r="Q291" t="s">
        <v>407</v>
      </c>
      <c r="R291" t="s">
        <v>407</v>
      </c>
      <c r="S291" t="s">
        <v>407</v>
      </c>
      <c r="T291" t="s">
        <v>407</v>
      </c>
      <c r="U291" t="s">
        <v>407</v>
      </c>
      <c r="V291" t="s">
        <v>407</v>
      </c>
      <c r="W291" t="s">
        <v>407</v>
      </c>
      <c r="X291" t="s">
        <v>407</v>
      </c>
      <c r="Y291" t="s">
        <v>407</v>
      </c>
      <c r="Z291" t="s">
        <v>407</v>
      </c>
      <c r="AA291" t="s">
        <v>407</v>
      </c>
      <c r="AB291" t="s">
        <v>407</v>
      </c>
      <c r="AC291" t="s">
        <v>984</v>
      </c>
      <c r="AD291" t="s">
        <v>983</v>
      </c>
      <c r="AE291">
        <v>10</v>
      </c>
      <c r="AF291">
        <v>10</v>
      </c>
      <c r="AH291" t="s">
        <v>408</v>
      </c>
      <c r="AJ291" t="s">
        <v>37</v>
      </c>
      <c r="AK291" t="s">
        <v>115</v>
      </c>
      <c r="AM291">
        <v>3705</v>
      </c>
      <c r="AN291">
        <v>2209</v>
      </c>
    </row>
    <row r="292" spans="1:40" x14ac:dyDescent="0.25">
      <c r="A292" t="s">
        <v>407</v>
      </c>
      <c r="B292" t="s">
        <v>407</v>
      </c>
      <c r="C292" t="s">
        <v>407</v>
      </c>
      <c r="D292" t="s">
        <v>407</v>
      </c>
      <c r="E292" t="s">
        <v>407</v>
      </c>
      <c r="F292" t="s">
        <v>407</v>
      </c>
      <c r="G292" t="s">
        <v>407</v>
      </c>
      <c r="H292" t="s">
        <v>407</v>
      </c>
      <c r="I292" t="s">
        <v>407</v>
      </c>
      <c r="J292" t="s">
        <v>407</v>
      </c>
      <c r="K292" t="s">
        <v>407</v>
      </c>
      <c r="L292" t="s">
        <v>407</v>
      </c>
      <c r="M292" t="s">
        <v>407</v>
      </c>
      <c r="N292" t="s">
        <v>407</v>
      </c>
      <c r="O292" t="s">
        <v>407</v>
      </c>
      <c r="P292" t="s">
        <v>407</v>
      </c>
      <c r="Q292" t="s">
        <v>407</v>
      </c>
      <c r="R292" t="s">
        <v>407</v>
      </c>
      <c r="S292" t="s">
        <v>407</v>
      </c>
      <c r="T292" t="s">
        <v>407</v>
      </c>
      <c r="U292" t="s">
        <v>407</v>
      </c>
      <c r="V292" t="s">
        <v>407</v>
      </c>
      <c r="W292" t="s">
        <v>407</v>
      </c>
      <c r="X292" t="s">
        <v>407</v>
      </c>
      <c r="Y292" t="s">
        <v>407</v>
      </c>
      <c r="Z292" t="s">
        <v>407</v>
      </c>
      <c r="AA292" t="s">
        <v>407</v>
      </c>
      <c r="AB292" t="s">
        <v>407</v>
      </c>
      <c r="AC292" t="s">
        <v>986</v>
      </c>
      <c r="AD292" t="s">
        <v>985</v>
      </c>
      <c r="AE292">
        <v>10</v>
      </c>
      <c r="AF292">
        <v>1</v>
      </c>
      <c r="AH292" t="s">
        <v>408</v>
      </c>
      <c r="AJ292" t="s">
        <v>37</v>
      </c>
      <c r="AK292" t="s">
        <v>115</v>
      </c>
      <c r="AM292">
        <v>3480</v>
      </c>
      <c r="AN292">
        <v>789</v>
      </c>
    </row>
    <row r="293" spans="1:40" x14ac:dyDescent="0.25">
      <c r="A293" t="s">
        <v>407</v>
      </c>
      <c r="B293" t="s">
        <v>407</v>
      </c>
      <c r="C293" t="s">
        <v>407</v>
      </c>
      <c r="D293" t="s">
        <v>407</v>
      </c>
      <c r="E293" t="s">
        <v>407</v>
      </c>
      <c r="F293" t="s">
        <v>407</v>
      </c>
      <c r="G293" t="s">
        <v>407</v>
      </c>
      <c r="H293" t="s">
        <v>407</v>
      </c>
      <c r="I293" t="s">
        <v>407</v>
      </c>
      <c r="J293" t="s">
        <v>407</v>
      </c>
      <c r="K293" t="s">
        <v>407</v>
      </c>
      <c r="L293" t="s">
        <v>407</v>
      </c>
      <c r="M293" t="s">
        <v>407</v>
      </c>
      <c r="N293" t="s">
        <v>407</v>
      </c>
      <c r="O293" t="s">
        <v>407</v>
      </c>
      <c r="P293" t="s">
        <v>407</v>
      </c>
      <c r="Q293" t="s">
        <v>407</v>
      </c>
      <c r="R293" t="s">
        <v>407</v>
      </c>
      <c r="S293" t="s">
        <v>407</v>
      </c>
      <c r="T293" t="s">
        <v>407</v>
      </c>
      <c r="U293" t="s">
        <v>407</v>
      </c>
      <c r="V293" t="s">
        <v>407</v>
      </c>
      <c r="W293" t="s">
        <v>407</v>
      </c>
      <c r="X293" t="s">
        <v>407</v>
      </c>
      <c r="Y293" t="s">
        <v>407</v>
      </c>
      <c r="Z293" t="s">
        <v>407</v>
      </c>
      <c r="AA293" t="s">
        <v>407</v>
      </c>
      <c r="AB293" t="s">
        <v>407</v>
      </c>
      <c r="AC293" t="s">
        <v>986</v>
      </c>
      <c r="AD293" t="s">
        <v>985</v>
      </c>
      <c r="AE293">
        <v>10</v>
      </c>
      <c r="AF293">
        <v>2</v>
      </c>
      <c r="AG293">
        <v>3</v>
      </c>
      <c r="AH293" t="s">
        <v>410</v>
      </c>
      <c r="AJ293" t="s">
        <v>40</v>
      </c>
      <c r="AK293" t="s">
        <v>118</v>
      </c>
      <c r="AM293">
        <v>2842</v>
      </c>
      <c r="AN293">
        <v>3212</v>
      </c>
    </row>
    <row r="294" spans="1:40" x14ac:dyDescent="0.25">
      <c r="A294" t="s">
        <v>407</v>
      </c>
      <c r="B294" t="s">
        <v>407</v>
      </c>
      <c r="C294" t="s">
        <v>407</v>
      </c>
      <c r="D294" t="s">
        <v>407</v>
      </c>
      <c r="E294" t="s">
        <v>407</v>
      </c>
      <c r="F294" t="s">
        <v>407</v>
      </c>
      <c r="G29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407</v>
      </c>
      <c r="M294" t="s">
        <v>407</v>
      </c>
      <c r="N294" t="s">
        <v>407</v>
      </c>
      <c r="O294" t="s">
        <v>407</v>
      </c>
      <c r="P294" t="s">
        <v>407</v>
      </c>
      <c r="Q294" t="s">
        <v>407</v>
      </c>
      <c r="R294" t="s">
        <v>407</v>
      </c>
      <c r="S294" t="s">
        <v>407</v>
      </c>
      <c r="T294" t="s">
        <v>407</v>
      </c>
      <c r="U294" t="s">
        <v>407</v>
      </c>
      <c r="V294" t="s">
        <v>407</v>
      </c>
      <c r="W294" t="s">
        <v>407</v>
      </c>
      <c r="X294" t="s">
        <v>407</v>
      </c>
      <c r="Y294" t="s">
        <v>407</v>
      </c>
      <c r="Z294" t="s">
        <v>407</v>
      </c>
      <c r="AA294" t="s">
        <v>407</v>
      </c>
      <c r="AB294" t="s">
        <v>407</v>
      </c>
      <c r="AC294" t="s">
        <v>986</v>
      </c>
      <c r="AD294" t="s">
        <v>985</v>
      </c>
      <c r="AE294">
        <v>10</v>
      </c>
      <c r="AF294">
        <v>3</v>
      </c>
      <c r="AH294" t="s">
        <v>408</v>
      </c>
      <c r="AJ294" t="s">
        <v>37</v>
      </c>
      <c r="AK294" t="s">
        <v>115</v>
      </c>
      <c r="AM294">
        <v>3250</v>
      </c>
      <c r="AN294">
        <v>2518</v>
      </c>
    </row>
    <row r="295" spans="1:40" x14ac:dyDescent="0.25">
      <c r="A295" t="s">
        <v>407</v>
      </c>
      <c r="B295" t="s">
        <v>407</v>
      </c>
      <c r="C295" t="s">
        <v>407</v>
      </c>
      <c r="D295" t="s">
        <v>407</v>
      </c>
      <c r="E295" t="s">
        <v>407</v>
      </c>
      <c r="F295" t="s">
        <v>407</v>
      </c>
      <c r="G295" t="s">
        <v>407</v>
      </c>
      <c r="H295" t="s">
        <v>407</v>
      </c>
      <c r="I295" t="s">
        <v>407</v>
      </c>
      <c r="J295" t="s">
        <v>407</v>
      </c>
      <c r="K295" t="s">
        <v>407</v>
      </c>
      <c r="L295" t="s">
        <v>407</v>
      </c>
      <c r="M295" t="s">
        <v>407</v>
      </c>
      <c r="N295" t="s">
        <v>407</v>
      </c>
      <c r="O295" t="s">
        <v>407</v>
      </c>
      <c r="P295" t="s">
        <v>407</v>
      </c>
      <c r="Q295" t="s">
        <v>407</v>
      </c>
      <c r="R295" t="s">
        <v>407</v>
      </c>
      <c r="S295" t="s">
        <v>407</v>
      </c>
      <c r="T295" t="s">
        <v>407</v>
      </c>
      <c r="U295" t="s">
        <v>407</v>
      </c>
      <c r="V295" t="s">
        <v>407</v>
      </c>
      <c r="W295" t="s">
        <v>407</v>
      </c>
      <c r="X295" t="s">
        <v>407</v>
      </c>
      <c r="Y295" t="s">
        <v>407</v>
      </c>
      <c r="Z295" t="s">
        <v>407</v>
      </c>
      <c r="AA295" t="s">
        <v>407</v>
      </c>
      <c r="AB295" t="s">
        <v>407</v>
      </c>
      <c r="AC295" t="s">
        <v>986</v>
      </c>
      <c r="AD295" t="s">
        <v>985</v>
      </c>
      <c r="AE295">
        <v>10</v>
      </c>
      <c r="AF295">
        <v>4</v>
      </c>
      <c r="AH295" t="s">
        <v>408</v>
      </c>
      <c r="AJ295" t="s">
        <v>37</v>
      </c>
      <c r="AK295" t="s">
        <v>115</v>
      </c>
      <c r="AM295">
        <v>2408</v>
      </c>
      <c r="AN295">
        <v>1815</v>
      </c>
    </row>
    <row r="296" spans="1:40" x14ac:dyDescent="0.25">
      <c r="A296" t="s">
        <v>407</v>
      </c>
      <c r="B296" t="s">
        <v>407</v>
      </c>
      <c r="C296" t="s">
        <v>407</v>
      </c>
      <c r="D296" t="s">
        <v>407</v>
      </c>
      <c r="E296" t="s">
        <v>407</v>
      </c>
      <c r="F296" t="s">
        <v>407</v>
      </c>
      <c r="G296" t="s">
        <v>407</v>
      </c>
      <c r="H296" t="s">
        <v>407</v>
      </c>
      <c r="I296" t="s">
        <v>407</v>
      </c>
      <c r="J296" t="s">
        <v>407</v>
      </c>
      <c r="K296" t="s">
        <v>407</v>
      </c>
      <c r="L296" t="s">
        <v>407</v>
      </c>
      <c r="M296" t="s">
        <v>407</v>
      </c>
      <c r="N296" t="s">
        <v>407</v>
      </c>
      <c r="O296" t="s">
        <v>407</v>
      </c>
      <c r="P296" t="s">
        <v>407</v>
      </c>
      <c r="Q296" t="s">
        <v>407</v>
      </c>
      <c r="R296" t="s">
        <v>407</v>
      </c>
      <c r="S296" t="s">
        <v>407</v>
      </c>
      <c r="T296" t="s">
        <v>407</v>
      </c>
      <c r="U296" t="s">
        <v>407</v>
      </c>
      <c r="V296" t="s">
        <v>407</v>
      </c>
      <c r="W296" t="s">
        <v>407</v>
      </c>
      <c r="X296" t="s">
        <v>407</v>
      </c>
      <c r="Y296" t="s">
        <v>407</v>
      </c>
      <c r="Z296" t="s">
        <v>407</v>
      </c>
      <c r="AA296" t="s">
        <v>407</v>
      </c>
      <c r="AB296" t="s">
        <v>407</v>
      </c>
      <c r="AC296" t="s">
        <v>986</v>
      </c>
      <c r="AD296" t="s">
        <v>985</v>
      </c>
      <c r="AE296">
        <v>10</v>
      </c>
      <c r="AF296">
        <v>5</v>
      </c>
      <c r="AH296" t="s">
        <v>416</v>
      </c>
      <c r="AJ296" t="s">
        <v>46</v>
      </c>
      <c r="AK296" t="s">
        <v>115</v>
      </c>
      <c r="AM296">
        <v>955</v>
      </c>
      <c r="AN296">
        <v>1018</v>
      </c>
    </row>
    <row r="297" spans="1:40" x14ac:dyDescent="0.25">
      <c r="A297" t="s">
        <v>407</v>
      </c>
      <c r="B297" t="s">
        <v>407</v>
      </c>
      <c r="C297" t="s">
        <v>407</v>
      </c>
      <c r="D297" t="s">
        <v>407</v>
      </c>
      <c r="E297" t="s">
        <v>407</v>
      </c>
      <c r="F297" t="s">
        <v>407</v>
      </c>
      <c r="G297" t="s">
        <v>407</v>
      </c>
      <c r="H297" t="s">
        <v>407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407</v>
      </c>
      <c r="O297" t="s">
        <v>407</v>
      </c>
      <c r="P297" t="s">
        <v>407</v>
      </c>
      <c r="Q297" t="s">
        <v>407</v>
      </c>
      <c r="R297" t="s">
        <v>407</v>
      </c>
      <c r="S297" t="s">
        <v>407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t="s">
        <v>407</v>
      </c>
      <c r="AA297" t="s">
        <v>407</v>
      </c>
      <c r="AB297" t="s">
        <v>407</v>
      </c>
      <c r="AC297" t="s">
        <v>986</v>
      </c>
      <c r="AD297" t="s">
        <v>985</v>
      </c>
      <c r="AE297">
        <v>10</v>
      </c>
      <c r="AF297">
        <v>6</v>
      </c>
      <c r="AH297" t="s">
        <v>416</v>
      </c>
      <c r="AJ297" t="s">
        <v>46</v>
      </c>
      <c r="AK297" t="s">
        <v>115</v>
      </c>
      <c r="AM297">
        <v>3453</v>
      </c>
      <c r="AN297">
        <v>467</v>
      </c>
    </row>
    <row r="298" spans="1:40" x14ac:dyDescent="0.25">
      <c r="A298" t="s">
        <v>407</v>
      </c>
      <c r="B298" t="s">
        <v>407</v>
      </c>
      <c r="C298" t="s">
        <v>407</v>
      </c>
      <c r="D298" t="s">
        <v>407</v>
      </c>
      <c r="E298" t="s">
        <v>407</v>
      </c>
      <c r="F298" t="s">
        <v>407</v>
      </c>
      <c r="G298" t="s">
        <v>407</v>
      </c>
      <c r="H298" t="s">
        <v>407</v>
      </c>
      <c r="I298" t="s">
        <v>407</v>
      </c>
      <c r="J298" t="s">
        <v>407</v>
      </c>
      <c r="K298" t="s">
        <v>407</v>
      </c>
      <c r="L298" t="s">
        <v>407</v>
      </c>
      <c r="M298" t="s">
        <v>407</v>
      </c>
      <c r="N298" t="s">
        <v>407</v>
      </c>
      <c r="O298" t="s">
        <v>407</v>
      </c>
      <c r="P298" t="s">
        <v>407</v>
      </c>
      <c r="Q298" t="s">
        <v>407</v>
      </c>
      <c r="R298" t="s">
        <v>407</v>
      </c>
      <c r="S298" t="s">
        <v>407</v>
      </c>
      <c r="T298" t="s">
        <v>407</v>
      </c>
      <c r="U298" t="s">
        <v>407</v>
      </c>
      <c r="V298" t="s">
        <v>407</v>
      </c>
      <c r="W298" t="s">
        <v>407</v>
      </c>
      <c r="X298" t="s">
        <v>407</v>
      </c>
      <c r="Y298" t="s">
        <v>407</v>
      </c>
      <c r="Z298" t="s">
        <v>407</v>
      </c>
      <c r="AA298" t="s">
        <v>407</v>
      </c>
      <c r="AB298" t="s">
        <v>407</v>
      </c>
      <c r="AC298" t="s">
        <v>986</v>
      </c>
      <c r="AD298" t="s">
        <v>985</v>
      </c>
      <c r="AE298">
        <v>10</v>
      </c>
      <c r="AF298">
        <v>7</v>
      </c>
      <c r="AH298" t="s">
        <v>408</v>
      </c>
      <c r="AJ298" t="s">
        <v>37</v>
      </c>
      <c r="AK298" t="s">
        <v>115</v>
      </c>
      <c r="AM298">
        <v>1918</v>
      </c>
      <c r="AN298">
        <v>2455</v>
      </c>
    </row>
    <row r="299" spans="1:40" x14ac:dyDescent="0.25">
      <c r="A299" t="s">
        <v>407</v>
      </c>
      <c r="B299" t="s">
        <v>407</v>
      </c>
      <c r="C299" t="s">
        <v>407</v>
      </c>
      <c r="D299" t="s">
        <v>407</v>
      </c>
      <c r="E299" t="s">
        <v>407</v>
      </c>
      <c r="F299" t="s">
        <v>407</v>
      </c>
      <c r="G299" t="s">
        <v>407</v>
      </c>
      <c r="H299" t="s">
        <v>407</v>
      </c>
      <c r="I299" t="s">
        <v>407</v>
      </c>
      <c r="J299" t="s">
        <v>407</v>
      </c>
      <c r="K299" t="s">
        <v>407</v>
      </c>
      <c r="L299" t="s">
        <v>407</v>
      </c>
      <c r="M299" t="s">
        <v>407</v>
      </c>
      <c r="N299" t="s">
        <v>407</v>
      </c>
      <c r="O299" t="s">
        <v>407</v>
      </c>
      <c r="P299" t="s">
        <v>407</v>
      </c>
      <c r="Q299" t="s">
        <v>407</v>
      </c>
      <c r="R299" t="s">
        <v>407</v>
      </c>
      <c r="S299" t="s">
        <v>407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407</v>
      </c>
      <c r="AB299" t="s">
        <v>407</v>
      </c>
      <c r="AC299" t="s">
        <v>986</v>
      </c>
      <c r="AD299" t="s">
        <v>985</v>
      </c>
      <c r="AE299">
        <v>10</v>
      </c>
      <c r="AF299">
        <v>8</v>
      </c>
      <c r="AH299" t="s">
        <v>416</v>
      </c>
      <c r="AJ299" t="s">
        <v>46</v>
      </c>
      <c r="AK299" t="s">
        <v>115</v>
      </c>
      <c r="AM299">
        <v>1250</v>
      </c>
      <c r="AN299">
        <v>3003</v>
      </c>
    </row>
    <row r="300" spans="1:40" x14ac:dyDescent="0.25">
      <c r="A300" t="s">
        <v>407</v>
      </c>
      <c r="B300" t="s">
        <v>407</v>
      </c>
      <c r="C300" t="s">
        <v>407</v>
      </c>
      <c r="D300" t="s">
        <v>407</v>
      </c>
      <c r="E300" t="s">
        <v>407</v>
      </c>
      <c r="F300" t="s">
        <v>407</v>
      </c>
      <c r="G300" t="s">
        <v>407</v>
      </c>
      <c r="H300" t="s">
        <v>407</v>
      </c>
      <c r="I300" t="s">
        <v>407</v>
      </c>
      <c r="J300" t="s">
        <v>407</v>
      </c>
      <c r="K300" t="s">
        <v>407</v>
      </c>
      <c r="L300" t="s">
        <v>407</v>
      </c>
      <c r="M300" t="s">
        <v>407</v>
      </c>
      <c r="N300" t="s">
        <v>407</v>
      </c>
      <c r="O300" t="s">
        <v>407</v>
      </c>
      <c r="P300" t="s">
        <v>407</v>
      </c>
      <c r="Q300" t="s">
        <v>407</v>
      </c>
      <c r="R300" t="s">
        <v>407</v>
      </c>
      <c r="S300" t="s">
        <v>407</v>
      </c>
      <c r="T300" t="s">
        <v>407</v>
      </c>
      <c r="U300" t="s">
        <v>407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986</v>
      </c>
      <c r="AD300" t="s">
        <v>985</v>
      </c>
      <c r="AE300">
        <v>10</v>
      </c>
      <c r="AF300">
        <v>9</v>
      </c>
      <c r="AG300">
        <v>1</v>
      </c>
      <c r="AH300" t="s">
        <v>450</v>
      </c>
      <c r="AJ300" t="s">
        <v>67</v>
      </c>
      <c r="AK300" t="s">
        <v>114</v>
      </c>
      <c r="AM300">
        <v>2679</v>
      </c>
      <c r="AN300">
        <v>2383</v>
      </c>
    </row>
    <row r="301" spans="1:40" x14ac:dyDescent="0.25">
      <c r="A301" t="s">
        <v>407</v>
      </c>
      <c r="B301" t="s">
        <v>407</v>
      </c>
      <c r="C301" t="s">
        <v>407</v>
      </c>
      <c r="D301" t="s">
        <v>407</v>
      </c>
      <c r="E301" t="s">
        <v>407</v>
      </c>
      <c r="F301" t="s">
        <v>407</v>
      </c>
      <c r="G301" t="s">
        <v>407</v>
      </c>
      <c r="H301" t="s">
        <v>407</v>
      </c>
      <c r="I301" t="s">
        <v>407</v>
      </c>
      <c r="J301" t="s">
        <v>407</v>
      </c>
      <c r="K301" t="s">
        <v>407</v>
      </c>
      <c r="L301" t="s">
        <v>407</v>
      </c>
      <c r="M301" t="s">
        <v>407</v>
      </c>
      <c r="N301" t="s">
        <v>407</v>
      </c>
      <c r="O301" t="s">
        <v>407</v>
      </c>
      <c r="P301" t="s">
        <v>407</v>
      </c>
      <c r="Q301" t="s">
        <v>407</v>
      </c>
      <c r="R301" t="s">
        <v>407</v>
      </c>
      <c r="S301" t="s">
        <v>407</v>
      </c>
      <c r="T301" t="s">
        <v>407</v>
      </c>
      <c r="U301" t="s">
        <v>407</v>
      </c>
      <c r="V301" t="s">
        <v>407</v>
      </c>
      <c r="W301" t="s">
        <v>407</v>
      </c>
      <c r="X301" t="s">
        <v>407</v>
      </c>
      <c r="Y301" t="s">
        <v>407</v>
      </c>
      <c r="Z301" t="s">
        <v>407</v>
      </c>
      <c r="AA301" t="s">
        <v>407</v>
      </c>
      <c r="AB301" t="s">
        <v>407</v>
      </c>
      <c r="AC301" t="s">
        <v>986</v>
      </c>
      <c r="AD301" t="s">
        <v>985</v>
      </c>
      <c r="AE301">
        <v>10</v>
      </c>
      <c r="AF301">
        <v>10</v>
      </c>
      <c r="AH301" t="s">
        <v>408</v>
      </c>
      <c r="AJ301" t="s">
        <v>37</v>
      </c>
      <c r="AK301" t="s">
        <v>115</v>
      </c>
      <c r="AM301">
        <v>1981</v>
      </c>
      <c r="AN301">
        <v>514</v>
      </c>
    </row>
    <row r="302" spans="1:40" x14ac:dyDescent="0.25">
      <c r="A302" t="s">
        <v>407</v>
      </c>
      <c r="B302" t="s">
        <v>407</v>
      </c>
      <c r="C302" t="s">
        <v>407</v>
      </c>
      <c r="D302" t="s">
        <v>407</v>
      </c>
      <c r="E302" t="s">
        <v>407</v>
      </c>
      <c r="F302" t="s">
        <v>407</v>
      </c>
      <c r="G302" t="s">
        <v>407</v>
      </c>
      <c r="H302" t="s">
        <v>407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407</v>
      </c>
      <c r="AC302" t="s">
        <v>988</v>
      </c>
      <c r="AD302" t="s">
        <v>987</v>
      </c>
      <c r="AE302">
        <v>10</v>
      </c>
      <c r="AF302">
        <v>1</v>
      </c>
      <c r="AH302" t="s">
        <v>408</v>
      </c>
      <c r="AJ302" t="s">
        <v>37</v>
      </c>
      <c r="AK302" t="s">
        <v>115</v>
      </c>
      <c r="AM302">
        <v>3609</v>
      </c>
      <c r="AN302">
        <v>820</v>
      </c>
    </row>
    <row r="303" spans="1:40" x14ac:dyDescent="0.25">
      <c r="A303" t="s">
        <v>407</v>
      </c>
      <c r="B303" t="s">
        <v>407</v>
      </c>
      <c r="C303" t="s">
        <v>407</v>
      </c>
      <c r="D303" t="s">
        <v>407</v>
      </c>
      <c r="E303" t="s">
        <v>407</v>
      </c>
      <c r="F303" t="s">
        <v>407</v>
      </c>
      <c r="G303" t="s">
        <v>407</v>
      </c>
      <c r="H303" t="s">
        <v>407</v>
      </c>
      <c r="I303" t="s">
        <v>407</v>
      </c>
      <c r="J303" t="s">
        <v>407</v>
      </c>
      <c r="K303" t="s">
        <v>407</v>
      </c>
      <c r="L303" t="s">
        <v>407</v>
      </c>
      <c r="M303" t="s">
        <v>407</v>
      </c>
      <c r="N303" t="s">
        <v>407</v>
      </c>
      <c r="O303" t="s">
        <v>407</v>
      </c>
      <c r="P303" t="s">
        <v>407</v>
      </c>
      <c r="Q303" t="s">
        <v>407</v>
      </c>
      <c r="R303" t="s">
        <v>407</v>
      </c>
      <c r="S303" t="s">
        <v>407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988</v>
      </c>
      <c r="AD303" t="s">
        <v>987</v>
      </c>
      <c r="AE303">
        <v>10</v>
      </c>
      <c r="AF303">
        <v>2</v>
      </c>
      <c r="AH303" t="s">
        <v>408</v>
      </c>
      <c r="AJ303" t="s">
        <v>37</v>
      </c>
      <c r="AK303" t="s">
        <v>115</v>
      </c>
      <c r="AM303">
        <v>3357</v>
      </c>
      <c r="AN303">
        <v>1402</v>
      </c>
    </row>
    <row r="304" spans="1:40" x14ac:dyDescent="0.25">
      <c r="A304" t="s">
        <v>407</v>
      </c>
      <c r="B304" t="s">
        <v>407</v>
      </c>
      <c r="C304" t="s">
        <v>407</v>
      </c>
      <c r="D304" t="s">
        <v>407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407</v>
      </c>
      <c r="R304" t="s">
        <v>407</v>
      </c>
      <c r="S304" t="s">
        <v>407</v>
      </c>
      <c r="T304" t="s">
        <v>407</v>
      </c>
      <c r="U304" t="s">
        <v>407</v>
      </c>
      <c r="V304" t="s">
        <v>407</v>
      </c>
      <c r="W304" t="s">
        <v>407</v>
      </c>
      <c r="X304" t="s">
        <v>407</v>
      </c>
      <c r="Y304" t="s">
        <v>407</v>
      </c>
      <c r="Z304" t="s">
        <v>407</v>
      </c>
      <c r="AA304" t="s">
        <v>407</v>
      </c>
      <c r="AB304" t="s">
        <v>407</v>
      </c>
      <c r="AC304" t="s">
        <v>988</v>
      </c>
      <c r="AD304" t="s">
        <v>987</v>
      </c>
      <c r="AE304">
        <v>10</v>
      </c>
      <c r="AF304">
        <v>3</v>
      </c>
      <c r="AH304" t="s">
        <v>408</v>
      </c>
      <c r="AJ304" t="s">
        <v>37</v>
      </c>
      <c r="AK304" t="s">
        <v>115</v>
      </c>
      <c r="AM304">
        <v>3911</v>
      </c>
      <c r="AN304">
        <v>2276</v>
      </c>
    </row>
    <row r="305" spans="1:40" x14ac:dyDescent="0.25">
      <c r="A305" t="s">
        <v>407</v>
      </c>
      <c r="B305" t="s">
        <v>407</v>
      </c>
      <c r="C305" t="s">
        <v>407</v>
      </c>
      <c r="D305" t="s">
        <v>407</v>
      </c>
      <c r="E305" t="s">
        <v>407</v>
      </c>
      <c r="F305" t="s">
        <v>407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L305" t="s">
        <v>407</v>
      </c>
      <c r="M305" t="s">
        <v>407</v>
      </c>
      <c r="N305" t="s">
        <v>407</v>
      </c>
      <c r="O305" t="s">
        <v>407</v>
      </c>
      <c r="P305" t="s">
        <v>407</v>
      </c>
      <c r="Q305" t="s">
        <v>407</v>
      </c>
      <c r="R305" t="s">
        <v>407</v>
      </c>
      <c r="S305" t="s">
        <v>407</v>
      </c>
      <c r="T305" t="s">
        <v>407</v>
      </c>
      <c r="U305" t="s">
        <v>407</v>
      </c>
      <c r="V305" t="s">
        <v>407</v>
      </c>
      <c r="W305" t="s">
        <v>407</v>
      </c>
      <c r="X305" t="s">
        <v>407</v>
      </c>
      <c r="Y305" t="s">
        <v>407</v>
      </c>
      <c r="Z305" t="s">
        <v>407</v>
      </c>
      <c r="AA305" t="s">
        <v>407</v>
      </c>
      <c r="AB305" t="s">
        <v>407</v>
      </c>
      <c r="AC305" t="s">
        <v>988</v>
      </c>
      <c r="AD305" t="s">
        <v>987</v>
      </c>
      <c r="AE305">
        <v>10</v>
      </c>
      <c r="AF305">
        <v>4</v>
      </c>
      <c r="AG305">
        <v>1</v>
      </c>
      <c r="AH305" t="s">
        <v>450</v>
      </c>
      <c r="AJ305" t="s">
        <v>67</v>
      </c>
      <c r="AK305" t="s">
        <v>114</v>
      </c>
      <c r="AM305">
        <v>1764</v>
      </c>
      <c r="AN305">
        <v>2778</v>
      </c>
    </row>
    <row r="306" spans="1:40" x14ac:dyDescent="0.25">
      <c r="A306" t="s">
        <v>407</v>
      </c>
      <c r="B306" t="s">
        <v>407</v>
      </c>
      <c r="C306" t="s">
        <v>407</v>
      </c>
      <c r="D306" t="s">
        <v>407</v>
      </c>
      <c r="E306" t="s">
        <v>407</v>
      </c>
      <c r="F306" t="s">
        <v>407</v>
      </c>
      <c r="G306" t="s">
        <v>407</v>
      </c>
      <c r="H306" t="s">
        <v>407</v>
      </c>
      <c r="I306" t="s">
        <v>407</v>
      </c>
      <c r="J306" t="s">
        <v>407</v>
      </c>
      <c r="K306" t="s">
        <v>407</v>
      </c>
      <c r="L306" t="s">
        <v>407</v>
      </c>
      <c r="M306" t="s">
        <v>407</v>
      </c>
      <c r="N306" t="s">
        <v>407</v>
      </c>
      <c r="O306" t="s">
        <v>407</v>
      </c>
      <c r="P306" t="s">
        <v>407</v>
      </c>
      <c r="Q306" t="s">
        <v>407</v>
      </c>
      <c r="R306" t="s">
        <v>407</v>
      </c>
      <c r="S306" t="s">
        <v>407</v>
      </c>
      <c r="T306" t="s">
        <v>407</v>
      </c>
      <c r="U306" t="s">
        <v>407</v>
      </c>
      <c r="V306" t="s">
        <v>407</v>
      </c>
      <c r="W306" t="s">
        <v>407</v>
      </c>
      <c r="X306" t="s">
        <v>407</v>
      </c>
      <c r="Y306" t="s">
        <v>407</v>
      </c>
      <c r="Z306" t="s">
        <v>407</v>
      </c>
      <c r="AA306" t="s">
        <v>407</v>
      </c>
      <c r="AB306" t="s">
        <v>407</v>
      </c>
      <c r="AC306" t="s">
        <v>988</v>
      </c>
      <c r="AD306" t="s">
        <v>987</v>
      </c>
      <c r="AE306">
        <v>10</v>
      </c>
      <c r="AF306">
        <v>5</v>
      </c>
      <c r="AG306">
        <v>1</v>
      </c>
      <c r="AH306" t="s">
        <v>409</v>
      </c>
      <c r="AJ306" t="s">
        <v>38</v>
      </c>
      <c r="AK306" t="s">
        <v>114</v>
      </c>
      <c r="AM306">
        <v>1286</v>
      </c>
      <c r="AN306">
        <v>808</v>
      </c>
    </row>
    <row r="307" spans="1:40" x14ac:dyDescent="0.25">
      <c r="A307" t="s">
        <v>407</v>
      </c>
      <c r="B307" t="s">
        <v>407</v>
      </c>
      <c r="C307" t="s">
        <v>407</v>
      </c>
      <c r="D307" t="s">
        <v>407</v>
      </c>
      <c r="E307" t="s">
        <v>407</v>
      </c>
      <c r="F307" t="s">
        <v>407</v>
      </c>
      <c r="G307" t="s">
        <v>407</v>
      </c>
      <c r="H307" t="s">
        <v>407</v>
      </c>
      <c r="I307" t="s">
        <v>407</v>
      </c>
      <c r="J307" t="s">
        <v>407</v>
      </c>
      <c r="K307" t="s">
        <v>407</v>
      </c>
      <c r="L307" t="s">
        <v>407</v>
      </c>
      <c r="M307" t="s">
        <v>407</v>
      </c>
      <c r="N307" t="s">
        <v>407</v>
      </c>
      <c r="O307" t="s">
        <v>407</v>
      </c>
      <c r="P307" t="s">
        <v>407</v>
      </c>
      <c r="Q307" t="s">
        <v>407</v>
      </c>
      <c r="R307" t="s">
        <v>407</v>
      </c>
      <c r="S307" t="s">
        <v>407</v>
      </c>
      <c r="T307" t="s">
        <v>407</v>
      </c>
      <c r="U307" t="s">
        <v>407</v>
      </c>
      <c r="V307" t="s">
        <v>407</v>
      </c>
      <c r="W307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988</v>
      </c>
      <c r="AD307" t="s">
        <v>987</v>
      </c>
      <c r="AE307">
        <v>10</v>
      </c>
      <c r="AF307">
        <v>6</v>
      </c>
      <c r="AH307" t="s">
        <v>408</v>
      </c>
      <c r="AJ307" t="s">
        <v>37</v>
      </c>
      <c r="AK307" t="s">
        <v>115</v>
      </c>
      <c r="AM307">
        <v>1236</v>
      </c>
      <c r="AN307">
        <v>1311</v>
      </c>
    </row>
    <row r="308" spans="1:40" x14ac:dyDescent="0.25">
      <c r="A308" t="s">
        <v>407</v>
      </c>
      <c r="B308" t="s">
        <v>407</v>
      </c>
      <c r="C308" t="s">
        <v>407</v>
      </c>
      <c r="D308" t="s">
        <v>407</v>
      </c>
      <c r="E308" t="s">
        <v>407</v>
      </c>
      <c r="F308" t="s">
        <v>407</v>
      </c>
      <c r="G308" t="s">
        <v>407</v>
      </c>
      <c r="H308" t="s">
        <v>407</v>
      </c>
      <c r="I308" t="s">
        <v>407</v>
      </c>
      <c r="J308" t="s">
        <v>407</v>
      </c>
      <c r="K308" t="s">
        <v>407</v>
      </c>
      <c r="L308" t="s">
        <v>407</v>
      </c>
      <c r="M308" t="s">
        <v>407</v>
      </c>
      <c r="N308" t="s">
        <v>407</v>
      </c>
      <c r="O308" t="s">
        <v>407</v>
      </c>
      <c r="P308" t="s">
        <v>407</v>
      </c>
      <c r="Q308" t="s">
        <v>407</v>
      </c>
      <c r="R308" t="s">
        <v>407</v>
      </c>
      <c r="S308" t="s">
        <v>407</v>
      </c>
      <c r="T308" t="s">
        <v>407</v>
      </c>
      <c r="U308" t="s">
        <v>407</v>
      </c>
      <c r="V308" t="s">
        <v>407</v>
      </c>
      <c r="W308" t="s">
        <v>407</v>
      </c>
      <c r="X308" t="s">
        <v>407</v>
      </c>
      <c r="Y308" t="s">
        <v>407</v>
      </c>
      <c r="Z308" t="s">
        <v>407</v>
      </c>
      <c r="AA308" t="s">
        <v>407</v>
      </c>
      <c r="AB308" t="s">
        <v>407</v>
      </c>
      <c r="AC308" t="s">
        <v>988</v>
      </c>
      <c r="AD308" t="s">
        <v>987</v>
      </c>
      <c r="AE308">
        <v>10</v>
      </c>
      <c r="AF308">
        <v>7</v>
      </c>
      <c r="AH308" t="s">
        <v>408</v>
      </c>
      <c r="AJ308" t="s">
        <v>37</v>
      </c>
      <c r="AK308" t="s">
        <v>115</v>
      </c>
      <c r="AM308">
        <v>3744</v>
      </c>
      <c r="AN308">
        <v>2642</v>
      </c>
    </row>
    <row r="309" spans="1:40" x14ac:dyDescent="0.25">
      <c r="A309" t="s">
        <v>407</v>
      </c>
      <c r="B309" t="s">
        <v>407</v>
      </c>
      <c r="C309" t="s">
        <v>407</v>
      </c>
      <c r="D309" t="s">
        <v>407</v>
      </c>
      <c r="E309" t="s">
        <v>407</v>
      </c>
      <c r="F309" t="s">
        <v>407</v>
      </c>
      <c r="G309" t="s">
        <v>407</v>
      </c>
      <c r="H309" t="s">
        <v>407</v>
      </c>
      <c r="I309" t="s">
        <v>407</v>
      </c>
      <c r="J309" t="s">
        <v>407</v>
      </c>
      <c r="K309" t="s">
        <v>407</v>
      </c>
      <c r="L309" t="s">
        <v>407</v>
      </c>
      <c r="M309" t="s">
        <v>407</v>
      </c>
      <c r="N309" t="s">
        <v>407</v>
      </c>
      <c r="O309" t="s">
        <v>407</v>
      </c>
      <c r="P309" t="s">
        <v>407</v>
      </c>
      <c r="Q309" t="s">
        <v>407</v>
      </c>
      <c r="R309" t="s">
        <v>407</v>
      </c>
      <c r="S309" t="s">
        <v>407</v>
      </c>
      <c r="T309" t="s">
        <v>407</v>
      </c>
      <c r="U309" t="s">
        <v>407</v>
      </c>
      <c r="V309" t="s">
        <v>407</v>
      </c>
      <c r="W309" t="s">
        <v>407</v>
      </c>
      <c r="X309" t="s">
        <v>407</v>
      </c>
      <c r="Y309" t="s">
        <v>407</v>
      </c>
      <c r="Z309" t="s">
        <v>407</v>
      </c>
      <c r="AA309" t="s">
        <v>407</v>
      </c>
      <c r="AB309" t="s">
        <v>407</v>
      </c>
      <c r="AC309" t="s">
        <v>988</v>
      </c>
      <c r="AD309" t="s">
        <v>987</v>
      </c>
      <c r="AE309">
        <v>10</v>
      </c>
      <c r="AF309">
        <v>8</v>
      </c>
      <c r="AH309" t="s">
        <v>408</v>
      </c>
      <c r="AJ309" t="s">
        <v>37</v>
      </c>
      <c r="AK309" t="s">
        <v>115</v>
      </c>
      <c r="AM309">
        <v>1928</v>
      </c>
      <c r="AN309">
        <v>488</v>
      </c>
    </row>
    <row r="310" spans="1:40" x14ac:dyDescent="0.25">
      <c r="A310" t="s">
        <v>407</v>
      </c>
      <c r="B310" t="s">
        <v>407</v>
      </c>
      <c r="C310" t="s">
        <v>407</v>
      </c>
      <c r="D310" t="s">
        <v>407</v>
      </c>
      <c r="E310" t="s">
        <v>407</v>
      </c>
      <c r="F310" t="s">
        <v>407</v>
      </c>
      <c r="G310" t="s">
        <v>407</v>
      </c>
      <c r="H310" t="s">
        <v>407</v>
      </c>
      <c r="I310" t="s">
        <v>407</v>
      </c>
      <c r="J310" t="s">
        <v>407</v>
      </c>
      <c r="K310" t="s">
        <v>407</v>
      </c>
      <c r="L310" t="s">
        <v>407</v>
      </c>
      <c r="M310" t="s">
        <v>407</v>
      </c>
      <c r="N310" t="s">
        <v>407</v>
      </c>
      <c r="O310" t="s">
        <v>407</v>
      </c>
      <c r="P310" t="s">
        <v>407</v>
      </c>
      <c r="Q310" t="s">
        <v>407</v>
      </c>
      <c r="R310" t="s">
        <v>407</v>
      </c>
      <c r="S310" t="s">
        <v>407</v>
      </c>
      <c r="T310" t="s">
        <v>407</v>
      </c>
      <c r="U310" t="s">
        <v>407</v>
      </c>
      <c r="V310" t="s">
        <v>407</v>
      </c>
      <c r="W310" t="s">
        <v>407</v>
      </c>
      <c r="X310" t="s">
        <v>407</v>
      </c>
      <c r="Y310" t="s">
        <v>407</v>
      </c>
      <c r="Z310" t="s">
        <v>407</v>
      </c>
      <c r="AA310" t="s">
        <v>407</v>
      </c>
      <c r="AB310" t="s">
        <v>407</v>
      </c>
      <c r="AC310" t="s">
        <v>988</v>
      </c>
      <c r="AD310" t="s">
        <v>987</v>
      </c>
      <c r="AE310">
        <v>10</v>
      </c>
      <c r="AF310">
        <v>9</v>
      </c>
      <c r="AH310" t="s">
        <v>408</v>
      </c>
      <c r="AJ310" t="s">
        <v>37</v>
      </c>
      <c r="AK310" t="s">
        <v>115</v>
      </c>
      <c r="AM310">
        <v>2042</v>
      </c>
      <c r="AN310">
        <v>2654</v>
      </c>
    </row>
    <row r="311" spans="1:40" x14ac:dyDescent="0.25">
      <c r="A311" t="s">
        <v>407</v>
      </c>
      <c r="B311" t="s">
        <v>407</v>
      </c>
      <c r="C311" t="s">
        <v>407</v>
      </c>
      <c r="D311" t="s">
        <v>407</v>
      </c>
      <c r="E311" t="s">
        <v>407</v>
      </c>
      <c r="F311" t="s">
        <v>407</v>
      </c>
      <c r="G311" t="s">
        <v>407</v>
      </c>
      <c r="H311" t="s">
        <v>407</v>
      </c>
      <c r="I311" t="s">
        <v>407</v>
      </c>
      <c r="J311" t="s">
        <v>407</v>
      </c>
      <c r="K311" t="s">
        <v>407</v>
      </c>
      <c r="L311" t="s">
        <v>407</v>
      </c>
      <c r="M311" t="s">
        <v>407</v>
      </c>
      <c r="N311" t="s">
        <v>407</v>
      </c>
      <c r="O311" t="s">
        <v>407</v>
      </c>
      <c r="P311" t="s">
        <v>407</v>
      </c>
      <c r="Q311" t="s">
        <v>407</v>
      </c>
      <c r="R311" t="s">
        <v>407</v>
      </c>
      <c r="S311" t="s">
        <v>407</v>
      </c>
      <c r="T311" t="s">
        <v>407</v>
      </c>
      <c r="U311" t="s">
        <v>407</v>
      </c>
      <c r="V311" t="s">
        <v>407</v>
      </c>
      <c r="W311" t="s">
        <v>407</v>
      </c>
      <c r="X311" t="s">
        <v>407</v>
      </c>
      <c r="Y311" t="s">
        <v>407</v>
      </c>
      <c r="Z311" t="s">
        <v>407</v>
      </c>
      <c r="AA311" t="s">
        <v>407</v>
      </c>
      <c r="AB311" t="s">
        <v>407</v>
      </c>
      <c r="AC311" t="s">
        <v>988</v>
      </c>
      <c r="AD311" t="s">
        <v>987</v>
      </c>
      <c r="AE311">
        <v>10</v>
      </c>
      <c r="AF311">
        <v>10</v>
      </c>
      <c r="AH311" t="s">
        <v>408</v>
      </c>
      <c r="AJ311" t="s">
        <v>37</v>
      </c>
      <c r="AK311" t="s">
        <v>115</v>
      </c>
      <c r="AM311">
        <v>1370</v>
      </c>
      <c r="AN311">
        <v>2326</v>
      </c>
    </row>
    <row r="312" spans="1:40" x14ac:dyDescent="0.25">
      <c r="A312" t="s">
        <v>407</v>
      </c>
      <c r="B312" t="s">
        <v>407</v>
      </c>
      <c r="C312" t="s">
        <v>407</v>
      </c>
      <c r="D312" t="s">
        <v>407</v>
      </c>
      <c r="E312" t="s">
        <v>407</v>
      </c>
      <c r="F312" t="s">
        <v>407</v>
      </c>
      <c r="G312" t="s">
        <v>407</v>
      </c>
      <c r="H312" t="s">
        <v>407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407</v>
      </c>
      <c r="Q312" t="s">
        <v>407</v>
      </c>
      <c r="R312" t="s">
        <v>407</v>
      </c>
      <c r="S312" t="s">
        <v>407</v>
      </c>
      <c r="T312" t="s">
        <v>407</v>
      </c>
      <c r="U312" t="s">
        <v>407</v>
      </c>
      <c r="V312" t="s">
        <v>407</v>
      </c>
      <c r="W312" t="s">
        <v>407</v>
      </c>
      <c r="X312" t="s">
        <v>407</v>
      </c>
      <c r="Y312" t="s">
        <v>407</v>
      </c>
      <c r="Z312" t="s">
        <v>407</v>
      </c>
      <c r="AA312" t="s">
        <v>407</v>
      </c>
      <c r="AB312" t="s">
        <v>407</v>
      </c>
      <c r="AC312" t="s">
        <v>990</v>
      </c>
      <c r="AD312" t="s">
        <v>989</v>
      </c>
      <c r="AE312">
        <v>10</v>
      </c>
      <c r="AF312">
        <v>1</v>
      </c>
      <c r="AH312" t="s">
        <v>408</v>
      </c>
      <c r="AJ312" t="s">
        <v>37</v>
      </c>
      <c r="AK312" t="s">
        <v>115</v>
      </c>
      <c r="AM312">
        <v>1454</v>
      </c>
      <c r="AN312">
        <v>687</v>
      </c>
    </row>
    <row r="313" spans="1:40" x14ac:dyDescent="0.25">
      <c r="A313" t="s">
        <v>407</v>
      </c>
      <c r="B313" t="s">
        <v>407</v>
      </c>
      <c r="C313" t="s">
        <v>407</v>
      </c>
      <c r="D313" t="s">
        <v>407</v>
      </c>
      <c r="E313" t="s">
        <v>407</v>
      </c>
      <c r="F313" t="s">
        <v>407</v>
      </c>
      <c r="G313" t="s">
        <v>407</v>
      </c>
      <c r="H313" t="s">
        <v>407</v>
      </c>
      <c r="I313" t="s">
        <v>407</v>
      </c>
      <c r="J313" t="s">
        <v>407</v>
      </c>
      <c r="K313" t="s">
        <v>407</v>
      </c>
      <c r="L313" t="s">
        <v>407</v>
      </c>
      <c r="M313" t="s">
        <v>407</v>
      </c>
      <c r="N313" t="s">
        <v>407</v>
      </c>
      <c r="O313" t="s">
        <v>407</v>
      </c>
      <c r="P313" t="s">
        <v>407</v>
      </c>
      <c r="Q313" t="s">
        <v>407</v>
      </c>
      <c r="R313" t="s">
        <v>407</v>
      </c>
      <c r="S313" t="s">
        <v>407</v>
      </c>
      <c r="T313" t="s">
        <v>407</v>
      </c>
      <c r="U313" t="s">
        <v>407</v>
      </c>
      <c r="V313" t="s">
        <v>407</v>
      </c>
      <c r="W313" t="s">
        <v>407</v>
      </c>
      <c r="X313" t="s">
        <v>407</v>
      </c>
      <c r="Y313" t="s">
        <v>407</v>
      </c>
      <c r="Z313" t="s">
        <v>407</v>
      </c>
      <c r="AA313" t="s">
        <v>407</v>
      </c>
      <c r="AB313" t="s">
        <v>407</v>
      </c>
      <c r="AC313" t="s">
        <v>990</v>
      </c>
      <c r="AD313" t="s">
        <v>989</v>
      </c>
      <c r="AE313">
        <v>10</v>
      </c>
      <c r="AF313">
        <v>2</v>
      </c>
      <c r="AG313">
        <v>1</v>
      </c>
      <c r="AH313" t="s">
        <v>412</v>
      </c>
      <c r="AJ313" t="s">
        <v>42</v>
      </c>
      <c r="AK313" t="s">
        <v>114</v>
      </c>
      <c r="AM313">
        <v>1066</v>
      </c>
      <c r="AN313">
        <v>317</v>
      </c>
    </row>
    <row r="314" spans="1:40" x14ac:dyDescent="0.25">
      <c r="A314" t="s">
        <v>407</v>
      </c>
      <c r="B314" t="s">
        <v>407</v>
      </c>
      <c r="C314" t="s">
        <v>407</v>
      </c>
      <c r="D314" t="s">
        <v>407</v>
      </c>
      <c r="E314" t="s">
        <v>407</v>
      </c>
      <c r="F314" t="s">
        <v>407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M314" t="s">
        <v>407</v>
      </c>
      <c r="N314" t="s">
        <v>407</v>
      </c>
      <c r="O314" t="s">
        <v>407</v>
      </c>
      <c r="P314" t="s">
        <v>407</v>
      </c>
      <c r="Q314" t="s">
        <v>407</v>
      </c>
      <c r="R314" t="s">
        <v>407</v>
      </c>
      <c r="S314" t="s">
        <v>407</v>
      </c>
      <c r="T314" t="s">
        <v>407</v>
      </c>
      <c r="U314" t="s">
        <v>407</v>
      </c>
      <c r="V314" t="s">
        <v>407</v>
      </c>
      <c r="W314" t="s">
        <v>407</v>
      </c>
      <c r="X314" t="s">
        <v>407</v>
      </c>
      <c r="Y314" t="s">
        <v>407</v>
      </c>
      <c r="Z314" t="s">
        <v>407</v>
      </c>
      <c r="AA314" t="s">
        <v>407</v>
      </c>
      <c r="AB314" t="s">
        <v>407</v>
      </c>
      <c r="AC314" t="s">
        <v>990</v>
      </c>
      <c r="AD314" t="s">
        <v>989</v>
      </c>
      <c r="AE314">
        <v>10</v>
      </c>
      <c r="AF314">
        <v>3</v>
      </c>
      <c r="AH314" t="s">
        <v>408</v>
      </c>
      <c r="AJ314" t="s">
        <v>37</v>
      </c>
      <c r="AK314" t="s">
        <v>115</v>
      </c>
      <c r="AM314">
        <v>2006</v>
      </c>
      <c r="AN314">
        <v>338</v>
      </c>
    </row>
    <row r="315" spans="1:40" x14ac:dyDescent="0.25">
      <c r="A315" t="s">
        <v>407</v>
      </c>
      <c r="B315" t="s">
        <v>407</v>
      </c>
      <c r="C315" t="s">
        <v>407</v>
      </c>
      <c r="D315" t="s">
        <v>407</v>
      </c>
      <c r="E315" t="s">
        <v>407</v>
      </c>
      <c r="F315" t="s">
        <v>407</v>
      </c>
      <c r="G315" t="s">
        <v>407</v>
      </c>
      <c r="H315" t="s">
        <v>407</v>
      </c>
      <c r="I315" t="s">
        <v>407</v>
      </c>
      <c r="J315" t="s">
        <v>407</v>
      </c>
      <c r="K315" t="s">
        <v>407</v>
      </c>
      <c r="L315" t="s">
        <v>407</v>
      </c>
      <c r="M315" t="s">
        <v>407</v>
      </c>
      <c r="N315" t="s">
        <v>407</v>
      </c>
      <c r="O315" t="s">
        <v>407</v>
      </c>
      <c r="P315" t="s">
        <v>407</v>
      </c>
      <c r="Q315" t="s">
        <v>407</v>
      </c>
      <c r="R315" t="s">
        <v>407</v>
      </c>
      <c r="S315" t="s">
        <v>407</v>
      </c>
      <c r="T315" t="s">
        <v>407</v>
      </c>
      <c r="U315" t="s">
        <v>407</v>
      </c>
      <c r="V315" t="s">
        <v>407</v>
      </c>
      <c r="W315" t="s">
        <v>407</v>
      </c>
      <c r="X315" t="s">
        <v>407</v>
      </c>
      <c r="Y315" t="s">
        <v>407</v>
      </c>
      <c r="Z315" t="s">
        <v>407</v>
      </c>
      <c r="AA315" t="s">
        <v>407</v>
      </c>
      <c r="AB315" t="s">
        <v>407</v>
      </c>
      <c r="AC315" t="s">
        <v>990</v>
      </c>
      <c r="AD315" t="s">
        <v>989</v>
      </c>
      <c r="AE315">
        <v>10</v>
      </c>
      <c r="AF315">
        <v>4</v>
      </c>
      <c r="AH315" t="s">
        <v>416</v>
      </c>
      <c r="AJ315" t="s">
        <v>46</v>
      </c>
      <c r="AK315" t="s">
        <v>115</v>
      </c>
      <c r="AM315">
        <v>2703</v>
      </c>
      <c r="AN315">
        <v>1084</v>
      </c>
    </row>
    <row r="316" spans="1:40" x14ac:dyDescent="0.25">
      <c r="A316" t="s">
        <v>407</v>
      </c>
      <c r="B316" t="s">
        <v>407</v>
      </c>
      <c r="C316" t="s">
        <v>407</v>
      </c>
      <c r="D316" t="s">
        <v>407</v>
      </c>
      <c r="E316" t="s">
        <v>407</v>
      </c>
      <c r="F316" t="s">
        <v>407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t="s">
        <v>407</v>
      </c>
      <c r="T316" t="s">
        <v>407</v>
      </c>
      <c r="U316" t="s">
        <v>407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407</v>
      </c>
      <c r="AC316" t="s">
        <v>990</v>
      </c>
      <c r="AD316" t="s">
        <v>989</v>
      </c>
      <c r="AE316">
        <v>10</v>
      </c>
      <c r="AF316">
        <v>5</v>
      </c>
      <c r="AH316" t="s">
        <v>411</v>
      </c>
      <c r="AJ316" t="s">
        <v>41</v>
      </c>
      <c r="AK316" t="s">
        <v>119</v>
      </c>
      <c r="AM316">
        <v>4094</v>
      </c>
      <c r="AN316">
        <v>675</v>
      </c>
    </row>
    <row r="317" spans="1:40" x14ac:dyDescent="0.25">
      <c r="A317" t="s">
        <v>407</v>
      </c>
      <c r="B317" t="s">
        <v>407</v>
      </c>
      <c r="C317" t="s">
        <v>407</v>
      </c>
      <c r="D317" t="s">
        <v>407</v>
      </c>
      <c r="E317" t="s">
        <v>407</v>
      </c>
      <c r="F317" t="s">
        <v>407</v>
      </c>
      <c r="G317" t="s">
        <v>407</v>
      </c>
      <c r="H317" t="s">
        <v>407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407</v>
      </c>
      <c r="P317" t="s">
        <v>407</v>
      </c>
      <c r="Q317" t="s">
        <v>407</v>
      </c>
      <c r="R317" t="s">
        <v>407</v>
      </c>
      <c r="S317" t="s">
        <v>407</v>
      </c>
      <c r="T317" t="s">
        <v>407</v>
      </c>
      <c r="U317" t="s">
        <v>407</v>
      </c>
      <c r="V317" t="s">
        <v>407</v>
      </c>
      <c r="W317" t="s">
        <v>407</v>
      </c>
      <c r="X317" t="s">
        <v>407</v>
      </c>
      <c r="Y317" t="s">
        <v>407</v>
      </c>
      <c r="Z317" t="s">
        <v>407</v>
      </c>
      <c r="AA317" t="s">
        <v>407</v>
      </c>
      <c r="AB317" t="s">
        <v>407</v>
      </c>
      <c r="AC317" t="s">
        <v>990</v>
      </c>
      <c r="AD317" t="s">
        <v>989</v>
      </c>
      <c r="AE317">
        <v>10</v>
      </c>
      <c r="AF317">
        <v>6</v>
      </c>
      <c r="AH317" t="s">
        <v>408</v>
      </c>
      <c r="AJ317" t="s">
        <v>37</v>
      </c>
      <c r="AK317" t="s">
        <v>115</v>
      </c>
      <c r="AM317">
        <v>2066</v>
      </c>
      <c r="AN317">
        <v>2209</v>
      </c>
    </row>
    <row r="318" spans="1:40" x14ac:dyDescent="0.25">
      <c r="A318" t="s">
        <v>407</v>
      </c>
      <c r="B318" t="s">
        <v>407</v>
      </c>
      <c r="C318" t="s">
        <v>407</v>
      </c>
      <c r="D318" t="s">
        <v>407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407</v>
      </c>
      <c r="M318" t="s">
        <v>407</v>
      </c>
      <c r="N318" t="s">
        <v>407</v>
      </c>
      <c r="O318" t="s">
        <v>407</v>
      </c>
      <c r="P318" t="s">
        <v>407</v>
      </c>
      <c r="Q318" t="s">
        <v>407</v>
      </c>
      <c r="R318" t="s">
        <v>407</v>
      </c>
      <c r="S318" t="s">
        <v>407</v>
      </c>
      <c r="T318" t="s">
        <v>407</v>
      </c>
      <c r="U318" t="s">
        <v>407</v>
      </c>
      <c r="V318" t="s">
        <v>407</v>
      </c>
      <c r="W318" t="s">
        <v>407</v>
      </c>
      <c r="X318" t="s">
        <v>407</v>
      </c>
      <c r="Y318" t="s">
        <v>407</v>
      </c>
      <c r="Z318" t="s">
        <v>407</v>
      </c>
      <c r="AA318" t="s">
        <v>407</v>
      </c>
      <c r="AB318" t="s">
        <v>407</v>
      </c>
      <c r="AC318" t="s">
        <v>990</v>
      </c>
      <c r="AD318" t="s">
        <v>989</v>
      </c>
      <c r="AE318">
        <v>10</v>
      </c>
      <c r="AF318">
        <v>7</v>
      </c>
      <c r="AH318" t="s">
        <v>416</v>
      </c>
      <c r="AJ318" t="s">
        <v>46</v>
      </c>
      <c r="AK318" t="s">
        <v>115</v>
      </c>
      <c r="AM318">
        <v>3515</v>
      </c>
      <c r="AN318">
        <v>311</v>
      </c>
    </row>
    <row r="319" spans="1:40" x14ac:dyDescent="0.25">
      <c r="A319" t="s">
        <v>407</v>
      </c>
      <c r="B319" t="s">
        <v>407</v>
      </c>
      <c r="C319" t="s">
        <v>407</v>
      </c>
      <c r="D319" t="s">
        <v>407</v>
      </c>
      <c r="E319" t="s">
        <v>407</v>
      </c>
      <c r="F319" t="s">
        <v>407</v>
      </c>
      <c r="G319" t="s">
        <v>407</v>
      </c>
      <c r="H319" t="s">
        <v>407</v>
      </c>
      <c r="I319" t="s">
        <v>407</v>
      </c>
      <c r="J319" t="s">
        <v>407</v>
      </c>
      <c r="K319" t="s">
        <v>407</v>
      </c>
      <c r="L319" t="s">
        <v>407</v>
      </c>
      <c r="M319" t="s">
        <v>407</v>
      </c>
      <c r="N319" t="s">
        <v>407</v>
      </c>
      <c r="O319" t="s">
        <v>407</v>
      </c>
      <c r="P319" t="s">
        <v>407</v>
      </c>
      <c r="Q319" t="s">
        <v>407</v>
      </c>
      <c r="R319" t="s">
        <v>407</v>
      </c>
      <c r="S319" t="s">
        <v>407</v>
      </c>
      <c r="T319" t="s">
        <v>407</v>
      </c>
      <c r="U319" t="s">
        <v>407</v>
      </c>
      <c r="V319" t="s">
        <v>407</v>
      </c>
      <c r="W319" t="s">
        <v>407</v>
      </c>
      <c r="X319" t="s">
        <v>407</v>
      </c>
      <c r="Y319" t="s">
        <v>407</v>
      </c>
      <c r="Z319" t="s">
        <v>407</v>
      </c>
      <c r="AA319" t="s">
        <v>407</v>
      </c>
      <c r="AB319" t="s">
        <v>407</v>
      </c>
      <c r="AC319" t="s">
        <v>990</v>
      </c>
      <c r="AD319" t="s">
        <v>989</v>
      </c>
      <c r="AE319">
        <v>10</v>
      </c>
      <c r="AF319">
        <v>8</v>
      </c>
      <c r="AG319">
        <v>3</v>
      </c>
      <c r="AH319" t="s">
        <v>410</v>
      </c>
      <c r="AJ319" t="s">
        <v>40</v>
      </c>
      <c r="AK319" t="s">
        <v>118</v>
      </c>
      <c r="AM319">
        <v>4165</v>
      </c>
      <c r="AN319">
        <v>2833</v>
      </c>
    </row>
    <row r="320" spans="1:40" x14ac:dyDescent="0.25">
      <c r="A320" t="s">
        <v>407</v>
      </c>
      <c r="B320" t="s">
        <v>407</v>
      </c>
      <c r="C320" t="s">
        <v>407</v>
      </c>
      <c r="D320" t="s">
        <v>407</v>
      </c>
      <c r="E320" t="s">
        <v>407</v>
      </c>
      <c r="F320" t="s">
        <v>407</v>
      </c>
      <c r="G320" t="s">
        <v>407</v>
      </c>
      <c r="H320" t="s">
        <v>407</v>
      </c>
      <c r="I320" t="s">
        <v>407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407</v>
      </c>
      <c r="S320" t="s">
        <v>407</v>
      </c>
      <c r="T320" t="s">
        <v>407</v>
      </c>
      <c r="U320" t="s">
        <v>407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407</v>
      </c>
      <c r="AB320" t="s">
        <v>407</v>
      </c>
      <c r="AC320" t="s">
        <v>990</v>
      </c>
      <c r="AD320" t="s">
        <v>989</v>
      </c>
      <c r="AE320">
        <v>10</v>
      </c>
      <c r="AF320">
        <v>9</v>
      </c>
      <c r="AG320">
        <v>1</v>
      </c>
      <c r="AH320" t="s">
        <v>412</v>
      </c>
      <c r="AJ320" t="s">
        <v>42</v>
      </c>
      <c r="AK320" t="s">
        <v>114</v>
      </c>
      <c r="AM320">
        <v>1058</v>
      </c>
      <c r="AN320">
        <v>773</v>
      </c>
    </row>
    <row r="321" spans="1:40" x14ac:dyDescent="0.25">
      <c r="A321" t="s">
        <v>407</v>
      </c>
      <c r="B321" t="s">
        <v>407</v>
      </c>
      <c r="C321" t="s">
        <v>407</v>
      </c>
      <c r="D321" t="s">
        <v>407</v>
      </c>
      <c r="E321" t="s">
        <v>407</v>
      </c>
      <c r="F321" t="s">
        <v>407</v>
      </c>
      <c r="G321" t="s">
        <v>407</v>
      </c>
      <c r="H321" t="s">
        <v>407</v>
      </c>
      <c r="I321" t="s">
        <v>407</v>
      </c>
      <c r="J321" t="s">
        <v>407</v>
      </c>
      <c r="K321" t="s">
        <v>407</v>
      </c>
      <c r="L321" t="s">
        <v>407</v>
      </c>
      <c r="M321" t="s">
        <v>407</v>
      </c>
      <c r="N321" t="s">
        <v>407</v>
      </c>
      <c r="O321" t="s">
        <v>407</v>
      </c>
      <c r="P321" t="s">
        <v>407</v>
      </c>
      <c r="Q321" t="s">
        <v>407</v>
      </c>
      <c r="R321" t="s">
        <v>407</v>
      </c>
      <c r="S321" t="s">
        <v>407</v>
      </c>
      <c r="T321" t="s">
        <v>407</v>
      </c>
      <c r="U321" t="s">
        <v>407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407</v>
      </c>
      <c r="AB321" t="s">
        <v>407</v>
      </c>
      <c r="AC321" t="s">
        <v>990</v>
      </c>
      <c r="AD321" t="s">
        <v>989</v>
      </c>
      <c r="AE321">
        <v>10</v>
      </c>
      <c r="AF321">
        <v>10</v>
      </c>
      <c r="AH321" t="s">
        <v>408</v>
      </c>
      <c r="AJ321" t="s">
        <v>37</v>
      </c>
      <c r="AK321" t="s">
        <v>115</v>
      </c>
      <c r="AM321">
        <v>2447</v>
      </c>
      <c r="AN321">
        <v>219</v>
      </c>
    </row>
    <row r="322" spans="1:40" x14ac:dyDescent="0.25">
      <c r="A322" t="s">
        <v>407</v>
      </c>
      <c r="B322" t="s">
        <v>407</v>
      </c>
      <c r="C322" t="s">
        <v>407</v>
      </c>
      <c r="D322" t="s">
        <v>407</v>
      </c>
      <c r="E322" t="s">
        <v>407</v>
      </c>
      <c r="F322" t="s">
        <v>407</v>
      </c>
      <c r="G322" t="s">
        <v>407</v>
      </c>
      <c r="H322" t="s">
        <v>407</v>
      </c>
      <c r="I322" t="s">
        <v>407</v>
      </c>
      <c r="J322" t="s">
        <v>407</v>
      </c>
      <c r="K322" t="s">
        <v>407</v>
      </c>
      <c r="L322" t="s">
        <v>407</v>
      </c>
      <c r="M322" t="s">
        <v>407</v>
      </c>
      <c r="N322" t="s">
        <v>407</v>
      </c>
      <c r="O322" t="s">
        <v>407</v>
      </c>
      <c r="P322" t="s">
        <v>407</v>
      </c>
      <c r="Q322" t="s">
        <v>407</v>
      </c>
      <c r="R322" t="s">
        <v>407</v>
      </c>
      <c r="S322" t="s">
        <v>407</v>
      </c>
      <c r="T322" t="s">
        <v>407</v>
      </c>
      <c r="U322" t="s">
        <v>407</v>
      </c>
      <c r="V322" t="s">
        <v>407</v>
      </c>
      <c r="W322" t="s">
        <v>407</v>
      </c>
      <c r="X322" t="s">
        <v>407</v>
      </c>
      <c r="Y322" t="s">
        <v>407</v>
      </c>
      <c r="Z322" t="s">
        <v>407</v>
      </c>
      <c r="AA322" t="s">
        <v>407</v>
      </c>
      <c r="AB322" t="s">
        <v>407</v>
      </c>
      <c r="AC322" t="s">
        <v>992</v>
      </c>
      <c r="AD322" t="s">
        <v>991</v>
      </c>
      <c r="AE322">
        <v>10</v>
      </c>
      <c r="AF322">
        <v>1</v>
      </c>
      <c r="AH322" t="s">
        <v>411</v>
      </c>
      <c r="AJ322" t="s">
        <v>41</v>
      </c>
      <c r="AK322" t="s">
        <v>119</v>
      </c>
      <c r="AM322">
        <v>3882</v>
      </c>
      <c r="AN322">
        <v>2560</v>
      </c>
    </row>
    <row r="323" spans="1:40" x14ac:dyDescent="0.25">
      <c r="A323" t="s">
        <v>407</v>
      </c>
      <c r="B323" t="s">
        <v>407</v>
      </c>
      <c r="C323" t="s">
        <v>407</v>
      </c>
      <c r="D323" t="s">
        <v>407</v>
      </c>
      <c r="E323" t="s">
        <v>407</v>
      </c>
      <c r="F323" t="s">
        <v>407</v>
      </c>
      <c r="G323" t="s">
        <v>407</v>
      </c>
      <c r="H323" t="s">
        <v>407</v>
      </c>
      <c r="I323" t="s">
        <v>407</v>
      </c>
      <c r="J323" t="s">
        <v>407</v>
      </c>
      <c r="K323" t="s">
        <v>407</v>
      </c>
      <c r="L323" t="s">
        <v>407</v>
      </c>
      <c r="M323" t="s">
        <v>407</v>
      </c>
      <c r="N323" t="s">
        <v>407</v>
      </c>
      <c r="O323" t="s">
        <v>407</v>
      </c>
      <c r="P323" t="s">
        <v>407</v>
      </c>
      <c r="Q323" t="s">
        <v>407</v>
      </c>
      <c r="R323" t="s">
        <v>407</v>
      </c>
      <c r="S323" t="s">
        <v>407</v>
      </c>
      <c r="T323" t="s">
        <v>407</v>
      </c>
      <c r="U323" t="s">
        <v>407</v>
      </c>
      <c r="V323" t="s">
        <v>407</v>
      </c>
      <c r="W323" t="s">
        <v>407</v>
      </c>
      <c r="X323" t="s">
        <v>407</v>
      </c>
      <c r="Y323" t="s">
        <v>407</v>
      </c>
      <c r="Z323" t="s">
        <v>407</v>
      </c>
      <c r="AA323" t="s">
        <v>407</v>
      </c>
      <c r="AB323" t="s">
        <v>407</v>
      </c>
      <c r="AC323" t="s">
        <v>992</v>
      </c>
      <c r="AD323" t="s">
        <v>991</v>
      </c>
      <c r="AE323">
        <v>10</v>
      </c>
      <c r="AF323">
        <v>2</v>
      </c>
      <c r="AH323" t="s">
        <v>408</v>
      </c>
      <c r="AJ323" t="s">
        <v>37</v>
      </c>
      <c r="AK323" t="s">
        <v>115</v>
      </c>
      <c r="AM323">
        <v>1343</v>
      </c>
      <c r="AN323">
        <v>2997</v>
      </c>
    </row>
    <row r="324" spans="1:40" x14ac:dyDescent="0.25">
      <c r="A324" t="s">
        <v>407</v>
      </c>
      <c r="B324" t="s">
        <v>407</v>
      </c>
      <c r="C324" t="s">
        <v>407</v>
      </c>
      <c r="D324" t="s">
        <v>407</v>
      </c>
      <c r="E324" t="s">
        <v>407</v>
      </c>
      <c r="F324" t="s">
        <v>407</v>
      </c>
      <c r="G324" t="s">
        <v>407</v>
      </c>
      <c r="H324" t="s">
        <v>407</v>
      </c>
      <c r="I324" t="s">
        <v>407</v>
      </c>
      <c r="J324" t="s">
        <v>407</v>
      </c>
      <c r="K324" t="s">
        <v>407</v>
      </c>
      <c r="L324" t="s">
        <v>407</v>
      </c>
      <c r="M324" t="s">
        <v>407</v>
      </c>
      <c r="N324" t="s">
        <v>407</v>
      </c>
      <c r="O324" t="s">
        <v>407</v>
      </c>
      <c r="P324" t="s">
        <v>407</v>
      </c>
      <c r="Q324" t="s">
        <v>407</v>
      </c>
      <c r="R324" t="s">
        <v>407</v>
      </c>
      <c r="S324" t="s">
        <v>407</v>
      </c>
      <c r="T324" t="s">
        <v>407</v>
      </c>
      <c r="U324" t="s">
        <v>407</v>
      </c>
      <c r="V324" t="s">
        <v>407</v>
      </c>
      <c r="W324" t="s">
        <v>407</v>
      </c>
      <c r="X324" t="s">
        <v>407</v>
      </c>
      <c r="Y324" t="s">
        <v>407</v>
      </c>
      <c r="Z324" t="s">
        <v>407</v>
      </c>
      <c r="AA324" t="s">
        <v>407</v>
      </c>
      <c r="AB324" t="s">
        <v>407</v>
      </c>
      <c r="AC324" t="s">
        <v>992</v>
      </c>
      <c r="AD324" t="s">
        <v>991</v>
      </c>
      <c r="AE324">
        <v>10</v>
      </c>
      <c r="AF324">
        <v>3</v>
      </c>
      <c r="AG324">
        <v>3</v>
      </c>
      <c r="AH324" t="s">
        <v>410</v>
      </c>
      <c r="AJ324" t="s">
        <v>40</v>
      </c>
      <c r="AK324" t="s">
        <v>118</v>
      </c>
      <c r="AM324">
        <v>3721</v>
      </c>
      <c r="AN324">
        <v>3214</v>
      </c>
    </row>
    <row r="325" spans="1:40" x14ac:dyDescent="0.25">
      <c r="A325" t="s">
        <v>407</v>
      </c>
      <c r="B325" t="s">
        <v>407</v>
      </c>
      <c r="C325" t="s">
        <v>407</v>
      </c>
      <c r="D325" t="s">
        <v>407</v>
      </c>
      <c r="E325" t="s">
        <v>407</v>
      </c>
      <c r="F325" t="s">
        <v>407</v>
      </c>
      <c r="G325" t="s">
        <v>407</v>
      </c>
      <c r="H325" t="s">
        <v>407</v>
      </c>
      <c r="I325" t="s">
        <v>407</v>
      </c>
      <c r="J325" t="s">
        <v>407</v>
      </c>
      <c r="K325" t="s">
        <v>407</v>
      </c>
      <c r="L325" t="s">
        <v>407</v>
      </c>
      <c r="M325" t="s">
        <v>407</v>
      </c>
      <c r="N325" t="s">
        <v>407</v>
      </c>
      <c r="O325" t="s">
        <v>407</v>
      </c>
      <c r="P325" t="s">
        <v>407</v>
      </c>
      <c r="Q325" t="s">
        <v>407</v>
      </c>
      <c r="R325" t="s">
        <v>407</v>
      </c>
      <c r="S325" t="s">
        <v>407</v>
      </c>
      <c r="T325" t="s">
        <v>407</v>
      </c>
      <c r="U325" t="s">
        <v>407</v>
      </c>
      <c r="V325" t="s">
        <v>407</v>
      </c>
      <c r="W325" t="s">
        <v>407</v>
      </c>
      <c r="X325" t="s">
        <v>407</v>
      </c>
      <c r="Y325" t="s">
        <v>407</v>
      </c>
      <c r="Z325" t="s">
        <v>407</v>
      </c>
      <c r="AA325" t="s">
        <v>407</v>
      </c>
      <c r="AB325" t="s">
        <v>407</v>
      </c>
      <c r="AC325" t="s">
        <v>992</v>
      </c>
      <c r="AD325" t="s">
        <v>991</v>
      </c>
      <c r="AE325">
        <v>10</v>
      </c>
      <c r="AF325">
        <v>4</v>
      </c>
      <c r="AH325" t="s">
        <v>415</v>
      </c>
      <c r="AJ325" t="s">
        <v>44</v>
      </c>
      <c r="AK325" t="s">
        <v>120</v>
      </c>
      <c r="AM325">
        <v>4179</v>
      </c>
      <c r="AN325">
        <v>1202</v>
      </c>
    </row>
    <row r="326" spans="1:40" x14ac:dyDescent="0.25">
      <c r="A326" t="s">
        <v>407</v>
      </c>
      <c r="B326" t="s">
        <v>407</v>
      </c>
      <c r="C326" t="s">
        <v>407</v>
      </c>
      <c r="D326" t="s">
        <v>407</v>
      </c>
      <c r="E326" t="s">
        <v>407</v>
      </c>
      <c r="F326" t="s">
        <v>407</v>
      </c>
      <c r="G326" t="s">
        <v>407</v>
      </c>
      <c r="H326" t="s">
        <v>407</v>
      </c>
      <c r="I326" t="s">
        <v>407</v>
      </c>
      <c r="J326" t="s">
        <v>407</v>
      </c>
      <c r="K326" t="s">
        <v>407</v>
      </c>
      <c r="L326" t="s">
        <v>407</v>
      </c>
      <c r="M326" t="s">
        <v>407</v>
      </c>
      <c r="N326" t="s">
        <v>407</v>
      </c>
      <c r="O326" t="s">
        <v>407</v>
      </c>
      <c r="P326" t="s">
        <v>407</v>
      </c>
      <c r="Q326" t="s">
        <v>407</v>
      </c>
      <c r="R326" t="s">
        <v>407</v>
      </c>
      <c r="S326" t="s">
        <v>407</v>
      </c>
      <c r="T326" t="s">
        <v>407</v>
      </c>
      <c r="U326" t="s">
        <v>407</v>
      </c>
      <c r="V326" t="s">
        <v>407</v>
      </c>
      <c r="W326" t="s">
        <v>407</v>
      </c>
      <c r="X326" t="s">
        <v>407</v>
      </c>
      <c r="Y326" t="s">
        <v>407</v>
      </c>
      <c r="Z326" t="s">
        <v>407</v>
      </c>
      <c r="AA326" t="s">
        <v>407</v>
      </c>
      <c r="AB326" t="s">
        <v>407</v>
      </c>
      <c r="AC326" t="s">
        <v>992</v>
      </c>
      <c r="AD326" t="s">
        <v>991</v>
      </c>
      <c r="AE326">
        <v>10</v>
      </c>
      <c r="AF326">
        <v>5</v>
      </c>
      <c r="AH326" t="s">
        <v>408</v>
      </c>
      <c r="AJ326" t="s">
        <v>37</v>
      </c>
      <c r="AK326" t="s">
        <v>115</v>
      </c>
      <c r="AM326">
        <v>1840</v>
      </c>
      <c r="AN326">
        <v>552</v>
      </c>
    </row>
    <row r="327" spans="1:40" x14ac:dyDescent="0.25">
      <c r="A327" t="s">
        <v>407</v>
      </c>
      <c r="B327" t="s">
        <v>407</v>
      </c>
      <c r="C327" t="s">
        <v>407</v>
      </c>
      <c r="D327" t="s">
        <v>407</v>
      </c>
      <c r="E327" t="s">
        <v>407</v>
      </c>
      <c r="F327" t="s">
        <v>407</v>
      </c>
      <c r="G327" t="s">
        <v>407</v>
      </c>
      <c r="H327" t="s">
        <v>407</v>
      </c>
      <c r="I327" t="s">
        <v>407</v>
      </c>
      <c r="J327" t="s">
        <v>407</v>
      </c>
      <c r="K327" t="s">
        <v>407</v>
      </c>
      <c r="L327" t="s">
        <v>407</v>
      </c>
      <c r="M327" t="s">
        <v>407</v>
      </c>
      <c r="N327" t="s">
        <v>407</v>
      </c>
      <c r="O327" t="s">
        <v>407</v>
      </c>
      <c r="P327" t="s">
        <v>407</v>
      </c>
      <c r="Q327" t="s">
        <v>407</v>
      </c>
      <c r="R327" t="s">
        <v>407</v>
      </c>
      <c r="S327" t="s">
        <v>407</v>
      </c>
      <c r="T327" t="s">
        <v>407</v>
      </c>
      <c r="U327" t="s">
        <v>407</v>
      </c>
      <c r="V327" t="s">
        <v>407</v>
      </c>
      <c r="W327" t="s">
        <v>407</v>
      </c>
      <c r="X327" t="s">
        <v>407</v>
      </c>
      <c r="Y327" t="s">
        <v>407</v>
      </c>
      <c r="Z327" t="s">
        <v>407</v>
      </c>
      <c r="AA327" t="s">
        <v>407</v>
      </c>
      <c r="AB327" t="s">
        <v>407</v>
      </c>
      <c r="AC327" t="s">
        <v>992</v>
      </c>
      <c r="AD327" t="s">
        <v>991</v>
      </c>
      <c r="AE327">
        <v>10</v>
      </c>
      <c r="AF327">
        <v>6</v>
      </c>
      <c r="AH327" t="s">
        <v>416</v>
      </c>
      <c r="AJ327" t="s">
        <v>46</v>
      </c>
      <c r="AK327" t="s">
        <v>115</v>
      </c>
      <c r="AM327">
        <v>1545</v>
      </c>
      <c r="AN327">
        <v>1259</v>
      </c>
    </row>
    <row r="328" spans="1:40" x14ac:dyDescent="0.25">
      <c r="A328" t="s">
        <v>407</v>
      </c>
      <c r="B328" t="s">
        <v>407</v>
      </c>
      <c r="C328" t="s">
        <v>407</v>
      </c>
      <c r="D328" t="s">
        <v>407</v>
      </c>
      <c r="E328" t="s">
        <v>407</v>
      </c>
      <c r="F328" t="s">
        <v>407</v>
      </c>
      <c r="G328" t="s">
        <v>407</v>
      </c>
      <c r="H328" t="s">
        <v>407</v>
      </c>
      <c r="I328" t="s">
        <v>407</v>
      </c>
      <c r="J328" t="s">
        <v>407</v>
      </c>
      <c r="K328" t="s">
        <v>407</v>
      </c>
      <c r="L328" t="s">
        <v>407</v>
      </c>
      <c r="M328" t="s">
        <v>407</v>
      </c>
      <c r="N328" t="s">
        <v>407</v>
      </c>
      <c r="O328" t="s">
        <v>407</v>
      </c>
      <c r="P328" t="s">
        <v>407</v>
      </c>
      <c r="Q328" t="s">
        <v>407</v>
      </c>
      <c r="R328" t="s">
        <v>407</v>
      </c>
      <c r="S328" t="s">
        <v>407</v>
      </c>
      <c r="T328" t="s">
        <v>407</v>
      </c>
      <c r="U328" t="s">
        <v>407</v>
      </c>
      <c r="V328" t="s">
        <v>407</v>
      </c>
      <c r="W328" t="s">
        <v>407</v>
      </c>
      <c r="X328" t="s">
        <v>407</v>
      </c>
      <c r="Y328" t="s">
        <v>407</v>
      </c>
      <c r="Z328" t="s">
        <v>407</v>
      </c>
      <c r="AA328" t="s">
        <v>407</v>
      </c>
      <c r="AB328" t="s">
        <v>407</v>
      </c>
      <c r="AC328" t="s">
        <v>992</v>
      </c>
      <c r="AD328" t="s">
        <v>991</v>
      </c>
      <c r="AE328">
        <v>10</v>
      </c>
      <c r="AF328">
        <v>7</v>
      </c>
      <c r="AH328" t="s">
        <v>416</v>
      </c>
      <c r="AJ328" t="s">
        <v>46</v>
      </c>
      <c r="AK328" t="s">
        <v>115</v>
      </c>
      <c r="AM328">
        <v>2082</v>
      </c>
      <c r="AN328">
        <v>2845</v>
      </c>
    </row>
    <row r="329" spans="1:40" x14ac:dyDescent="0.25">
      <c r="A329" t="s">
        <v>407</v>
      </c>
      <c r="B329" t="s">
        <v>407</v>
      </c>
      <c r="C329" t="s">
        <v>407</v>
      </c>
      <c r="D329" t="s">
        <v>407</v>
      </c>
      <c r="E329" t="s">
        <v>407</v>
      </c>
      <c r="F329" t="s">
        <v>407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407</v>
      </c>
      <c r="M329" t="s">
        <v>407</v>
      </c>
      <c r="N329" t="s">
        <v>407</v>
      </c>
      <c r="O329" t="s">
        <v>407</v>
      </c>
      <c r="P329" t="s">
        <v>407</v>
      </c>
      <c r="Q329" t="s">
        <v>407</v>
      </c>
      <c r="R329" t="s">
        <v>407</v>
      </c>
      <c r="S329" t="s">
        <v>407</v>
      </c>
      <c r="T329" t="s">
        <v>407</v>
      </c>
      <c r="U329" t="s">
        <v>407</v>
      </c>
      <c r="V329" t="s">
        <v>407</v>
      </c>
      <c r="W329" t="s">
        <v>407</v>
      </c>
      <c r="X329" t="s">
        <v>407</v>
      </c>
      <c r="Y329" t="s">
        <v>407</v>
      </c>
      <c r="Z329" t="s">
        <v>407</v>
      </c>
      <c r="AA329" t="s">
        <v>407</v>
      </c>
      <c r="AB329" t="s">
        <v>407</v>
      </c>
      <c r="AC329" t="s">
        <v>992</v>
      </c>
      <c r="AD329" t="s">
        <v>991</v>
      </c>
      <c r="AE329">
        <v>10</v>
      </c>
      <c r="AF329">
        <v>8</v>
      </c>
      <c r="AG329">
        <v>3</v>
      </c>
      <c r="AH329" t="s">
        <v>410</v>
      </c>
      <c r="AJ329" t="s">
        <v>40</v>
      </c>
      <c r="AK329" t="s">
        <v>118</v>
      </c>
      <c r="AM329">
        <v>3405</v>
      </c>
      <c r="AN329">
        <v>339</v>
      </c>
    </row>
    <row r="330" spans="1:40" x14ac:dyDescent="0.25">
      <c r="A330" t="s">
        <v>407</v>
      </c>
      <c r="B330" t="s">
        <v>407</v>
      </c>
      <c r="C330" t="s">
        <v>407</v>
      </c>
      <c r="D330" t="s">
        <v>407</v>
      </c>
      <c r="E330" t="s">
        <v>407</v>
      </c>
      <c r="F330" t="s">
        <v>407</v>
      </c>
      <c r="G330" t="s">
        <v>407</v>
      </c>
      <c r="H330" t="s">
        <v>407</v>
      </c>
      <c r="I330" t="s">
        <v>407</v>
      </c>
      <c r="J330" t="s">
        <v>407</v>
      </c>
      <c r="K330" t="s">
        <v>407</v>
      </c>
      <c r="L330" t="s">
        <v>407</v>
      </c>
      <c r="M330" t="s">
        <v>407</v>
      </c>
      <c r="N330" t="s">
        <v>407</v>
      </c>
      <c r="O330" t="s">
        <v>407</v>
      </c>
      <c r="P330" t="s">
        <v>407</v>
      </c>
      <c r="Q330" t="s">
        <v>407</v>
      </c>
      <c r="R330" t="s">
        <v>407</v>
      </c>
      <c r="S330" t="s">
        <v>407</v>
      </c>
      <c r="T330" t="s">
        <v>407</v>
      </c>
      <c r="U330" t="s">
        <v>407</v>
      </c>
      <c r="V330" t="s">
        <v>407</v>
      </c>
      <c r="W330" t="s">
        <v>407</v>
      </c>
      <c r="X330" t="s">
        <v>407</v>
      </c>
      <c r="Y330" t="s">
        <v>407</v>
      </c>
      <c r="Z330" t="s">
        <v>407</v>
      </c>
      <c r="AA330" t="s">
        <v>407</v>
      </c>
      <c r="AB330" t="s">
        <v>407</v>
      </c>
      <c r="AC330" t="s">
        <v>992</v>
      </c>
      <c r="AD330" t="s">
        <v>991</v>
      </c>
      <c r="AE330">
        <v>10</v>
      </c>
      <c r="AF330">
        <v>9</v>
      </c>
      <c r="AH330" t="s">
        <v>415</v>
      </c>
      <c r="AJ330" t="s">
        <v>44</v>
      </c>
      <c r="AK330" t="s">
        <v>120</v>
      </c>
      <c r="AM330">
        <v>3152</v>
      </c>
      <c r="AN330">
        <v>1141</v>
      </c>
    </row>
    <row r="331" spans="1:40" x14ac:dyDescent="0.25">
      <c r="A331" t="s">
        <v>407</v>
      </c>
      <c r="B331" t="s">
        <v>407</v>
      </c>
      <c r="C331" t="s">
        <v>407</v>
      </c>
      <c r="D331" t="s">
        <v>407</v>
      </c>
      <c r="E331" t="s">
        <v>407</v>
      </c>
      <c r="F331" t="s">
        <v>407</v>
      </c>
      <c r="G331" t="s">
        <v>407</v>
      </c>
      <c r="H331" t="s">
        <v>407</v>
      </c>
      <c r="I331" t="s">
        <v>407</v>
      </c>
      <c r="J331" t="s">
        <v>407</v>
      </c>
      <c r="K331" t="s">
        <v>407</v>
      </c>
      <c r="L331" t="s">
        <v>407</v>
      </c>
      <c r="M331" t="s">
        <v>407</v>
      </c>
      <c r="N331" t="s">
        <v>407</v>
      </c>
      <c r="O331" t="s">
        <v>407</v>
      </c>
      <c r="P331" t="s">
        <v>407</v>
      </c>
      <c r="Q331" t="s">
        <v>407</v>
      </c>
      <c r="R331" t="s">
        <v>407</v>
      </c>
      <c r="S331" t="s">
        <v>407</v>
      </c>
      <c r="T331" t="s">
        <v>407</v>
      </c>
      <c r="U331" t="s">
        <v>407</v>
      </c>
      <c r="V331" t="s">
        <v>407</v>
      </c>
      <c r="W331" t="s">
        <v>407</v>
      </c>
      <c r="X331" t="s">
        <v>407</v>
      </c>
      <c r="Y331" t="s">
        <v>407</v>
      </c>
      <c r="Z331" t="s">
        <v>407</v>
      </c>
      <c r="AA331" t="s">
        <v>407</v>
      </c>
      <c r="AB331" t="s">
        <v>407</v>
      </c>
      <c r="AC331" t="s">
        <v>992</v>
      </c>
      <c r="AD331" t="s">
        <v>991</v>
      </c>
      <c r="AE331">
        <v>10</v>
      </c>
      <c r="AF331">
        <v>10</v>
      </c>
      <c r="AH331" t="s">
        <v>408</v>
      </c>
      <c r="AJ331" t="s">
        <v>37</v>
      </c>
      <c r="AK331" t="s">
        <v>115</v>
      </c>
      <c r="AM331">
        <v>1630</v>
      </c>
      <c r="AN331">
        <v>810</v>
      </c>
    </row>
    <row r="332" spans="1:40" x14ac:dyDescent="0.25">
      <c r="A332" t="s">
        <v>407</v>
      </c>
      <c r="B332" t="s">
        <v>407</v>
      </c>
      <c r="C332" t="s">
        <v>407</v>
      </c>
      <c r="D332" t="s">
        <v>407</v>
      </c>
      <c r="E332" t="s">
        <v>407</v>
      </c>
      <c r="F332" t="s">
        <v>407</v>
      </c>
      <c r="G332" t="s">
        <v>407</v>
      </c>
      <c r="H332" t="s">
        <v>407</v>
      </c>
      <c r="I332" t="s">
        <v>407</v>
      </c>
      <c r="J332" t="s">
        <v>407</v>
      </c>
      <c r="K332" t="s">
        <v>407</v>
      </c>
      <c r="L332" t="s">
        <v>407</v>
      </c>
      <c r="M332" t="s">
        <v>407</v>
      </c>
      <c r="N332" t="s">
        <v>407</v>
      </c>
      <c r="O332" t="s">
        <v>407</v>
      </c>
      <c r="P332" t="s">
        <v>407</v>
      </c>
      <c r="Q332" t="s">
        <v>407</v>
      </c>
      <c r="R332" t="s">
        <v>407</v>
      </c>
      <c r="S332" t="s">
        <v>407</v>
      </c>
      <c r="T332" t="s">
        <v>407</v>
      </c>
      <c r="U332" t="s">
        <v>407</v>
      </c>
      <c r="V332" t="s">
        <v>407</v>
      </c>
      <c r="W332" t="s">
        <v>407</v>
      </c>
      <c r="X332" t="s">
        <v>407</v>
      </c>
      <c r="Y332" t="s">
        <v>407</v>
      </c>
      <c r="Z332" t="s">
        <v>407</v>
      </c>
      <c r="AA332" t="s">
        <v>407</v>
      </c>
      <c r="AB332" t="s">
        <v>407</v>
      </c>
      <c r="AC332" t="s">
        <v>994</v>
      </c>
      <c r="AD332" t="s">
        <v>993</v>
      </c>
      <c r="AE332">
        <v>10</v>
      </c>
      <c r="AF332">
        <v>1</v>
      </c>
      <c r="AH332" t="s">
        <v>408</v>
      </c>
      <c r="AJ332" t="s">
        <v>37</v>
      </c>
      <c r="AK332" t="s">
        <v>115</v>
      </c>
      <c r="AM332">
        <v>2257</v>
      </c>
      <c r="AN332">
        <v>346</v>
      </c>
    </row>
    <row r="333" spans="1:40" x14ac:dyDescent="0.25">
      <c r="A333" t="s">
        <v>407</v>
      </c>
      <c r="B333" t="s">
        <v>407</v>
      </c>
      <c r="C333" t="s">
        <v>407</v>
      </c>
      <c r="D333" t="s">
        <v>407</v>
      </c>
      <c r="E333" t="s">
        <v>407</v>
      </c>
      <c r="F333" t="s">
        <v>407</v>
      </c>
      <c r="G333" t="s">
        <v>407</v>
      </c>
      <c r="H333" t="s">
        <v>407</v>
      </c>
      <c r="I333" t="s">
        <v>407</v>
      </c>
      <c r="J333" t="s">
        <v>407</v>
      </c>
      <c r="K333" t="s">
        <v>407</v>
      </c>
      <c r="L333" t="s">
        <v>407</v>
      </c>
      <c r="M333" t="s">
        <v>407</v>
      </c>
      <c r="N333" t="s">
        <v>407</v>
      </c>
      <c r="O333" t="s">
        <v>407</v>
      </c>
      <c r="P333" t="s">
        <v>407</v>
      </c>
      <c r="Q333" t="s">
        <v>407</v>
      </c>
      <c r="R333" t="s">
        <v>407</v>
      </c>
      <c r="S333" t="s">
        <v>407</v>
      </c>
      <c r="T333" t="s">
        <v>407</v>
      </c>
      <c r="U333" t="s">
        <v>407</v>
      </c>
      <c r="V333" t="s">
        <v>407</v>
      </c>
      <c r="W333" t="s">
        <v>407</v>
      </c>
      <c r="X333" t="s">
        <v>407</v>
      </c>
      <c r="Y333" t="s">
        <v>407</v>
      </c>
      <c r="Z333" t="s">
        <v>407</v>
      </c>
      <c r="AA333" t="s">
        <v>407</v>
      </c>
      <c r="AB333" t="s">
        <v>407</v>
      </c>
      <c r="AC333" t="s">
        <v>994</v>
      </c>
      <c r="AD333" t="s">
        <v>993</v>
      </c>
      <c r="AE333">
        <v>10</v>
      </c>
      <c r="AF333">
        <v>2</v>
      </c>
      <c r="AH333" t="s">
        <v>408</v>
      </c>
      <c r="AJ333" t="s">
        <v>37</v>
      </c>
      <c r="AK333" t="s">
        <v>115</v>
      </c>
      <c r="AM333">
        <v>2070</v>
      </c>
      <c r="AN333">
        <v>215</v>
      </c>
    </row>
    <row r="334" spans="1:40" x14ac:dyDescent="0.25">
      <c r="A334" t="s">
        <v>407</v>
      </c>
      <c r="B334" t="s">
        <v>407</v>
      </c>
      <c r="C334" t="s">
        <v>407</v>
      </c>
      <c r="D334" t="s">
        <v>407</v>
      </c>
      <c r="E334" t="s">
        <v>407</v>
      </c>
      <c r="F334" t="s">
        <v>407</v>
      </c>
      <c r="G334" t="s">
        <v>407</v>
      </c>
      <c r="H334" t="s">
        <v>407</v>
      </c>
      <c r="I334" t="s">
        <v>407</v>
      </c>
      <c r="J334" t="s">
        <v>407</v>
      </c>
      <c r="K334" t="s">
        <v>407</v>
      </c>
      <c r="L334" t="s">
        <v>407</v>
      </c>
      <c r="M334" t="s">
        <v>407</v>
      </c>
      <c r="N334" t="s">
        <v>407</v>
      </c>
      <c r="O334" t="s">
        <v>407</v>
      </c>
      <c r="P334" t="s">
        <v>407</v>
      </c>
      <c r="Q334" t="s">
        <v>407</v>
      </c>
      <c r="R334" t="s">
        <v>407</v>
      </c>
      <c r="S334" t="s">
        <v>407</v>
      </c>
      <c r="T334" t="s">
        <v>407</v>
      </c>
      <c r="U334" t="s">
        <v>407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994</v>
      </c>
      <c r="AD334" t="s">
        <v>993</v>
      </c>
      <c r="AE334">
        <v>10</v>
      </c>
      <c r="AF334">
        <v>3</v>
      </c>
      <c r="AH334" t="s">
        <v>408</v>
      </c>
      <c r="AJ334" t="s">
        <v>37</v>
      </c>
      <c r="AK334" t="s">
        <v>115</v>
      </c>
      <c r="AM334">
        <v>1606</v>
      </c>
      <c r="AN334">
        <v>933</v>
      </c>
    </row>
    <row r="335" spans="1:40" x14ac:dyDescent="0.25">
      <c r="A335" t="s">
        <v>407</v>
      </c>
      <c r="B335" t="s">
        <v>407</v>
      </c>
      <c r="C335" t="s">
        <v>407</v>
      </c>
      <c r="D335" t="s">
        <v>407</v>
      </c>
      <c r="E335" t="s">
        <v>407</v>
      </c>
      <c r="F335" t="s">
        <v>407</v>
      </c>
      <c r="G335" t="s">
        <v>407</v>
      </c>
      <c r="H335" t="s">
        <v>407</v>
      </c>
      <c r="I335" t="s">
        <v>407</v>
      </c>
      <c r="J335" t="s">
        <v>407</v>
      </c>
      <c r="K335" t="s">
        <v>407</v>
      </c>
      <c r="L335" t="s">
        <v>407</v>
      </c>
      <c r="M335" t="s">
        <v>407</v>
      </c>
      <c r="N335" t="s">
        <v>407</v>
      </c>
      <c r="O335" t="s">
        <v>407</v>
      </c>
      <c r="P335" t="s">
        <v>407</v>
      </c>
      <c r="Q335" t="s">
        <v>407</v>
      </c>
      <c r="R335" t="s">
        <v>407</v>
      </c>
      <c r="S335" t="s">
        <v>407</v>
      </c>
      <c r="T335" t="s">
        <v>407</v>
      </c>
      <c r="U335" t="s">
        <v>407</v>
      </c>
      <c r="V335" t="s">
        <v>407</v>
      </c>
      <c r="W335" t="s">
        <v>407</v>
      </c>
      <c r="X335" t="s">
        <v>407</v>
      </c>
      <c r="Y335" t="s">
        <v>407</v>
      </c>
      <c r="Z335" t="s">
        <v>407</v>
      </c>
      <c r="AA335" t="s">
        <v>407</v>
      </c>
      <c r="AB335" t="s">
        <v>407</v>
      </c>
      <c r="AC335" t="s">
        <v>994</v>
      </c>
      <c r="AD335" t="s">
        <v>993</v>
      </c>
      <c r="AE335">
        <v>10</v>
      </c>
      <c r="AF335">
        <v>4</v>
      </c>
      <c r="AH335" t="s">
        <v>408</v>
      </c>
      <c r="AJ335" t="s">
        <v>37</v>
      </c>
      <c r="AK335" t="s">
        <v>115</v>
      </c>
      <c r="AM335">
        <v>1800</v>
      </c>
      <c r="AN335">
        <v>3148</v>
      </c>
    </row>
    <row r="336" spans="1:40" x14ac:dyDescent="0.25">
      <c r="A336" t="s">
        <v>407</v>
      </c>
      <c r="B336" t="s">
        <v>407</v>
      </c>
      <c r="C336" t="s">
        <v>407</v>
      </c>
      <c r="D336" t="s">
        <v>407</v>
      </c>
      <c r="E336" t="s">
        <v>407</v>
      </c>
      <c r="F336" t="s">
        <v>407</v>
      </c>
      <c r="G336" t="s">
        <v>407</v>
      </c>
      <c r="H336" t="s">
        <v>407</v>
      </c>
      <c r="I336" t="s">
        <v>407</v>
      </c>
      <c r="J336" t="s">
        <v>407</v>
      </c>
      <c r="K336" t="s">
        <v>407</v>
      </c>
      <c r="L336" t="s">
        <v>407</v>
      </c>
      <c r="M336" t="s">
        <v>407</v>
      </c>
      <c r="N336" t="s">
        <v>407</v>
      </c>
      <c r="O336" t="s">
        <v>407</v>
      </c>
      <c r="P336" t="s">
        <v>407</v>
      </c>
      <c r="Q336" t="s">
        <v>407</v>
      </c>
      <c r="R336" t="s">
        <v>407</v>
      </c>
      <c r="S336" t="s">
        <v>407</v>
      </c>
      <c r="T336" t="s">
        <v>407</v>
      </c>
      <c r="U336" t="s">
        <v>407</v>
      </c>
      <c r="V336" t="s">
        <v>407</v>
      </c>
      <c r="W336" t="s">
        <v>407</v>
      </c>
      <c r="X336" t="s">
        <v>407</v>
      </c>
      <c r="Y336" t="s">
        <v>407</v>
      </c>
      <c r="Z336" t="s">
        <v>407</v>
      </c>
      <c r="AA336" t="s">
        <v>407</v>
      </c>
      <c r="AB336" t="s">
        <v>407</v>
      </c>
      <c r="AC336" t="s">
        <v>994</v>
      </c>
      <c r="AD336" t="s">
        <v>993</v>
      </c>
      <c r="AE336">
        <v>10</v>
      </c>
      <c r="AF336">
        <v>5</v>
      </c>
      <c r="AH336" t="s">
        <v>411</v>
      </c>
      <c r="AJ336" t="s">
        <v>41</v>
      </c>
      <c r="AK336" t="s">
        <v>119</v>
      </c>
      <c r="AM336">
        <v>4076</v>
      </c>
      <c r="AN336">
        <v>253</v>
      </c>
    </row>
    <row r="337" spans="1:40" x14ac:dyDescent="0.25">
      <c r="A337" t="s">
        <v>407</v>
      </c>
      <c r="B337" t="s">
        <v>407</v>
      </c>
      <c r="C337" t="s">
        <v>407</v>
      </c>
      <c r="D337" t="s">
        <v>407</v>
      </c>
      <c r="E337" t="s">
        <v>407</v>
      </c>
      <c r="F337" t="s">
        <v>407</v>
      </c>
      <c r="G337" t="s">
        <v>407</v>
      </c>
      <c r="H337" t="s">
        <v>407</v>
      </c>
      <c r="I337" t="s">
        <v>407</v>
      </c>
      <c r="J337" t="s">
        <v>407</v>
      </c>
      <c r="K337" t="s">
        <v>407</v>
      </c>
      <c r="L337" t="s">
        <v>407</v>
      </c>
      <c r="M337" t="s">
        <v>407</v>
      </c>
      <c r="N337" t="s">
        <v>407</v>
      </c>
      <c r="O337" t="s">
        <v>407</v>
      </c>
      <c r="P337" t="s">
        <v>407</v>
      </c>
      <c r="Q337" t="s">
        <v>407</v>
      </c>
      <c r="R337" t="s">
        <v>407</v>
      </c>
      <c r="S337" t="s">
        <v>407</v>
      </c>
      <c r="T337" t="s">
        <v>407</v>
      </c>
      <c r="U337" t="s">
        <v>407</v>
      </c>
      <c r="V337" t="s">
        <v>407</v>
      </c>
      <c r="W337" t="s">
        <v>407</v>
      </c>
      <c r="X337" t="s">
        <v>407</v>
      </c>
      <c r="Y337" t="s">
        <v>407</v>
      </c>
      <c r="Z337" t="s">
        <v>407</v>
      </c>
      <c r="AA337" t="s">
        <v>407</v>
      </c>
      <c r="AB337" t="s">
        <v>407</v>
      </c>
      <c r="AC337" t="s">
        <v>994</v>
      </c>
      <c r="AD337" t="s">
        <v>993</v>
      </c>
      <c r="AE337">
        <v>10</v>
      </c>
      <c r="AF337">
        <v>6</v>
      </c>
      <c r="AH337" t="s">
        <v>408</v>
      </c>
      <c r="AJ337" t="s">
        <v>37</v>
      </c>
      <c r="AK337" t="s">
        <v>115</v>
      </c>
      <c r="AM337">
        <v>4152</v>
      </c>
      <c r="AN337">
        <v>2906</v>
      </c>
    </row>
    <row r="338" spans="1:40" x14ac:dyDescent="0.25">
      <c r="A338" t="s">
        <v>407</v>
      </c>
      <c r="B338" t="s">
        <v>407</v>
      </c>
      <c r="C338" t="s">
        <v>407</v>
      </c>
      <c r="D338" t="s">
        <v>407</v>
      </c>
      <c r="E338" t="s">
        <v>407</v>
      </c>
      <c r="F338" t="s">
        <v>407</v>
      </c>
      <c r="G338" t="s">
        <v>407</v>
      </c>
      <c r="H338" t="s">
        <v>407</v>
      </c>
      <c r="I338" t="s">
        <v>407</v>
      </c>
      <c r="J338" t="s">
        <v>407</v>
      </c>
      <c r="K338" t="s">
        <v>407</v>
      </c>
      <c r="L338" t="s">
        <v>407</v>
      </c>
      <c r="M338" t="s">
        <v>407</v>
      </c>
      <c r="N338" t="s">
        <v>407</v>
      </c>
      <c r="O338" t="s">
        <v>407</v>
      </c>
      <c r="P338" t="s">
        <v>407</v>
      </c>
      <c r="Q338" t="s">
        <v>407</v>
      </c>
      <c r="R338" t="s">
        <v>407</v>
      </c>
      <c r="S338" t="s">
        <v>407</v>
      </c>
      <c r="T338" t="s">
        <v>407</v>
      </c>
      <c r="U338" t="s">
        <v>407</v>
      </c>
      <c r="V338" t="s">
        <v>407</v>
      </c>
      <c r="W338" t="s">
        <v>407</v>
      </c>
      <c r="X338" t="s">
        <v>407</v>
      </c>
      <c r="Y338" t="s">
        <v>407</v>
      </c>
      <c r="Z338" t="s">
        <v>407</v>
      </c>
      <c r="AA338" t="s">
        <v>407</v>
      </c>
      <c r="AB338" t="s">
        <v>407</v>
      </c>
      <c r="AC338" t="s">
        <v>994</v>
      </c>
      <c r="AD338" t="s">
        <v>993</v>
      </c>
      <c r="AE338">
        <v>10</v>
      </c>
      <c r="AF338">
        <v>7</v>
      </c>
      <c r="AH338" t="s">
        <v>408</v>
      </c>
      <c r="AJ338" t="s">
        <v>37</v>
      </c>
      <c r="AK338" t="s">
        <v>115</v>
      </c>
      <c r="AM338">
        <v>2314</v>
      </c>
      <c r="AN338">
        <v>1233</v>
      </c>
    </row>
    <row r="339" spans="1:40" x14ac:dyDescent="0.25">
      <c r="A339" t="s">
        <v>407</v>
      </c>
      <c r="B339" t="s">
        <v>407</v>
      </c>
      <c r="C339" t="s">
        <v>407</v>
      </c>
      <c r="D339" t="s">
        <v>407</v>
      </c>
      <c r="E339" t="s">
        <v>407</v>
      </c>
      <c r="F339" t="s">
        <v>407</v>
      </c>
      <c r="G339" t="s">
        <v>407</v>
      </c>
      <c r="H339" t="s">
        <v>407</v>
      </c>
      <c r="I339" t="s">
        <v>407</v>
      </c>
      <c r="J339" t="s">
        <v>407</v>
      </c>
      <c r="K339" t="s">
        <v>407</v>
      </c>
      <c r="L339" t="s">
        <v>407</v>
      </c>
      <c r="M339" t="s">
        <v>407</v>
      </c>
      <c r="N339" t="s">
        <v>407</v>
      </c>
      <c r="O339" t="s">
        <v>407</v>
      </c>
      <c r="P339" t="s">
        <v>407</v>
      </c>
      <c r="Q339" t="s">
        <v>407</v>
      </c>
      <c r="R339" t="s">
        <v>407</v>
      </c>
      <c r="S339" t="s">
        <v>407</v>
      </c>
      <c r="T339" t="s">
        <v>407</v>
      </c>
      <c r="U339" t="s">
        <v>407</v>
      </c>
      <c r="V339" t="s">
        <v>407</v>
      </c>
      <c r="W339" t="s">
        <v>407</v>
      </c>
      <c r="X339" t="s">
        <v>407</v>
      </c>
      <c r="Y339" t="s">
        <v>407</v>
      </c>
      <c r="Z339" t="s">
        <v>407</v>
      </c>
      <c r="AA339" t="s">
        <v>407</v>
      </c>
      <c r="AB339" t="s">
        <v>407</v>
      </c>
      <c r="AC339" t="s">
        <v>994</v>
      </c>
      <c r="AD339" t="s">
        <v>993</v>
      </c>
      <c r="AE339">
        <v>10</v>
      </c>
      <c r="AF339">
        <v>8</v>
      </c>
      <c r="AH339" t="s">
        <v>408</v>
      </c>
      <c r="AJ339" t="s">
        <v>37</v>
      </c>
      <c r="AK339" t="s">
        <v>115</v>
      </c>
      <c r="AM339">
        <v>3590</v>
      </c>
      <c r="AN339">
        <v>2845</v>
      </c>
    </row>
    <row r="340" spans="1:40" x14ac:dyDescent="0.25">
      <c r="A340" t="s">
        <v>407</v>
      </c>
      <c r="B340" t="s">
        <v>407</v>
      </c>
      <c r="C340" t="s">
        <v>407</v>
      </c>
      <c r="D340" t="s">
        <v>407</v>
      </c>
      <c r="E340" t="s">
        <v>407</v>
      </c>
      <c r="F340" t="s">
        <v>407</v>
      </c>
      <c r="G340" t="s">
        <v>407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407</v>
      </c>
      <c r="P340" t="s">
        <v>407</v>
      </c>
      <c r="Q340" t="s">
        <v>407</v>
      </c>
      <c r="R340" t="s">
        <v>407</v>
      </c>
      <c r="S340" t="s">
        <v>407</v>
      </c>
      <c r="T340" t="s">
        <v>407</v>
      </c>
      <c r="U340" t="s">
        <v>407</v>
      </c>
      <c r="V340" t="s">
        <v>407</v>
      </c>
      <c r="W340" t="s">
        <v>407</v>
      </c>
      <c r="X340" t="s">
        <v>407</v>
      </c>
      <c r="Y340" t="s">
        <v>407</v>
      </c>
      <c r="Z340" t="s">
        <v>407</v>
      </c>
      <c r="AA340" t="s">
        <v>407</v>
      </c>
      <c r="AB340" t="s">
        <v>407</v>
      </c>
      <c r="AC340" t="s">
        <v>994</v>
      </c>
      <c r="AD340" t="s">
        <v>993</v>
      </c>
      <c r="AE340">
        <v>10</v>
      </c>
      <c r="AF340">
        <v>9</v>
      </c>
      <c r="AH340" t="s">
        <v>411</v>
      </c>
      <c r="AJ340" t="s">
        <v>41</v>
      </c>
      <c r="AK340" t="s">
        <v>119</v>
      </c>
      <c r="AM340">
        <v>3450</v>
      </c>
      <c r="AN340">
        <v>3017</v>
      </c>
    </row>
    <row r="341" spans="1:40" x14ac:dyDescent="0.25">
      <c r="A341" t="s">
        <v>407</v>
      </c>
      <c r="B341" t="s">
        <v>407</v>
      </c>
      <c r="C341" t="s">
        <v>407</v>
      </c>
      <c r="D341" t="s">
        <v>407</v>
      </c>
      <c r="E341" t="s">
        <v>407</v>
      </c>
      <c r="F341" t="s">
        <v>407</v>
      </c>
      <c r="G341" t="s">
        <v>407</v>
      </c>
      <c r="H341" t="s">
        <v>407</v>
      </c>
      <c r="I341" t="s">
        <v>407</v>
      </c>
      <c r="J341" t="s">
        <v>407</v>
      </c>
      <c r="K341" t="s">
        <v>407</v>
      </c>
      <c r="L341" t="s">
        <v>407</v>
      </c>
      <c r="M341" t="s">
        <v>407</v>
      </c>
      <c r="N341" t="s">
        <v>407</v>
      </c>
      <c r="O341" t="s">
        <v>407</v>
      </c>
      <c r="P341" t="s">
        <v>407</v>
      </c>
      <c r="Q341" t="s">
        <v>407</v>
      </c>
      <c r="R341" t="s">
        <v>407</v>
      </c>
      <c r="S341" t="s">
        <v>407</v>
      </c>
      <c r="T341" t="s">
        <v>407</v>
      </c>
      <c r="U341" t="s">
        <v>407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994</v>
      </c>
      <c r="AD341" t="s">
        <v>993</v>
      </c>
      <c r="AE341">
        <v>10</v>
      </c>
      <c r="AF341">
        <v>10</v>
      </c>
      <c r="AH341" t="s">
        <v>408</v>
      </c>
      <c r="AJ341" t="s">
        <v>37</v>
      </c>
      <c r="AK341" t="s">
        <v>115</v>
      </c>
      <c r="AM341">
        <v>2374</v>
      </c>
      <c r="AN341">
        <v>263</v>
      </c>
    </row>
    <row r="342" spans="1:40" x14ac:dyDescent="0.25">
      <c r="A342" t="s">
        <v>407</v>
      </c>
      <c r="B342" t="s">
        <v>407</v>
      </c>
      <c r="C342" t="s">
        <v>407</v>
      </c>
      <c r="D342" t="s">
        <v>407</v>
      </c>
      <c r="E342" t="s">
        <v>407</v>
      </c>
      <c r="F342" t="s">
        <v>407</v>
      </c>
      <c r="G342" t="s">
        <v>407</v>
      </c>
      <c r="H342" t="s">
        <v>407</v>
      </c>
      <c r="I342" t="s">
        <v>407</v>
      </c>
      <c r="J342" t="s">
        <v>407</v>
      </c>
      <c r="K342" t="s">
        <v>407</v>
      </c>
      <c r="L342" t="s">
        <v>407</v>
      </c>
      <c r="M342" t="s">
        <v>407</v>
      </c>
      <c r="N342" t="s">
        <v>407</v>
      </c>
      <c r="O342" t="s">
        <v>407</v>
      </c>
      <c r="P342" t="s">
        <v>407</v>
      </c>
      <c r="Q342" t="s">
        <v>407</v>
      </c>
      <c r="R342" t="s">
        <v>407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407</v>
      </c>
      <c r="AC342" t="s">
        <v>996</v>
      </c>
      <c r="AD342" t="s">
        <v>995</v>
      </c>
      <c r="AE342">
        <v>10</v>
      </c>
      <c r="AF342">
        <v>1</v>
      </c>
      <c r="AH342" t="s">
        <v>408</v>
      </c>
      <c r="AJ342" t="s">
        <v>37</v>
      </c>
      <c r="AK342" t="s">
        <v>115</v>
      </c>
      <c r="AM342">
        <v>992</v>
      </c>
      <c r="AN342">
        <v>3247</v>
      </c>
    </row>
    <row r="343" spans="1:40" x14ac:dyDescent="0.25">
      <c r="A343" t="s">
        <v>407</v>
      </c>
      <c r="B343" t="s">
        <v>407</v>
      </c>
      <c r="C343" t="s">
        <v>407</v>
      </c>
      <c r="D343" t="s">
        <v>407</v>
      </c>
      <c r="E343" t="s">
        <v>407</v>
      </c>
      <c r="F343" t="s">
        <v>407</v>
      </c>
      <c r="G343" t="s">
        <v>407</v>
      </c>
      <c r="H343" t="s">
        <v>407</v>
      </c>
      <c r="I343" t="s">
        <v>407</v>
      </c>
      <c r="J343" t="s">
        <v>407</v>
      </c>
      <c r="K343" t="s">
        <v>407</v>
      </c>
      <c r="L343" t="s">
        <v>407</v>
      </c>
      <c r="M343" t="s">
        <v>407</v>
      </c>
      <c r="N343" t="s">
        <v>407</v>
      </c>
      <c r="O343" t="s">
        <v>407</v>
      </c>
      <c r="P343" t="s">
        <v>407</v>
      </c>
      <c r="Q343" t="s">
        <v>407</v>
      </c>
      <c r="R343" t="s">
        <v>407</v>
      </c>
      <c r="S343" t="s">
        <v>407</v>
      </c>
      <c r="T343" t="s">
        <v>407</v>
      </c>
      <c r="U343" t="s">
        <v>407</v>
      </c>
      <c r="V343" t="s">
        <v>407</v>
      </c>
      <c r="W343" t="s">
        <v>407</v>
      </c>
      <c r="X343" t="s">
        <v>407</v>
      </c>
      <c r="Y343" t="s">
        <v>407</v>
      </c>
      <c r="Z343" t="s">
        <v>407</v>
      </c>
      <c r="AA343" t="s">
        <v>407</v>
      </c>
      <c r="AB343" t="s">
        <v>407</v>
      </c>
      <c r="AC343" t="s">
        <v>996</v>
      </c>
      <c r="AD343" t="s">
        <v>995</v>
      </c>
      <c r="AE343">
        <v>10</v>
      </c>
      <c r="AF343">
        <v>2</v>
      </c>
      <c r="AH343" t="s">
        <v>416</v>
      </c>
      <c r="AJ343" t="s">
        <v>46</v>
      </c>
      <c r="AK343" t="s">
        <v>115</v>
      </c>
      <c r="AM343">
        <v>1171</v>
      </c>
      <c r="AN343">
        <v>321</v>
      </c>
    </row>
    <row r="344" spans="1:40" x14ac:dyDescent="0.25">
      <c r="A344" t="s">
        <v>407</v>
      </c>
      <c r="B344" t="s">
        <v>407</v>
      </c>
      <c r="C344" t="s">
        <v>407</v>
      </c>
      <c r="D344" t="s">
        <v>407</v>
      </c>
      <c r="E344" t="s">
        <v>407</v>
      </c>
      <c r="F344" t="s">
        <v>407</v>
      </c>
      <c r="G344" t="s">
        <v>407</v>
      </c>
      <c r="H344" t="s">
        <v>407</v>
      </c>
      <c r="I344" t="s">
        <v>407</v>
      </c>
      <c r="J344" t="s">
        <v>407</v>
      </c>
      <c r="K344" t="s">
        <v>407</v>
      </c>
      <c r="L344" t="s">
        <v>407</v>
      </c>
      <c r="M344" t="s">
        <v>407</v>
      </c>
      <c r="N344" t="s">
        <v>407</v>
      </c>
      <c r="O344" t="s">
        <v>407</v>
      </c>
      <c r="P344" t="s">
        <v>407</v>
      </c>
      <c r="Q344" t="s">
        <v>407</v>
      </c>
      <c r="R344" t="s">
        <v>407</v>
      </c>
      <c r="S344" t="s">
        <v>407</v>
      </c>
      <c r="T344" t="s">
        <v>407</v>
      </c>
      <c r="U344" t="s">
        <v>407</v>
      </c>
      <c r="V344" t="s">
        <v>407</v>
      </c>
      <c r="W344" t="s">
        <v>407</v>
      </c>
      <c r="X344" t="s">
        <v>407</v>
      </c>
      <c r="Y344" t="s">
        <v>407</v>
      </c>
      <c r="Z344" t="s">
        <v>407</v>
      </c>
      <c r="AA344" t="s">
        <v>407</v>
      </c>
      <c r="AB344" t="s">
        <v>407</v>
      </c>
      <c r="AC344" t="s">
        <v>996</v>
      </c>
      <c r="AD344" t="s">
        <v>995</v>
      </c>
      <c r="AE344">
        <v>10</v>
      </c>
      <c r="AF344">
        <v>3</v>
      </c>
      <c r="AH344" t="s">
        <v>408</v>
      </c>
      <c r="AJ344" t="s">
        <v>37</v>
      </c>
      <c r="AK344" t="s">
        <v>115</v>
      </c>
      <c r="AM344">
        <v>2081</v>
      </c>
      <c r="AN344">
        <v>894</v>
      </c>
    </row>
    <row r="345" spans="1:40" x14ac:dyDescent="0.25">
      <c r="A345" t="s">
        <v>407</v>
      </c>
      <c r="B345" t="s">
        <v>407</v>
      </c>
      <c r="C345" t="s">
        <v>407</v>
      </c>
      <c r="D345" t="s">
        <v>407</v>
      </c>
      <c r="E345" t="s">
        <v>407</v>
      </c>
      <c r="F345" t="s">
        <v>407</v>
      </c>
      <c r="G345" t="s">
        <v>407</v>
      </c>
      <c r="H345" t="s">
        <v>407</v>
      </c>
      <c r="I345" t="s">
        <v>407</v>
      </c>
      <c r="J345" t="s">
        <v>407</v>
      </c>
      <c r="K345" t="s">
        <v>407</v>
      </c>
      <c r="L345" t="s">
        <v>407</v>
      </c>
      <c r="M345" t="s">
        <v>407</v>
      </c>
      <c r="N345" t="s">
        <v>407</v>
      </c>
      <c r="O345" t="s">
        <v>407</v>
      </c>
      <c r="P345" t="s">
        <v>407</v>
      </c>
      <c r="Q345" t="s">
        <v>407</v>
      </c>
      <c r="R345" t="s">
        <v>407</v>
      </c>
      <c r="S345" t="s">
        <v>407</v>
      </c>
      <c r="T345" t="s">
        <v>407</v>
      </c>
      <c r="U345" t="s">
        <v>407</v>
      </c>
      <c r="V345" t="s">
        <v>407</v>
      </c>
      <c r="W345" t="s">
        <v>407</v>
      </c>
      <c r="X345" t="s">
        <v>407</v>
      </c>
      <c r="Y345" t="s">
        <v>407</v>
      </c>
      <c r="Z345" t="s">
        <v>407</v>
      </c>
      <c r="AA345" t="s">
        <v>407</v>
      </c>
      <c r="AB345" t="s">
        <v>407</v>
      </c>
      <c r="AC345" t="s">
        <v>996</v>
      </c>
      <c r="AD345" t="s">
        <v>995</v>
      </c>
      <c r="AE345">
        <v>10</v>
      </c>
      <c r="AF345">
        <v>4</v>
      </c>
      <c r="AH345" t="s">
        <v>408</v>
      </c>
      <c r="AJ345" t="s">
        <v>37</v>
      </c>
      <c r="AK345" t="s">
        <v>115</v>
      </c>
      <c r="AM345">
        <v>3686</v>
      </c>
      <c r="AN345">
        <v>1302</v>
      </c>
    </row>
    <row r="346" spans="1:40" x14ac:dyDescent="0.25">
      <c r="A346" t="s">
        <v>407</v>
      </c>
      <c r="B346" t="s">
        <v>407</v>
      </c>
      <c r="C346" t="s">
        <v>407</v>
      </c>
      <c r="D346" t="s">
        <v>407</v>
      </c>
      <c r="E346" t="s">
        <v>407</v>
      </c>
      <c r="F346" t="s">
        <v>407</v>
      </c>
      <c r="G346" t="s">
        <v>407</v>
      </c>
      <c r="H346" t="s">
        <v>407</v>
      </c>
      <c r="I346" t="s">
        <v>407</v>
      </c>
      <c r="J346" t="s">
        <v>407</v>
      </c>
      <c r="K346" t="s">
        <v>407</v>
      </c>
      <c r="L346" t="s">
        <v>407</v>
      </c>
      <c r="M346" t="s">
        <v>407</v>
      </c>
      <c r="N346" t="s">
        <v>407</v>
      </c>
      <c r="O346" t="s">
        <v>407</v>
      </c>
      <c r="P346" t="s">
        <v>407</v>
      </c>
      <c r="Q346" t="s">
        <v>407</v>
      </c>
      <c r="R346" t="s">
        <v>407</v>
      </c>
      <c r="S346" t="s">
        <v>407</v>
      </c>
      <c r="T346" t="s">
        <v>407</v>
      </c>
      <c r="U346" t="s">
        <v>407</v>
      </c>
      <c r="V346" t="s">
        <v>407</v>
      </c>
      <c r="W346" t="s">
        <v>407</v>
      </c>
      <c r="X346" t="s">
        <v>407</v>
      </c>
      <c r="Y346" t="s">
        <v>407</v>
      </c>
      <c r="Z346" t="s">
        <v>407</v>
      </c>
      <c r="AA346" t="s">
        <v>407</v>
      </c>
      <c r="AB346" t="s">
        <v>407</v>
      </c>
      <c r="AC346" t="s">
        <v>996</v>
      </c>
      <c r="AD346" t="s">
        <v>995</v>
      </c>
      <c r="AE346">
        <v>10</v>
      </c>
      <c r="AF346">
        <v>5</v>
      </c>
      <c r="AH346" t="s">
        <v>411</v>
      </c>
      <c r="AJ346" t="s">
        <v>41</v>
      </c>
      <c r="AK346" t="s">
        <v>119</v>
      </c>
      <c r="AM346">
        <v>1420</v>
      </c>
      <c r="AN346">
        <v>2026</v>
      </c>
    </row>
    <row r="347" spans="1:40" x14ac:dyDescent="0.25">
      <c r="A347" t="s">
        <v>407</v>
      </c>
      <c r="B347" t="s">
        <v>407</v>
      </c>
      <c r="C347" t="s">
        <v>407</v>
      </c>
      <c r="D347" t="s">
        <v>407</v>
      </c>
      <c r="E347" t="s">
        <v>407</v>
      </c>
      <c r="F347" t="s">
        <v>407</v>
      </c>
      <c r="G347" t="s">
        <v>407</v>
      </c>
      <c r="H347" t="s">
        <v>407</v>
      </c>
      <c r="I347" t="s">
        <v>407</v>
      </c>
      <c r="J347" t="s">
        <v>407</v>
      </c>
      <c r="K347" t="s">
        <v>407</v>
      </c>
      <c r="L347" t="s">
        <v>407</v>
      </c>
      <c r="M347" t="s">
        <v>407</v>
      </c>
      <c r="N347" t="s">
        <v>407</v>
      </c>
      <c r="O347" t="s">
        <v>407</v>
      </c>
      <c r="P347" t="s">
        <v>407</v>
      </c>
      <c r="Q347" t="s">
        <v>407</v>
      </c>
      <c r="R347" t="s">
        <v>407</v>
      </c>
      <c r="S347" t="s">
        <v>407</v>
      </c>
      <c r="T347" t="s">
        <v>407</v>
      </c>
      <c r="U347" t="s">
        <v>407</v>
      </c>
      <c r="V347" t="s">
        <v>407</v>
      </c>
      <c r="W347" t="s">
        <v>407</v>
      </c>
      <c r="X347" t="s">
        <v>407</v>
      </c>
      <c r="Y347" t="s">
        <v>407</v>
      </c>
      <c r="Z347" t="s">
        <v>407</v>
      </c>
      <c r="AA347" t="s">
        <v>407</v>
      </c>
      <c r="AB347" t="s">
        <v>407</v>
      </c>
      <c r="AC347" t="s">
        <v>996</v>
      </c>
      <c r="AD347" t="s">
        <v>995</v>
      </c>
      <c r="AE347">
        <v>10</v>
      </c>
      <c r="AF347">
        <v>6</v>
      </c>
      <c r="AH347" t="s">
        <v>408</v>
      </c>
      <c r="AJ347" t="s">
        <v>37</v>
      </c>
      <c r="AK347" t="s">
        <v>115</v>
      </c>
      <c r="AM347">
        <v>2386</v>
      </c>
      <c r="AN347">
        <v>2933</v>
      </c>
    </row>
    <row r="348" spans="1:40" x14ac:dyDescent="0.25">
      <c r="A348" t="s">
        <v>407</v>
      </c>
      <c r="B348" t="s">
        <v>407</v>
      </c>
      <c r="C348" t="s">
        <v>407</v>
      </c>
      <c r="D348" t="s">
        <v>407</v>
      </c>
      <c r="E348" t="s">
        <v>407</v>
      </c>
      <c r="F348" t="s">
        <v>407</v>
      </c>
      <c r="G348" t="s">
        <v>407</v>
      </c>
      <c r="H348" t="s">
        <v>407</v>
      </c>
      <c r="I348" t="s">
        <v>407</v>
      </c>
      <c r="J348" t="s">
        <v>407</v>
      </c>
      <c r="K348" t="s">
        <v>407</v>
      </c>
      <c r="L348" t="s">
        <v>407</v>
      </c>
      <c r="M348" t="s">
        <v>407</v>
      </c>
      <c r="N348" t="s">
        <v>407</v>
      </c>
      <c r="O348" t="s">
        <v>407</v>
      </c>
      <c r="P348" t="s">
        <v>407</v>
      </c>
      <c r="Q348" t="s">
        <v>407</v>
      </c>
      <c r="R348" t="s">
        <v>407</v>
      </c>
      <c r="S348" t="s">
        <v>407</v>
      </c>
      <c r="T348" t="s">
        <v>407</v>
      </c>
      <c r="U348" t="s">
        <v>407</v>
      </c>
      <c r="V348" t="s">
        <v>407</v>
      </c>
      <c r="W348" t="s">
        <v>407</v>
      </c>
      <c r="X348" t="s">
        <v>407</v>
      </c>
      <c r="Y348" t="s">
        <v>407</v>
      </c>
      <c r="Z348" t="s">
        <v>407</v>
      </c>
      <c r="AA348" t="s">
        <v>407</v>
      </c>
      <c r="AB348" t="s">
        <v>407</v>
      </c>
      <c r="AC348" t="s">
        <v>996</v>
      </c>
      <c r="AD348" t="s">
        <v>995</v>
      </c>
      <c r="AE348">
        <v>10</v>
      </c>
      <c r="AF348">
        <v>7</v>
      </c>
      <c r="AH348" t="s">
        <v>408</v>
      </c>
      <c r="AJ348" t="s">
        <v>37</v>
      </c>
      <c r="AK348" t="s">
        <v>115</v>
      </c>
      <c r="AM348">
        <v>2046</v>
      </c>
      <c r="AN348">
        <v>320</v>
      </c>
    </row>
    <row r="349" spans="1:40" x14ac:dyDescent="0.25">
      <c r="A349" t="s">
        <v>407</v>
      </c>
      <c r="B349" t="s">
        <v>407</v>
      </c>
      <c r="C349" t="s">
        <v>407</v>
      </c>
      <c r="D349" t="s">
        <v>407</v>
      </c>
      <c r="E349" t="s">
        <v>407</v>
      </c>
      <c r="F349" t="s">
        <v>407</v>
      </c>
      <c r="G349" t="s">
        <v>407</v>
      </c>
      <c r="H349" t="s">
        <v>407</v>
      </c>
      <c r="I349" t="s">
        <v>407</v>
      </c>
      <c r="J349" t="s">
        <v>407</v>
      </c>
      <c r="K349" t="s">
        <v>407</v>
      </c>
      <c r="L349" t="s">
        <v>407</v>
      </c>
      <c r="M349" t="s">
        <v>407</v>
      </c>
      <c r="N349" t="s">
        <v>407</v>
      </c>
      <c r="O349" t="s">
        <v>407</v>
      </c>
      <c r="P349" t="s">
        <v>407</v>
      </c>
      <c r="Q349" t="s">
        <v>407</v>
      </c>
      <c r="R349" t="s">
        <v>407</v>
      </c>
      <c r="S349" t="s">
        <v>407</v>
      </c>
      <c r="T349" t="s">
        <v>407</v>
      </c>
      <c r="U349" t="s">
        <v>407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407</v>
      </c>
      <c r="AB349" t="s">
        <v>407</v>
      </c>
      <c r="AC349" t="s">
        <v>996</v>
      </c>
      <c r="AD349" t="s">
        <v>995</v>
      </c>
      <c r="AE349">
        <v>10</v>
      </c>
      <c r="AF349">
        <v>8</v>
      </c>
      <c r="AH349" t="s">
        <v>411</v>
      </c>
      <c r="AJ349" t="s">
        <v>41</v>
      </c>
      <c r="AK349" t="s">
        <v>119</v>
      </c>
      <c r="AM349">
        <v>2037</v>
      </c>
      <c r="AN349">
        <v>3303</v>
      </c>
    </row>
    <row r="350" spans="1:40" x14ac:dyDescent="0.25">
      <c r="A350" t="s">
        <v>407</v>
      </c>
      <c r="B350" t="s">
        <v>407</v>
      </c>
      <c r="C350" t="s">
        <v>407</v>
      </c>
      <c r="D350" t="s">
        <v>407</v>
      </c>
      <c r="E350" t="s">
        <v>407</v>
      </c>
      <c r="F350" t="s">
        <v>407</v>
      </c>
      <c r="G350" t="s">
        <v>407</v>
      </c>
      <c r="H350" t="s">
        <v>407</v>
      </c>
      <c r="I350" t="s">
        <v>407</v>
      </c>
      <c r="J350" t="s">
        <v>407</v>
      </c>
      <c r="K350" t="s">
        <v>407</v>
      </c>
      <c r="L350" t="s">
        <v>407</v>
      </c>
      <c r="M350" t="s">
        <v>407</v>
      </c>
      <c r="N350" t="s">
        <v>407</v>
      </c>
      <c r="O350" t="s">
        <v>407</v>
      </c>
      <c r="P350" t="s">
        <v>407</v>
      </c>
      <c r="Q350" t="s">
        <v>407</v>
      </c>
      <c r="R350" t="s">
        <v>407</v>
      </c>
      <c r="S350" t="s">
        <v>407</v>
      </c>
      <c r="T350" t="s">
        <v>407</v>
      </c>
      <c r="U350" t="s">
        <v>407</v>
      </c>
      <c r="V350" t="s">
        <v>407</v>
      </c>
      <c r="W350" t="s">
        <v>407</v>
      </c>
      <c r="X350" t="s">
        <v>407</v>
      </c>
      <c r="Y350" t="s">
        <v>407</v>
      </c>
      <c r="Z350" t="s">
        <v>407</v>
      </c>
      <c r="AA350" t="s">
        <v>407</v>
      </c>
      <c r="AB350" t="s">
        <v>407</v>
      </c>
      <c r="AC350" t="s">
        <v>996</v>
      </c>
      <c r="AD350" t="s">
        <v>995</v>
      </c>
      <c r="AE350">
        <v>10</v>
      </c>
      <c r="AF350">
        <v>9</v>
      </c>
      <c r="AH350" t="s">
        <v>415</v>
      </c>
      <c r="AJ350" t="s">
        <v>44</v>
      </c>
      <c r="AK350" t="s">
        <v>120</v>
      </c>
      <c r="AM350">
        <v>2917</v>
      </c>
      <c r="AN350">
        <v>1215</v>
      </c>
    </row>
    <row r="351" spans="1:40" x14ac:dyDescent="0.25">
      <c r="A351" t="s">
        <v>407</v>
      </c>
      <c r="B351" t="s">
        <v>407</v>
      </c>
      <c r="C351" t="s">
        <v>407</v>
      </c>
      <c r="D351" t="s">
        <v>407</v>
      </c>
      <c r="E351" t="s">
        <v>407</v>
      </c>
      <c r="F351" t="s">
        <v>407</v>
      </c>
      <c r="G351" t="s">
        <v>407</v>
      </c>
      <c r="H351" t="s">
        <v>407</v>
      </c>
      <c r="I351" t="s">
        <v>407</v>
      </c>
      <c r="J351" t="s">
        <v>407</v>
      </c>
      <c r="K351" t="s">
        <v>407</v>
      </c>
      <c r="L351" t="s">
        <v>407</v>
      </c>
      <c r="M351" t="s">
        <v>407</v>
      </c>
      <c r="N351" t="s">
        <v>407</v>
      </c>
      <c r="O351" t="s">
        <v>407</v>
      </c>
      <c r="P351" t="s">
        <v>407</v>
      </c>
      <c r="Q351" t="s">
        <v>407</v>
      </c>
      <c r="R351" t="s">
        <v>407</v>
      </c>
      <c r="S351" t="s">
        <v>407</v>
      </c>
      <c r="T351" t="s">
        <v>407</v>
      </c>
      <c r="U351" t="s">
        <v>407</v>
      </c>
      <c r="V351" t="s">
        <v>407</v>
      </c>
      <c r="W351" t="s">
        <v>407</v>
      </c>
      <c r="X351" t="s">
        <v>407</v>
      </c>
      <c r="Y351" t="s">
        <v>407</v>
      </c>
      <c r="Z351" t="s">
        <v>407</v>
      </c>
      <c r="AA351" t="s">
        <v>407</v>
      </c>
      <c r="AB351" t="s">
        <v>407</v>
      </c>
      <c r="AC351" t="s">
        <v>996</v>
      </c>
      <c r="AD351" t="s">
        <v>995</v>
      </c>
      <c r="AE351">
        <v>10</v>
      </c>
      <c r="AF351">
        <v>10</v>
      </c>
      <c r="AH351" t="s">
        <v>408</v>
      </c>
      <c r="AJ351" t="s">
        <v>37</v>
      </c>
      <c r="AK351" t="s">
        <v>115</v>
      </c>
      <c r="AM351">
        <v>3749</v>
      </c>
      <c r="AN351">
        <v>2260</v>
      </c>
    </row>
    <row r="352" spans="1:40" x14ac:dyDescent="0.25">
      <c r="A352" t="s">
        <v>407</v>
      </c>
      <c r="B352" t="s">
        <v>407</v>
      </c>
      <c r="C352" t="s">
        <v>407</v>
      </c>
      <c r="D352" t="s">
        <v>407</v>
      </c>
      <c r="E352" t="s">
        <v>407</v>
      </c>
      <c r="F352" t="s">
        <v>407</v>
      </c>
      <c r="G352" t="s">
        <v>407</v>
      </c>
      <c r="H352" t="s">
        <v>407</v>
      </c>
      <c r="I352" t="s">
        <v>407</v>
      </c>
      <c r="J352" t="s">
        <v>407</v>
      </c>
      <c r="K352" t="s">
        <v>407</v>
      </c>
      <c r="L352" t="s">
        <v>407</v>
      </c>
      <c r="M352" t="s">
        <v>407</v>
      </c>
      <c r="N352" t="s">
        <v>407</v>
      </c>
      <c r="O352" t="s">
        <v>407</v>
      </c>
      <c r="P352" t="s">
        <v>407</v>
      </c>
      <c r="Q352" t="s">
        <v>407</v>
      </c>
      <c r="R352" t="s">
        <v>407</v>
      </c>
      <c r="S352" t="s">
        <v>407</v>
      </c>
      <c r="T352" t="s">
        <v>407</v>
      </c>
      <c r="U352" t="s">
        <v>407</v>
      </c>
      <c r="V352" t="s">
        <v>407</v>
      </c>
      <c r="W352" t="s">
        <v>407</v>
      </c>
      <c r="X352" t="s">
        <v>407</v>
      </c>
      <c r="Y352" t="s">
        <v>407</v>
      </c>
      <c r="Z352" t="s">
        <v>407</v>
      </c>
      <c r="AA352" t="s">
        <v>407</v>
      </c>
      <c r="AB352" t="s">
        <v>407</v>
      </c>
      <c r="AC352" t="s">
        <v>998</v>
      </c>
      <c r="AD352" t="s">
        <v>997</v>
      </c>
      <c r="AE352">
        <v>10</v>
      </c>
      <c r="AF352">
        <v>1</v>
      </c>
      <c r="AG352">
        <v>3</v>
      </c>
      <c r="AH352" t="s">
        <v>410</v>
      </c>
      <c r="AJ352" t="s">
        <v>40</v>
      </c>
      <c r="AK352" t="s">
        <v>118</v>
      </c>
      <c r="AM352">
        <v>1562</v>
      </c>
      <c r="AN352">
        <v>3215</v>
      </c>
    </row>
    <row r="353" spans="1:40" x14ac:dyDescent="0.25">
      <c r="A353" t="s">
        <v>407</v>
      </c>
      <c r="B353" t="s">
        <v>407</v>
      </c>
      <c r="C353" t="s">
        <v>407</v>
      </c>
      <c r="D353" t="s">
        <v>407</v>
      </c>
      <c r="E353" t="s">
        <v>407</v>
      </c>
      <c r="F353" t="s">
        <v>407</v>
      </c>
      <c r="G353" t="s">
        <v>407</v>
      </c>
      <c r="H353" t="s">
        <v>407</v>
      </c>
      <c r="I353" t="s">
        <v>407</v>
      </c>
      <c r="J353" t="s">
        <v>407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407</v>
      </c>
      <c r="R353" t="s">
        <v>407</v>
      </c>
      <c r="S353" t="s">
        <v>407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407</v>
      </c>
      <c r="Z353" t="s">
        <v>407</v>
      </c>
      <c r="AA353" t="s">
        <v>407</v>
      </c>
      <c r="AB353" t="s">
        <v>407</v>
      </c>
      <c r="AC353" t="s">
        <v>998</v>
      </c>
      <c r="AD353" t="s">
        <v>997</v>
      </c>
      <c r="AE353">
        <v>10</v>
      </c>
      <c r="AF353">
        <v>2</v>
      </c>
      <c r="AG353">
        <v>1</v>
      </c>
      <c r="AH353" t="s">
        <v>412</v>
      </c>
      <c r="AJ353" t="s">
        <v>42</v>
      </c>
      <c r="AK353" t="s">
        <v>114</v>
      </c>
      <c r="AM353">
        <v>1644</v>
      </c>
      <c r="AN353">
        <v>2909</v>
      </c>
    </row>
    <row r="354" spans="1:40" x14ac:dyDescent="0.25">
      <c r="A354" t="s">
        <v>407</v>
      </c>
      <c r="B354" t="s">
        <v>407</v>
      </c>
      <c r="C354" t="s">
        <v>407</v>
      </c>
      <c r="D354" t="s">
        <v>407</v>
      </c>
      <c r="E354" t="s">
        <v>407</v>
      </c>
      <c r="F354" t="s">
        <v>407</v>
      </c>
      <c r="G354" t="s">
        <v>407</v>
      </c>
      <c r="H354" t="s">
        <v>407</v>
      </c>
      <c r="I354" t="s">
        <v>407</v>
      </c>
      <c r="J354" t="s">
        <v>407</v>
      </c>
      <c r="K354" t="s">
        <v>407</v>
      </c>
      <c r="L354" t="s">
        <v>407</v>
      </c>
      <c r="M354" t="s">
        <v>407</v>
      </c>
      <c r="N354" t="s">
        <v>407</v>
      </c>
      <c r="O354" t="s">
        <v>407</v>
      </c>
      <c r="P354" t="s">
        <v>407</v>
      </c>
      <c r="Q354" t="s">
        <v>407</v>
      </c>
      <c r="R354" t="s">
        <v>407</v>
      </c>
      <c r="S354" t="s">
        <v>407</v>
      </c>
      <c r="T354" t="s">
        <v>407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998</v>
      </c>
      <c r="AD354" t="s">
        <v>997</v>
      </c>
      <c r="AE354">
        <v>10</v>
      </c>
      <c r="AF354">
        <v>3</v>
      </c>
      <c r="AH354" t="s">
        <v>408</v>
      </c>
      <c r="AJ354" t="s">
        <v>37</v>
      </c>
      <c r="AK354" t="s">
        <v>115</v>
      </c>
      <c r="AM354">
        <v>3386</v>
      </c>
      <c r="AN354">
        <v>1353</v>
      </c>
    </row>
    <row r="355" spans="1:40" x14ac:dyDescent="0.25">
      <c r="A355" t="s">
        <v>407</v>
      </c>
      <c r="B355" t="s">
        <v>407</v>
      </c>
      <c r="C355" t="s">
        <v>407</v>
      </c>
      <c r="D355" t="s">
        <v>407</v>
      </c>
      <c r="E355" t="s">
        <v>407</v>
      </c>
      <c r="F355" t="s">
        <v>407</v>
      </c>
      <c r="G355" t="s">
        <v>407</v>
      </c>
      <c r="H355" t="s">
        <v>407</v>
      </c>
      <c r="I355" t="s">
        <v>407</v>
      </c>
      <c r="J355" t="s">
        <v>407</v>
      </c>
      <c r="K355" t="s">
        <v>407</v>
      </c>
      <c r="L355" t="s">
        <v>407</v>
      </c>
      <c r="M355" t="s">
        <v>407</v>
      </c>
      <c r="N355" t="s">
        <v>407</v>
      </c>
      <c r="O355" t="s">
        <v>407</v>
      </c>
      <c r="P355" t="s">
        <v>407</v>
      </c>
      <c r="Q355" t="s">
        <v>407</v>
      </c>
      <c r="R355" t="s">
        <v>407</v>
      </c>
      <c r="S355" t="s">
        <v>407</v>
      </c>
      <c r="T355" t="s">
        <v>407</v>
      </c>
      <c r="U355" t="s">
        <v>407</v>
      </c>
      <c r="V355" t="s">
        <v>407</v>
      </c>
      <c r="W355" t="s">
        <v>407</v>
      </c>
      <c r="X355" t="s">
        <v>407</v>
      </c>
      <c r="Y355" t="s">
        <v>407</v>
      </c>
      <c r="Z355" t="s">
        <v>407</v>
      </c>
      <c r="AA355" t="s">
        <v>407</v>
      </c>
      <c r="AB355" t="s">
        <v>407</v>
      </c>
      <c r="AC355" t="s">
        <v>998</v>
      </c>
      <c r="AD355" t="s">
        <v>997</v>
      </c>
      <c r="AE355">
        <v>10</v>
      </c>
      <c r="AF355">
        <v>4</v>
      </c>
      <c r="AH355" t="s">
        <v>408</v>
      </c>
      <c r="AJ355" t="s">
        <v>37</v>
      </c>
      <c r="AK355" t="s">
        <v>115</v>
      </c>
      <c r="AM355">
        <v>3832</v>
      </c>
      <c r="AN355">
        <v>2957</v>
      </c>
    </row>
    <row r="356" spans="1:40" x14ac:dyDescent="0.25">
      <c r="A356" t="s">
        <v>407</v>
      </c>
      <c r="B356" t="s">
        <v>407</v>
      </c>
      <c r="C356" t="s">
        <v>407</v>
      </c>
      <c r="D356" t="s">
        <v>407</v>
      </c>
      <c r="E356" t="s">
        <v>407</v>
      </c>
      <c r="F356" t="s">
        <v>407</v>
      </c>
      <c r="G356" t="s">
        <v>407</v>
      </c>
      <c r="H356" t="s">
        <v>407</v>
      </c>
      <c r="I356" t="s">
        <v>407</v>
      </c>
      <c r="J356" t="s">
        <v>407</v>
      </c>
      <c r="K356" t="s">
        <v>407</v>
      </c>
      <c r="L356" t="s">
        <v>407</v>
      </c>
      <c r="M356" t="s">
        <v>407</v>
      </c>
      <c r="N356" t="s">
        <v>407</v>
      </c>
      <c r="O356" t="s">
        <v>407</v>
      </c>
      <c r="P356" t="s">
        <v>407</v>
      </c>
      <c r="Q356" t="s">
        <v>407</v>
      </c>
      <c r="R356" t="s">
        <v>407</v>
      </c>
      <c r="S356" t="s">
        <v>407</v>
      </c>
      <c r="T356" t="s">
        <v>407</v>
      </c>
      <c r="U356" t="s">
        <v>407</v>
      </c>
      <c r="V356" t="s">
        <v>407</v>
      </c>
      <c r="W356" t="s">
        <v>407</v>
      </c>
      <c r="X356" t="s">
        <v>407</v>
      </c>
      <c r="Y356" t="s">
        <v>407</v>
      </c>
      <c r="Z356" t="s">
        <v>407</v>
      </c>
      <c r="AA356" t="s">
        <v>407</v>
      </c>
      <c r="AB356" t="s">
        <v>407</v>
      </c>
      <c r="AC356" t="s">
        <v>998</v>
      </c>
      <c r="AD356" t="s">
        <v>997</v>
      </c>
      <c r="AE356">
        <v>10</v>
      </c>
      <c r="AF356">
        <v>5</v>
      </c>
      <c r="AH356" t="s">
        <v>411</v>
      </c>
      <c r="AJ356" t="s">
        <v>41</v>
      </c>
      <c r="AK356" t="s">
        <v>119</v>
      </c>
      <c r="AM356">
        <v>4009</v>
      </c>
      <c r="AN356">
        <v>1400</v>
      </c>
    </row>
    <row r="357" spans="1:40" x14ac:dyDescent="0.25">
      <c r="A357" t="s">
        <v>407</v>
      </c>
      <c r="B357" t="s">
        <v>407</v>
      </c>
      <c r="C357" t="s">
        <v>407</v>
      </c>
      <c r="D357" t="s">
        <v>407</v>
      </c>
      <c r="E357" t="s">
        <v>407</v>
      </c>
      <c r="F357" t="s">
        <v>407</v>
      </c>
      <c r="G357" t="s">
        <v>407</v>
      </c>
      <c r="H357" t="s">
        <v>407</v>
      </c>
      <c r="I357" t="s">
        <v>407</v>
      </c>
      <c r="J357" t="s">
        <v>407</v>
      </c>
      <c r="K357" t="s">
        <v>407</v>
      </c>
      <c r="L357" t="s">
        <v>407</v>
      </c>
      <c r="M357" t="s">
        <v>407</v>
      </c>
      <c r="N357" t="s">
        <v>407</v>
      </c>
      <c r="O357" t="s">
        <v>407</v>
      </c>
      <c r="P357" t="s">
        <v>407</v>
      </c>
      <c r="Q357" t="s">
        <v>407</v>
      </c>
      <c r="R357" t="s">
        <v>407</v>
      </c>
      <c r="S357" t="s">
        <v>407</v>
      </c>
      <c r="T357" t="s">
        <v>407</v>
      </c>
      <c r="U357" t="s">
        <v>407</v>
      </c>
      <c r="V357" t="s">
        <v>407</v>
      </c>
      <c r="W357" t="s">
        <v>407</v>
      </c>
      <c r="X357" t="s">
        <v>407</v>
      </c>
      <c r="Y357" t="s">
        <v>407</v>
      </c>
      <c r="Z357" t="s">
        <v>407</v>
      </c>
      <c r="AA357" t="s">
        <v>407</v>
      </c>
      <c r="AB357" t="s">
        <v>407</v>
      </c>
      <c r="AC357" t="s">
        <v>998</v>
      </c>
      <c r="AD357" t="s">
        <v>997</v>
      </c>
      <c r="AE357">
        <v>10</v>
      </c>
      <c r="AF357">
        <v>6</v>
      </c>
      <c r="AH357" t="s">
        <v>411</v>
      </c>
      <c r="AJ357" t="s">
        <v>41</v>
      </c>
      <c r="AK357" t="s">
        <v>119</v>
      </c>
      <c r="AM357">
        <v>2304</v>
      </c>
      <c r="AN357">
        <v>707</v>
      </c>
    </row>
    <row r="358" spans="1:40" x14ac:dyDescent="0.25">
      <c r="A358" t="s">
        <v>407</v>
      </c>
      <c r="B358" t="s">
        <v>407</v>
      </c>
      <c r="C358" t="s">
        <v>407</v>
      </c>
      <c r="D358" t="s">
        <v>407</v>
      </c>
      <c r="E358" t="s">
        <v>407</v>
      </c>
      <c r="F358" t="s">
        <v>407</v>
      </c>
      <c r="G358" t="s">
        <v>407</v>
      </c>
      <c r="H358" t="s">
        <v>407</v>
      </c>
      <c r="I358" t="s">
        <v>407</v>
      </c>
      <c r="J358" t="s">
        <v>407</v>
      </c>
      <c r="K358" t="s">
        <v>407</v>
      </c>
      <c r="L358" t="s">
        <v>407</v>
      </c>
      <c r="M358" t="s">
        <v>407</v>
      </c>
      <c r="N358" t="s">
        <v>407</v>
      </c>
      <c r="O358" t="s">
        <v>407</v>
      </c>
      <c r="P358" t="s">
        <v>407</v>
      </c>
      <c r="Q358" t="s">
        <v>407</v>
      </c>
      <c r="R358" t="s">
        <v>407</v>
      </c>
      <c r="S358" t="s">
        <v>407</v>
      </c>
      <c r="T358" t="s">
        <v>407</v>
      </c>
      <c r="U358" t="s">
        <v>407</v>
      </c>
      <c r="V358" t="s">
        <v>407</v>
      </c>
      <c r="W358" t="s">
        <v>407</v>
      </c>
      <c r="X358" t="s">
        <v>407</v>
      </c>
      <c r="Y358" t="s">
        <v>407</v>
      </c>
      <c r="Z358" t="s">
        <v>407</v>
      </c>
      <c r="AA358" t="s">
        <v>407</v>
      </c>
      <c r="AB358" t="s">
        <v>407</v>
      </c>
      <c r="AC358" t="s">
        <v>998</v>
      </c>
      <c r="AD358" t="s">
        <v>997</v>
      </c>
      <c r="AE358">
        <v>10</v>
      </c>
      <c r="AF358">
        <v>7</v>
      </c>
      <c r="AH358" t="s">
        <v>411</v>
      </c>
      <c r="AJ358" t="s">
        <v>41</v>
      </c>
      <c r="AK358" t="s">
        <v>119</v>
      </c>
      <c r="AM358">
        <v>2013</v>
      </c>
      <c r="AN358">
        <v>269</v>
      </c>
    </row>
    <row r="359" spans="1:40" x14ac:dyDescent="0.25">
      <c r="A359" t="s">
        <v>407</v>
      </c>
      <c r="B359" t="s">
        <v>407</v>
      </c>
      <c r="C359" t="s">
        <v>407</v>
      </c>
      <c r="D359" t="s">
        <v>407</v>
      </c>
      <c r="E359" t="s">
        <v>407</v>
      </c>
      <c r="F359" t="s">
        <v>407</v>
      </c>
      <c r="G359" t="s">
        <v>407</v>
      </c>
      <c r="H359" t="s">
        <v>407</v>
      </c>
      <c r="I359" t="s">
        <v>407</v>
      </c>
      <c r="J359" t="s">
        <v>407</v>
      </c>
      <c r="K359" t="s">
        <v>407</v>
      </c>
      <c r="L359" t="s">
        <v>407</v>
      </c>
      <c r="M359" t="s">
        <v>407</v>
      </c>
      <c r="N359" t="s">
        <v>407</v>
      </c>
      <c r="O359" t="s">
        <v>407</v>
      </c>
      <c r="P359" t="s">
        <v>407</v>
      </c>
      <c r="Q359" t="s">
        <v>407</v>
      </c>
      <c r="R359" t="s">
        <v>407</v>
      </c>
      <c r="S359" t="s">
        <v>407</v>
      </c>
      <c r="T359" t="s">
        <v>407</v>
      </c>
      <c r="U359" t="s">
        <v>407</v>
      </c>
      <c r="V359" t="s">
        <v>407</v>
      </c>
      <c r="W359" t="s">
        <v>407</v>
      </c>
      <c r="X359" t="s">
        <v>407</v>
      </c>
      <c r="Y359" t="s">
        <v>407</v>
      </c>
      <c r="Z359" t="s">
        <v>407</v>
      </c>
      <c r="AA359" t="s">
        <v>407</v>
      </c>
      <c r="AB359" t="s">
        <v>407</v>
      </c>
      <c r="AC359" t="s">
        <v>998</v>
      </c>
      <c r="AD359" t="s">
        <v>997</v>
      </c>
      <c r="AE359">
        <v>10</v>
      </c>
      <c r="AF359">
        <v>8</v>
      </c>
      <c r="AH359" t="s">
        <v>408</v>
      </c>
      <c r="AJ359" t="s">
        <v>37</v>
      </c>
      <c r="AK359" t="s">
        <v>115</v>
      </c>
      <c r="AM359">
        <v>968</v>
      </c>
      <c r="AN359">
        <v>2196</v>
      </c>
    </row>
    <row r="360" spans="1:40" x14ac:dyDescent="0.25">
      <c r="A360" t="s">
        <v>407</v>
      </c>
      <c r="B360" t="s">
        <v>407</v>
      </c>
      <c r="C360" t="s">
        <v>407</v>
      </c>
      <c r="D360" t="s">
        <v>407</v>
      </c>
      <c r="E360" t="s">
        <v>407</v>
      </c>
      <c r="F360" t="s">
        <v>407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407</v>
      </c>
      <c r="M360" t="s">
        <v>407</v>
      </c>
      <c r="N360" t="s">
        <v>407</v>
      </c>
      <c r="O360" t="s">
        <v>407</v>
      </c>
      <c r="P360" t="s">
        <v>407</v>
      </c>
      <c r="Q360" t="s">
        <v>407</v>
      </c>
      <c r="R360" t="s">
        <v>407</v>
      </c>
      <c r="S360" t="s">
        <v>407</v>
      </c>
      <c r="T360" t="s">
        <v>407</v>
      </c>
      <c r="U360" t="s">
        <v>407</v>
      </c>
      <c r="V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407</v>
      </c>
      <c r="AB360" t="s">
        <v>407</v>
      </c>
      <c r="AC360" t="s">
        <v>998</v>
      </c>
      <c r="AD360" t="s">
        <v>997</v>
      </c>
      <c r="AE360">
        <v>10</v>
      </c>
      <c r="AF360">
        <v>9</v>
      </c>
      <c r="AH360" t="s">
        <v>408</v>
      </c>
      <c r="AJ360" t="s">
        <v>37</v>
      </c>
      <c r="AK360" t="s">
        <v>115</v>
      </c>
      <c r="AM360">
        <v>2046</v>
      </c>
      <c r="AN360">
        <v>907</v>
      </c>
    </row>
    <row r="361" spans="1:40" x14ac:dyDescent="0.25">
      <c r="A361" t="s">
        <v>407</v>
      </c>
      <c r="B361" t="s">
        <v>407</v>
      </c>
      <c r="C361" t="s">
        <v>407</v>
      </c>
      <c r="D361" t="s">
        <v>407</v>
      </c>
      <c r="E361" t="s">
        <v>407</v>
      </c>
      <c r="F361" t="s">
        <v>407</v>
      </c>
      <c r="G361" t="s">
        <v>407</v>
      </c>
      <c r="H361" t="s">
        <v>407</v>
      </c>
      <c r="I361" t="s">
        <v>407</v>
      </c>
      <c r="J361" t="s">
        <v>407</v>
      </c>
      <c r="K361" t="s">
        <v>407</v>
      </c>
      <c r="L361" t="s">
        <v>407</v>
      </c>
      <c r="M361" t="s">
        <v>407</v>
      </c>
      <c r="N361" t="s">
        <v>407</v>
      </c>
      <c r="O361" t="s">
        <v>407</v>
      </c>
      <c r="P361" t="s">
        <v>407</v>
      </c>
      <c r="Q361" t="s">
        <v>407</v>
      </c>
      <c r="R361" t="s">
        <v>407</v>
      </c>
      <c r="S361" t="s">
        <v>407</v>
      </c>
      <c r="T361" t="s">
        <v>407</v>
      </c>
      <c r="U361" t="s">
        <v>407</v>
      </c>
      <c r="V361" t="s">
        <v>407</v>
      </c>
      <c r="W361" t="s">
        <v>407</v>
      </c>
      <c r="X361" t="s">
        <v>407</v>
      </c>
      <c r="Y361" t="s">
        <v>407</v>
      </c>
      <c r="Z361" t="s">
        <v>407</v>
      </c>
      <c r="AA361" t="s">
        <v>407</v>
      </c>
      <c r="AB361" t="s">
        <v>407</v>
      </c>
      <c r="AC361" t="s">
        <v>998</v>
      </c>
      <c r="AD361" t="s">
        <v>997</v>
      </c>
      <c r="AE361">
        <v>10</v>
      </c>
      <c r="AF361">
        <v>10</v>
      </c>
      <c r="AH361" t="s">
        <v>408</v>
      </c>
      <c r="AJ361" t="s">
        <v>37</v>
      </c>
      <c r="AK361" t="s">
        <v>115</v>
      </c>
      <c r="AM361">
        <v>4122</v>
      </c>
      <c r="AN361">
        <v>2757</v>
      </c>
    </row>
    <row r="362" spans="1:40" x14ac:dyDescent="0.25">
      <c r="A362" t="s">
        <v>407</v>
      </c>
      <c r="B362" t="s">
        <v>407</v>
      </c>
      <c r="C362" t="s">
        <v>407</v>
      </c>
      <c r="D362" t="s">
        <v>407</v>
      </c>
      <c r="E362" t="s">
        <v>407</v>
      </c>
      <c r="F362" t="s">
        <v>407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407</v>
      </c>
      <c r="M362" t="s">
        <v>407</v>
      </c>
      <c r="N362" t="s">
        <v>407</v>
      </c>
      <c r="O362" t="s">
        <v>407</v>
      </c>
      <c r="P362" t="s">
        <v>407</v>
      </c>
      <c r="Q362" t="s">
        <v>407</v>
      </c>
      <c r="R362" t="s">
        <v>407</v>
      </c>
      <c r="S362" t="s">
        <v>407</v>
      </c>
      <c r="T362" t="s">
        <v>407</v>
      </c>
      <c r="U362" t="s">
        <v>407</v>
      </c>
      <c r="V362" t="s">
        <v>407</v>
      </c>
      <c r="W362" t="s">
        <v>407</v>
      </c>
      <c r="X362" t="s">
        <v>407</v>
      </c>
      <c r="Y362" t="s">
        <v>407</v>
      </c>
      <c r="Z362" t="s">
        <v>407</v>
      </c>
      <c r="AA362" t="s">
        <v>407</v>
      </c>
      <c r="AB362" t="s">
        <v>407</v>
      </c>
      <c r="AC362" t="s">
        <v>1000</v>
      </c>
      <c r="AD362" t="s">
        <v>999</v>
      </c>
      <c r="AE362">
        <v>10</v>
      </c>
      <c r="AF362">
        <v>1</v>
      </c>
      <c r="AG362">
        <v>1</v>
      </c>
      <c r="AH362" t="s">
        <v>450</v>
      </c>
      <c r="AJ362" t="s">
        <v>67</v>
      </c>
      <c r="AK362" t="s">
        <v>114</v>
      </c>
      <c r="AM362">
        <v>2491</v>
      </c>
      <c r="AN362">
        <v>1074</v>
      </c>
    </row>
    <row r="363" spans="1:40" x14ac:dyDescent="0.25">
      <c r="A363" t="s">
        <v>407</v>
      </c>
      <c r="B363" t="s">
        <v>407</v>
      </c>
      <c r="C363" t="s">
        <v>407</v>
      </c>
      <c r="D363" t="s">
        <v>407</v>
      </c>
      <c r="E363" t="s">
        <v>407</v>
      </c>
      <c r="F363" t="s">
        <v>407</v>
      </c>
      <c r="G363" t="s">
        <v>407</v>
      </c>
      <c r="H363" t="s">
        <v>407</v>
      </c>
      <c r="I363" t="s">
        <v>407</v>
      </c>
      <c r="J363" t="s">
        <v>407</v>
      </c>
      <c r="K363" t="s">
        <v>407</v>
      </c>
      <c r="L363" t="s">
        <v>407</v>
      </c>
      <c r="M363" t="s">
        <v>407</v>
      </c>
      <c r="N363" t="s">
        <v>407</v>
      </c>
      <c r="O363" t="s">
        <v>407</v>
      </c>
      <c r="P363" t="s">
        <v>407</v>
      </c>
      <c r="Q363" t="s">
        <v>407</v>
      </c>
      <c r="R363" t="s">
        <v>407</v>
      </c>
      <c r="S363" t="s">
        <v>407</v>
      </c>
      <c r="T363" t="s">
        <v>407</v>
      </c>
      <c r="U363" t="s">
        <v>407</v>
      </c>
      <c r="V363" t="s">
        <v>407</v>
      </c>
      <c r="W363" t="s">
        <v>407</v>
      </c>
      <c r="X363" t="s">
        <v>407</v>
      </c>
      <c r="Y363" t="s">
        <v>407</v>
      </c>
      <c r="Z363" t="s">
        <v>407</v>
      </c>
      <c r="AA363" t="s">
        <v>407</v>
      </c>
      <c r="AB363" t="s">
        <v>407</v>
      </c>
      <c r="AC363" t="s">
        <v>1000</v>
      </c>
      <c r="AD363" t="s">
        <v>999</v>
      </c>
      <c r="AE363">
        <v>10</v>
      </c>
      <c r="AF363">
        <v>2</v>
      </c>
      <c r="AH363" t="s">
        <v>408</v>
      </c>
      <c r="AJ363" t="s">
        <v>37</v>
      </c>
      <c r="AK363" t="s">
        <v>115</v>
      </c>
      <c r="AM363">
        <v>2929</v>
      </c>
      <c r="AN363">
        <v>1371</v>
      </c>
    </row>
    <row r="364" spans="1:40" x14ac:dyDescent="0.25">
      <c r="A364" t="s">
        <v>407</v>
      </c>
      <c r="B364" t="s">
        <v>407</v>
      </c>
      <c r="C364" t="s">
        <v>407</v>
      </c>
      <c r="D364" t="s">
        <v>407</v>
      </c>
      <c r="E364" t="s">
        <v>407</v>
      </c>
      <c r="F364" t="s">
        <v>407</v>
      </c>
      <c r="G364" t="s">
        <v>407</v>
      </c>
      <c r="H364" t="s">
        <v>407</v>
      </c>
      <c r="I364" t="s">
        <v>407</v>
      </c>
      <c r="J364" t="s">
        <v>407</v>
      </c>
      <c r="K364" t="s">
        <v>407</v>
      </c>
      <c r="L364" t="s">
        <v>407</v>
      </c>
      <c r="M364" t="s">
        <v>407</v>
      </c>
      <c r="N364" t="s">
        <v>407</v>
      </c>
      <c r="O364" t="s">
        <v>407</v>
      </c>
      <c r="P364" t="s">
        <v>407</v>
      </c>
      <c r="Q364" t="s">
        <v>407</v>
      </c>
      <c r="R364" t="s">
        <v>407</v>
      </c>
      <c r="S364" t="s">
        <v>407</v>
      </c>
      <c r="T364" t="s">
        <v>407</v>
      </c>
      <c r="U364" t="s">
        <v>407</v>
      </c>
      <c r="V364" t="s">
        <v>407</v>
      </c>
      <c r="W364" t="s">
        <v>407</v>
      </c>
      <c r="X364" t="s">
        <v>407</v>
      </c>
      <c r="Y364" t="s">
        <v>407</v>
      </c>
      <c r="Z364" t="s">
        <v>407</v>
      </c>
      <c r="AA364" t="s">
        <v>407</v>
      </c>
      <c r="AB364" t="s">
        <v>407</v>
      </c>
      <c r="AC364" t="s">
        <v>1000</v>
      </c>
      <c r="AD364" t="s">
        <v>999</v>
      </c>
      <c r="AE364">
        <v>10</v>
      </c>
      <c r="AF364">
        <v>3</v>
      </c>
      <c r="AH364" t="s">
        <v>408</v>
      </c>
      <c r="AJ364" t="s">
        <v>37</v>
      </c>
      <c r="AK364" t="s">
        <v>115</v>
      </c>
      <c r="AM364">
        <v>2113</v>
      </c>
      <c r="AN364">
        <v>1023</v>
      </c>
    </row>
    <row r="365" spans="1:40" x14ac:dyDescent="0.25">
      <c r="A365" t="s">
        <v>407</v>
      </c>
      <c r="B365" t="s">
        <v>407</v>
      </c>
      <c r="C365" t="s">
        <v>407</v>
      </c>
      <c r="D365" t="s">
        <v>407</v>
      </c>
      <c r="E365" t="s">
        <v>407</v>
      </c>
      <c r="F365" t="s">
        <v>407</v>
      </c>
      <c r="G365" t="s">
        <v>407</v>
      </c>
      <c r="H365" t="s">
        <v>407</v>
      </c>
      <c r="I365" t="s">
        <v>407</v>
      </c>
      <c r="J365" t="s">
        <v>407</v>
      </c>
      <c r="K365" t="s">
        <v>407</v>
      </c>
      <c r="L365" t="s">
        <v>407</v>
      </c>
      <c r="M365" t="s">
        <v>407</v>
      </c>
      <c r="N365" t="s">
        <v>407</v>
      </c>
      <c r="O365" t="s">
        <v>407</v>
      </c>
      <c r="P365" t="s">
        <v>407</v>
      </c>
      <c r="Q365" t="s">
        <v>407</v>
      </c>
      <c r="R365" t="s">
        <v>407</v>
      </c>
      <c r="S365" t="s">
        <v>407</v>
      </c>
      <c r="T365" t="s">
        <v>407</v>
      </c>
      <c r="U365" t="s">
        <v>407</v>
      </c>
      <c r="V365" t="s">
        <v>407</v>
      </c>
      <c r="W365" t="s">
        <v>407</v>
      </c>
      <c r="X365" t="s">
        <v>407</v>
      </c>
      <c r="Y365" t="s">
        <v>407</v>
      </c>
      <c r="Z365" t="s">
        <v>407</v>
      </c>
      <c r="AA365" t="s">
        <v>407</v>
      </c>
      <c r="AB365" t="s">
        <v>407</v>
      </c>
      <c r="AC365" t="s">
        <v>1000</v>
      </c>
      <c r="AD365" t="s">
        <v>999</v>
      </c>
      <c r="AE365">
        <v>10</v>
      </c>
      <c r="AF365">
        <v>4</v>
      </c>
      <c r="AH365" t="s">
        <v>408</v>
      </c>
      <c r="AJ365" t="s">
        <v>37</v>
      </c>
      <c r="AK365" t="s">
        <v>115</v>
      </c>
      <c r="AM365">
        <v>2550</v>
      </c>
      <c r="AN365">
        <v>3138</v>
      </c>
    </row>
    <row r="366" spans="1:40" x14ac:dyDescent="0.25">
      <c r="A366" t="s">
        <v>407</v>
      </c>
      <c r="B366" t="s">
        <v>407</v>
      </c>
      <c r="C366" t="s">
        <v>407</v>
      </c>
      <c r="D366" t="s">
        <v>407</v>
      </c>
      <c r="E366" t="s">
        <v>407</v>
      </c>
      <c r="F366" t="s">
        <v>407</v>
      </c>
      <c r="G366" t="s">
        <v>407</v>
      </c>
      <c r="H366" t="s">
        <v>407</v>
      </c>
      <c r="I366" t="s">
        <v>407</v>
      </c>
      <c r="J366" t="s">
        <v>407</v>
      </c>
      <c r="K366" t="s">
        <v>407</v>
      </c>
      <c r="L366" t="s">
        <v>407</v>
      </c>
      <c r="M366" t="s">
        <v>407</v>
      </c>
      <c r="N366" t="s">
        <v>407</v>
      </c>
      <c r="O366" t="s">
        <v>407</v>
      </c>
      <c r="P366" t="s">
        <v>407</v>
      </c>
      <c r="Q366" t="s">
        <v>407</v>
      </c>
      <c r="R366" t="s">
        <v>407</v>
      </c>
      <c r="S366" t="s">
        <v>407</v>
      </c>
      <c r="T366" t="s">
        <v>407</v>
      </c>
      <c r="U366" t="s">
        <v>407</v>
      </c>
      <c r="V366" t="s">
        <v>407</v>
      </c>
      <c r="W366" t="s">
        <v>407</v>
      </c>
      <c r="X366" t="s">
        <v>407</v>
      </c>
      <c r="Y366" t="s">
        <v>407</v>
      </c>
      <c r="Z366" t="s">
        <v>407</v>
      </c>
      <c r="AA366" t="s">
        <v>407</v>
      </c>
      <c r="AB366" t="s">
        <v>407</v>
      </c>
      <c r="AC366" t="s">
        <v>1000</v>
      </c>
      <c r="AD366" t="s">
        <v>999</v>
      </c>
      <c r="AE366">
        <v>10</v>
      </c>
      <c r="AF366">
        <v>5</v>
      </c>
      <c r="AH366" t="s">
        <v>408</v>
      </c>
      <c r="AJ366" t="s">
        <v>37</v>
      </c>
      <c r="AK366" t="s">
        <v>115</v>
      </c>
      <c r="AM366">
        <v>1290</v>
      </c>
      <c r="AN366">
        <v>3249</v>
      </c>
    </row>
    <row r="367" spans="1:40" x14ac:dyDescent="0.25">
      <c r="A367" t="s">
        <v>407</v>
      </c>
      <c r="B367" t="s">
        <v>407</v>
      </c>
      <c r="C367" t="s">
        <v>407</v>
      </c>
      <c r="D367" t="s">
        <v>407</v>
      </c>
      <c r="E367" t="s">
        <v>407</v>
      </c>
      <c r="F367" t="s">
        <v>407</v>
      </c>
      <c r="G367" t="s">
        <v>407</v>
      </c>
      <c r="H367" t="s">
        <v>407</v>
      </c>
      <c r="I367" t="s">
        <v>407</v>
      </c>
      <c r="J367" t="s">
        <v>407</v>
      </c>
      <c r="K367" t="s">
        <v>407</v>
      </c>
      <c r="L367" t="s">
        <v>407</v>
      </c>
      <c r="M367" t="s">
        <v>407</v>
      </c>
      <c r="N367" t="s">
        <v>407</v>
      </c>
      <c r="O367" t="s">
        <v>407</v>
      </c>
      <c r="P367" t="s">
        <v>407</v>
      </c>
      <c r="Q367" t="s">
        <v>407</v>
      </c>
      <c r="R367" t="s">
        <v>407</v>
      </c>
      <c r="S367" t="s">
        <v>407</v>
      </c>
      <c r="T367" t="s">
        <v>407</v>
      </c>
      <c r="U367" t="s">
        <v>407</v>
      </c>
      <c r="V367" t="s">
        <v>407</v>
      </c>
      <c r="W367" t="s">
        <v>407</v>
      </c>
      <c r="X367" t="s">
        <v>407</v>
      </c>
      <c r="Y367" t="s">
        <v>407</v>
      </c>
      <c r="Z367" t="s">
        <v>407</v>
      </c>
      <c r="AA367" t="s">
        <v>407</v>
      </c>
      <c r="AB367" t="s">
        <v>407</v>
      </c>
      <c r="AC367" t="s">
        <v>1000</v>
      </c>
      <c r="AD367" t="s">
        <v>999</v>
      </c>
      <c r="AE367">
        <v>10</v>
      </c>
      <c r="AF367">
        <v>6</v>
      </c>
      <c r="AH367" t="s">
        <v>408</v>
      </c>
      <c r="AJ367" t="s">
        <v>37</v>
      </c>
      <c r="AK367" t="s">
        <v>115</v>
      </c>
      <c r="AM367">
        <v>3701</v>
      </c>
      <c r="AN367">
        <v>3236</v>
      </c>
    </row>
    <row r="368" spans="1:40" x14ac:dyDescent="0.25">
      <c r="A368" t="s">
        <v>407</v>
      </c>
      <c r="B368" t="s">
        <v>407</v>
      </c>
      <c r="C368" t="s">
        <v>407</v>
      </c>
      <c r="D368" t="s">
        <v>407</v>
      </c>
      <c r="E368" t="s">
        <v>407</v>
      </c>
      <c r="F368" t="s">
        <v>407</v>
      </c>
      <c r="G368" t="s">
        <v>407</v>
      </c>
      <c r="H368" t="s">
        <v>407</v>
      </c>
      <c r="I368" t="s">
        <v>407</v>
      </c>
      <c r="J368" t="s">
        <v>407</v>
      </c>
      <c r="K368" t="s">
        <v>407</v>
      </c>
      <c r="L368" t="s">
        <v>407</v>
      </c>
      <c r="M368" t="s">
        <v>407</v>
      </c>
      <c r="N368" t="s">
        <v>407</v>
      </c>
      <c r="O368" t="s">
        <v>407</v>
      </c>
      <c r="P368" t="s">
        <v>407</v>
      </c>
      <c r="Q368" t="s">
        <v>407</v>
      </c>
      <c r="R368" t="s">
        <v>407</v>
      </c>
      <c r="S368" t="s">
        <v>407</v>
      </c>
      <c r="T368" t="s">
        <v>407</v>
      </c>
      <c r="U368" t="s">
        <v>407</v>
      </c>
      <c r="V368" t="s">
        <v>407</v>
      </c>
      <c r="W368" t="s">
        <v>407</v>
      </c>
      <c r="X368" t="s">
        <v>407</v>
      </c>
      <c r="Y368" t="s">
        <v>407</v>
      </c>
      <c r="Z368" t="s">
        <v>407</v>
      </c>
      <c r="AA368" t="s">
        <v>407</v>
      </c>
      <c r="AB368" t="s">
        <v>407</v>
      </c>
      <c r="AC368" t="s">
        <v>1000</v>
      </c>
      <c r="AD368" t="s">
        <v>999</v>
      </c>
      <c r="AE368">
        <v>10</v>
      </c>
      <c r="AF368">
        <v>7</v>
      </c>
      <c r="AH368" t="s">
        <v>415</v>
      </c>
      <c r="AJ368" t="s">
        <v>44</v>
      </c>
      <c r="AK368" t="s">
        <v>120</v>
      </c>
      <c r="AM368">
        <v>1037</v>
      </c>
      <c r="AN368">
        <v>1498</v>
      </c>
    </row>
    <row r="369" spans="1:40" x14ac:dyDescent="0.25">
      <c r="A369" t="s">
        <v>407</v>
      </c>
      <c r="B369" t="s">
        <v>407</v>
      </c>
      <c r="C369" t="s">
        <v>407</v>
      </c>
      <c r="D369" t="s">
        <v>407</v>
      </c>
      <c r="E369" t="s">
        <v>407</v>
      </c>
      <c r="F369" t="s">
        <v>407</v>
      </c>
      <c r="G369" t="s">
        <v>407</v>
      </c>
      <c r="H369" t="s">
        <v>407</v>
      </c>
      <c r="I369" t="s">
        <v>407</v>
      </c>
      <c r="J369" t="s">
        <v>407</v>
      </c>
      <c r="K369" t="s">
        <v>407</v>
      </c>
      <c r="L369" t="s">
        <v>407</v>
      </c>
      <c r="M369" t="s">
        <v>407</v>
      </c>
      <c r="N369" t="s">
        <v>407</v>
      </c>
      <c r="O369" t="s">
        <v>407</v>
      </c>
      <c r="P369" t="s">
        <v>407</v>
      </c>
      <c r="Q369" t="s">
        <v>407</v>
      </c>
      <c r="R369" t="s">
        <v>407</v>
      </c>
      <c r="S369" t="s">
        <v>407</v>
      </c>
      <c r="T369" t="s">
        <v>407</v>
      </c>
      <c r="U369" t="s">
        <v>407</v>
      </c>
      <c r="V369" t="s">
        <v>407</v>
      </c>
      <c r="W369" t="s">
        <v>407</v>
      </c>
      <c r="X369" t="s">
        <v>407</v>
      </c>
      <c r="Y369" t="s">
        <v>407</v>
      </c>
      <c r="Z369" t="s">
        <v>407</v>
      </c>
      <c r="AA369" t="s">
        <v>407</v>
      </c>
      <c r="AB369" t="s">
        <v>407</v>
      </c>
      <c r="AC369" t="s">
        <v>1000</v>
      </c>
      <c r="AD369" t="s">
        <v>999</v>
      </c>
      <c r="AE369">
        <v>10</v>
      </c>
      <c r="AF369">
        <v>8</v>
      </c>
      <c r="AH369" t="s">
        <v>408</v>
      </c>
      <c r="AJ369" t="s">
        <v>37</v>
      </c>
      <c r="AK369" t="s">
        <v>115</v>
      </c>
      <c r="AM369">
        <v>3428</v>
      </c>
      <c r="AN369">
        <v>2004</v>
      </c>
    </row>
    <row r="370" spans="1:40" x14ac:dyDescent="0.25">
      <c r="A370" t="s">
        <v>407</v>
      </c>
      <c r="B370" t="s">
        <v>407</v>
      </c>
      <c r="C370" t="s">
        <v>407</v>
      </c>
      <c r="D370" t="s">
        <v>407</v>
      </c>
      <c r="E370" t="s">
        <v>407</v>
      </c>
      <c r="F370" t="s">
        <v>407</v>
      </c>
      <c r="G370" t="s">
        <v>407</v>
      </c>
      <c r="H370" t="s">
        <v>407</v>
      </c>
      <c r="I370" t="s">
        <v>407</v>
      </c>
      <c r="J370" t="s">
        <v>407</v>
      </c>
      <c r="K370" t="s">
        <v>407</v>
      </c>
      <c r="L370" t="s">
        <v>407</v>
      </c>
      <c r="M370" t="s">
        <v>407</v>
      </c>
      <c r="N370" t="s">
        <v>407</v>
      </c>
      <c r="O370" t="s">
        <v>407</v>
      </c>
      <c r="P370" t="s">
        <v>407</v>
      </c>
      <c r="Q370" t="s">
        <v>407</v>
      </c>
      <c r="R370" t="s">
        <v>407</v>
      </c>
      <c r="S370" t="s">
        <v>407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407</v>
      </c>
      <c r="AA370" t="s">
        <v>407</v>
      </c>
      <c r="AB370" t="s">
        <v>407</v>
      </c>
      <c r="AC370" t="s">
        <v>1000</v>
      </c>
      <c r="AD370" t="s">
        <v>999</v>
      </c>
      <c r="AE370">
        <v>10</v>
      </c>
      <c r="AF370">
        <v>9</v>
      </c>
      <c r="AG370">
        <v>3</v>
      </c>
      <c r="AH370" t="s">
        <v>410</v>
      </c>
      <c r="AJ370" t="s">
        <v>40</v>
      </c>
      <c r="AK370" t="s">
        <v>118</v>
      </c>
      <c r="AM370">
        <v>3835</v>
      </c>
      <c r="AN370">
        <v>3058</v>
      </c>
    </row>
    <row r="371" spans="1:40" x14ac:dyDescent="0.25">
      <c r="A371" t="s">
        <v>407</v>
      </c>
      <c r="B371" t="s">
        <v>407</v>
      </c>
      <c r="C371" t="s">
        <v>407</v>
      </c>
      <c r="D371" t="s">
        <v>407</v>
      </c>
      <c r="E371" t="s">
        <v>407</v>
      </c>
      <c r="F371" t="s">
        <v>407</v>
      </c>
      <c r="G371" t="s">
        <v>407</v>
      </c>
      <c r="H371" t="s">
        <v>407</v>
      </c>
      <c r="I371" t="s">
        <v>407</v>
      </c>
      <c r="J371" t="s">
        <v>407</v>
      </c>
      <c r="K371" t="s">
        <v>407</v>
      </c>
      <c r="L371" t="s">
        <v>407</v>
      </c>
      <c r="M371" t="s">
        <v>407</v>
      </c>
      <c r="N371" t="s">
        <v>407</v>
      </c>
      <c r="O371" t="s">
        <v>407</v>
      </c>
      <c r="P371" t="s">
        <v>407</v>
      </c>
      <c r="Q371" t="s">
        <v>407</v>
      </c>
      <c r="R371" t="s">
        <v>407</v>
      </c>
      <c r="S371" t="s">
        <v>407</v>
      </c>
      <c r="T371" t="s">
        <v>407</v>
      </c>
      <c r="U371" t="s">
        <v>407</v>
      </c>
      <c r="V371" t="s">
        <v>407</v>
      </c>
      <c r="W371" t="s">
        <v>407</v>
      </c>
      <c r="X371" t="s">
        <v>407</v>
      </c>
      <c r="Y371" t="s">
        <v>407</v>
      </c>
      <c r="Z371" t="s">
        <v>407</v>
      </c>
      <c r="AA371" t="s">
        <v>407</v>
      </c>
      <c r="AB371" t="s">
        <v>407</v>
      </c>
      <c r="AC371" t="s">
        <v>1000</v>
      </c>
      <c r="AD371" t="s">
        <v>999</v>
      </c>
      <c r="AE371">
        <v>10</v>
      </c>
      <c r="AF371">
        <v>10</v>
      </c>
      <c r="AH371" t="s">
        <v>408</v>
      </c>
      <c r="AJ371" t="s">
        <v>37</v>
      </c>
      <c r="AK371" t="s">
        <v>115</v>
      </c>
      <c r="AM371">
        <v>3017</v>
      </c>
      <c r="AN371">
        <v>2353</v>
      </c>
    </row>
    <row r="372" spans="1:40" x14ac:dyDescent="0.25">
      <c r="A372" t="s">
        <v>407</v>
      </c>
      <c r="B372" t="s">
        <v>407</v>
      </c>
      <c r="C372" t="s">
        <v>407</v>
      </c>
      <c r="D372" t="s">
        <v>407</v>
      </c>
      <c r="E372" t="s">
        <v>407</v>
      </c>
      <c r="F372" t="s">
        <v>407</v>
      </c>
      <c r="G372" t="s">
        <v>407</v>
      </c>
      <c r="H372" t="s">
        <v>407</v>
      </c>
      <c r="I372" t="s">
        <v>407</v>
      </c>
      <c r="J372" t="s">
        <v>407</v>
      </c>
      <c r="K372" t="s">
        <v>407</v>
      </c>
      <c r="L372" t="s">
        <v>407</v>
      </c>
      <c r="M372" t="s">
        <v>407</v>
      </c>
      <c r="N372" t="s">
        <v>407</v>
      </c>
      <c r="O372" t="s">
        <v>407</v>
      </c>
      <c r="P372" t="s">
        <v>407</v>
      </c>
      <c r="Q372" t="s">
        <v>407</v>
      </c>
      <c r="R372" t="s">
        <v>407</v>
      </c>
      <c r="S372" t="s">
        <v>407</v>
      </c>
      <c r="T372" t="s">
        <v>407</v>
      </c>
      <c r="U372" t="s">
        <v>407</v>
      </c>
      <c r="V372" t="s">
        <v>407</v>
      </c>
      <c r="W372" t="s">
        <v>407</v>
      </c>
      <c r="X372" t="s">
        <v>407</v>
      </c>
      <c r="Y372" t="s">
        <v>407</v>
      </c>
      <c r="Z372" t="s">
        <v>407</v>
      </c>
      <c r="AA372" t="s">
        <v>407</v>
      </c>
      <c r="AB372" t="s">
        <v>407</v>
      </c>
      <c r="AC372" t="s">
        <v>1002</v>
      </c>
      <c r="AD372" t="s">
        <v>1001</v>
      </c>
      <c r="AE372">
        <v>10</v>
      </c>
      <c r="AF372">
        <v>1</v>
      </c>
      <c r="AH372" t="s">
        <v>415</v>
      </c>
      <c r="AJ372" t="s">
        <v>44</v>
      </c>
      <c r="AK372" t="s">
        <v>120</v>
      </c>
      <c r="AM372">
        <v>3755</v>
      </c>
      <c r="AN372">
        <v>670</v>
      </c>
    </row>
    <row r="373" spans="1:40" x14ac:dyDescent="0.25">
      <c r="A373" t="s">
        <v>407</v>
      </c>
      <c r="B373" t="s">
        <v>407</v>
      </c>
      <c r="C373" t="s">
        <v>407</v>
      </c>
      <c r="D373" t="s">
        <v>407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407</v>
      </c>
      <c r="M373" t="s">
        <v>407</v>
      </c>
      <c r="N373" t="s">
        <v>407</v>
      </c>
      <c r="O373" t="s">
        <v>407</v>
      </c>
      <c r="P373" t="s">
        <v>407</v>
      </c>
      <c r="Q373" t="s">
        <v>407</v>
      </c>
      <c r="R373" t="s">
        <v>407</v>
      </c>
      <c r="S373" t="s">
        <v>407</v>
      </c>
      <c r="T373" t="s">
        <v>407</v>
      </c>
      <c r="U373" t="s">
        <v>407</v>
      </c>
      <c r="V373" t="s">
        <v>407</v>
      </c>
      <c r="W373" t="s">
        <v>407</v>
      </c>
      <c r="X373" t="s">
        <v>407</v>
      </c>
      <c r="Y373" t="s">
        <v>407</v>
      </c>
      <c r="Z373" t="s">
        <v>407</v>
      </c>
      <c r="AA373" t="s">
        <v>407</v>
      </c>
      <c r="AB373" t="s">
        <v>407</v>
      </c>
      <c r="AC373" t="s">
        <v>1002</v>
      </c>
      <c r="AD373" t="s">
        <v>1001</v>
      </c>
      <c r="AE373">
        <v>10</v>
      </c>
      <c r="AF373">
        <v>2</v>
      </c>
      <c r="AH373" t="s">
        <v>408</v>
      </c>
      <c r="AJ373" t="s">
        <v>37</v>
      </c>
      <c r="AK373" t="s">
        <v>115</v>
      </c>
      <c r="AM373">
        <v>1160</v>
      </c>
      <c r="AN373">
        <v>3470</v>
      </c>
    </row>
    <row r="374" spans="1:40" x14ac:dyDescent="0.25">
      <c r="A374" t="s">
        <v>407</v>
      </c>
      <c r="B374" t="s">
        <v>407</v>
      </c>
      <c r="C374" t="s">
        <v>407</v>
      </c>
      <c r="D374" t="s">
        <v>407</v>
      </c>
      <c r="E374" t="s">
        <v>407</v>
      </c>
      <c r="F374" t="s">
        <v>407</v>
      </c>
      <c r="G374" t="s">
        <v>407</v>
      </c>
      <c r="H374" t="s">
        <v>407</v>
      </c>
      <c r="I374" t="s">
        <v>407</v>
      </c>
      <c r="J374" t="s">
        <v>407</v>
      </c>
      <c r="K374" t="s">
        <v>407</v>
      </c>
      <c r="L374" t="s">
        <v>407</v>
      </c>
      <c r="M374" t="s">
        <v>407</v>
      </c>
      <c r="N374" t="s">
        <v>407</v>
      </c>
      <c r="O374" t="s">
        <v>407</v>
      </c>
      <c r="P374" t="s">
        <v>407</v>
      </c>
      <c r="Q374" t="s">
        <v>407</v>
      </c>
      <c r="R374" t="s">
        <v>407</v>
      </c>
      <c r="S374" t="s">
        <v>407</v>
      </c>
      <c r="T374" t="s">
        <v>407</v>
      </c>
      <c r="U374" t="s">
        <v>407</v>
      </c>
      <c r="V374" t="s">
        <v>407</v>
      </c>
      <c r="W374" t="s">
        <v>407</v>
      </c>
      <c r="X374" t="s">
        <v>407</v>
      </c>
      <c r="Y374" t="s">
        <v>407</v>
      </c>
      <c r="Z374" t="s">
        <v>407</v>
      </c>
      <c r="AA374" t="s">
        <v>407</v>
      </c>
      <c r="AB374" t="s">
        <v>407</v>
      </c>
      <c r="AC374" t="s">
        <v>1002</v>
      </c>
      <c r="AD374" t="s">
        <v>1001</v>
      </c>
      <c r="AE374">
        <v>10</v>
      </c>
      <c r="AF374">
        <v>3</v>
      </c>
      <c r="AH374" t="s">
        <v>408</v>
      </c>
      <c r="AJ374" t="s">
        <v>37</v>
      </c>
      <c r="AK374" t="s">
        <v>115</v>
      </c>
      <c r="AM374">
        <v>2544</v>
      </c>
      <c r="AN374">
        <v>244</v>
      </c>
    </row>
    <row r="375" spans="1:40" x14ac:dyDescent="0.25">
      <c r="A375" t="s">
        <v>407</v>
      </c>
      <c r="B375" t="s">
        <v>407</v>
      </c>
      <c r="C375" t="s">
        <v>407</v>
      </c>
      <c r="D375" t="s">
        <v>407</v>
      </c>
      <c r="E375" t="s">
        <v>407</v>
      </c>
      <c r="F375" t="s">
        <v>407</v>
      </c>
      <c r="G375" t="s">
        <v>407</v>
      </c>
      <c r="H375" t="s">
        <v>407</v>
      </c>
      <c r="I375" t="s">
        <v>407</v>
      </c>
      <c r="J375" t="s">
        <v>407</v>
      </c>
      <c r="K375" t="s">
        <v>407</v>
      </c>
      <c r="L375" t="s">
        <v>407</v>
      </c>
      <c r="M375" t="s">
        <v>407</v>
      </c>
      <c r="N375" t="s">
        <v>407</v>
      </c>
      <c r="O375" t="s">
        <v>407</v>
      </c>
      <c r="P375" t="s">
        <v>407</v>
      </c>
      <c r="Q375" t="s">
        <v>407</v>
      </c>
      <c r="R375" t="s">
        <v>407</v>
      </c>
      <c r="S375" t="s">
        <v>407</v>
      </c>
      <c r="T375" t="s">
        <v>407</v>
      </c>
      <c r="U375" t="s">
        <v>407</v>
      </c>
      <c r="V375" t="s">
        <v>407</v>
      </c>
      <c r="W375" t="s">
        <v>407</v>
      </c>
      <c r="X375" t="s">
        <v>407</v>
      </c>
      <c r="Y375" t="s">
        <v>407</v>
      </c>
      <c r="Z375" t="s">
        <v>407</v>
      </c>
      <c r="AA375" t="s">
        <v>407</v>
      </c>
      <c r="AB375" t="s">
        <v>407</v>
      </c>
      <c r="AC375" t="s">
        <v>1002</v>
      </c>
      <c r="AD375" t="s">
        <v>1001</v>
      </c>
      <c r="AE375">
        <v>10</v>
      </c>
      <c r="AF375">
        <v>4</v>
      </c>
      <c r="AH375" t="s">
        <v>408</v>
      </c>
      <c r="AJ375" t="s">
        <v>37</v>
      </c>
      <c r="AK375" t="s">
        <v>115</v>
      </c>
      <c r="AM375">
        <v>2639</v>
      </c>
      <c r="AN375">
        <v>2990</v>
      </c>
    </row>
    <row r="376" spans="1:40" x14ac:dyDescent="0.25">
      <c r="A376" t="s">
        <v>407</v>
      </c>
      <c r="B376" t="s">
        <v>407</v>
      </c>
      <c r="C376" t="s">
        <v>407</v>
      </c>
      <c r="D376" t="s">
        <v>407</v>
      </c>
      <c r="E376" t="s">
        <v>407</v>
      </c>
      <c r="F376" t="s">
        <v>407</v>
      </c>
      <c r="G376" t="s">
        <v>407</v>
      </c>
      <c r="H376" t="s">
        <v>407</v>
      </c>
      <c r="I376" t="s">
        <v>407</v>
      </c>
      <c r="J376" t="s">
        <v>407</v>
      </c>
      <c r="K376" t="s">
        <v>407</v>
      </c>
      <c r="L376" t="s">
        <v>407</v>
      </c>
      <c r="M376" t="s">
        <v>407</v>
      </c>
      <c r="N376" t="s">
        <v>407</v>
      </c>
      <c r="O376" t="s">
        <v>407</v>
      </c>
      <c r="P376" t="s">
        <v>407</v>
      </c>
      <c r="Q376" t="s">
        <v>407</v>
      </c>
      <c r="R376" t="s">
        <v>407</v>
      </c>
      <c r="S376" t="s">
        <v>407</v>
      </c>
      <c r="T376" t="s">
        <v>407</v>
      </c>
      <c r="U376" t="s">
        <v>407</v>
      </c>
      <c r="V376" t="s">
        <v>407</v>
      </c>
      <c r="W376" t="s">
        <v>407</v>
      </c>
      <c r="X376" t="s">
        <v>407</v>
      </c>
      <c r="Y376" t="s">
        <v>407</v>
      </c>
      <c r="Z376" t="s">
        <v>407</v>
      </c>
      <c r="AA376" t="s">
        <v>407</v>
      </c>
      <c r="AB376" t="s">
        <v>407</v>
      </c>
      <c r="AC376" t="s">
        <v>1002</v>
      </c>
      <c r="AD376" t="s">
        <v>1001</v>
      </c>
      <c r="AE376">
        <v>10</v>
      </c>
      <c r="AF376">
        <v>5</v>
      </c>
      <c r="AG376">
        <v>3</v>
      </c>
      <c r="AH376" t="s">
        <v>410</v>
      </c>
      <c r="AJ376" t="s">
        <v>40</v>
      </c>
      <c r="AK376" t="s">
        <v>118</v>
      </c>
      <c r="AM376">
        <v>3523</v>
      </c>
      <c r="AN376">
        <v>3026</v>
      </c>
    </row>
    <row r="377" spans="1:40" x14ac:dyDescent="0.25">
      <c r="A377" t="s">
        <v>407</v>
      </c>
      <c r="B377" t="s">
        <v>407</v>
      </c>
      <c r="C377" t="s">
        <v>407</v>
      </c>
      <c r="D377" t="s">
        <v>407</v>
      </c>
      <c r="E377" t="s">
        <v>407</v>
      </c>
      <c r="F377" t="s">
        <v>407</v>
      </c>
      <c r="G377" t="s">
        <v>407</v>
      </c>
      <c r="H377" t="s">
        <v>407</v>
      </c>
      <c r="I377" t="s">
        <v>407</v>
      </c>
      <c r="J377" t="s">
        <v>407</v>
      </c>
      <c r="K377" t="s">
        <v>407</v>
      </c>
      <c r="L377" t="s">
        <v>407</v>
      </c>
      <c r="M377" t="s">
        <v>407</v>
      </c>
      <c r="N377" t="s">
        <v>407</v>
      </c>
      <c r="O377" t="s">
        <v>407</v>
      </c>
      <c r="P377" t="s">
        <v>407</v>
      </c>
      <c r="Q377" t="s">
        <v>407</v>
      </c>
      <c r="R377" t="s">
        <v>407</v>
      </c>
      <c r="S377" t="s">
        <v>407</v>
      </c>
      <c r="T377" t="s">
        <v>407</v>
      </c>
      <c r="U377" t="s">
        <v>407</v>
      </c>
      <c r="V377" t="s">
        <v>407</v>
      </c>
      <c r="W377" t="s">
        <v>407</v>
      </c>
      <c r="X377" t="s">
        <v>407</v>
      </c>
      <c r="Y377" t="s">
        <v>407</v>
      </c>
      <c r="Z377" t="s">
        <v>407</v>
      </c>
      <c r="AA377" t="s">
        <v>407</v>
      </c>
      <c r="AB377" t="s">
        <v>407</v>
      </c>
      <c r="AC377" t="s">
        <v>1002</v>
      </c>
      <c r="AD377" t="s">
        <v>1001</v>
      </c>
      <c r="AE377">
        <v>10</v>
      </c>
      <c r="AF377">
        <v>6</v>
      </c>
      <c r="AH377" t="s">
        <v>408</v>
      </c>
      <c r="AJ377" t="s">
        <v>37</v>
      </c>
      <c r="AK377" t="s">
        <v>115</v>
      </c>
      <c r="AM377">
        <v>2145</v>
      </c>
      <c r="AN377">
        <v>1166</v>
      </c>
    </row>
    <row r="378" spans="1:40" x14ac:dyDescent="0.25">
      <c r="A378" t="s">
        <v>407</v>
      </c>
      <c r="B378" t="s">
        <v>407</v>
      </c>
      <c r="C378" t="s">
        <v>407</v>
      </c>
      <c r="D378" t="s">
        <v>407</v>
      </c>
      <c r="E378" t="s">
        <v>407</v>
      </c>
      <c r="F378" t="s">
        <v>407</v>
      </c>
      <c r="G378" t="s">
        <v>407</v>
      </c>
      <c r="H378" t="s">
        <v>407</v>
      </c>
      <c r="I378" t="s">
        <v>407</v>
      </c>
      <c r="J378" t="s">
        <v>407</v>
      </c>
      <c r="K378" t="s">
        <v>407</v>
      </c>
      <c r="L378" t="s">
        <v>407</v>
      </c>
      <c r="M378" t="s">
        <v>407</v>
      </c>
      <c r="N378" t="s">
        <v>407</v>
      </c>
      <c r="O378" t="s">
        <v>407</v>
      </c>
      <c r="P378" t="s">
        <v>407</v>
      </c>
      <c r="Q378" t="s">
        <v>407</v>
      </c>
      <c r="R378" t="s">
        <v>407</v>
      </c>
      <c r="S378" t="s">
        <v>407</v>
      </c>
      <c r="T378" t="s">
        <v>407</v>
      </c>
      <c r="U378" t="s">
        <v>407</v>
      </c>
      <c r="V378" t="s">
        <v>407</v>
      </c>
      <c r="W378" t="s">
        <v>407</v>
      </c>
      <c r="X378" t="s">
        <v>407</v>
      </c>
      <c r="Y378" t="s">
        <v>407</v>
      </c>
      <c r="Z378" t="s">
        <v>407</v>
      </c>
      <c r="AA378" t="s">
        <v>407</v>
      </c>
      <c r="AB378" t="s">
        <v>407</v>
      </c>
      <c r="AC378" t="s">
        <v>1002</v>
      </c>
      <c r="AD378" t="s">
        <v>1001</v>
      </c>
      <c r="AE378">
        <v>10</v>
      </c>
      <c r="AF378">
        <v>7</v>
      </c>
      <c r="AH378" t="s">
        <v>408</v>
      </c>
      <c r="AJ378" t="s">
        <v>37</v>
      </c>
      <c r="AK378" t="s">
        <v>115</v>
      </c>
      <c r="AM378">
        <v>1168</v>
      </c>
      <c r="AN378">
        <v>3453</v>
      </c>
    </row>
    <row r="379" spans="1:40" x14ac:dyDescent="0.25">
      <c r="A379" t="s">
        <v>407</v>
      </c>
      <c r="B379" t="s">
        <v>407</v>
      </c>
      <c r="C379" t="s">
        <v>407</v>
      </c>
      <c r="D379" t="s">
        <v>407</v>
      </c>
      <c r="E379" t="s">
        <v>407</v>
      </c>
      <c r="F379" t="s">
        <v>407</v>
      </c>
      <c r="G379" t="s">
        <v>407</v>
      </c>
      <c r="H379" t="s">
        <v>407</v>
      </c>
      <c r="I379" t="s">
        <v>407</v>
      </c>
      <c r="J379" t="s">
        <v>407</v>
      </c>
      <c r="K379" t="s">
        <v>407</v>
      </c>
      <c r="L379" t="s">
        <v>407</v>
      </c>
      <c r="M379" t="s">
        <v>407</v>
      </c>
      <c r="N379" t="s">
        <v>407</v>
      </c>
      <c r="O379" t="s">
        <v>407</v>
      </c>
      <c r="P379" t="s">
        <v>407</v>
      </c>
      <c r="Q379" t="s">
        <v>407</v>
      </c>
      <c r="R379" t="s">
        <v>407</v>
      </c>
      <c r="S379" t="s">
        <v>407</v>
      </c>
      <c r="T379" t="s">
        <v>407</v>
      </c>
      <c r="U379" t="s">
        <v>407</v>
      </c>
      <c r="V379" t="s">
        <v>407</v>
      </c>
      <c r="W379" t="s">
        <v>407</v>
      </c>
      <c r="X379" t="s">
        <v>407</v>
      </c>
      <c r="Y379" t="s">
        <v>407</v>
      </c>
      <c r="Z379" t="s">
        <v>407</v>
      </c>
      <c r="AA379" t="s">
        <v>407</v>
      </c>
      <c r="AB379" t="s">
        <v>407</v>
      </c>
      <c r="AC379" t="s">
        <v>1002</v>
      </c>
      <c r="AD379" t="s">
        <v>1001</v>
      </c>
      <c r="AE379">
        <v>10</v>
      </c>
      <c r="AF379">
        <v>8</v>
      </c>
      <c r="AH379" t="s">
        <v>416</v>
      </c>
      <c r="AJ379" t="s">
        <v>46</v>
      </c>
      <c r="AK379" t="s">
        <v>115</v>
      </c>
      <c r="AM379">
        <v>3597</v>
      </c>
      <c r="AN379">
        <v>562</v>
      </c>
    </row>
    <row r="380" spans="1:40" x14ac:dyDescent="0.25">
      <c r="A380" t="s">
        <v>407</v>
      </c>
      <c r="B380" t="s">
        <v>407</v>
      </c>
      <c r="C380" t="s">
        <v>407</v>
      </c>
      <c r="D380" t="s">
        <v>407</v>
      </c>
      <c r="E380" t="s">
        <v>407</v>
      </c>
      <c r="F380" t="s">
        <v>407</v>
      </c>
      <c r="G380" t="s">
        <v>407</v>
      </c>
      <c r="H380" t="s">
        <v>407</v>
      </c>
      <c r="I380" t="s">
        <v>407</v>
      </c>
      <c r="J380" t="s">
        <v>407</v>
      </c>
      <c r="K380" t="s">
        <v>407</v>
      </c>
      <c r="L380" t="s">
        <v>407</v>
      </c>
      <c r="M380" t="s">
        <v>407</v>
      </c>
      <c r="N380" t="s">
        <v>407</v>
      </c>
      <c r="O380" t="s">
        <v>407</v>
      </c>
      <c r="P380" t="s">
        <v>407</v>
      </c>
      <c r="Q380" t="s">
        <v>407</v>
      </c>
      <c r="R380" t="s">
        <v>407</v>
      </c>
      <c r="S380" t="s">
        <v>407</v>
      </c>
      <c r="T380" t="s">
        <v>407</v>
      </c>
      <c r="U380" t="s">
        <v>407</v>
      </c>
      <c r="V380" t="s">
        <v>407</v>
      </c>
      <c r="W380" t="s">
        <v>407</v>
      </c>
      <c r="X380" t="s">
        <v>407</v>
      </c>
      <c r="Y380" t="s">
        <v>407</v>
      </c>
      <c r="Z380" t="s">
        <v>407</v>
      </c>
      <c r="AA380" t="s">
        <v>407</v>
      </c>
      <c r="AB380" t="s">
        <v>407</v>
      </c>
      <c r="AC380" t="s">
        <v>1002</v>
      </c>
      <c r="AD380" t="s">
        <v>1001</v>
      </c>
      <c r="AE380">
        <v>10</v>
      </c>
      <c r="AF380">
        <v>9</v>
      </c>
      <c r="AH380" t="s">
        <v>416</v>
      </c>
      <c r="AJ380" t="s">
        <v>46</v>
      </c>
      <c r="AK380" t="s">
        <v>115</v>
      </c>
      <c r="AM380">
        <v>3417</v>
      </c>
      <c r="AN380">
        <v>490</v>
      </c>
    </row>
    <row r="381" spans="1:40" x14ac:dyDescent="0.25">
      <c r="A381" t="s">
        <v>407</v>
      </c>
      <c r="B381" t="s">
        <v>407</v>
      </c>
      <c r="C381" t="s">
        <v>407</v>
      </c>
      <c r="D381" t="s">
        <v>407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407</v>
      </c>
      <c r="Q381" t="s">
        <v>407</v>
      </c>
      <c r="R381" t="s">
        <v>407</v>
      </c>
      <c r="S381" t="s">
        <v>407</v>
      </c>
      <c r="T381" t="s">
        <v>407</v>
      </c>
      <c r="U381" t="s">
        <v>407</v>
      </c>
      <c r="V381" t="s">
        <v>407</v>
      </c>
      <c r="W381" t="s">
        <v>407</v>
      </c>
      <c r="X381" t="s">
        <v>407</v>
      </c>
      <c r="Y381" t="s">
        <v>407</v>
      </c>
      <c r="Z381" t="s">
        <v>407</v>
      </c>
      <c r="AA381" t="s">
        <v>407</v>
      </c>
      <c r="AB381" t="s">
        <v>407</v>
      </c>
      <c r="AC381" t="s">
        <v>1002</v>
      </c>
      <c r="AD381" t="s">
        <v>1001</v>
      </c>
      <c r="AE381">
        <v>10</v>
      </c>
      <c r="AF381">
        <v>10</v>
      </c>
      <c r="AH381" t="s">
        <v>408</v>
      </c>
      <c r="AJ381" t="s">
        <v>37</v>
      </c>
      <c r="AK381" t="s">
        <v>115</v>
      </c>
      <c r="AM381">
        <v>3692</v>
      </c>
      <c r="AN381">
        <v>491</v>
      </c>
    </row>
    <row r="382" spans="1:40" x14ac:dyDescent="0.25">
      <c r="A382" t="s">
        <v>407</v>
      </c>
      <c r="B382" t="s">
        <v>407</v>
      </c>
      <c r="C382" t="s">
        <v>407</v>
      </c>
      <c r="D382" t="s">
        <v>407</v>
      </c>
      <c r="E382" t="s">
        <v>407</v>
      </c>
      <c r="F382" t="s">
        <v>407</v>
      </c>
      <c r="G382" t="s">
        <v>407</v>
      </c>
      <c r="H382" t="s">
        <v>407</v>
      </c>
      <c r="I382" t="s">
        <v>407</v>
      </c>
      <c r="J382" t="s">
        <v>407</v>
      </c>
      <c r="K382" t="s">
        <v>407</v>
      </c>
      <c r="L382" t="s">
        <v>407</v>
      </c>
      <c r="M382" t="s">
        <v>407</v>
      </c>
      <c r="N382" t="s">
        <v>407</v>
      </c>
      <c r="O382" t="s">
        <v>407</v>
      </c>
      <c r="P382" t="s">
        <v>407</v>
      </c>
      <c r="Q382" t="s">
        <v>407</v>
      </c>
      <c r="R382" t="s">
        <v>407</v>
      </c>
      <c r="S382" t="s">
        <v>407</v>
      </c>
      <c r="T382" t="s">
        <v>407</v>
      </c>
      <c r="U382" t="s">
        <v>407</v>
      </c>
      <c r="V382" t="s">
        <v>407</v>
      </c>
      <c r="W382" t="s">
        <v>407</v>
      </c>
      <c r="X382" t="s">
        <v>407</v>
      </c>
      <c r="Y382" t="s">
        <v>407</v>
      </c>
      <c r="Z382" t="s">
        <v>407</v>
      </c>
      <c r="AA382" t="s">
        <v>407</v>
      </c>
      <c r="AB382" t="s">
        <v>407</v>
      </c>
      <c r="AC382" t="s">
        <v>1004</v>
      </c>
      <c r="AD382" t="s">
        <v>1003</v>
      </c>
      <c r="AE382">
        <v>10</v>
      </c>
      <c r="AF382">
        <v>1</v>
      </c>
      <c r="AG382">
        <v>3</v>
      </c>
      <c r="AH382" t="s">
        <v>410</v>
      </c>
      <c r="AJ382" t="s">
        <v>40</v>
      </c>
      <c r="AK382" t="s">
        <v>118</v>
      </c>
      <c r="AM382">
        <v>1882</v>
      </c>
      <c r="AN382">
        <v>2058</v>
      </c>
    </row>
    <row r="383" spans="1:40" x14ac:dyDescent="0.25">
      <c r="A383" t="s">
        <v>407</v>
      </c>
      <c r="B383" t="s">
        <v>407</v>
      </c>
      <c r="C383" t="s">
        <v>407</v>
      </c>
      <c r="D383" t="s">
        <v>407</v>
      </c>
      <c r="E383" t="s">
        <v>407</v>
      </c>
      <c r="F383" t="s">
        <v>407</v>
      </c>
      <c r="G383" t="s">
        <v>407</v>
      </c>
      <c r="H383" t="s">
        <v>407</v>
      </c>
      <c r="I383" t="s">
        <v>407</v>
      </c>
      <c r="J383" t="s">
        <v>407</v>
      </c>
      <c r="K383" t="s">
        <v>407</v>
      </c>
      <c r="L383" t="s">
        <v>407</v>
      </c>
      <c r="M383" t="s">
        <v>407</v>
      </c>
      <c r="N383" t="s">
        <v>407</v>
      </c>
      <c r="O383" t="s">
        <v>407</v>
      </c>
      <c r="P383" t="s">
        <v>407</v>
      </c>
      <c r="Q383" t="s">
        <v>407</v>
      </c>
      <c r="R383" t="s">
        <v>407</v>
      </c>
      <c r="S383" t="s">
        <v>407</v>
      </c>
      <c r="T383" t="s">
        <v>407</v>
      </c>
      <c r="U383" t="s">
        <v>407</v>
      </c>
      <c r="V383" t="s">
        <v>407</v>
      </c>
      <c r="W383" t="s">
        <v>407</v>
      </c>
      <c r="X383" t="s">
        <v>407</v>
      </c>
      <c r="Y383" t="s">
        <v>407</v>
      </c>
      <c r="Z383" t="s">
        <v>407</v>
      </c>
      <c r="AA383" t="s">
        <v>407</v>
      </c>
      <c r="AB383" t="s">
        <v>407</v>
      </c>
      <c r="AC383" t="s">
        <v>1004</v>
      </c>
      <c r="AD383" t="s">
        <v>1003</v>
      </c>
      <c r="AE383">
        <v>10</v>
      </c>
      <c r="AF383">
        <v>2</v>
      </c>
      <c r="AG383">
        <v>3</v>
      </c>
      <c r="AH383" t="s">
        <v>410</v>
      </c>
      <c r="AJ383" t="s">
        <v>40</v>
      </c>
      <c r="AK383" t="s">
        <v>118</v>
      </c>
      <c r="AM383">
        <v>2529</v>
      </c>
      <c r="AN383">
        <v>3239</v>
      </c>
    </row>
    <row r="384" spans="1:40" x14ac:dyDescent="0.25">
      <c r="A384" t="s">
        <v>407</v>
      </c>
      <c r="B384" t="s">
        <v>407</v>
      </c>
      <c r="C384" t="s">
        <v>407</v>
      </c>
      <c r="D384" t="s">
        <v>407</v>
      </c>
      <c r="E384" t="s">
        <v>407</v>
      </c>
      <c r="F384" t="s">
        <v>407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L384" t="s">
        <v>407</v>
      </c>
      <c r="M384" t="s">
        <v>407</v>
      </c>
      <c r="N384" t="s">
        <v>407</v>
      </c>
      <c r="O384" t="s">
        <v>407</v>
      </c>
      <c r="P384" t="s">
        <v>407</v>
      </c>
      <c r="Q384" t="s">
        <v>407</v>
      </c>
      <c r="R384" t="s">
        <v>407</v>
      </c>
      <c r="S384" t="s">
        <v>407</v>
      </c>
      <c r="T384" t="s">
        <v>407</v>
      </c>
      <c r="U384" t="s">
        <v>407</v>
      </c>
      <c r="V384" t="s">
        <v>407</v>
      </c>
      <c r="W384" t="s">
        <v>407</v>
      </c>
      <c r="X384" t="s">
        <v>407</v>
      </c>
      <c r="Y384" t="s">
        <v>407</v>
      </c>
      <c r="Z384" t="s">
        <v>407</v>
      </c>
      <c r="AA384" t="s">
        <v>407</v>
      </c>
      <c r="AB384" t="s">
        <v>407</v>
      </c>
      <c r="AC384" t="s">
        <v>1004</v>
      </c>
      <c r="AD384" t="s">
        <v>1003</v>
      </c>
      <c r="AE384">
        <v>10</v>
      </c>
      <c r="AF384">
        <v>3</v>
      </c>
      <c r="AH384" t="s">
        <v>408</v>
      </c>
      <c r="AJ384" t="s">
        <v>37</v>
      </c>
      <c r="AK384" t="s">
        <v>115</v>
      </c>
      <c r="AM384">
        <v>2884</v>
      </c>
      <c r="AN384">
        <v>2974</v>
      </c>
    </row>
    <row r="385" spans="1:40" x14ac:dyDescent="0.25">
      <c r="A385" t="s">
        <v>407</v>
      </c>
      <c r="B385" t="s">
        <v>407</v>
      </c>
      <c r="C385" t="s">
        <v>407</v>
      </c>
      <c r="D385" t="s">
        <v>407</v>
      </c>
      <c r="E385" t="s">
        <v>407</v>
      </c>
      <c r="F385" t="s">
        <v>407</v>
      </c>
      <c r="G385" t="s">
        <v>407</v>
      </c>
      <c r="H385" t="s">
        <v>407</v>
      </c>
      <c r="I385" t="s">
        <v>407</v>
      </c>
      <c r="J385" t="s">
        <v>407</v>
      </c>
      <c r="K385" t="s">
        <v>407</v>
      </c>
      <c r="L385" t="s">
        <v>407</v>
      </c>
      <c r="M385" t="s">
        <v>407</v>
      </c>
      <c r="N385" t="s">
        <v>407</v>
      </c>
      <c r="O385" t="s">
        <v>407</v>
      </c>
      <c r="P385" t="s">
        <v>407</v>
      </c>
      <c r="Q385" t="s">
        <v>407</v>
      </c>
      <c r="R385" t="s">
        <v>407</v>
      </c>
      <c r="S385" t="s">
        <v>407</v>
      </c>
      <c r="T385" t="s">
        <v>407</v>
      </c>
      <c r="U385" t="s">
        <v>407</v>
      </c>
      <c r="V385" t="s">
        <v>407</v>
      </c>
      <c r="W385" t="s">
        <v>407</v>
      </c>
      <c r="X385" t="s">
        <v>407</v>
      </c>
      <c r="Y385" t="s">
        <v>407</v>
      </c>
      <c r="Z385" t="s">
        <v>407</v>
      </c>
      <c r="AA385" t="s">
        <v>407</v>
      </c>
      <c r="AB385" t="s">
        <v>407</v>
      </c>
      <c r="AC385" t="s">
        <v>1004</v>
      </c>
      <c r="AD385" t="s">
        <v>1003</v>
      </c>
      <c r="AE385">
        <v>10</v>
      </c>
      <c r="AF385">
        <v>4</v>
      </c>
      <c r="AH385" t="s">
        <v>408</v>
      </c>
      <c r="AJ385" t="s">
        <v>37</v>
      </c>
      <c r="AK385" t="s">
        <v>115</v>
      </c>
      <c r="AM385">
        <v>2002</v>
      </c>
      <c r="AN385">
        <v>3099</v>
      </c>
    </row>
    <row r="386" spans="1:40" x14ac:dyDescent="0.25">
      <c r="A386" t="s">
        <v>407</v>
      </c>
      <c r="B386" t="s">
        <v>407</v>
      </c>
      <c r="C386" t="s">
        <v>407</v>
      </c>
      <c r="D386" t="s">
        <v>407</v>
      </c>
      <c r="E386" t="s">
        <v>407</v>
      </c>
      <c r="F386" t="s">
        <v>407</v>
      </c>
      <c r="G386" t="s">
        <v>407</v>
      </c>
      <c r="H386" t="s">
        <v>407</v>
      </c>
      <c r="I386" t="s">
        <v>407</v>
      </c>
      <c r="J386" t="s">
        <v>407</v>
      </c>
      <c r="K386" t="s">
        <v>407</v>
      </c>
      <c r="L386" t="s">
        <v>407</v>
      </c>
      <c r="M386" t="s">
        <v>407</v>
      </c>
      <c r="N386" t="s">
        <v>407</v>
      </c>
      <c r="O386" t="s">
        <v>407</v>
      </c>
      <c r="P386" t="s">
        <v>407</v>
      </c>
      <c r="Q386" t="s">
        <v>407</v>
      </c>
      <c r="R386" t="s">
        <v>407</v>
      </c>
      <c r="S386" t="s">
        <v>407</v>
      </c>
      <c r="T386" t="s">
        <v>407</v>
      </c>
      <c r="U386" t="s">
        <v>407</v>
      </c>
      <c r="V386" t="s">
        <v>407</v>
      </c>
      <c r="W386" t="s">
        <v>407</v>
      </c>
      <c r="X386" t="s">
        <v>407</v>
      </c>
      <c r="Y386" t="s">
        <v>407</v>
      </c>
      <c r="Z386" t="s">
        <v>407</v>
      </c>
      <c r="AA386" t="s">
        <v>407</v>
      </c>
      <c r="AB386" t="s">
        <v>407</v>
      </c>
      <c r="AC386" t="s">
        <v>1004</v>
      </c>
      <c r="AD386" t="s">
        <v>1003</v>
      </c>
      <c r="AE386">
        <v>10</v>
      </c>
      <c r="AF386">
        <v>5</v>
      </c>
      <c r="AH386" t="s">
        <v>408</v>
      </c>
      <c r="AJ386" t="s">
        <v>37</v>
      </c>
      <c r="AK386" t="s">
        <v>115</v>
      </c>
      <c r="AM386">
        <v>1590</v>
      </c>
      <c r="AN386">
        <v>538</v>
      </c>
    </row>
    <row r="387" spans="1:40" x14ac:dyDescent="0.25">
      <c r="A387" t="s">
        <v>407</v>
      </c>
      <c r="B387" t="s">
        <v>407</v>
      </c>
      <c r="C387" t="s">
        <v>407</v>
      </c>
      <c r="D387" t="s">
        <v>407</v>
      </c>
      <c r="E387" t="s">
        <v>407</v>
      </c>
      <c r="F387" t="s">
        <v>407</v>
      </c>
      <c r="G387" t="s">
        <v>407</v>
      </c>
      <c r="H387" t="s">
        <v>407</v>
      </c>
      <c r="I387" t="s">
        <v>407</v>
      </c>
      <c r="J387" t="s">
        <v>407</v>
      </c>
      <c r="K387" t="s">
        <v>407</v>
      </c>
      <c r="L387" t="s">
        <v>407</v>
      </c>
      <c r="M387" t="s">
        <v>407</v>
      </c>
      <c r="N387" t="s">
        <v>407</v>
      </c>
      <c r="O387" t="s">
        <v>407</v>
      </c>
      <c r="P387" t="s">
        <v>407</v>
      </c>
      <c r="Q387" t="s">
        <v>407</v>
      </c>
      <c r="R387" t="s">
        <v>407</v>
      </c>
      <c r="S387" t="s">
        <v>407</v>
      </c>
      <c r="T387" t="s">
        <v>407</v>
      </c>
      <c r="U387" t="s">
        <v>407</v>
      </c>
      <c r="V387" t="s">
        <v>407</v>
      </c>
      <c r="W387" t="s">
        <v>407</v>
      </c>
      <c r="X387" t="s">
        <v>407</v>
      </c>
      <c r="Y387" t="s">
        <v>407</v>
      </c>
      <c r="Z387" t="s">
        <v>407</v>
      </c>
      <c r="AA387" t="s">
        <v>407</v>
      </c>
      <c r="AB387" t="s">
        <v>407</v>
      </c>
      <c r="AC387" t="s">
        <v>1004</v>
      </c>
      <c r="AD387" t="s">
        <v>1003</v>
      </c>
      <c r="AE387">
        <v>10</v>
      </c>
      <c r="AF387">
        <v>6</v>
      </c>
      <c r="AH387" t="s">
        <v>408</v>
      </c>
      <c r="AJ387" t="s">
        <v>37</v>
      </c>
      <c r="AK387" t="s">
        <v>115</v>
      </c>
      <c r="AM387">
        <v>1690</v>
      </c>
      <c r="AN387">
        <v>2443</v>
      </c>
    </row>
    <row r="388" spans="1:40" x14ac:dyDescent="0.25">
      <c r="A388" t="s">
        <v>407</v>
      </c>
      <c r="B388" t="s">
        <v>407</v>
      </c>
      <c r="C388" t="s">
        <v>407</v>
      </c>
      <c r="D388" t="s">
        <v>407</v>
      </c>
      <c r="E388" t="s">
        <v>407</v>
      </c>
      <c r="F388" t="s">
        <v>407</v>
      </c>
      <c r="G388" t="s">
        <v>407</v>
      </c>
      <c r="H388" t="s">
        <v>407</v>
      </c>
      <c r="I388" t="s">
        <v>407</v>
      </c>
      <c r="J388" t="s">
        <v>407</v>
      </c>
      <c r="K388" t="s">
        <v>407</v>
      </c>
      <c r="L388" t="s">
        <v>407</v>
      </c>
      <c r="M388" t="s">
        <v>407</v>
      </c>
      <c r="N388" t="s">
        <v>407</v>
      </c>
      <c r="O388" t="s">
        <v>407</v>
      </c>
      <c r="P388" t="s">
        <v>407</v>
      </c>
      <c r="Q388" t="s">
        <v>407</v>
      </c>
      <c r="R388" t="s">
        <v>407</v>
      </c>
      <c r="S388" t="s">
        <v>407</v>
      </c>
      <c r="T388" t="s">
        <v>407</v>
      </c>
      <c r="U388" t="s">
        <v>407</v>
      </c>
      <c r="V388" t="s">
        <v>407</v>
      </c>
      <c r="W388" t="s">
        <v>407</v>
      </c>
      <c r="X388" t="s">
        <v>407</v>
      </c>
      <c r="Y388" t="s">
        <v>407</v>
      </c>
      <c r="Z388" t="s">
        <v>407</v>
      </c>
      <c r="AA388" t="s">
        <v>407</v>
      </c>
      <c r="AB388" t="s">
        <v>407</v>
      </c>
      <c r="AC388" t="s">
        <v>1004</v>
      </c>
      <c r="AD388" t="s">
        <v>1003</v>
      </c>
      <c r="AE388">
        <v>10</v>
      </c>
      <c r="AF388">
        <v>7</v>
      </c>
      <c r="AH388" t="s">
        <v>415</v>
      </c>
      <c r="AJ388" t="s">
        <v>44</v>
      </c>
      <c r="AK388" t="s">
        <v>120</v>
      </c>
      <c r="AM388">
        <v>2582</v>
      </c>
      <c r="AN388">
        <v>2367</v>
      </c>
    </row>
    <row r="389" spans="1:40" x14ac:dyDescent="0.25">
      <c r="A389" t="s">
        <v>407</v>
      </c>
      <c r="B389" t="s">
        <v>407</v>
      </c>
      <c r="C389" t="s">
        <v>407</v>
      </c>
      <c r="D389" t="s">
        <v>407</v>
      </c>
      <c r="E389" t="s">
        <v>407</v>
      </c>
      <c r="F389" t="s">
        <v>407</v>
      </c>
      <c r="G389" t="s">
        <v>407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407</v>
      </c>
      <c r="Z389" t="s">
        <v>407</v>
      </c>
      <c r="AA389" t="s">
        <v>407</v>
      </c>
      <c r="AB389" t="s">
        <v>407</v>
      </c>
      <c r="AC389" t="s">
        <v>1004</v>
      </c>
      <c r="AD389" t="s">
        <v>1003</v>
      </c>
      <c r="AE389">
        <v>10</v>
      </c>
      <c r="AF389">
        <v>8</v>
      </c>
      <c r="AH389" t="s">
        <v>408</v>
      </c>
      <c r="AJ389" t="s">
        <v>37</v>
      </c>
      <c r="AK389" t="s">
        <v>115</v>
      </c>
      <c r="AM389">
        <v>2931</v>
      </c>
      <c r="AN389">
        <v>1848</v>
      </c>
    </row>
    <row r="390" spans="1:40" x14ac:dyDescent="0.25">
      <c r="A390" t="s">
        <v>407</v>
      </c>
      <c r="B390" t="s">
        <v>407</v>
      </c>
      <c r="C390" t="s">
        <v>407</v>
      </c>
      <c r="D390" t="s">
        <v>407</v>
      </c>
      <c r="E390" t="s">
        <v>407</v>
      </c>
      <c r="F390" t="s">
        <v>407</v>
      </c>
      <c r="G390" t="s">
        <v>407</v>
      </c>
      <c r="H390" t="s">
        <v>407</v>
      </c>
      <c r="I390" t="s">
        <v>407</v>
      </c>
      <c r="J390" t="s">
        <v>407</v>
      </c>
      <c r="K390" t="s">
        <v>407</v>
      </c>
      <c r="L390" t="s">
        <v>407</v>
      </c>
      <c r="M390" t="s">
        <v>407</v>
      </c>
      <c r="N390" t="s">
        <v>407</v>
      </c>
      <c r="O390" t="s">
        <v>407</v>
      </c>
      <c r="P390" t="s">
        <v>407</v>
      </c>
      <c r="Q390" t="s">
        <v>407</v>
      </c>
      <c r="R390" t="s">
        <v>407</v>
      </c>
      <c r="S390" t="s">
        <v>407</v>
      </c>
      <c r="T390" t="s">
        <v>407</v>
      </c>
      <c r="U390" t="s">
        <v>407</v>
      </c>
      <c r="V390" t="s">
        <v>407</v>
      </c>
      <c r="W390" t="s">
        <v>407</v>
      </c>
      <c r="X390" t="s">
        <v>407</v>
      </c>
      <c r="Y390" t="s">
        <v>407</v>
      </c>
      <c r="Z390" t="s">
        <v>407</v>
      </c>
      <c r="AA390" t="s">
        <v>407</v>
      </c>
      <c r="AB390" t="s">
        <v>407</v>
      </c>
      <c r="AC390" t="s">
        <v>1004</v>
      </c>
      <c r="AD390" t="s">
        <v>1003</v>
      </c>
      <c r="AE390">
        <v>10</v>
      </c>
      <c r="AF390">
        <v>9</v>
      </c>
      <c r="AG390">
        <v>3</v>
      </c>
      <c r="AH390" t="s">
        <v>410</v>
      </c>
      <c r="AJ390" t="s">
        <v>40</v>
      </c>
      <c r="AK390" t="s">
        <v>118</v>
      </c>
      <c r="AM390">
        <v>2115</v>
      </c>
      <c r="AN390">
        <v>1026</v>
      </c>
    </row>
    <row r="391" spans="1:40" x14ac:dyDescent="0.25">
      <c r="A391" t="s">
        <v>407</v>
      </c>
      <c r="B391" t="s">
        <v>407</v>
      </c>
      <c r="C391" t="s">
        <v>407</v>
      </c>
      <c r="D391" t="s">
        <v>407</v>
      </c>
      <c r="E391" t="s">
        <v>407</v>
      </c>
      <c r="F391" t="s">
        <v>407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L391" t="s">
        <v>407</v>
      </c>
      <c r="M391" t="s">
        <v>407</v>
      </c>
      <c r="N391" t="s">
        <v>407</v>
      </c>
      <c r="O391" t="s">
        <v>407</v>
      </c>
      <c r="P391" t="s">
        <v>407</v>
      </c>
      <c r="Q391" t="s">
        <v>407</v>
      </c>
      <c r="R391" t="s">
        <v>407</v>
      </c>
      <c r="S391" t="s">
        <v>407</v>
      </c>
      <c r="T391" t="s">
        <v>407</v>
      </c>
      <c r="U391" t="s">
        <v>407</v>
      </c>
      <c r="V391" t="s">
        <v>407</v>
      </c>
      <c r="W391" t="s">
        <v>407</v>
      </c>
      <c r="X391" t="s">
        <v>407</v>
      </c>
      <c r="Y391" t="s">
        <v>407</v>
      </c>
      <c r="Z391" t="s">
        <v>407</v>
      </c>
      <c r="AA391" t="s">
        <v>407</v>
      </c>
      <c r="AB391" t="s">
        <v>407</v>
      </c>
      <c r="AC391" t="s">
        <v>1004</v>
      </c>
      <c r="AD391" t="s">
        <v>1003</v>
      </c>
      <c r="AE391">
        <v>10</v>
      </c>
      <c r="AF391">
        <v>10</v>
      </c>
      <c r="AG391">
        <v>1</v>
      </c>
      <c r="AH391" t="s">
        <v>435</v>
      </c>
      <c r="AJ391" t="s">
        <v>57</v>
      </c>
      <c r="AK391" t="s">
        <v>114</v>
      </c>
      <c r="AM391">
        <v>3696</v>
      </c>
      <c r="AN391">
        <v>2520</v>
      </c>
    </row>
    <row r="392" spans="1:40" x14ac:dyDescent="0.25">
      <c r="A392" t="s">
        <v>407</v>
      </c>
      <c r="B392" t="s">
        <v>407</v>
      </c>
      <c r="C392" t="s">
        <v>407</v>
      </c>
      <c r="D392" t="s">
        <v>407</v>
      </c>
      <c r="E392" t="s">
        <v>407</v>
      </c>
      <c r="F392" t="s">
        <v>407</v>
      </c>
      <c r="G392" t="s">
        <v>407</v>
      </c>
      <c r="H392" t="s">
        <v>407</v>
      </c>
      <c r="I392" t="s">
        <v>407</v>
      </c>
      <c r="J392" t="s">
        <v>407</v>
      </c>
      <c r="K392" t="s">
        <v>407</v>
      </c>
      <c r="L392" t="s">
        <v>407</v>
      </c>
      <c r="M392" t="s">
        <v>407</v>
      </c>
      <c r="N392" t="s">
        <v>407</v>
      </c>
      <c r="O392" t="s">
        <v>407</v>
      </c>
      <c r="P392" t="s">
        <v>407</v>
      </c>
      <c r="Q392" t="s">
        <v>407</v>
      </c>
      <c r="R392" t="s">
        <v>407</v>
      </c>
      <c r="S392" t="s">
        <v>407</v>
      </c>
      <c r="T392" t="s">
        <v>407</v>
      </c>
      <c r="U392" t="s">
        <v>407</v>
      </c>
      <c r="V392" t="s">
        <v>407</v>
      </c>
      <c r="W392" t="s">
        <v>407</v>
      </c>
      <c r="X392" t="s">
        <v>407</v>
      </c>
      <c r="Y392" t="s">
        <v>407</v>
      </c>
      <c r="Z392" t="s">
        <v>407</v>
      </c>
      <c r="AA392" t="s">
        <v>407</v>
      </c>
      <c r="AB392" t="s">
        <v>407</v>
      </c>
      <c r="AC392" t="s">
        <v>1006</v>
      </c>
      <c r="AD392" t="s">
        <v>1005</v>
      </c>
      <c r="AE392">
        <v>10</v>
      </c>
      <c r="AF392">
        <v>1</v>
      </c>
      <c r="AG392">
        <v>1</v>
      </c>
      <c r="AH392" t="s">
        <v>490</v>
      </c>
      <c r="AJ392" t="s">
        <v>91</v>
      </c>
      <c r="AK392" t="s">
        <v>114</v>
      </c>
      <c r="AM392">
        <v>1699</v>
      </c>
      <c r="AN392">
        <v>2969</v>
      </c>
    </row>
    <row r="393" spans="1:40" x14ac:dyDescent="0.25">
      <c r="A393" t="s">
        <v>407</v>
      </c>
      <c r="B393" t="s">
        <v>407</v>
      </c>
      <c r="C393" t="s">
        <v>407</v>
      </c>
      <c r="D393" t="s">
        <v>407</v>
      </c>
      <c r="E393" t="s">
        <v>407</v>
      </c>
      <c r="F393" t="s">
        <v>407</v>
      </c>
      <c r="G393" t="s">
        <v>407</v>
      </c>
      <c r="H393" t="s">
        <v>407</v>
      </c>
      <c r="I393" t="s">
        <v>407</v>
      </c>
      <c r="J393" t="s">
        <v>407</v>
      </c>
      <c r="K393" t="s">
        <v>407</v>
      </c>
      <c r="L393" t="s">
        <v>407</v>
      </c>
      <c r="M393" t="s">
        <v>407</v>
      </c>
      <c r="N393" t="s">
        <v>407</v>
      </c>
      <c r="O393" t="s">
        <v>407</v>
      </c>
      <c r="P393" t="s">
        <v>407</v>
      </c>
      <c r="Q393" t="s">
        <v>407</v>
      </c>
      <c r="R393" t="s">
        <v>407</v>
      </c>
      <c r="S393" t="s">
        <v>407</v>
      </c>
      <c r="T393" t="s">
        <v>407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407</v>
      </c>
      <c r="AA393" t="s">
        <v>407</v>
      </c>
      <c r="AB393" t="s">
        <v>407</v>
      </c>
      <c r="AC393" t="s">
        <v>1006</v>
      </c>
      <c r="AD393" t="s">
        <v>1005</v>
      </c>
      <c r="AE393">
        <v>10</v>
      </c>
      <c r="AF393">
        <v>2</v>
      </c>
      <c r="AH393" t="s">
        <v>415</v>
      </c>
      <c r="AJ393" t="s">
        <v>44</v>
      </c>
      <c r="AK393" t="s">
        <v>120</v>
      </c>
      <c r="AM393">
        <v>2911</v>
      </c>
      <c r="AN393">
        <v>1318</v>
      </c>
    </row>
    <row r="394" spans="1:40" x14ac:dyDescent="0.25">
      <c r="A394" t="s">
        <v>407</v>
      </c>
      <c r="B394" t="s">
        <v>407</v>
      </c>
      <c r="C394" t="s">
        <v>407</v>
      </c>
      <c r="D394" t="s">
        <v>407</v>
      </c>
      <c r="E394" t="s">
        <v>407</v>
      </c>
      <c r="F394" t="s">
        <v>407</v>
      </c>
      <c r="G394" t="s">
        <v>407</v>
      </c>
      <c r="H394" t="s">
        <v>407</v>
      </c>
      <c r="I394" t="s">
        <v>407</v>
      </c>
      <c r="J394" t="s">
        <v>407</v>
      </c>
      <c r="K394" t="s">
        <v>407</v>
      </c>
      <c r="L394" t="s">
        <v>407</v>
      </c>
      <c r="M394" t="s">
        <v>407</v>
      </c>
      <c r="N394" t="s">
        <v>407</v>
      </c>
      <c r="O394" t="s">
        <v>407</v>
      </c>
      <c r="P394" t="s">
        <v>407</v>
      </c>
      <c r="Q394" t="s">
        <v>407</v>
      </c>
      <c r="R394" t="s">
        <v>407</v>
      </c>
      <c r="S394" t="s">
        <v>407</v>
      </c>
      <c r="T394" t="s">
        <v>407</v>
      </c>
      <c r="U394" t="s">
        <v>407</v>
      </c>
      <c r="V394" t="s">
        <v>407</v>
      </c>
      <c r="W394" t="s">
        <v>407</v>
      </c>
      <c r="X394" t="s">
        <v>407</v>
      </c>
      <c r="Y394" t="s">
        <v>407</v>
      </c>
      <c r="Z394" t="s">
        <v>407</v>
      </c>
      <c r="AA394" t="s">
        <v>407</v>
      </c>
      <c r="AB394" t="s">
        <v>407</v>
      </c>
      <c r="AC394" t="s">
        <v>1006</v>
      </c>
      <c r="AD394" t="s">
        <v>1005</v>
      </c>
      <c r="AE394">
        <v>10</v>
      </c>
      <c r="AF394">
        <v>3</v>
      </c>
      <c r="AH394" t="s">
        <v>408</v>
      </c>
      <c r="AJ394" t="s">
        <v>37</v>
      </c>
      <c r="AK394" t="s">
        <v>115</v>
      </c>
      <c r="AM394">
        <v>4088</v>
      </c>
      <c r="AN394">
        <v>1732</v>
      </c>
    </row>
    <row r="395" spans="1:40" x14ac:dyDescent="0.25">
      <c r="A395" t="s">
        <v>407</v>
      </c>
      <c r="B395" t="s">
        <v>407</v>
      </c>
      <c r="C395" t="s">
        <v>407</v>
      </c>
      <c r="D395" t="s">
        <v>407</v>
      </c>
      <c r="E395" t="s">
        <v>407</v>
      </c>
      <c r="F395" t="s">
        <v>407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407</v>
      </c>
      <c r="M395" t="s">
        <v>407</v>
      </c>
      <c r="N395" t="s">
        <v>407</v>
      </c>
      <c r="O395" t="s">
        <v>407</v>
      </c>
      <c r="P395" t="s">
        <v>407</v>
      </c>
      <c r="Q395" t="s">
        <v>407</v>
      </c>
      <c r="R395" t="s">
        <v>407</v>
      </c>
      <c r="S395" t="s">
        <v>407</v>
      </c>
      <c r="T395" t="s">
        <v>407</v>
      </c>
      <c r="U395" t="s">
        <v>407</v>
      </c>
      <c r="V395" t="s">
        <v>407</v>
      </c>
      <c r="W395" t="s">
        <v>407</v>
      </c>
      <c r="X395" t="s">
        <v>407</v>
      </c>
      <c r="Y395" t="s">
        <v>407</v>
      </c>
      <c r="Z395" t="s">
        <v>407</v>
      </c>
      <c r="AA395" t="s">
        <v>407</v>
      </c>
      <c r="AB395" t="s">
        <v>407</v>
      </c>
      <c r="AC395" t="s">
        <v>1006</v>
      </c>
      <c r="AD395" t="s">
        <v>1005</v>
      </c>
      <c r="AE395">
        <v>10</v>
      </c>
      <c r="AF395">
        <v>4</v>
      </c>
      <c r="AH395" t="s">
        <v>411</v>
      </c>
      <c r="AJ395" t="s">
        <v>41</v>
      </c>
      <c r="AK395" t="s">
        <v>119</v>
      </c>
      <c r="AM395">
        <v>3751</v>
      </c>
      <c r="AN395">
        <v>2365</v>
      </c>
    </row>
    <row r="396" spans="1:40" x14ac:dyDescent="0.25">
      <c r="A396" t="s">
        <v>407</v>
      </c>
      <c r="B396" t="s">
        <v>407</v>
      </c>
      <c r="C396" t="s">
        <v>407</v>
      </c>
      <c r="D396" t="s">
        <v>407</v>
      </c>
      <c r="E396" t="s">
        <v>407</v>
      </c>
      <c r="F396" t="s">
        <v>407</v>
      </c>
      <c r="G396" t="s">
        <v>407</v>
      </c>
      <c r="H396" t="s">
        <v>407</v>
      </c>
      <c r="I396" t="s">
        <v>407</v>
      </c>
      <c r="J396" t="s">
        <v>407</v>
      </c>
      <c r="K396" t="s">
        <v>407</v>
      </c>
      <c r="L396" t="s">
        <v>407</v>
      </c>
      <c r="M396" t="s">
        <v>407</v>
      </c>
      <c r="N396" t="s">
        <v>407</v>
      </c>
      <c r="O396" t="s">
        <v>407</v>
      </c>
      <c r="P396" t="s">
        <v>407</v>
      </c>
      <c r="Q396" t="s">
        <v>407</v>
      </c>
      <c r="R396" t="s">
        <v>407</v>
      </c>
      <c r="S396" t="s">
        <v>407</v>
      </c>
      <c r="T396" t="s">
        <v>407</v>
      </c>
      <c r="U396" t="s">
        <v>407</v>
      </c>
      <c r="V396" t="s">
        <v>407</v>
      </c>
      <c r="W396" t="s">
        <v>407</v>
      </c>
      <c r="X396" t="s">
        <v>407</v>
      </c>
      <c r="Y396" t="s">
        <v>407</v>
      </c>
      <c r="Z396" t="s">
        <v>407</v>
      </c>
      <c r="AA396" t="s">
        <v>407</v>
      </c>
      <c r="AB396" t="s">
        <v>407</v>
      </c>
      <c r="AC396" t="s">
        <v>1006</v>
      </c>
      <c r="AD396" t="s">
        <v>1005</v>
      </c>
      <c r="AE396">
        <v>10</v>
      </c>
      <c r="AF396">
        <v>5</v>
      </c>
      <c r="AH396" t="s">
        <v>408</v>
      </c>
      <c r="AJ396" t="s">
        <v>37</v>
      </c>
      <c r="AK396" t="s">
        <v>115</v>
      </c>
      <c r="AM396">
        <v>3975</v>
      </c>
      <c r="AN396">
        <v>753</v>
      </c>
    </row>
    <row r="397" spans="1:40" x14ac:dyDescent="0.25">
      <c r="A397" t="s">
        <v>407</v>
      </c>
      <c r="B397" t="s">
        <v>407</v>
      </c>
      <c r="C397" t="s">
        <v>407</v>
      </c>
      <c r="D397" t="s">
        <v>407</v>
      </c>
      <c r="E397" t="s">
        <v>407</v>
      </c>
      <c r="F397" t="s">
        <v>407</v>
      </c>
      <c r="G397" t="s">
        <v>407</v>
      </c>
      <c r="H397" t="s">
        <v>407</v>
      </c>
      <c r="I397" t="s">
        <v>407</v>
      </c>
      <c r="J397" t="s">
        <v>407</v>
      </c>
      <c r="K397" t="s">
        <v>407</v>
      </c>
      <c r="L397" t="s">
        <v>407</v>
      </c>
      <c r="M397" t="s">
        <v>407</v>
      </c>
      <c r="N397" t="s">
        <v>407</v>
      </c>
      <c r="O397" t="s">
        <v>407</v>
      </c>
      <c r="P397" t="s">
        <v>407</v>
      </c>
      <c r="Q397" t="s">
        <v>407</v>
      </c>
      <c r="R397" t="s">
        <v>407</v>
      </c>
      <c r="S397" t="s">
        <v>407</v>
      </c>
      <c r="T397" t="s">
        <v>407</v>
      </c>
      <c r="U397" t="s">
        <v>407</v>
      </c>
      <c r="V397" t="s">
        <v>407</v>
      </c>
      <c r="W397" t="s">
        <v>407</v>
      </c>
      <c r="X397" t="s">
        <v>407</v>
      </c>
      <c r="Y397" t="s">
        <v>407</v>
      </c>
      <c r="Z397" t="s">
        <v>407</v>
      </c>
      <c r="AA397" t="s">
        <v>407</v>
      </c>
      <c r="AB397" t="s">
        <v>407</v>
      </c>
      <c r="AC397" t="s">
        <v>1006</v>
      </c>
      <c r="AD397" t="s">
        <v>1005</v>
      </c>
      <c r="AE397">
        <v>10</v>
      </c>
      <c r="AF397">
        <v>6</v>
      </c>
      <c r="AG397">
        <v>3</v>
      </c>
      <c r="AH397" t="s">
        <v>410</v>
      </c>
      <c r="AJ397" t="s">
        <v>40</v>
      </c>
      <c r="AK397" t="s">
        <v>118</v>
      </c>
      <c r="AM397">
        <v>3599</v>
      </c>
      <c r="AN397">
        <v>2089</v>
      </c>
    </row>
    <row r="398" spans="1:40" x14ac:dyDescent="0.25">
      <c r="A398" t="s">
        <v>407</v>
      </c>
      <c r="B398" t="s">
        <v>407</v>
      </c>
      <c r="C398" t="s">
        <v>407</v>
      </c>
      <c r="D398" t="s">
        <v>407</v>
      </c>
      <c r="E398" t="s">
        <v>407</v>
      </c>
      <c r="F398" t="s">
        <v>407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407</v>
      </c>
      <c r="M398" t="s">
        <v>407</v>
      </c>
      <c r="N398" t="s">
        <v>407</v>
      </c>
      <c r="O398" t="s">
        <v>407</v>
      </c>
      <c r="P398" t="s">
        <v>407</v>
      </c>
      <c r="Q398" t="s">
        <v>407</v>
      </c>
      <c r="R398" t="s">
        <v>407</v>
      </c>
      <c r="S398" t="s">
        <v>407</v>
      </c>
      <c r="T398" t="s">
        <v>407</v>
      </c>
      <c r="U398" t="s">
        <v>407</v>
      </c>
      <c r="V398" t="s">
        <v>407</v>
      </c>
      <c r="W398" t="s">
        <v>407</v>
      </c>
      <c r="X398" t="s">
        <v>407</v>
      </c>
      <c r="Y398" t="s">
        <v>407</v>
      </c>
      <c r="Z398" t="s">
        <v>407</v>
      </c>
      <c r="AA398" t="s">
        <v>407</v>
      </c>
      <c r="AB398" t="s">
        <v>407</v>
      </c>
      <c r="AC398" t="s">
        <v>1006</v>
      </c>
      <c r="AD398" t="s">
        <v>1005</v>
      </c>
      <c r="AE398">
        <v>10</v>
      </c>
      <c r="AF398">
        <v>7</v>
      </c>
      <c r="AH398" t="s">
        <v>408</v>
      </c>
      <c r="AJ398" t="s">
        <v>37</v>
      </c>
      <c r="AK398" t="s">
        <v>115</v>
      </c>
      <c r="AM398">
        <v>2889</v>
      </c>
      <c r="AN398">
        <v>1179</v>
      </c>
    </row>
    <row r="399" spans="1:40" x14ac:dyDescent="0.25">
      <c r="A399" t="s">
        <v>407</v>
      </c>
      <c r="B399" t="s">
        <v>407</v>
      </c>
      <c r="C399" t="s">
        <v>407</v>
      </c>
      <c r="D399" t="s">
        <v>407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  <c r="K399" t="s">
        <v>407</v>
      </c>
      <c r="L399" t="s">
        <v>407</v>
      </c>
      <c r="M399" t="s">
        <v>407</v>
      </c>
      <c r="N399" t="s">
        <v>407</v>
      </c>
      <c r="O399" t="s">
        <v>407</v>
      </c>
      <c r="P399" t="s">
        <v>407</v>
      </c>
      <c r="Q399" t="s">
        <v>407</v>
      </c>
      <c r="R399" t="s">
        <v>407</v>
      </c>
      <c r="S399" t="s">
        <v>407</v>
      </c>
      <c r="T399" t="s">
        <v>407</v>
      </c>
      <c r="U399" t="s">
        <v>407</v>
      </c>
      <c r="V399" t="s">
        <v>407</v>
      </c>
      <c r="W399" t="s">
        <v>407</v>
      </c>
      <c r="X399" t="s">
        <v>407</v>
      </c>
      <c r="Y399" t="s">
        <v>407</v>
      </c>
      <c r="Z399" t="s">
        <v>407</v>
      </c>
      <c r="AA399" t="s">
        <v>407</v>
      </c>
      <c r="AB399" t="s">
        <v>407</v>
      </c>
      <c r="AC399" t="s">
        <v>1006</v>
      </c>
      <c r="AD399" t="s">
        <v>1005</v>
      </c>
      <c r="AE399">
        <v>10</v>
      </c>
      <c r="AF399">
        <v>8</v>
      </c>
      <c r="AG399">
        <v>3</v>
      </c>
      <c r="AH399" t="s">
        <v>410</v>
      </c>
      <c r="AJ399" t="s">
        <v>40</v>
      </c>
      <c r="AK399" t="s">
        <v>118</v>
      </c>
      <c r="AM399">
        <v>3987</v>
      </c>
      <c r="AN399">
        <v>1126</v>
      </c>
    </row>
    <row r="400" spans="1:40" x14ac:dyDescent="0.25">
      <c r="A400" t="s">
        <v>407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407</v>
      </c>
      <c r="S400" t="s">
        <v>407</v>
      </c>
      <c r="T400" t="s">
        <v>407</v>
      </c>
      <c r="U400" t="s">
        <v>407</v>
      </c>
      <c r="V400" t="s">
        <v>407</v>
      </c>
      <c r="W400" t="s">
        <v>407</v>
      </c>
      <c r="X400" t="s">
        <v>407</v>
      </c>
      <c r="Y400" t="s">
        <v>407</v>
      </c>
      <c r="Z400" t="s">
        <v>407</v>
      </c>
      <c r="AA400" t="s">
        <v>407</v>
      </c>
      <c r="AB400" t="s">
        <v>407</v>
      </c>
      <c r="AC400" t="s">
        <v>1006</v>
      </c>
      <c r="AD400" t="s">
        <v>1005</v>
      </c>
      <c r="AE400">
        <v>10</v>
      </c>
      <c r="AF400">
        <v>9</v>
      </c>
      <c r="AG400">
        <v>3</v>
      </c>
      <c r="AH400" t="s">
        <v>410</v>
      </c>
      <c r="AJ400" t="s">
        <v>40</v>
      </c>
      <c r="AK400" t="s">
        <v>118</v>
      </c>
      <c r="AM400">
        <v>2411</v>
      </c>
      <c r="AN400">
        <v>575</v>
      </c>
    </row>
    <row r="401" spans="1:40" x14ac:dyDescent="0.25">
      <c r="A401" t="s">
        <v>407</v>
      </c>
      <c r="B401" t="s">
        <v>407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  <c r="I401" t="s">
        <v>407</v>
      </c>
      <c r="J401" t="s">
        <v>407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407</v>
      </c>
      <c r="S401" t="s">
        <v>407</v>
      </c>
      <c r="T401" t="s">
        <v>407</v>
      </c>
      <c r="U401" t="s">
        <v>407</v>
      </c>
      <c r="V401" t="s">
        <v>407</v>
      </c>
      <c r="W401" t="s">
        <v>407</v>
      </c>
      <c r="X401" t="s">
        <v>407</v>
      </c>
      <c r="Y401" t="s">
        <v>407</v>
      </c>
      <c r="Z401" t="s">
        <v>407</v>
      </c>
      <c r="AA401" t="s">
        <v>407</v>
      </c>
      <c r="AB401" t="s">
        <v>407</v>
      </c>
      <c r="AC401" t="s">
        <v>1006</v>
      </c>
      <c r="AD401" t="s">
        <v>1005</v>
      </c>
      <c r="AE401">
        <v>10</v>
      </c>
      <c r="AF401">
        <v>10</v>
      </c>
      <c r="AH401" t="s">
        <v>493</v>
      </c>
      <c r="AJ401" t="s">
        <v>93</v>
      </c>
      <c r="AK401" t="s">
        <v>120</v>
      </c>
      <c r="AM401">
        <v>2527</v>
      </c>
      <c r="AN401">
        <v>2813</v>
      </c>
    </row>
    <row r="402" spans="1:40" x14ac:dyDescent="0.25">
      <c r="A402" t="s">
        <v>407</v>
      </c>
      <c r="B402" t="s">
        <v>407</v>
      </c>
      <c r="C402" t="s">
        <v>407</v>
      </c>
      <c r="D402" t="s">
        <v>407</v>
      </c>
      <c r="E402" t="s">
        <v>407</v>
      </c>
      <c r="F402" t="s">
        <v>407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407</v>
      </c>
      <c r="M402" t="s">
        <v>407</v>
      </c>
      <c r="N402" t="s">
        <v>407</v>
      </c>
      <c r="O402" t="s">
        <v>407</v>
      </c>
      <c r="P402" t="s">
        <v>407</v>
      </c>
      <c r="Q402" t="s">
        <v>407</v>
      </c>
      <c r="R402" t="s">
        <v>407</v>
      </c>
      <c r="S402" t="s">
        <v>407</v>
      </c>
      <c r="T402" t="s">
        <v>407</v>
      </c>
      <c r="U402" t="s">
        <v>407</v>
      </c>
      <c r="V402" t="s">
        <v>407</v>
      </c>
      <c r="W402" t="s">
        <v>407</v>
      </c>
      <c r="X402" t="s">
        <v>407</v>
      </c>
      <c r="Y402" t="s">
        <v>407</v>
      </c>
      <c r="Z402" t="s">
        <v>407</v>
      </c>
      <c r="AA402" t="s">
        <v>407</v>
      </c>
      <c r="AB402" t="s">
        <v>407</v>
      </c>
      <c r="AC402" t="s">
        <v>1008</v>
      </c>
      <c r="AD402" t="s">
        <v>1007</v>
      </c>
      <c r="AE402">
        <v>10</v>
      </c>
      <c r="AF402">
        <v>1</v>
      </c>
      <c r="AH402" t="s">
        <v>408</v>
      </c>
      <c r="AJ402" t="s">
        <v>37</v>
      </c>
      <c r="AK402" t="s">
        <v>115</v>
      </c>
      <c r="AM402">
        <v>1007</v>
      </c>
      <c r="AN402">
        <v>1694</v>
      </c>
    </row>
    <row r="403" spans="1:40" x14ac:dyDescent="0.25">
      <c r="A403" t="s">
        <v>407</v>
      </c>
      <c r="B403" t="s">
        <v>407</v>
      </c>
      <c r="C403" t="s">
        <v>407</v>
      </c>
      <c r="D403" t="s">
        <v>407</v>
      </c>
      <c r="E403" t="s">
        <v>407</v>
      </c>
      <c r="F403" t="s">
        <v>407</v>
      </c>
      <c r="G403" t="s">
        <v>407</v>
      </c>
      <c r="H403" t="s">
        <v>407</v>
      </c>
      <c r="I403" t="s">
        <v>407</v>
      </c>
      <c r="J403" t="s">
        <v>407</v>
      </c>
      <c r="K403" t="s">
        <v>407</v>
      </c>
      <c r="L403" t="s">
        <v>407</v>
      </c>
      <c r="M403" t="s">
        <v>407</v>
      </c>
      <c r="N403" t="s">
        <v>407</v>
      </c>
      <c r="O403" t="s">
        <v>407</v>
      </c>
      <c r="P403" t="s">
        <v>407</v>
      </c>
      <c r="Q403" t="s">
        <v>407</v>
      </c>
      <c r="R403" t="s">
        <v>407</v>
      </c>
      <c r="S403" t="s">
        <v>407</v>
      </c>
      <c r="T403" t="s">
        <v>407</v>
      </c>
      <c r="U403" t="s">
        <v>407</v>
      </c>
      <c r="V403" t="s">
        <v>407</v>
      </c>
      <c r="W403" t="s">
        <v>407</v>
      </c>
      <c r="X403" t="s">
        <v>407</v>
      </c>
      <c r="Y403" t="s">
        <v>407</v>
      </c>
      <c r="Z403" t="s">
        <v>407</v>
      </c>
      <c r="AA403" t="s">
        <v>407</v>
      </c>
      <c r="AB403" t="s">
        <v>407</v>
      </c>
      <c r="AC403" t="s">
        <v>1008</v>
      </c>
      <c r="AD403" t="s">
        <v>1007</v>
      </c>
      <c r="AE403">
        <v>10</v>
      </c>
      <c r="AF403">
        <v>2</v>
      </c>
      <c r="AH403" t="s">
        <v>408</v>
      </c>
      <c r="AJ403" t="s">
        <v>37</v>
      </c>
      <c r="AK403" t="s">
        <v>115</v>
      </c>
      <c r="AM403">
        <v>3259</v>
      </c>
      <c r="AN403">
        <v>2809</v>
      </c>
    </row>
    <row r="404" spans="1:40" x14ac:dyDescent="0.25">
      <c r="A404" t="s">
        <v>407</v>
      </c>
      <c r="B404" t="s">
        <v>407</v>
      </c>
      <c r="C404" t="s">
        <v>407</v>
      </c>
      <c r="D404" t="s">
        <v>407</v>
      </c>
      <c r="E404" t="s">
        <v>407</v>
      </c>
      <c r="F404" t="s">
        <v>407</v>
      </c>
      <c r="G404" t="s">
        <v>407</v>
      </c>
      <c r="H404" t="s">
        <v>407</v>
      </c>
      <c r="I404" t="s">
        <v>407</v>
      </c>
      <c r="J404" t="s">
        <v>407</v>
      </c>
      <c r="K404" t="s">
        <v>407</v>
      </c>
      <c r="L404" t="s">
        <v>407</v>
      </c>
      <c r="M404" t="s">
        <v>407</v>
      </c>
      <c r="N404" t="s">
        <v>407</v>
      </c>
      <c r="O404" t="s">
        <v>407</v>
      </c>
      <c r="P404" t="s">
        <v>407</v>
      </c>
      <c r="Q404" t="s">
        <v>407</v>
      </c>
      <c r="R404" t="s">
        <v>407</v>
      </c>
      <c r="S404" t="s">
        <v>407</v>
      </c>
      <c r="T404" t="s">
        <v>407</v>
      </c>
      <c r="U404" t="s">
        <v>407</v>
      </c>
      <c r="V404" t="s">
        <v>407</v>
      </c>
      <c r="W404" t="s">
        <v>407</v>
      </c>
      <c r="X404" t="s">
        <v>407</v>
      </c>
      <c r="Y404" t="s">
        <v>407</v>
      </c>
      <c r="Z404" t="s">
        <v>407</v>
      </c>
      <c r="AA404" t="s">
        <v>407</v>
      </c>
      <c r="AB404" t="s">
        <v>407</v>
      </c>
      <c r="AC404" t="s">
        <v>1008</v>
      </c>
      <c r="AD404" t="s">
        <v>1007</v>
      </c>
      <c r="AE404">
        <v>10</v>
      </c>
      <c r="AF404">
        <v>3</v>
      </c>
      <c r="AH404" t="s">
        <v>408</v>
      </c>
      <c r="AJ404" t="s">
        <v>37</v>
      </c>
      <c r="AK404" t="s">
        <v>115</v>
      </c>
      <c r="AM404">
        <v>3584</v>
      </c>
      <c r="AN404">
        <v>2626</v>
      </c>
    </row>
    <row r="405" spans="1:40" x14ac:dyDescent="0.25">
      <c r="A405" t="s">
        <v>407</v>
      </c>
      <c r="B405" t="s">
        <v>407</v>
      </c>
      <c r="C405" t="s">
        <v>407</v>
      </c>
      <c r="D405" t="s">
        <v>407</v>
      </c>
      <c r="E405" t="s">
        <v>407</v>
      </c>
      <c r="F405" t="s">
        <v>407</v>
      </c>
      <c r="G405" t="s">
        <v>407</v>
      </c>
      <c r="H405" t="s">
        <v>407</v>
      </c>
      <c r="I405" t="s">
        <v>407</v>
      </c>
      <c r="J405" t="s">
        <v>407</v>
      </c>
      <c r="K405" t="s">
        <v>407</v>
      </c>
      <c r="L405" t="s">
        <v>407</v>
      </c>
      <c r="M405" t="s">
        <v>407</v>
      </c>
      <c r="N405" t="s">
        <v>407</v>
      </c>
      <c r="O405" t="s">
        <v>407</v>
      </c>
      <c r="P405" t="s">
        <v>407</v>
      </c>
      <c r="Q405" t="s">
        <v>407</v>
      </c>
      <c r="R405" t="s">
        <v>407</v>
      </c>
      <c r="S405" t="s">
        <v>407</v>
      </c>
      <c r="T405" t="s">
        <v>407</v>
      </c>
      <c r="U405" t="s">
        <v>407</v>
      </c>
      <c r="V405" t="s">
        <v>407</v>
      </c>
      <c r="W405" t="s">
        <v>407</v>
      </c>
      <c r="X405" t="s">
        <v>407</v>
      </c>
      <c r="Y405" t="s">
        <v>407</v>
      </c>
      <c r="Z405" t="s">
        <v>407</v>
      </c>
      <c r="AA405" t="s">
        <v>407</v>
      </c>
      <c r="AB405" t="s">
        <v>407</v>
      </c>
      <c r="AC405" t="s">
        <v>1008</v>
      </c>
      <c r="AD405" t="s">
        <v>1007</v>
      </c>
      <c r="AE405">
        <v>10</v>
      </c>
      <c r="AF405">
        <v>4</v>
      </c>
      <c r="AG405">
        <v>1</v>
      </c>
      <c r="AH405" t="s">
        <v>447</v>
      </c>
      <c r="AJ405" t="s">
        <v>65</v>
      </c>
      <c r="AK405" t="s">
        <v>114</v>
      </c>
      <c r="AM405">
        <v>3207</v>
      </c>
      <c r="AN405">
        <v>1956</v>
      </c>
    </row>
    <row r="406" spans="1:40" x14ac:dyDescent="0.25">
      <c r="A406" t="s">
        <v>407</v>
      </c>
      <c r="B406" t="s">
        <v>407</v>
      </c>
      <c r="C406" t="s">
        <v>407</v>
      </c>
      <c r="D406" t="s">
        <v>407</v>
      </c>
      <c r="E406" t="s">
        <v>407</v>
      </c>
      <c r="F406" t="s">
        <v>407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407</v>
      </c>
      <c r="M406" t="s">
        <v>407</v>
      </c>
      <c r="N406" t="s">
        <v>407</v>
      </c>
      <c r="O406" t="s">
        <v>407</v>
      </c>
      <c r="P406" t="s">
        <v>407</v>
      </c>
      <c r="Q406" t="s">
        <v>407</v>
      </c>
      <c r="R406" t="s">
        <v>407</v>
      </c>
      <c r="S406" t="s">
        <v>407</v>
      </c>
      <c r="T406" t="s">
        <v>407</v>
      </c>
      <c r="U406" t="s">
        <v>407</v>
      </c>
      <c r="V406" t="s">
        <v>407</v>
      </c>
      <c r="W406" t="s">
        <v>407</v>
      </c>
      <c r="X406" t="s">
        <v>407</v>
      </c>
      <c r="Y406" t="s">
        <v>407</v>
      </c>
      <c r="Z406" t="s">
        <v>407</v>
      </c>
      <c r="AA406" t="s">
        <v>407</v>
      </c>
      <c r="AB406" t="s">
        <v>407</v>
      </c>
      <c r="AC406" t="s">
        <v>1008</v>
      </c>
      <c r="AD406" t="s">
        <v>1007</v>
      </c>
      <c r="AE406">
        <v>10</v>
      </c>
      <c r="AF406">
        <v>5</v>
      </c>
      <c r="AG406">
        <v>3</v>
      </c>
      <c r="AH406" t="s">
        <v>410</v>
      </c>
      <c r="AJ406" t="s">
        <v>40</v>
      </c>
      <c r="AK406" t="s">
        <v>118</v>
      </c>
      <c r="AM406">
        <v>3359</v>
      </c>
      <c r="AN406">
        <v>3411</v>
      </c>
    </row>
    <row r="407" spans="1:40" x14ac:dyDescent="0.25">
      <c r="A407" t="s">
        <v>407</v>
      </c>
      <c r="B407" t="s">
        <v>407</v>
      </c>
      <c r="C407" t="s">
        <v>407</v>
      </c>
      <c r="D407" t="s">
        <v>407</v>
      </c>
      <c r="E407" t="s">
        <v>407</v>
      </c>
      <c r="F407" t="s">
        <v>407</v>
      </c>
      <c r="G407" t="s">
        <v>407</v>
      </c>
      <c r="H407" t="s">
        <v>407</v>
      </c>
      <c r="I407" t="s">
        <v>407</v>
      </c>
      <c r="J407" t="s">
        <v>407</v>
      </c>
      <c r="K407" t="s">
        <v>407</v>
      </c>
      <c r="L407" t="s">
        <v>407</v>
      </c>
      <c r="M407" t="s">
        <v>407</v>
      </c>
      <c r="N407" t="s">
        <v>407</v>
      </c>
      <c r="O407" t="s">
        <v>407</v>
      </c>
      <c r="P407" t="s">
        <v>407</v>
      </c>
      <c r="Q407" t="s">
        <v>407</v>
      </c>
      <c r="R407" t="s">
        <v>407</v>
      </c>
      <c r="S407" t="s">
        <v>407</v>
      </c>
      <c r="T407" t="s">
        <v>407</v>
      </c>
      <c r="U407" t="s">
        <v>407</v>
      </c>
      <c r="V407" t="s">
        <v>407</v>
      </c>
      <c r="W407" t="s">
        <v>407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1008</v>
      </c>
      <c r="AD407" t="s">
        <v>1007</v>
      </c>
      <c r="AE407">
        <v>10</v>
      </c>
      <c r="AF407">
        <v>6</v>
      </c>
      <c r="AH407" t="s">
        <v>408</v>
      </c>
      <c r="AJ407" t="s">
        <v>37</v>
      </c>
      <c r="AK407" t="s">
        <v>115</v>
      </c>
      <c r="AM407">
        <v>1582</v>
      </c>
      <c r="AN407">
        <v>381</v>
      </c>
    </row>
    <row r="408" spans="1:40" x14ac:dyDescent="0.25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  <c r="L408" t="s">
        <v>407</v>
      </c>
      <c r="M408" t="s">
        <v>407</v>
      </c>
      <c r="N408" t="s">
        <v>407</v>
      </c>
      <c r="O408" t="s">
        <v>407</v>
      </c>
      <c r="P408" t="s">
        <v>407</v>
      </c>
      <c r="Q408" t="s">
        <v>407</v>
      </c>
      <c r="R408" t="s">
        <v>407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1008</v>
      </c>
      <c r="AD408" t="s">
        <v>1007</v>
      </c>
      <c r="AE408">
        <v>10</v>
      </c>
      <c r="AF408">
        <v>7</v>
      </c>
      <c r="AH408" t="s">
        <v>408</v>
      </c>
      <c r="AJ408" t="s">
        <v>37</v>
      </c>
      <c r="AK408" t="s">
        <v>115</v>
      </c>
      <c r="AM408">
        <v>1141</v>
      </c>
      <c r="AN408">
        <v>1914</v>
      </c>
    </row>
    <row r="409" spans="1:40" x14ac:dyDescent="0.25">
      <c r="A409" t="s">
        <v>407</v>
      </c>
      <c r="B409" t="s">
        <v>407</v>
      </c>
      <c r="C409" t="s">
        <v>407</v>
      </c>
      <c r="D409" t="s">
        <v>407</v>
      </c>
      <c r="E409" t="s">
        <v>407</v>
      </c>
      <c r="F409" t="s">
        <v>407</v>
      </c>
      <c r="G409" t="s">
        <v>407</v>
      </c>
      <c r="H409" t="s">
        <v>407</v>
      </c>
      <c r="I409" t="s">
        <v>407</v>
      </c>
      <c r="J409" t="s">
        <v>407</v>
      </c>
      <c r="K409" t="s">
        <v>407</v>
      </c>
      <c r="L409" t="s">
        <v>407</v>
      </c>
      <c r="M409" t="s">
        <v>407</v>
      </c>
      <c r="N409" t="s">
        <v>407</v>
      </c>
      <c r="O409" t="s">
        <v>407</v>
      </c>
      <c r="P409" t="s">
        <v>407</v>
      </c>
      <c r="Q409" t="s">
        <v>407</v>
      </c>
      <c r="R409" t="s">
        <v>407</v>
      </c>
      <c r="S409" t="s">
        <v>407</v>
      </c>
      <c r="T409" t="s">
        <v>407</v>
      </c>
      <c r="U409" t="s">
        <v>407</v>
      </c>
      <c r="V409" t="s">
        <v>407</v>
      </c>
      <c r="W409" t="s">
        <v>407</v>
      </c>
      <c r="X409" t="s">
        <v>407</v>
      </c>
      <c r="Y409" t="s">
        <v>407</v>
      </c>
      <c r="Z409" t="s">
        <v>407</v>
      </c>
      <c r="AA409" t="s">
        <v>407</v>
      </c>
      <c r="AB409" t="s">
        <v>407</v>
      </c>
      <c r="AC409" t="s">
        <v>1008</v>
      </c>
      <c r="AD409" t="s">
        <v>1007</v>
      </c>
      <c r="AE409">
        <v>10</v>
      </c>
      <c r="AF409">
        <v>8</v>
      </c>
      <c r="AH409" t="s">
        <v>408</v>
      </c>
      <c r="AJ409" t="s">
        <v>37</v>
      </c>
      <c r="AK409" t="s">
        <v>115</v>
      </c>
      <c r="AM409">
        <v>1014</v>
      </c>
      <c r="AN409">
        <v>389</v>
      </c>
    </row>
    <row r="410" spans="1:40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1008</v>
      </c>
      <c r="AD410" t="s">
        <v>1007</v>
      </c>
      <c r="AE410">
        <v>10</v>
      </c>
      <c r="AF410">
        <v>9</v>
      </c>
      <c r="AH410" t="s">
        <v>408</v>
      </c>
      <c r="AJ410" t="s">
        <v>37</v>
      </c>
      <c r="AK410" t="s">
        <v>115</v>
      </c>
      <c r="AM410">
        <v>2482</v>
      </c>
      <c r="AN410">
        <v>3404</v>
      </c>
    </row>
    <row r="411" spans="1:40" x14ac:dyDescent="0.25">
      <c r="A411" t="s">
        <v>407</v>
      </c>
      <c r="B411" t="s">
        <v>407</v>
      </c>
      <c r="C411" t="s">
        <v>407</v>
      </c>
      <c r="D411" t="s">
        <v>407</v>
      </c>
      <c r="E411" t="s">
        <v>407</v>
      </c>
      <c r="F411" t="s">
        <v>407</v>
      </c>
      <c r="G411" t="s">
        <v>407</v>
      </c>
      <c r="H411" t="s">
        <v>407</v>
      </c>
      <c r="I411" t="s">
        <v>407</v>
      </c>
      <c r="J411" t="s">
        <v>407</v>
      </c>
      <c r="K411" t="s">
        <v>407</v>
      </c>
      <c r="L411" t="s">
        <v>407</v>
      </c>
      <c r="M411" t="s">
        <v>407</v>
      </c>
      <c r="N411" t="s">
        <v>407</v>
      </c>
      <c r="O411" t="s">
        <v>407</v>
      </c>
      <c r="P411" t="s">
        <v>407</v>
      </c>
      <c r="Q411" t="s">
        <v>407</v>
      </c>
      <c r="R411" t="s">
        <v>407</v>
      </c>
      <c r="S411" t="s">
        <v>407</v>
      </c>
      <c r="T411" t="s">
        <v>407</v>
      </c>
      <c r="U411" t="s">
        <v>407</v>
      </c>
      <c r="V411" t="s">
        <v>407</v>
      </c>
      <c r="W411" t="s">
        <v>407</v>
      </c>
      <c r="X411" t="s">
        <v>407</v>
      </c>
      <c r="Y411" t="s">
        <v>407</v>
      </c>
      <c r="Z411" t="s">
        <v>407</v>
      </c>
      <c r="AA411" t="s">
        <v>407</v>
      </c>
      <c r="AB411" t="s">
        <v>407</v>
      </c>
      <c r="AC411" t="s">
        <v>1008</v>
      </c>
      <c r="AD411" t="s">
        <v>1007</v>
      </c>
      <c r="AE411">
        <v>10</v>
      </c>
      <c r="AF411">
        <v>10</v>
      </c>
      <c r="AH411" t="s">
        <v>408</v>
      </c>
      <c r="AJ411" t="s">
        <v>37</v>
      </c>
      <c r="AK411" t="s">
        <v>115</v>
      </c>
      <c r="AM411">
        <v>2219</v>
      </c>
      <c r="AN411">
        <v>3365</v>
      </c>
    </row>
    <row r="412" spans="1:40" x14ac:dyDescent="0.25">
      <c r="A412" t="s">
        <v>407</v>
      </c>
      <c r="B412" t="s">
        <v>407</v>
      </c>
      <c r="C412" t="s">
        <v>407</v>
      </c>
      <c r="D412" t="s">
        <v>407</v>
      </c>
      <c r="E412" t="s">
        <v>407</v>
      </c>
      <c r="F412" t="s">
        <v>407</v>
      </c>
      <c r="G412" t="s">
        <v>407</v>
      </c>
      <c r="H412" t="s">
        <v>407</v>
      </c>
      <c r="I412" t="s">
        <v>407</v>
      </c>
      <c r="J412" t="s">
        <v>407</v>
      </c>
      <c r="K412" t="s">
        <v>407</v>
      </c>
      <c r="L412" t="s">
        <v>407</v>
      </c>
      <c r="M412" t="s">
        <v>407</v>
      </c>
      <c r="N412" t="s">
        <v>407</v>
      </c>
      <c r="O412" t="s">
        <v>407</v>
      </c>
      <c r="P412" t="s">
        <v>407</v>
      </c>
      <c r="Q412" t="s">
        <v>407</v>
      </c>
      <c r="R412" t="s">
        <v>407</v>
      </c>
      <c r="S412" t="s">
        <v>407</v>
      </c>
      <c r="T412" t="s">
        <v>407</v>
      </c>
      <c r="U412" t="s">
        <v>407</v>
      </c>
      <c r="V412" t="s">
        <v>407</v>
      </c>
      <c r="W412" t="s">
        <v>407</v>
      </c>
      <c r="X412" t="s">
        <v>407</v>
      </c>
      <c r="Y412" t="s">
        <v>407</v>
      </c>
      <c r="Z412" t="s">
        <v>407</v>
      </c>
      <c r="AA412" t="s">
        <v>407</v>
      </c>
      <c r="AB412" t="s">
        <v>407</v>
      </c>
      <c r="AC412" t="s">
        <v>1010</v>
      </c>
      <c r="AD412" t="s">
        <v>1009</v>
      </c>
      <c r="AE412">
        <v>10</v>
      </c>
      <c r="AF412">
        <v>1</v>
      </c>
      <c r="AH412" t="s">
        <v>408</v>
      </c>
      <c r="AJ412" t="s">
        <v>37</v>
      </c>
      <c r="AK412" t="s">
        <v>115</v>
      </c>
      <c r="AM412">
        <v>4181</v>
      </c>
      <c r="AN412">
        <v>219</v>
      </c>
    </row>
    <row r="413" spans="1:40" x14ac:dyDescent="0.25">
      <c r="A413" t="s">
        <v>407</v>
      </c>
      <c r="B413" t="s">
        <v>407</v>
      </c>
      <c r="C413" t="s">
        <v>407</v>
      </c>
      <c r="D413" t="s">
        <v>407</v>
      </c>
      <c r="E413" t="s">
        <v>407</v>
      </c>
      <c r="F413" t="s">
        <v>407</v>
      </c>
      <c r="G413" t="s">
        <v>407</v>
      </c>
      <c r="H413" t="s">
        <v>407</v>
      </c>
      <c r="I413" t="s">
        <v>407</v>
      </c>
      <c r="J413" t="s">
        <v>407</v>
      </c>
      <c r="K413" t="s">
        <v>407</v>
      </c>
      <c r="L413" t="s">
        <v>407</v>
      </c>
      <c r="M413" t="s">
        <v>407</v>
      </c>
      <c r="N413" t="s">
        <v>407</v>
      </c>
      <c r="O413" t="s">
        <v>407</v>
      </c>
      <c r="P413" t="s">
        <v>407</v>
      </c>
      <c r="Q413" t="s">
        <v>407</v>
      </c>
      <c r="R413" t="s">
        <v>407</v>
      </c>
      <c r="S413" t="s">
        <v>407</v>
      </c>
      <c r="T413" t="s">
        <v>407</v>
      </c>
      <c r="U413" t="s">
        <v>407</v>
      </c>
      <c r="V413" t="s">
        <v>407</v>
      </c>
      <c r="W413" t="s">
        <v>407</v>
      </c>
      <c r="X413" t="s">
        <v>407</v>
      </c>
      <c r="Y413" t="s">
        <v>407</v>
      </c>
      <c r="Z413" t="s">
        <v>407</v>
      </c>
      <c r="AA413" t="s">
        <v>407</v>
      </c>
      <c r="AB413" t="s">
        <v>407</v>
      </c>
      <c r="AC413" t="s">
        <v>1010</v>
      </c>
      <c r="AD413" t="s">
        <v>1009</v>
      </c>
      <c r="AE413">
        <v>10</v>
      </c>
      <c r="AF413">
        <v>2</v>
      </c>
      <c r="AH413" t="s">
        <v>408</v>
      </c>
      <c r="AJ413" t="s">
        <v>37</v>
      </c>
      <c r="AK413" t="s">
        <v>115</v>
      </c>
      <c r="AM413">
        <v>3707</v>
      </c>
      <c r="AN413">
        <v>2148</v>
      </c>
    </row>
    <row r="414" spans="1:40" x14ac:dyDescent="0.25">
      <c r="A414" t="s">
        <v>407</v>
      </c>
      <c r="B414" t="s">
        <v>407</v>
      </c>
      <c r="C414" t="s">
        <v>407</v>
      </c>
      <c r="D414" t="s">
        <v>407</v>
      </c>
      <c r="E414" t="s">
        <v>407</v>
      </c>
      <c r="F414" t="s">
        <v>407</v>
      </c>
      <c r="G414" t="s">
        <v>407</v>
      </c>
      <c r="H414" t="s">
        <v>407</v>
      </c>
      <c r="I414" t="s">
        <v>407</v>
      </c>
      <c r="J414" t="s">
        <v>407</v>
      </c>
      <c r="K414" t="s">
        <v>407</v>
      </c>
      <c r="L414" t="s">
        <v>407</v>
      </c>
      <c r="M414" t="s">
        <v>407</v>
      </c>
      <c r="N414" t="s">
        <v>407</v>
      </c>
      <c r="O414" t="s">
        <v>407</v>
      </c>
      <c r="P414" t="s">
        <v>407</v>
      </c>
      <c r="Q414" t="s">
        <v>407</v>
      </c>
      <c r="R414" t="s">
        <v>407</v>
      </c>
      <c r="S414" t="s">
        <v>407</v>
      </c>
      <c r="T414" t="s">
        <v>407</v>
      </c>
      <c r="U414" t="s">
        <v>407</v>
      </c>
      <c r="V414" t="s">
        <v>407</v>
      </c>
      <c r="W414" t="s">
        <v>407</v>
      </c>
      <c r="X414" t="s">
        <v>407</v>
      </c>
      <c r="Y414" t="s">
        <v>407</v>
      </c>
      <c r="Z414" t="s">
        <v>407</v>
      </c>
      <c r="AA414" t="s">
        <v>407</v>
      </c>
      <c r="AB414" t="s">
        <v>407</v>
      </c>
      <c r="AC414" t="s">
        <v>1010</v>
      </c>
      <c r="AD414" t="s">
        <v>1009</v>
      </c>
      <c r="AE414">
        <v>10</v>
      </c>
      <c r="AF414">
        <v>3</v>
      </c>
      <c r="AH414" t="s">
        <v>411</v>
      </c>
      <c r="AJ414" t="s">
        <v>41</v>
      </c>
      <c r="AK414" t="s">
        <v>119</v>
      </c>
      <c r="AM414">
        <v>2177</v>
      </c>
      <c r="AN414">
        <v>405</v>
      </c>
    </row>
    <row r="415" spans="1:40" x14ac:dyDescent="0.25">
      <c r="A415" t="s">
        <v>407</v>
      </c>
      <c r="B415" t="s">
        <v>407</v>
      </c>
      <c r="C415" t="s">
        <v>407</v>
      </c>
      <c r="D415" t="s">
        <v>407</v>
      </c>
      <c r="E415" t="s">
        <v>407</v>
      </c>
      <c r="F415" t="s">
        <v>407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407</v>
      </c>
      <c r="P415" t="s">
        <v>407</v>
      </c>
      <c r="Q415" t="s">
        <v>407</v>
      </c>
      <c r="R415" t="s">
        <v>407</v>
      </c>
      <c r="S415" t="s">
        <v>407</v>
      </c>
      <c r="T415" t="s">
        <v>407</v>
      </c>
      <c r="U415" t="s">
        <v>407</v>
      </c>
      <c r="V415" t="s">
        <v>407</v>
      </c>
      <c r="W415" t="s">
        <v>407</v>
      </c>
      <c r="X415" t="s">
        <v>407</v>
      </c>
      <c r="Y415" t="s">
        <v>407</v>
      </c>
      <c r="Z415" t="s">
        <v>407</v>
      </c>
      <c r="AA415" t="s">
        <v>407</v>
      </c>
      <c r="AB415" t="s">
        <v>407</v>
      </c>
      <c r="AC415" t="s">
        <v>1010</v>
      </c>
      <c r="AD415" t="s">
        <v>1009</v>
      </c>
      <c r="AE415">
        <v>10</v>
      </c>
      <c r="AF415">
        <v>4</v>
      </c>
      <c r="AG415">
        <v>3</v>
      </c>
      <c r="AH415" t="s">
        <v>410</v>
      </c>
      <c r="AJ415" t="s">
        <v>40</v>
      </c>
      <c r="AK415" t="s">
        <v>118</v>
      </c>
      <c r="AM415">
        <v>1625</v>
      </c>
      <c r="AN415">
        <v>631</v>
      </c>
    </row>
    <row r="416" spans="1:40" x14ac:dyDescent="0.25">
      <c r="A416" t="s">
        <v>407</v>
      </c>
      <c r="B416" t="s">
        <v>407</v>
      </c>
      <c r="C416" t="s">
        <v>407</v>
      </c>
      <c r="D416" t="s">
        <v>407</v>
      </c>
      <c r="E416" t="s">
        <v>407</v>
      </c>
      <c r="F416" t="s">
        <v>407</v>
      </c>
      <c r="G416" t="s">
        <v>407</v>
      </c>
      <c r="H416" t="s">
        <v>407</v>
      </c>
      <c r="I416" t="s">
        <v>407</v>
      </c>
      <c r="J416" t="s">
        <v>407</v>
      </c>
      <c r="K416" t="s">
        <v>407</v>
      </c>
      <c r="L416" t="s">
        <v>407</v>
      </c>
      <c r="M416" t="s">
        <v>407</v>
      </c>
      <c r="N416" t="s">
        <v>407</v>
      </c>
      <c r="O416" t="s">
        <v>407</v>
      </c>
      <c r="P416" t="s">
        <v>407</v>
      </c>
      <c r="Q416" t="s">
        <v>407</v>
      </c>
      <c r="R416" t="s">
        <v>407</v>
      </c>
      <c r="S416" t="s">
        <v>407</v>
      </c>
      <c r="T416" t="s">
        <v>407</v>
      </c>
      <c r="U416" t="s">
        <v>407</v>
      </c>
      <c r="V416" t="s">
        <v>407</v>
      </c>
      <c r="W416" t="s">
        <v>407</v>
      </c>
      <c r="X416" t="s">
        <v>407</v>
      </c>
      <c r="Y416" t="s">
        <v>407</v>
      </c>
      <c r="Z416" t="s">
        <v>407</v>
      </c>
      <c r="AA416" t="s">
        <v>407</v>
      </c>
      <c r="AB416" t="s">
        <v>407</v>
      </c>
      <c r="AC416" t="s">
        <v>1010</v>
      </c>
      <c r="AD416" t="s">
        <v>1009</v>
      </c>
      <c r="AE416">
        <v>10</v>
      </c>
      <c r="AF416">
        <v>5</v>
      </c>
      <c r="AH416" t="s">
        <v>408</v>
      </c>
      <c r="AJ416" t="s">
        <v>37</v>
      </c>
      <c r="AK416" t="s">
        <v>115</v>
      </c>
      <c r="AM416">
        <v>1238</v>
      </c>
      <c r="AN416">
        <v>693</v>
      </c>
    </row>
    <row r="417" spans="1:40" x14ac:dyDescent="0.25">
      <c r="A417" t="s">
        <v>407</v>
      </c>
      <c r="B417" t="s">
        <v>407</v>
      </c>
      <c r="C417" t="s">
        <v>407</v>
      </c>
      <c r="D417" t="s">
        <v>407</v>
      </c>
      <c r="E417" t="s">
        <v>407</v>
      </c>
      <c r="F417" t="s">
        <v>407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407</v>
      </c>
      <c r="M417" t="s">
        <v>407</v>
      </c>
      <c r="N417" t="s">
        <v>407</v>
      </c>
      <c r="O417" t="s">
        <v>407</v>
      </c>
      <c r="P417" t="s">
        <v>407</v>
      </c>
      <c r="Q417" t="s">
        <v>407</v>
      </c>
      <c r="R417" t="s">
        <v>407</v>
      </c>
      <c r="S417" t="s">
        <v>407</v>
      </c>
      <c r="T417" t="s">
        <v>407</v>
      </c>
      <c r="U417" t="s">
        <v>407</v>
      </c>
      <c r="V417" t="s">
        <v>407</v>
      </c>
      <c r="W417" t="s">
        <v>407</v>
      </c>
      <c r="X417" t="s">
        <v>407</v>
      </c>
      <c r="Y417" t="s">
        <v>407</v>
      </c>
      <c r="Z417" t="s">
        <v>407</v>
      </c>
      <c r="AA417" t="s">
        <v>407</v>
      </c>
      <c r="AB417" t="s">
        <v>407</v>
      </c>
      <c r="AC417" t="s">
        <v>1010</v>
      </c>
      <c r="AD417" t="s">
        <v>1009</v>
      </c>
      <c r="AE417">
        <v>10</v>
      </c>
      <c r="AF417">
        <v>6</v>
      </c>
      <c r="AH417" t="s">
        <v>408</v>
      </c>
      <c r="AJ417" t="s">
        <v>37</v>
      </c>
      <c r="AK417" t="s">
        <v>115</v>
      </c>
      <c r="AM417">
        <v>1614</v>
      </c>
      <c r="AN417">
        <v>3125</v>
      </c>
    </row>
    <row r="418" spans="1:40" x14ac:dyDescent="0.25">
      <c r="A418" t="s">
        <v>407</v>
      </c>
      <c r="B418" t="s">
        <v>407</v>
      </c>
      <c r="C418" t="s">
        <v>407</v>
      </c>
      <c r="D418" t="s">
        <v>407</v>
      </c>
      <c r="E418" t="s">
        <v>407</v>
      </c>
      <c r="F418" t="s">
        <v>407</v>
      </c>
      <c r="G418" t="s">
        <v>407</v>
      </c>
      <c r="H418" t="s">
        <v>407</v>
      </c>
      <c r="I418" t="s">
        <v>407</v>
      </c>
      <c r="J418" t="s">
        <v>407</v>
      </c>
      <c r="K418" t="s">
        <v>407</v>
      </c>
      <c r="L418" t="s">
        <v>407</v>
      </c>
      <c r="M418" t="s">
        <v>407</v>
      </c>
      <c r="N418" t="s">
        <v>407</v>
      </c>
      <c r="O418" t="s">
        <v>407</v>
      </c>
      <c r="P418" t="s">
        <v>407</v>
      </c>
      <c r="Q418" t="s">
        <v>407</v>
      </c>
      <c r="R418" t="s">
        <v>407</v>
      </c>
      <c r="S418" t="s">
        <v>407</v>
      </c>
      <c r="T418" t="s">
        <v>407</v>
      </c>
      <c r="U418" t="s">
        <v>407</v>
      </c>
      <c r="V418" t="s">
        <v>407</v>
      </c>
      <c r="W418" t="s">
        <v>407</v>
      </c>
      <c r="X418" t="s">
        <v>407</v>
      </c>
      <c r="Y418" t="s">
        <v>407</v>
      </c>
      <c r="Z418" t="s">
        <v>407</v>
      </c>
      <c r="AA418" t="s">
        <v>407</v>
      </c>
      <c r="AB418" t="s">
        <v>407</v>
      </c>
      <c r="AC418" t="s">
        <v>1010</v>
      </c>
      <c r="AD418" t="s">
        <v>1009</v>
      </c>
      <c r="AE418">
        <v>10</v>
      </c>
      <c r="AF418">
        <v>7</v>
      </c>
      <c r="AG418">
        <v>3</v>
      </c>
      <c r="AH418" t="s">
        <v>410</v>
      </c>
      <c r="AJ418" t="s">
        <v>40</v>
      </c>
      <c r="AK418" t="s">
        <v>118</v>
      </c>
      <c r="AM418">
        <v>2257</v>
      </c>
      <c r="AN418">
        <v>1888</v>
      </c>
    </row>
    <row r="419" spans="1:40" x14ac:dyDescent="0.25">
      <c r="A419" t="s">
        <v>407</v>
      </c>
      <c r="B419" t="s">
        <v>407</v>
      </c>
      <c r="C419" t="s">
        <v>407</v>
      </c>
      <c r="D419" t="s">
        <v>407</v>
      </c>
      <c r="E419" t="s">
        <v>407</v>
      </c>
      <c r="F419" t="s">
        <v>407</v>
      </c>
      <c r="G419" t="s">
        <v>407</v>
      </c>
      <c r="H419" t="s">
        <v>407</v>
      </c>
      <c r="I419" t="s">
        <v>407</v>
      </c>
      <c r="J419" t="s">
        <v>407</v>
      </c>
      <c r="K419" t="s">
        <v>407</v>
      </c>
      <c r="L419" t="s">
        <v>407</v>
      </c>
      <c r="M419" t="s">
        <v>407</v>
      </c>
      <c r="N419" t="s">
        <v>407</v>
      </c>
      <c r="O419" t="s">
        <v>407</v>
      </c>
      <c r="P419" t="s">
        <v>407</v>
      </c>
      <c r="Q419" t="s">
        <v>407</v>
      </c>
      <c r="R419" t="s">
        <v>407</v>
      </c>
      <c r="S419" t="s">
        <v>407</v>
      </c>
      <c r="T419" t="s">
        <v>407</v>
      </c>
      <c r="U419" t="s">
        <v>407</v>
      </c>
      <c r="V419" t="s">
        <v>407</v>
      </c>
      <c r="W419" t="s">
        <v>407</v>
      </c>
      <c r="X419" t="s">
        <v>407</v>
      </c>
      <c r="Y419" t="s">
        <v>407</v>
      </c>
      <c r="Z419" t="s">
        <v>407</v>
      </c>
      <c r="AA419" t="s">
        <v>407</v>
      </c>
      <c r="AB419" t="s">
        <v>407</v>
      </c>
      <c r="AC419" t="s">
        <v>1010</v>
      </c>
      <c r="AD419" t="s">
        <v>1009</v>
      </c>
      <c r="AE419">
        <v>10</v>
      </c>
      <c r="AF419">
        <v>8</v>
      </c>
      <c r="AG419">
        <v>3</v>
      </c>
      <c r="AH419" t="s">
        <v>410</v>
      </c>
      <c r="AJ419" t="s">
        <v>40</v>
      </c>
      <c r="AK419" t="s">
        <v>118</v>
      </c>
      <c r="AM419">
        <v>1087</v>
      </c>
      <c r="AN419">
        <v>1873</v>
      </c>
    </row>
    <row r="420" spans="1:40" x14ac:dyDescent="0.25">
      <c r="A420" t="s">
        <v>407</v>
      </c>
      <c r="B420" t="s">
        <v>407</v>
      </c>
      <c r="C420" t="s">
        <v>407</v>
      </c>
      <c r="D420" t="s">
        <v>407</v>
      </c>
      <c r="E420" t="s">
        <v>407</v>
      </c>
      <c r="F420" t="s">
        <v>407</v>
      </c>
      <c r="G420" t="s">
        <v>407</v>
      </c>
      <c r="H420" t="s">
        <v>407</v>
      </c>
      <c r="I420" t="s">
        <v>407</v>
      </c>
      <c r="J420" t="s">
        <v>407</v>
      </c>
      <c r="K420" t="s">
        <v>407</v>
      </c>
      <c r="L420" t="s">
        <v>407</v>
      </c>
      <c r="M420" t="s">
        <v>407</v>
      </c>
      <c r="N420" t="s">
        <v>407</v>
      </c>
      <c r="O420" t="s">
        <v>407</v>
      </c>
      <c r="P420" t="s">
        <v>407</v>
      </c>
      <c r="Q420" t="s">
        <v>407</v>
      </c>
      <c r="R420" t="s">
        <v>407</v>
      </c>
      <c r="S420" t="s">
        <v>407</v>
      </c>
      <c r="T420" t="s">
        <v>407</v>
      </c>
      <c r="U420" t="s">
        <v>407</v>
      </c>
      <c r="V420" t="s">
        <v>407</v>
      </c>
      <c r="W420" t="s">
        <v>407</v>
      </c>
      <c r="X420" t="s">
        <v>407</v>
      </c>
      <c r="Y420" t="s">
        <v>407</v>
      </c>
      <c r="Z420" t="s">
        <v>407</v>
      </c>
      <c r="AA420" t="s">
        <v>407</v>
      </c>
      <c r="AB420" t="s">
        <v>407</v>
      </c>
      <c r="AC420" t="s">
        <v>1010</v>
      </c>
      <c r="AD420" t="s">
        <v>1009</v>
      </c>
      <c r="AE420">
        <v>10</v>
      </c>
      <c r="AF420">
        <v>9</v>
      </c>
      <c r="AH420" t="s">
        <v>411</v>
      </c>
      <c r="AJ420" t="s">
        <v>41</v>
      </c>
      <c r="AK420" t="s">
        <v>119</v>
      </c>
      <c r="AM420">
        <v>3623</v>
      </c>
      <c r="AN420">
        <v>2292</v>
      </c>
    </row>
    <row r="421" spans="1:40" x14ac:dyDescent="0.25">
      <c r="A421" t="s">
        <v>407</v>
      </c>
      <c r="B421" t="s">
        <v>407</v>
      </c>
      <c r="C421" t="s">
        <v>407</v>
      </c>
      <c r="D421" t="s">
        <v>407</v>
      </c>
      <c r="E421" t="s">
        <v>407</v>
      </c>
      <c r="F421" t="s">
        <v>407</v>
      </c>
      <c r="G421" t="s">
        <v>407</v>
      </c>
      <c r="H421" t="s">
        <v>407</v>
      </c>
      <c r="I421" t="s">
        <v>407</v>
      </c>
      <c r="J421" t="s">
        <v>407</v>
      </c>
      <c r="K421" t="s">
        <v>407</v>
      </c>
      <c r="L421" t="s">
        <v>407</v>
      </c>
      <c r="M421" t="s">
        <v>407</v>
      </c>
      <c r="N421" t="s">
        <v>407</v>
      </c>
      <c r="O421" t="s">
        <v>407</v>
      </c>
      <c r="P421" t="s">
        <v>407</v>
      </c>
      <c r="Q421" t="s">
        <v>407</v>
      </c>
      <c r="R421" t="s">
        <v>407</v>
      </c>
      <c r="S421" t="s">
        <v>407</v>
      </c>
      <c r="T421" t="s">
        <v>407</v>
      </c>
      <c r="U421" t="s">
        <v>407</v>
      </c>
      <c r="V421" t="s">
        <v>407</v>
      </c>
      <c r="W421" t="s">
        <v>407</v>
      </c>
      <c r="X421" t="s">
        <v>407</v>
      </c>
      <c r="Y421" t="s">
        <v>407</v>
      </c>
      <c r="Z421" t="s">
        <v>407</v>
      </c>
      <c r="AA421" t="s">
        <v>407</v>
      </c>
      <c r="AB421" t="s">
        <v>407</v>
      </c>
      <c r="AC421" t="s">
        <v>1010</v>
      </c>
      <c r="AD421" t="s">
        <v>1009</v>
      </c>
      <c r="AE421">
        <v>10</v>
      </c>
      <c r="AF421">
        <v>10</v>
      </c>
      <c r="AH421" t="s">
        <v>408</v>
      </c>
      <c r="AJ421" t="s">
        <v>37</v>
      </c>
      <c r="AK421" t="s">
        <v>115</v>
      </c>
      <c r="AM421">
        <v>3809</v>
      </c>
      <c r="AN421">
        <v>2276</v>
      </c>
    </row>
    <row r="422" spans="1:40" x14ac:dyDescent="0.25">
      <c r="A422" t="s">
        <v>407</v>
      </c>
      <c r="B422" t="s">
        <v>407</v>
      </c>
      <c r="C422" t="s">
        <v>407</v>
      </c>
      <c r="D422" t="s">
        <v>407</v>
      </c>
      <c r="E422" t="s">
        <v>407</v>
      </c>
      <c r="F422" t="s">
        <v>407</v>
      </c>
      <c r="G422" t="s">
        <v>407</v>
      </c>
      <c r="H422" t="s">
        <v>407</v>
      </c>
      <c r="I422" t="s">
        <v>407</v>
      </c>
      <c r="J422" t="s">
        <v>407</v>
      </c>
      <c r="K422" t="s">
        <v>407</v>
      </c>
      <c r="L422" t="s">
        <v>407</v>
      </c>
      <c r="M422" t="s">
        <v>407</v>
      </c>
      <c r="N422" t="s">
        <v>407</v>
      </c>
      <c r="O422" t="s">
        <v>407</v>
      </c>
      <c r="P422" t="s">
        <v>407</v>
      </c>
      <c r="Q422" t="s">
        <v>407</v>
      </c>
      <c r="R422" t="s">
        <v>407</v>
      </c>
      <c r="S422" t="s">
        <v>407</v>
      </c>
      <c r="T422" t="s">
        <v>407</v>
      </c>
      <c r="U422" t="s">
        <v>407</v>
      </c>
      <c r="V422" t="s">
        <v>407</v>
      </c>
      <c r="W422" t="s">
        <v>407</v>
      </c>
      <c r="X422" t="s">
        <v>407</v>
      </c>
      <c r="Y422" t="s">
        <v>407</v>
      </c>
      <c r="Z422" t="s">
        <v>407</v>
      </c>
      <c r="AA422" t="s">
        <v>407</v>
      </c>
      <c r="AB422" t="s">
        <v>407</v>
      </c>
      <c r="AC422" t="s">
        <v>1012</v>
      </c>
      <c r="AD422" t="s">
        <v>1011</v>
      </c>
      <c r="AE422">
        <v>10</v>
      </c>
      <c r="AF422">
        <v>1</v>
      </c>
      <c r="AH422" t="s">
        <v>408</v>
      </c>
      <c r="AJ422" t="s">
        <v>37</v>
      </c>
      <c r="AK422" t="s">
        <v>115</v>
      </c>
      <c r="AM422">
        <v>2398</v>
      </c>
      <c r="AN422">
        <v>874</v>
      </c>
    </row>
    <row r="423" spans="1:40" x14ac:dyDescent="0.25">
      <c r="A423" t="s">
        <v>407</v>
      </c>
      <c r="B423" t="s">
        <v>407</v>
      </c>
      <c r="C423" t="s">
        <v>407</v>
      </c>
      <c r="D423" t="s">
        <v>407</v>
      </c>
      <c r="E423" t="s">
        <v>407</v>
      </c>
      <c r="F423" t="s">
        <v>407</v>
      </c>
      <c r="G423" t="s">
        <v>407</v>
      </c>
      <c r="H423" t="s">
        <v>407</v>
      </c>
      <c r="I423" t="s">
        <v>407</v>
      </c>
      <c r="J423" t="s">
        <v>407</v>
      </c>
      <c r="K423" t="s">
        <v>407</v>
      </c>
      <c r="L423" t="s">
        <v>407</v>
      </c>
      <c r="M423" t="s">
        <v>407</v>
      </c>
      <c r="N423" t="s">
        <v>407</v>
      </c>
      <c r="O423" t="s">
        <v>407</v>
      </c>
      <c r="P423" t="s">
        <v>407</v>
      </c>
      <c r="Q423" t="s">
        <v>407</v>
      </c>
      <c r="R423" t="s">
        <v>407</v>
      </c>
      <c r="S423" t="s">
        <v>407</v>
      </c>
      <c r="T423" t="s">
        <v>407</v>
      </c>
      <c r="U423" t="s">
        <v>407</v>
      </c>
      <c r="V423" t="s">
        <v>407</v>
      </c>
      <c r="W423" t="s">
        <v>407</v>
      </c>
      <c r="X423" t="s">
        <v>407</v>
      </c>
      <c r="Y423" t="s">
        <v>407</v>
      </c>
      <c r="Z423" t="s">
        <v>407</v>
      </c>
      <c r="AA423" t="s">
        <v>407</v>
      </c>
      <c r="AB423" t="s">
        <v>407</v>
      </c>
      <c r="AC423" t="s">
        <v>1012</v>
      </c>
      <c r="AD423" t="s">
        <v>1011</v>
      </c>
      <c r="AE423">
        <v>10</v>
      </c>
      <c r="AF423">
        <v>2</v>
      </c>
      <c r="AH423" t="s">
        <v>408</v>
      </c>
      <c r="AJ423" t="s">
        <v>37</v>
      </c>
      <c r="AK423" t="s">
        <v>115</v>
      </c>
      <c r="AM423">
        <v>2409</v>
      </c>
      <c r="AN423">
        <v>1328</v>
      </c>
    </row>
    <row r="424" spans="1:40" x14ac:dyDescent="0.25">
      <c r="A424" t="s">
        <v>407</v>
      </c>
      <c r="B424" t="s">
        <v>407</v>
      </c>
      <c r="C424" t="s">
        <v>407</v>
      </c>
      <c r="D424" t="s">
        <v>407</v>
      </c>
      <c r="E424" t="s">
        <v>407</v>
      </c>
      <c r="F424" t="s">
        <v>407</v>
      </c>
      <c r="G424" t="s">
        <v>407</v>
      </c>
      <c r="H424" t="s">
        <v>407</v>
      </c>
      <c r="I424" t="s">
        <v>407</v>
      </c>
      <c r="J424" t="s">
        <v>407</v>
      </c>
      <c r="K424" t="s">
        <v>407</v>
      </c>
      <c r="L424" t="s">
        <v>407</v>
      </c>
      <c r="M424" t="s">
        <v>407</v>
      </c>
      <c r="N424" t="s">
        <v>407</v>
      </c>
      <c r="O424" t="s">
        <v>407</v>
      </c>
      <c r="P424" t="s">
        <v>407</v>
      </c>
      <c r="Q424" t="s">
        <v>407</v>
      </c>
      <c r="R424" t="s">
        <v>407</v>
      </c>
      <c r="S424" t="s">
        <v>407</v>
      </c>
      <c r="T424" t="s">
        <v>407</v>
      </c>
      <c r="U424" t="s">
        <v>407</v>
      </c>
      <c r="V424" t="s">
        <v>407</v>
      </c>
      <c r="W424" t="s">
        <v>407</v>
      </c>
      <c r="X424" t="s">
        <v>407</v>
      </c>
      <c r="Y424" t="s">
        <v>407</v>
      </c>
      <c r="Z424" t="s">
        <v>407</v>
      </c>
      <c r="AA424" t="s">
        <v>407</v>
      </c>
      <c r="AB424" t="s">
        <v>407</v>
      </c>
      <c r="AC424" t="s">
        <v>1012</v>
      </c>
      <c r="AD424" t="s">
        <v>1011</v>
      </c>
      <c r="AE424">
        <v>10</v>
      </c>
      <c r="AF424">
        <v>3</v>
      </c>
      <c r="AH424" t="s">
        <v>408</v>
      </c>
      <c r="AJ424" t="s">
        <v>37</v>
      </c>
      <c r="AK424" t="s">
        <v>115</v>
      </c>
      <c r="AM424">
        <v>3271</v>
      </c>
      <c r="AN424">
        <v>967</v>
      </c>
    </row>
    <row r="425" spans="1:40" x14ac:dyDescent="0.25">
      <c r="A425" t="s">
        <v>407</v>
      </c>
      <c r="B425" t="s">
        <v>407</v>
      </c>
      <c r="C425" t="s">
        <v>407</v>
      </c>
      <c r="D425" t="s">
        <v>407</v>
      </c>
      <c r="E425" t="s">
        <v>407</v>
      </c>
      <c r="F425" t="s">
        <v>407</v>
      </c>
      <c r="G425" t="s">
        <v>407</v>
      </c>
      <c r="H425" t="s">
        <v>407</v>
      </c>
      <c r="I425" t="s">
        <v>407</v>
      </c>
      <c r="J425" t="s">
        <v>407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t="s">
        <v>407</v>
      </c>
      <c r="U425" t="s">
        <v>407</v>
      </c>
      <c r="V425" t="s">
        <v>407</v>
      </c>
      <c r="W425" t="s">
        <v>407</v>
      </c>
      <c r="X425" t="s">
        <v>407</v>
      </c>
      <c r="Y425" t="s">
        <v>407</v>
      </c>
      <c r="Z425" t="s">
        <v>407</v>
      </c>
      <c r="AA425" t="s">
        <v>407</v>
      </c>
      <c r="AB425" t="s">
        <v>407</v>
      </c>
      <c r="AC425" t="s">
        <v>1012</v>
      </c>
      <c r="AD425" t="s">
        <v>1011</v>
      </c>
      <c r="AE425">
        <v>10</v>
      </c>
      <c r="AF425">
        <v>4</v>
      </c>
      <c r="AH425" t="s">
        <v>408</v>
      </c>
      <c r="AJ425" t="s">
        <v>37</v>
      </c>
      <c r="AK425" t="s">
        <v>115</v>
      </c>
      <c r="AM425">
        <v>3529</v>
      </c>
      <c r="AN425">
        <v>2722</v>
      </c>
    </row>
    <row r="426" spans="1:40" x14ac:dyDescent="0.25">
      <c r="A426" t="s">
        <v>407</v>
      </c>
      <c r="B426" t="s">
        <v>407</v>
      </c>
      <c r="C426" t="s">
        <v>407</v>
      </c>
      <c r="D426" t="s">
        <v>407</v>
      </c>
      <c r="E426" t="s">
        <v>407</v>
      </c>
      <c r="F426" t="s">
        <v>407</v>
      </c>
      <c r="G426" t="s">
        <v>407</v>
      </c>
      <c r="H426" t="s">
        <v>407</v>
      </c>
      <c r="I426" t="s">
        <v>407</v>
      </c>
      <c r="J426" t="s">
        <v>407</v>
      </c>
      <c r="K426" t="s">
        <v>407</v>
      </c>
      <c r="L426" t="s">
        <v>407</v>
      </c>
      <c r="M426" t="s">
        <v>407</v>
      </c>
      <c r="N426" t="s">
        <v>407</v>
      </c>
      <c r="O426" t="s">
        <v>407</v>
      </c>
      <c r="P426" t="s">
        <v>407</v>
      </c>
      <c r="Q426" t="s">
        <v>407</v>
      </c>
      <c r="R426" t="s">
        <v>407</v>
      </c>
      <c r="S426" t="s">
        <v>407</v>
      </c>
      <c r="T426" t="s">
        <v>407</v>
      </c>
      <c r="U426" t="s">
        <v>407</v>
      </c>
      <c r="V426" t="s">
        <v>407</v>
      </c>
      <c r="W426" t="s">
        <v>407</v>
      </c>
      <c r="X426" t="s">
        <v>407</v>
      </c>
      <c r="Y426" t="s">
        <v>407</v>
      </c>
      <c r="Z426" t="s">
        <v>407</v>
      </c>
      <c r="AA426" t="s">
        <v>407</v>
      </c>
      <c r="AB426" t="s">
        <v>407</v>
      </c>
      <c r="AC426" t="s">
        <v>1012</v>
      </c>
      <c r="AD426" t="s">
        <v>1011</v>
      </c>
      <c r="AE426">
        <v>10</v>
      </c>
      <c r="AF426">
        <v>5</v>
      </c>
      <c r="AH426" t="s">
        <v>408</v>
      </c>
      <c r="AJ426" t="s">
        <v>37</v>
      </c>
      <c r="AK426" t="s">
        <v>115</v>
      </c>
      <c r="AM426">
        <v>2580</v>
      </c>
      <c r="AN426">
        <v>378</v>
      </c>
    </row>
    <row r="427" spans="1:40" x14ac:dyDescent="0.25">
      <c r="A427" t="s">
        <v>407</v>
      </c>
      <c r="B427" t="s">
        <v>407</v>
      </c>
      <c r="C427" t="s">
        <v>407</v>
      </c>
      <c r="D427" t="s">
        <v>407</v>
      </c>
      <c r="E427" t="s">
        <v>407</v>
      </c>
      <c r="F427" t="s">
        <v>407</v>
      </c>
      <c r="G427" t="s">
        <v>407</v>
      </c>
      <c r="H427" t="s">
        <v>407</v>
      </c>
      <c r="I427" t="s">
        <v>407</v>
      </c>
      <c r="J427" t="s">
        <v>407</v>
      </c>
      <c r="K427" t="s">
        <v>407</v>
      </c>
      <c r="L427" t="s">
        <v>407</v>
      </c>
      <c r="M427" t="s">
        <v>407</v>
      </c>
      <c r="N427" t="s">
        <v>407</v>
      </c>
      <c r="O427" t="s">
        <v>407</v>
      </c>
      <c r="P427" t="s">
        <v>407</v>
      </c>
      <c r="Q427" t="s">
        <v>407</v>
      </c>
      <c r="R427" t="s">
        <v>407</v>
      </c>
      <c r="S427" t="s">
        <v>407</v>
      </c>
      <c r="T427" t="s">
        <v>407</v>
      </c>
      <c r="U427" t="s">
        <v>407</v>
      </c>
      <c r="V427" t="s">
        <v>407</v>
      </c>
      <c r="W427" t="s">
        <v>407</v>
      </c>
      <c r="X427" t="s">
        <v>407</v>
      </c>
      <c r="Y427" t="s">
        <v>407</v>
      </c>
      <c r="Z427" t="s">
        <v>407</v>
      </c>
      <c r="AA427" t="s">
        <v>407</v>
      </c>
      <c r="AB427" t="s">
        <v>407</v>
      </c>
      <c r="AC427" t="s">
        <v>1012</v>
      </c>
      <c r="AD427" t="s">
        <v>1011</v>
      </c>
      <c r="AE427">
        <v>10</v>
      </c>
      <c r="AF427">
        <v>6</v>
      </c>
      <c r="AH427" t="s">
        <v>408</v>
      </c>
      <c r="AJ427" t="s">
        <v>37</v>
      </c>
      <c r="AK427" t="s">
        <v>115</v>
      </c>
      <c r="AM427">
        <v>3977</v>
      </c>
      <c r="AN427">
        <v>3113</v>
      </c>
    </row>
    <row r="428" spans="1:40" x14ac:dyDescent="0.25">
      <c r="A428" t="s">
        <v>407</v>
      </c>
      <c r="B428" t="s">
        <v>407</v>
      </c>
      <c r="C428" t="s">
        <v>407</v>
      </c>
      <c r="D428" t="s">
        <v>407</v>
      </c>
      <c r="E428" t="s">
        <v>407</v>
      </c>
      <c r="F428" t="s">
        <v>407</v>
      </c>
      <c r="G428" t="s">
        <v>407</v>
      </c>
      <c r="H428" t="s">
        <v>407</v>
      </c>
      <c r="I428" t="s">
        <v>407</v>
      </c>
      <c r="J428" t="s">
        <v>407</v>
      </c>
      <c r="K428" t="s">
        <v>407</v>
      </c>
      <c r="L428" t="s">
        <v>407</v>
      </c>
      <c r="M428" t="s">
        <v>407</v>
      </c>
      <c r="N428" t="s">
        <v>407</v>
      </c>
      <c r="O428" t="s">
        <v>407</v>
      </c>
      <c r="P428" t="s">
        <v>407</v>
      </c>
      <c r="Q428" t="s">
        <v>407</v>
      </c>
      <c r="R428" t="s">
        <v>407</v>
      </c>
      <c r="S428" t="s">
        <v>407</v>
      </c>
      <c r="T428" t="s">
        <v>407</v>
      </c>
      <c r="U428" t="s">
        <v>407</v>
      </c>
      <c r="V428" t="s">
        <v>407</v>
      </c>
      <c r="W428" t="s">
        <v>407</v>
      </c>
      <c r="X428" t="s">
        <v>407</v>
      </c>
      <c r="Y428" t="s">
        <v>407</v>
      </c>
      <c r="Z428" t="s">
        <v>407</v>
      </c>
      <c r="AA428" t="s">
        <v>407</v>
      </c>
      <c r="AB428" t="s">
        <v>407</v>
      </c>
      <c r="AC428" t="s">
        <v>1012</v>
      </c>
      <c r="AD428" t="s">
        <v>1011</v>
      </c>
      <c r="AE428">
        <v>10</v>
      </c>
      <c r="AF428">
        <v>7</v>
      </c>
      <c r="AG428">
        <v>3</v>
      </c>
      <c r="AH428" t="s">
        <v>410</v>
      </c>
      <c r="AJ428" t="s">
        <v>40</v>
      </c>
      <c r="AK428" t="s">
        <v>118</v>
      </c>
      <c r="AM428">
        <v>3576</v>
      </c>
      <c r="AN428">
        <v>2243</v>
      </c>
    </row>
    <row r="429" spans="1:40" x14ac:dyDescent="0.25">
      <c r="A429" t="s">
        <v>407</v>
      </c>
      <c r="B429" t="s">
        <v>407</v>
      </c>
      <c r="C429" t="s">
        <v>407</v>
      </c>
      <c r="D429" t="s">
        <v>407</v>
      </c>
      <c r="E429" t="s">
        <v>407</v>
      </c>
      <c r="F429" t="s">
        <v>407</v>
      </c>
      <c r="G429" t="s">
        <v>407</v>
      </c>
      <c r="H429" t="s">
        <v>407</v>
      </c>
      <c r="I429" t="s">
        <v>407</v>
      </c>
      <c r="J429" t="s">
        <v>407</v>
      </c>
      <c r="K429" t="s">
        <v>407</v>
      </c>
      <c r="L429" t="s">
        <v>407</v>
      </c>
      <c r="M429" t="s">
        <v>407</v>
      </c>
      <c r="N429" t="s">
        <v>407</v>
      </c>
      <c r="O429" t="s">
        <v>407</v>
      </c>
      <c r="P429" t="s">
        <v>407</v>
      </c>
      <c r="Q429" t="s">
        <v>407</v>
      </c>
      <c r="R429" t="s">
        <v>407</v>
      </c>
      <c r="S429" t="s">
        <v>407</v>
      </c>
      <c r="T429" t="s">
        <v>407</v>
      </c>
      <c r="U429" t="s">
        <v>407</v>
      </c>
      <c r="V429" t="s">
        <v>407</v>
      </c>
      <c r="W429" t="s">
        <v>407</v>
      </c>
      <c r="X429" t="s">
        <v>407</v>
      </c>
      <c r="Y429" t="s">
        <v>407</v>
      </c>
      <c r="Z429" t="s">
        <v>407</v>
      </c>
      <c r="AA429" t="s">
        <v>407</v>
      </c>
      <c r="AB429" t="s">
        <v>407</v>
      </c>
      <c r="AC429" t="s">
        <v>1012</v>
      </c>
      <c r="AD429" t="s">
        <v>1011</v>
      </c>
      <c r="AE429">
        <v>10</v>
      </c>
      <c r="AF429">
        <v>8</v>
      </c>
      <c r="AH429" t="s">
        <v>411</v>
      </c>
      <c r="AJ429" t="s">
        <v>41</v>
      </c>
      <c r="AK429" t="s">
        <v>119</v>
      </c>
      <c r="AM429">
        <v>1489</v>
      </c>
      <c r="AN429">
        <v>2231</v>
      </c>
    </row>
    <row r="430" spans="1:40" x14ac:dyDescent="0.25">
      <c r="A430" t="s">
        <v>407</v>
      </c>
      <c r="B430" t="s">
        <v>407</v>
      </c>
      <c r="C430" t="s">
        <v>407</v>
      </c>
      <c r="D430" t="s">
        <v>407</v>
      </c>
      <c r="E430" t="s">
        <v>407</v>
      </c>
      <c r="F430" t="s">
        <v>407</v>
      </c>
      <c r="G430" t="s">
        <v>407</v>
      </c>
      <c r="H430" t="s">
        <v>407</v>
      </c>
      <c r="I430" t="s">
        <v>407</v>
      </c>
      <c r="J430" t="s">
        <v>407</v>
      </c>
      <c r="K430" t="s">
        <v>407</v>
      </c>
      <c r="L430" t="s">
        <v>407</v>
      </c>
      <c r="M430" t="s">
        <v>407</v>
      </c>
      <c r="N430" t="s">
        <v>407</v>
      </c>
      <c r="O430" t="s">
        <v>407</v>
      </c>
      <c r="P430" t="s">
        <v>407</v>
      </c>
      <c r="Q430" t="s">
        <v>407</v>
      </c>
      <c r="R430" t="s">
        <v>407</v>
      </c>
      <c r="S430" t="s">
        <v>407</v>
      </c>
      <c r="T430" t="s">
        <v>407</v>
      </c>
      <c r="U430" t="s">
        <v>407</v>
      </c>
      <c r="V430" t="s">
        <v>407</v>
      </c>
      <c r="W430" t="s">
        <v>407</v>
      </c>
      <c r="X430" t="s">
        <v>407</v>
      </c>
      <c r="Y430" t="s">
        <v>407</v>
      </c>
      <c r="Z430" t="s">
        <v>407</v>
      </c>
      <c r="AA430" t="s">
        <v>407</v>
      </c>
      <c r="AB430" t="s">
        <v>407</v>
      </c>
      <c r="AC430" t="s">
        <v>1012</v>
      </c>
      <c r="AD430" t="s">
        <v>1011</v>
      </c>
      <c r="AE430">
        <v>10</v>
      </c>
      <c r="AF430">
        <v>9</v>
      </c>
      <c r="AG430">
        <v>1</v>
      </c>
      <c r="AH430" t="s">
        <v>412</v>
      </c>
      <c r="AJ430" t="s">
        <v>42</v>
      </c>
      <c r="AK430" t="s">
        <v>114</v>
      </c>
      <c r="AM430">
        <v>2227</v>
      </c>
      <c r="AN430">
        <v>2538</v>
      </c>
    </row>
    <row r="431" spans="1:40" x14ac:dyDescent="0.25">
      <c r="A431" t="s">
        <v>407</v>
      </c>
      <c r="B431" t="s">
        <v>407</v>
      </c>
      <c r="C431" t="s">
        <v>407</v>
      </c>
      <c r="D431" t="s">
        <v>407</v>
      </c>
      <c r="E431" t="s">
        <v>407</v>
      </c>
      <c r="F431" t="s">
        <v>407</v>
      </c>
      <c r="G431" t="s">
        <v>407</v>
      </c>
      <c r="H431" t="s">
        <v>407</v>
      </c>
      <c r="I431" t="s">
        <v>407</v>
      </c>
      <c r="J431" t="s">
        <v>407</v>
      </c>
      <c r="K431" t="s">
        <v>407</v>
      </c>
      <c r="L431" t="s">
        <v>407</v>
      </c>
      <c r="M431" t="s">
        <v>407</v>
      </c>
      <c r="N431" t="s">
        <v>407</v>
      </c>
      <c r="O431" t="s">
        <v>407</v>
      </c>
      <c r="P431" t="s">
        <v>407</v>
      </c>
      <c r="Q431" t="s">
        <v>407</v>
      </c>
      <c r="R431" t="s">
        <v>407</v>
      </c>
      <c r="S431" t="s">
        <v>407</v>
      </c>
      <c r="T431" t="s">
        <v>407</v>
      </c>
      <c r="U431" t="s">
        <v>407</v>
      </c>
      <c r="V431" t="s">
        <v>407</v>
      </c>
      <c r="W431" t="s">
        <v>407</v>
      </c>
      <c r="X431" t="s">
        <v>407</v>
      </c>
      <c r="Y431" t="s">
        <v>407</v>
      </c>
      <c r="Z431" t="s">
        <v>407</v>
      </c>
      <c r="AA431" t="s">
        <v>407</v>
      </c>
      <c r="AB431" t="s">
        <v>407</v>
      </c>
      <c r="AC431" t="s">
        <v>1012</v>
      </c>
      <c r="AD431" t="s">
        <v>1011</v>
      </c>
      <c r="AE431">
        <v>10</v>
      </c>
      <c r="AF431">
        <v>10</v>
      </c>
      <c r="AH431" t="s">
        <v>408</v>
      </c>
      <c r="AJ431" t="s">
        <v>37</v>
      </c>
      <c r="AK431" t="s">
        <v>115</v>
      </c>
      <c r="AM431">
        <v>1719</v>
      </c>
      <c r="AN431">
        <v>3199</v>
      </c>
    </row>
    <row r="432" spans="1:40" x14ac:dyDescent="0.25">
      <c r="A432" t="s">
        <v>407</v>
      </c>
      <c r="B432" t="s">
        <v>407</v>
      </c>
      <c r="C432" t="s">
        <v>407</v>
      </c>
      <c r="D432" t="s">
        <v>407</v>
      </c>
      <c r="E432" t="s">
        <v>407</v>
      </c>
      <c r="F432" t="s">
        <v>407</v>
      </c>
      <c r="G432" t="s">
        <v>407</v>
      </c>
      <c r="H432" t="s">
        <v>407</v>
      </c>
      <c r="I432" t="s">
        <v>407</v>
      </c>
      <c r="J432" t="s">
        <v>407</v>
      </c>
      <c r="K432" t="s">
        <v>407</v>
      </c>
      <c r="L432" t="s">
        <v>407</v>
      </c>
      <c r="M432" t="s">
        <v>407</v>
      </c>
      <c r="N432" t="s">
        <v>407</v>
      </c>
      <c r="O432" t="s">
        <v>407</v>
      </c>
      <c r="P432" t="s">
        <v>407</v>
      </c>
      <c r="Q432" t="s">
        <v>407</v>
      </c>
      <c r="R432" t="s">
        <v>407</v>
      </c>
      <c r="S432" t="s">
        <v>407</v>
      </c>
      <c r="T432" t="s">
        <v>407</v>
      </c>
      <c r="U432" t="s">
        <v>407</v>
      </c>
      <c r="V432" t="s">
        <v>407</v>
      </c>
      <c r="W432" t="s">
        <v>407</v>
      </c>
      <c r="X432" t="s">
        <v>407</v>
      </c>
      <c r="Y432" t="s">
        <v>407</v>
      </c>
      <c r="Z432" t="s">
        <v>407</v>
      </c>
      <c r="AA432" t="s">
        <v>407</v>
      </c>
      <c r="AB432" t="s">
        <v>407</v>
      </c>
      <c r="AC432" t="s">
        <v>1014</v>
      </c>
      <c r="AD432" t="s">
        <v>1013</v>
      </c>
      <c r="AE432">
        <v>10</v>
      </c>
      <c r="AF432">
        <v>1</v>
      </c>
      <c r="AG432">
        <v>1</v>
      </c>
      <c r="AH432" t="s">
        <v>453</v>
      </c>
      <c r="AJ432" t="s">
        <v>69</v>
      </c>
      <c r="AK432" t="s">
        <v>114</v>
      </c>
      <c r="AM432">
        <v>1143</v>
      </c>
      <c r="AN432">
        <v>2663</v>
      </c>
    </row>
    <row r="433" spans="1:40" x14ac:dyDescent="0.25">
      <c r="A433" t="s">
        <v>407</v>
      </c>
      <c r="B433" t="s">
        <v>407</v>
      </c>
      <c r="C433" t="s">
        <v>407</v>
      </c>
      <c r="D433" t="s">
        <v>407</v>
      </c>
      <c r="E433" t="s">
        <v>407</v>
      </c>
      <c r="F433" t="s">
        <v>407</v>
      </c>
      <c r="G433" t="s">
        <v>407</v>
      </c>
      <c r="H433" t="s">
        <v>407</v>
      </c>
      <c r="I433" t="s">
        <v>407</v>
      </c>
      <c r="J433" t="s">
        <v>407</v>
      </c>
      <c r="K433" t="s">
        <v>407</v>
      </c>
      <c r="L433" t="s">
        <v>407</v>
      </c>
      <c r="M433" t="s">
        <v>407</v>
      </c>
      <c r="N433" t="s">
        <v>407</v>
      </c>
      <c r="O433" t="s">
        <v>407</v>
      </c>
      <c r="P433" t="s">
        <v>407</v>
      </c>
      <c r="Q433" t="s">
        <v>407</v>
      </c>
      <c r="R433" t="s">
        <v>407</v>
      </c>
      <c r="S433" t="s">
        <v>407</v>
      </c>
      <c r="T433" t="s">
        <v>407</v>
      </c>
      <c r="U433" t="s">
        <v>407</v>
      </c>
      <c r="V433" t="s">
        <v>407</v>
      </c>
      <c r="W433" t="s">
        <v>407</v>
      </c>
      <c r="X433" t="s">
        <v>407</v>
      </c>
      <c r="Y433" t="s">
        <v>407</v>
      </c>
      <c r="Z433" t="s">
        <v>407</v>
      </c>
      <c r="AA433" t="s">
        <v>407</v>
      </c>
      <c r="AB433" t="s">
        <v>407</v>
      </c>
      <c r="AC433" t="s">
        <v>1014</v>
      </c>
      <c r="AD433" t="s">
        <v>1013</v>
      </c>
      <c r="AE433">
        <v>10</v>
      </c>
      <c r="AF433">
        <v>2</v>
      </c>
      <c r="AH433" t="s">
        <v>408</v>
      </c>
      <c r="AJ433" t="s">
        <v>37</v>
      </c>
      <c r="AK433" t="s">
        <v>115</v>
      </c>
      <c r="AM433">
        <v>4071</v>
      </c>
      <c r="AN433">
        <v>1392</v>
      </c>
    </row>
    <row r="434" spans="1:40" x14ac:dyDescent="0.25">
      <c r="A434" t="s">
        <v>407</v>
      </c>
      <c r="B434" t="s">
        <v>407</v>
      </c>
      <c r="C434" t="s">
        <v>407</v>
      </c>
      <c r="D434" t="s">
        <v>407</v>
      </c>
      <c r="E434" t="s">
        <v>407</v>
      </c>
      <c r="F434" t="s">
        <v>407</v>
      </c>
      <c r="G434" t="s">
        <v>407</v>
      </c>
      <c r="H434" t="s">
        <v>407</v>
      </c>
      <c r="I434" t="s">
        <v>407</v>
      </c>
      <c r="J434" t="s">
        <v>407</v>
      </c>
      <c r="K434" t="s">
        <v>407</v>
      </c>
      <c r="L434" t="s">
        <v>407</v>
      </c>
      <c r="M434" t="s">
        <v>407</v>
      </c>
      <c r="N434" t="s">
        <v>407</v>
      </c>
      <c r="O434" t="s">
        <v>407</v>
      </c>
      <c r="P434" t="s">
        <v>407</v>
      </c>
      <c r="Q434" t="s">
        <v>407</v>
      </c>
      <c r="R434" t="s">
        <v>407</v>
      </c>
      <c r="S434" t="s">
        <v>407</v>
      </c>
      <c r="T434" t="s">
        <v>407</v>
      </c>
      <c r="U434" t="s">
        <v>407</v>
      </c>
      <c r="V434" t="s">
        <v>407</v>
      </c>
      <c r="W434" t="s">
        <v>407</v>
      </c>
      <c r="X434" t="s">
        <v>407</v>
      </c>
      <c r="Y434" t="s">
        <v>407</v>
      </c>
      <c r="Z434" t="s">
        <v>407</v>
      </c>
      <c r="AA434" t="s">
        <v>407</v>
      </c>
      <c r="AB434" t="s">
        <v>407</v>
      </c>
      <c r="AC434" t="s">
        <v>1014</v>
      </c>
      <c r="AD434" t="s">
        <v>1013</v>
      </c>
      <c r="AE434">
        <v>10</v>
      </c>
      <c r="AF434">
        <v>3</v>
      </c>
      <c r="AG434">
        <v>3</v>
      </c>
      <c r="AH434" t="s">
        <v>410</v>
      </c>
      <c r="AJ434" t="s">
        <v>40</v>
      </c>
      <c r="AK434" t="s">
        <v>118</v>
      </c>
      <c r="AM434">
        <v>3130</v>
      </c>
      <c r="AN434">
        <v>428</v>
      </c>
    </row>
    <row r="435" spans="1:40" x14ac:dyDescent="0.25">
      <c r="A435" t="s">
        <v>407</v>
      </c>
      <c r="B435" t="s">
        <v>407</v>
      </c>
      <c r="C435" t="s">
        <v>407</v>
      </c>
      <c r="D435" t="s">
        <v>407</v>
      </c>
      <c r="E435" t="s">
        <v>407</v>
      </c>
      <c r="F435" t="s">
        <v>407</v>
      </c>
      <c r="G435" t="s">
        <v>407</v>
      </c>
      <c r="H435" t="s">
        <v>407</v>
      </c>
      <c r="I435" t="s">
        <v>407</v>
      </c>
      <c r="J435" t="s">
        <v>407</v>
      </c>
      <c r="K435" t="s">
        <v>407</v>
      </c>
      <c r="L435" t="s">
        <v>407</v>
      </c>
      <c r="M435" t="s">
        <v>407</v>
      </c>
      <c r="N435" t="s">
        <v>407</v>
      </c>
      <c r="O435" t="s">
        <v>407</v>
      </c>
      <c r="P435" t="s">
        <v>407</v>
      </c>
      <c r="Q435" t="s">
        <v>407</v>
      </c>
      <c r="R435" t="s">
        <v>407</v>
      </c>
      <c r="S435" t="s">
        <v>407</v>
      </c>
      <c r="T435" t="s">
        <v>407</v>
      </c>
      <c r="U435" t="s">
        <v>407</v>
      </c>
      <c r="V435" t="s">
        <v>407</v>
      </c>
      <c r="W435" t="s">
        <v>407</v>
      </c>
      <c r="X435" t="s">
        <v>407</v>
      </c>
      <c r="Y435" t="s">
        <v>407</v>
      </c>
      <c r="Z435" t="s">
        <v>407</v>
      </c>
      <c r="AA435" t="s">
        <v>407</v>
      </c>
      <c r="AB435" t="s">
        <v>407</v>
      </c>
      <c r="AC435" t="s">
        <v>1014</v>
      </c>
      <c r="AD435" t="s">
        <v>1013</v>
      </c>
      <c r="AE435">
        <v>10</v>
      </c>
      <c r="AF435">
        <v>4</v>
      </c>
      <c r="AH435" t="s">
        <v>408</v>
      </c>
      <c r="AJ435" t="s">
        <v>37</v>
      </c>
      <c r="AK435" t="s">
        <v>115</v>
      </c>
      <c r="AM435">
        <v>3536</v>
      </c>
      <c r="AN435">
        <v>2644</v>
      </c>
    </row>
    <row r="436" spans="1:40" x14ac:dyDescent="0.25">
      <c r="A436" t="s">
        <v>407</v>
      </c>
      <c r="B436" t="s">
        <v>407</v>
      </c>
      <c r="C436" t="s">
        <v>407</v>
      </c>
      <c r="D436" t="s">
        <v>407</v>
      </c>
      <c r="E436" t="s">
        <v>407</v>
      </c>
      <c r="F436" t="s">
        <v>407</v>
      </c>
      <c r="G436" t="s">
        <v>407</v>
      </c>
      <c r="H436" t="s">
        <v>407</v>
      </c>
      <c r="I436" t="s">
        <v>407</v>
      </c>
      <c r="J436" t="s">
        <v>407</v>
      </c>
      <c r="K436" t="s">
        <v>407</v>
      </c>
      <c r="L436" t="s">
        <v>407</v>
      </c>
      <c r="M436" t="s">
        <v>407</v>
      </c>
      <c r="N436" t="s">
        <v>407</v>
      </c>
      <c r="O436" t="s">
        <v>407</v>
      </c>
      <c r="P436" t="s">
        <v>407</v>
      </c>
      <c r="Q436" t="s">
        <v>407</v>
      </c>
      <c r="R436" t="s">
        <v>407</v>
      </c>
      <c r="S436" t="s">
        <v>407</v>
      </c>
      <c r="T436" t="s">
        <v>407</v>
      </c>
      <c r="U436" t="s">
        <v>407</v>
      </c>
      <c r="V436" t="s">
        <v>407</v>
      </c>
      <c r="W436" t="s">
        <v>407</v>
      </c>
      <c r="X436" t="s">
        <v>407</v>
      </c>
      <c r="Y436" t="s">
        <v>407</v>
      </c>
      <c r="Z436" t="s">
        <v>407</v>
      </c>
      <c r="AA436" t="s">
        <v>407</v>
      </c>
      <c r="AB436" t="s">
        <v>407</v>
      </c>
      <c r="AC436" t="s">
        <v>1014</v>
      </c>
      <c r="AD436" t="s">
        <v>1013</v>
      </c>
      <c r="AE436">
        <v>10</v>
      </c>
      <c r="AF436">
        <v>5</v>
      </c>
      <c r="AH436" t="s">
        <v>408</v>
      </c>
      <c r="AJ436" t="s">
        <v>37</v>
      </c>
      <c r="AK436" t="s">
        <v>115</v>
      </c>
      <c r="AM436">
        <v>3576</v>
      </c>
      <c r="AN436">
        <v>1651</v>
      </c>
    </row>
    <row r="437" spans="1:40" x14ac:dyDescent="0.25">
      <c r="A437" t="s">
        <v>407</v>
      </c>
      <c r="B437" t="s">
        <v>407</v>
      </c>
      <c r="C437" t="s">
        <v>407</v>
      </c>
      <c r="D437" t="s">
        <v>407</v>
      </c>
      <c r="E437" t="s">
        <v>407</v>
      </c>
      <c r="F437" t="s">
        <v>407</v>
      </c>
      <c r="G437" t="s">
        <v>407</v>
      </c>
      <c r="H437" t="s">
        <v>407</v>
      </c>
      <c r="I437" t="s">
        <v>407</v>
      </c>
      <c r="J437" t="s">
        <v>407</v>
      </c>
      <c r="K437" t="s">
        <v>407</v>
      </c>
      <c r="L437" t="s">
        <v>407</v>
      </c>
      <c r="M437" t="s">
        <v>407</v>
      </c>
      <c r="N437" t="s">
        <v>407</v>
      </c>
      <c r="O437" t="s">
        <v>407</v>
      </c>
      <c r="P437" t="s">
        <v>407</v>
      </c>
      <c r="Q437" t="s">
        <v>407</v>
      </c>
      <c r="R437" t="s">
        <v>407</v>
      </c>
      <c r="S437" t="s">
        <v>407</v>
      </c>
      <c r="T437" t="s">
        <v>407</v>
      </c>
      <c r="U437" t="s">
        <v>407</v>
      </c>
      <c r="V437" t="s">
        <v>407</v>
      </c>
      <c r="W437" t="s">
        <v>407</v>
      </c>
      <c r="X437" t="s">
        <v>407</v>
      </c>
      <c r="Y437" t="s">
        <v>407</v>
      </c>
      <c r="Z437" t="s">
        <v>407</v>
      </c>
      <c r="AA437" t="s">
        <v>407</v>
      </c>
      <c r="AB437" t="s">
        <v>407</v>
      </c>
      <c r="AC437" t="s">
        <v>1014</v>
      </c>
      <c r="AD437" t="s">
        <v>1013</v>
      </c>
      <c r="AE437">
        <v>10</v>
      </c>
      <c r="AF437">
        <v>6</v>
      </c>
      <c r="AH437" t="s">
        <v>408</v>
      </c>
      <c r="AJ437" t="s">
        <v>37</v>
      </c>
      <c r="AK437" t="s">
        <v>115</v>
      </c>
      <c r="AM437">
        <v>2517</v>
      </c>
      <c r="AN437">
        <v>1380</v>
      </c>
    </row>
    <row r="438" spans="1:40" x14ac:dyDescent="0.25">
      <c r="A438" t="s">
        <v>407</v>
      </c>
      <c r="B438" t="s">
        <v>407</v>
      </c>
      <c r="C438" t="s">
        <v>407</v>
      </c>
      <c r="D438" t="s">
        <v>407</v>
      </c>
      <c r="E438" t="s">
        <v>407</v>
      </c>
      <c r="F438" t="s">
        <v>407</v>
      </c>
      <c r="G438" t="s">
        <v>407</v>
      </c>
      <c r="H438" t="s">
        <v>407</v>
      </c>
      <c r="I438" t="s">
        <v>407</v>
      </c>
      <c r="J438" t="s">
        <v>407</v>
      </c>
      <c r="K438" t="s">
        <v>407</v>
      </c>
      <c r="L438" t="s">
        <v>407</v>
      </c>
      <c r="M438" t="s">
        <v>407</v>
      </c>
      <c r="N438" t="s">
        <v>407</v>
      </c>
      <c r="O438" t="s">
        <v>407</v>
      </c>
      <c r="P438" t="s">
        <v>407</v>
      </c>
      <c r="Q438" t="s">
        <v>407</v>
      </c>
      <c r="R438" t="s">
        <v>407</v>
      </c>
      <c r="S438" t="s">
        <v>407</v>
      </c>
      <c r="T438" t="s">
        <v>407</v>
      </c>
      <c r="U438" t="s">
        <v>407</v>
      </c>
      <c r="V438" t="s">
        <v>407</v>
      </c>
      <c r="W438" t="s">
        <v>407</v>
      </c>
      <c r="X438" t="s">
        <v>407</v>
      </c>
      <c r="Y438" t="s">
        <v>407</v>
      </c>
      <c r="Z438" t="s">
        <v>407</v>
      </c>
      <c r="AA438" t="s">
        <v>407</v>
      </c>
      <c r="AB438" t="s">
        <v>407</v>
      </c>
      <c r="AC438" t="s">
        <v>1014</v>
      </c>
      <c r="AD438" t="s">
        <v>1013</v>
      </c>
      <c r="AE438">
        <v>10</v>
      </c>
      <c r="AF438">
        <v>7</v>
      </c>
      <c r="AG438">
        <v>3</v>
      </c>
      <c r="AH438" t="s">
        <v>410</v>
      </c>
      <c r="AJ438" t="s">
        <v>40</v>
      </c>
      <c r="AK438" t="s">
        <v>118</v>
      </c>
      <c r="AM438">
        <v>3365</v>
      </c>
      <c r="AN438">
        <v>605</v>
      </c>
    </row>
    <row r="439" spans="1:40" x14ac:dyDescent="0.25">
      <c r="A439" t="s">
        <v>407</v>
      </c>
      <c r="B439" t="s">
        <v>407</v>
      </c>
      <c r="C439" t="s">
        <v>407</v>
      </c>
      <c r="D439" t="s">
        <v>407</v>
      </c>
      <c r="E439" t="s">
        <v>407</v>
      </c>
      <c r="F439" t="s">
        <v>407</v>
      </c>
      <c r="G439" t="s">
        <v>407</v>
      </c>
      <c r="H439" t="s">
        <v>407</v>
      </c>
      <c r="I439" t="s">
        <v>407</v>
      </c>
      <c r="J439" t="s">
        <v>407</v>
      </c>
      <c r="K439" t="s">
        <v>407</v>
      </c>
      <c r="L439" t="s">
        <v>407</v>
      </c>
      <c r="M439" t="s">
        <v>407</v>
      </c>
      <c r="N439" t="s">
        <v>407</v>
      </c>
      <c r="O439" t="s">
        <v>407</v>
      </c>
      <c r="P439" t="s">
        <v>407</v>
      </c>
      <c r="Q439" t="s">
        <v>407</v>
      </c>
      <c r="R439" t="s">
        <v>407</v>
      </c>
      <c r="S439" t="s">
        <v>407</v>
      </c>
      <c r="T439" t="s">
        <v>407</v>
      </c>
      <c r="U439" t="s">
        <v>407</v>
      </c>
      <c r="V439" t="s">
        <v>407</v>
      </c>
      <c r="W439" t="s">
        <v>407</v>
      </c>
      <c r="X439" t="s">
        <v>407</v>
      </c>
      <c r="Y439" t="s">
        <v>407</v>
      </c>
      <c r="Z439" t="s">
        <v>407</v>
      </c>
      <c r="AA439" t="s">
        <v>407</v>
      </c>
      <c r="AB439" t="s">
        <v>407</v>
      </c>
      <c r="AC439" t="s">
        <v>1014</v>
      </c>
      <c r="AD439" t="s">
        <v>1013</v>
      </c>
      <c r="AE439">
        <v>10</v>
      </c>
      <c r="AF439">
        <v>8</v>
      </c>
      <c r="AH439" t="s">
        <v>408</v>
      </c>
      <c r="AJ439" t="s">
        <v>37</v>
      </c>
      <c r="AK439" t="s">
        <v>115</v>
      </c>
      <c r="AM439">
        <v>3768</v>
      </c>
      <c r="AN439">
        <v>565</v>
      </c>
    </row>
    <row r="440" spans="1:40" x14ac:dyDescent="0.25">
      <c r="A440" t="s">
        <v>407</v>
      </c>
      <c r="B440" t="s">
        <v>407</v>
      </c>
      <c r="C440" t="s">
        <v>407</v>
      </c>
      <c r="D440" t="s">
        <v>407</v>
      </c>
      <c r="E440" t="s">
        <v>407</v>
      </c>
      <c r="F440" t="s">
        <v>407</v>
      </c>
      <c r="G440" t="s">
        <v>407</v>
      </c>
      <c r="H440" t="s">
        <v>407</v>
      </c>
      <c r="I440" t="s">
        <v>407</v>
      </c>
      <c r="J440" t="s">
        <v>407</v>
      </c>
      <c r="K440" t="s">
        <v>407</v>
      </c>
      <c r="L440" t="s">
        <v>407</v>
      </c>
      <c r="M440" t="s">
        <v>407</v>
      </c>
      <c r="N440" t="s">
        <v>407</v>
      </c>
      <c r="O440" t="s">
        <v>407</v>
      </c>
      <c r="P440" t="s">
        <v>407</v>
      </c>
      <c r="Q440" t="s">
        <v>407</v>
      </c>
      <c r="R440" t="s">
        <v>407</v>
      </c>
      <c r="S440" t="s">
        <v>407</v>
      </c>
      <c r="T440" t="s">
        <v>407</v>
      </c>
      <c r="U440" t="s">
        <v>407</v>
      </c>
      <c r="V440" t="s">
        <v>407</v>
      </c>
      <c r="W440" t="s">
        <v>407</v>
      </c>
      <c r="X440" t="s">
        <v>407</v>
      </c>
      <c r="Y440" t="s">
        <v>407</v>
      </c>
      <c r="Z440" t="s">
        <v>407</v>
      </c>
      <c r="AA440" t="s">
        <v>407</v>
      </c>
      <c r="AB440" t="s">
        <v>407</v>
      </c>
      <c r="AC440" t="s">
        <v>1014</v>
      </c>
      <c r="AD440" t="s">
        <v>1013</v>
      </c>
      <c r="AE440">
        <v>10</v>
      </c>
      <c r="AF440">
        <v>9</v>
      </c>
      <c r="AH440" t="s">
        <v>408</v>
      </c>
      <c r="AJ440" t="s">
        <v>37</v>
      </c>
      <c r="AK440" t="s">
        <v>115</v>
      </c>
      <c r="AM440">
        <v>3963</v>
      </c>
      <c r="AN440">
        <v>2622</v>
      </c>
    </row>
    <row r="441" spans="1:40" x14ac:dyDescent="0.25">
      <c r="A441" t="s">
        <v>407</v>
      </c>
      <c r="B441" t="s">
        <v>407</v>
      </c>
      <c r="C441" t="s">
        <v>407</v>
      </c>
      <c r="D441" t="s">
        <v>407</v>
      </c>
      <c r="E441" t="s">
        <v>407</v>
      </c>
      <c r="F441" t="s">
        <v>407</v>
      </c>
      <c r="G441" t="s">
        <v>407</v>
      </c>
      <c r="H441" t="s">
        <v>407</v>
      </c>
      <c r="I441" t="s">
        <v>407</v>
      </c>
      <c r="J441" t="s">
        <v>407</v>
      </c>
      <c r="K441" t="s">
        <v>407</v>
      </c>
      <c r="L441" t="s">
        <v>407</v>
      </c>
      <c r="M441" t="s">
        <v>407</v>
      </c>
      <c r="N441" t="s">
        <v>407</v>
      </c>
      <c r="O441" t="s">
        <v>407</v>
      </c>
      <c r="P441" t="s">
        <v>407</v>
      </c>
      <c r="Q441" t="s">
        <v>407</v>
      </c>
      <c r="R441" t="s">
        <v>407</v>
      </c>
      <c r="S441" t="s">
        <v>407</v>
      </c>
      <c r="T441" t="s">
        <v>407</v>
      </c>
      <c r="U441" t="s">
        <v>407</v>
      </c>
      <c r="V441" t="s">
        <v>407</v>
      </c>
      <c r="W441" t="s">
        <v>407</v>
      </c>
      <c r="X441" t="s">
        <v>407</v>
      </c>
      <c r="Y441" t="s">
        <v>407</v>
      </c>
      <c r="Z441" t="s">
        <v>407</v>
      </c>
      <c r="AA441" t="s">
        <v>407</v>
      </c>
      <c r="AB441" t="s">
        <v>407</v>
      </c>
      <c r="AC441" t="s">
        <v>1014</v>
      </c>
      <c r="AD441" t="s">
        <v>1013</v>
      </c>
      <c r="AE441">
        <v>10</v>
      </c>
      <c r="AF441">
        <v>10</v>
      </c>
      <c r="AH441" t="s">
        <v>408</v>
      </c>
      <c r="AJ441" t="s">
        <v>37</v>
      </c>
      <c r="AK441" t="s">
        <v>115</v>
      </c>
      <c r="AM441">
        <v>2597</v>
      </c>
      <c r="AN441">
        <v>2990</v>
      </c>
    </row>
    <row r="442" spans="1:40" x14ac:dyDescent="0.25">
      <c r="A442" t="s">
        <v>407</v>
      </c>
      <c r="B442" t="s">
        <v>407</v>
      </c>
      <c r="C442" t="s">
        <v>407</v>
      </c>
      <c r="D442" t="s">
        <v>407</v>
      </c>
      <c r="E442" t="s">
        <v>407</v>
      </c>
      <c r="F442" t="s">
        <v>407</v>
      </c>
      <c r="G442" t="s">
        <v>407</v>
      </c>
      <c r="H442" t="s">
        <v>407</v>
      </c>
      <c r="I442" t="s">
        <v>407</v>
      </c>
      <c r="J442" t="s">
        <v>407</v>
      </c>
      <c r="K442" t="s">
        <v>407</v>
      </c>
      <c r="L442" t="s">
        <v>407</v>
      </c>
      <c r="M442" t="s">
        <v>407</v>
      </c>
      <c r="N442" t="s">
        <v>407</v>
      </c>
      <c r="O442" t="s">
        <v>407</v>
      </c>
      <c r="P442" t="s">
        <v>407</v>
      </c>
      <c r="Q442" t="s">
        <v>407</v>
      </c>
      <c r="R442" t="s">
        <v>407</v>
      </c>
      <c r="S442" t="s">
        <v>407</v>
      </c>
      <c r="T442" t="s">
        <v>407</v>
      </c>
      <c r="U442" t="s">
        <v>407</v>
      </c>
      <c r="V442" t="s">
        <v>407</v>
      </c>
      <c r="W442" t="s">
        <v>407</v>
      </c>
      <c r="X442" t="s">
        <v>407</v>
      </c>
      <c r="Y442" t="s">
        <v>407</v>
      </c>
      <c r="Z442" t="s">
        <v>407</v>
      </c>
      <c r="AA442" t="s">
        <v>407</v>
      </c>
      <c r="AB442" t="s">
        <v>407</v>
      </c>
      <c r="AC442" t="s">
        <v>1016</v>
      </c>
      <c r="AD442" t="s">
        <v>1015</v>
      </c>
      <c r="AE442">
        <v>10</v>
      </c>
      <c r="AF442">
        <v>1</v>
      </c>
      <c r="AH442" t="s">
        <v>408</v>
      </c>
      <c r="AJ442" t="s">
        <v>37</v>
      </c>
      <c r="AK442" t="s">
        <v>115</v>
      </c>
      <c r="AM442">
        <v>1403</v>
      </c>
      <c r="AN442">
        <v>2776</v>
      </c>
    </row>
    <row r="443" spans="1:40" x14ac:dyDescent="0.25">
      <c r="A443" t="s">
        <v>407</v>
      </c>
      <c r="B443" t="s">
        <v>407</v>
      </c>
      <c r="C443" t="s">
        <v>407</v>
      </c>
      <c r="D443" t="s">
        <v>407</v>
      </c>
      <c r="E443" t="s">
        <v>407</v>
      </c>
      <c r="F443" t="s">
        <v>407</v>
      </c>
      <c r="G443" t="s">
        <v>407</v>
      </c>
      <c r="H443" t="s">
        <v>407</v>
      </c>
      <c r="I443" t="s">
        <v>407</v>
      </c>
      <c r="J443" t="s">
        <v>407</v>
      </c>
      <c r="K443" t="s">
        <v>407</v>
      </c>
      <c r="L443" t="s">
        <v>407</v>
      </c>
      <c r="M443" t="s">
        <v>407</v>
      </c>
      <c r="N443" t="s">
        <v>407</v>
      </c>
      <c r="O443" t="s">
        <v>407</v>
      </c>
      <c r="P443" t="s">
        <v>407</v>
      </c>
      <c r="Q443" t="s">
        <v>407</v>
      </c>
      <c r="R443" t="s">
        <v>407</v>
      </c>
      <c r="S443" t="s">
        <v>407</v>
      </c>
      <c r="T443" t="s">
        <v>407</v>
      </c>
      <c r="U443" t="s">
        <v>407</v>
      </c>
      <c r="V443" t="s">
        <v>407</v>
      </c>
      <c r="W443" t="s">
        <v>407</v>
      </c>
      <c r="X443" t="s">
        <v>407</v>
      </c>
      <c r="Y443" t="s">
        <v>407</v>
      </c>
      <c r="Z443" t="s">
        <v>407</v>
      </c>
      <c r="AA443" t="s">
        <v>407</v>
      </c>
      <c r="AB443" t="s">
        <v>407</v>
      </c>
      <c r="AC443" t="s">
        <v>1016</v>
      </c>
      <c r="AD443" t="s">
        <v>1015</v>
      </c>
      <c r="AE443">
        <v>10</v>
      </c>
      <c r="AF443">
        <v>2</v>
      </c>
      <c r="AG443">
        <v>1</v>
      </c>
      <c r="AH443" t="s">
        <v>409</v>
      </c>
      <c r="AJ443" t="s">
        <v>38</v>
      </c>
      <c r="AK443" t="s">
        <v>114</v>
      </c>
      <c r="AM443">
        <v>1829</v>
      </c>
      <c r="AN443">
        <v>2720</v>
      </c>
    </row>
    <row r="444" spans="1:40" x14ac:dyDescent="0.25">
      <c r="A444" t="s">
        <v>407</v>
      </c>
      <c r="B444" t="s">
        <v>407</v>
      </c>
      <c r="C444" t="s">
        <v>407</v>
      </c>
      <c r="D444" t="s">
        <v>407</v>
      </c>
      <c r="E444" t="s">
        <v>407</v>
      </c>
      <c r="F444" t="s">
        <v>407</v>
      </c>
      <c r="G444" t="s">
        <v>407</v>
      </c>
      <c r="H444" t="s">
        <v>407</v>
      </c>
      <c r="I444" t="s">
        <v>407</v>
      </c>
      <c r="J444" t="s">
        <v>407</v>
      </c>
      <c r="K444" t="s">
        <v>407</v>
      </c>
      <c r="L444" t="s">
        <v>407</v>
      </c>
      <c r="M444" t="s">
        <v>407</v>
      </c>
      <c r="N444" t="s">
        <v>407</v>
      </c>
      <c r="O444" t="s">
        <v>407</v>
      </c>
      <c r="P444" t="s">
        <v>407</v>
      </c>
      <c r="Q444" t="s">
        <v>407</v>
      </c>
      <c r="R444" t="s">
        <v>407</v>
      </c>
      <c r="S444" t="s">
        <v>407</v>
      </c>
      <c r="T444" t="s">
        <v>407</v>
      </c>
      <c r="U444" t="s">
        <v>407</v>
      </c>
      <c r="V444" t="s">
        <v>407</v>
      </c>
      <c r="W444" t="s">
        <v>407</v>
      </c>
      <c r="X444" t="s">
        <v>407</v>
      </c>
      <c r="Y444" t="s">
        <v>407</v>
      </c>
      <c r="Z444" t="s">
        <v>407</v>
      </c>
      <c r="AA444" t="s">
        <v>407</v>
      </c>
      <c r="AB444" t="s">
        <v>407</v>
      </c>
      <c r="AC444" t="s">
        <v>1016</v>
      </c>
      <c r="AD444" t="s">
        <v>1015</v>
      </c>
      <c r="AE444">
        <v>10</v>
      </c>
      <c r="AF444">
        <v>3</v>
      </c>
      <c r="AH444" t="s">
        <v>411</v>
      </c>
      <c r="AJ444" t="s">
        <v>41</v>
      </c>
      <c r="AK444" t="s">
        <v>119</v>
      </c>
      <c r="AM444">
        <v>1191</v>
      </c>
      <c r="AN444">
        <v>2711</v>
      </c>
    </row>
    <row r="445" spans="1:40" x14ac:dyDescent="0.25">
      <c r="A445" t="s">
        <v>407</v>
      </c>
      <c r="B445" t="s">
        <v>407</v>
      </c>
      <c r="C445" t="s">
        <v>407</v>
      </c>
      <c r="D445" t="s">
        <v>407</v>
      </c>
      <c r="E445" t="s">
        <v>407</v>
      </c>
      <c r="F445" t="s">
        <v>407</v>
      </c>
      <c r="G445" t="s">
        <v>407</v>
      </c>
      <c r="H445" t="s">
        <v>407</v>
      </c>
      <c r="I445" t="s">
        <v>407</v>
      </c>
      <c r="J445" t="s">
        <v>407</v>
      </c>
      <c r="K445" t="s">
        <v>407</v>
      </c>
      <c r="L445" t="s">
        <v>407</v>
      </c>
      <c r="M445" t="s">
        <v>407</v>
      </c>
      <c r="N445" t="s">
        <v>407</v>
      </c>
      <c r="O445" t="s">
        <v>407</v>
      </c>
      <c r="P445" t="s">
        <v>407</v>
      </c>
      <c r="Q445" t="s">
        <v>407</v>
      </c>
      <c r="R445" t="s">
        <v>407</v>
      </c>
      <c r="S445" t="s">
        <v>407</v>
      </c>
      <c r="T445" t="s">
        <v>407</v>
      </c>
      <c r="U445" t="s">
        <v>407</v>
      </c>
      <c r="V445" t="s">
        <v>407</v>
      </c>
      <c r="W445" t="s">
        <v>407</v>
      </c>
      <c r="X445" t="s">
        <v>407</v>
      </c>
      <c r="Y445" t="s">
        <v>407</v>
      </c>
      <c r="Z445" t="s">
        <v>407</v>
      </c>
      <c r="AA445" t="s">
        <v>407</v>
      </c>
      <c r="AB445" t="s">
        <v>407</v>
      </c>
      <c r="AC445" t="s">
        <v>1016</v>
      </c>
      <c r="AD445" t="s">
        <v>1015</v>
      </c>
      <c r="AE445">
        <v>10</v>
      </c>
      <c r="AF445">
        <v>4</v>
      </c>
      <c r="AG445">
        <v>1</v>
      </c>
      <c r="AH445" t="s">
        <v>439</v>
      </c>
      <c r="AJ445" t="s">
        <v>60</v>
      </c>
      <c r="AK445" t="s">
        <v>114</v>
      </c>
      <c r="AM445">
        <v>2508</v>
      </c>
      <c r="AN445">
        <v>1375</v>
      </c>
    </row>
    <row r="446" spans="1:40" x14ac:dyDescent="0.25">
      <c r="A446" t="s">
        <v>407</v>
      </c>
      <c r="B446" t="s">
        <v>407</v>
      </c>
      <c r="C446" t="s">
        <v>407</v>
      </c>
      <c r="D446" t="s">
        <v>407</v>
      </c>
      <c r="E446" t="s">
        <v>407</v>
      </c>
      <c r="F446" t="s">
        <v>407</v>
      </c>
      <c r="G446" t="s">
        <v>407</v>
      </c>
      <c r="H446" t="s">
        <v>407</v>
      </c>
      <c r="I446" t="s">
        <v>407</v>
      </c>
      <c r="J446" t="s">
        <v>407</v>
      </c>
      <c r="K446" t="s">
        <v>407</v>
      </c>
      <c r="L446" t="s">
        <v>407</v>
      </c>
      <c r="M446" t="s">
        <v>407</v>
      </c>
      <c r="N446" t="s">
        <v>407</v>
      </c>
      <c r="O446" t="s">
        <v>407</v>
      </c>
      <c r="P446" t="s">
        <v>407</v>
      </c>
      <c r="Q446" t="s">
        <v>407</v>
      </c>
      <c r="R446" t="s">
        <v>407</v>
      </c>
      <c r="S446" t="s">
        <v>407</v>
      </c>
      <c r="T446" t="s">
        <v>407</v>
      </c>
      <c r="U446" t="s">
        <v>407</v>
      </c>
      <c r="V446" t="s">
        <v>407</v>
      </c>
      <c r="W446" t="s">
        <v>407</v>
      </c>
      <c r="X446" t="s">
        <v>407</v>
      </c>
      <c r="Y446" t="s">
        <v>407</v>
      </c>
      <c r="Z446" t="s">
        <v>407</v>
      </c>
      <c r="AA446" t="s">
        <v>407</v>
      </c>
      <c r="AB446" t="s">
        <v>407</v>
      </c>
      <c r="AC446" t="s">
        <v>1016</v>
      </c>
      <c r="AD446" t="s">
        <v>1015</v>
      </c>
      <c r="AE446">
        <v>10</v>
      </c>
      <c r="AF446">
        <v>5</v>
      </c>
      <c r="AH446" t="s">
        <v>408</v>
      </c>
      <c r="AJ446" t="s">
        <v>37</v>
      </c>
      <c r="AK446" t="s">
        <v>115</v>
      </c>
      <c r="AM446">
        <v>2294</v>
      </c>
      <c r="AN446">
        <v>217</v>
      </c>
    </row>
    <row r="447" spans="1:40" x14ac:dyDescent="0.25">
      <c r="A447" t="s">
        <v>407</v>
      </c>
      <c r="B447" t="s">
        <v>407</v>
      </c>
      <c r="C447" t="s">
        <v>407</v>
      </c>
      <c r="D447" t="s">
        <v>407</v>
      </c>
      <c r="E447" t="s">
        <v>407</v>
      </c>
      <c r="F447" t="s">
        <v>407</v>
      </c>
      <c r="G447" t="s">
        <v>407</v>
      </c>
      <c r="H447" t="s">
        <v>407</v>
      </c>
      <c r="I447" t="s">
        <v>407</v>
      </c>
      <c r="J447" t="s">
        <v>407</v>
      </c>
      <c r="K447" t="s">
        <v>407</v>
      </c>
      <c r="L447" t="s">
        <v>407</v>
      </c>
      <c r="M447" t="s">
        <v>407</v>
      </c>
      <c r="N447" t="s">
        <v>407</v>
      </c>
      <c r="O447" t="s">
        <v>407</v>
      </c>
      <c r="P447" t="s">
        <v>407</v>
      </c>
      <c r="Q447" t="s">
        <v>407</v>
      </c>
      <c r="R447" t="s">
        <v>407</v>
      </c>
      <c r="S447" t="s">
        <v>407</v>
      </c>
      <c r="T447" t="s">
        <v>407</v>
      </c>
      <c r="U447" t="s">
        <v>407</v>
      </c>
      <c r="V447" t="s">
        <v>407</v>
      </c>
      <c r="W447" t="s">
        <v>407</v>
      </c>
      <c r="X447" t="s">
        <v>407</v>
      </c>
      <c r="Y447" t="s">
        <v>407</v>
      </c>
      <c r="Z447" t="s">
        <v>407</v>
      </c>
      <c r="AA447" t="s">
        <v>407</v>
      </c>
      <c r="AB447" t="s">
        <v>407</v>
      </c>
      <c r="AC447" t="s">
        <v>1016</v>
      </c>
      <c r="AD447" t="s">
        <v>1015</v>
      </c>
      <c r="AE447">
        <v>10</v>
      </c>
      <c r="AF447">
        <v>6</v>
      </c>
      <c r="AH447" t="s">
        <v>415</v>
      </c>
      <c r="AJ447" t="s">
        <v>44</v>
      </c>
      <c r="AK447" t="s">
        <v>120</v>
      </c>
      <c r="AM447">
        <v>2747</v>
      </c>
      <c r="AN447">
        <v>2779</v>
      </c>
    </row>
    <row r="448" spans="1:40" x14ac:dyDescent="0.25">
      <c r="A448" t="s">
        <v>407</v>
      </c>
      <c r="B448" t="s">
        <v>407</v>
      </c>
      <c r="C448" t="s">
        <v>407</v>
      </c>
      <c r="D448" t="s">
        <v>407</v>
      </c>
      <c r="E448" t="s">
        <v>407</v>
      </c>
      <c r="F448" t="s">
        <v>407</v>
      </c>
      <c r="G448" t="s">
        <v>407</v>
      </c>
      <c r="H448" t="s">
        <v>407</v>
      </c>
      <c r="I448" t="s">
        <v>407</v>
      </c>
      <c r="J448" t="s">
        <v>407</v>
      </c>
      <c r="K448" t="s">
        <v>407</v>
      </c>
      <c r="L448" t="s">
        <v>407</v>
      </c>
      <c r="M448" t="s">
        <v>407</v>
      </c>
      <c r="N448" t="s">
        <v>407</v>
      </c>
      <c r="O448" t="s">
        <v>407</v>
      </c>
      <c r="P448" t="s">
        <v>407</v>
      </c>
      <c r="Q448" t="s">
        <v>407</v>
      </c>
      <c r="R448" t="s">
        <v>407</v>
      </c>
      <c r="S448" t="s">
        <v>407</v>
      </c>
      <c r="T448" t="s">
        <v>407</v>
      </c>
      <c r="U448" t="s">
        <v>407</v>
      </c>
      <c r="V448" t="s">
        <v>407</v>
      </c>
      <c r="W448" t="s">
        <v>407</v>
      </c>
      <c r="X448" t="s">
        <v>407</v>
      </c>
      <c r="Y448" t="s">
        <v>407</v>
      </c>
      <c r="Z448" t="s">
        <v>407</v>
      </c>
      <c r="AA448" t="s">
        <v>407</v>
      </c>
      <c r="AB448" t="s">
        <v>407</v>
      </c>
      <c r="AC448" t="s">
        <v>1016</v>
      </c>
      <c r="AD448" t="s">
        <v>1015</v>
      </c>
      <c r="AE448">
        <v>10</v>
      </c>
      <c r="AF448">
        <v>7</v>
      </c>
      <c r="AH448" t="s">
        <v>408</v>
      </c>
      <c r="AJ448" t="s">
        <v>37</v>
      </c>
      <c r="AK448" t="s">
        <v>115</v>
      </c>
      <c r="AM448">
        <v>2922</v>
      </c>
      <c r="AN448">
        <v>2667</v>
      </c>
    </row>
    <row r="449" spans="1:40" x14ac:dyDescent="0.25">
      <c r="A449" t="s">
        <v>407</v>
      </c>
      <c r="B449" t="s">
        <v>407</v>
      </c>
      <c r="C449" t="s">
        <v>407</v>
      </c>
      <c r="D449" t="s">
        <v>407</v>
      </c>
      <c r="E449" t="s">
        <v>407</v>
      </c>
      <c r="F449" t="s">
        <v>407</v>
      </c>
      <c r="G449" t="s">
        <v>407</v>
      </c>
      <c r="H449" t="s">
        <v>407</v>
      </c>
      <c r="I449" t="s">
        <v>407</v>
      </c>
      <c r="J449" t="s">
        <v>407</v>
      </c>
      <c r="K449" t="s">
        <v>407</v>
      </c>
      <c r="L449" t="s">
        <v>407</v>
      </c>
      <c r="M449" t="s">
        <v>407</v>
      </c>
      <c r="N449" t="s">
        <v>407</v>
      </c>
      <c r="O449" t="s">
        <v>407</v>
      </c>
      <c r="P449" t="s">
        <v>407</v>
      </c>
      <c r="Q449" t="s">
        <v>407</v>
      </c>
      <c r="R449" t="s">
        <v>407</v>
      </c>
      <c r="S449" t="s">
        <v>407</v>
      </c>
      <c r="T449" t="s">
        <v>407</v>
      </c>
      <c r="U449" t="s">
        <v>407</v>
      </c>
      <c r="V449" t="s">
        <v>407</v>
      </c>
      <c r="W449" t="s">
        <v>407</v>
      </c>
      <c r="X449" t="s">
        <v>407</v>
      </c>
      <c r="Y449" t="s">
        <v>407</v>
      </c>
      <c r="Z449" t="s">
        <v>407</v>
      </c>
      <c r="AA449" t="s">
        <v>407</v>
      </c>
      <c r="AB449" t="s">
        <v>407</v>
      </c>
      <c r="AC449" t="s">
        <v>1016</v>
      </c>
      <c r="AD449" t="s">
        <v>1015</v>
      </c>
      <c r="AE449">
        <v>10</v>
      </c>
      <c r="AF449">
        <v>8</v>
      </c>
      <c r="AH449" t="s">
        <v>408</v>
      </c>
      <c r="AJ449" t="s">
        <v>37</v>
      </c>
      <c r="AK449" t="s">
        <v>115</v>
      </c>
      <c r="AM449">
        <v>3141</v>
      </c>
      <c r="AN449">
        <v>618</v>
      </c>
    </row>
    <row r="450" spans="1:40" x14ac:dyDescent="0.25">
      <c r="A450" t="s">
        <v>407</v>
      </c>
      <c r="B450" t="s">
        <v>407</v>
      </c>
      <c r="C450" t="s">
        <v>407</v>
      </c>
      <c r="D450" t="s">
        <v>407</v>
      </c>
      <c r="E450" t="s">
        <v>407</v>
      </c>
      <c r="F450" t="s">
        <v>407</v>
      </c>
      <c r="G450" t="s">
        <v>407</v>
      </c>
      <c r="H450" t="s">
        <v>407</v>
      </c>
      <c r="I450" t="s">
        <v>407</v>
      </c>
      <c r="J450" t="s">
        <v>407</v>
      </c>
      <c r="K450" t="s">
        <v>407</v>
      </c>
      <c r="L450" t="s">
        <v>407</v>
      </c>
      <c r="M450" t="s">
        <v>407</v>
      </c>
      <c r="N450" t="s">
        <v>407</v>
      </c>
      <c r="O450" t="s">
        <v>407</v>
      </c>
      <c r="P450" t="s">
        <v>407</v>
      </c>
      <c r="Q450" t="s">
        <v>407</v>
      </c>
      <c r="R450" t="s">
        <v>407</v>
      </c>
      <c r="S450" t="s">
        <v>407</v>
      </c>
      <c r="T450" t="s">
        <v>407</v>
      </c>
      <c r="U450" t="s">
        <v>407</v>
      </c>
      <c r="V450" t="s">
        <v>407</v>
      </c>
      <c r="W450" t="s">
        <v>407</v>
      </c>
      <c r="X450" t="s">
        <v>407</v>
      </c>
      <c r="Y450" t="s">
        <v>407</v>
      </c>
      <c r="Z450" t="s">
        <v>407</v>
      </c>
      <c r="AA450" t="s">
        <v>407</v>
      </c>
      <c r="AB450" t="s">
        <v>407</v>
      </c>
      <c r="AC450" t="s">
        <v>1016</v>
      </c>
      <c r="AD450" t="s">
        <v>1015</v>
      </c>
      <c r="AE450">
        <v>10</v>
      </c>
      <c r="AF450">
        <v>9</v>
      </c>
      <c r="AH450" t="s">
        <v>408</v>
      </c>
      <c r="AJ450" t="s">
        <v>37</v>
      </c>
      <c r="AK450" t="s">
        <v>115</v>
      </c>
      <c r="AM450">
        <v>2262</v>
      </c>
      <c r="AN450">
        <v>3016</v>
      </c>
    </row>
    <row r="451" spans="1:40" x14ac:dyDescent="0.25">
      <c r="A451" t="s">
        <v>407</v>
      </c>
      <c r="B451" t="s">
        <v>407</v>
      </c>
      <c r="C451" t="s">
        <v>407</v>
      </c>
      <c r="D451" t="s">
        <v>407</v>
      </c>
      <c r="E451" t="s">
        <v>407</v>
      </c>
      <c r="F451" t="s">
        <v>407</v>
      </c>
      <c r="G451" t="s">
        <v>407</v>
      </c>
      <c r="H451" t="s">
        <v>407</v>
      </c>
      <c r="I451" t="s">
        <v>407</v>
      </c>
      <c r="J451" t="s">
        <v>407</v>
      </c>
      <c r="K451" t="s">
        <v>407</v>
      </c>
      <c r="L451" t="s">
        <v>407</v>
      </c>
      <c r="M451" t="s">
        <v>407</v>
      </c>
      <c r="N451" t="s">
        <v>407</v>
      </c>
      <c r="O451" t="s">
        <v>407</v>
      </c>
      <c r="P451" t="s">
        <v>407</v>
      </c>
      <c r="Q451" t="s">
        <v>407</v>
      </c>
      <c r="R451" t="s">
        <v>407</v>
      </c>
      <c r="S451" t="s">
        <v>407</v>
      </c>
      <c r="T451" t="s">
        <v>407</v>
      </c>
      <c r="U451" t="s">
        <v>407</v>
      </c>
      <c r="V451" t="s">
        <v>407</v>
      </c>
      <c r="W451" t="s">
        <v>407</v>
      </c>
      <c r="X451" t="s">
        <v>407</v>
      </c>
      <c r="Y451" t="s">
        <v>407</v>
      </c>
      <c r="Z451" t="s">
        <v>407</v>
      </c>
      <c r="AA451" t="s">
        <v>407</v>
      </c>
      <c r="AB451" t="s">
        <v>407</v>
      </c>
      <c r="AC451" t="s">
        <v>1016</v>
      </c>
      <c r="AD451" t="s">
        <v>1015</v>
      </c>
      <c r="AE451">
        <v>10</v>
      </c>
      <c r="AF451">
        <v>10</v>
      </c>
      <c r="AH451" t="s">
        <v>408</v>
      </c>
      <c r="AJ451" t="s">
        <v>37</v>
      </c>
      <c r="AK451" t="s">
        <v>115</v>
      </c>
      <c r="AM451">
        <v>3301</v>
      </c>
      <c r="AN451">
        <v>712</v>
      </c>
    </row>
    <row r="452" spans="1:40" x14ac:dyDescent="0.25">
      <c r="A452" t="s">
        <v>407</v>
      </c>
      <c r="B452" t="s">
        <v>407</v>
      </c>
      <c r="C452" t="s">
        <v>407</v>
      </c>
      <c r="D452" t="s">
        <v>407</v>
      </c>
      <c r="E452" t="s">
        <v>407</v>
      </c>
      <c r="F452" t="s">
        <v>407</v>
      </c>
      <c r="G452" t="s">
        <v>407</v>
      </c>
      <c r="H452" t="s">
        <v>407</v>
      </c>
      <c r="I452" t="s">
        <v>407</v>
      </c>
      <c r="J452" t="s">
        <v>407</v>
      </c>
      <c r="K452" t="s">
        <v>407</v>
      </c>
      <c r="L452" t="s">
        <v>407</v>
      </c>
      <c r="M452" t="s">
        <v>407</v>
      </c>
      <c r="N452" t="s">
        <v>407</v>
      </c>
      <c r="O452" t="s">
        <v>407</v>
      </c>
      <c r="P452" t="s">
        <v>407</v>
      </c>
      <c r="Q452" t="s">
        <v>407</v>
      </c>
      <c r="R452" t="s">
        <v>407</v>
      </c>
      <c r="S452" t="s">
        <v>407</v>
      </c>
      <c r="T452" t="s">
        <v>407</v>
      </c>
      <c r="U452" t="s">
        <v>407</v>
      </c>
      <c r="V452" t="s">
        <v>407</v>
      </c>
      <c r="W452" t="s">
        <v>407</v>
      </c>
      <c r="X452" t="s">
        <v>407</v>
      </c>
      <c r="Y452" t="s">
        <v>407</v>
      </c>
      <c r="Z452" t="s">
        <v>407</v>
      </c>
      <c r="AA452" t="s">
        <v>407</v>
      </c>
      <c r="AB452" t="s">
        <v>407</v>
      </c>
      <c r="AC452" t="s">
        <v>1018</v>
      </c>
      <c r="AD452" t="s">
        <v>1017</v>
      </c>
      <c r="AE452">
        <v>10</v>
      </c>
      <c r="AF452">
        <v>1</v>
      </c>
      <c r="AG452">
        <v>3</v>
      </c>
      <c r="AH452" t="s">
        <v>410</v>
      </c>
      <c r="AJ452" t="s">
        <v>40</v>
      </c>
      <c r="AK452" t="s">
        <v>118</v>
      </c>
      <c r="AM452">
        <v>1084</v>
      </c>
      <c r="AN452">
        <v>2733</v>
      </c>
    </row>
    <row r="453" spans="1:40" x14ac:dyDescent="0.25">
      <c r="A453" t="s">
        <v>407</v>
      </c>
      <c r="B453" t="s">
        <v>407</v>
      </c>
      <c r="C453" t="s">
        <v>407</v>
      </c>
      <c r="D453" t="s">
        <v>407</v>
      </c>
      <c r="E453" t="s">
        <v>407</v>
      </c>
      <c r="F453" t="s">
        <v>407</v>
      </c>
      <c r="G453" t="s">
        <v>407</v>
      </c>
      <c r="H453" t="s">
        <v>407</v>
      </c>
      <c r="I453" t="s">
        <v>407</v>
      </c>
      <c r="J453" t="s">
        <v>407</v>
      </c>
      <c r="K453" t="s">
        <v>407</v>
      </c>
      <c r="L453" t="s">
        <v>407</v>
      </c>
      <c r="M453" t="s">
        <v>407</v>
      </c>
      <c r="N453" t="s">
        <v>407</v>
      </c>
      <c r="O453" t="s">
        <v>407</v>
      </c>
      <c r="P453" t="s">
        <v>407</v>
      </c>
      <c r="Q453" t="s">
        <v>407</v>
      </c>
      <c r="R453" t="s">
        <v>407</v>
      </c>
      <c r="S453" t="s">
        <v>407</v>
      </c>
      <c r="T453" t="s">
        <v>407</v>
      </c>
      <c r="U453" t="s">
        <v>407</v>
      </c>
      <c r="V453" t="s">
        <v>407</v>
      </c>
      <c r="W453" t="s">
        <v>407</v>
      </c>
      <c r="X453" t="s">
        <v>407</v>
      </c>
      <c r="Y453" t="s">
        <v>407</v>
      </c>
      <c r="Z453" t="s">
        <v>407</v>
      </c>
      <c r="AA453" t="s">
        <v>407</v>
      </c>
      <c r="AB453" t="s">
        <v>407</v>
      </c>
      <c r="AC453" t="s">
        <v>1018</v>
      </c>
      <c r="AD453" t="s">
        <v>1017</v>
      </c>
      <c r="AE453">
        <v>10</v>
      </c>
      <c r="AF453">
        <v>2</v>
      </c>
      <c r="AG453">
        <v>3</v>
      </c>
      <c r="AH453" t="s">
        <v>410</v>
      </c>
      <c r="AJ453" t="s">
        <v>40</v>
      </c>
      <c r="AK453" t="s">
        <v>118</v>
      </c>
      <c r="AM453">
        <v>2219</v>
      </c>
      <c r="AN453">
        <v>587</v>
      </c>
    </row>
    <row r="454" spans="1:40" x14ac:dyDescent="0.25">
      <c r="A454" t="s">
        <v>407</v>
      </c>
      <c r="B454" t="s">
        <v>407</v>
      </c>
      <c r="C454" t="s">
        <v>407</v>
      </c>
      <c r="D454" t="s">
        <v>407</v>
      </c>
      <c r="E454" t="s">
        <v>407</v>
      </c>
      <c r="F454" t="s">
        <v>407</v>
      </c>
      <c r="G454" t="s">
        <v>407</v>
      </c>
      <c r="H454" t="s">
        <v>407</v>
      </c>
      <c r="I454" t="s">
        <v>407</v>
      </c>
      <c r="J454" t="s">
        <v>407</v>
      </c>
      <c r="K454" t="s">
        <v>407</v>
      </c>
      <c r="L454" t="s">
        <v>407</v>
      </c>
      <c r="M454" t="s">
        <v>407</v>
      </c>
      <c r="N454" t="s">
        <v>407</v>
      </c>
      <c r="O454" t="s">
        <v>407</v>
      </c>
      <c r="P454" t="s">
        <v>407</v>
      </c>
      <c r="Q454" t="s">
        <v>407</v>
      </c>
      <c r="R454" t="s">
        <v>407</v>
      </c>
      <c r="S454" t="s">
        <v>407</v>
      </c>
      <c r="T454" t="s">
        <v>407</v>
      </c>
      <c r="U454" t="s">
        <v>407</v>
      </c>
      <c r="V454" t="s">
        <v>407</v>
      </c>
      <c r="W454" t="s">
        <v>407</v>
      </c>
      <c r="X454" t="s">
        <v>407</v>
      </c>
      <c r="Y454" t="s">
        <v>407</v>
      </c>
      <c r="Z454" t="s">
        <v>407</v>
      </c>
      <c r="AA454" t="s">
        <v>407</v>
      </c>
      <c r="AB454" t="s">
        <v>407</v>
      </c>
      <c r="AC454" t="s">
        <v>1018</v>
      </c>
      <c r="AD454" t="s">
        <v>1017</v>
      </c>
      <c r="AE454">
        <v>10</v>
      </c>
      <c r="AF454">
        <v>3</v>
      </c>
      <c r="AH454" t="s">
        <v>408</v>
      </c>
      <c r="AJ454" t="s">
        <v>37</v>
      </c>
      <c r="AK454" t="s">
        <v>115</v>
      </c>
      <c r="AM454">
        <v>1578</v>
      </c>
      <c r="AN454">
        <v>3215</v>
      </c>
    </row>
    <row r="455" spans="1:40" x14ac:dyDescent="0.25">
      <c r="A455" t="s">
        <v>407</v>
      </c>
      <c r="B455" t="s">
        <v>407</v>
      </c>
      <c r="C455" t="s">
        <v>407</v>
      </c>
      <c r="D455" t="s">
        <v>407</v>
      </c>
      <c r="E455" t="s">
        <v>407</v>
      </c>
      <c r="F455" t="s">
        <v>407</v>
      </c>
      <c r="G455" t="s">
        <v>407</v>
      </c>
      <c r="H455" t="s">
        <v>407</v>
      </c>
      <c r="I455" t="s">
        <v>407</v>
      </c>
      <c r="J455" t="s">
        <v>407</v>
      </c>
      <c r="K455" t="s">
        <v>407</v>
      </c>
      <c r="L455" t="s">
        <v>407</v>
      </c>
      <c r="M455" t="s">
        <v>407</v>
      </c>
      <c r="N455" t="s">
        <v>407</v>
      </c>
      <c r="O455" t="s">
        <v>407</v>
      </c>
      <c r="P455" t="s">
        <v>407</v>
      </c>
      <c r="Q455" t="s">
        <v>407</v>
      </c>
      <c r="R455" t="s">
        <v>407</v>
      </c>
      <c r="S455" t="s">
        <v>407</v>
      </c>
      <c r="T455" t="s">
        <v>407</v>
      </c>
      <c r="U455" t="s">
        <v>407</v>
      </c>
      <c r="V455" t="s">
        <v>407</v>
      </c>
      <c r="W455" t="s">
        <v>407</v>
      </c>
      <c r="X455" t="s">
        <v>407</v>
      </c>
      <c r="Y455" t="s">
        <v>407</v>
      </c>
      <c r="Z455" t="s">
        <v>407</v>
      </c>
      <c r="AA455" t="s">
        <v>407</v>
      </c>
      <c r="AB455" t="s">
        <v>407</v>
      </c>
      <c r="AC455" t="s">
        <v>1018</v>
      </c>
      <c r="AD455" t="s">
        <v>1017</v>
      </c>
      <c r="AE455">
        <v>10</v>
      </c>
      <c r="AF455">
        <v>4</v>
      </c>
      <c r="AH455" t="s">
        <v>408</v>
      </c>
      <c r="AJ455" t="s">
        <v>37</v>
      </c>
      <c r="AK455" t="s">
        <v>115</v>
      </c>
      <c r="AM455">
        <v>2672</v>
      </c>
      <c r="AN455">
        <v>791</v>
      </c>
    </row>
    <row r="456" spans="1:40" x14ac:dyDescent="0.25">
      <c r="A456" t="s">
        <v>407</v>
      </c>
      <c r="B456" t="s">
        <v>407</v>
      </c>
      <c r="C456" t="s">
        <v>407</v>
      </c>
      <c r="D456" t="s">
        <v>407</v>
      </c>
      <c r="E456" t="s">
        <v>407</v>
      </c>
      <c r="F456" t="s">
        <v>407</v>
      </c>
      <c r="G456" t="s">
        <v>407</v>
      </c>
      <c r="H456" t="s">
        <v>407</v>
      </c>
      <c r="I456" t="s">
        <v>407</v>
      </c>
      <c r="J456" t="s">
        <v>407</v>
      </c>
      <c r="K456" t="s">
        <v>407</v>
      </c>
      <c r="L456" t="s">
        <v>407</v>
      </c>
      <c r="M456" t="s">
        <v>407</v>
      </c>
      <c r="N456" t="s">
        <v>407</v>
      </c>
      <c r="O456" t="s">
        <v>407</v>
      </c>
      <c r="P456" t="s">
        <v>407</v>
      </c>
      <c r="Q456" t="s">
        <v>407</v>
      </c>
      <c r="R456" t="s">
        <v>407</v>
      </c>
      <c r="S456" t="s">
        <v>407</v>
      </c>
      <c r="T456" t="s">
        <v>407</v>
      </c>
      <c r="U456" t="s">
        <v>407</v>
      </c>
      <c r="V456" t="s">
        <v>407</v>
      </c>
      <c r="W456" t="s">
        <v>407</v>
      </c>
      <c r="X456" t="s">
        <v>407</v>
      </c>
      <c r="Y456" t="s">
        <v>407</v>
      </c>
      <c r="Z456" t="s">
        <v>407</v>
      </c>
      <c r="AA456" t="s">
        <v>407</v>
      </c>
      <c r="AB456" t="s">
        <v>407</v>
      </c>
      <c r="AC456" t="s">
        <v>1018</v>
      </c>
      <c r="AD456" t="s">
        <v>1017</v>
      </c>
      <c r="AE456">
        <v>10</v>
      </c>
      <c r="AF456">
        <v>5</v>
      </c>
      <c r="AH456" t="s">
        <v>408</v>
      </c>
      <c r="AJ456" t="s">
        <v>37</v>
      </c>
      <c r="AK456" t="s">
        <v>115</v>
      </c>
      <c r="AM456">
        <v>1174</v>
      </c>
      <c r="AN456">
        <v>1634</v>
      </c>
    </row>
    <row r="457" spans="1:40" x14ac:dyDescent="0.25">
      <c r="A457" t="s">
        <v>407</v>
      </c>
      <c r="B457" t="s">
        <v>407</v>
      </c>
      <c r="C457" t="s">
        <v>407</v>
      </c>
      <c r="D457" t="s">
        <v>407</v>
      </c>
      <c r="E457" t="s">
        <v>407</v>
      </c>
      <c r="F457" t="s">
        <v>407</v>
      </c>
      <c r="G457" t="s">
        <v>407</v>
      </c>
      <c r="H457" t="s">
        <v>407</v>
      </c>
      <c r="I457" t="s">
        <v>407</v>
      </c>
      <c r="J457" t="s">
        <v>407</v>
      </c>
      <c r="K457" t="s">
        <v>407</v>
      </c>
      <c r="L457" t="s">
        <v>407</v>
      </c>
      <c r="M457" t="s">
        <v>407</v>
      </c>
      <c r="N457" t="s">
        <v>407</v>
      </c>
      <c r="O457" t="s">
        <v>407</v>
      </c>
      <c r="P457" t="s">
        <v>407</v>
      </c>
      <c r="Q457" t="s">
        <v>407</v>
      </c>
      <c r="R457" t="s">
        <v>407</v>
      </c>
      <c r="S457" t="s">
        <v>407</v>
      </c>
      <c r="T457" t="s">
        <v>407</v>
      </c>
      <c r="U457" t="s">
        <v>407</v>
      </c>
      <c r="V457" t="s">
        <v>407</v>
      </c>
      <c r="W457" t="s">
        <v>407</v>
      </c>
      <c r="X457" t="s">
        <v>407</v>
      </c>
      <c r="Y457" t="s">
        <v>407</v>
      </c>
      <c r="Z457" t="s">
        <v>407</v>
      </c>
      <c r="AA457" t="s">
        <v>407</v>
      </c>
      <c r="AB457" t="s">
        <v>407</v>
      </c>
      <c r="AC457" t="s">
        <v>1018</v>
      </c>
      <c r="AD457" t="s">
        <v>1017</v>
      </c>
      <c r="AE457">
        <v>10</v>
      </c>
      <c r="AF457">
        <v>6</v>
      </c>
      <c r="AH457" t="s">
        <v>408</v>
      </c>
      <c r="AJ457" t="s">
        <v>37</v>
      </c>
      <c r="AK457" t="s">
        <v>115</v>
      </c>
      <c r="AM457">
        <v>1078</v>
      </c>
      <c r="AN457">
        <v>2255</v>
      </c>
    </row>
    <row r="458" spans="1:40" x14ac:dyDescent="0.25">
      <c r="A458" t="s">
        <v>407</v>
      </c>
      <c r="B458" t="s">
        <v>407</v>
      </c>
      <c r="C458" t="s">
        <v>407</v>
      </c>
      <c r="D458" t="s">
        <v>407</v>
      </c>
      <c r="E458" t="s">
        <v>407</v>
      </c>
      <c r="F458" t="s">
        <v>407</v>
      </c>
      <c r="G458" t="s">
        <v>407</v>
      </c>
      <c r="H458" t="s">
        <v>407</v>
      </c>
      <c r="I458" t="s">
        <v>407</v>
      </c>
      <c r="J458" t="s">
        <v>407</v>
      </c>
      <c r="K458" t="s">
        <v>407</v>
      </c>
      <c r="L458" t="s">
        <v>407</v>
      </c>
      <c r="M458" t="s">
        <v>407</v>
      </c>
      <c r="N458" t="s">
        <v>407</v>
      </c>
      <c r="O458" t="s">
        <v>407</v>
      </c>
      <c r="P458" t="s">
        <v>407</v>
      </c>
      <c r="Q458" t="s">
        <v>407</v>
      </c>
      <c r="R458" t="s">
        <v>407</v>
      </c>
      <c r="S458" t="s">
        <v>407</v>
      </c>
      <c r="T458" t="s">
        <v>407</v>
      </c>
      <c r="U458" t="s">
        <v>407</v>
      </c>
      <c r="V458" t="s">
        <v>407</v>
      </c>
      <c r="W458" t="s">
        <v>407</v>
      </c>
      <c r="X458" t="s">
        <v>407</v>
      </c>
      <c r="Y458" t="s">
        <v>407</v>
      </c>
      <c r="Z458" t="s">
        <v>407</v>
      </c>
      <c r="AA458" t="s">
        <v>407</v>
      </c>
      <c r="AB458" t="s">
        <v>407</v>
      </c>
      <c r="AC458" t="s">
        <v>1018</v>
      </c>
      <c r="AD458" t="s">
        <v>1017</v>
      </c>
      <c r="AE458">
        <v>10</v>
      </c>
      <c r="AF458">
        <v>7</v>
      </c>
      <c r="AG458">
        <v>3</v>
      </c>
      <c r="AH458" t="s">
        <v>410</v>
      </c>
      <c r="AJ458" t="s">
        <v>40</v>
      </c>
      <c r="AK458" t="s">
        <v>118</v>
      </c>
      <c r="AM458">
        <v>3064</v>
      </c>
      <c r="AN458">
        <v>3090</v>
      </c>
    </row>
    <row r="459" spans="1:40" x14ac:dyDescent="0.25">
      <c r="A459" t="s">
        <v>407</v>
      </c>
      <c r="B459" t="s">
        <v>407</v>
      </c>
      <c r="C459" t="s">
        <v>407</v>
      </c>
      <c r="D459" t="s">
        <v>407</v>
      </c>
      <c r="E459" t="s">
        <v>407</v>
      </c>
      <c r="F459" t="s">
        <v>407</v>
      </c>
      <c r="G459" t="s">
        <v>407</v>
      </c>
      <c r="H459" t="s">
        <v>407</v>
      </c>
      <c r="I459" t="s">
        <v>407</v>
      </c>
      <c r="J459" t="s">
        <v>407</v>
      </c>
      <c r="K459" t="s">
        <v>407</v>
      </c>
      <c r="L459" t="s">
        <v>407</v>
      </c>
      <c r="M459" t="s">
        <v>407</v>
      </c>
      <c r="N459" t="s">
        <v>407</v>
      </c>
      <c r="O459" t="s">
        <v>407</v>
      </c>
      <c r="P459" t="s">
        <v>407</v>
      </c>
      <c r="Q459" t="s">
        <v>407</v>
      </c>
      <c r="R459" t="s">
        <v>407</v>
      </c>
      <c r="S459" t="s">
        <v>407</v>
      </c>
      <c r="T459" t="s">
        <v>407</v>
      </c>
      <c r="U459" t="s">
        <v>407</v>
      </c>
      <c r="V459" t="s">
        <v>407</v>
      </c>
      <c r="W459" t="s">
        <v>407</v>
      </c>
      <c r="X459" t="s">
        <v>407</v>
      </c>
      <c r="Y459" t="s">
        <v>407</v>
      </c>
      <c r="Z459" t="s">
        <v>407</v>
      </c>
      <c r="AA459" t="s">
        <v>407</v>
      </c>
      <c r="AB459" t="s">
        <v>407</v>
      </c>
      <c r="AC459" t="s">
        <v>1018</v>
      </c>
      <c r="AD459" t="s">
        <v>1017</v>
      </c>
      <c r="AE459">
        <v>10</v>
      </c>
      <c r="AF459">
        <v>8</v>
      </c>
      <c r="AH459" t="s">
        <v>408</v>
      </c>
      <c r="AJ459" t="s">
        <v>37</v>
      </c>
      <c r="AK459" t="s">
        <v>115</v>
      </c>
      <c r="AM459">
        <v>2425</v>
      </c>
      <c r="AN459">
        <v>2530</v>
      </c>
    </row>
    <row r="460" spans="1:40" x14ac:dyDescent="0.25">
      <c r="A460" t="s">
        <v>407</v>
      </c>
      <c r="B460" t="s">
        <v>407</v>
      </c>
      <c r="C460" t="s">
        <v>407</v>
      </c>
      <c r="D460" t="s">
        <v>407</v>
      </c>
      <c r="E460" t="s">
        <v>407</v>
      </c>
      <c r="F460" t="s">
        <v>407</v>
      </c>
      <c r="G460" t="s">
        <v>407</v>
      </c>
      <c r="H460" t="s">
        <v>407</v>
      </c>
      <c r="I460" t="s">
        <v>407</v>
      </c>
      <c r="J460" t="s">
        <v>407</v>
      </c>
      <c r="K460" t="s">
        <v>407</v>
      </c>
      <c r="L460" t="s">
        <v>407</v>
      </c>
      <c r="M460" t="s">
        <v>407</v>
      </c>
      <c r="N460" t="s">
        <v>407</v>
      </c>
      <c r="O460" t="s">
        <v>407</v>
      </c>
      <c r="P460" t="s">
        <v>407</v>
      </c>
      <c r="Q460" t="s">
        <v>407</v>
      </c>
      <c r="R460" t="s">
        <v>407</v>
      </c>
      <c r="S460" t="s">
        <v>407</v>
      </c>
      <c r="T460" t="s">
        <v>407</v>
      </c>
      <c r="U460" t="s">
        <v>407</v>
      </c>
      <c r="V460" t="s">
        <v>407</v>
      </c>
      <c r="W460" t="s">
        <v>407</v>
      </c>
      <c r="X460" t="s">
        <v>407</v>
      </c>
      <c r="Y460" t="s">
        <v>407</v>
      </c>
      <c r="Z460" t="s">
        <v>407</v>
      </c>
      <c r="AA460" t="s">
        <v>407</v>
      </c>
      <c r="AB460" t="s">
        <v>407</v>
      </c>
      <c r="AC460" t="s">
        <v>1018</v>
      </c>
      <c r="AD460" t="s">
        <v>1017</v>
      </c>
      <c r="AE460">
        <v>10</v>
      </c>
      <c r="AF460">
        <v>9</v>
      </c>
      <c r="AH460" t="s">
        <v>408</v>
      </c>
      <c r="AJ460" t="s">
        <v>37</v>
      </c>
      <c r="AK460" t="s">
        <v>115</v>
      </c>
      <c r="AM460">
        <v>1894</v>
      </c>
      <c r="AN460">
        <v>3295</v>
      </c>
    </row>
    <row r="461" spans="1:40" x14ac:dyDescent="0.25">
      <c r="A461" t="s">
        <v>407</v>
      </c>
      <c r="B461" t="s">
        <v>407</v>
      </c>
      <c r="C461" t="s">
        <v>407</v>
      </c>
      <c r="D461" t="s">
        <v>407</v>
      </c>
      <c r="E461" t="s">
        <v>407</v>
      </c>
      <c r="F461" t="s">
        <v>407</v>
      </c>
      <c r="G461" t="s">
        <v>407</v>
      </c>
      <c r="H461" t="s">
        <v>407</v>
      </c>
      <c r="I461" t="s">
        <v>407</v>
      </c>
      <c r="J461" t="s">
        <v>407</v>
      </c>
      <c r="K461" t="s">
        <v>407</v>
      </c>
      <c r="L461" t="s">
        <v>407</v>
      </c>
      <c r="M461" t="s">
        <v>407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407</v>
      </c>
      <c r="Z461" t="s">
        <v>407</v>
      </c>
      <c r="AA461" t="s">
        <v>407</v>
      </c>
      <c r="AB461" t="s">
        <v>407</v>
      </c>
      <c r="AC461" t="s">
        <v>1018</v>
      </c>
      <c r="AD461" t="s">
        <v>1017</v>
      </c>
      <c r="AE461">
        <v>10</v>
      </c>
      <c r="AF461">
        <v>10</v>
      </c>
      <c r="AH461" t="s">
        <v>408</v>
      </c>
      <c r="AJ461" t="s">
        <v>37</v>
      </c>
      <c r="AK461" t="s">
        <v>115</v>
      </c>
      <c r="AM461">
        <v>2027</v>
      </c>
      <c r="AN461">
        <v>633</v>
      </c>
    </row>
    <row r="462" spans="1:40" x14ac:dyDescent="0.25">
      <c r="A462" t="s">
        <v>407</v>
      </c>
      <c r="B462" t="s">
        <v>407</v>
      </c>
      <c r="C462" t="s">
        <v>407</v>
      </c>
      <c r="D462" t="s">
        <v>407</v>
      </c>
      <c r="E462" t="s">
        <v>407</v>
      </c>
      <c r="F462" t="s">
        <v>407</v>
      </c>
      <c r="G462" t="s">
        <v>407</v>
      </c>
      <c r="H462" t="s">
        <v>407</v>
      </c>
      <c r="I462" t="s">
        <v>407</v>
      </c>
      <c r="J462" t="s">
        <v>407</v>
      </c>
      <c r="K462" t="s">
        <v>407</v>
      </c>
      <c r="L462" t="s">
        <v>407</v>
      </c>
      <c r="M462" t="s">
        <v>407</v>
      </c>
      <c r="N462" t="s">
        <v>407</v>
      </c>
      <c r="O462" t="s">
        <v>407</v>
      </c>
      <c r="P462" t="s">
        <v>407</v>
      </c>
      <c r="Q462" t="s">
        <v>407</v>
      </c>
      <c r="R462" t="s">
        <v>407</v>
      </c>
      <c r="S462" t="s">
        <v>407</v>
      </c>
      <c r="T462" t="s">
        <v>407</v>
      </c>
      <c r="U462" t="s">
        <v>407</v>
      </c>
      <c r="V462" t="s">
        <v>407</v>
      </c>
      <c r="W462" t="s">
        <v>407</v>
      </c>
      <c r="X462" t="s">
        <v>407</v>
      </c>
      <c r="Y462" t="s">
        <v>407</v>
      </c>
      <c r="Z462" t="s">
        <v>407</v>
      </c>
      <c r="AA462" t="s">
        <v>407</v>
      </c>
      <c r="AB462" t="s">
        <v>407</v>
      </c>
      <c r="AC462" t="s">
        <v>1020</v>
      </c>
      <c r="AD462" t="s">
        <v>1019</v>
      </c>
      <c r="AE462">
        <v>10</v>
      </c>
      <c r="AF462">
        <v>1</v>
      </c>
      <c r="AH462" t="s">
        <v>411</v>
      </c>
      <c r="AJ462" t="s">
        <v>41</v>
      </c>
      <c r="AK462" t="s">
        <v>119</v>
      </c>
      <c r="AM462">
        <v>1340</v>
      </c>
      <c r="AN462">
        <v>519</v>
      </c>
    </row>
    <row r="463" spans="1:40" x14ac:dyDescent="0.25">
      <c r="A463" t="s">
        <v>407</v>
      </c>
      <c r="B463" t="s">
        <v>407</v>
      </c>
      <c r="C463" t="s">
        <v>407</v>
      </c>
      <c r="D463" t="s">
        <v>407</v>
      </c>
      <c r="E463" t="s">
        <v>407</v>
      </c>
      <c r="F463" t="s">
        <v>407</v>
      </c>
      <c r="G463" t="s">
        <v>407</v>
      </c>
      <c r="H463" t="s">
        <v>407</v>
      </c>
      <c r="I463" t="s">
        <v>407</v>
      </c>
      <c r="J463" t="s">
        <v>407</v>
      </c>
      <c r="K463" t="s">
        <v>407</v>
      </c>
      <c r="L463" t="s">
        <v>407</v>
      </c>
      <c r="M463" t="s">
        <v>407</v>
      </c>
      <c r="N463" t="s">
        <v>407</v>
      </c>
      <c r="O463" t="s">
        <v>407</v>
      </c>
      <c r="P463" t="s">
        <v>407</v>
      </c>
      <c r="Q463" t="s">
        <v>407</v>
      </c>
      <c r="R463" t="s">
        <v>407</v>
      </c>
      <c r="S463" t="s">
        <v>407</v>
      </c>
      <c r="T463" t="s">
        <v>407</v>
      </c>
      <c r="U463" t="s">
        <v>407</v>
      </c>
      <c r="V463" t="s">
        <v>407</v>
      </c>
      <c r="W463" t="s">
        <v>407</v>
      </c>
      <c r="X463" t="s">
        <v>407</v>
      </c>
      <c r="Y463" t="s">
        <v>407</v>
      </c>
      <c r="Z463" t="s">
        <v>407</v>
      </c>
      <c r="AA463" t="s">
        <v>407</v>
      </c>
      <c r="AB463" t="s">
        <v>407</v>
      </c>
      <c r="AC463" t="s">
        <v>1020</v>
      </c>
      <c r="AD463" t="s">
        <v>1019</v>
      </c>
      <c r="AE463">
        <v>10</v>
      </c>
      <c r="AF463">
        <v>2</v>
      </c>
      <c r="AH463" t="s">
        <v>408</v>
      </c>
      <c r="AJ463" t="s">
        <v>37</v>
      </c>
      <c r="AK463" t="s">
        <v>115</v>
      </c>
      <c r="AM463">
        <v>4092</v>
      </c>
      <c r="AN463">
        <v>2564</v>
      </c>
    </row>
    <row r="464" spans="1:40" x14ac:dyDescent="0.25">
      <c r="A464" t="s">
        <v>407</v>
      </c>
      <c r="B464" t="s">
        <v>407</v>
      </c>
      <c r="C464" t="s">
        <v>407</v>
      </c>
      <c r="D464" t="s">
        <v>407</v>
      </c>
      <c r="E464" t="s">
        <v>407</v>
      </c>
      <c r="F464" t="s">
        <v>407</v>
      </c>
      <c r="G464" t="s">
        <v>407</v>
      </c>
      <c r="H464" t="s">
        <v>407</v>
      </c>
      <c r="I464" t="s">
        <v>407</v>
      </c>
      <c r="J464" t="s">
        <v>407</v>
      </c>
      <c r="K464" t="s">
        <v>407</v>
      </c>
      <c r="L464" t="s">
        <v>407</v>
      </c>
      <c r="M464" t="s">
        <v>407</v>
      </c>
      <c r="N464" t="s">
        <v>407</v>
      </c>
      <c r="O464" t="s">
        <v>407</v>
      </c>
      <c r="P464" t="s">
        <v>407</v>
      </c>
      <c r="Q464" t="s">
        <v>407</v>
      </c>
      <c r="R464" t="s">
        <v>407</v>
      </c>
      <c r="S464" t="s">
        <v>407</v>
      </c>
      <c r="T464" t="s">
        <v>407</v>
      </c>
      <c r="U464" t="s">
        <v>407</v>
      </c>
      <c r="V464" t="s">
        <v>407</v>
      </c>
      <c r="W464" t="s">
        <v>407</v>
      </c>
      <c r="X464" t="s">
        <v>407</v>
      </c>
      <c r="Y464" t="s">
        <v>407</v>
      </c>
      <c r="Z464" t="s">
        <v>407</v>
      </c>
      <c r="AA464" t="s">
        <v>407</v>
      </c>
      <c r="AB464" t="s">
        <v>407</v>
      </c>
      <c r="AC464" t="s">
        <v>1020</v>
      </c>
      <c r="AD464" t="s">
        <v>1019</v>
      </c>
      <c r="AE464">
        <v>10</v>
      </c>
      <c r="AF464">
        <v>3</v>
      </c>
      <c r="AH464" t="s">
        <v>408</v>
      </c>
      <c r="AJ464" t="s">
        <v>37</v>
      </c>
      <c r="AK464" t="s">
        <v>115</v>
      </c>
      <c r="AM464">
        <v>3792</v>
      </c>
      <c r="AN464">
        <v>758</v>
      </c>
    </row>
    <row r="465" spans="1:40" x14ac:dyDescent="0.25">
      <c r="A465" t="s">
        <v>407</v>
      </c>
      <c r="B465" t="s">
        <v>407</v>
      </c>
      <c r="C465" t="s">
        <v>407</v>
      </c>
      <c r="D465" t="s">
        <v>407</v>
      </c>
      <c r="E465" t="s">
        <v>407</v>
      </c>
      <c r="F465" t="s">
        <v>407</v>
      </c>
      <c r="G465" t="s">
        <v>407</v>
      </c>
      <c r="H465" t="s">
        <v>407</v>
      </c>
      <c r="I465" t="s">
        <v>407</v>
      </c>
      <c r="J465" t="s">
        <v>407</v>
      </c>
      <c r="K465" t="s">
        <v>407</v>
      </c>
      <c r="L465" t="s">
        <v>407</v>
      </c>
      <c r="M465" t="s">
        <v>407</v>
      </c>
      <c r="N465" t="s">
        <v>407</v>
      </c>
      <c r="O465" t="s">
        <v>407</v>
      </c>
      <c r="P465" t="s">
        <v>407</v>
      </c>
      <c r="Q465" t="s">
        <v>407</v>
      </c>
      <c r="R465" t="s">
        <v>407</v>
      </c>
      <c r="S465" t="s">
        <v>407</v>
      </c>
      <c r="T465" t="s">
        <v>407</v>
      </c>
      <c r="U465" t="s">
        <v>407</v>
      </c>
      <c r="V465" t="s">
        <v>407</v>
      </c>
      <c r="W465" t="s">
        <v>407</v>
      </c>
      <c r="X465" t="s">
        <v>407</v>
      </c>
      <c r="Y465" t="s">
        <v>407</v>
      </c>
      <c r="Z465" t="s">
        <v>407</v>
      </c>
      <c r="AA465" t="s">
        <v>407</v>
      </c>
      <c r="AB465" t="s">
        <v>407</v>
      </c>
      <c r="AC465" t="s">
        <v>1020</v>
      </c>
      <c r="AD465" t="s">
        <v>1019</v>
      </c>
      <c r="AE465">
        <v>10</v>
      </c>
      <c r="AF465">
        <v>4</v>
      </c>
      <c r="AH465" t="s">
        <v>408</v>
      </c>
      <c r="AJ465" t="s">
        <v>37</v>
      </c>
      <c r="AK465" t="s">
        <v>115</v>
      </c>
      <c r="AM465">
        <v>2286</v>
      </c>
      <c r="AN465">
        <v>1699</v>
      </c>
    </row>
    <row r="466" spans="1:40" x14ac:dyDescent="0.25">
      <c r="A466" t="s">
        <v>407</v>
      </c>
      <c r="B466" t="s">
        <v>407</v>
      </c>
      <c r="C466" t="s">
        <v>407</v>
      </c>
      <c r="D466" t="s">
        <v>407</v>
      </c>
      <c r="E466" t="s">
        <v>407</v>
      </c>
      <c r="F466" t="s">
        <v>407</v>
      </c>
      <c r="G466" t="s">
        <v>407</v>
      </c>
      <c r="H466" t="s">
        <v>407</v>
      </c>
      <c r="I466" t="s">
        <v>407</v>
      </c>
      <c r="J466" t="s">
        <v>407</v>
      </c>
      <c r="K466" t="s">
        <v>407</v>
      </c>
      <c r="L466" t="s">
        <v>407</v>
      </c>
      <c r="M466" t="s">
        <v>407</v>
      </c>
      <c r="N466" t="s">
        <v>407</v>
      </c>
      <c r="O466" t="s">
        <v>407</v>
      </c>
      <c r="P466" t="s">
        <v>407</v>
      </c>
      <c r="Q466" t="s">
        <v>407</v>
      </c>
      <c r="R466" t="s">
        <v>407</v>
      </c>
      <c r="S466" t="s">
        <v>407</v>
      </c>
      <c r="T466" t="s">
        <v>407</v>
      </c>
      <c r="U466" t="s">
        <v>407</v>
      </c>
      <c r="V466" t="s">
        <v>407</v>
      </c>
      <c r="W466" t="s">
        <v>407</v>
      </c>
      <c r="X466" t="s">
        <v>407</v>
      </c>
      <c r="Y466" t="s">
        <v>407</v>
      </c>
      <c r="Z466" t="s">
        <v>407</v>
      </c>
      <c r="AA466" t="s">
        <v>407</v>
      </c>
      <c r="AB466" t="s">
        <v>407</v>
      </c>
      <c r="AC466" t="s">
        <v>1020</v>
      </c>
      <c r="AD466" t="s">
        <v>1019</v>
      </c>
      <c r="AE466">
        <v>10</v>
      </c>
      <c r="AF466">
        <v>5</v>
      </c>
      <c r="AH466" t="s">
        <v>411</v>
      </c>
      <c r="AJ466" t="s">
        <v>41</v>
      </c>
      <c r="AK466" t="s">
        <v>119</v>
      </c>
      <c r="AM466">
        <v>3947</v>
      </c>
      <c r="AN466">
        <v>2430</v>
      </c>
    </row>
    <row r="467" spans="1:40" x14ac:dyDescent="0.25">
      <c r="A467" t="s">
        <v>407</v>
      </c>
      <c r="B467" t="s">
        <v>407</v>
      </c>
      <c r="C467" t="s">
        <v>407</v>
      </c>
      <c r="D467" t="s">
        <v>407</v>
      </c>
      <c r="E467" t="s">
        <v>407</v>
      </c>
      <c r="F467" t="s">
        <v>407</v>
      </c>
      <c r="G467" t="s">
        <v>407</v>
      </c>
      <c r="H467" t="s">
        <v>407</v>
      </c>
      <c r="I467" t="s">
        <v>407</v>
      </c>
      <c r="J467" t="s">
        <v>407</v>
      </c>
      <c r="K467" t="s">
        <v>407</v>
      </c>
      <c r="L467" t="s">
        <v>407</v>
      </c>
      <c r="M467" t="s">
        <v>407</v>
      </c>
      <c r="N467" t="s">
        <v>407</v>
      </c>
      <c r="O467" t="s">
        <v>407</v>
      </c>
      <c r="P467" t="s">
        <v>407</v>
      </c>
      <c r="Q467" t="s">
        <v>407</v>
      </c>
      <c r="R467" t="s">
        <v>407</v>
      </c>
      <c r="S467" t="s">
        <v>407</v>
      </c>
      <c r="T467" t="s">
        <v>407</v>
      </c>
      <c r="U467" t="s">
        <v>407</v>
      </c>
      <c r="V467" t="s">
        <v>407</v>
      </c>
      <c r="W467" t="s">
        <v>407</v>
      </c>
      <c r="X467" t="s">
        <v>407</v>
      </c>
      <c r="Y467" t="s">
        <v>407</v>
      </c>
      <c r="Z467" t="s">
        <v>407</v>
      </c>
      <c r="AA467" t="s">
        <v>407</v>
      </c>
      <c r="AB467" t="s">
        <v>407</v>
      </c>
      <c r="AC467" t="s">
        <v>1020</v>
      </c>
      <c r="AD467" t="s">
        <v>1019</v>
      </c>
      <c r="AE467">
        <v>10</v>
      </c>
      <c r="AF467">
        <v>6</v>
      </c>
      <c r="AH467" t="s">
        <v>416</v>
      </c>
      <c r="AJ467" t="s">
        <v>46</v>
      </c>
      <c r="AK467" t="s">
        <v>115</v>
      </c>
      <c r="AM467">
        <v>3636</v>
      </c>
      <c r="AN467">
        <v>1411</v>
      </c>
    </row>
    <row r="468" spans="1:40" x14ac:dyDescent="0.25">
      <c r="A468" t="s">
        <v>407</v>
      </c>
      <c r="B468" t="s">
        <v>407</v>
      </c>
      <c r="C468" t="s">
        <v>407</v>
      </c>
      <c r="D468" t="s">
        <v>407</v>
      </c>
      <c r="E468" t="s">
        <v>407</v>
      </c>
      <c r="F468" t="s">
        <v>407</v>
      </c>
      <c r="G468" t="s">
        <v>407</v>
      </c>
      <c r="H468" t="s">
        <v>407</v>
      </c>
      <c r="I468" t="s">
        <v>407</v>
      </c>
      <c r="J468" t="s">
        <v>407</v>
      </c>
      <c r="K468" t="s">
        <v>407</v>
      </c>
      <c r="L468" t="s">
        <v>407</v>
      </c>
      <c r="M468" t="s">
        <v>407</v>
      </c>
      <c r="N468" t="s">
        <v>407</v>
      </c>
      <c r="O468" t="s">
        <v>407</v>
      </c>
      <c r="P468" t="s">
        <v>407</v>
      </c>
      <c r="Q468" t="s">
        <v>407</v>
      </c>
      <c r="R468" t="s">
        <v>407</v>
      </c>
      <c r="S468" t="s">
        <v>407</v>
      </c>
      <c r="T468" t="s">
        <v>407</v>
      </c>
      <c r="U468" t="s">
        <v>407</v>
      </c>
      <c r="V468" t="s">
        <v>407</v>
      </c>
      <c r="W468" t="s">
        <v>407</v>
      </c>
      <c r="X468" t="s">
        <v>407</v>
      </c>
      <c r="Y468" t="s">
        <v>407</v>
      </c>
      <c r="Z468" t="s">
        <v>407</v>
      </c>
      <c r="AA468" t="s">
        <v>407</v>
      </c>
      <c r="AB468" t="s">
        <v>407</v>
      </c>
      <c r="AC468" t="s">
        <v>1020</v>
      </c>
      <c r="AD468" t="s">
        <v>1019</v>
      </c>
      <c r="AE468">
        <v>10</v>
      </c>
      <c r="AF468">
        <v>7</v>
      </c>
      <c r="AH468" t="s">
        <v>408</v>
      </c>
      <c r="AJ468" t="s">
        <v>37</v>
      </c>
      <c r="AK468" t="s">
        <v>115</v>
      </c>
      <c r="AM468">
        <v>2215</v>
      </c>
      <c r="AN468">
        <v>1467</v>
      </c>
    </row>
    <row r="469" spans="1:40" x14ac:dyDescent="0.25">
      <c r="A469" t="s">
        <v>407</v>
      </c>
      <c r="B469" t="s">
        <v>407</v>
      </c>
      <c r="C469" t="s">
        <v>407</v>
      </c>
      <c r="D469" t="s">
        <v>407</v>
      </c>
      <c r="E469" t="s">
        <v>407</v>
      </c>
      <c r="F469" t="s">
        <v>407</v>
      </c>
      <c r="G469" t="s">
        <v>407</v>
      </c>
      <c r="H469" t="s">
        <v>407</v>
      </c>
      <c r="I469" t="s">
        <v>407</v>
      </c>
      <c r="J469" t="s">
        <v>407</v>
      </c>
      <c r="K469" t="s">
        <v>407</v>
      </c>
      <c r="L469" t="s">
        <v>407</v>
      </c>
      <c r="M469" t="s">
        <v>407</v>
      </c>
      <c r="N469" t="s">
        <v>407</v>
      </c>
      <c r="O469" t="s">
        <v>407</v>
      </c>
      <c r="P469" t="s">
        <v>407</v>
      </c>
      <c r="Q469" t="s">
        <v>407</v>
      </c>
      <c r="R469" t="s">
        <v>407</v>
      </c>
      <c r="S469" t="s">
        <v>407</v>
      </c>
      <c r="T469" t="s">
        <v>407</v>
      </c>
      <c r="U469" t="s">
        <v>407</v>
      </c>
      <c r="V469" t="s">
        <v>407</v>
      </c>
      <c r="W469" t="s">
        <v>407</v>
      </c>
      <c r="X469" t="s">
        <v>407</v>
      </c>
      <c r="Y469" t="s">
        <v>407</v>
      </c>
      <c r="Z469" t="s">
        <v>407</v>
      </c>
      <c r="AA469" t="s">
        <v>407</v>
      </c>
      <c r="AB469" t="s">
        <v>407</v>
      </c>
      <c r="AC469" t="s">
        <v>1020</v>
      </c>
      <c r="AD469" t="s">
        <v>1019</v>
      </c>
      <c r="AE469">
        <v>10</v>
      </c>
      <c r="AF469">
        <v>8</v>
      </c>
      <c r="AH469" t="s">
        <v>416</v>
      </c>
      <c r="AJ469" t="s">
        <v>46</v>
      </c>
      <c r="AK469" t="s">
        <v>115</v>
      </c>
      <c r="AM469">
        <v>3664</v>
      </c>
      <c r="AN469">
        <v>3017</v>
      </c>
    </row>
    <row r="470" spans="1:40" x14ac:dyDescent="0.25">
      <c r="A470" t="s">
        <v>407</v>
      </c>
      <c r="B470" t="s">
        <v>407</v>
      </c>
      <c r="C470" t="s">
        <v>407</v>
      </c>
      <c r="D470" t="s">
        <v>407</v>
      </c>
      <c r="E470" t="s">
        <v>407</v>
      </c>
      <c r="F470" t="s">
        <v>407</v>
      </c>
      <c r="G470" t="s">
        <v>407</v>
      </c>
      <c r="H470" t="s">
        <v>407</v>
      </c>
      <c r="I470" t="s">
        <v>407</v>
      </c>
      <c r="J470" t="s">
        <v>407</v>
      </c>
      <c r="K470" t="s">
        <v>407</v>
      </c>
      <c r="L470" t="s">
        <v>407</v>
      </c>
      <c r="M470" t="s">
        <v>407</v>
      </c>
      <c r="N470" t="s">
        <v>407</v>
      </c>
      <c r="O470" t="s">
        <v>407</v>
      </c>
      <c r="P470" t="s">
        <v>407</v>
      </c>
      <c r="Q470" t="s">
        <v>407</v>
      </c>
      <c r="R470" t="s">
        <v>407</v>
      </c>
      <c r="S470" t="s">
        <v>407</v>
      </c>
      <c r="T470" t="s">
        <v>407</v>
      </c>
      <c r="U470" t="s">
        <v>407</v>
      </c>
      <c r="V470" t="s">
        <v>407</v>
      </c>
      <c r="W470" t="s">
        <v>407</v>
      </c>
      <c r="X470" t="s">
        <v>407</v>
      </c>
      <c r="Y470" t="s">
        <v>407</v>
      </c>
      <c r="Z470" t="s">
        <v>407</v>
      </c>
      <c r="AA470" t="s">
        <v>407</v>
      </c>
      <c r="AB470" t="s">
        <v>407</v>
      </c>
      <c r="AC470" t="s">
        <v>1020</v>
      </c>
      <c r="AD470" t="s">
        <v>1019</v>
      </c>
      <c r="AE470">
        <v>10</v>
      </c>
      <c r="AF470">
        <v>9</v>
      </c>
      <c r="AG470">
        <v>1</v>
      </c>
      <c r="AH470" t="s">
        <v>412</v>
      </c>
      <c r="AJ470" t="s">
        <v>42</v>
      </c>
      <c r="AK470" t="s">
        <v>114</v>
      </c>
      <c r="AM470">
        <v>1334</v>
      </c>
      <c r="AN470">
        <v>2509</v>
      </c>
    </row>
    <row r="471" spans="1:40" x14ac:dyDescent="0.25">
      <c r="A471" t="s">
        <v>407</v>
      </c>
      <c r="B471" t="s">
        <v>407</v>
      </c>
      <c r="C471" t="s">
        <v>407</v>
      </c>
      <c r="D471" t="s">
        <v>407</v>
      </c>
      <c r="E471" t="s">
        <v>407</v>
      </c>
      <c r="F471" t="s">
        <v>407</v>
      </c>
      <c r="G471" t="s">
        <v>407</v>
      </c>
      <c r="H471" t="s">
        <v>407</v>
      </c>
      <c r="I471" t="s">
        <v>407</v>
      </c>
      <c r="J471" t="s">
        <v>407</v>
      </c>
      <c r="K471" t="s">
        <v>407</v>
      </c>
      <c r="L471" t="s">
        <v>407</v>
      </c>
      <c r="M471" t="s">
        <v>407</v>
      </c>
      <c r="N471" t="s">
        <v>407</v>
      </c>
      <c r="O471" t="s">
        <v>407</v>
      </c>
      <c r="P471" t="s">
        <v>407</v>
      </c>
      <c r="Q471" t="s">
        <v>407</v>
      </c>
      <c r="R471" t="s">
        <v>407</v>
      </c>
      <c r="S471" t="s">
        <v>407</v>
      </c>
      <c r="T471" t="s">
        <v>407</v>
      </c>
      <c r="U471" t="s">
        <v>407</v>
      </c>
      <c r="V471" t="s">
        <v>407</v>
      </c>
      <c r="W471" t="s">
        <v>407</v>
      </c>
      <c r="X471" t="s">
        <v>407</v>
      </c>
      <c r="Y471" t="s">
        <v>407</v>
      </c>
      <c r="Z471" t="s">
        <v>407</v>
      </c>
      <c r="AA471" t="s">
        <v>407</v>
      </c>
      <c r="AB471" t="s">
        <v>407</v>
      </c>
      <c r="AC471" t="s">
        <v>1020</v>
      </c>
      <c r="AD471" t="s">
        <v>1019</v>
      </c>
      <c r="AE471">
        <v>10</v>
      </c>
      <c r="AF471">
        <v>10</v>
      </c>
      <c r="AH471" t="s">
        <v>408</v>
      </c>
      <c r="AJ471" t="s">
        <v>37</v>
      </c>
      <c r="AK471" t="s">
        <v>115</v>
      </c>
      <c r="AM471">
        <v>3414</v>
      </c>
      <c r="AN471">
        <v>3003</v>
      </c>
    </row>
    <row r="472" spans="1:40" x14ac:dyDescent="0.25">
      <c r="A472" t="s">
        <v>407</v>
      </c>
      <c r="B472" t="s">
        <v>407</v>
      </c>
      <c r="C472" t="s">
        <v>407</v>
      </c>
      <c r="D472" t="s">
        <v>407</v>
      </c>
      <c r="E472" t="s">
        <v>407</v>
      </c>
      <c r="F472" t="s">
        <v>407</v>
      </c>
      <c r="G472" t="s">
        <v>407</v>
      </c>
      <c r="H472" t="s">
        <v>407</v>
      </c>
      <c r="I472" t="s">
        <v>407</v>
      </c>
      <c r="J472" t="s">
        <v>407</v>
      </c>
      <c r="K472" t="s">
        <v>407</v>
      </c>
      <c r="L472" t="s">
        <v>407</v>
      </c>
      <c r="M472" t="s">
        <v>407</v>
      </c>
      <c r="N472" t="s">
        <v>407</v>
      </c>
      <c r="O472" t="s">
        <v>407</v>
      </c>
      <c r="P472" t="s">
        <v>407</v>
      </c>
      <c r="Q472" t="s">
        <v>407</v>
      </c>
      <c r="R472" t="s">
        <v>407</v>
      </c>
      <c r="S472" t="s">
        <v>407</v>
      </c>
      <c r="T472" t="s">
        <v>407</v>
      </c>
      <c r="U472" t="s">
        <v>407</v>
      </c>
      <c r="V472" t="s">
        <v>407</v>
      </c>
      <c r="W472" t="s">
        <v>407</v>
      </c>
      <c r="X472" t="s">
        <v>407</v>
      </c>
      <c r="Y472" t="s">
        <v>407</v>
      </c>
      <c r="Z472" t="s">
        <v>407</v>
      </c>
      <c r="AA472" t="s">
        <v>407</v>
      </c>
      <c r="AB472" t="s">
        <v>407</v>
      </c>
      <c r="AC472" t="s">
        <v>1022</v>
      </c>
      <c r="AD472" t="s">
        <v>1021</v>
      </c>
      <c r="AE472">
        <v>10</v>
      </c>
      <c r="AF472">
        <v>1</v>
      </c>
      <c r="AH472" t="s">
        <v>415</v>
      </c>
      <c r="AJ472" t="s">
        <v>44</v>
      </c>
      <c r="AK472" t="s">
        <v>120</v>
      </c>
      <c r="AM472">
        <v>3314</v>
      </c>
      <c r="AN472">
        <v>2562</v>
      </c>
    </row>
    <row r="473" spans="1:40" x14ac:dyDescent="0.25">
      <c r="A473" t="s">
        <v>407</v>
      </c>
      <c r="B473" t="s">
        <v>407</v>
      </c>
      <c r="C473" t="s">
        <v>407</v>
      </c>
      <c r="D473" t="s">
        <v>407</v>
      </c>
      <c r="E473" t="s">
        <v>407</v>
      </c>
      <c r="F473" t="s">
        <v>407</v>
      </c>
      <c r="G473" t="s">
        <v>407</v>
      </c>
      <c r="H473" t="s">
        <v>407</v>
      </c>
      <c r="I473" t="s">
        <v>407</v>
      </c>
      <c r="J473" t="s">
        <v>407</v>
      </c>
      <c r="K473" t="s">
        <v>407</v>
      </c>
      <c r="L473" t="s">
        <v>407</v>
      </c>
      <c r="M473" t="s">
        <v>407</v>
      </c>
      <c r="N473" t="s">
        <v>407</v>
      </c>
      <c r="O473" t="s">
        <v>407</v>
      </c>
      <c r="P473" t="s">
        <v>407</v>
      </c>
      <c r="Q473" t="s">
        <v>407</v>
      </c>
      <c r="R473" t="s">
        <v>407</v>
      </c>
      <c r="S473" t="s">
        <v>407</v>
      </c>
      <c r="T473" t="s">
        <v>407</v>
      </c>
      <c r="U473" t="s">
        <v>407</v>
      </c>
      <c r="V473" t="s">
        <v>407</v>
      </c>
      <c r="W473" t="s">
        <v>407</v>
      </c>
      <c r="X473" t="s">
        <v>407</v>
      </c>
      <c r="Y473" t="s">
        <v>407</v>
      </c>
      <c r="Z473" t="s">
        <v>407</v>
      </c>
      <c r="AA473" t="s">
        <v>407</v>
      </c>
      <c r="AB473" t="s">
        <v>407</v>
      </c>
      <c r="AC473" t="s">
        <v>1022</v>
      </c>
      <c r="AD473" t="s">
        <v>1021</v>
      </c>
      <c r="AE473">
        <v>10</v>
      </c>
      <c r="AF473">
        <v>2</v>
      </c>
      <c r="AH473" t="s">
        <v>411</v>
      </c>
      <c r="AJ473" t="s">
        <v>41</v>
      </c>
      <c r="AK473" t="s">
        <v>119</v>
      </c>
      <c r="AM473">
        <v>2315</v>
      </c>
      <c r="AN473">
        <v>1174</v>
      </c>
    </row>
    <row r="474" spans="1:40" x14ac:dyDescent="0.25">
      <c r="A474" t="s">
        <v>407</v>
      </c>
      <c r="B474" t="s">
        <v>407</v>
      </c>
      <c r="C474" t="s">
        <v>407</v>
      </c>
      <c r="D474" t="s">
        <v>407</v>
      </c>
      <c r="E474" t="s">
        <v>407</v>
      </c>
      <c r="F474" t="s">
        <v>407</v>
      </c>
      <c r="G474" t="s">
        <v>407</v>
      </c>
      <c r="H474" t="s">
        <v>407</v>
      </c>
      <c r="I474" t="s">
        <v>407</v>
      </c>
      <c r="J474" t="s">
        <v>407</v>
      </c>
      <c r="K474" t="s">
        <v>407</v>
      </c>
      <c r="L474" t="s">
        <v>407</v>
      </c>
      <c r="M474" t="s">
        <v>407</v>
      </c>
      <c r="N474" t="s">
        <v>407</v>
      </c>
      <c r="O474" t="s">
        <v>407</v>
      </c>
      <c r="P474" t="s">
        <v>407</v>
      </c>
      <c r="Q474" t="s">
        <v>407</v>
      </c>
      <c r="R474" t="s">
        <v>407</v>
      </c>
      <c r="S474" t="s">
        <v>407</v>
      </c>
      <c r="T474" t="s">
        <v>407</v>
      </c>
      <c r="U474" t="s">
        <v>407</v>
      </c>
      <c r="V474" t="s">
        <v>407</v>
      </c>
      <c r="W474" t="s">
        <v>407</v>
      </c>
      <c r="X474" t="s">
        <v>407</v>
      </c>
      <c r="Y474" t="s">
        <v>407</v>
      </c>
      <c r="Z474" t="s">
        <v>407</v>
      </c>
      <c r="AA474" t="s">
        <v>407</v>
      </c>
      <c r="AB474" t="s">
        <v>407</v>
      </c>
      <c r="AC474" t="s">
        <v>1022</v>
      </c>
      <c r="AD474" t="s">
        <v>1021</v>
      </c>
      <c r="AE474">
        <v>10</v>
      </c>
      <c r="AF474">
        <v>3</v>
      </c>
      <c r="AH474" t="s">
        <v>415</v>
      </c>
      <c r="AJ474" t="s">
        <v>44</v>
      </c>
      <c r="AK474" t="s">
        <v>120</v>
      </c>
      <c r="AM474">
        <v>2271</v>
      </c>
      <c r="AN474">
        <v>1568</v>
      </c>
    </row>
    <row r="475" spans="1:40" x14ac:dyDescent="0.25">
      <c r="A475" t="s">
        <v>407</v>
      </c>
      <c r="B475" t="s">
        <v>407</v>
      </c>
      <c r="C475" t="s">
        <v>407</v>
      </c>
      <c r="D475" t="s">
        <v>407</v>
      </c>
      <c r="E475" t="s">
        <v>407</v>
      </c>
      <c r="F475" t="s">
        <v>407</v>
      </c>
      <c r="G475" t="s">
        <v>407</v>
      </c>
      <c r="H475" t="s">
        <v>407</v>
      </c>
      <c r="I475" t="s">
        <v>407</v>
      </c>
      <c r="J475" t="s">
        <v>407</v>
      </c>
      <c r="K475" t="s">
        <v>407</v>
      </c>
      <c r="L475" t="s">
        <v>407</v>
      </c>
      <c r="M475" t="s">
        <v>407</v>
      </c>
      <c r="N475" t="s">
        <v>407</v>
      </c>
      <c r="O475" t="s">
        <v>407</v>
      </c>
      <c r="P475" t="s">
        <v>407</v>
      </c>
      <c r="Q475" t="s">
        <v>407</v>
      </c>
      <c r="R475" t="s">
        <v>407</v>
      </c>
      <c r="S475" t="s">
        <v>407</v>
      </c>
      <c r="T475" t="s">
        <v>407</v>
      </c>
      <c r="U475" t="s">
        <v>407</v>
      </c>
      <c r="V475" t="s">
        <v>407</v>
      </c>
      <c r="W475" t="s">
        <v>407</v>
      </c>
      <c r="X475" t="s">
        <v>407</v>
      </c>
      <c r="Y475" t="s">
        <v>407</v>
      </c>
      <c r="Z475" t="s">
        <v>407</v>
      </c>
      <c r="AA475" t="s">
        <v>407</v>
      </c>
      <c r="AB475" t="s">
        <v>407</v>
      </c>
      <c r="AC475" t="s">
        <v>1022</v>
      </c>
      <c r="AD475" t="s">
        <v>1021</v>
      </c>
      <c r="AE475">
        <v>10</v>
      </c>
      <c r="AF475">
        <v>4</v>
      </c>
      <c r="AH475" t="s">
        <v>408</v>
      </c>
      <c r="AJ475" t="s">
        <v>37</v>
      </c>
      <c r="AK475" t="s">
        <v>115</v>
      </c>
      <c r="AM475">
        <v>1500</v>
      </c>
      <c r="AN475">
        <v>1269</v>
      </c>
    </row>
    <row r="476" spans="1:40" x14ac:dyDescent="0.25">
      <c r="A476" t="s">
        <v>407</v>
      </c>
      <c r="B476" t="s">
        <v>407</v>
      </c>
      <c r="C476" t="s">
        <v>407</v>
      </c>
      <c r="D476" t="s">
        <v>407</v>
      </c>
      <c r="E476" t="s">
        <v>407</v>
      </c>
      <c r="F476" t="s">
        <v>407</v>
      </c>
      <c r="G476" t="s">
        <v>407</v>
      </c>
      <c r="H476" t="s">
        <v>407</v>
      </c>
      <c r="I476" t="s">
        <v>407</v>
      </c>
      <c r="J476" t="s">
        <v>407</v>
      </c>
      <c r="K476" t="s">
        <v>407</v>
      </c>
      <c r="L476" t="s">
        <v>407</v>
      </c>
      <c r="M476" t="s">
        <v>407</v>
      </c>
      <c r="N476" t="s">
        <v>407</v>
      </c>
      <c r="O476" t="s">
        <v>407</v>
      </c>
      <c r="P476" t="s">
        <v>407</v>
      </c>
      <c r="Q476" t="s">
        <v>407</v>
      </c>
      <c r="R476" t="s">
        <v>407</v>
      </c>
      <c r="S476" t="s">
        <v>407</v>
      </c>
      <c r="T476" t="s">
        <v>407</v>
      </c>
      <c r="U476" t="s">
        <v>407</v>
      </c>
      <c r="V476" t="s">
        <v>407</v>
      </c>
      <c r="W476" t="s">
        <v>407</v>
      </c>
      <c r="X476" t="s">
        <v>407</v>
      </c>
      <c r="Y476" t="s">
        <v>407</v>
      </c>
      <c r="Z476" t="s">
        <v>407</v>
      </c>
      <c r="AA476" t="s">
        <v>407</v>
      </c>
      <c r="AB476" t="s">
        <v>407</v>
      </c>
      <c r="AC476" t="s">
        <v>1022</v>
      </c>
      <c r="AD476" t="s">
        <v>1021</v>
      </c>
      <c r="AE476">
        <v>10</v>
      </c>
      <c r="AF476">
        <v>5</v>
      </c>
      <c r="AH476" t="s">
        <v>408</v>
      </c>
      <c r="AJ476" t="s">
        <v>37</v>
      </c>
      <c r="AK476" t="s">
        <v>115</v>
      </c>
      <c r="AM476">
        <v>1553</v>
      </c>
      <c r="AN476">
        <v>637</v>
      </c>
    </row>
    <row r="477" spans="1:40" x14ac:dyDescent="0.25">
      <c r="A477" t="s">
        <v>407</v>
      </c>
      <c r="B477" t="s">
        <v>407</v>
      </c>
      <c r="C477" t="s">
        <v>407</v>
      </c>
      <c r="D477" t="s">
        <v>407</v>
      </c>
      <c r="E477" t="s">
        <v>407</v>
      </c>
      <c r="F477" t="s">
        <v>407</v>
      </c>
      <c r="G477" t="s">
        <v>407</v>
      </c>
      <c r="H477" t="s">
        <v>407</v>
      </c>
      <c r="I477" t="s">
        <v>407</v>
      </c>
      <c r="J477" t="s">
        <v>407</v>
      </c>
      <c r="K477" t="s">
        <v>407</v>
      </c>
      <c r="L477" t="s">
        <v>407</v>
      </c>
      <c r="M477" t="s">
        <v>407</v>
      </c>
      <c r="N477" t="s">
        <v>407</v>
      </c>
      <c r="O477" t="s">
        <v>407</v>
      </c>
      <c r="P477" t="s">
        <v>407</v>
      </c>
      <c r="Q477" t="s">
        <v>407</v>
      </c>
      <c r="R477" t="s">
        <v>407</v>
      </c>
      <c r="S477" t="s">
        <v>407</v>
      </c>
      <c r="T477" t="s">
        <v>407</v>
      </c>
      <c r="U477" t="s">
        <v>407</v>
      </c>
      <c r="V477" t="s">
        <v>407</v>
      </c>
      <c r="W477" t="s">
        <v>407</v>
      </c>
      <c r="X477" t="s">
        <v>407</v>
      </c>
      <c r="Y477" t="s">
        <v>407</v>
      </c>
      <c r="Z477" t="s">
        <v>407</v>
      </c>
      <c r="AA477" t="s">
        <v>407</v>
      </c>
      <c r="AB477" t="s">
        <v>407</v>
      </c>
      <c r="AC477" t="s">
        <v>1022</v>
      </c>
      <c r="AD477" t="s">
        <v>1021</v>
      </c>
      <c r="AE477">
        <v>10</v>
      </c>
      <c r="AF477">
        <v>6</v>
      </c>
      <c r="AH477" t="s">
        <v>408</v>
      </c>
      <c r="AJ477" t="s">
        <v>37</v>
      </c>
      <c r="AK477" t="s">
        <v>115</v>
      </c>
      <c r="AM477">
        <v>3343</v>
      </c>
      <c r="AN477">
        <v>2604</v>
      </c>
    </row>
    <row r="478" spans="1:40" x14ac:dyDescent="0.25">
      <c r="A478" t="s">
        <v>407</v>
      </c>
      <c r="B478" t="s">
        <v>407</v>
      </c>
      <c r="C478" t="s">
        <v>407</v>
      </c>
      <c r="D478" t="s">
        <v>407</v>
      </c>
      <c r="E478" t="s">
        <v>407</v>
      </c>
      <c r="F478" t="s">
        <v>407</v>
      </c>
      <c r="G478" t="s">
        <v>407</v>
      </c>
      <c r="H478" t="s">
        <v>407</v>
      </c>
      <c r="I478" t="s">
        <v>407</v>
      </c>
      <c r="J478" t="s">
        <v>407</v>
      </c>
      <c r="K478" t="s">
        <v>407</v>
      </c>
      <c r="L478" t="s">
        <v>407</v>
      </c>
      <c r="M478" t="s">
        <v>407</v>
      </c>
      <c r="N478" t="s">
        <v>407</v>
      </c>
      <c r="O478" t="s">
        <v>407</v>
      </c>
      <c r="P478" t="s">
        <v>407</v>
      </c>
      <c r="Q478" t="s">
        <v>407</v>
      </c>
      <c r="R478" t="s">
        <v>407</v>
      </c>
      <c r="S478" t="s">
        <v>407</v>
      </c>
      <c r="T478" t="s">
        <v>407</v>
      </c>
      <c r="U478" t="s">
        <v>407</v>
      </c>
      <c r="V478" t="s">
        <v>407</v>
      </c>
      <c r="W478" t="s">
        <v>407</v>
      </c>
      <c r="X478" t="s">
        <v>407</v>
      </c>
      <c r="Y478" t="s">
        <v>407</v>
      </c>
      <c r="Z478" t="s">
        <v>407</v>
      </c>
      <c r="AA478" t="s">
        <v>407</v>
      </c>
      <c r="AB478" t="s">
        <v>407</v>
      </c>
      <c r="AC478" t="s">
        <v>1022</v>
      </c>
      <c r="AD478" t="s">
        <v>1021</v>
      </c>
      <c r="AE478">
        <v>10</v>
      </c>
      <c r="AF478">
        <v>7</v>
      </c>
      <c r="AH478" t="s">
        <v>408</v>
      </c>
      <c r="AJ478" t="s">
        <v>37</v>
      </c>
      <c r="AK478" t="s">
        <v>115</v>
      </c>
      <c r="AM478">
        <v>2375</v>
      </c>
      <c r="AN478">
        <v>2872</v>
      </c>
    </row>
    <row r="479" spans="1:40" x14ac:dyDescent="0.25">
      <c r="A479" t="s">
        <v>407</v>
      </c>
      <c r="B479" t="s">
        <v>407</v>
      </c>
      <c r="C479" t="s">
        <v>407</v>
      </c>
      <c r="D479" t="s">
        <v>407</v>
      </c>
      <c r="E479" t="s">
        <v>407</v>
      </c>
      <c r="F479" t="s">
        <v>407</v>
      </c>
      <c r="G479" t="s">
        <v>407</v>
      </c>
      <c r="H479" t="s">
        <v>407</v>
      </c>
      <c r="I479" t="s">
        <v>407</v>
      </c>
      <c r="J479" t="s">
        <v>407</v>
      </c>
      <c r="K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407</v>
      </c>
      <c r="U479" t="s">
        <v>407</v>
      </c>
      <c r="V479" t="s">
        <v>407</v>
      </c>
      <c r="W479" t="s">
        <v>407</v>
      </c>
      <c r="X479" t="s">
        <v>407</v>
      </c>
      <c r="Y479" t="s">
        <v>407</v>
      </c>
      <c r="Z479" t="s">
        <v>407</v>
      </c>
      <c r="AA479" t="s">
        <v>407</v>
      </c>
      <c r="AB479" t="s">
        <v>407</v>
      </c>
      <c r="AC479" t="s">
        <v>1022</v>
      </c>
      <c r="AD479" t="s">
        <v>1021</v>
      </c>
      <c r="AE479">
        <v>10</v>
      </c>
      <c r="AF479">
        <v>8</v>
      </c>
      <c r="AH479" t="s">
        <v>408</v>
      </c>
      <c r="AJ479" t="s">
        <v>37</v>
      </c>
      <c r="AK479" t="s">
        <v>115</v>
      </c>
      <c r="AM479">
        <v>2906</v>
      </c>
      <c r="AN479">
        <v>300</v>
      </c>
    </row>
    <row r="480" spans="1:40" x14ac:dyDescent="0.25">
      <c r="A480" t="s">
        <v>407</v>
      </c>
      <c r="B480" t="s">
        <v>407</v>
      </c>
      <c r="C480" t="s">
        <v>407</v>
      </c>
      <c r="D480" t="s">
        <v>407</v>
      </c>
      <c r="E480" t="s">
        <v>407</v>
      </c>
      <c r="F480" t="s">
        <v>407</v>
      </c>
      <c r="G480" t="s">
        <v>407</v>
      </c>
      <c r="H480" t="s">
        <v>407</v>
      </c>
      <c r="I480" t="s">
        <v>407</v>
      </c>
      <c r="J480" t="s">
        <v>407</v>
      </c>
      <c r="K480" t="s">
        <v>407</v>
      </c>
      <c r="L480" t="s">
        <v>407</v>
      </c>
      <c r="M480" t="s">
        <v>407</v>
      </c>
      <c r="N480" t="s">
        <v>407</v>
      </c>
      <c r="O480" t="s">
        <v>407</v>
      </c>
      <c r="P480" t="s">
        <v>407</v>
      </c>
      <c r="Q480" t="s">
        <v>407</v>
      </c>
      <c r="R480" t="s">
        <v>407</v>
      </c>
      <c r="S480" t="s">
        <v>407</v>
      </c>
      <c r="T480" t="s">
        <v>407</v>
      </c>
      <c r="U480" t="s">
        <v>407</v>
      </c>
      <c r="V480" t="s">
        <v>407</v>
      </c>
      <c r="W480" t="s">
        <v>407</v>
      </c>
      <c r="X480" t="s">
        <v>407</v>
      </c>
      <c r="Y480" t="s">
        <v>407</v>
      </c>
      <c r="Z480" t="s">
        <v>407</v>
      </c>
      <c r="AA480" t="s">
        <v>407</v>
      </c>
      <c r="AB480" t="s">
        <v>407</v>
      </c>
      <c r="AC480" t="s">
        <v>1022</v>
      </c>
      <c r="AD480" t="s">
        <v>1021</v>
      </c>
      <c r="AE480">
        <v>10</v>
      </c>
      <c r="AF480">
        <v>9</v>
      </c>
      <c r="AH480" t="s">
        <v>408</v>
      </c>
      <c r="AJ480" t="s">
        <v>37</v>
      </c>
      <c r="AK480" t="s">
        <v>115</v>
      </c>
      <c r="AM480">
        <v>1121</v>
      </c>
      <c r="AN480">
        <v>1976</v>
      </c>
    </row>
    <row r="481" spans="1:40" x14ac:dyDescent="0.25">
      <c r="A481" t="s">
        <v>407</v>
      </c>
      <c r="B481" t="s">
        <v>407</v>
      </c>
      <c r="C481" t="s">
        <v>407</v>
      </c>
      <c r="D481" t="s">
        <v>407</v>
      </c>
      <c r="E481" t="s">
        <v>407</v>
      </c>
      <c r="F481" t="s">
        <v>407</v>
      </c>
      <c r="G481" t="s">
        <v>407</v>
      </c>
      <c r="H481" t="s">
        <v>407</v>
      </c>
      <c r="I481" t="s">
        <v>407</v>
      </c>
      <c r="J481" t="s">
        <v>407</v>
      </c>
      <c r="K481" t="s">
        <v>407</v>
      </c>
      <c r="L481" t="s">
        <v>407</v>
      </c>
      <c r="M481" t="s">
        <v>407</v>
      </c>
      <c r="N481" t="s">
        <v>407</v>
      </c>
      <c r="O481" t="s">
        <v>407</v>
      </c>
      <c r="P481" t="s">
        <v>407</v>
      </c>
      <c r="Q481" t="s">
        <v>407</v>
      </c>
      <c r="R481" t="s">
        <v>407</v>
      </c>
      <c r="S481" t="s">
        <v>407</v>
      </c>
      <c r="T481" t="s">
        <v>407</v>
      </c>
      <c r="U481" t="s">
        <v>407</v>
      </c>
      <c r="V481" t="s">
        <v>407</v>
      </c>
      <c r="W481" t="s">
        <v>407</v>
      </c>
      <c r="X481" t="s">
        <v>407</v>
      </c>
      <c r="Y481" t="s">
        <v>407</v>
      </c>
      <c r="Z481" t="s">
        <v>407</v>
      </c>
      <c r="AA481" t="s">
        <v>407</v>
      </c>
      <c r="AB481" t="s">
        <v>407</v>
      </c>
      <c r="AC481" t="s">
        <v>1022</v>
      </c>
      <c r="AD481" t="s">
        <v>1021</v>
      </c>
      <c r="AE481">
        <v>10</v>
      </c>
      <c r="AF481">
        <v>10</v>
      </c>
      <c r="AH481" t="s">
        <v>408</v>
      </c>
      <c r="AJ481" t="s">
        <v>37</v>
      </c>
      <c r="AK481" t="s">
        <v>115</v>
      </c>
      <c r="AM481">
        <v>3520</v>
      </c>
      <c r="AN481">
        <v>2386</v>
      </c>
    </row>
    <row r="482" spans="1:40" x14ac:dyDescent="0.25">
      <c r="A482" t="s">
        <v>407</v>
      </c>
      <c r="B482" t="s">
        <v>407</v>
      </c>
      <c r="C482" t="s">
        <v>407</v>
      </c>
      <c r="D482" t="s">
        <v>407</v>
      </c>
      <c r="E482" t="s">
        <v>407</v>
      </c>
      <c r="F482" t="s">
        <v>407</v>
      </c>
      <c r="G482" t="s">
        <v>407</v>
      </c>
      <c r="H482" t="s">
        <v>407</v>
      </c>
      <c r="I482" t="s">
        <v>407</v>
      </c>
      <c r="J482" t="s">
        <v>407</v>
      </c>
      <c r="K482" t="s">
        <v>407</v>
      </c>
      <c r="L482" t="s">
        <v>407</v>
      </c>
      <c r="M482" t="s">
        <v>407</v>
      </c>
      <c r="N482" t="s">
        <v>407</v>
      </c>
      <c r="O482" t="s">
        <v>407</v>
      </c>
      <c r="P482" t="s">
        <v>407</v>
      </c>
      <c r="Q482" t="s">
        <v>407</v>
      </c>
      <c r="R482" t="s">
        <v>407</v>
      </c>
      <c r="S482" t="s">
        <v>407</v>
      </c>
      <c r="T482" t="s">
        <v>407</v>
      </c>
      <c r="U482" t="s">
        <v>407</v>
      </c>
      <c r="V482" t="s">
        <v>407</v>
      </c>
      <c r="W482" t="s">
        <v>407</v>
      </c>
      <c r="X482" t="s">
        <v>407</v>
      </c>
      <c r="Y482" t="s">
        <v>407</v>
      </c>
      <c r="Z482" t="s">
        <v>407</v>
      </c>
      <c r="AA482" t="s">
        <v>407</v>
      </c>
      <c r="AB482" t="s">
        <v>407</v>
      </c>
      <c r="AC482" t="s">
        <v>1024</v>
      </c>
      <c r="AD482" t="s">
        <v>1023</v>
      </c>
      <c r="AE482">
        <v>10</v>
      </c>
      <c r="AF482">
        <v>1</v>
      </c>
      <c r="AG482">
        <v>3</v>
      </c>
      <c r="AH482" t="s">
        <v>410</v>
      </c>
      <c r="AJ482" t="s">
        <v>40</v>
      </c>
      <c r="AK482" t="s">
        <v>118</v>
      </c>
      <c r="AM482">
        <v>1626</v>
      </c>
      <c r="AN482">
        <v>967</v>
      </c>
    </row>
    <row r="483" spans="1:40" x14ac:dyDescent="0.25">
      <c r="A483" t="s">
        <v>407</v>
      </c>
      <c r="B483" t="s">
        <v>407</v>
      </c>
      <c r="C483" t="s">
        <v>407</v>
      </c>
      <c r="D483" t="s">
        <v>407</v>
      </c>
      <c r="E483" t="s">
        <v>407</v>
      </c>
      <c r="F483" t="s">
        <v>407</v>
      </c>
      <c r="G483" t="s">
        <v>407</v>
      </c>
      <c r="H483" t="s">
        <v>407</v>
      </c>
      <c r="I483" t="s">
        <v>407</v>
      </c>
      <c r="J483" t="s">
        <v>407</v>
      </c>
      <c r="K483" t="s">
        <v>407</v>
      </c>
      <c r="L483" t="s">
        <v>407</v>
      </c>
      <c r="M483" t="s">
        <v>407</v>
      </c>
      <c r="N483" t="s">
        <v>407</v>
      </c>
      <c r="O483" t="s">
        <v>407</v>
      </c>
      <c r="P483" t="s">
        <v>407</v>
      </c>
      <c r="Q483" t="s">
        <v>407</v>
      </c>
      <c r="R483" t="s">
        <v>407</v>
      </c>
      <c r="S483" t="s">
        <v>407</v>
      </c>
      <c r="T483" t="s">
        <v>407</v>
      </c>
      <c r="U483" t="s">
        <v>407</v>
      </c>
      <c r="V483" t="s">
        <v>407</v>
      </c>
      <c r="W483" t="s">
        <v>407</v>
      </c>
      <c r="X483" t="s">
        <v>407</v>
      </c>
      <c r="Y483" t="s">
        <v>407</v>
      </c>
      <c r="Z483" t="s">
        <v>407</v>
      </c>
      <c r="AA483" t="s">
        <v>407</v>
      </c>
      <c r="AB483" t="s">
        <v>407</v>
      </c>
      <c r="AC483" t="s">
        <v>1024</v>
      </c>
      <c r="AD483" t="s">
        <v>1023</v>
      </c>
      <c r="AE483">
        <v>10</v>
      </c>
      <c r="AF483">
        <v>2</v>
      </c>
      <c r="AG483">
        <v>1</v>
      </c>
      <c r="AH483" t="s">
        <v>481</v>
      </c>
      <c r="AJ483" t="s">
        <v>86</v>
      </c>
      <c r="AK483" t="s">
        <v>114</v>
      </c>
      <c r="AM483">
        <v>1109</v>
      </c>
      <c r="AN483">
        <v>568</v>
      </c>
    </row>
    <row r="484" spans="1:40" x14ac:dyDescent="0.25">
      <c r="A484" t="s">
        <v>407</v>
      </c>
      <c r="B484" t="s">
        <v>407</v>
      </c>
      <c r="C484" t="s">
        <v>407</v>
      </c>
      <c r="D484" t="s">
        <v>407</v>
      </c>
      <c r="E484" t="s">
        <v>407</v>
      </c>
      <c r="F484" t="s">
        <v>407</v>
      </c>
      <c r="G484" t="s">
        <v>407</v>
      </c>
      <c r="H484" t="s">
        <v>407</v>
      </c>
      <c r="I484" t="s">
        <v>407</v>
      </c>
      <c r="J484" t="s">
        <v>407</v>
      </c>
      <c r="K484" t="s">
        <v>407</v>
      </c>
      <c r="L484" t="s">
        <v>407</v>
      </c>
      <c r="M484" t="s">
        <v>407</v>
      </c>
      <c r="N484" t="s">
        <v>407</v>
      </c>
      <c r="O484" t="s">
        <v>407</v>
      </c>
      <c r="P484" t="s">
        <v>407</v>
      </c>
      <c r="Q484" t="s">
        <v>407</v>
      </c>
      <c r="R484" t="s">
        <v>407</v>
      </c>
      <c r="S484" t="s">
        <v>407</v>
      </c>
      <c r="T484" t="s">
        <v>407</v>
      </c>
      <c r="U484" t="s">
        <v>407</v>
      </c>
      <c r="V484" t="s">
        <v>407</v>
      </c>
      <c r="W484" t="s">
        <v>407</v>
      </c>
      <c r="X484" t="s">
        <v>407</v>
      </c>
      <c r="Y484" t="s">
        <v>407</v>
      </c>
      <c r="Z484" t="s">
        <v>407</v>
      </c>
      <c r="AA484" t="s">
        <v>407</v>
      </c>
      <c r="AB484" t="s">
        <v>407</v>
      </c>
      <c r="AC484" t="s">
        <v>1024</v>
      </c>
      <c r="AD484" t="s">
        <v>1023</v>
      </c>
      <c r="AE484">
        <v>10</v>
      </c>
      <c r="AF484">
        <v>3</v>
      </c>
      <c r="AH484" t="s">
        <v>408</v>
      </c>
      <c r="AJ484" t="s">
        <v>37</v>
      </c>
      <c r="AK484" t="s">
        <v>115</v>
      </c>
      <c r="AM484">
        <v>1785</v>
      </c>
      <c r="AN484">
        <v>3095</v>
      </c>
    </row>
    <row r="485" spans="1:40" x14ac:dyDescent="0.25">
      <c r="A485" t="s">
        <v>407</v>
      </c>
      <c r="B485" t="s">
        <v>407</v>
      </c>
      <c r="C485" t="s">
        <v>407</v>
      </c>
      <c r="D485" t="s">
        <v>407</v>
      </c>
      <c r="E485" t="s">
        <v>407</v>
      </c>
      <c r="F485" t="s">
        <v>407</v>
      </c>
      <c r="G485" t="s">
        <v>407</v>
      </c>
      <c r="H485" t="s">
        <v>407</v>
      </c>
      <c r="I485" t="s">
        <v>407</v>
      </c>
      <c r="J485" t="s">
        <v>407</v>
      </c>
      <c r="K485" t="s">
        <v>407</v>
      </c>
      <c r="L485" t="s">
        <v>407</v>
      </c>
      <c r="M485" t="s">
        <v>407</v>
      </c>
      <c r="N485" t="s">
        <v>407</v>
      </c>
      <c r="O485" t="s">
        <v>407</v>
      </c>
      <c r="P485" t="s">
        <v>407</v>
      </c>
      <c r="Q485" t="s">
        <v>407</v>
      </c>
      <c r="R485" t="s">
        <v>407</v>
      </c>
      <c r="S485" t="s">
        <v>407</v>
      </c>
      <c r="T485" t="s">
        <v>407</v>
      </c>
      <c r="U485" t="s">
        <v>407</v>
      </c>
      <c r="V485" t="s">
        <v>407</v>
      </c>
      <c r="W485" t="s">
        <v>407</v>
      </c>
      <c r="X485" t="s">
        <v>407</v>
      </c>
      <c r="Y485" t="s">
        <v>407</v>
      </c>
      <c r="Z485" t="s">
        <v>407</v>
      </c>
      <c r="AA485" t="s">
        <v>407</v>
      </c>
      <c r="AB485" t="s">
        <v>407</v>
      </c>
      <c r="AC485" t="s">
        <v>1024</v>
      </c>
      <c r="AD485" t="s">
        <v>1023</v>
      </c>
      <c r="AE485">
        <v>10</v>
      </c>
      <c r="AF485">
        <v>4</v>
      </c>
      <c r="AH485" t="s">
        <v>408</v>
      </c>
      <c r="AJ485" t="s">
        <v>37</v>
      </c>
      <c r="AK485" t="s">
        <v>115</v>
      </c>
      <c r="AM485">
        <v>3947</v>
      </c>
      <c r="AN485">
        <v>428</v>
      </c>
    </row>
    <row r="486" spans="1:40" x14ac:dyDescent="0.25">
      <c r="A486" t="s">
        <v>407</v>
      </c>
      <c r="B486" t="s">
        <v>407</v>
      </c>
      <c r="C486" t="s">
        <v>407</v>
      </c>
      <c r="D486" t="s">
        <v>407</v>
      </c>
      <c r="E486" t="s">
        <v>407</v>
      </c>
      <c r="F486" t="s">
        <v>407</v>
      </c>
      <c r="G486" t="s">
        <v>407</v>
      </c>
      <c r="H486" t="s">
        <v>407</v>
      </c>
      <c r="I486" t="s">
        <v>407</v>
      </c>
      <c r="J486" t="s">
        <v>407</v>
      </c>
      <c r="K486" t="s">
        <v>407</v>
      </c>
      <c r="L486" t="s">
        <v>407</v>
      </c>
      <c r="M486" t="s">
        <v>407</v>
      </c>
      <c r="N486" t="s">
        <v>407</v>
      </c>
      <c r="O486" t="s">
        <v>407</v>
      </c>
      <c r="P486" t="s">
        <v>407</v>
      </c>
      <c r="Q486" t="s">
        <v>407</v>
      </c>
      <c r="R486" t="s">
        <v>407</v>
      </c>
      <c r="S486" t="s">
        <v>407</v>
      </c>
      <c r="T486" t="s">
        <v>407</v>
      </c>
      <c r="U486" t="s">
        <v>407</v>
      </c>
      <c r="V486" t="s">
        <v>407</v>
      </c>
      <c r="W486" t="s">
        <v>407</v>
      </c>
      <c r="X486" t="s">
        <v>407</v>
      </c>
      <c r="Y486" t="s">
        <v>407</v>
      </c>
      <c r="Z486" t="s">
        <v>407</v>
      </c>
      <c r="AA486" t="s">
        <v>407</v>
      </c>
      <c r="AB486" t="s">
        <v>407</v>
      </c>
      <c r="AC486" t="s">
        <v>1024</v>
      </c>
      <c r="AD486" t="s">
        <v>1023</v>
      </c>
      <c r="AE486">
        <v>10</v>
      </c>
      <c r="AF486">
        <v>5</v>
      </c>
      <c r="AG486">
        <v>3</v>
      </c>
      <c r="AH486" t="s">
        <v>410</v>
      </c>
      <c r="AJ486" t="s">
        <v>40</v>
      </c>
      <c r="AK486" t="s">
        <v>118</v>
      </c>
      <c r="AM486">
        <v>1431</v>
      </c>
      <c r="AN486">
        <v>1578</v>
      </c>
    </row>
    <row r="487" spans="1:40" x14ac:dyDescent="0.25">
      <c r="A487" t="s">
        <v>407</v>
      </c>
      <c r="B487" t="s">
        <v>407</v>
      </c>
      <c r="C487" t="s">
        <v>407</v>
      </c>
      <c r="D487" t="s">
        <v>407</v>
      </c>
      <c r="E487" t="s">
        <v>407</v>
      </c>
      <c r="F487" t="s">
        <v>407</v>
      </c>
      <c r="G487" t="s">
        <v>407</v>
      </c>
      <c r="H487" t="s">
        <v>407</v>
      </c>
      <c r="I487" t="s">
        <v>407</v>
      </c>
      <c r="J487" t="s">
        <v>407</v>
      </c>
      <c r="K487" t="s">
        <v>407</v>
      </c>
      <c r="L487" t="s">
        <v>407</v>
      </c>
      <c r="M487" t="s">
        <v>407</v>
      </c>
      <c r="N487" t="s">
        <v>407</v>
      </c>
      <c r="O487" t="s">
        <v>407</v>
      </c>
      <c r="P487" t="s">
        <v>407</v>
      </c>
      <c r="Q487" t="s">
        <v>407</v>
      </c>
      <c r="R487" t="s">
        <v>407</v>
      </c>
      <c r="S487" t="s">
        <v>407</v>
      </c>
      <c r="T487" t="s">
        <v>407</v>
      </c>
      <c r="U487" t="s">
        <v>407</v>
      </c>
      <c r="V487" t="s">
        <v>407</v>
      </c>
      <c r="W487" t="s">
        <v>407</v>
      </c>
      <c r="X487" t="s">
        <v>407</v>
      </c>
      <c r="Y487" t="s">
        <v>407</v>
      </c>
      <c r="Z487" t="s">
        <v>407</v>
      </c>
      <c r="AA487" t="s">
        <v>407</v>
      </c>
      <c r="AB487" t="s">
        <v>407</v>
      </c>
      <c r="AC487" t="s">
        <v>1024</v>
      </c>
      <c r="AD487" t="s">
        <v>1023</v>
      </c>
      <c r="AE487">
        <v>10</v>
      </c>
      <c r="AF487">
        <v>6</v>
      </c>
      <c r="AG487">
        <v>1</v>
      </c>
      <c r="AH487" t="s">
        <v>481</v>
      </c>
      <c r="AJ487" t="s">
        <v>86</v>
      </c>
      <c r="AK487" t="s">
        <v>114</v>
      </c>
      <c r="AM487">
        <v>1396</v>
      </c>
      <c r="AN487">
        <v>883</v>
      </c>
    </row>
    <row r="488" spans="1:40" x14ac:dyDescent="0.25">
      <c r="A488" t="s">
        <v>407</v>
      </c>
      <c r="B488" t="s">
        <v>407</v>
      </c>
      <c r="C488" t="s">
        <v>407</v>
      </c>
      <c r="D488" t="s">
        <v>407</v>
      </c>
      <c r="E488" t="s">
        <v>407</v>
      </c>
      <c r="F488" t="s">
        <v>407</v>
      </c>
      <c r="G488" t="s">
        <v>407</v>
      </c>
      <c r="H488" t="s">
        <v>407</v>
      </c>
      <c r="I488" t="s">
        <v>407</v>
      </c>
      <c r="J488" t="s">
        <v>407</v>
      </c>
      <c r="K488" t="s">
        <v>407</v>
      </c>
      <c r="L488" t="s">
        <v>407</v>
      </c>
      <c r="M488" t="s">
        <v>407</v>
      </c>
      <c r="N488" t="s">
        <v>407</v>
      </c>
      <c r="O488" t="s">
        <v>407</v>
      </c>
      <c r="P488" t="s">
        <v>407</v>
      </c>
      <c r="Q488" t="s">
        <v>407</v>
      </c>
      <c r="R488" t="s">
        <v>407</v>
      </c>
      <c r="S488" t="s">
        <v>407</v>
      </c>
      <c r="T488" t="s">
        <v>407</v>
      </c>
      <c r="U488" t="s">
        <v>407</v>
      </c>
      <c r="V488" t="s">
        <v>407</v>
      </c>
      <c r="W488" t="s">
        <v>407</v>
      </c>
      <c r="X488" t="s">
        <v>407</v>
      </c>
      <c r="Y488" t="s">
        <v>407</v>
      </c>
      <c r="Z488" t="s">
        <v>407</v>
      </c>
      <c r="AA488" t="s">
        <v>407</v>
      </c>
      <c r="AB488" t="s">
        <v>407</v>
      </c>
      <c r="AC488" t="s">
        <v>1024</v>
      </c>
      <c r="AD488" t="s">
        <v>1023</v>
      </c>
      <c r="AE488">
        <v>10</v>
      </c>
      <c r="AF488">
        <v>7</v>
      </c>
      <c r="AH488" t="s">
        <v>408</v>
      </c>
      <c r="AJ488" t="s">
        <v>37</v>
      </c>
      <c r="AK488" t="s">
        <v>115</v>
      </c>
      <c r="AM488">
        <v>1654</v>
      </c>
      <c r="AN488">
        <v>2337</v>
      </c>
    </row>
    <row r="489" spans="1:40" x14ac:dyDescent="0.25">
      <c r="A489" t="s">
        <v>407</v>
      </c>
      <c r="B489" t="s">
        <v>407</v>
      </c>
      <c r="C489" t="s">
        <v>407</v>
      </c>
      <c r="D489" t="s">
        <v>407</v>
      </c>
      <c r="E489" t="s">
        <v>407</v>
      </c>
      <c r="F489" t="s">
        <v>407</v>
      </c>
      <c r="G489" t="s">
        <v>407</v>
      </c>
      <c r="H489" t="s">
        <v>407</v>
      </c>
      <c r="I489" t="s">
        <v>407</v>
      </c>
      <c r="J489" t="s">
        <v>407</v>
      </c>
      <c r="K489" t="s">
        <v>407</v>
      </c>
      <c r="L489" t="s">
        <v>407</v>
      </c>
      <c r="M489" t="s">
        <v>407</v>
      </c>
      <c r="N489" t="s">
        <v>407</v>
      </c>
      <c r="O489" t="s">
        <v>407</v>
      </c>
      <c r="P489" t="s">
        <v>407</v>
      </c>
      <c r="Q489" t="s">
        <v>407</v>
      </c>
      <c r="R489" t="s">
        <v>407</v>
      </c>
      <c r="S489" t="s">
        <v>407</v>
      </c>
      <c r="T489" t="s">
        <v>407</v>
      </c>
      <c r="U489" t="s">
        <v>407</v>
      </c>
      <c r="V489" t="s">
        <v>407</v>
      </c>
      <c r="W489" t="s">
        <v>407</v>
      </c>
      <c r="X489" t="s">
        <v>407</v>
      </c>
      <c r="Y489" t="s">
        <v>407</v>
      </c>
      <c r="Z489" t="s">
        <v>407</v>
      </c>
      <c r="AA489" t="s">
        <v>407</v>
      </c>
      <c r="AB489" t="s">
        <v>407</v>
      </c>
      <c r="AC489" t="s">
        <v>1024</v>
      </c>
      <c r="AD489" t="s">
        <v>1023</v>
      </c>
      <c r="AE489">
        <v>10</v>
      </c>
      <c r="AF489">
        <v>8</v>
      </c>
      <c r="AH489" t="s">
        <v>408</v>
      </c>
      <c r="AJ489" t="s">
        <v>37</v>
      </c>
      <c r="AK489" t="s">
        <v>115</v>
      </c>
      <c r="AM489">
        <v>2745</v>
      </c>
      <c r="AN489">
        <v>1854</v>
      </c>
    </row>
    <row r="490" spans="1:40" x14ac:dyDescent="0.25">
      <c r="A490" t="s">
        <v>407</v>
      </c>
      <c r="B490" t="s">
        <v>407</v>
      </c>
      <c r="C490" t="s">
        <v>407</v>
      </c>
      <c r="D490" t="s">
        <v>407</v>
      </c>
      <c r="E490" t="s">
        <v>407</v>
      </c>
      <c r="F490" t="s">
        <v>407</v>
      </c>
      <c r="G490" t="s">
        <v>407</v>
      </c>
      <c r="H490" t="s">
        <v>407</v>
      </c>
      <c r="I490" t="s">
        <v>407</v>
      </c>
      <c r="J490" t="s">
        <v>407</v>
      </c>
      <c r="K490" t="s">
        <v>407</v>
      </c>
      <c r="L490" t="s">
        <v>407</v>
      </c>
      <c r="M490" t="s">
        <v>407</v>
      </c>
      <c r="N490" t="s">
        <v>407</v>
      </c>
      <c r="O490" t="s">
        <v>407</v>
      </c>
      <c r="P490" t="s">
        <v>407</v>
      </c>
      <c r="Q490" t="s">
        <v>407</v>
      </c>
      <c r="R490" t="s">
        <v>407</v>
      </c>
      <c r="S490" t="s">
        <v>407</v>
      </c>
      <c r="T490" t="s">
        <v>407</v>
      </c>
      <c r="U490" t="s">
        <v>407</v>
      </c>
      <c r="V490" t="s">
        <v>407</v>
      </c>
      <c r="W490" t="s">
        <v>407</v>
      </c>
      <c r="X490" t="s">
        <v>407</v>
      </c>
      <c r="Y490" t="s">
        <v>407</v>
      </c>
      <c r="Z490" t="s">
        <v>407</v>
      </c>
      <c r="AA490" t="s">
        <v>407</v>
      </c>
      <c r="AB490" t="s">
        <v>407</v>
      </c>
      <c r="AC490" t="s">
        <v>1024</v>
      </c>
      <c r="AD490" t="s">
        <v>1023</v>
      </c>
      <c r="AE490">
        <v>10</v>
      </c>
      <c r="AF490">
        <v>9</v>
      </c>
      <c r="AG490">
        <v>3</v>
      </c>
      <c r="AH490" t="s">
        <v>410</v>
      </c>
      <c r="AJ490" t="s">
        <v>40</v>
      </c>
      <c r="AK490" t="s">
        <v>118</v>
      </c>
      <c r="AM490">
        <v>2305</v>
      </c>
      <c r="AN490">
        <v>2361</v>
      </c>
    </row>
    <row r="491" spans="1:40" x14ac:dyDescent="0.25">
      <c r="A491" t="s">
        <v>407</v>
      </c>
      <c r="B491" t="s">
        <v>407</v>
      </c>
      <c r="C491" t="s">
        <v>407</v>
      </c>
      <c r="D491" t="s">
        <v>407</v>
      </c>
      <c r="E491" t="s">
        <v>407</v>
      </c>
      <c r="F491" t="s">
        <v>407</v>
      </c>
      <c r="G491" t="s">
        <v>407</v>
      </c>
      <c r="H491" t="s">
        <v>407</v>
      </c>
      <c r="I491" t="s">
        <v>407</v>
      </c>
      <c r="J491" t="s">
        <v>407</v>
      </c>
      <c r="K491" t="s">
        <v>407</v>
      </c>
      <c r="L491" t="s">
        <v>407</v>
      </c>
      <c r="M491" t="s">
        <v>407</v>
      </c>
      <c r="N491" t="s">
        <v>407</v>
      </c>
      <c r="O491" t="s">
        <v>407</v>
      </c>
      <c r="P491" t="s">
        <v>407</v>
      </c>
      <c r="Q491" t="s">
        <v>407</v>
      </c>
      <c r="R491" t="s">
        <v>407</v>
      </c>
      <c r="S491" t="s">
        <v>407</v>
      </c>
      <c r="T491" t="s">
        <v>407</v>
      </c>
      <c r="U491" t="s">
        <v>407</v>
      </c>
      <c r="V491" t="s">
        <v>407</v>
      </c>
      <c r="W491" t="s">
        <v>407</v>
      </c>
      <c r="X491" t="s">
        <v>407</v>
      </c>
      <c r="Y491" t="s">
        <v>407</v>
      </c>
      <c r="Z491" t="s">
        <v>407</v>
      </c>
      <c r="AA491" t="s">
        <v>407</v>
      </c>
      <c r="AB491" t="s">
        <v>407</v>
      </c>
      <c r="AC491" t="s">
        <v>1024</v>
      </c>
      <c r="AD491" t="s">
        <v>1023</v>
      </c>
      <c r="AE491">
        <v>10</v>
      </c>
      <c r="AF491">
        <v>10</v>
      </c>
      <c r="AH491" t="s">
        <v>416</v>
      </c>
      <c r="AJ491" t="s">
        <v>46</v>
      </c>
      <c r="AK491" t="s">
        <v>115</v>
      </c>
      <c r="AM491">
        <v>1538</v>
      </c>
      <c r="AN491">
        <v>1518</v>
      </c>
    </row>
    <row r="492" spans="1:40" x14ac:dyDescent="0.25">
      <c r="A492" t="s">
        <v>407</v>
      </c>
      <c r="B492" t="s">
        <v>407</v>
      </c>
      <c r="C492" t="s">
        <v>407</v>
      </c>
      <c r="D492" t="s">
        <v>407</v>
      </c>
      <c r="E492" t="s">
        <v>407</v>
      </c>
      <c r="F492" t="s">
        <v>407</v>
      </c>
      <c r="G492" t="s">
        <v>407</v>
      </c>
      <c r="H492" t="s">
        <v>407</v>
      </c>
      <c r="I492" t="s">
        <v>407</v>
      </c>
      <c r="J492" t="s">
        <v>407</v>
      </c>
      <c r="K492" t="s">
        <v>407</v>
      </c>
      <c r="L492" t="s">
        <v>407</v>
      </c>
      <c r="M492" t="s">
        <v>407</v>
      </c>
      <c r="N492" t="s">
        <v>407</v>
      </c>
      <c r="O492" t="s">
        <v>407</v>
      </c>
      <c r="P492" t="s">
        <v>407</v>
      </c>
      <c r="Q492" t="s">
        <v>407</v>
      </c>
      <c r="R492" t="s">
        <v>407</v>
      </c>
      <c r="S492" t="s">
        <v>407</v>
      </c>
      <c r="T492" t="s">
        <v>407</v>
      </c>
      <c r="U492" t="s">
        <v>407</v>
      </c>
      <c r="V492" t="s">
        <v>407</v>
      </c>
      <c r="W492" t="s">
        <v>407</v>
      </c>
      <c r="X492" t="s">
        <v>407</v>
      </c>
      <c r="Y492" t="s">
        <v>407</v>
      </c>
      <c r="Z492" t="s">
        <v>407</v>
      </c>
      <c r="AA492" t="s">
        <v>407</v>
      </c>
      <c r="AB492" t="s">
        <v>407</v>
      </c>
      <c r="AC492" t="s">
        <v>1026</v>
      </c>
      <c r="AD492" t="s">
        <v>1025</v>
      </c>
      <c r="AE492">
        <v>10</v>
      </c>
      <c r="AF492">
        <v>1</v>
      </c>
      <c r="AH492" t="s">
        <v>416</v>
      </c>
      <c r="AJ492" t="s">
        <v>46</v>
      </c>
      <c r="AK492" t="s">
        <v>115</v>
      </c>
      <c r="AM492">
        <v>2002</v>
      </c>
      <c r="AN492">
        <v>2231</v>
      </c>
    </row>
    <row r="493" spans="1:40" x14ac:dyDescent="0.25">
      <c r="A493" t="s">
        <v>407</v>
      </c>
      <c r="B493" t="s">
        <v>407</v>
      </c>
      <c r="C493" t="s">
        <v>407</v>
      </c>
      <c r="D493" t="s">
        <v>407</v>
      </c>
      <c r="E493" t="s">
        <v>407</v>
      </c>
      <c r="F493" t="s">
        <v>407</v>
      </c>
      <c r="G493" t="s">
        <v>407</v>
      </c>
      <c r="H493" t="s">
        <v>407</v>
      </c>
      <c r="I493" t="s">
        <v>407</v>
      </c>
      <c r="J493" t="s">
        <v>407</v>
      </c>
      <c r="K493" t="s">
        <v>407</v>
      </c>
      <c r="L493" t="s">
        <v>407</v>
      </c>
      <c r="M493" t="s">
        <v>407</v>
      </c>
      <c r="N493" t="s">
        <v>407</v>
      </c>
      <c r="O493" t="s">
        <v>407</v>
      </c>
      <c r="P493" t="s">
        <v>407</v>
      </c>
      <c r="Q493" t="s">
        <v>407</v>
      </c>
      <c r="R493" t="s">
        <v>407</v>
      </c>
      <c r="S493" t="s">
        <v>407</v>
      </c>
      <c r="T493" t="s">
        <v>407</v>
      </c>
      <c r="U493" t="s">
        <v>407</v>
      </c>
      <c r="V493" t="s">
        <v>407</v>
      </c>
      <c r="W493" t="s">
        <v>407</v>
      </c>
      <c r="X493" t="s">
        <v>407</v>
      </c>
      <c r="Y493" t="s">
        <v>407</v>
      </c>
      <c r="Z493" t="s">
        <v>407</v>
      </c>
      <c r="AA493" t="s">
        <v>407</v>
      </c>
      <c r="AB493" t="s">
        <v>407</v>
      </c>
      <c r="AC493" t="s">
        <v>1026</v>
      </c>
      <c r="AD493" t="s">
        <v>1025</v>
      </c>
      <c r="AE493">
        <v>10</v>
      </c>
      <c r="AF493">
        <v>2</v>
      </c>
      <c r="AG493">
        <v>3</v>
      </c>
      <c r="AH493" t="s">
        <v>410</v>
      </c>
      <c r="AJ493" t="s">
        <v>40</v>
      </c>
      <c r="AK493" t="s">
        <v>118</v>
      </c>
      <c r="AM493">
        <v>1609</v>
      </c>
      <c r="AN493">
        <v>1115</v>
      </c>
    </row>
    <row r="494" spans="1:40" x14ac:dyDescent="0.25">
      <c r="A494" t="s">
        <v>407</v>
      </c>
      <c r="B494" t="s">
        <v>407</v>
      </c>
      <c r="C494" t="s">
        <v>407</v>
      </c>
      <c r="D494" t="s">
        <v>407</v>
      </c>
      <c r="E494" t="s">
        <v>407</v>
      </c>
      <c r="F494" t="s">
        <v>407</v>
      </c>
      <c r="G494" t="s">
        <v>407</v>
      </c>
      <c r="H494" t="s">
        <v>407</v>
      </c>
      <c r="I494" t="s">
        <v>407</v>
      </c>
      <c r="J494" t="s">
        <v>407</v>
      </c>
      <c r="K494" t="s">
        <v>407</v>
      </c>
      <c r="L494" t="s">
        <v>407</v>
      </c>
      <c r="M494" t="s">
        <v>407</v>
      </c>
      <c r="N494" t="s">
        <v>407</v>
      </c>
      <c r="O494" t="s">
        <v>407</v>
      </c>
      <c r="P494" t="s">
        <v>407</v>
      </c>
      <c r="Q494" t="s">
        <v>407</v>
      </c>
      <c r="R494" t="s">
        <v>407</v>
      </c>
      <c r="S494" t="s">
        <v>407</v>
      </c>
      <c r="T494" t="s">
        <v>407</v>
      </c>
      <c r="U494" t="s">
        <v>407</v>
      </c>
      <c r="V494" t="s">
        <v>407</v>
      </c>
      <c r="W494" t="s">
        <v>407</v>
      </c>
      <c r="X494" t="s">
        <v>407</v>
      </c>
      <c r="Y494" t="s">
        <v>407</v>
      </c>
      <c r="Z494" t="s">
        <v>407</v>
      </c>
      <c r="AA494" t="s">
        <v>407</v>
      </c>
      <c r="AB494" t="s">
        <v>407</v>
      </c>
      <c r="AC494" t="s">
        <v>1026</v>
      </c>
      <c r="AD494" t="s">
        <v>1025</v>
      </c>
      <c r="AE494">
        <v>10</v>
      </c>
      <c r="AF494">
        <v>3</v>
      </c>
      <c r="AH494" t="s">
        <v>408</v>
      </c>
      <c r="AJ494" t="s">
        <v>37</v>
      </c>
      <c r="AK494" t="s">
        <v>115</v>
      </c>
      <c r="AM494">
        <v>2367</v>
      </c>
      <c r="AN494">
        <v>2774</v>
      </c>
    </row>
    <row r="495" spans="1:40" x14ac:dyDescent="0.25">
      <c r="A495" t="s">
        <v>407</v>
      </c>
      <c r="B495" t="s">
        <v>407</v>
      </c>
      <c r="C495" t="s">
        <v>407</v>
      </c>
      <c r="D495" t="s">
        <v>407</v>
      </c>
      <c r="E495" t="s">
        <v>407</v>
      </c>
      <c r="F495" t="s">
        <v>407</v>
      </c>
      <c r="G495" t="s">
        <v>407</v>
      </c>
      <c r="H495" t="s">
        <v>407</v>
      </c>
      <c r="I495" t="s">
        <v>407</v>
      </c>
      <c r="J495" t="s">
        <v>407</v>
      </c>
      <c r="K495" t="s">
        <v>407</v>
      </c>
      <c r="L495" t="s">
        <v>407</v>
      </c>
      <c r="M495" t="s">
        <v>407</v>
      </c>
      <c r="N495" t="s">
        <v>407</v>
      </c>
      <c r="O495" t="s">
        <v>407</v>
      </c>
      <c r="P495" t="s">
        <v>407</v>
      </c>
      <c r="Q495" t="s">
        <v>407</v>
      </c>
      <c r="R495" t="s">
        <v>407</v>
      </c>
      <c r="S495" t="s">
        <v>407</v>
      </c>
      <c r="T495" t="s">
        <v>407</v>
      </c>
      <c r="U495" t="s">
        <v>407</v>
      </c>
      <c r="V495" t="s">
        <v>407</v>
      </c>
      <c r="W495" t="s">
        <v>407</v>
      </c>
      <c r="X495" t="s">
        <v>407</v>
      </c>
      <c r="Y495" t="s">
        <v>407</v>
      </c>
      <c r="Z495" t="s">
        <v>407</v>
      </c>
      <c r="AA495" t="s">
        <v>407</v>
      </c>
      <c r="AB495" t="s">
        <v>407</v>
      </c>
      <c r="AC495" t="s">
        <v>1026</v>
      </c>
      <c r="AD495" t="s">
        <v>1025</v>
      </c>
      <c r="AE495">
        <v>10</v>
      </c>
      <c r="AF495">
        <v>4</v>
      </c>
      <c r="AH495" t="s">
        <v>408</v>
      </c>
      <c r="AJ495" t="s">
        <v>37</v>
      </c>
      <c r="AK495" t="s">
        <v>115</v>
      </c>
      <c r="AM495">
        <v>2313</v>
      </c>
      <c r="AN495">
        <v>1848</v>
      </c>
    </row>
    <row r="496" spans="1:40" x14ac:dyDescent="0.25">
      <c r="A496" t="s">
        <v>407</v>
      </c>
      <c r="B496" t="s">
        <v>407</v>
      </c>
      <c r="C496" t="s">
        <v>407</v>
      </c>
      <c r="D496" t="s">
        <v>407</v>
      </c>
      <c r="E496" t="s">
        <v>407</v>
      </c>
      <c r="F496" t="s">
        <v>407</v>
      </c>
      <c r="G496" t="s">
        <v>407</v>
      </c>
      <c r="H496" t="s">
        <v>407</v>
      </c>
      <c r="I496" t="s">
        <v>407</v>
      </c>
      <c r="J496" t="s">
        <v>407</v>
      </c>
      <c r="K496" t="s">
        <v>407</v>
      </c>
      <c r="L496" t="s">
        <v>407</v>
      </c>
      <c r="M496" t="s">
        <v>407</v>
      </c>
      <c r="N496" t="s">
        <v>407</v>
      </c>
      <c r="O496" t="s">
        <v>407</v>
      </c>
      <c r="P496" t="s">
        <v>407</v>
      </c>
      <c r="Q496" t="s">
        <v>407</v>
      </c>
      <c r="R496" t="s">
        <v>407</v>
      </c>
      <c r="S496" t="s">
        <v>407</v>
      </c>
      <c r="T496" t="s">
        <v>407</v>
      </c>
      <c r="U496" t="s">
        <v>407</v>
      </c>
      <c r="V496" t="s">
        <v>407</v>
      </c>
      <c r="W496" t="s">
        <v>407</v>
      </c>
      <c r="X496" t="s">
        <v>407</v>
      </c>
      <c r="Y496" t="s">
        <v>407</v>
      </c>
      <c r="Z496" t="s">
        <v>407</v>
      </c>
      <c r="AA496" t="s">
        <v>407</v>
      </c>
      <c r="AB496" t="s">
        <v>407</v>
      </c>
      <c r="AC496" t="s">
        <v>1026</v>
      </c>
      <c r="AD496" t="s">
        <v>1025</v>
      </c>
      <c r="AE496">
        <v>10</v>
      </c>
      <c r="AF496">
        <v>5</v>
      </c>
      <c r="AG496">
        <v>1</v>
      </c>
      <c r="AH496" t="s">
        <v>447</v>
      </c>
      <c r="AJ496" t="s">
        <v>65</v>
      </c>
      <c r="AK496" t="s">
        <v>114</v>
      </c>
      <c r="AM496">
        <v>2416</v>
      </c>
      <c r="AN496">
        <v>671</v>
      </c>
    </row>
    <row r="497" spans="1:40" x14ac:dyDescent="0.25">
      <c r="A497" t="s">
        <v>407</v>
      </c>
      <c r="B497" t="s">
        <v>407</v>
      </c>
      <c r="C497" t="s">
        <v>407</v>
      </c>
      <c r="D497" t="s">
        <v>407</v>
      </c>
      <c r="E497" t="s">
        <v>407</v>
      </c>
      <c r="F497" t="s">
        <v>407</v>
      </c>
      <c r="G497" t="s">
        <v>407</v>
      </c>
      <c r="H497" t="s">
        <v>407</v>
      </c>
      <c r="I497" t="s">
        <v>407</v>
      </c>
      <c r="J497" t="s">
        <v>407</v>
      </c>
      <c r="K497" t="s">
        <v>407</v>
      </c>
      <c r="L497" t="s">
        <v>407</v>
      </c>
      <c r="M497" t="s">
        <v>407</v>
      </c>
      <c r="N497" t="s">
        <v>407</v>
      </c>
      <c r="O497" t="s">
        <v>407</v>
      </c>
      <c r="P497" t="s">
        <v>407</v>
      </c>
      <c r="Q497" t="s">
        <v>407</v>
      </c>
      <c r="R497" t="s">
        <v>407</v>
      </c>
      <c r="S497" t="s">
        <v>407</v>
      </c>
      <c r="T497" t="s">
        <v>407</v>
      </c>
      <c r="U497" t="s">
        <v>407</v>
      </c>
      <c r="V497" t="s">
        <v>407</v>
      </c>
      <c r="W497" t="s">
        <v>407</v>
      </c>
      <c r="X497" t="s">
        <v>407</v>
      </c>
      <c r="Y497" t="s">
        <v>407</v>
      </c>
      <c r="Z497" t="s">
        <v>407</v>
      </c>
      <c r="AA497" t="s">
        <v>407</v>
      </c>
      <c r="AB497" t="s">
        <v>407</v>
      </c>
      <c r="AC497" t="s">
        <v>1026</v>
      </c>
      <c r="AD497" t="s">
        <v>1025</v>
      </c>
      <c r="AE497">
        <v>10</v>
      </c>
      <c r="AF497">
        <v>6</v>
      </c>
      <c r="AH497" t="s">
        <v>408</v>
      </c>
      <c r="AJ497" t="s">
        <v>37</v>
      </c>
      <c r="AK497" t="s">
        <v>115</v>
      </c>
      <c r="AM497">
        <v>1749</v>
      </c>
      <c r="AN497">
        <v>1459</v>
      </c>
    </row>
    <row r="498" spans="1:40" x14ac:dyDescent="0.25">
      <c r="A498" t="s">
        <v>407</v>
      </c>
      <c r="B498" t="s">
        <v>407</v>
      </c>
      <c r="C498" t="s">
        <v>407</v>
      </c>
      <c r="D498" t="s">
        <v>407</v>
      </c>
      <c r="E498" t="s">
        <v>407</v>
      </c>
      <c r="F498" t="s">
        <v>407</v>
      </c>
      <c r="G498" t="s">
        <v>407</v>
      </c>
      <c r="H498" t="s">
        <v>407</v>
      </c>
      <c r="I498" t="s">
        <v>407</v>
      </c>
      <c r="J498" t="s">
        <v>407</v>
      </c>
      <c r="K498" t="s">
        <v>407</v>
      </c>
      <c r="L498" t="s">
        <v>407</v>
      </c>
      <c r="M498" t="s">
        <v>407</v>
      </c>
      <c r="N498" t="s">
        <v>407</v>
      </c>
      <c r="O498" t="s">
        <v>407</v>
      </c>
      <c r="P498" t="s">
        <v>407</v>
      </c>
      <c r="Q498" t="s">
        <v>407</v>
      </c>
      <c r="R498" t="s">
        <v>407</v>
      </c>
      <c r="S498" t="s">
        <v>407</v>
      </c>
      <c r="T498" t="s">
        <v>407</v>
      </c>
      <c r="U498" t="s">
        <v>407</v>
      </c>
      <c r="V498" t="s">
        <v>407</v>
      </c>
      <c r="W498" t="s">
        <v>407</v>
      </c>
      <c r="X498" t="s">
        <v>407</v>
      </c>
      <c r="Y498" t="s">
        <v>407</v>
      </c>
      <c r="Z498" t="s">
        <v>407</v>
      </c>
      <c r="AA498" t="s">
        <v>407</v>
      </c>
      <c r="AB498" t="s">
        <v>407</v>
      </c>
      <c r="AC498" t="s">
        <v>1026</v>
      </c>
      <c r="AD498" t="s">
        <v>1025</v>
      </c>
      <c r="AE498">
        <v>10</v>
      </c>
      <c r="AF498">
        <v>7</v>
      </c>
      <c r="AG498">
        <v>3</v>
      </c>
      <c r="AH498" t="s">
        <v>410</v>
      </c>
      <c r="AJ498" t="s">
        <v>40</v>
      </c>
      <c r="AK498" t="s">
        <v>118</v>
      </c>
      <c r="AM498">
        <v>1957</v>
      </c>
      <c r="AN498">
        <v>3215</v>
      </c>
    </row>
    <row r="499" spans="1:40" x14ac:dyDescent="0.25">
      <c r="A499" t="s">
        <v>407</v>
      </c>
      <c r="B499" t="s">
        <v>407</v>
      </c>
      <c r="C499" t="s">
        <v>407</v>
      </c>
      <c r="D499" t="s">
        <v>407</v>
      </c>
      <c r="E499" t="s">
        <v>407</v>
      </c>
      <c r="F499" t="s">
        <v>407</v>
      </c>
      <c r="G499" t="s">
        <v>407</v>
      </c>
      <c r="H499" t="s">
        <v>407</v>
      </c>
      <c r="I499" t="s">
        <v>407</v>
      </c>
      <c r="J499" t="s">
        <v>407</v>
      </c>
      <c r="K499" t="s">
        <v>407</v>
      </c>
      <c r="L499" t="s">
        <v>407</v>
      </c>
      <c r="M499" t="s">
        <v>407</v>
      </c>
      <c r="N499" t="s">
        <v>407</v>
      </c>
      <c r="O499" t="s">
        <v>407</v>
      </c>
      <c r="P499" t="s">
        <v>407</v>
      </c>
      <c r="Q499" t="s">
        <v>407</v>
      </c>
      <c r="R499" t="s">
        <v>407</v>
      </c>
      <c r="S499" t="s">
        <v>407</v>
      </c>
      <c r="T499" t="s">
        <v>407</v>
      </c>
      <c r="U499" t="s">
        <v>407</v>
      </c>
      <c r="V499" t="s">
        <v>407</v>
      </c>
      <c r="W499" t="s">
        <v>407</v>
      </c>
      <c r="X499" t="s">
        <v>407</v>
      </c>
      <c r="Y499" t="s">
        <v>407</v>
      </c>
      <c r="Z499" t="s">
        <v>407</v>
      </c>
      <c r="AA499" t="s">
        <v>407</v>
      </c>
      <c r="AB499" t="s">
        <v>407</v>
      </c>
      <c r="AC499" t="s">
        <v>1026</v>
      </c>
      <c r="AD499" t="s">
        <v>1025</v>
      </c>
      <c r="AE499">
        <v>10</v>
      </c>
      <c r="AF499">
        <v>8</v>
      </c>
      <c r="AG499">
        <v>1</v>
      </c>
      <c r="AH499" t="s">
        <v>447</v>
      </c>
      <c r="AJ499" t="s">
        <v>65</v>
      </c>
      <c r="AK499" t="s">
        <v>114</v>
      </c>
      <c r="AM499">
        <v>2610</v>
      </c>
      <c r="AN499">
        <v>800</v>
      </c>
    </row>
    <row r="500" spans="1:40" x14ac:dyDescent="0.25">
      <c r="A500" t="s">
        <v>407</v>
      </c>
      <c r="B500" t="s">
        <v>407</v>
      </c>
      <c r="C500" t="s">
        <v>407</v>
      </c>
      <c r="D500" t="s">
        <v>407</v>
      </c>
      <c r="E500" t="s">
        <v>407</v>
      </c>
      <c r="F500" t="s">
        <v>407</v>
      </c>
      <c r="G500" t="s">
        <v>407</v>
      </c>
      <c r="H500" t="s">
        <v>407</v>
      </c>
      <c r="I500" t="s">
        <v>407</v>
      </c>
      <c r="J500" t="s">
        <v>407</v>
      </c>
      <c r="K500" t="s">
        <v>407</v>
      </c>
      <c r="L500" t="s">
        <v>407</v>
      </c>
      <c r="M500" t="s">
        <v>407</v>
      </c>
      <c r="N500" t="s">
        <v>407</v>
      </c>
      <c r="O500" t="s">
        <v>407</v>
      </c>
      <c r="P500" t="s">
        <v>407</v>
      </c>
      <c r="Q500" t="s">
        <v>407</v>
      </c>
      <c r="R500" t="s">
        <v>407</v>
      </c>
      <c r="S500" t="s">
        <v>407</v>
      </c>
      <c r="T500" t="s">
        <v>407</v>
      </c>
      <c r="U500" t="s">
        <v>407</v>
      </c>
      <c r="V500" t="s">
        <v>407</v>
      </c>
      <c r="W500" t="s">
        <v>407</v>
      </c>
      <c r="X500" t="s">
        <v>407</v>
      </c>
      <c r="Y500" t="s">
        <v>407</v>
      </c>
      <c r="Z500" t="s">
        <v>407</v>
      </c>
      <c r="AA500" t="s">
        <v>407</v>
      </c>
      <c r="AB500" t="s">
        <v>407</v>
      </c>
      <c r="AC500" t="s">
        <v>1026</v>
      </c>
      <c r="AD500" t="s">
        <v>1025</v>
      </c>
      <c r="AE500">
        <v>10</v>
      </c>
      <c r="AF500">
        <v>9</v>
      </c>
      <c r="AH500" t="s">
        <v>411</v>
      </c>
      <c r="AJ500" t="s">
        <v>41</v>
      </c>
      <c r="AK500" t="s">
        <v>119</v>
      </c>
      <c r="AM500">
        <v>2472</v>
      </c>
      <c r="AN500">
        <v>2930</v>
      </c>
    </row>
    <row r="501" spans="1:40" x14ac:dyDescent="0.25">
      <c r="A501" t="s">
        <v>407</v>
      </c>
      <c r="B501" t="s">
        <v>407</v>
      </c>
      <c r="C501" t="s">
        <v>407</v>
      </c>
      <c r="D501" t="s">
        <v>407</v>
      </c>
      <c r="E501" t="s">
        <v>407</v>
      </c>
      <c r="F501" t="s">
        <v>407</v>
      </c>
      <c r="G501" t="s">
        <v>407</v>
      </c>
      <c r="H501" t="s">
        <v>407</v>
      </c>
      <c r="I501" t="s">
        <v>407</v>
      </c>
      <c r="J501" t="s">
        <v>407</v>
      </c>
      <c r="K501" t="s">
        <v>407</v>
      </c>
      <c r="L501" t="s">
        <v>407</v>
      </c>
      <c r="M501" t="s">
        <v>407</v>
      </c>
      <c r="N501" t="s">
        <v>407</v>
      </c>
      <c r="O501" t="s">
        <v>407</v>
      </c>
      <c r="P501" t="s">
        <v>407</v>
      </c>
      <c r="Q501" t="s">
        <v>407</v>
      </c>
      <c r="R501" t="s">
        <v>407</v>
      </c>
      <c r="S501" t="s">
        <v>407</v>
      </c>
      <c r="T501" t="s">
        <v>407</v>
      </c>
      <c r="U501" t="s">
        <v>407</v>
      </c>
      <c r="V501" t="s">
        <v>407</v>
      </c>
      <c r="W501" t="s">
        <v>407</v>
      </c>
      <c r="X501" t="s">
        <v>407</v>
      </c>
      <c r="Y501" t="s">
        <v>407</v>
      </c>
      <c r="Z501" t="s">
        <v>407</v>
      </c>
      <c r="AA501" t="s">
        <v>407</v>
      </c>
      <c r="AB501" t="s">
        <v>407</v>
      </c>
      <c r="AC501" t="s">
        <v>1026</v>
      </c>
      <c r="AD501" t="s">
        <v>1025</v>
      </c>
      <c r="AE501">
        <v>10</v>
      </c>
      <c r="AF501">
        <v>10</v>
      </c>
      <c r="AH501" t="s">
        <v>408</v>
      </c>
      <c r="AJ501" t="s">
        <v>37</v>
      </c>
      <c r="AK501" t="s">
        <v>115</v>
      </c>
      <c r="AM501">
        <v>2512</v>
      </c>
      <c r="AN50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8.42578125" bestFit="1" customWidth="1"/>
    <col min="30" max="30" width="1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2.7109375" bestFit="1" customWidth="1"/>
    <col min="35" max="35" width="7.85546875" bestFit="1" customWidth="1"/>
    <col min="36" max="36" width="11.85546875" bestFit="1" customWidth="1"/>
    <col min="37" max="37" width="16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347</v>
      </c>
      <c r="B1" s="1" t="s">
        <v>390</v>
      </c>
      <c r="C1" s="1" t="s">
        <v>349</v>
      </c>
      <c r="D1" s="1" t="s">
        <v>350</v>
      </c>
      <c r="E1" s="1" t="s">
        <v>351</v>
      </c>
      <c r="F1" s="1" t="s">
        <v>391</v>
      </c>
      <c r="G1" s="1" t="s">
        <v>353</v>
      </c>
      <c r="H1" s="1" t="s">
        <v>354</v>
      </c>
      <c r="I1" s="1" t="s">
        <v>355</v>
      </c>
      <c r="J1" s="1" t="s">
        <v>392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393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394</v>
      </c>
      <c r="V1" s="1" t="s">
        <v>395</v>
      </c>
      <c r="W1" s="1" t="s">
        <v>396</v>
      </c>
      <c r="X1" s="1" t="s">
        <v>370</v>
      </c>
      <c r="Y1" s="1" t="s">
        <v>371</v>
      </c>
      <c r="Z1" s="1" t="s">
        <v>372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343</v>
      </c>
      <c r="AL1" s="1" t="s">
        <v>26</v>
      </c>
      <c r="AM1" s="1" t="s">
        <v>1</v>
      </c>
      <c r="AN1" s="1" t="s">
        <v>2</v>
      </c>
    </row>
    <row r="2" spans="1:40" x14ac:dyDescent="0.25">
      <c r="A2" t="s">
        <v>407</v>
      </c>
      <c r="B2" t="s">
        <v>407</v>
      </c>
      <c r="C2" t="s">
        <v>407</v>
      </c>
      <c r="D2" t="s">
        <v>407</v>
      </c>
      <c r="E2" t="s">
        <v>407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407</v>
      </c>
      <c r="R2" t="s">
        <v>407</v>
      </c>
      <c r="S2" t="s">
        <v>407</v>
      </c>
      <c r="T2" t="s">
        <v>407</v>
      </c>
      <c r="U2" t="s">
        <v>407</v>
      </c>
      <c r="V2" t="s">
        <v>407</v>
      </c>
      <c r="W2" t="s">
        <v>407</v>
      </c>
      <c r="X2" t="s">
        <v>407</v>
      </c>
      <c r="Y2" t="s">
        <v>407</v>
      </c>
      <c r="Z2" t="s">
        <v>407</v>
      </c>
      <c r="AA2" t="s">
        <v>407</v>
      </c>
      <c r="AB2" t="s">
        <v>407</v>
      </c>
      <c r="AC2" t="s">
        <v>1080</v>
      </c>
      <c r="AD2" t="s">
        <v>1079</v>
      </c>
      <c r="AE2">
        <v>10</v>
      </c>
      <c r="AF2">
        <v>1</v>
      </c>
      <c r="AG2">
        <v>1</v>
      </c>
      <c r="AH2" t="s">
        <v>450</v>
      </c>
      <c r="AJ2" t="s">
        <v>67</v>
      </c>
      <c r="AK2" t="s">
        <v>114</v>
      </c>
      <c r="AM2">
        <v>2940</v>
      </c>
      <c r="AN2">
        <v>1926</v>
      </c>
    </row>
    <row r="3" spans="1:40" x14ac:dyDescent="0.25">
      <c r="A3" t="s">
        <v>407</v>
      </c>
      <c r="B3" t="s">
        <v>407</v>
      </c>
      <c r="C3" t="s">
        <v>407</v>
      </c>
      <c r="D3" t="s">
        <v>407</v>
      </c>
      <c r="E3" t="s">
        <v>407</v>
      </c>
      <c r="F3" t="s">
        <v>407</v>
      </c>
      <c r="G3" t="s">
        <v>407</v>
      </c>
      <c r="H3" t="s">
        <v>407</v>
      </c>
      <c r="I3" t="s">
        <v>407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407</v>
      </c>
      <c r="R3" t="s">
        <v>407</v>
      </c>
      <c r="S3" t="s">
        <v>407</v>
      </c>
      <c r="T3" t="s">
        <v>407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1080</v>
      </c>
      <c r="AD3" t="s">
        <v>1079</v>
      </c>
      <c r="AE3">
        <v>10</v>
      </c>
      <c r="AF3">
        <v>2</v>
      </c>
      <c r="AG3">
        <v>3</v>
      </c>
      <c r="AH3" t="s">
        <v>410</v>
      </c>
      <c r="AJ3" t="s">
        <v>40</v>
      </c>
      <c r="AK3" t="s">
        <v>118</v>
      </c>
      <c r="AM3">
        <v>2932</v>
      </c>
      <c r="AN3">
        <v>521</v>
      </c>
    </row>
    <row r="4" spans="1:40" x14ac:dyDescent="0.25">
      <c r="A4" t="s">
        <v>407</v>
      </c>
      <c r="B4" t="s">
        <v>407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1080</v>
      </c>
      <c r="AD4" t="s">
        <v>1079</v>
      </c>
      <c r="AE4">
        <v>10</v>
      </c>
      <c r="AF4">
        <v>3</v>
      </c>
      <c r="AH4" t="s">
        <v>408</v>
      </c>
      <c r="AJ4" t="s">
        <v>37</v>
      </c>
      <c r="AK4" t="s">
        <v>115</v>
      </c>
      <c r="AM4">
        <v>2669</v>
      </c>
      <c r="AN4">
        <v>2887</v>
      </c>
    </row>
    <row r="5" spans="1:40" x14ac:dyDescent="0.25">
      <c r="A5" t="s">
        <v>407</v>
      </c>
      <c r="B5" t="s">
        <v>407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407</v>
      </c>
      <c r="R5" t="s">
        <v>407</v>
      </c>
      <c r="S5" t="s">
        <v>407</v>
      </c>
      <c r="T5" t="s">
        <v>407</v>
      </c>
      <c r="U5" t="s">
        <v>407</v>
      </c>
      <c r="V5" t="s">
        <v>407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1080</v>
      </c>
      <c r="AD5" t="s">
        <v>1079</v>
      </c>
      <c r="AE5">
        <v>10</v>
      </c>
      <c r="AF5">
        <v>4</v>
      </c>
      <c r="AH5" t="s">
        <v>411</v>
      </c>
      <c r="AJ5" t="s">
        <v>41</v>
      </c>
      <c r="AK5" t="s">
        <v>119</v>
      </c>
      <c r="AM5">
        <v>3927</v>
      </c>
      <c r="AN5">
        <v>1103</v>
      </c>
    </row>
    <row r="6" spans="1:40" x14ac:dyDescent="0.25">
      <c r="A6" t="s">
        <v>407</v>
      </c>
      <c r="B6" t="s">
        <v>407</v>
      </c>
      <c r="C6" t="s">
        <v>407</v>
      </c>
      <c r="D6" t="s">
        <v>407</v>
      </c>
      <c r="E6" t="s">
        <v>407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  <c r="K6" t="s">
        <v>407</v>
      </c>
      <c r="L6" t="s">
        <v>407</v>
      </c>
      <c r="M6" t="s">
        <v>407</v>
      </c>
      <c r="N6" t="s">
        <v>407</v>
      </c>
      <c r="O6" t="s">
        <v>407</v>
      </c>
      <c r="P6" t="s">
        <v>407</v>
      </c>
      <c r="Q6" t="s">
        <v>407</v>
      </c>
      <c r="R6" t="s">
        <v>407</v>
      </c>
      <c r="S6" t="s">
        <v>407</v>
      </c>
      <c r="T6" t="s">
        <v>407</v>
      </c>
      <c r="U6" t="s">
        <v>407</v>
      </c>
      <c r="V6" t="s">
        <v>407</v>
      </c>
      <c r="W6" t="s">
        <v>407</v>
      </c>
      <c r="X6" t="s">
        <v>407</v>
      </c>
      <c r="Y6" t="s">
        <v>407</v>
      </c>
      <c r="Z6" t="s">
        <v>407</v>
      </c>
      <c r="AA6" t="s">
        <v>407</v>
      </c>
      <c r="AB6" t="s">
        <v>407</v>
      </c>
      <c r="AC6" t="s">
        <v>1080</v>
      </c>
      <c r="AD6" t="s">
        <v>1079</v>
      </c>
      <c r="AE6">
        <v>10</v>
      </c>
      <c r="AF6">
        <v>5</v>
      </c>
      <c r="AH6" t="s">
        <v>408</v>
      </c>
      <c r="AJ6" t="s">
        <v>37</v>
      </c>
      <c r="AK6" t="s">
        <v>115</v>
      </c>
      <c r="AM6">
        <v>1066</v>
      </c>
      <c r="AN6">
        <v>2580</v>
      </c>
    </row>
    <row r="7" spans="1:40" x14ac:dyDescent="0.25">
      <c r="A7" t="s">
        <v>407</v>
      </c>
      <c r="B7" t="s">
        <v>407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407</v>
      </c>
      <c r="R7" t="s">
        <v>407</v>
      </c>
      <c r="S7" t="s">
        <v>407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1080</v>
      </c>
      <c r="AD7" t="s">
        <v>1079</v>
      </c>
      <c r="AE7">
        <v>10</v>
      </c>
      <c r="AF7">
        <v>6</v>
      </c>
      <c r="AH7" t="s">
        <v>408</v>
      </c>
      <c r="AJ7" t="s">
        <v>37</v>
      </c>
      <c r="AK7" t="s">
        <v>115</v>
      </c>
      <c r="AM7">
        <v>3259</v>
      </c>
      <c r="AN7">
        <v>2931</v>
      </c>
    </row>
    <row r="8" spans="1:40" x14ac:dyDescent="0.25">
      <c r="A8" t="s">
        <v>407</v>
      </c>
      <c r="B8" t="s">
        <v>407</v>
      </c>
      <c r="C8" t="s">
        <v>407</v>
      </c>
      <c r="D8" t="s">
        <v>407</v>
      </c>
      <c r="E8" t="s">
        <v>407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  <c r="N8" t="s">
        <v>407</v>
      </c>
      <c r="O8" t="s">
        <v>407</v>
      </c>
      <c r="P8" t="s">
        <v>407</v>
      </c>
      <c r="Q8" t="s">
        <v>407</v>
      </c>
      <c r="R8" t="s">
        <v>407</v>
      </c>
      <c r="S8" t="s">
        <v>407</v>
      </c>
      <c r="T8" t="s">
        <v>407</v>
      </c>
      <c r="U8" t="s">
        <v>407</v>
      </c>
      <c r="V8" t="s">
        <v>407</v>
      </c>
      <c r="W8" t="s">
        <v>407</v>
      </c>
      <c r="X8" t="s">
        <v>407</v>
      </c>
      <c r="Y8" t="s">
        <v>407</v>
      </c>
      <c r="Z8" t="s">
        <v>407</v>
      </c>
      <c r="AA8" t="s">
        <v>407</v>
      </c>
      <c r="AB8" t="s">
        <v>407</v>
      </c>
      <c r="AC8" t="s">
        <v>1080</v>
      </c>
      <c r="AD8" t="s">
        <v>1079</v>
      </c>
      <c r="AE8">
        <v>10</v>
      </c>
      <c r="AF8">
        <v>7</v>
      </c>
      <c r="AH8" t="s">
        <v>408</v>
      </c>
      <c r="AJ8" t="s">
        <v>37</v>
      </c>
      <c r="AK8" t="s">
        <v>115</v>
      </c>
      <c r="AM8">
        <v>1002</v>
      </c>
      <c r="AN8">
        <v>975</v>
      </c>
    </row>
    <row r="9" spans="1:40" x14ac:dyDescent="0.25">
      <c r="A9" t="s">
        <v>407</v>
      </c>
      <c r="B9" t="s">
        <v>407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407</v>
      </c>
      <c r="AC9" t="s">
        <v>1080</v>
      </c>
      <c r="AD9" t="s">
        <v>1079</v>
      </c>
      <c r="AE9">
        <v>10</v>
      </c>
      <c r="AF9">
        <v>8</v>
      </c>
      <c r="AH9" t="s">
        <v>411</v>
      </c>
      <c r="AJ9" t="s">
        <v>41</v>
      </c>
      <c r="AK9" t="s">
        <v>119</v>
      </c>
      <c r="AM9">
        <v>3121</v>
      </c>
      <c r="AN9">
        <v>1255</v>
      </c>
    </row>
    <row r="10" spans="1:40" x14ac:dyDescent="0.25">
      <c r="A10" t="s">
        <v>407</v>
      </c>
      <c r="B10" t="s">
        <v>407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407</v>
      </c>
      <c r="M10" t="s">
        <v>407</v>
      </c>
      <c r="N10" t="s">
        <v>407</v>
      </c>
      <c r="O10" t="s">
        <v>407</v>
      </c>
      <c r="P10" t="s">
        <v>407</v>
      </c>
      <c r="Q10" t="s">
        <v>407</v>
      </c>
      <c r="R10" t="s">
        <v>407</v>
      </c>
      <c r="S10" t="s">
        <v>407</v>
      </c>
      <c r="T10" t="s">
        <v>407</v>
      </c>
      <c r="U10" t="s">
        <v>407</v>
      </c>
      <c r="V10" t="s">
        <v>407</v>
      </c>
      <c r="W10" t="s">
        <v>407</v>
      </c>
      <c r="X10" t="s">
        <v>407</v>
      </c>
      <c r="Y10" t="s">
        <v>407</v>
      </c>
      <c r="Z10" t="s">
        <v>407</v>
      </c>
      <c r="AA10" t="s">
        <v>407</v>
      </c>
      <c r="AB10" t="s">
        <v>407</v>
      </c>
      <c r="AC10" t="s">
        <v>1080</v>
      </c>
      <c r="AD10" t="s">
        <v>1079</v>
      </c>
      <c r="AE10">
        <v>10</v>
      </c>
      <c r="AF10">
        <v>9</v>
      </c>
      <c r="AH10" t="s">
        <v>408</v>
      </c>
      <c r="AJ10" t="s">
        <v>37</v>
      </c>
      <c r="AK10" t="s">
        <v>115</v>
      </c>
      <c r="AM10">
        <v>2679</v>
      </c>
      <c r="AN10">
        <v>1945</v>
      </c>
    </row>
    <row r="11" spans="1:40" x14ac:dyDescent="0.25">
      <c r="A11" t="s">
        <v>407</v>
      </c>
      <c r="B11" t="s">
        <v>407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407</v>
      </c>
      <c r="P11" t="s">
        <v>407</v>
      </c>
      <c r="Q11" t="s">
        <v>407</v>
      </c>
      <c r="R11" t="s">
        <v>407</v>
      </c>
      <c r="S11" t="s">
        <v>407</v>
      </c>
      <c r="T11" t="s">
        <v>407</v>
      </c>
      <c r="U11" t="s">
        <v>407</v>
      </c>
      <c r="V11" t="s">
        <v>407</v>
      </c>
      <c r="W11" t="s">
        <v>407</v>
      </c>
      <c r="X11" t="s">
        <v>407</v>
      </c>
      <c r="Y11" t="s">
        <v>407</v>
      </c>
      <c r="Z11" t="s">
        <v>407</v>
      </c>
      <c r="AA11" t="s">
        <v>407</v>
      </c>
      <c r="AB11" t="s">
        <v>407</v>
      </c>
      <c r="AC11" t="s">
        <v>1080</v>
      </c>
      <c r="AD11" t="s">
        <v>1079</v>
      </c>
      <c r="AE11">
        <v>10</v>
      </c>
      <c r="AF11">
        <v>10</v>
      </c>
      <c r="AG11">
        <v>3</v>
      </c>
      <c r="AH11" t="s">
        <v>410</v>
      </c>
      <c r="AJ11" t="s">
        <v>40</v>
      </c>
      <c r="AK11" t="s">
        <v>118</v>
      </c>
      <c r="AM11">
        <v>2380</v>
      </c>
      <c r="AN11">
        <v>1170</v>
      </c>
    </row>
    <row r="12" spans="1:40" x14ac:dyDescent="0.25">
      <c r="A12" t="s">
        <v>407</v>
      </c>
      <c r="B12" t="s">
        <v>407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  <c r="K12" t="s">
        <v>407</v>
      </c>
      <c r="L12" t="s">
        <v>407</v>
      </c>
      <c r="M12" t="s">
        <v>407</v>
      </c>
      <c r="N12" t="s">
        <v>407</v>
      </c>
      <c r="O12" t="s">
        <v>407</v>
      </c>
      <c r="P12" t="s">
        <v>407</v>
      </c>
      <c r="Q12" t="s">
        <v>407</v>
      </c>
      <c r="R12" t="s">
        <v>407</v>
      </c>
      <c r="S12" t="s">
        <v>407</v>
      </c>
      <c r="T12" t="s">
        <v>407</v>
      </c>
      <c r="U12" t="s">
        <v>407</v>
      </c>
      <c r="V12" t="s">
        <v>407</v>
      </c>
      <c r="W12" t="s">
        <v>407</v>
      </c>
      <c r="X12" t="s">
        <v>407</v>
      </c>
      <c r="Y12" t="s">
        <v>407</v>
      </c>
      <c r="Z12" t="s">
        <v>407</v>
      </c>
      <c r="AA12" t="s">
        <v>407</v>
      </c>
      <c r="AB12" t="s">
        <v>407</v>
      </c>
      <c r="AC12" t="s">
        <v>1082</v>
      </c>
      <c r="AD12" t="s">
        <v>1081</v>
      </c>
      <c r="AE12">
        <v>10</v>
      </c>
      <c r="AF12">
        <v>1</v>
      </c>
      <c r="AH12" t="s">
        <v>408</v>
      </c>
      <c r="AJ12" t="s">
        <v>37</v>
      </c>
      <c r="AK12" t="s">
        <v>115</v>
      </c>
      <c r="AM12">
        <v>3882</v>
      </c>
      <c r="AN12">
        <v>391</v>
      </c>
    </row>
    <row r="13" spans="1:40" x14ac:dyDescent="0.25">
      <c r="A13" t="s">
        <v>407</v>
      </c>
      <c r="B13" t="s">
        <v>407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  <c r="O13" t="s">
        <v>407</v>
      </c>
      <c r="P13" t="s">
        <v>407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t="s">
        <v>407</v>
      </c>
      <c r="W13" t="s">
        <v>407</v>
      </c>
      <c r="X13" t="s">
        <v>407</v>
      </c>
      <c r="Y13" t="s">
        <v>407</v>
      </c>
      <c r="Z13" t="s">
        <v>407</v>
      </c>
      <c r="AA13" t="s">
        <v>407</v>
      </c>
      <c r="AB13" t="s">
        <v>407</v>
      </c>
      <c r="AC13" t="s">
        <v>1082</v>
      </c>
      <c r="AD13" t="s">
        <v>1081</v>
      </c>
      <c r="AE13">
        <v>10</v>
      </c>
      <c r="AF13">
        <v>2</v>
      </c>
      <c r="AH13" t="s">
        <v>408</v>
      </c>
      <c r="AJ13" t="s">
        <v>37</v>
      </c>
      <c r="AK13" t="s">
        <v>115</v>
      </c>
      <c r="AM13">
        <v>1529</v>
      </c>
      <c r="AN13">
        <v>843</v>
      </c>
    </row>
    <row r="14" spans="1:40" x14ac:dyDescent="0.25">
      <c r="A14" t="s">
        <v>407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  <c r="N14" t="s">
        <v>407</v>
      </c>
      <c r="O14" t="s">
        <v>407</v>
      </c>
      <c r="P14" t="s">
        <v>407</v>
      </c>
      <c r="Q14" t="s">
        <v>407</v>
      </c>
      <c r="R14" t="s">
        <v>407</v>
      </c>
      <c r="S14" t="s">
        <v>407</v>
      </c>
      <c r="T14" t="s">
        <v>407</v>
      </c>
      <c r="U14" t="s">
        <v>407</v>
      </c>
      <c r="V14" t="s">
        <v>407</v>
      </c>
      <c r="W14" t="s">
        <v>407</v>
      </c>
      <c r="X14" t="s">
        <v>407</v>
      </c>
      <c r="Y14" t="s">
        <v>407</v>
      </c>
      <c r="Z14" t="s">
        <v>407</v>
      </c>
      <c r="AA14" t="s">
        <v>407</v>
      </c>
      <c r="AB14" t="s">
        <v>407</v>
      </c>
      <c r="AC14" t="s">
        <v>1082</v>
      </c>
      <c r="AD14" t="s">
        <v>1081</v>
      </c>
      <c r="AE14">
        <v>10</v>
      </c>
      <c r="AF14">
        <v>3</v>
      </c>
      <c r="AH14" t="s">
        <v>408</v>
      </c>
      <c r="AJ14" t="s">
        <v>37</v>
      </c>
      <c r="AK14" t="s">
        <v>115</v>
      </c>
      <c r="AM14">
        <v>2598</v>
      </c>
      <c r="AN14">
        <v>2038</v>
      </c>
    </row>
    <row r="15" spans="1:40" x14ac:dyDescent="0.25">
      <c r="A15" t="s">
        <v>407</v>
      </c>
      <c r="B15" t="s">
        <v>407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407</v>
      </c>
      <c r="I15" t="s">
        <v>407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T15" t="s">
        <v>407</v>
      </c>
      <c r="U15" t="s">
        <v>407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1082</v>
      </c>
      <c r="AD15" t="s">
        <v>1081</v>
      </c>
      <c r="AE15">
        <v>10</v>
      </c>
      <c r="AF15">
        <v>4</v>
      </c>
      <c r="AH15" t="s">
        <v>415</v>
      </c>
      <c r="AJ15" t="s">
        <v>44</v>
      </c>
      <c r="AK15" t="s">
        <v>120</v>
      </c>
      <c r="AM15">
        <v>3272</v>
      </c>
      <c r="AN15">
        <v>3087</v>
      </c>
    </row>
    <row r="16" spans="1:40" x14ac:dyDescent="0.25">
      <c r="A16" t="s">
        <v>407</v>
      </c>
      <c r="B16" t="s">
        <v>407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407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407</v>
      </c>
      <c r="S16" t="s">
        <v>407</v>
      </c>
      <c r="T16" t="s">
        <v>407</v>
      </c>
      <c r="U16" t="s">
        <v>407</v>
      </c>
      <c r="V16" t="s">
        <v>407</v>
      </c>
      <c r="W16" t="s">
        <v>407</v>
      </c>
      <c r="X16" t="s">
        <v>407</v>
      </c>
      <c r="Y16" t="s">
        <v>407</v>
      </c>
      <c r="Z16" t="s">
        <v>407</v>
      </c>
      <c r="AA16" t="s">
        <v>407</v>
      </c>
      <c r="AB16" t="s">
        <v>407</v>
      </c>
      <c r="AC16" t="s">
        <v>1082</v>
      </c>
      <c r="AD16" t="s">
        <v>1081</v>
      </c>
      <c r="AE16">
        <v>10</v>
      </c>
      <c r="AF16">
        <v>5</v>
      </c>
      <c r="AH16" t="s">
        <v>408</v>
      </c>
      <c r="AJ16" t="s">
        <v>37</v>
      </c>
      <c r="AK16" t="s">
        <v>115</v>
      </c>
      <c r="AM16">
        <v>3377</v>
      </c>
      <c r="AN16">
        <v>449</v>
      </c>
    </row>
    <row r="17" spans="1:40" x14ac:dyDescent="0.25">
      <c r="A17" t="s">
        <v>407</v>
      </c>
      <c r="B17" t="s">
        <v>407</v>
      </c>
      <c r="C17" t="s">
        <v>407</v>
      </c>
      <c r="D17" t="s">
        <v>407</v>
      </c>
      <c r="E17" t="s">
        <v>407</v>
      </c>
      <c r="F17" t="s">
        <v>407</v>
      </c>
      <c r="G17" t="s">
        <v>407</v>
      </c>
      <c r="H17" t="s">
        <v>407</v>
      </c>
      <c r="I17" t="s">
        <v>407</v>
      </c>
      <c r="J17" t="s">
        <v>407</v>
      </c>
      <c r="K17" t="s">
        <v>407</v>
      </c>
      <c r="L17" t="s">
        <v>407</v>
      </c>
      <c r="M17" t="s">
        <v>407</v>
      </c>
      <c r="N17" t="s">
        <v>407</v>
      </c>
      <c r="O17" t="s">
        <v>407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407</v>
      </c>
      <c r="Z17" t="s">
        <v>407</v>
      </c>
      <c r="AA17" t="s">
        <v>407</v>
      </c>
      <c r="AB17" t="s">
        <v>407</v>
      </c>
      <c r="AC17" t="s">
        <v>1082</v>
      </c>
      <c r="AD17" t="s">
        <v>1081</v>
      </c>
      <c r="AE17">
        <v>10</v>
      </c>
      <c r="AF17">
        <v>6</v>
      </c>
      <c r="AG17">
        <v>3</v>
      </c>
      <c r="AH17" t="s">
        <v>410</v>
      </c>
      <c r="AJ17" t="s">
        <v>40</v>
      </c>
      <c r="AK17" t="s">
        <v>118</v>
      </c>
      <c r="AM17">
        <v>2202</v>
      </c>
      <c r="AN17">
        <v>3226</v>
      </c>
    </row>
    <row r="18" spans="1:40" x14ac:dyDescent="0.25">
      <c r="A18" t="s">
        <v>407</v>
      </c>
      <c r="B18" t="s">
        <v>407</v>
      </c>
      <c r="C18" t="s">
        <v>407</v>
      </c>
      <c r="D18" t="s">
        <v>407</v>
      </c>
      <c r="E18" t="s">
        <v>407</v>
      </c>
      <c r="F18" t="s">
        <v>407</v>
      </c>
      <c r="G18" t="s">
        <v>407</v>
      </c>
      <c r="H18" t="s">
        <v>407</v>
      </c>
      <c r="I18" t="s">
        <v>407</v>
      </c>
      <c r="J18" t="s">
        <v>407</v>
      </c>
      <c r="K18" t="s">
        <v>407</v>
      </c>
      <c r="L18" t="s">
        <v>407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407</v>
      </c>
      <c r="S18" t="s">
        <v>407</v>
      </c>
      <c r="T18" t="s">
        <v>407</v>
      </c>
      <c r="U18" t="s">
        <v>407</v>
      </c>
      <c r="V18" t="s">
        <v>407</v>
      </c>
      <c r="W18" t="s">
        <v>407</v>
      </c>
      <c r="X18" t="s">
        <v>407</v>
      </c>
      <c r="Y18" t="s">
        <v>407</v>
      </c>
      <c r="Z18" t="s">
        <v>407</v>
      </c>
      <c r="AA18" t="s">
        <v>407</v>
      </c>
      <c r="AB18" t="s">
        <v>407</v>
      </c>
      <c r="AC18" t="s">
        <v>1082</v>
      </c>
      <c r="AD18" t="s">
        <v>1081</v>
      </c>
      <c r="AE18">
        <v>10</v>
      </c>
      <c r="AF18">
        <v>7</v>
      </c>
      <c r="AH18" t="s">
        <v>415</v>
      </c>
      <c r="AJ18" t="s">
        <v>44</v>
      </c>
      <c r="AK18" t="s">
        <v>120</v>
      </c>
      <c r="AM18">
        <v>3086</v>
      </c>
      <c r="AN18">
        <v>2926</v>
      </c>
    </row>
    <row r="19" spans="1:40" x14ac:dyDescent="0.25">
      <c r="A19" t="s">
        <v>407</v>
      </c>
      <c r="B19" t="s">
        <v>407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1082</v>
      </c>
      <c r="AD19" t="s">
        <v>1081</v>
      </c>
      <c r="AE19">
        <v>10</v>
      </c>
      <c r="AF19">
        <v>8</v>
      </c>
      <c r="AH19" t="s">
        <v>408</v>
      </c>
      <c r="AJ19" t="s">
        <v>37</v>
      </c>
      <c r="AK19" t="s">
        <v>115</v>
      </c>
      <c r="AM19">
        <v>2030</v>
      </c>
      <c r="AN19">
        <v>1327</v>
      </c>
    </row>
    <row r="20" spans="1:40" x14ac:dyDescent="0.25">
      <c r="A20" t="s">
        <v>407</v>
      </c>
      <c r="B20" t="s">
        <v>407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407</v>
      </c>
      <c r="M20" t="s">
        <v>407</v>
      </c>
      <c r="N20" t="s">
        <v>407</v>
      </c>
      <c r="O20" t="s">
        <v>407</v>
      </c>
      <c r="P20" t="s">
        <v>407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  <c r="W20" t="s">
        <v>407</v>
      </c>
      <c r="X20" t="s">
        <v>407</v>
      </c>
      <c r="Y20" t="s">
        <v>407</v>
      </c>
      <c r="Z20" t="s">
        <v>407</v>
      </c>
      <c r="AA20" t="s">
        <v>407</v>
      </c>
      <c r="AB20" t="s">
        <v>407</v>
      </c>
      <c r="AC20" t="s">
        <v>1082</v>
      </c>
      <c r="AD20" t="s">
        <v>1081</v>
      </c>
      <c r="AE20">
        <v>10</v>
      </c>
      <c r="AF20">
        <v>9</v>
      </c>
      <c r="AH20" t="s">
        <v>408</v>
      </c>
      <c r="AJ20" t="s">
        <v>37</v>
      </c>
      <c r="AK20" t="s">
        <v>115</v>
      </c>
      <c r="AM20">
        <v>1082</v>
      </c>
      <c r="AN20">
        <v>1148</v>
      </c>
    </row>
    <row r="21" spans="1:40" x14ac:dyDescent="0.25">
      <c r="A21" t="s">
        <v>407</v>
      </c>
      <c r="B21" t="s">
        <v>407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t="s">
        <v>407</v>
      </c>
      <c r="I21" t="s">
        <v>407</v>
      </c>
      <c r="J21" t="s">
        <v>407</v>
      </c>
      <c r="K21" t="s">
        <v>407</v>
      </c>
      <c r="L21" t="s">
        <v>407</v>
      </c>
      <c r="M21" t="s">
        <v>407</v>
      </c>
      <c r="N21" t="s">
        <v>407</v>
      </c>
      <c r="O21" t="s">
        <v>407</v>
      </c>
      <c r="P21" t="s">
        <v>407</v>
      </c>
      <c r="Q21" t="s">
        <v>407</v>
      </c>
      <c r="R21" t="s">
        <v>407</v>
      </c>
      <c r="S21" t="s">
        <v>407</v>
      </c>
      <c r="T21" t="s">
        <v>407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1082</v>
      </c>
      <c r="AD21" t="s">
        <v>1081</v>
      </c>
      <c r="AE21">
        <v>10</v>
      </c>
      <c r="AF21">
        <v>10</v>
      </c>
      <c r="AG21">
        <v>3</v>
      </c>
      <c r="AH21" t="s">
        <v>410</v>
      </c>
      <c r="AJ21" t="s">
        <v>40</v>
      </c>
      <c r="AK21" t="s">
        <v>118</v>
      </c>
      <c r="AM21">
        <v>999</v>
      </c>
      <c r="AN21">
        <v>328</v>
      </c>
    </row>
    <row r="22" spans="1:40" x14ac:dyDescent="0.25">
      <c r="A22" t="s">
        <v>407</v>
      </c>
      <c r="B22" t="s">
        <v>407</v>
      </c>
      <c r="C22" t="s">
        <v>407</v>
      </c>
      <c r="D22" t="s">
        <v>407</v>
      </c>
      <c r="E22" t="s">
        <v>407</v>
      </c>
      <c r="F22" t="s">
        <v>407</v>
      </c>
      <c r="G22" t="s">
        <v>407</v>
      </c>
      <c r="H22" t="s">
        <v>407</v>
      </c>
      <c r="I22" t="s">
        <v>407</v>
      </c>
      <c r="J22" t="s">
        <v>407</v>
      </c>
      <c r="K22" t="s">
        <v>407</v>
      </c>
      <c r="L22" t="s">
        <v>407</v>
      </c>
      <c r="M22" t="s">
        <v>407</v>
      </c>
      <c r="N22" t="s">
        <v>407</v>
      </c>
      <c r="O22" t="s">
        <v>407</v>
      </c>
      <c r="P22" t="s">
        <v>407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1084</v>
      </c>
      <c r="AD22" t="s">
        <v>1083</v>
      </c>
      <c r="AE22">
        <v>10</v>
      </c>
      <c r="AF22">
        <v>1</v>
      </c>
      <c r="AH22" t="s">
        <v>415</v>
      </c>
      <c r="AJ22" t="s">
        <v>44</v>
      </c>
      <c r="AK22" t="s">
        <v>120</v>
      </c>
      <c r="AM22">
        <v>3886</v>
      </c>
      <c r="AN22">
        <v>2098</v>
      </c>
    </row>
    <row r="23" spans="1:40" x14ac:dyDescent="0.25">
      <c r="A23" t="s">
        <v>407</v>
      </c>
      <c r="B23" t="s">
        <v>407</v>
      </c>
      <c r="C23" t="s">
        <v>407</v>
      </c>
      <c r="D23" t="s">
        <v>407</v>
      </c>
      <c r="E23" t="s">
        <v>407</v>
      </c>
      <c r="F23" t="s">
        <v>407</v>
      </c>
      <c r="G23" t="s">
        <v>407</v>
      </c>
      <c r="H23" t="s">
        <v>407</v>
      </c>
      <c r="I23" t="s">
        <v>407</v>
      </c>
      <c r="J23" t="s">
        <v>407</v>
      </c>
      <c r="K23" t="s">
        <v>407</v>
      </c>
      <c r="L23" t="s">
        <v>407</v>
      </c>
      <c r="M23" t="s">
        <v>407</v>
      </c>
      <c r="N23" t="s">
        <v>407</v>
      </c>
      <c r="O23" t="s">
        <v>407</v>
      </c>
      <c r="P23" t="s">
        <v>407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1084</v>
      </c>
      <c r="AD23" t="s">
        <v>1083</v>
      </c>
      <c r="AE23">
        <v>10</v>
      </c>
      <c r="AF23">
        <v>2</v>
      </c>
      <c r="AG23">
        <v>1</v>
      </c>
      <c r="AH23" t="s">
        <v>621</v>
      </c>
      <c r="AJ23" t="s">
        <v>157</v>
      </c>
      <c r="AK23" t="s">
        <v>114</v>
      </c>
      <c r="AM23">
        <v>2907</v>
      </c>
      <c r="AN23">
        <v>757</v>
      </c>
    </row>
    <row r="24" spans="1:40" x14ac:dyDescent="0.25">
      <c r="A24" t="s">
        <v>407</v>
      </c>
      <c r="B24" t="s">
        <v>407</v>
      </c>
      <c r="C24" t="s">
        <v>407</v>
      </c>
      <c r="D24" t="s">
        <v>407</v>
      </c>
      <c r="E24" t="s">
        <v>407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407</v>
      </c>
      <c r="N24" t="s">
        <v>407</v>
      </c>
      <c r="O24" t="s">
        <v>407</v>
      </c>
      <c r="P24" t="s">
        <v>407</v>
      </c>
      <c r="Q24" t="s">
        <v>407</v>
      </c>
      <c r="R24" t="s">
        <v>407</v>
      </c>
      <c r="S24" t="s">
        <v>407</v>
      </c>
      <c r="T24" t="s">
        <v>407</v>
      </c>
      <c r="U24" t="s">
        <v>407</v>
      </c>
      <c r="V24" t="s">
        <v>407</v>
      </c>
      <c r="W24" t="s">
        <v>407</v>
      </c>
      <c r="X24" t="s">
        <v>407</v>
      </c>
      <c r="Y24" t="s">
        <v>407</v>
      </c>
      <c r="Z24" t="s">
        <v>407</v>
      </c>
      <c r="AA24" t="s">
        <v>407</v>
      </c>
      <c r="AB24" t="s">
        <v>407</v>
      </c>
      <c r="AC24" t="s">
        <v>1084</v>
      </c>
      <c r="AD24" t="s">
        <v>1083</v>
      </c>
      <c r="AE24">
        <v>10</v>
      </c>
      <c r="AF24">
        <v>3</v>
      </c>
      <c r="AH24" t="s">
        <v>408</v>
      </c>
      <c r="AJ24" t="s">
        <v>37</v>
      </c>
      <c r="AK24" t="s">
        <v>115</v>
      </c>
      <c r="AM24">
        <v>3053</v>
      </c>
      <c r="AN24">
        <v>1945</v>
      </c>
    </row>
    <row r="25" spans="1:40" x14ac:dyDescent="0.25">
      <c r="A25" t="s">
        <v>407</v>
      </c>
      <c r="B25" t="s">
        <v>407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407</v>
      </c>
      <c r="M25" t="s">
        <v>407</v>
      </c>
      <c r="N25" t="s">
        <v>407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1084</v>
      </c>
      <c r="AD25" t="s">
        <v>1083</v>
      </c>
      <c r="AE25">
        <v>10</v>
      </c>
      <c r="AF25">
        <v>4</v>
      </c>
      <c r="AH25" t="s">
        <v>408</v>
      </c>
      <c r="AJ25" t="s">
        <v>37</v>
      </c>
      <c r="AK25" t="s">
        <v>115</v>
      </c>
      <c r="AM25">
        <v>2457</v>
      </c>
      <c r="AN25">
        <v>1368</v>
      </c>
    </row>
    <row r="26" spans="1:40" x14ac:dyDescent="0.25">
      <c r="A26" t="s">
        <v>407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1084</v>
      </c>
      <c r="AD26" t="s">
        <v>1083</v>
      </c>
      <c r="AE26">
        <v>10</v>
      </c>
      <c r="AF26">
        <v>5</v>
      </c>
      <c r="AG26">
        <v>1</v>
      </c>
      <c r="AH26" t="s">
        <v>412</v>
      </c>
      <c r="AJ26" t="s">
        <v>42</v>
      </c>
      <c r="AK26" t="s">
        <v>114</v>
      </c>
      <c r="AM26">
        <v>2912</v>
      </c>
      <c r="AN26">
        <v>2237</v>
      </c>
    </row>
    <row r="27" spans="1:40" x14ac:dyDescent="0.25">
      <c r="A27" t="s">
        <v>407</v>
      </c>
      <c r="B27" t="s">
        <v>407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1084</v>
      </c>
      <c r="AD27" t="s">
        <v>1083</v>
      </c>
      <c r="AE27">
        <v>10</v>
      </c>
      <c r="AF27">
        <v>6</v>
      </c>
      <c r="AG27">
        <v>1</v>
      </c>
      <c r="AH27" t="s">
        <v>629</v>
      </c>
      <c r="AJ27" t="s">
        <v>132</v>
      </c>
      <c r="AK27" t="s">
        <v>114</v>
      </c>
      <c r="AM27">
        <v>1533</v>
      </c>
      <c r="AN27">
        <v>3372</v>
      </c>
    </row>
    <row r="28" spans="1:40" x14ac:dyDescent="0.25">
      <c r="A28" t="s">
        <v>407</v>
      </c>
      <c r="B28" t="s">
        <v>407</v>
      </c>
      <c r="C28" t="s">
        <v>407</v>
      </c>
      <c r="D28" t="s">
        <v>407</v>
      </c>
      <c r="E28" t="s">
        <v>407</v>
      </c>
      <c r="F28" t="s">
        <v>407</v>
      </c>
      <c r="G28" t="s">
        <v>407</v>
      </c>
      <c r="H28" t="s">
        <v>407</v>
      </c>
      <c r="I28" t="s">
        <v>407</v>
      </c>
      <c r="J28" t="s">
        <v>407</v>
      </c>
      <c r="K28" t="s">
        <v>407</v>
      </c>
      <c r="L28" t="s">
        <v>407</v>
      </c>
      <c r="M28" t="s">
        <v>407</v>
      </c>
      <c r="N28" t="s">
        <v>407</v>
      </c>
      <c r="O28" t="s">
        <v>407</v>
      </c>
      <c r="P28" t="s">
        <v>407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  <c r="W28" t="s">
        <v>407</v>
      </c>
      <c r="X28" t="s">
        <v>407</v>
      </c>
      <c r="Y28" t="s">
        <v>407</v>
      </c>
      <c r="Z28" t="s">
        <v>407</v>
      </c>
      <c r="AA28" t="s">
        <v>407</v>
      </c>
      <c r="AB28" t="s">
        <v>407</v>
      </c>
      <c r="AC28" t="s">
        <v>1084</v>
      </c>
      <c r="AD28" t="s">
        <v>1083</v>
      </c>
      <c r="AE28">
        <v>10</v>
      </c>
      <c r="AF28">
        <v>7</v>
      </c>
      <c r="AH28" t="s">
        <v>411</v>
      </c>
      <c r="AJ28" t="s">
        <v>41</v>
      </c>
      <c r="AK28" t="s">
        <v>119</v>
      </c>
      <c r="AM28">
        <v>1065</v>
      </c>
      <c r="AN28">
        <v>3100</v>
      </c>
    </row>
    <row r="29" spans="1:40" x14ac:dyDescent="0.25">
      <c r="A29" t="s">
        <v>407</v>
      </c>
      <c r="B29" t="s">
        <v>407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1084</v>
      </c>
      <c r="AD29" t="s">
        <v>1083</v>
      </c>
      <c r="AE29">
        <v>10</v>
      </c>
      <c r="AF29">
        <v>8</v>
      </c>
      <c r="AH29" t="s">
        <v>408</v>
      </c>
      <c r="AJ29" t="s">
        <v>37</v>
      </c>
      <c r="AK29" t="s">
        <v>115</v>
      </c>
      <c r="AM29">
        <v>3407</v>
      </c>
      <c r="AN29">
        <v>2673</v>
      </c>
    </row>
    <row r="30" spans="1:40" x14ac:dyDescent="0.25">
      <c r="A30" t="s">
        <v>407</v>
      </c>
      <c r="B30" t="s">
        <v>407</v>
      </c>
      <c r="C30" t="s">
        <v>407</v>
      </c>
      <c r="D30" t="s">
        <v>407</v>
      </c>
      <c r="E30" t="s">
        <v>407</v>
      </c>
      <c r="F30" t="s">
        <v>407</v>
      </c>
      <c r="G30" t="s">
        <v>407</v>
      </c>
      <c r="H30" t="s">
        <v>407</v>
      </c>
      <c r="I30" t="s">
        <v>407</v>
      </c>
      <c r="J30" t="s">
        <v>407</v>
      </c>
      <c r="K30" t="s">
        <v>407</v>
      </c>
      <c r="L30" t="s">
        <v>407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407</v>
      </c>
      <c r="S30" t="s">
        <v>407</v>
      </c>
      <c r="T30" t="s">
        <v>407</v>
      </c>
      <c r="U30" t="s">
        <v>407</v>
      </c>
      <c r="V30" t="s">
        <v>407</v>
      </c>
      <c r="W30" t="s">
        <v>407</v>
      </c>
      <c r="X30" t="s">
        <v>407</v>
      </c>
      <c r="Y30" t="s">
        <v>407</v>
      </c>
      <c r="Z30" t="s">
        <v>407</v>
      </c>
      <c r="AA30" t="s">
        <v>407</v>
      </c>
      <c r="AB30" t="s">
        <v>407</v>
      </c>
      <c r="AC30" t="s">
        <v>1084</v>
      </c>
      <c r="AD30" t="s">
        <v>1083</v>
      </c>
      <c r="AE30">
        <v>10</v>
      </c>
      <c r="AF30">
        <v>9</v>
      </c>
      <c r="AH30" t="s">
        <v>408</v>
      </c>
      <c r="AJ30" t="s">
        <v>37</v>
      </c>
      <c r="AK30" t="s">
        <v>115</v>
      </c>
      <c r="AM30">
        <v>3099</v>
      </c>
      <c r="AN30">
        <v>269</v>
      </c>
    </row>
    <row r="31" spans="1:40" x14ac:dyDescent="0.25">
      <c r="A31" t="s">
        <v>407</v>
      </c>
      <c r="B31" t="s">
        <v>407</v>
      </c>
      <c r="C31" t="s">
        <v>407</v>
      </c>
      <c r="D31" t="s">
        <v>407</v>
      </c>
      <c r="E31" t="s">
        <v>407</v>
      </c>
      <c r="F31" t="s">
        <v>407</v>
      </c>
      <c r="G31" t="s">
        <v>407</v>
      </c>
      <c r="H31" t="s">
        <v>407</v>
      </c>
      <c r="I31" t="s">
        <v>407</v>
      </c>
      <c r="J31" t="s">
        <v>407</v>
      </c>
      <c r="K31" t="s">
        <v>407</v>
      </c>
      <c r="L31" t="s">
        <v>407</v>
      </c>
      <c r="M31" t="s">
        <v>407</v>
      </c>
      <c r="N31" t="s">
        <v>407</v>
      </c>
      <c r="O31" t="s">
        <v>407</v>
      </c>
      <c r="P31" t="s">
        <v>407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  <c r="W31" t="s">
        <v>407</v>
      </c>
      <c r="X31" t="s">
        <v>407</v>
      </c>
      <c r="Y31" t="s">
        <v>407</v>
      </c>
      <c r="Z31" t="s">
        <v>407</v>
      </c>
      <c r="AA31" t="s">
        <v>407</v>
      </c>
      <c r="AB31" t="s">
        <v>407</v>
      </c>
      <c r="AC31" t="s">
        <v>1084</v>
      </c>
      <c r="AD31" t="s">
        <v>1083</v>
      </c>
      <c r="AE31">
        <v>10</v>
      </c>
      <c r="AF31">
        <v>10</v>
      </c>
      <c r="AH31" t="s">
        <v>408</v>
      </c>
      <c r="AJ31" t="s">
        <v>37</v>
      </c>
      <c r="AK31" t="s">
        <v>115</v>
      </c>
      <c r="AM31">
        <v>1190</v>
      </c>
      <c r="AN31">
        <v>1740</v>
      </c>
    </row>
    <row r="32" spans="1:40" x14ac:dyDescent="0.25">
      <c r="A32" t="s">
        <v>407</v>
      </c>
      <c r="B32" t="s">
        <v>407</v>
      </c>
      <c r="C32" t="s">
        <v>407</v>
      </c>
      <c r="D32" t="s">
        <v>407</v>
      </c>
      <c r="E32" t="s">
        <v>407</v>
      </c>
      <c r="F32" t="s">
        <v>407</v>
      </c>
      <c r="G32" t="s">
        <v>407</v>
      </c>
      <c r="H32" t="s">
        <v>407</v>
      </c>
      <c r="I32" t="s">
        <v>407</v>
      </c>
      <c r="J32" t="s">
        <v>407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407</v>
      </c>
      <c r="S32" t="s">
        <v>407</v>
      </c>
      <c r="T32" t="s">
        <v>407</v>
      </c>
      <c r="U32" t="s">
        <v>407</v>
      </c>
      <c r="V32" t="s">
        <v>407</v>
      </c>
      <c r="W32" t="s">
        <v>407</v>
      </c>
      <c r="X32" t="s">
        <v>407</v>
      </c>
      <c r="Y32" t="s">
        <v>407</v>
      </c>
      <c r="Z32" t="s">
        <v>407</v>
      </c>
      <c r="AA32" t="s">
        <v>407</v>
      </c>
      <c r="AB32" t="s">
        <v>407</v>
      </c>
      <c r="AC32" t="s">
        <v>1086</v>
      </c>
      <c r="AD32" t="s">
        <v>1085</v>
      </c>
      <c r="AE32">
        <v>10</v>
      </c>
      <c r="AF32">
        <v>1</v>
      </c>
      <c r="AH32" t="s">
        <v>408</v>
      </c>
      <c r="AJ32" t="s">
        <v>37</v>
      </c>
      <c r="AK32" t="s">
        <v>115</v>
      </c>
      <c r="AM32">
        <v>1487</v>
      </c>
      <c r="AN32">
        <v>2429</v>
      </c>
    </row>
    <row r="33" spans="1:40" x14ac:dyDescent="0.25">
      <c r="A33" t="s">
        <v>407</v>
      </c>
      <c r="B33" t="s">
        <v>407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407</v>
      </c>
      <c r="U33" t="s">
        <v>407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  <c r="AB33" t="s">
        <v>407</v>
      </c>
      <c r="AC33" t="s">
        <v>1086</v>
      </c>
      <c r="AD33" t="s">
        <v>1085</v>
      </c>
      <c r="AE33">
        <v>10</v>
      </c>
      <c r="AF33">
        <v>2</v>
      </c>
      <c r="AH33" t="s">
        <v>408</v>
      </c>
      <c r="AJ33" t="s">
        <v>37</v>
      </c>
      <c r="AK33" t="s">
        <v>115</v>
      </c>
      <c r="AM33">
        <v>3159</v>
      </c>
      <c r="AN33">
        <v>1791</v>
      </c>
    </row>
    <row r="34" spans="1:40" x14ac:dyDescent="0.25">
      <c r="A34" t="s">
        <v>407</v>
      </c>
      <c r="B34" t="s">
        <v>407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  <c r="K34" t="s">
        <v>407</v>
      </c>
      <c r="L34" t="s">
        <v>407</v>
      </c>
      <c r="M34" t="s">
        <v>407</v>
      </c>
      <c r="N34" t="s">
        <v>407</v>
      </c>
      <c r="O34" t="s">
        <v>407</v>
      </c>
      <c r="P34" t="s">
        <v>407</v>
      </c>
      <c r="Q34" t="s">
        <v>407</v>
      </c>
      <c r="R34" t="s">
        <v>407</v>
      </c>
      <c r="S34" t="s">
        <v>407</v>
      </c>
      <c r="T34" t="s">
        <v>407</v>
      </c>
      <c r="U34" t="s">
        <v>407</v>
      </c>
      <c r="V34" t="s">
        <v>407</v>
      </c>
      <c r="W34" t="s">
        <v>407</v>
      </c>
      <c r="X34" t="s">
        <v>407</v>
      </c>
      <c r="Y34" t="s">
        <v>407</v>
      </c>
      <c r="Z34" t="s">
        <v>407</v>
      </c>
      <c r="AA34" t="s">
        <v>407</v>
      </c>
      <c r="AB34" t="s">
        <v>407</v>
      </c>
      <c r="AC34" t="s">
        <v>1086</v>
      </c>
      <c r="AD34" t="s">
        <v>1085</v>
      </c>
      <c r="AE34">
        <v>10</v>
      </c>
      <c r="AF34">
        <v>3</v>
      </c>
      <c r="AH34" t="s">
        <v>408</v>
      </c>
      <c r="AJ34" t="s">
        <v>37</v>
      </c>
      <c r="AK34" t="s">
        <v>115</v>
      </c>
      <c r="AM34">
        <v>1829</v>
      </c>
      <c r="AN34">
        <v>1304</v>
      </c>
    </row>
    <row r="35" spans="1:40" x14ac:dyDescent="0.25">
      <c r="A35" t="s">
        <v>407</v>
      </c>
      <c r="B35" t="s">
        <v>407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407</v>
      </c>
      <c r="U35" t="s">
        <v>407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1086</v>
      </c>
      <c r="AD35" t="s">
        <v>1085</v>
      </c>
      <c r="AE35">
        <v>10</v>
      </c>
      <c r="AF35">
        <v>4</v>
      </c>
      <c r="AH35" t="s">
        <v>411</v>
      </c>
      <c r="AJ35" t="s">
        <v>41</v>
      </c>
      <c r="AK35" t="s">
        <v>119</v>
      </c>
      <c r="AM35">
        <v>1733</v>
      </c>
      <c r="AN35">
        <v>3374</v>
      </c>
    </row>
    <row r="36" spans="1:40" x14ac:dyDescent="0.25">
      <c r="A36" t="s">
        <v>407</v>
      </c>
      <c r="B36" t="s">
        <v>407</v>
      </c>
      <c r="C36" t="s">
        <v>407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  <c r="AB36" t="s">
        <v>407</v>
      </c>
      <c r="AC36" t="s">
        <v>1086</v>
      </c>
      <c r="AD36" t="s">
        <v>1085</v>
      </c>
      <c r="AE36">
        <v>10</v>
      </c>
      <c r="AF36">
        <v>5</v>
      </c>
      <c r="AG36">
        <v>3</v>
      </c>
      <c r="AH36" t="s">
        <v>410</v>
      </c>
      <c r="AJ36" t="s">
        <v>40</v>
      </c>
      <c r="AK36" t="s">
        <v>118</v>
      </c>
      <c r="AM36">
        <v>1678</v>
      </c>
      <c r="AN36">
        <v>2240</v>
      </c>
    </row>
    <row r="37" spans="1:40" x14ac:dyDescent="0.25">
      <c r="A37" t="s">
        <v>407</v>
      </c>
      <c r="B37" t="s">
        <v>407</v>
      </c>
      <c r="C37" t="s">
        <v>407</v>
      </c>
      <c r="D37" t="s">
        <v>407</v>
      </c>
      <c r="E37" t="s">
        <v>407</v>
      </c>
      <c r="F37" t="s">
        <v>407</v>
      </c>
      <c r="G37" t="s">
        <v>407</v>
      </c>
      <c r="H37" t="s">
        <v>407</v>
      </c>
      <c r="I37" t="s">
        <v>407</v>
      </c>
      <c r="J37" t="s">
        <v>407</v>
      </c>
      <c r="K37" t="s">
        <v>407</v>
      </c>
      <c r="L37" t="s">
        <v>407</v>
      </c>
      <c r="M37" t="s">
        <v>407</v>
      </c>
      <c r="N37" t="s">
        <v>407</v>
      </c>
      <c r="O37" t="s">
        <v>407</v>
      </c>
      <c r="P37" t="s">
        <v>407</v>
      </c>
      <c r="Q37" t="s">
        <v>407</v>
      </c>
      <c r="R37" t="s">
        <v>407</v>
      </c>
      <c r="S37" t="s">
        <v>407</v>
      </c>
      <c r="T37" t="s">
        <v>407</v>
      </c>
      <c r="U37" t="s">
        <v>407</v>
      </c>
      <c r="V37" t="s">
        <v>407</v>
      </c>
      <c r="W37" t="s">
        <v>407</v>
      </c>
      <c r="X37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1086</v>
      </c>
      <c r="AD37" t="s">
        <v>1085</v>
      </c>
      <c r="AE37">
        <v>10</v>
      </c>
      <c r="AF37">
        <v>6</v>
      </c>
      <c r="AH37" t="s">
        <v>408</v>
      </c>
      <c r="AJ37" t="s">
        <v>37</v>
      </c>
      <c r="AK37" t="s">
        <v>115</v>
      </c>
      <c r="AM37">
        <v>1188</v>
      </c>
      <c r="AN37">
        <v>2862</v>
      </c>
    </row>
    <row r="38" spans="1:40" x14ac:dyDescent="0.25">
      <c r="A38" t="s">
        <v>407</v>
      </c>
      <c r="B38" t="s">
        <v>407</v>
      </c>
      <c r="C38" t="s">
        <v>407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407</v>
      </c>
      <c r="X38" t="s">
        <v>407</v>
      </c>
      <c r="Y38" t="s">
        <v>407</v>
      </c>
      <c r="Z38" t="s">
        <v>407</v>
      </c>
      <c r="AA38" t="s">
        <v>407</v>
      </c>
      <c r="AB38" t="s">
        <v>407</v>
      </c>
      <c r="AC38" t="s">
        <v>1086</v>
      </c>
      <c r="AD38" t="s">
        <v>1085</v>
      </c>
      <c r="AE38">
        <v>10</v>
      </c>
      <c r="AF38">
        <v>7</v>
      </c>
      <c r="AH38" t="s">
        <v>408</v>
      </c>
      <c r="AJ38" t="s">
        <v>37</v>
      </c>
      <c r="AK38" t="s">
        <v>115</v>
      </c>
      <c r="AM38">
        <v>2186</v>
      </c>
      <c r="AN38">
        <v>2686</v>
      </c>
    </row>
    <row r="39" spans="1:40" x14ac:dyDescent="0.25">
      <c r="A39" t="s">
        <v>407</v>
      </c>
      <c r="B39" t="s">
        <v>407</v>
      </c>
      <c r="C39" t="s">
        <v>407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407</v>
      </c>
      <c r="U39" t="s">
        <v>407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  <c r="AB39" t="s">
        <v>407</v>
      </c>
      <c r="AC39" t="s">
        <v>1086</v>
      </c>
      <c r="AD39" t="s">
        <v>1085</v>
      </c>
      <c r="AE39">
        <v>10</v>
      </c>
      <c r="AF39">
        <v>8</v>
      </c>
      <c r="AH39" t="s">
        <v>408</v>
      </c>
      <c r="AJ39" t="s">
        <v>37</v>
      </c>
      <c r="AK39" t="s">
        <v>115</v>
      </c>
      <c r="AM39">
        <v>2686</v>
      </c>
      <c r="AN39">
        <v>3146</v>
      </c>
    </row>
    <row r="40" spans="1:40" x14ac:dyDescent="0.25">
      <c r="A40" t="s">
        <v>407</v>
      </c>
      <c r="B40" t="s">
        <v>407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  <c r="O40" t="s">
        <v>407</v>
      </c>
      <c r="P40" t="s">
        <v>407</v>
      </c>
      <c r="Q40" t="s">
        <v>407</v>
      </c>
      <c r="R40" t="s">
        <v>407</v>
      </c>
      <c r="S40" t="s">
        <v>407</v>
      </c>
      <c r="T40" t="s">
        <v>407</v>
      </c>
      <c r="U40" t="s">
        <v>407</v>
      </c>
      <c r="V40" t="s">
        <v>407</v>
      </c>
      <c r="W40" t="s">
        <v>407</v>
      </c>
      <c r="X40" t="s">
        <v>407</v>
      </c>
      <c r="Y40" t="s">
        <v>407</v>
      </c>
      <c r="Z40" t="s">
        <v>407</v>
      </c>
      <c r="AA40" t="s">
        <v>407</v>
      </c>
      <c r="AB40" t="s">
        <v>407</v>
      </c>
      <c r="AC40" t="s">
        <v>1086</v>
      </c>
      <c r="AD40" t="s">
        <v>1085</v>
      </c>
      <c r="AE40">
        <v>10</v>
      </c>
      <c r="AF40">
        <v>9</v>
      </c>
      <c r="AH40" t="s">
        <v>408</v>
      </c>
      <c r="AJ40" t="s">
        <v>37</v>
      </c>
      <c r="AK40" t="s">
        <v>115</v>
      </c>
      <c r="AM40">
        <v>2652</v>
      </c>
      <c r="AN40">
        <v>664</v>
      </c>
    </row>
    <row r="41" spans="1:40" x14ac:dyDescent="0.25">
      <c r="A41" t="s">
        <v>407</v>
      </c>
      <c r="B41" t="s">
        <v>407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407</v>
      </c>
      <c r="U41" t="s">
        <v>407</v>
      </c>
      <c r="V41" t="s">
        <v>407</v>
      </c>
      <c r="W41" t="s">
        <v>407</v>
      </c>
      <c r="X41" t="s">
        <v>407</v>
      </c>
      <c r="Y41" t="s">
        <v>407</v>
      </c>
      <c r="Z41" t="s">
        <v>407</v>
      </c>
      <c r="AA41" t="s">
        <v>407</v>
      </c>
      <c r="AB41" t="s">
        <v>407</v>
      </c>
      <c r="AC41" t="s">
        <v>1086</v>
      </c>
      <c r="AD41" t="s">
        <v>1085</v>
      </c>
      <c r="AE41">
        <v>10</v>
      </c>
      <c r="AF41">
        <v>10</v>
      </c>
      <c r="AG41">
        <v>3</v>
      </c>
      <c r="AH41" t="s">
        <v>410</v>
      </c>
      <c r="AJ41" t="s">
        <v>40</v>
      </c>
      <c r="AK41" t="s">
        <v>118</v>
      </c>
      <c r="AM41">
        <v>1170</v>
      </c>
      <c r="AN41">
        <v>899</v>
      </c>
    </row>
    <row r="42" spans="1:40" x14ac:dyDescent="0.25">
      <c r="A42" t="s">
        <v>407</v>
      </c>
      <c r="B42" t="s">
        <v>407</v>
      </c>
      <c r="C42" t="s">
        <v>407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  <c r="AB42" t="s">
        <v>407</v>
      </c>
      <c r="AC42" t="s">
        <v>1088</v>
      </c>
      <c r="AD42" t="s">
        <v>1087</v>
      </c>
      <c r="AE42">
        <v>10</v>
      </c>
      <c r="AF42">
        <v>1</v>
      </c>
      <c r="AG42">
        <v>3</v>
      </c>
      <c r="AH42" t="s">
        <v>410</v>
      </c>
      <c r="AJ42" t="s">
        <v>40</v>
      </c>
      <c r="AK42" t="s">
        <v>118</v>
      </c>
      <c r="AM42">
        <v>2903</v>
      </c>
      <c r="AN42">
        <v>295</v>
      </c>
    </row>
    <row r="43" spans="1:40" x14ac:dyDescent="0.25">
      <c r="A43" t="s">
        <v>407</v>
      </c>
      <c r="B43" t="s">
        <v>407</v>
      </c>
      <c r="C43" t="s">
        <v>407</v>
      </c>
      <c r="D43" t="s">
        <v>407</v>
      </c>
      <c r="E43" t="s">
        <v>407</v>
      </c>
      <c r="F43" t="s">
        <v>407</v>
      </c>
      <c r="G43" t="s">
        <v>407</v>
      </c>
      <c r="H43" t="s">
        <v>407</v>
      </c>
      <c r="I43" t="s">
        <v>407</v>
      </c>
      <c r="J43" t="s">
        <v>407</v>
      </c>
      <c r="K43" t="s">
        <v>407</v>
      </c>
      <c r="L43" t="s">
        <v>407</v>
      </c>
      <c r="M43" t="s">
        <v>407</v>
      </c>
      <c r="N43" t="s">
        <v>407</v>
      </c>
      <c r="O43" t="s">
        <v>407</v>
      </c>
      <c r="P43" t="s">
        <v>407</v>
      </c>
      <c r="Q43" t="s">
        <v>407</v>
      </c>
      <c r="R43" t="s">
        <v>407</v>
      </c>
      <c r="S43" t="s">
        <v>407</v>
      </c>
      <c r="T43" t="s">
        <v>407</v>
      </c>
      <c r="U43" t="s">
        <v>407</v>
      </c>
      <c r="V43" t="s">
        <v>407</v>
      </c>
      <c r="W43" t="s">
        <v>407</v>
      </c>
      <c r="X43" t="s">
        <v>407</v>
      </c>
      <c r="Y43" t="s">
        <v>407</v>
      </c>
      <c r="Z43" t="s">
        <v>407</v>
      </c>
      <c r="AA43" t="s">
        <v>407</v>
      </c>
      <c r="AB43" t="s">
        <v>407</v>
      </c>
      <c r="AC43" t="s">
        <v>1088</v>
      </c>
      <c r="AD43" t="s">
        <v>1087</v>
      </c>
      <c r="AE43">
        <v>10</v>
      </c>
      <c r="AF43">
        <v>2</v>
      </c>
      <c r="AG43">
        <v>1</v>
      </c>
      <c r="AH43" t="s">
        <v>435</v>
      </c>
      <c r="AJ43" t="s">
        <v>57</v>
      </c>
      <c r="AK43" t="s">
        <v>114</v>
      </c>
      <c r="AM43">
        <v>3571</v>
      </c>
      <c r="AN43">
        <v>3241</v>
      </c>
    </row>
    <row r="44" spans="1:40" x14ac:dyDescent="0.25">
      <c r="A44" t="s">
        <v>407</v>
      </c>
      <c r="B44" t="s">
        <v>407</v>
      </c>
      <c r="C44" t="s">
        <v>407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  <c r="AB44" t="s">
        <v>407</v>
      </c>
      <c r="AC44" t="s">
        <v>1088</v>
      </c>
      <c r="AD44" t="s">
        <v>1087</v>
      </c>
      <c r="AE44">
        <v>10</v>
      </c>
      <c r="AF44">
        <v>3</v>
      </c>
      <c r="AH44" t="s">
        <v>408</v>
      </c>
      <c r="AJ44" t="s">
        <v>37</v>
      </c>
      <c r="AK44" t="s">
        <v>115</v>
      </c>
      <c r="AM44">
        <v>1983</v>
      </c>
      <c r="AN44">
        <v>2148</v>
      </c>
    </row>
    <row r="45" spans="1:40" x14ac:dyDescent="0.25">
      <c r="A45" t="s">
        <v>407</v>
      </c>
      <c r="B45" t="s">
        <v>407</v>
      </c>
      <c r="C45" t="s">
        <v>407</v>
      </c>
      <c r="D45" t="s">
        <v>407</v>
      </c>
      <c r="E45" t="s">
        <v>407</v>
      </c>
      <c r="F45" t="s">
        <v>407</v>
      </c>
      <c r="G45" t="s">
        <v>407</v>
      </c>
      <c r="H45" t="s">
        <v>407</v>
      </c>
      <c r="I45" t="s">
        <v>407</v>
      </c>
      <c r="J45" t="s">
        <v>407</v>
      </c>
      <c r="K45" t="s">
        <v>407</v>
      </c>
      <c r="L45" t="s">
        <v>407</v>
      </c>
      <c r="M45" t="s">
        <v>407</v>
      </c>
      <c r="N45" t="s">
        <v>407</v>
      </c>
      <c r="O45" t="s">
        <v>407</v>
      </c>
      <c r="P45" t="s">
        <v>407</v>
      </c>
      <c r="Q45" t="s">
        <v>407</v>
      </c>
      <c r="R45" t="s">
        <v>407</v>
      </c>
      <c r="S45" t="s">
        <v>407</v>
      </c>
      <c r="T45" t="s">
        <v>407</v>
      </c>
      <c r="U45" t="s">
        <v>407</v>
      </c>
      <c r="V45" t="s">
        <v>407</v>
      </c>
      <c r="W45" t="s">
        <v>407</v>
      </c>
      <c r="X45" t="s">
        <v>407</v>
      </c>
      <c r="Y45" t="s">
        <v>407</v>
      </c>
      <c r="Z45" t="s">
        <v>407</v>
      </c>
      <c r="AA45" t="s">
        <v>407</v>
      </c>
      <c r="AB45" t="s">
        <v>407</v>
      </c>
      <c r="AC45" t="s">
        <v>1088</v>
      </c>
      <c r="AD45" t="s">
        <v>1087</v>
      </c>
      <c r="AE45">
        <v>10</v>
      </c>
      <c r="AF45">
        <v>4</v>
      </c>
      <c r="AG45">
        <v>3</v>
      </c>
      <c r="AH45" t="s">
        <v>410</v>
      </c>
      <c r="AJ45" t="s">
        <v>40</v>
      </c>
      <c r="AK45" t="s">
        <v>118</v>
      </c>
      <c r="AM45">
        <v>3648</v>
      </c>
      <c r="AN45">
        <v>3078</v>
      </c>
    </row>
    <row r="46" spans="1:40" x14ac:dyDescent="0.25">
      <c r="A46" t="s">
        <v>407</v>
      </c>
      <c r="B46" t="s">
        <v>407</v>
      </c>
      <c r="C46" t="s">
        <v>407</v>
      </c>
      <c r="D46" t="s">
        <v>407</v>
      </c>
      <c r="E46" t="s">
        <v>407</v>
      </c>
      <c r="F46" t="s">
        <v>407</v>
      </c>
      <c r="G46" t="s">
        <v>407</v>
      </c>
      <c r="H46" t="s">
        <v>407</v>
      </c>
      <c r="I46" t="s">
        <v>407</v>
      </c>
      <c r="J46" t="s">
        <v>407</v>
      </c>
      <c r="K46" t="s">
        <v>407</v>
      </c>
      <c r="L46" t="s">
        <v>407</v>
      </c>
      <c r="M46" t="s">
        <v>407</v>
      </c>
      <c r="N46" t="s">
        <v>407</v>
      </c>
      <c r="O46" t="s">
        <v>407</v>
      </c>
      <c r="P46" t="s">
        <v>407</v>
      </c>
      <c r="Q46" t="s">
        <v>407</v>
      </c>
      <c r="R46" t="s">
        <v>407</v>
      </c>
      <c r="S46" t="s">
        <v>407</v>
      </c>
      <c r="T46" t="s">
        <v>407</v>
      </c>
      <c r="U46" t="s">
        <v>407</v>
      </c>
      <c r="V46" t="s">
        <v>407</v>
      </c>
      <c r="W46" t="s">
        <v>407</v>
      </c>
      <c r="X46" t="s">
        <v>407</v>
      </c>
      <c r="Y46" t="s">
        <v>407</v>
      </c>
      <c r="Z46" t="s">
        <v>407</v>
      </c>
      <c r="AA46" t="s">
        <v>407</v>
      </c>
      <c r="AB46" t="s">
        <v>407</v>
      </c>
      <c r="AC46" t="s">
        <v>1088</v>
      </c>
      <c r="AD46" t="s">
        <v>1087</v>
      </c>
      <c r="AE46">
        <v>10</v>
      </c>
      <c r="AF46">
        <v>5</v>
      </c>
      <c r="AG46">
        <v>1</v>
      </c>
      <c r="AH46" t="s">
        <v>621</v>
      </c>
      <c r="AJ46" t="s">
        <v>157</v>
      </c>
      <c r="AK46" t="s">
        <v>114</v>
      </c>
      <c r="AM46">
        <v>2605</v>
      </c>
      <c r="AN46">
        <v>386</v>
      </c>
    </row>
    <row r="47" spans="1:40" x14ac:dyDescent="0.25">
      <c r="A47" t="s">
        <v>407</v>
      </c>
      <c r="B47" t="s">
        <v>407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  <c r="I47" t="s">
        <v>407</v>
      </c>
      <c r="J47" t="s">
        <v>407</v>
      </c>
      <c r="K47" t="s">
        <v>407</v>
      </c>
      <c r="L47" t="s">
        <v>407</v>
      </c>
      <c r="M47" t="s">
        <v>407</v>
      </c>
      <c r="N47" t="s">
        <v>407</v>
      </c>
      <c r="O47" t="s">
        <v>407</v>
      </c>
      <c r="P47" t="s">
        <v>407</v>
      </c>
      <c r="Q47" t="s">
        <v>407</v>
      </c>
      <c r="R47" t="s">
        <v>407</v>
      </c>
      <c r="S47" t="s">
        <v>407</v>
      </c>
      <c r="T47" t="s">
        <v>407</v>
      </c>
      <c r="U47" t="s">
        <v>407</v>
      </c>
      <c r="V47" t="s">
        <v>407</v>
      </c>
      <c r="W47" t="s">
        <v>407</v>
      </c>
      <c r="X47" t="s">
        <v>407</v>
      </c>
      <c r="Y47" t="s">
        <v>407</v>
      </c>
      <c r="Z47" t="s">
        <v>407</v>
      </c>
      <c r="AA47" t="s">
        <v>407</v>
      </c>
      <c r="AB47" t="s">
        <v>407</v>
      </c>
      <c r="AC47" t="s">
        <v>1088</v>
      </c>
      <c r="AD47" t="s">
        <v>1087</v>
      </c>
      <c r="AE47">
        <v>10</v>
      </c>
      <c r="AF47">
        <v>6</v>
      </c>
      <c r="AH47" t="s">
        <v>408</v>
      </c>
      <c r="AJ47" t="s">
        <v>37</v>
      </c>
      <c r="AK47" t="s">
        <v>115</v>
      </c>
      <c r="AM47">
        <v>946</v>
      </c>
      <c r="AN47">
        <v>2513</v>
      </c>
    </row>
    <row r="48" spans="1:40" x14ac:dyDescent="0.25">
      <c r="A48" t="s">
        <v>407</v>
      </c>
      <c r="B48" t="s">
        <v>407</v>
      </c>
      <c r="C48" t="s">
        <v>407</v>
      </c>
      <c r="D48" t="s">
        <v>407</v>
      </c>
      <c r="E48" t="s">
        <v>407</v>
      </c>
      <c r="F48" t="s">
        <v>407</v>
      </c>
      <c r="G48" t="s">
        <v>407</v>
      </c>
      <c r="H48" t="s">
        <v>407</v>
      </c>
      <c r="I48" t="s">
        <v>407</v>
      </c>
      <c r="J48" t="s">
        <v>407</v>
      </c>
      <c r="K48" t="s">
        <v>407</v>
      </c>
      <c r="L48" t="s">
        <v>407</v>
      </c>
      <c r="M48" t="s">
        <v>407</v>
      </c>
      <c r="N48" t="s">
        <v>407</v>
      </c>
      <c r="O48" t="s">
        <v>407</v>
      </c>
      <c r="P48" t="s">
        <v>407</v>
      </c>
      <c r="Q48" t="s">
        <v>407</v>
      </c>
      <c r="R48" t="s">
        <v>407</v>
      </c>
      <c r="S48" t="s">
        <v>407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407</v>
      </c>
      <c r="Z48" t="s">
        <v>407</v>
      </c>
      <c r="AA48" t="s">
        <v>407</v>
      </c>
      <c r="AB48" t="s">
        <v>407</v>
      </c>
      <c r="AC48" t="s">
        <v>1088</v>
      </c>
      <c r="AD48" t="s">
        <v>1087</v>
      </c>
      <c r="AE48">
        <v>10</v>
      </c>
      <c r="AF48">
        <v>7</v>
      </c>
      <c r="AG48">
        <v>3</v>
      </c>
      <c r="AH48" t="s">
        <v>410</v>
      </c>
      <c r="AJ48" t="s">
        <v>40</v>
      </c>
      <c r="AK48" t="s">
        <v>118</v>
      </c>
      <c r="AM48">
        <v>2023</v>
      </c>
      <c r="AN48">
        <v>1483</v>
      </c>
    </row>
    <row r="49" spans="1:40" x14ac:dyDescent="0.25">
      <c r="A49" t="s">
        <v>407</v>
      </c>
      <c r="B49" t="s">
        <v>407</v>
      </c>
      <c r="C49" t="s">
        <v>407</v>
      </c>
      <c r="D49" t="s">
        <v>407</v>
      </c>
      <c r="E49" t="s">
        <v>407</v>
      </c>
      <c r="F49" t="s">
        <v>407</v>
      </c>
      <c r="G49" t="s">
        <v>407</v>
      </c>
      <c r="H49" t="s">
        <v>407</v>
      </c>
      <c r="I49" t="s">
        <v>407</v>
      </c>
      <c r="J49" t="s">
        <v>407</v>
      </c>
      <c r="K49" t="s">
        <v>407</v>
      </c>
      <c r="L49" t="s">
        <v>407</v>
      </c>
      <c r="M49" t="s">
        <v>407</v>
      </c>
      <c r="N49" t="s">
        <v>407</v>
      </c>
      <c r="O49" t="s">
        <v>407</v>
      </c>
      <c r="P49" t="s">
        <v>407</v>
      </c>
      <c r="Q49" t="s">
        <v>407</v>
      </c>
      <c r="R49" t="s">
        <v>407</v>
      </c>
      <c r="S49" t="s">
        <v>407</v>
      </c>
      <c r="T49" t="s">
        <v>407</v>
      </c>
      <c r="U49" t="s">
        <v>407</v>
      </c>
      <c r="V49" t="s">
        <v>407</v>
      </c>
      <c r="W49" t="s">
        <v>407</v>
      </c>
      <c r="X49" t="s">
        <v>407</v>
      </c>
      <c r="Y49" t="s">
        <v>407</v>
      </c>
      <c r="Z49" t="s">
        <v>407</v>
      </c>
      <c r="AA49" t="s">
        <v>407</v>
      </c>
      <c r="AB49" t="s">
        <v>407</v>
      </c>
      <c r="AC49" t="s">
        <v>1088</v>
      </c>
      <c r="AD49" t="s">
        <v>1087</v>
      </c>
      <c r="AE49">
        <v>10</v>
      </c>
      <c r="AF49">
        <v>8</v>
      </c>
      <c r="AH49" t="s">
        <v>408</v>
      </c>
      <c r="AJ49" t="s">
        <v>37</v>
      </c>
      <c r="AK49" t="s">
        <v>115</v>
      </c>
      <c r="AM49">
        <v>3050</v>
      </c>
      <c r="AN49">
        <v>532</v>
      </c>
    </row>
    <row r="50" spans="1:40" x14ac:dyDescent="0.25">
      <c r="A50" t="s">
        <v>407</v>
      </c>
      <c r="B50" t="s">
        <v>407</v>
      </c>
      <c r="C50" t="s">
        <v>407</v>
      </c>
      <c r="D50" t="s">
        <v>407</v>
      </c>
      <c r="E50" t="s">
        <v>407</v>
      </c>
      <c r="F50" t="s">
        <v>407</v>
      </c>
      <c r="G50" t="s">
        <v>407</v>
      </c>
      <c r="H50" t="s">
        <v>407</v>
      </c>
      <c r="I50" t="s">
        <v>407</v>
      </c>
      <c r="J50" t="s">
        <v>407</v>
      </c>
      <c r="K50" t="s">
        <v>407</v>
      </c>
      <c r="L50" t="s">
        <v>407</v>
      </c>
      <c r="M50" t="s">
        <v>407</v>
      </c>
      <c r="N50" t="s">
        <v>407</v>
      </c>
      <c r="O50" t="s">
        <v>407</v>
      </c>
      <c r="P50" t="s">
        <v>407</v>
      </c>
      <c r="Q50" t="s">
        <v>407</v>
      </c>
      <c r="R50" t="s">
        <v>407</v>
      </c>
      <c r="S50" t="s">
        <v>407</v>
      </c>
      <c r="T50" t="s">
        <v>407</v>
      </c>
      <c r="U50" t="s">
        <v>407</v>
      </c>
      <c r="V50" t="s">
        <v>407</v>
      </c>
      <c r="W50" t="s">
        <v>407</v>
      </c>
      <c r="X50" t="s">
        <v>407</v>
      </c>
      <c r="Y50" t="s">
        <v>407</v>
      </c>
      <c r="Z50" t="s">
        <v>407</v>
      </c>
      <c r="AA50" t="s">
        <v>407</v>
      </c>
      <c r="AB50" t="s">
        <v>407</v>
      </c>
      <c r="AC50" t="s">
        <v>1088</v>
      </c>
      <c r="AD50" t="s">
        <v>1087</v>
      </c>
      <c r="AE50">
        <v>10</v>
      </c>
      <c r="AF50">
        <v>9</v>
      </c>
      <c r="AH50" t="s">
        <v>408</v>
      </c>
      <c r="AJ50" t="s">
        <v>37</v>
      </c>
      <c r="AK50" t="s">
        <v>115</v>
      </c>
      <c r="AM50">
        <v>2921</v>
      </c>
      <c r="AN50">
        <v>1212</v>
      </c>
    </row>
    <row r="51" spans="1:40" x14ac:dyDescent="0.25">
      <c r="A51" t="s">
        <v>407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  <c r="N51" t="s">
        <v>407</v>
      </c>
      <c r="O51" t="s">
        <v>407</v>
      </c>
      <c r="P51" t="s">
        <v>407</v>
      </c>
      <c r="Q51" t="s">
        <v>407</v>
      </c>
      <c r="R51" t="s">
        <v>407</v>
      </c>
      <c r="S51" t="s">
        <v>407</v>
      </c>
      <c r="T51" t="s">
        <v>407</v>
      </c>
      <c r="U51" t="s">
        <v>407</v>
      </c>
      <c r="V51" t="s">
        <v>407</v>
      </c>
      <c r="W51" t="s">
        <v>407</v>
      </c>
      <c r="X51" t="s">
        <v>407</v>
      </c>
      <c r="Y51" t="s">
        <v>407</v>
      </c>
      <c r="Z51" t="s">
        <v>407</v>
      </c>
      <c r="AA51" t="s">
        <v>407</v>
      </c>
      <c r="AB51" t="s">
        <v>407</v>
      </c>
      <c r="AC51" t="s">
        <v>1088</v>
      </c>
      <c r="AD51" t="s">
        <v>1087</v>
      </c>
      <c r="AE51">
        <v>10</v>
      </c>
      <c r="AF51">
        <v>10</v>
      </c>
      <c r="AG51">
        <v>3</v>
      </c>
      <c r="AH51" t="s">
        <v>410</v>
      </c>
      <c r="AJ51" t="s">
        <v>40</v>
      </c>
      <c r="AK51" t="s">
        <v>118</v>
      </c>
      <c r="AM51">
        <v>2938</v>
      </c>
      <c r="AN51">
        <v>1346</v>
      </c>
    </row>
    <row r="52" spans="1:40" x14ac:dyDescent="0.25">
      <c r="A52" t="s">
        <v>407</v>
      </c>
      <c r="B52" t="s">
        <v>407</v>
      </c>
      <c r="C52" t="s">
        <v>407</v>
      </c>
      <c r="D52" t="s">
        <v>407</v>
      </c>
      <c r="E52" t="s">
        <v>407</v>
      </c>
      <c r="F52" t="s">
        <v>407</v>
      </c>
      <c r="G52" t="s">
        <v>407</v>
      </c>
      <c r="H52" t="s">
        <v>407</v>
      </c>
      <c r="I52" t="s">
        <v>407</v>
      </c>
      <c r="J52" t="s">
        <v>407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407</v>
      </c>
      <c r="Q52" t="s">
        <v>407</v>
      </c>
      <c r="R52" t="s">
        <v>407</v>
      </c>
      <c r="S52" t="s">
        <v>407</v>
      </c>
      <c r="T52" t="s">
        <v>407</v>
      </c>
      <c r="U52" t="s">
        <v>407</v>
      </c>
      <c r="V52" t="s">
        <v>407</v>
      </c>
      <c r="W52" t="s">
        <v>407</v>
      </c>
      <c r="X52" t="s">
        <v>407</v>
      </c>
      <c r="Y52" t="s">
        <v>407</v>
      </c>
      <c r="Z52" t="s">
        <v>407</v>
      </c>
      <c r="AA52" t="s">
        <v>407</v>
      </c>
      <c r="AB52" t="s">
        <v>407</v>
      </c>
      <c r="AC52" t="s">
        <v>1090</v>
      </c>
      <c r="AD52" t="s">
        <v>1089</v>
      </c>
      <c r="AE52">
        <v>10</v>
      </c>
      <c r="AF52">
        <v>1</v>
      </c>
      <c r="AH52" t="s">
        <v>411</v>
      </c>
      <c r="AJ52" t="s">
        <v>41</v>
      </c>
      <c r="AK52" t="s">
        <v>119</v>
      </c>
      <c r="AM52">
        <v>1663</v>
      </c>
      <c r="AN52">
        <v>1278</v>
      </c>
    </row>
    <row r="53" spans="1:40" x14ac:dyDescent="0.25">
      <c r="A53" t="s">
        <v>407</v>
      </c>
      <c r="B53" t="s">
        <v>407</v>
      </c>
      <c r="C53" t="s">
        <v>407</v>
      </c>
      <c r="D53" t="s">
        <v>407</v>
      </c>
      <c r="E53" t="s">
        <v>407</v>
      </c>
      <c r="F53" t="s">
        <v>407</v>
      </c>
      <c r="G53" t="s">
        <v>407</v>
      </c>
      <c r="H53" t="s">
        <v>407</v>
      </c>
      <c r="I53" t="s">
        <v>407</v>
      </c>
      <c r="J53" t="s">
        <v>407</v>
      </c>
      <c r="K53" t="s">
        <v>407</v>
      </c>
      <c r="L53" t="s">
        <v>407</v>
      </c>
      <c r="M53" t="s">
        <v>407</v>
      </c>
      <c r="N53" t="s">
        <v>407</v>
      </c>
      <c r="O53" t="s">
        <v>407</v>
      </c>
      <c r="P53" t="s">
        <v>407</v>
      </c>
      <c r="Q53" t="s">
        <v>407</v>
      </c>
      <c r="R53" t="s">
        <v>407</v>
      </c>
      <c r="S53" t="s">
        <v>407</v>
      </c>
      <c r="T53" t="s">
        <v>407</v>
      </c>
      <c r="U53" t="s">
        <v>407</v>
      </c>
      <c r="V53" t="s">
        <v>407</v>
      </c>
      <c r="W53" t="s">
        <v>407</v>
      </c>
      <c r="X53" t="s">
        <v>407</v>
      </c>
      <c r="Y53" t="s">
        <v>407</v>
      </c>
      <c r="Z53" t="s">
        <v>407</v>
      </c>
      <c r="AA53" t="s">
        <v>407</v>
      </c>
      <c r="AB53" t="s">
        <v>407</v>
      </c>
      <c r="AC53" t="s">
        <v>1090</v>
      </c>
      <c r="AD53" t="s">
        <v>1089</v>
      </c>
      <c r="AE53">
        <v>10</v>
      </c>
      <c r="AF53">
        <v>2</v>
      </c>
      <c r="AH53" t="s">
        <v>408</v>
      </c>
      <c r="AJ53" t="s">
        <v>37</v>
      </c>
      <c r="AK53" t="s">
        <v>115</v>
      </c>
      <c r="AM53">
        <v>3603</v>
      </c>
      <c r="AN53">
        <v>1952</v>
      </c>
    </row>
    <row r="54" spans="1:40" x14ac:dyDescent="0.25">
      <c r="A54" t="s">
        <v>407</v>
      </c>
      <c r="B54" t="s">
        <v>407</v>
      </c>
      <c r="C54" t="s">
        <v>407</v>
      </c>
      <c r="D54" t="s">
        <v>407</v>
      </c>
      <c r="E54" t="s">
        <v>407</v>
      </c>
      <c r="F54" t="s">
        <v>407</v>
      </c>
      <c r="G54" t="s">
        <v>407</v>
      </c>
      <c r="H54" t="s">
        <v>407</v>
      </c>
      <c r="I54" t="s">
        <v>407</v>
      </c>
      <c r="J54" t="s">
        <v>407</v>
      </c>
      <c r="K54" t="s">
        <v>407</v>
      </c>
      <c r="L54" t="s">
        <v>407</v>
      </c>
      <c r="M54" t="s">
        <v>407</v>
      </c>
      <c r="N54" t="s">
        <v>407</v>
      </c>
      <c r="O54" t="s">
        <v>407</v>
      </c>
      <c r="P54" t="s">
        <v>407</v>
      </c>
      <c r="Q54" t="s">
        <v>407</v>
      </c>
      <c r="R54" t="s">
        <v>407</v>
      </c>
      <c r="S54" t="s">
        <v>407</v>
      </c>
      <c r="T54" t="s">
        <v>407</v>
      </c>
      <c r="U54" t="s">
        <v>407</v>
      </c>
      <c r="V54" t="s">
        <v>407</v>
      </c>
      <c r="W54" t="s">
        <v>407</v>
      </c>
      <c r="X54" t="s">
        <v>407</v>
      </c>
      <c r="Y54" t="s">
        <v>407</v>
      </c>
      <c r="Z54" t="s">
        <v>407</v>
      </c>
      <c r="AA54" t="s">
        <v>407</v>
      </c>
      <c r="AB54" t="s">
        <v>407</v>
      </c>
      <c r="AC54" t="s">
        <v>1090</v>
      </c>
      <c r="AD54" t="s">
        <v>1089</v>
      </c>
      <c r="AE54">
        <v>10</v>
      </c>
      <c r="AF54">
        <v>3</v>
      </c>
      <c r="AH54" t="s">
        <v>408</v>
      </c>
      <c r="AJ54" t="s">
        <v>37</v>
      </c>
      <c r="AK54" t="s">
        <v>115</v>
      </c>
      <c r="AM54">
        <v>2046</v>
      </c>
      <c r="AN54">
        <v>2229</v>
      </c>
    </row>
    <row r="55" spans="1:40" x14ac:dyDescent="0.25">
      <c r="A55" t="s">
        <v>407</v>
      </c>
      <c r="B55" t="s">
        <v>407</v>
      </c>
      <c r="C55" t="s">
        <v>407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  <c r="AB55" t="s">
        <v>407</v>
      </c>
      <c r="AC55" t="s">
        <v>1090</v>
      </c>
      <c r="AD55" t="s">
        <v>1089</v>
      </c>
      <c r="AE55">
        <v>10</v>
      </c>
      <c r="AF55">
        <v>4</v>
      </c>
      <c r="AH55" t="s">
        <v>408</v>
      </c>
      <c r="AJ55" t="s">
        <v>37</v>
      </c>
      <c r="AK55" t="s">
        <v>115</v>
      </c>
      <c r="AM55">
        <v>1356</v>
      </c>
      <c r="AN55">
        <v>2130</v>
      </c>
    </row>
    <row r="56" spans="1:40" x14ac:dyDescent="0.25">
      <c r="A56" t="s">
        <v>407</v>
      </c>
      <c r="B56" t="s">
        <v>407</v>
      </c>
      <c r="C56" t="s">
        <v>407</v>
      </c>
      <c r="D56" t="s">
        <v>407</v>
      </c>
      <c r="E56" t="s">
        <v>407</v>
      </c>
      <c r="F56" t="s">
        <v>407</v>
      </c>
      <c r="G56" t="s">
        <v>407</v>
      </c>
      <c r="H56" t="s">
        <v>407</v>
      </c>
      <c r="I56" t="s">
        <v>407</v>
      </c>
      <c r="J56" t="s">
        <v>407</v>
      </c>
      <c r="K56" t="s">
        <v>407</v>
      </c>
      <c r="L56" t="s">
        <v>407</v>
      </c>
      <c r="M56" t="s">
        <v>407</v>
      </c>
      <c r="N56" t="s">
        <v>407</v>
      </c>
      <c r="O56" t="s">
        <v>407</v>
      </c>
      <c r="P56" t="s">
        <v>407</v>
      </c>
      <c r="Q56" t="s">
        <v>407</v>
      </c>
      <c r="R56" t="s">
        <v>407</v>
      </c>
      <c r="S56" t="s">
        <v>407</v>
      </c>
      <c r="T56" t="s">
        <v>407</v>
      </c>
      <c r="U56" t="s">
        <v>407</v>
      </c>
      <c r="V56" t="s">
        <v>407</v>
      </c>
      <c r="W56" t="s">
        <v>407</v>
      </c>
      <c r="X56" t="s">
        <v>407</v>
      </c>
      <c r="Y56" t="s">
        <v>407</v>
      </c>
      <c r="Z56" t="s">
        <v>407</v>
      </c>
      <c r="AA56" t="s">
        <v>407</v>
      </c>
      <c r="AB56" t="s">
        <v>407</v>
      </c>
      <c r="AC56" t="s">
        <v>1090</v>
      </c>
      <c r="AD56" t="s">
        <v>1089</v>
      </c>
      <c r="AE56">
        <v>10</v>
      </c>
      <c r="AF56">
        <v>5</v>
      </c>
      <c r="AH56" t="s">
        <v>416</v>
      </c>
      <c r="AJ56" t="s">
        <v>46</v>
      </c>
      <c r="AK56" t="s">
        <v>115</v>
      </c>
      <c r="AM56">
        <v>1124</v>
      </c>
      <c r="AN56">
        <v>705</v>
      </c>
    </row>
    <row r="57" spans="1:40" x14ac:dyDescent="0.25">
      <c r="A57" t="s">
        <v>407</v>
      </c>
      <c r="B57" t="s">
        <v>407</v>
      </c>
      <c r="C57" t="s">
        <v>407</v>
      </c>
      <c r="D57" t="s">
        <v>407</v>
      </c>
      <c r="E57" t="s">
        <v>407</v>
      </c>
      <c r="F57" t="s">
        <v>407</v>
      </c>
      <c r="G57" t="s">
        <v>407</v>
      </c>
      <c r="H57" t="s">
        <v>407</v>
      </c>
      <c r="I57" t="s">
        <v>407</v>
      </c>
      <c r="J57" t="s">
        <v>407</v>
      </c>
      <c r="K57" t="s">
        <v>407</v>
      </c>
      <c r="L57" t="s">
        <v>407</v>
      </c>
      <c r="M57" t="s">
        <v>407</v>
      </c>
      <c r="N57" t="s">
        <v>407</v>
      </c>
      <c r="O57" t="s">
        <v>407</v>
      </c>
      <c r="P57" t="s">
        <v>407</v>
      </c>
      <c r="Q57" t="s">
        <v>407</v>
      </c>
      <c r="R57" t="s">
        <v>407</v>
      </c>
      <c r="S57" t="s">
        <v>407</v>
      </c>
      <c r="T57" t="s">
        <v>407</v>
      </c>
      <c r="U57" t="s">
        <v>407</v>
      </c>
      <c r="V57" t="s">
        <v>407</v>
      </c>
      <c r="W57" t="s">
        <v>407</v>
      </c>
      <c r="X57" t="s">
        <v>407</v>
      </c>
      <c r="Y57" t="s">
        <v>407</v>
      </c>
      <c r="Z57" t="s">
        <v>407</v>
      </c>
      <c r="AA57" t="s">
        <v>407</v>
      </c>
      <c r="AB57" t="s">
        <v>407</v>
      </c>
      <c r="AC57" t="s">
        <v>1090</v>
      </c>
      <c r="AD57" t="s">
        <v>1089</v>
      </c>
      <c r="AE57">
        <v>10</v>
      </c>
      <c r="AF57">
        <v>6</v>
      </c>
      <c r="AH57" t="s">
        <v>416</v>
      </c>
      <c r="AJ57" t="s">
        <v>46</v>
      </c>
      <c r="AK57" t="s">
        <v>115</v>
      </c>
      <c r="AM57">
        <v>953</v>
      </c>
      <c r="AN57">
        <v>1188</v>
      </c>
    </row>
    <row r="58" spans="1:40" x14ac:dyDescent="0.25">
      <c r="A58" t="s">
        <v>407</v>
      </c>
      <c r="B58" t="s">
        <v>407</v>
      </c>
      <c r="C58" t="s">
        <v>407</v>
      </c>
      <c r="D58" t="s">
        <v>407</v>
      </c>
      <c r="E58" t="s">
        <v>407</v>
      </c>
      <c r="F58" t="s">
        <v>407</v>
      </c>
      <c r="G58" t="s">
        <v>407</v>
      </c>
      <c r="H58" t="s">
        <v>407</v>
      </c>
      <c r="I58" t="s">
        <v>407</v>
      </c>
      <c r="J58" t="s">
        <v>407</v>
      </c>
      <c r="K58" t="s">
        <v>407</v>
      </c>
      <c r="L58" t="s">
        <v>407</v>
      </c>
      <c r="M58" t="s">
        <v>407</v>
      </c>
      <c r="N58" t="s">
        <v>407</v>
      </c>
      <c r="O58" t="s">
        <v>407</v>
      </c>
      <c r="P58" t="s">
        <v>407</v>
      </c>
      <c r="Q58" t="s">
        <v>407</v>
      </c>
      <c r="R58" t="s">
        <v>407</v>
      </c>
      <c r="S58" t="s">
        <v>407</v>
      </c>
      <c r="T58" t="s">
        <v>407</v>
      </c>
      <c r="U58" t="s">
        <v>407</v>
      </c>
      <c r="V58" t="s">
        <v>407</v>
      </c>
      <c r="W58" t="s">
        <v>407</v>
      </c>
      <c r="X58" t="s">
        <v>407</v>
      </c>
      <c r="Y58" t="s">
        <v>407</v>
      </c>
      <c r="Z58" t="s">
        <v>407</v>
      </c>
      <c r="AA58" t="s">
        <v>407</v>
      </c>
      <c r="AB58" t="s">
        <v>407</v>
      </c>
      <c r="AC58" t="s">
        <v>1090</v>
      </c>
      <c r="AD58" t="s">
        <v>1089</v>
      </c>
      <c r="AE58">
        <v>10</v>
      </c>
      <c r="AF58">
        <v>7</v>
      </c>
      <c r="AG58">
        <v>1</v>
      </c>
      <c r="AH58" t="s">
        <v>412</v>
      </c>
      <c r="AJ58" t="s">
        <v>42</v>
      </c>
      <c r="AK58" t="s">
        <v>114</v>
      </c>
      <c r="AM58">
        <v>3250</v>
      </c>
      <c r="AN58">
        <v>519</v>
      </c>
    </row>
    <row r="59" spans="1:40" x14ac:dyDescent="0.25">
      <c r="A59" t="s">
        <v>407</v>
      </c>
      <c r="B59" t="s">
        <v>407</v>
      </c>
      <c r="C59" t="s">
        <v>407</v>
      </c>
      <c r="D59" t="s">
        <v>407</v>
      </c>
      <c r="E59" t="s">
        <v>407</v>
      </c>
      <c r="F59" t="s">
        <v>407</v>
      </c>
      <c r="G59" t="s">
        <v>407</v>
      </c>
      <c r="H59" t="s">
        <v>407</v>
      </c>
      <c r="I59" t="s">
        <v>407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407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407</v>
      </c>
      <c r="Y59" t="s">
        <v>407</v>
      </c>
      <c r="Z59" t="s">
        <v>407</v>
      </c>
      <c r="AA59" t="s">
        <v>407</v>
      </c>
      <c r="AB59" t="s">
        <v>407</v>
      </c>
      <c r="AC59" t="s">
        <v>1090</v>
      </c>
      <c r="AD59" t="s">
        <v>1089</v>
      </c>
      <c r="AE59">
        <v>10</v>
      </c>
      <c r="AF59">
        <v>8</v>
      </c>
      <c r="AH59" t="s">
        <v>411</v>
      </c>
      <c r="AJ59" t="s">
        <v>41</v>
      </c>
      <c r="AK59" t="s">
        <v>119</v>
      </c>
      <c r="AM59">
        <v>1955</v>
      </c>
      <c r="AN59">
        <v>1273</v>
      </c>
    </row>
    <row r="60" spans="1:40" x14ac:dyDescent="0.25">
      <c r="A60" t="s">
        <v>407</v>
      </c>
      <c r="B60" t="s">
        <v>407</v>
      </c>
      <c r="C60" t="s">
        <v>407</v>
      </c>
      <c r="D60" t="s">
        <v>407</v>
      </c>
      <c r="E60" t="s">
        <v>407</v>
      </c>
      <c r="F60" t="s">
        <v>407</v>
      </c>
      <c r="G60" t="s">
        <v>407</v>
      </c>
      <c r="H60" t="s">
        <v>407</v>
      </c>
      <c r="I60" t="s">
        <v>407</v>
      </c>
      <c r="J60" t="s">
        <v>407</v>
      </c>
      <c r="K60" t="s">
        <v>407</v>
      </c>
      <c r="L60" t="s">
        <v>407</v>
      </c>
      <c r="M60" t="s">
        <v>407</v>
      </c>
      <c r="N60" t="s">
        <v>407</v>
      </c>
      <c r="O60" t="s">
        <v>407</v>
      </c>
      <c r="P60" t="s">
        <v>407</v>
      </c>
      <c r="Q60" t="s">
        <v>407</v>
      </c>
      <c r="R60" t="s">
        <v>407</v>
      </c>
      <c r="S60" t="s">
        <v>407</v>
      </c>
      <c r="T60" t="s">
        <v>407</v>
      </c>
      <c r="U60" t="s">
        <v>407</v>
      </c>
      <c r="V60" t="s">
        <v>407</v>
      </c>
      <c r="W60" t="s">
        <v>407</v>
      </c>
      <c r="X60" t="s">
        <v>407</v>
      </c>
      <c r="Y60" t="s">
        <v>407</v>
      </c>
      <c r="Z60" t="s">
        <v>407</v>
      </c>
      <c r="AA60" t="s">
        <v>407</v>
      </c>
      <c r="AB60" t="s">
        <v>407</v>
      </c>
      <c r="AC60" t="s">
        <v>1090</v>
      </c>
      <c r="AD60" t="s">
        <v>1089</v>
      </c>
      <c r="AE60">
        <v>10</v>
      </c>
      <c r="AF60">
        <v>9</v>
      </c>
      <c r="AH60" t="s">
        <v>415</v>
      </c>
      <c r="AJ60" t="s">
        <v>44</v>
      </c>
      <c r="AK60" t="s">
        <v>120</v>
      </c>
      <c r="AM60">
        <v>1183</v>
      </c>
      <c r="AN60">
        <v>545</v>
      </c>
    </row>
    <row r="61" spans="1:40" x14ac:dyDescent="0.25">
      <c r="A61" t="s">
        <v>407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  <c r="L61" t="s">
        <v>407</v>
      </c>
      <c r="M61" t="s">
        <v>407</v>
      </c>
      <c r="N61" t="s">
        <v>407</v>
      </c>
      <c r="O61" t="s">
        <v>407</v>
      </c>
      <c r="P61" t="s">
        <v>407</v>
      </c>
      <c r="Q61" t="s">
        <v>407</v>
      </c>
      <c r="R61" t="s">
        <v>407</v>
      </c>
      <c r="S61" t="s">
        <v>407</v>
      </c>
      <c r="T61" t="s">
        <v>407</v>
      </c>
      <c r="U61" t="s">
        <v>407</v>
      </c>
      <c r="V61" t="s">
        <v>407</v>
      </c>
      <c r="W61" t="s">
        <v>407</v>
      </c>
      <c r="X61" t="s">
        <v>407</v>
      </c>
      <c r="Y61" t="s">
        <v>407</v>
      </c>
      <c r="Z61" t="s">
        <v>407</v>
      </c>
      <c r="AA61" t="s">
        <v>407</v>
      </c>
      <c r="AB61" t="s">
        <v>407</v>
      </c>
      <c r="AC61" t="s">
        <v>1090</v>
      </c>
      <c r="AD61" t="s">
        <v>1089</v>
      </c>
      <c r="AE61">
        <v>10</v>
      </c>
      <c r="AF61">
        <v>10</v>
      </c>
      <c r="AH61" t="s">
        <v>408</v>
      </c>
      <c r="AJ61" t="s">
        <v>37</v>
      </c>
      <c r="AK61" t="s">
        <v>115</v>
      </c>
      <c r="AM61">
        <v>3301</v>
      </c>
      <c r="AN61">
        <v>2824</v>
      </c>
    </row>
    <row r="62" spans="1:40" x14ac:dyDescent="0.25">
      <c r="A62" t="s">
        <v>407</v>
      </c>
      <c r="B62" t="s">
        <v>407</v>
      </c>
      <c r="C62" t="s">
        <v>407</v>
      </c>
      <c r="D62" t="s">
        <v>407</v>
      </c>
      <c r="E62" t="s">
        <v>407</v>
      </c>
      <c r="F62" t="s">
        <v>407</v>
      </c>
      <c r="G62" t="s">
        <v>407</v>
      </c>
      <c r="H62" t="s">
        <v>407</v>
      </c>
      <c r="I62" t="s">
        <v>407</v>
      </c>
      <c r="J62" t="s">
        <v>407</v>
      </c>
      <c r="K62" t="s">
        <v>407</v>
      </c>
      <c r="L62" t="s">
        <v>407</v>
      </c>
      <c r="M62" t="s">
        <v>407</v>
      </c>
      <c r="N62" t="s">
        <v>407</v>
      </c>
      <c r="O62" t="s">
        <v>407</v>
      </c>
      <c r="P62" t="s">
        <v>407</v>
      </c>
      <c r="Q62" t="s">
        <v>407</v>
      </c>
      <c r="R62" t="s">
        <v>407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407</v>
      </c>
      <c r="AB62" t="s">
        <v>407</v>
      </c>
      <c r="AC62" t="s">
        <v>1092</v>
      </c>
      <c r="AD62" t="s">
        <v>1091</v>
      </c>
      <c r="AE62">
        <v>10</v>
      </c>
      <c r="AF62">
        <v>1</v>
      </c>
      <c r="AH62" t="s">
        <v>408</v>
      </c>
      <c r="AJ62" t="s">
        <v>37</v>
      </c>
      <c r="AK62" t="s">
        <v>115</v>
      </c>
      <c r="AM62">
        <v>2316</v>
      </c>
      <c r="AN62">
        <v>2967</v>
      </c>
    </row>
    <row r="63" spans="1:40" x14ac:dyDescent="0.25">
      <c r="A63" t="s">
        <v>407</v>
      </c>
      <c r="B63" t="s">
        <v>407</v>
      </c>
      <c r="C63" t="s">
        <v>407</v>
      </c>
      <c r="D63" t="s">
        <v>407</v>
      </c>
      <c r="E63" t="s">
        <v>407</v>
      </c>
      <c r="F63" t="s">
        <v>407</v>
      </c>
      <c r="G63" t="s">
        <v>407</v>
      </c>
      <c r="H63" t="s">
        <v>407</v>
      </c>
      <c r="I63" t="s">
        <v>407</v>
      </c>
      <c r="J63" t="s">
        <v>407</v>
      </c>
      <c r="K63" t="s">
        <v>407</v>
      </c>
      <c r="L63" t="s">
        <v>407</v>
      </c>
      <c r="M63" t="s">
        <v>407</v>
      </c>
      <c r="N63" t="s">
        <v>407</v>
      </c>
      <c r="O63" t="s">
        <v>407</v>
      </c>
      <c r="P63" t="s">
        <v>407</v>
      </c>
      <c r="Q63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t="s">
        <v>407</v>
      </c>
      <c r="X63" t="s">
        <v>407</v>
      </c>
      <c r="Y63" t="s">
        <v>407</v>
      </c>
      <c r="Z63" t="s">
        <v>407</v>
      </c>
      <c r="AA63" t="s">
        <v>407</v>
      </c>
      <c r="AB63" t="s">
        <v>407</v>
      </c>
      <c r="AC63" t="s">
        <v>1092</v>
      </c>
      <c r="AD63" t="s">
        <v>1091</v>
      </c>
      <c r="AE63">
        <v>10</v>
      </c>
      <c r="AF63">
        <v>2</v>
      </c>
      <c r="AG63">
        <v>1</v>
      </c>
      <c r="AH63" t="s">
        <v>450</v>
      </c>
      <c r="AJ63" t="s">
        <v>67</v>
      </c>
      <c r="AK63" t="s">
        <v>114</v>
      </c>
      <c r="AM63">
        <v>1114</v>
      </c>
      <c r="AN63">
        <v>1654</v>
      </c>
    </row>
    <row r="64" spans="1:40" x14ac:dyDescent="0.25">
      <c r="A64" t="s">
        <v>407</v>
      </c>
      <c r="B64" t="s">
        <v>407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  <c r="I64" t="s">
        <v>407</v>
      </c>
      <c r="J64" t="s">
        <v>407</v>
      </c>
      <c r="K64" t="s">
        <v>407</v>
      </c>
      <c r="L64" t="s">
        <v>407</v>
      </c>
      <c r="M64" t="s">
        <v>407</v>
      </c>
      <c r="N64" t="s">
        <v>407</v>
      </c>
      <c r="O64" t="s">
        <v>407</v>
      </c>
      <c r="P64" t="s">
        <v>407</v>
      </c>
      <c r="Q64" t="s">
        <v>407</v>
      </c>
      <c r="R64" t="s">
        <v>407</v>
      </c>
      <c r="S64" t="s">
        <v>407</v>
      </c>
      <c r="T64" t="s">
        <v>407</v>
      </c>
      <c r="U64" t="s">
        <v>407</v>
      </c>
      <c r="V64" t="s">
        <v>407</v>
      </c>
      <c r="W64" t="s">
        <v>407</v>
      </c>
      <c r="X64" t="s">
        <v>407</v>
      </c>
      <c r="Y64" t="s">
        <v>407</v>
      </c>
      <c r="Z64" t="s">
        <v>407</v>
      </c>
      <c r="AA64" t="s">
        <v>407</v>
      </c>
      <c r="AB64" t="s">
        <v>407</v>
      </c>
      <c r="AC64" t="s">
        <v>1092</v>
      </c>
      <c r="AD64" t="s">
        <v>1091</v>
      </c>
      <c r="AE64">
        <v>10</v>
      </c>
      <c r="AF64">
        <v>3</v>
      </c>
      <c r="AH64" t="s">
        <v>411</v>
      </c>
      <c r="AJ64" t="s">
        <v>41</v>
      </c>
      <c r="AK64" t="s">
        <v>119</v>
      </c>
      <c r="AM64">
        <v>2268</v>
      </c>
      <c r="AN64">
        <v>2361</v>
      </c>
    </row>
    <row r="65" spans="1:40" x14ac:dyDescent="0.25">
      <c r="A65" t="s">
        <v>407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t="s">
        <v>407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407</v>
      </c>
      <c r="Y65" t="s">
        <v>407</v>
      </c>
      <c r="Z65" t="s">
        <v>407</v>
      </c>
      <c r="AA65" t="s">
        <v>407</v>
      </c>
      <c r="AB65" t="s">
        <v>407</v>
      </c>
      <c r="AC65" t="s">
        <v>1092</v>
      </c>
      <c r="AD65" t="s">
        <v>1091</v>
      </c>
      <c r="AE65">
        <v>10</v>
      </c>
      <c r="AF65">
        <v>4</v>
      </c>
      <c r="AH65" t="s">
        <v>411</v>
      </c>
      <c r="AJ65" t="s">
        <v>41</v>
      </c>
      <c r="AK65" t="s">
        <v>119</v>
      </c>
      <c r="AM65">
        <v>2643</v>
      </c>
      <c r="AN65">
        <v>3036</v>
      </c>
    </row>
    <row r="66" spans="1:40" x14ac:dyDescent="0.25">
      <c r="A66" t="s">
        <v>407</v>
      </c>
      <c r="B66" t="s">
        <v>407</v>
      </c>
      <c r="C66" t="s">
        <v>407</v>
      </c>
      <c r="D66" t="s">
        <v>407</v>
      </c>
      <c r="E66" t="s">
        <v>407</v>
      </c>
      <c r="F66" t="s">
        <v>407</v>
      </c>
      <c r="G66" t="s">
        <v>407</v>
      </c>
      <c r="H66" t="s">
        <v>407</v>
      </c>
      <c r="I66" t="s">
        <v>407</v>
      </c>
      <c r="J66" t="s">
        <v>407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407</v>
      </c>
      <c r="Q66" t="s">
        <v>407</v>
      </c>
      <c r="R66" t="s">
        <v>407</v>
      </c>
      <c r="S66" t="s">
        <v>407</v>
      </c>
      <c r="T66" t="s">
        <v>407</v>
      </c>
      <c r="U66" t="s">
        <v>407</v>
      </c>
      <c r="V66" t="s">
        <v>407</v>
      </c>
      <c r="W66" t="s">
        <v>407</v>
      </c>
      <c r="X66" t="s">
        <v>407</v>
      </c>
      <c r="Y66" t="s">
        <v>407</v>
      </c>
      <c r="Z66" t="s">
        <v>407</v>
      </c>
      <c r="AA66" t="s">
        <v>407</v>
      </c>
      <c r="AB66" t="s">
        <v>407</v>
      </c>
      <c r="AC66" t="s">
        <v>1092</v>
      </c>
      <c r="AD66" t="s">
        <v>1091</v>
      </c>
      <c r="AE66">
        <v>10</v>
      </c>
      <c r="AF66">
        <v>5</v>
      </c>
      <c r="AG66">
        <v>3</v>
      </c>
      <c r="AH66" t="s">
        <v>410</v>
      </c>
      <c r="AJ66" t="s">
        <v>40</v>
      </c>
      <c r="AK66" t="s">
        <v>118</v>
      </c>
      <c r="AM66">
        <v>1929</v>
      </c>
      <c r="AN66">
        <v>821</v>
      </c>
    </row>
    <row r="67" spans="1:40" x14ac:dyDescent="0.25">
      <c r="A67" t="s">
        <v>407</v>
      </c>
      <c r="B67" t="s">
        <v>407</v>
      </c>
      <c r="C67" t="s">
        <v>407</v>
      </c>
      <c r="D67" t="s">
        <v>407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407</v>
      </c>
      <c r="L67" t="s">
        <v>407</v>
      </c>
      <c r="M67" t="s">
        <v>407</v>
      </c>
      <c r="N67" t="s">
        <v>407</v>
      </c>
      <c r="O67" t="s">
        <v>407</v>
      </c>
      <c r="P67" t="s">
        <v>407</v>
      </c>
      <c r="Q67" t="s">
        <v>407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407</v>
      </c>
      <c r="X67" t="s">
        <v>407</v>
      </c>
      <c r="Y67" t="s">
        <v>407</v>
      </c>
      <c r="Z67" t="s">
        <v>407</v>
      </c>
      <c r="AA67" t="s">
        <v>407</v>
      </c>
      <c r="AB67" t="s">
        <v>407</v>
      </c>
      <c r="AC67" t="s">
        <v>1092</v>
      </c>
      <c r="AD67" t="s">
        <v>1091</v>
      </c>
      <c r="AE67">
        <v>10</v>
      </c>
      <c r="AF67">
        <v>6</v>
      </c>
      <c r="AH67" t="s">
        <v>408</v>
      </c>
      <c r="AJ67" t="s">
        <v>37</v>
      </c>
      <c r="AK67" t="s">
        <v>115</v>
      </c>
      <c r="AM67">
        <v>3204</v>
      </c>
      <c r="AN67">
        <v>216</v>
      </c>
    </row>
    <row r="68" spans="1:40" x14ac:dyDescent="0.25">
      <c r="A68" t="s">
        <v>407</v>
      </c>
      <c r="B68" t="s">
        <v>407</v>
      </c>
      <c r="C68" t="s">
        <v>407</v>
      </c>
      <c r="D68" t="s">
        <v>407</v>
      </c>
      <c r="E68" t="s">
        <v>407</v>
      </c>
      <c r="F68" t="s">
        <v>407</v>
      </c>
      <c r="G68" t="s">
        <v>407</v>
      </c>
      <c r="H68" t="s">
        <v>407</v>
      </c>
      <c r="I68" t="s">
        <v>407</v>
      </c>
      <c r="J68" t="s">
        <v>407</v>
      </c>
      <c r="K68" t="s">
        <v>407</v>
      </c>
      <c r="L68" t="s">
        <v>407</v>
      </c>
      <c r="M68" t="s">
        <v>407</v>
      </c>
      <c r="N68" t="s">
        <v>407</v>
      </c>
      <c r="O68" t="s">
        <v>407</v>
      </c>
      <c r="P68" t="s">
        <v>407</v>
      </c>
      <c r="Q68" t="s">
        <v>407</v>
      </c>
      <c r="R68" t="s">
        <v>407</v>
      </c>
      <c r="S68" t="s">
        <v>407</v>
      </c>
      <c r="T68" t="s">
        <v>407</v>
      </c>
      <c r="U68" t="s">
        <v>407</v>
      </c>
      <c r="V68" t="s">
        <v>407</v>
      </c>
      <c r="W68" t="s">
        <v>407</v>
      </c>
      <c r="X68" t="s">
        <v>407</v>
      </c>
      <c r="Y68" t="s">
        <v>407</v>
      </c>
      <c r="Z68" t="s">
        <v>407</v>
      </c>
      <c r="AA68" t="s">
        <v>407</v>
      </c>
      <c r="AB68" t="s">
        <v>407</v>
      </c>
      <c r="AC68" t="s">
        <v>1092</v>
      </c>
      <c r="AD68" t="s">
        <v>1091</v>
      </c>
      <c r="AE68">
        <v>10</v>
      </c>
      <c r="AF68">
        <v>7</v>
      </c>
      <c r="AH68" t="s">
        <v>408</v>
      </c>
      <c r="AJ68" t="s">
        <v>37</v>
      </c>
      <c r="AK68" t="s">
        <v>115</v>
      </c>
      <c r="AM68">
        <v>2952</v>
      </c>
      <c r="AN68">
        <v>1566</v>
      </c>
    </row>
    <row r="69" spans="1:40" x14ac:dyDescent="0.25">
      <c r="A69" t="s">
        <v>407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  <c r="L69" t="s">
        <v>407</v>
      </c>
      <c r="M69" t="s">
        <v>407</v>
      </c>
      <c r="N69" t="s">
        <v>407</v>
      </c>
      <c r="O69" t="s">
        <v>407</v>
      </c>
      <c r="P69" t="s">
        <v>407</v>
      </c>
      <c r="Q69" t="s">
        <v>407</v>
      </c>
      <c r="R69" t="s">
        <v>407</v>
      </c>
      <c r="S69" t="s">
        <v>407</v>
      </c>
      <c r="T69" t="s">
        <v>407</v>
      </c>
      <c r="U69" t="s">
        <v>407</v>
      </c>
      <c r="V69" t="s">
        <v>407</v>
      </c>
      <c r="W69" t="s">
        <v>407</v>
      </c>
      <c r="X69" t="s">
        <v>407</v>
      </c>
      <c r="Y69" t="s">
        <v>407</v>
      </c>
      <c r="Z69" t="s">
        <v>407</v>
      </c>
      <c r="AA69" t="s">
        <v>407</v>
      </c>
      <c r="AB69" t="s">
        <v>407</v>
      </c>
      <c r="AC69" t="s">
        <v>1092</v>
      </c>
      <c r="AD69" t="s">
        <v>1091</v>
      </c>
      <c r="AE69">
        <v>10</v>
      </c>
      <c r="AF69">
        <v>8</v>
      </c>
      <c r="AH69" t="s">
        <v>408</v>
      </c>
      <c r="AJ69" t="s">
        <v>37</v>
      </c>
      <c r="AK69" t="s">
        <v>115</v>
      </c>
      <c r="AM69">
        <v>3914</v>
      </c>
      <c r="AN69">
        <v>1194</v>
      </c>
    </row>
    <row r="70" spans="1:40" x14ac:dyDescent="0.25">
      <c r="A70" t="s">
        <v>407</v>
      </c>
      <c r="B70" t="s">
        <v>407</v>
      </c>
      <c r="C70" t="s">
        <v>407</v>
      </c>
      <c r="D70" t="s">
        <v>407</v>
      </c>
      <c r="E70" t="s">
        <v>407</v>
      </c>
      <c r="F70" t="s">
        <v>407</v>
      </c>
      <c r="G70" t="s">
        <v>407</v>
      </c>
      <c r="H70" t="s">
        <v>407</v>
      </c>
      <c r="I70" t="s">
        <v>407</v>
      </c>
      <c r="J70" t="s">
        <v>407</v>
      </c>
      <c r="K70" t="s">
        <v>407</v>
      </c>
      <c r="L70" t="s">
        <v>407</v>
      </c>
      <c r="M70" t="s">
        <v>407</v>
      </c>
      <c r="N70" t="s">
        <v>407</v>
      </c>
      <c r="O70" t="s">
        <v>407</v>
      </c>
      <c r="P70" t="s">
        <v>407</v>
      </c>
      <c r="Q70" t="s">
        <v>407</v>
      </c>
      <c r="R70" t="s">
        <v>407</v>
      </c>
      <c r="S70" t="s">
        <v>407</v>
      </c>
      <c r="T70" t="s">
        <v>407</v>
      </c>
      <c r="U70" t="s">
        <v>407</v>
      </c>
      <c r="V70" t="s">
        <v>407</v>
      </c>
      <c r="W70" t="s">
        <v>407</v>
      </c>
      <c r="X70" t="s">
        <v>407</v>
      </c>
      <c r="Y70" t="s">
        <v>407</v>
      </c>
      <c r="Z70" t="s">
        <v>407</v>
      </c>
      <c r="AA70" t="s">
        <v>407</v>
      </c>
      <c r="AB70" t="s">
        <v>407</v>
      </c>
      <c r="AC70" t="s">
        <v>1092</v>
      </c>
      <c r="AD70" t="s">
        <v>1091</v>
      </c>
      <c r="AE70">
        <v>10</v>
      </c>
      <c r="AF70">
        <v>9</v>
      </c>
      <c r="AH70" t="s">
        <v>408</v>
      </c>
      <c r="AJ70" t="s">
        <v>37</v>
      </c>
      <c r="AK70" t="s">
        <v>115</v>
      </c>
      <c r="AM70">
        <v>1084</v>
      </c>
      <c r="AN70">
        <v>1464</v>
      </c>
    </row>
    <row r="71" spans="1:40" x14ac:dyDescent="0.25">
      <c r="A71" t="s">
        <v>407</v>
      </c>
      <c r="B71" t="s">
        <v>407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407</v>
      </c>
      <c r="R71" t="s">
        <v>407</v>
      </c>
      <c r="S71" t="s">
        <v>407</v>
      </c>
      <c r="T71" t="s">
        <v>407</v>
      </c>
      <c r="U71" t="s">
        <v>407</v>
      </c>
      <c r="V71" t="s">
        <v>407</v>
      </c>
      <c r="W71" t="s">
        <v>407</v>
      </c>
      <c r="X71" t="s">
        <v>407</v>
      </c>
      <c r="Y71" t="s">
        <v>407</v>
      </c>
      <c r="Z71" t="s">
        <v>407</v>
      </c>
      <c r="AA71" t="s">
        <v>407</v>
      </c>
      <c r="AB71" t="s">
        <v>407</v>
      </c>
      <c r="AC71" t="s">
        <v>1092</v>
      </c>
      <c r="AD71" t="s">
        <v>1091</v>
      </c>
      <c r="AE71">
        <v>10</v>
      </c>
      <c r="AF71">
        <v>10</v>
      </c>
      <c r="AH71" t="s">
        <v>411</v>
      </c>
      <c r="AJ71" t="s">
        <v>41</v>
      </c>
      <c r="AK71" t="s">
        <v>119</v>
      </c>
      <c r="AM71">
        <v>2173</v>
      </c>
      <c r="AN71">
        <v>1781</v>
      </c>
    </row>
    <row r="72" spans="1:40" x14ac:dyDescent="0.25">
      <c r="A72" t="s">
        <v>407</v>
      </c>
      <c r="B72" t="s">
        <v>407</v>
      </c>
      <c r="C72" t="s">
        <v>407</v>
      </c>
      <c r="D72" t="s">
        <v>407</v>
      </c>
      <c r="E72" t="s">
        <v>407</v>
      </c>
      <c r="F72" t="s">
        <v>407</v>
      </c>
      <c r="G72" t="s">
        <v>407</v>
      </c>
      <c r="H72" t="s">
        <v>407</v>
      </c>
      <c r="I72" t="s">
        <v>407</v>
      </c>
      <c r="J72" t="s">
        <v>407</v>
      </c>
      <c r="K72" t="s">
        <v>407</v>
      </c>
      <c r="L72" t="s">
        <v>407</v>
      </c>
      <c r="M72" t="s">
        <v>407</v>
      </c>
      <c r="N72" t="s">
        <v>407</v>
      </c>
      <c r="O72" t="s">
        <v>407</v>
      </c>
      <c r="P72" t="s">
        <v>407</v>
      </c>
      <c r="Q72" t="s">
        <v>407</v>
      </c>
      <c r="R72" t="s">
        <v>407</v>
      </c>
      <c r="S72" t="s">
        <v>407</v>
      </c>
      <c r="T72" t="s">
        <v>407</v>
      </c>
      <c r="U72" t="s">
        <v>407</v>
      </c>
      <c r="V72" t="s">
        <v>407</v>
      </c>
      <c r="W72" t="s">
        <v>407</v>
      </c>
      <c r="X72" t="s">
        <v>407</v>
      </c>
      <c r="Y72" t="s">
        <v>407</v>
      </c>
      <c r="Z72" t="s">
        <v>407</v>
      </c>
      <c r="AA72" t="s">
        <v>407</v>
      </c>
      <c r="AB72" t="s">
        <v>407</v>
      </c>
      <c r="AC72" t="s">
        <v>1094</v>
      </c>
      <c r="AD72" t="s">
        <v>1093</v>
      </c>
      <c r="AE72">
        <v>10</v>
      </c>
      <c r="AF72">
        <v>1</v>
      </c>
      <c r="AH72" t="s">
        <v>411</v>
      </c>
      <c r="AJ72" t="s">
        <v>41</v>
      </c>
      <c r="AK72" t="s">
        <v>119</v>
      </c>
      <c r="AM72">
        <v>3437</v>
      </c>
      <c r="AN72">
        <v>2203</v>
      </c>
    </row>
    <row r="73" spans="1:40" x14ac:dyDescent="0.25">
      <c r="A73" t="s">
        <v>407</v>
      </c>
      <c r="B73" t="s">
        <v>407</v>
      </c>
      <c r="C73" t="s">
        <v>407</v>
      </c>
      <c r="D73" t="s">
        <v>407</v>
      </c>
      <c r="E73" t="s">
        <v>407</v>
      </c>
      <c r="F73" t="s">
        <v>407</v>
      </c>
      <c r="G73" t="s">
        <v>407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t="s">
        <v>407</v>
      </c>
      <c r="O73" t="s">
        <v>407</v>
      </c>
      <c r="P73" t="s">
        <v>407</v>
      </c>
      <c r="Q73" t="s">
        <v>407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t="s">
        <v>407</v>
      </c>
      <c r="X73" t="s">
        <v>407</v>
      </c>
      <c r="Y73" t="s">
        <v>407</v>
      </c>
      <c r="Z73" t="s">
        <v>407</v>
      </c>
      <c r="AA73" t="s">
        <v>407</v>
      </c>
      <c r="AB73" t="s">
        <v>407</v>
      </c>
      <c r="AC73" t="s">
        <v>1094</v>
      </c>
      <c r="AD73" t="s">
        <v>1093</v>
      </c>
      <c r="AE73">
        <v>10</v>
      </c>
      <c r="AF73">
        <v>2</v>
      </c>
      <c r="AH73" t="s">
        <v>411</v>
      </c>
      <c r="AJ73" t="s">
        <v>41</v>
      </c>
      <c r="AK73" t="s">
        <v>119</v>
      </c>
      <c r="AM73">
        <v>2782</v>
      </c>
      <c r="AN73">
        <v>3050</v>
      </c>
    </row>
    <row r="74" spans="1:40" x14ac:dyDescent="0.25">
      <c r="A74" t="s">
        <v>407</v>
      </c>
      <c r="B74" t="s">
        <v>407</v>
      </c>
      <c r="C74" t="s">
        <v>407</v>
      </c>
      <c r="D74" t="s">
        <v>407</v>
      </c>
      <c r="E74" t="s">
        <v>407</v>
      </c>
      <c r="F74" t="s">
        <v>407</v>
      </c>
      <c r="G74" t="s">
        <v>407</v>
      </c>
      <c r="H74" t="s">
        <v>407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407</v>
      </c>
      <c r="P74" t="s">
        <v>407</v>
      </c>
      <c r="Q74" t="s">
        <v>407</v>
      </c>
      <c r="R74" t="s">
        <v>407</v>
      </c>
      <c r="S74" t="s">
        <v>407</v>
      </c>
      <c r="T74" t="s">
        <v>407</v>
      </c>
      <c r="U74" t="s">
        <v>407</v>
      </c>
      <c r="V74" t="s">
        <v>407</v>
      </c>
      <c r="W74" t="s">
        <v>407</v>
      </c>
      <c r="X74" t="s">
        <v>407</v>
      </c>
      <c r="Y74" t="s">
        <v>407</v>
      </c>
      <c r="Z74" t="s">
        <v>407</v>
      </c>
      <c r="AA74" t="s">
        <v>407</v>
      </c>
      <c r="AB74" t="s">
        <v>407</v>
      </c>
      <c r="AC74" t="s">
        <v>1094</v>
      </c>
      <c r="AD74" t="s">
        <v>1093</v>
      </c>
      <c r="AE74">
        <v>10</v>
      </c>
      <c r="AF74">
        <v>3</v>
      </c>
      <c r="AH74" t="s">
        <v>416</v>
      </c>
      <c r="AJ74" t="s">
        <v>46</v>
      </c>
      <c r="AK74" t="s">
        <v>115</v>
      </c>
      <c r="AM74">
        <v>4078</v>
      </c>
      <c r="AN74">
        <v>2653</v>
      </c>
    </row>
    <row r="75" spans="1:40" x14ac:dyDescent="0.25">
      <c r="A75" t="s">
        <v>407</v>
      </c>
      <c r="B75" t="s">
        <v>407</v>
      </c>
      <c r="C75" t="s">
        <v>407</v>
      </c>
      <c r="D75" t="s">
        <v>407</v>
      </c>
      <c r="E75" t="s">
        <v>407</v>
      </c>
      <c r="F75" t="s">
        <v>407</v>
      </c>
      <c r="G75" t="s">
        <v>407</v>
      </c>
      <c r="H75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t="s">
        <v>407</v>
      </c>
      <c r="Q75" t="s">
        <v>407</v>
      </c>
      <c r="R75" t="s">
        <v>407</v>
      </c>
      <c r="S75" t="s">
        <v>407</v>
      </c>
      <c r="T75" t="s">
        <v>407</v>
      </c>
      <c r="U75" t="s">
        <v>407</v>
      </c>
      <c r="V75" t="s">
        <v>407</v>
      </c>
      <c r="W75" t="s">
        <v>407</v>
      </c>
      <c r="X75" t="s">
        <v>407</v>
      </c>
      <c r="Y75" t="s">
        <v>407</v>
      </c>
      <c r="Z75" t="s">
        <v>407</v>
      </c>
      <c r="AA75" t="s">
        <v>407</v>
      </c>
      <c r="AB75" t="s">
        <v>407</v>
      </c>
      <c r="AC75" t="s">
        <v>1094</v>
      </c>
      <c r="AD75" t="s">
        <v>1093</v>
      </c>
      <c r="AE75">
        <v>10</v>
      </c>
      <c r="AF75">
        <v>4</v>
      </c>
      <c r="AH75" t="s">
        <v>408</v>
      </c>
      <c r="AJ75" t="s">
        <v>37</v>
      </c>
      <c r="AK75" t="s">
        <v>115</v>
      </c>
      <c r="AM75">
        <v>3503</v>
      </c>
      <c r="AN75">
        <v>2745</v>
      </c>
    </row>
    <row r="76" spans="1:40" x14ac:dyDescent="0.25">
      <c r="A76" t="s">
        <v>407</v>
      </c>
      <c r="B76" t="s">
        <v>407</v>
      </c>
      <c r="C76" t="s">
        <v>407</v>
      </c>
      <c r="D76" t="s">
        <v>407</v>
      </c>
      <c r="E76" t="s">
        <v>407</v>
      </c>
      <c r="F76" t="s">
        <v>407</v>
      </c>
      <c r="G76" t="s">
        <v>407</v>
      </c>
      <c r="H76" t="s">
        <v>407</v>
      </c>
      <c r="I76" t="s">
        <v>407</v>
      </c>
      <c r="J76" t="s">
        <v>407</v>
      </c>
      <c r="K76" t="s">
        <v>407</v>
      </c>
      <c r="L76" t="s">
        <v>407</v>
      </c>
      <c r="M76" t="s">
        <v>407</v>
      </c>
      <c r="N76" t="s">
        <v>407</v>
      </c>
      <c r="O76" t="s">
        <v>407</v>
      </c>
      <c r="P76" t="s">
        <v>407</v>
      </c>
      <c r="Q76" t="s">
        <v>407</v>
      </c>
      <c r="R76" t="s">
        <v>407</v>
      </c>
      <c r="S76" t="s">
        <v>407</v>
      </c>
      <c r="T76" t="s">
        <v>407</v>
      </c>
      <c r="U76" t="s">
        <v>407</v>
      </c>
      <c r="V76" t="s">
        <v>407</v>
      </c>
      <c r="W76" t="s">
        <v>407</v>
      </c>
      <c r="X76" t="s">
        <v>407</v>
      </c>
      <c r="Y76" t="s">
        <v>407</v>
      </c>
      <c r="Z76" t="s">
        <v>407</v>
      </c>
      <c r="AA76" t="s">
        <v>407</v>
      </c>
      <c r="AB76" t="s">
        <v>407</v>
      </c>
      <c r="AC76" t="s">
        <v>1094</v>
      </c>
      <c r="AD76" t="s">
        <v>1093</v>
      </c>
      <c r="AE76">
        <v>10</v>
      </c>
      <c r="AF76">
        <v>5</v>
      </c>
      <c r="AH76" t="s">
        <v>408</v>
      </c>
      <c r="AJ76" t="s">
        <v>37</v>
      </c>
      <c r="AK76" t="s">
        <v>115</v>
      </c>
      <c r="AM76">
        <v>1455</v>
      </c>
      <c r="AN76">
        <v>1897</v>
      </c>
    </row>
    <row r="77" spans="1:40" x14ac:dyDescent="0.25">
      <c r="A77" t="s">
        <v>407</v>
      </c>
      <c r="B77" t="s">
        <v>407</v>
      </c>
      <c r="C77" t="s">
        <v>407</v>
      </c>
      <c r="D77" t="s">
        <v>407</v>
      </c>
      <c r="E77" t="s">
        <v>407</v>
      </c>
      <c r="F77" t="s">
        <v>407</v>
      </c>
      <c r="G77" t="s">
        <v>407</v>
      </c>
      <c r="H77" t="s">
        <v>407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407</v>
      </c>
      <c r="P77" t="s">
        <v>407</v>
      </c>
      <c r="Q77" t="s">
        <v>407</v>
      </c>
      <c r="R77" t="s">
        <v>407</v>
      </c>
      <c r="S77" t="s">
        <v>407</v>
      </c>
      <c r="T77" t="s">
        <v>407</v>
      </c>
      <c r="U77" t="s">
        <v>407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t="s">
        <v>407</v>
      </c>
      <c r="AB77" t="s">
        <v>407</v>
      </c>
      <c r="AC77" t="s">
        <v>1094</v>
      </c>
      <c r="AD77" t="s">
        <v>1093</v>
      </c>
      <c r="AE77">
        <v>10</v>
      </c>
      <c r="AF77">
        <v>6</v>
      </c>
      <c r="AG77">
        <v>3</v>
      </c>
      <c r="AH77" t="s">
        <v>410</v>
      </c>
      <c r="AJ77" t="s">
        <v>40</v>
      </c>
      <c r="AK77" t="s">
        <v>118</v>
      </c>
      <c r="AM77">
        <v>1095</v>
      </c>
      <c r="AN77">
        <v>622</v>
      </c>
    </row>
    <row r="78" spans="1:40" x14ac:dyDescent="0.25">
      <c r="A78" t="s">
        <v>407</v>
      </c>
      <c r="B78" t="s">
        <v>407</v>
      </c>
      <c r="C78" t="s">
        <v>407</v>
      </c>
      <c r="D78" t="s">
        <v>407</v>
      </c>
      <c r="E78" t="s">
        <v>407</v>
      </c>
      <c r="F78" t="s">
        <v>407</v>
      </c>
      <c r="G78" t="s">
        <v>407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407</v>
      </c>
      <c r="Q78" t="s">
        <v>407</v>
      </c>
      <c r="R78" t="s">
        <v>407</v>
      </c>
      <c r="S78" t="s">
        <v>407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t="s">
        <v>407</v>
      </c>
      <c r="AA78" t="s">
        <v>407</v>
      </c>
      <c r="AB78" t="s">
        <v>407</v>
      </c>
      <c r="AC78" t="s">
        <v>1094</v>
      </c>
      <c r="AD78" t="s">
        <v>1093</v>
      </c>
      <c r="AE78">
        <v>10</v>
      </c>
      <c r="AF78">
        <v>7</v>
      </c>
      <c r="AH78" t="s">
        <v>408</v>
      </c>
      <c r="AJ78" t="s">
        <v>37</v>
      </c>
      <c r="AK78" t="s">
        <v>115</v>
      </c>
      <c r="AM78">
        <v>2396</v>
      </c>
      <c r="AN78">
        <v>3130</v>
      </c>
    </row>
    <row r="79" spans="1:40" x14ac:dyDescent="0.25">
      <c r="A79" t="s">
        <v>407</v>
      </c>
      <c r="B79" t="s">
        <v>407</v>
      </c>
      <c r="C79" t="s">
        <v>407</v>
      </c>
      <c r="D79" t="s">
        <v>407</v>
      </c>
      <c r="E79" t="s">
        <v>407</v>
      </c>
      <c r="F79" t="s">
        <v>407</v>
      </c>
      <c r="G79" t="s">
        <v>407</v>
      </c>
      <c r="H79" t="s">
        <v>407</v>
      </c>
      <c r="I79" t="s">
        <v>407</v>
      </c>
      <c r="J79" t="s">
        <v>407</v>
      </c>
      <c r="K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407</v>
      </c>
      <c r="Q79" t="s">
        <v>407</v>
      </c>
      <c r="R79" t="s">
        <v>407</v>
      </c>
      <c r="S79" t="s">
        <v>407</v>
      </c>
      <c r="T79" t="s">
        <v>407</v>
      </c>
      <c r="U79" t="s">
        <v>407</v>
      </c>
      <c r="V79" t="s">
        <v>407</v>
      </c>
      <c r="W79" t="s">
        <v>407</v>
      </c>
      <c r="X79" t="s">
        <v>407</v>
      </c>
      <c r="Y79" t="s">
        <v>407</v>
      </c>
      <c r="Z79" t="s">
        <v>407</v>
      </c>
      <c r="AA79" t="s">
        <v>407</v>
      </c>
      <c r="AB79" t="s">
        <v>407</v>
      </c>
      <c r="AC79" t="s">
        <v>1094</v>
      </c>
      <c r="AD79" t="s">
        <v>1093</v>
      </c>
      <c r="AE79">
        <v>10</v>
      </c>
      <c r="AF79">
        <v>8</v>
      </c>
      <c r="AH79" t="s">
        <v>408</v>
      </c>
      <c r="AJ79" t="s">
        <v>37</v>
      </c>
      <c r="AK79" t="s">
        <v>115</v>
      </c>
      <c r="AM79">
        <v>3798</v>
      </c>
      <c r="AN79">
        <v>2912</v>
      </c>
    </row>
    <row r="80" spans="1:40" x14ac:dyDescent="0.25">
      <c r="A80" t="s">
        <v>407</v>
      </c>
      <c r="B80" t="s">
        <v>407</v>
      </c>
      <c r="C80" t="s">
        <v>407</v>
      </c>
      <c r="D80" t="s">
        <v>407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407</v>
      </c>
      <c r="K80" t="s">
        <v>407</v>
      </c>
      <c r="L80" t="s">
        <v>407</v>
      </c>
      <c r="M80" t="s">
        <v>407</v>
      </c>
      <c r="N80" t="s">
        <v>407</v>
      </c>
      <c r="O80" t="s">
        <v>407</v>
      </c>
      <c r="P80" t="s">
        <v>407</v>
      </c>
      <c r="Q80" t="s">
        <v>407</v>
      </c>
      <c r="R80" t="s">
        <v>407</v>
      </c>
      <c r="S80" t="s">
        <v>407</v>
      </c>
      <c r="T80" t="s">
        <v>407</v>
      </c>
      <c r="U80" t="s">
        <v>407</v>
      </c>
      <c r="V80" t="s">
        <v>407</v>
      </c>
      <c r="W80" t="s">
        <v>407</v>
      </c>
      <c r="X80" t="s">
        <v>407</v>
      </c>
      <c r="Y80" t="s">
        <v>407</v>
      </c>
      <c r="Z80" t="s">
        <v>407</v>
      </c>
      <c r="AA80" t="s">
        <v>407</v>
      </c>
      <c r="AB80" t="s">
        <v>407</v>
      </c>
      <c r="AC80" t="s">
        <v>1094</v>
      </c>
      <c r="AD80" t="s">
        <v>1093</v>
      </c>
      <c r="AE80">
        <v>10</v>
      </c>
      <c r="AF80">
        <v>9</v>
      </c>
      <c r="AH80" t="s">
        <v>411</v>
      </c>
      <c r="AJ80" t="s">
        <v>41</v>
      </c>
      <c r="AK80" t="s">
        <v>119</v>
      </c>
      <c r="AM80">
        <v>3730</v>
      </c>
      <c r="AN80">
        <v>1041</v>
      </c>
    </row>
    <row r="81" spans="1:40" x14ac:dyDescent="0.25">
      <c r="A81" t="s">
        <v>407</v>
      </c>
      <c r="B81" t="s">
        <v>407</v>
      </c>
      <c r="C81" t="s">
        <v>407</v>
      </c>
      <c r="D81" t="s">
        <v>407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407</v>
      </c>
      <c r="O81" t="s">
        <v>407</v>
      </c>
      <c r="P81" t="s">
        <v>407</v>
      </c>
      <c r="Q81" t="s">
        <v>407</v>
      </c>
      <c r="R81" t="s">
        <v>407</v>
      </c>
      <c r="S81" t="s">
        <v>407</v>
      </c>
      <c r="T81" t="s">
        <v>407</v>
      </c>
      <c r="U81" t="s">
        <v>407</v>
      </c>
      <c r="V81" t="s">
        <v>407</v>
      </c>
      <c r="W81" t="s">
        <v>407</v>
      </c>
      <c r="X81" t="s">
        <v>407</v>
      </c>
      <c r="Y81" t="s">
        <v>407</v>
      </c>
      <c r="Z81" t="s">
        <v>407</v>
      </c>
      <c r="AA81" t="s">
        <v>407</v>
      </c>
      <c r="AB81" t="s">
        <v>407</v>
      </c>
      <c r="AC81" t="s">
        <v>1094</v>
      </c>
      <c r="AD81" t="s">
        <v>1093</v>
      </c>
      <c r="AE81">
        <v>10</v>
      </c>
      <c r="AF81">
        <v>10</v>
      </c>
      <c r="AH81" t="s">
        <v>408</v>
      </c>
      <c r="AJ81" t="s">
        <v>37</v>
      </c>
      <c r="AK81" t="s">
        <v>115</v>
      </c>
      <c r="AM81">
        <v>2656</v>
      </c>
      <c r="AN81">
        <v>2329</v>
      </c>
    </row>
    <row r="82" spans="1:40" x14ac:dyDescent="0.25">
      <c r="A82" t="s">
        <v>407</v>
      </c>
      <c r="B82" t="s">
        <v>407</v>
      </c>
      <c r="C82" t="s">
        <v>407</v>
      </c>
      <c r="D82" t="s">
        <v>407</v>
      </c>
      <c r="E82" t="s">
        <v>407</v>
      </c>
      <c r="F82" t="s">
        <v>407</v>
      </c>
      <c r="G82" t="s">
        <v>407</v>
      </c>
      <c r="H82" t="s">
        <v>407</v>
      </c>
      <c r="I82" t="s">
        <v>407</v>
      </c>
      <c r="J82" t="s">
        <v>407</v>
      </c>
      <c r="K82" t="s">
        <v>407</v>
      </c>
      <c r="L82" t="s">
        <v>407</v>
      </c>
      <c r="M82" t="s">
        <v>407</v>
      </c>
      <c r="N82" t="s">
        <v>407</v>
      </c>
      <c r="O82" t="s">
        <v>407</v>
      </c>
      <c r="P82" t="s">
        <v>407</v>
      </c>
      <c r="Q82" t="s">
        <v>407</v>
      </c>
      <c r="R82" t="s">
        <v>407</v>
      </c>
      <c r="S82" t="s">
        <v>407</v>
      </c>
      <c r="T82" t="s">
        <v>407</v>
      </c>
      <c r="U82" t="s">
        <v>407</v>
      </c>
      <c r="V82" t="s">
        <v>407</v>
      </c>
      <c r="W82" t="s">
        <v>407</v>
      </c>
      <c r="X82" t="s">
        <v>407</v>
      </c>
      <c r="Y82" t="s">
        <v>407</v>
      </c>
      <c r="Z82" t="s">
        <v>407</v>
      </c>
      <c r="AA82" t="s">
        <v>407</v>
      </c>
      <c r="AB82" t="s">
        <v>407</v>
      </c>
      <c r="AC82" t="s">
        <v>1096</v>
      </c>
      <c r="AD82" t="s">
        <v>1095</v>
      </c>
      <c r="AE82">
        <v>10</v>
      </c>
      <c r="AF82">
        <v>1</v>
      </c>
      <c r="AG82">
        <v>1</v>
      </c>
      <c r="AH82" t="s">
        <v>450</v>
      </c>
      <c r="AJ82" t="s">
        <v>67</v>
      </c>
      <c r="AK82" t="s">
        <v>114</v>
      </c>
      <c r="AM82">
        <v>1111</v>
      </c>
      <c r="AN82">
        <v>3335</v>
      </c>
    </row>
    <row r="83" spans="1:40" x14ac:dyDescent="0.25">
      <c r="A83" t="s">
        <v>407</v>
      </c>
      <c r="B83" t="s">
        <v>407</v>
      </c>
      <c r="C83" t="s">
        <v>407</v>
      </c>
      <c r="D83" t="s">
        <v>407</v>
      </c>
      <c r="E83" t="s">
        <v>407</v>
      </c>
      <c r="F83" t="s">
        <v>407</v>
      </c>
      <c r="G83" t="s">
        <v>407</v>
      </c>
      <c r="H83" t="s">
        <v>407</v>
      </c>
      <c r="I83" t="s">
        <v>407</v>
      </c>
      <c r="J83" t="s">
        <v>407</v>
      </c>
      <c r="K83" t="s">
        <v>407</v>
      </c>
      <c r="L83" t="s">
        <v>407</v>
      </c>
      <c r="M83" t="s">
        <v>407</v>
      </c>
      <c r="N83" t="s">
        <v>407</v>
      </c>
      <c r="O83" t="s">
        <v>407</v>
      </c>
      <c r="P83" t="s">
        <v>407</v>
      </c>
      <c r="Q83" t="s">
        <v>407</v>
      </c>
      <c r="R83" t="s">
        <v>407</v>
      </c>
      <c r="S83" t="s">
        <v>407</v>
      </c>
      <c r="T83" t="s">
        <v>407</v>
      </c>
      <c r="U83" t="s">
        <v>407</v>
      </c>
      <c r="V83" t="s">
        <v>407</v>
      </c>
      <c r="W83" t="s">
        <v>407</v>
      </c>
      <c r="X83" t="s">
        <v>407</v>
      </c>
      <c r="Y83" t="s">
        <v>407</v>
      </c>
      <c r="Z83" t="s">
        <v>407</v>
      </c>
      <c r="AA83" t="s">
        <v>407</v>
      </c>
      <c r="AB83" t="s">
        <v>407</v>
      </c>
      <c r="AC83" t="s">
        <v>1096</v>
      </c>
      <c r="AD83" t="s">
        <v>1095</v>
      </c>
      <c r="AE83">
        <v>10</v>
      </c>
      <c r="AF83">
        <v>2</v>
      </c>
      <c r="AG83">
        <v>3</v>
      </c>
      <c r="AH83" t="s">
        <v>410</v>
      </c>
      <c r="AJ83" t="s">
        <v>40</v>
      </c>
      <c r="AK83" t="s">
        <v>118</v>
      </c>
      <c r="AM83">
        <v>1752</v>
      </c>
      <c r="AN83">
        <v>3108</v>
      </c>
    </row>
    <row r="84" spans="1:40" x14ac:dyDescent="0.25">
      <c r="A84" t="s">
        <v>407</v>
      </c>
      <c r="B84" t="s">
        <v>407</v>
      </c>
      <c r="C84" t="s">
        <v>407</v>
      </c>
      <c r="D84" t="s">
        <v>407</v>
      </c>
      <c r="E84" t="s">
        <v>407</v>
      </c>
      <c r="F84" t="s">
        <v>407</v>
      </c>
      <c r="G84" t="s">
        <v>407</v>
      </c>
      <c r="H84" t="s">
        <v>407</v>
      </c>
      <c r="I84" t="s">
        <v>407</v>
      </c>
      <c r="J84" t="s">
        <v>407</v>
      </c>
      <c r="K84" t="s">
        <v>407</v>
      </c>
      <c r="L84" t="s">
        <v>407</v>
      </c>
      <c r="M84" t="s">
        <v>407</v>
      </c>
      <c r="N84" t="s">
        <v>407</v>
      </c>
      <c r="O84" t="s">
        <v>407</v>
      </c>
      <c r="P84" t="s">
        <v>407</v>
      </c>
      <c r="Q84" t="s">
        <v>407</v>
      </c>
      <c r="R84" t="s">
        <v>407</v>
      </c>
      <c r="S84" t="s">
        <v>407</v>
      </c>
      <c r="T84" t="s">
        <v>407</v>
      </c>
      <c r="U84" t="s">
        <v>407</v>
      </c>
      <c r="V84" t="s">
        <v>407</v>
      </c>
      <c r="W84" t="s">
        <v>407</v>
      </c>
      <c r="X84" t="s">
        <v>407</v>
      </c>
      <c r="Y84" t="s">
        <v>407</v>
      </c>
      <c r="Z84" t="s">
        <v>407</v>
      </c>
      <c r="AA84" t="s">
        <v>407</v>
      </c>
      <c r="AB84" t="s">
        <v>407</v>
      </c>
      <c r="AC84" t="s">
        <v>1096</v>
      </c>
      <c r="AD84" t="s">
        <v>1095</v>
      </c>
      <c r="AE84">
        <v>10</v>
      </c>
      <c r="AF84">
        <v>3</v>
      </c>
      <c r="AH84" t="s">
        <v>411</v>
      </c>
      <c r="AJ84" t="s">
        <v>41</v>
      </c>
      <c r="AK84" t="s">
        <v>119</v>
      </c>
      <c r="AM84">
        <v>2040</v>
      </c>
      <c r="AN84">
        <v>2143</v>
      </c>
    </row>
    <row r="85" spans="1:40" x14ac:dyDescent="0.25">
      <c r="A85" t="s">
        <v>407</v>
      </c>
      <c r="B85" t="s">
        <v>407</v>
      </c>
      <c r="C85" t="s">
        <v>407</v>
      </c>
      <c r="D85" t="s">
        <v>407</v>
      </c>
      <c r="E85" t="s">
        <v>407</v>
      </c>
      <c r="F85" t="s">
        <v>407</v>
      </c>
      <c r="G85" t="s">
        <v>407</v>
      </c>
      <c r="H85" t="s">
        <v>407</v>
      </c>
      <c r="I85" t="s">
        <v>407</v>
      </c>
      <c r="J85" t="s">
        <v>407</v>
      </c>
      <c r="K85" t="s">
        <v>407</v>
      </c>
      <c r="L85" t="s">
        <v>407</v>
      </c>
      <c r="M85" t="s">
        <v>407</v>
      </c>
      <c r="N85" t="s">
        <v>407</v>
      </c>
      <c r="O85" t="s">
        <v>407</v>
      </c>
      <c r="P85" t="s">
        <v>407</v>
      </c>
      <c r="Q85" t="s">
        <v>407</v>
      </c>
      <c r="R85" t="s">
        <v>407</v>
      </c>
      <c r="S85" t="s">
        <v>407</v>
      </c>
      <c r="T85" t="s">
        <v>407</v>
      </c>
      <c r="U85" t="s">
        <v>407</v>
      </c>
      <c r="V85" t="s">
        <v>407</v>
      </c>
      <c r="W85" t="s">
        <v>407</v>
      </c>
      <c r="X85" t="s">
        <v>407</v>
      </c>
      <c r="Y85" t="s">
        <v>407</v>
      </c>
      <c r="Z85" t="s">
        <v>407</v>
      </c>
      <c r="AA85" t="s">
        <v>407</v>
      </c>
      <c r="AB85" t="s">
        <v>407</v>
      </c>
      <c r="AC85" t="s">
        <v>1096</v>
      </c>
      <c r="AD85" t="s">
        <v>1095</v>
      </c>
      <c r="AE85">
        <v>10</v>
      </c>
      <c r="AF85">
        <v>4</v>
      </c>
      <c r="AH85" t="s">
        <v>408</v>
      </c>
      <c r="AJ85" t="s">
        <v>37</v>
      </c>
      <c r="AK85" t="s">
        <v>115</v>
      </c>
      <c r="AM85">
        <v>2928</v>
      </c>
      <c r="AN85">
        <v>1967</v>
      </c>
    </row>
    <row r="86" spans="1:40" x14ac:dyDescent="0.25">
      <c r="A86" t="s">
        <v>407</v>
      </c>
      <c r="B86" t="s">
        <v>407</v>
      </c>
      <c r="C86" t="s">
        <v>407</v>
      </c>
      <c r="D86" t="s">
        <v>407</v>
      </c>
      <c r="E86" t="s">
        <v>407</v>
      </c>
      <c r="F86" t="s">
        <v>407</v>
      </c>
      <c r="G86" t="s">
        <v>407</v>
      </c>
      <c r="H86" t="s">
        <v>407</v>
      </c>
      <c r="I86" t="s">
        <v>407</v>
      </c>
      <c r="J86" t="s">
        <v>407</v>
      </c>
      <c r="K86" t="s">
        <v>407</v>
      </c>
      <c r="L86" t="s">
        <v>407</v>
      </c>
      <c r="M86" t="s">
        <v>407</v>
      </c>
      <c r="N86" t="s">
        <v>407</v>
      </c>
      <c r="O86" t="s">
        <v>407</v>
      </c>
      <c r="P86" t="s">
        <v>407</v>
      </c>
      <c r="Q86" t="s">
        <v>407</v>
      </c>
      <c r="R86" t="s">
        <v>407</v>
      </c>
      <c r="S86" t="s">
        <v>407</v>
      </c>
      <c r="T86" t="s">
        <v>407</v>
      </c>
      <c r="U86" t="s">
        <v>407</v>
      </c>
      <c r="V86" t="s">
        <v>407</v>
      </c>
      <c r="W86" t="s">
        <v>407</v>
      </c>
      <c r="X86" t="s">
        <v>407</v>
      </c>
      <c r="Y86" t="s">
        <v>407</v>
      </c>
      <c r="Z86" t="s">
        <v>407</v>
      </c>
      <c r="AA86" t="s">
        <v>407</v>
      </c>
      <c r="AB86" t="s">
        <v>407</v>
      </c>
      <c r="AC86" t="s">
        <v>1096</v>
      </c>
      <c r="AD86" t="s">
        <v>1095</v>
      </c>
      <c r="AE86">
        <v>10</v>
      </c>
      <c r="AF86">
        <v>5</v>
      </c>
      <c r="AH86" t="s">
        <v>408</v>
      </c>
      <c r="AJ86" t="s">
        <v>37</v>
      </c>
      <c r="AK86" t="s">
        <v>115</v>
      </c>
      <c r="AM86">
        <v>1128</v>
      </c>
      <c r="AN86">
        <v>2731</v>
      </c>
    </row>
    <row r="87" spans="1:40" x14ac:dyDescent="0.25">
      <c r="A87" t="s">
        <v>407</v>
      </c>
      <c r="B87" t="s">
        <v>407</v>
      </c>
      <c r="C87" t="s">
        <v>407</v>
      </c>
      <c r="D87" t="s">
        <v>407</v>
      </c>
      <c r="E87" t="s">
        <v>407</v>
      </c>
      <c r="F87" t="s">
        <v>407</v>
      </c>
      <c r="G87" t="s">
        <v>407</v>
      </c>
      <c r="H87" t="s">
        <v>407</v>
      </c>
      <c r="I87" t="s">
        <v>407</v>
      </c>
      <c r="J87" t="s">
        <v>407</v>
      </c>
      <c r="K87" t="s">
        <v>407</v>
      </c>
      <c r="L87" t="s">
        <v>407</v>
      </c>
      <c r="M87" t="s">
        <v>407</v>
      </c>
      <c r="N87" t="s">
        <v>407</v>
      </c>
      <c r="O87" t="s">
        <v>407</v>
      </c>
      <c r="P87" t="s">
        <v>407</v>
      </c>
      <c r="Q87" t="s">
        <v>407</v>
      </c>
      <c r="R87" t="s">
        <v>407</v>
      </c>
      <c r="S87" t="s">
        <v>407</v>
      </c>
      <c r="T87" t="s">
        <v>407</v>
      </c>
      <c r="U87" t="s">
        <v>407</v>
      </c>
      <c r="V87" t="s">
        <v>407</v>
      </c>
      <c r="W87" t="s">
        <v>407</v>
      </c>
      <c r="X87" t="s">
        <v>407</v>
      </c>
      <c r="Y87" t="s">
        <v>407</v>
      </c>
      <c r="Z87" t="s">
        <v>407</v>
      </c>
      <c r="AA87" t="s">
        <v>407</v>
      </c>
      <c r="AB87" t="s">
        <v>407</v>
      </c>
      <c r="AC87" t="s">
        <v>1096</v>
      </c>
      <c r="AD87" t="s">
        <v>1095</v>
      </c>
      <c r="AE87">
        <v>10</v>
      </c>
      <c r="AF87">
        <v>6</v>
      </c>
      <c r="AG87">
        <v>1</v>
      </c>
      <c r="AH87" t="s">
        <v>450</v>
      </c>
      <c r="AJ87" t="s">
        <v>67</v>
      </c>
      <c r="AK87" t="s">
        <v>114</v>
      </c>
      <c r="AM87">
        <v>2362</v>
      </c>
      <c r="AN87">
        <v>1090</v>
      </c>
    </row>
    <row r="88" spans="1:40" x14ac:dyDescent="0.25">
      <c r="A88" t="s">
        <v>407</v>
      </c>
      <c r="B88" t="s">
        <v>407</v>
      </c>
      <c r="C88" t="s">
        <v>407</v>
      </c>
      <c r="D88" t="s">
        <v>407</v>
      </c>
      <c r="E88" t="s">
        <v>407</v>
      </c>
      <c r="F88" t="s">
        <v>407</v>
      </c>
      <c r="G88" t="s">
        <v>407</v>
      </c>
      <c r="H88" t="s">
        <v>407</v>
      </c>
      <c r="I88" t="s">
        <v>407</v>
      </c>
      <c r="J88" t="s">
        <v>407</v>
      </c>
      <c r="K88" t="s">
        <v>407</v>
      </c>
      <c r="L88" t="s">
        <v>407</v>
      </c>
      <c r="M88" t="s">
        <v>407</v>
      </c>
      <c r="N88" t="s">
        <v>407</v>
      </c>
      <c r="O88" t="s">
        <v>407</v>
      </c>
      <c r="P88" t="s">
        <v>407</v>
      </c>
      <c r="Q88" t="s">
        <v>407</v>
      </c>
      <c r="R88" t="s">
        <v>407</v>
      </c>
      <c r="S88" t="s">
        <v>407</v>
      </c>
      <c r="T88" t="s">
        <v>407</v>
      </c>
      <c r="U88" t="s">
        <v>407</v>
      </c>
      <c r="V88" t="s">
        <v>407</v>
      </c>
      <c r="W88" t="s">
        <v>407</v>
      </c>
      <c r="X88" t="s">
        <v>407</v>
      </c>
      <c r="Y88" t="s">
        <v>407</v>
      </c>
      <c r="Z88" t="s">
        <v>407</v>
      </c>
      <c r="AA88" t="s">
        <v>407</v>
      </c>
      <c r="AB88" t="s">
        <v>407</v>
      </c>
      <c r="AC88" t="s">
        <v>1096</v>
      </c>
      <c r="AD88" t="s">
        <v>1095</v>
      </c>
      <c r="AE88">
        <v>10</v>
      </c>
      <c r="AF88">
        <v>7</v>
      </c>
      <c r="AG88">
        <v>1</v>
      </c>
      <c r="AH88" t="s">
        <v>412</v>
      </c>
      <c r="AJ88" t="s">
        <v>42</v>
      </c>
      <c r="AK88" t="s">
        <v>114</v>
      </c>
      <c r="AM88">
        <v>1174</v>
      </c>
      <c r="AN88">
        <v>1360</v>
      </c>
    </row>
    <row r="89" spans="1:40" x14ac:dyDescent="0.25">
      <c r="A89" t="s">
        <v>407</v>
      </c>
      <c r="B89" t="s">
        <v>407</v>
      </c>
      <c r="C89" t="s">
        <v>407</v>
      </c>
      <c r="D89" t="s">
        <v>407</v>
      </c>
      <c r="E89" t="s">
        <v>407</v>
      </c>
      <c r="F89" t="s">
        <v>407</v>
      </c>
      <c r="G89" t="s">
        <v>407</v>
      </c>
      <c r="H89" t="s">
        <v>407</v>
      </c>
      <c r="I89" t="s">
        <v>407</v>
      </c>
      <c r="J89" t="s">
        <v>407</v>
      </c>
      <c r="K89" t="s">
        <v>407</v>
      </c>
      <c r="L89" t="s">
        <v>407</v>
      </c>
      <c r="M89" t="s">
        <v>407</v>
      </c>
      <c r="N89" t="s">
        <v>407</v>
      </c>
      <c r="O89" t="s">
        <v>407</v>
      </c>
      <c r="P89" t="s">
        <v>407</v>
      </c>
      <c r="Q89" t="s">
        <v>407</v>
      </c>
      <c r="R89" t="s">
        <v>407</v>
      </c>
      <c r="S89" t="s">
        <v>407</v>
      </c>
      <c r="T89" t="s">
        <v>407</v>
      </c>
      <c r="U89" t="s">
        <v>407</v>
      </c>
      <c r="V89" t="s">
        <v>407</v>
      </c>
      <c r="W89" t="s">
        <v>407</v>
      </c>
      <c r="X89" t="s">
        <v>407</v>
      </c>
      <c r="Y89" t="s">
        <v>407</v>
      </c>
      <c r="Z89" t="s">
        <v>407</v>
      </c>
      <c r="AA89" t="s">
        <v>407</v>
      </c>
      <c r="AB89" t="s">
        <v>407</v>
      </c>
      <c r="AC89" t="s">
        <v>1096</v>
      </c>
      <c r="AD89" t="s">
        <v>1095</v>
      </c>
      <c r="AE89">
        <v>10</v>
      </c>
      <c r="AF89">
        <v>8</v>
      </c>
      <c r="AH89" t="s">
        <v>408</v>
      </c>
      <c r="AJ89" t="s">
        <v>37</v>
      </c>
      <c r="AK89" t="s">
        <v>115</v>
      </c>
      <c r="AM89">
        <v>3227</v>
      </c>
      <c r="AN89">
        <v>464</v>
      </c>
    </row>
    <row r="90" spans="1:40" x14ac:dyDescent="0.25">
      <c r="A90" t="s">
        <v>407</v>
      </c>
      <c r="B90" t="s">
        <v>407</v>
      </c>
      <c r="C90" t="s">
        <v>407</v>
      </c>
      <c r="D90" t="s">
        <v>407</v>
      </c>
      <c r="E90" t="s">
        <v>407</v>
      </c>
      <c r="F90" t="s">
        <v>407</v>
      </c>
      <c r="G90" t="s">
        <v>407</v>
      </c>
      <c r="H90" t="s">
        <v>407</v>
      </c>
      <c r="I90" t="s">
        <v>407</v>
      </c>
      <c r="J90" t="s">
        <v>407</v>
      </c>
      <c r="K90" t="s">
        <v>407</v>
      </c>
      <c r="L90" t="s">
        <v>407</v>
      </c>
      <c r="M90" t="s">
        <v>407</v>
      </c>
      <c r="N90" t="s">
        <v>407</v>
      </c>
      <c r="O90" t="s">
        <v>407</v>
      </c>
      <c r="P90" t="s">
        <v>407</v>
      </c>
      <c r="Q90" t="s">
        <v>407</v>
      </c>
      <c r="R90" t="s">
        <v>407</v>
      </c>
      <c r="S90" t="s">
        <v>407</v>
      </c>
      <c r="T90" t="s">
        <v>407</v>
      </c>
      <c r="U90" t="s">
        <v>407</v>
      </c>
      <c r="V90" t="s">
        <v>407</v>
      </c>
      <c r="W90" t="s">
        <v>407</v>
      </c>
      <c r="X90" t="s">
        <v>407</v>
      </c>
      <c r="Y90" t="s">
        <v>407</v>
      </c>
      <c r="Z90" t="s">
        <v>407</v>
      </c>
      <c r="AA90" t="s">
        <v>407</v>
      </c>
      <c r="AB90" t="s">
        <v>407</v>
      </c>
      <c r="AC90" t="s">
        <v>1096</v>
      </c>
      <c r="AD90" t="s">
        <v>1095</v>
      </c>
      <c r="AE90">
        <v>10</v>
      </c>
      <c r="AF90">
        <v>9</v>
      </c>
      <c r="AG90">
        <v>1</v>
      </c>
      <c r="AH90" t="s">
        <v>450</v>
      </c>
      <c r="AJ90" t="s">
        <v>67</v>
      </c>
      <c r="AK90" t="s">
        <v>114</v>
      </c>
      <c r="AM90">
        <v>1002</v>
      </c>
      <c r="AN90">
        <v>3343</v>
      </c>
    </row>
    <row r="91" spans="1:40" x14ac:dyDescent="0.25">
      <c r="A91" t="s">
        <v>407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407</v>
      </c>
      <c r="I91" t="s">
        <v>407</v>
      </c>
      <c r="J91" t="s">
        <v>407</v>
      </c>
      <c r="K91" t="s">
        <v>407</v>
      </c>
      <c r="L91" t="s">
        <v>407</v>
      </c>
      <c r="M91" t="s">
        <v>407</v>
      </c>
      <c r="N91" t="s">
        <v>407</v>
      </c>
      <c r="O91" t="s">
        <v>407</v>
      </c>
      <c r="P91" t="s">
        <v>407</v>
      </c>
      <c r="Q91" t="s">
        <v>407</v>
      </c>
      <c r="R91" t="s">
        <v>407</v>
      </c>
      <c r="S91" t="s">
        <v>407</v>
      </c>
      <c r="T91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407</v>
      </c>
      <c r="AA91" t="s">
        <v>407</v>
      </c>
      <c r="AB91" t="s">
        <v>407</v>
      </c>
      <c r="AC91" t="s">
        <v>1096</v>
      </c>
      <c r="AD91" t="s">
        <v>1095</v>
      </c>
      <c r="AE91">
        <v>10</v>
      </c>
      <c r="AF91">
        <v>10</v>
      </c>
      <c r="AH91" t="s">
        <v>408</v>
      </c>
      <c r="AJ91" t="s">
        <v>37</v>
      </c>
      <c r="AK91" t="s">
        <v>115</v>
      </c>
      <c r="AM91">
        <v>1224</v>
      </c>
      <c r="AN91">
        <v>898</v>
      </c>
    </row>
    <row r="92" spans="1:40" x14ac:dyDescent="0.25">
      <c r="A92" t="s">
        <v>407</v>
      </c>
      <c r="B92" t="s">
        <v>407</v>
      </c>
      <c r="C92" t="s">
        <v>407</v>
      </c>
      <c r="D92" t="s">
        <v>407</v>
      </c>
      <c r="E92" t="s">
        <v>407</v>
      </c>
      <c r="F92" t="s">
        <v>407</v>
      </c>
      <c r="G92" t="s">
        <v>407</v>
      </c>
      <c r="H92" t="s">
        <v>407</v>
      </c>
      <c r="I92" t="s">
        <v>407</v>
      </c>
      <c r="J92" t="s">
        <v>407</v>
      </c>
      <c r="K92" t="s">
        <v>407</v>
      </c>
      <c r="L92" t="s">
        <v>407</v>
      </c>
      <c r="M92" t="s">
        <v>407</v>
      </c>
      <c r="N92" t="s">
        <v>407</v>
      </c>
      <c r="O92" t="s">
        <v>407</v>
      </c>
      <c r="P92" t="s">
        <v>407</v>
      </c>
      <c r="Q92" t="s">
        <v>407</v>
      </c>
      <c r="R92" t="s">
        <v>407</v>
      </c>
      <c r="S92" t="s">
        <v>407</v>
      </c>
      <c r="T92" t="s">
        <v>407</v>
      </c>
      <c r="U92" t="s">
        <v>407</v>
      </c>
      <c r="V92" t="s">
        <v>407</v>
      </c>
      <c r="W92" t="s">
        <v>407</v>
      </c>
      <c r="X92" t="s">
        <v>407</v>
      </c>
      <c r="Y92" t="s">
        <v>407</v>
      </c>
      <c r="Z92" t="s">
        <v>407</v>
      </c>
      <c r="AA92" t="s">
        <v>407</v>
      </c>
      <c r="AB92" t="s">
        <v>407</v>
      </c>
      <c r="AC92" t="s">
        <v>1098</v>
      </c>
      <c r="AD92" t="s">
        <v>1097</v>
      </c>
      <c r="AE92">
        <v>10</v>
      </c>
      <c r="AF92">
        <v>1</v>
      </c>
      <c r="AH92" t="s">
        <v>408</v>
      </c>
      <c r="AJ92" t="s">
        <v>37</v>
      </c>
      <c r="AK92" t="s">
        <v>115</v>
      </c>
      <c r="AM92">
        <v>1028</v>
      </c>
      <c r="AN92">
        <v>1139</v>
      </c>
    </row>
    <row r="93" spans="1:40" x14ac:dyDescent="0.25">
      <c r="A93" t="s">
        <v>407</v>
      </c>
      <c r="B93" t="s">
        <v>407</v>
      </c>
      <c r="C93" t="s">
        <v>407</v>
      </c>
      <c r="D93" t="s">
        <v>407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1098</v>
      </c>
      <c r="AD93" t="s">
        <v>1097</v>
      </c>
      <c r="AE93">
        <v>10</v>
      </c>
      <c r="AF93">
        <v>2</v>
      </c>
      <c r="AH93" t="s">
        <v>408</v>
      </c>
      <c r="AJ93" t="s">
        <v>37</v>
      </c>
      <c r="AK93" t="s">
        <v>115</v>
      </c>
      <c r="AM93">
        <v>2092</v>
      </c>
      <c r="AN93">
        <v>2393</v>
      </c>
    </row>
    <row r="94" spans="1:40" x14ac:dyDescent="0.25">
      <c r="A94" t="s">
        <v>407</v>
      </c>
      <c r="B94" t="s">
        <v>407</v>
      </c>
      <c r="C94" t="s">
        <v>407</v>
      </c>
      <c r="D94" t="s">
        <v>407</v>
      </c>
      <c r="E94" t="s">
        <v>407</v>
      </c>
      <c r="F94" t="s">
        <v>407</v>
      </c>
      <c r="G94" t="s">
        <v>407</v>
      </c>
      <c r="H94" t="s">
        <v>407</v>
      </c>
      <c r="I94" t="s">
        <v>407</v>
      </c>
      <c r="J94" t="s">
        <v>407</v>
      </c>
      <c r="K94" t="s">
        <v>407</v>
      </c>
      <c r="L94" t="s">
        <v>407</v>
      </c>
      <c r="M94" t="s">
        <v>407</v>
      </c>
      <c r="N94" t="s">
        <v>407</v>
      </c>
      <c r="O94" t="s">
        <v>407</v>
      </c>
      <c r="P94" t="s">
        <v>407</v>
      </c>
      <c r="Q94" t="s">
        <v>407</v>
      </c>
      <c r="R94" t="s">
        <v>407</v>
      </c>
      <c r="S94" t="s">
        <v>407</v>
      </c>
      <c r="T94" t="s">
        <v>407</v>
      </c>
      <c r="U94" t="s">
        <v>407</v>
      </c>
      <c r="V94" t="s">
        <v>407</v>
      </c>
      <c r="W94" t="s">
        <v>407</v>
      </c>
      <c r="X94" t="s">
        <v>407</v>
      </c>
      <c r="Y94" t="s">
        <v>407</v>
      </c>
      <c r="Z94" t="s">
        <v>407</v>
      </c>
      <c r="AA94" t="s">
        <v>407</v>
      </c>
      <c r="AB94" t="s">
        <v>407</v>
      </c>
      <c r="AC94" t="s">
        <v>1098</v>
      </c>
      <c r="AD94" t="s">
        <v>1097</v>
      </c>
      <c r="AE94">
        <v>10</v>
      </c>
      <c r="AF94">
        <v>3</v>
      </c>
      <c r="AG94">
        <v>1</v>
      </c>
      <c r="AH94" t="s">
        <v>450</v>
      </c>
      <c r="AJ94" t="s">
        <v>67</v>
      </c>
      <c r="AK94" t="s">
        <v>114</v>
      </c>
      <c r="AM94">
        <v>3710</v>
      </c>
      <c r="AN94">
        <v>363</v>
      </c>
    </row>
    <row r="95" spans="1:40" x14ac:dyDescent="0.25">
      <c r="A95" t="s">
        <v>407</v>
      </c>
      <c r="B95" t="s">
        <v>407</v>
      </c>
      <c r="C95" t="s">
        <v>407</v>
      </c>
      <c r="D95" t="s">
        <v>407</v>
      </c>
      <c r="E95" t="s">
        <v>407</v>
      </c>
      <c r="F95" t="s">
        <v>407</v>
      </c>
      <c r="G95" t="s">
        <v>407</v>
      </c>
      <c r="H95" t="s">
        <v>407</v>
      </c>
      <c r="I95" t="s">
        <v>407</v>
      </c>
      <c r="J95" t="s">
        <v>407</v>
      </c>
      <c r="K95" t="s">
        <v>407</v>
      </c>
      <c r="L95" t="s">
        <v>407</v>
      </c>
      <c r="M95" t="s">
        <v>407</v>
      </c>
      <c r="N95" t="s">
        <v>407</v>
      </c>
      <c r="O95" t="s">
        <v>407</v>
      </c>
      <c r="P95" t="s">
        <v>407</v>
      </c>
      <c r="Q95" t="s">
        <v>407</v>
      </c>
      <c r="R95" t="s">
        <v>407</v>
      </c>
      <c r="S95" t="s">
        <v>407</v>
      </c>
      <c r="T95" t="s">
        <v>407</v>
      </c>
      <c r="U95" t="s">
        <v>407</v>
      </c>
      <c r="V95" t="s">
        <v>407</v>
      </c>
      <c r="W95" t="s">
        <v>407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1098</v>
      </c>
      <c r="AD95" t="s">
        <v>1097</v>
      </c>
      <c r="AE95">
        <v>10</v>
      </c>
      <c r="AF95">
        <v>4</v>
      </c>
      <c r="AH95" t="s">
        <v>415</v>
      </c>
      <c r="AJ95" t="s">
        <v>44</v>
      </c>
      <c r="AK95" t="s">
        <v>120</v>
      </c>
      <c r="AM95">
        <v>2544</v>
      </c>
      <c r="AN95">
        <v>421</v>
      </c>
    </row>
    <row r="96" spans="1:40" x14ac:dyDescent="0.25">
      <c r="A96" t="s">
        <v>407</v>
      </c>
      <c r="B96" t="s">
        <v>407</v>
      </c>
      <c r="C96" t="s">
        <v>407</v>
      </c>
      <c r="D96" t="s">
        <v>407</v>
      </c>
      <c r="E96" t="s">
        <v>407</v>
      </c>
      <c r="F96" t="s">
        <v>407</v>
      </c>
      <c r="G96" t="s">
        <v>407</v>
      </c>
      <c r="H96" t="s">
        <v>407</v>
      </c>
      <c r="I96" t="s">
        <v>407</v>
      </c>
      <c r="J96" t="s">
        <v>407</v>
      </c>
      <c r="K96" t="s">
        <v>407</v>
      </c>
      <c r="L96" t="s">
        <v>407</v>
      </c>
      <c r="M96" t="s">
        <v>407</v>
      </c>
      <c r="N96" t="s">
        <v>407</v>
      </c>
      <c r="O96" t="s">
        <v>407</v>
      </c>
      <c r="P96" t="s">
        <v>407</v>
      </c>
      <c r="Q96" t="s">
        <v>407</v>
      </c>
      <c r="R96" t="s">
        <v>407</v>
      </c>
      <c r="S96" t="s">
        <v>407</v>
      </c>
      <c r="T96" t="s">
        <v>407</v>
      </c>
      <c r="U96" t="s">
        <v>407</v>
      </c>
      <c r="V96" t="s">
        <v>407</v>
      </c>
      <c r="W96" t="s">
        <v>407</v>
      </c>
      <c r="X96" t="s">
        <v>407</v>
      </c>
      <c r="Y96" t="s">
        <v>407</v>
      </c>
      <c r="Z96" t="s">
        <v>407</v>
      </c>
      <c r="AA96" t="s">
        <v>407</v>
      </c>
      <c r="AB96" t="s">
        <v>407</v>
      </c>
      <c r="AC96" t="s">
        <v>1098</v>
      </c>
      <c r="AD96" t="s">
        <v>1097</v>
      </c>
      <c r="AE96">
        <v>10</v>
      </c>
      <c r="AF96">
        <v>5</v>
      </c>
      <c r="AH96" t="s">
        <v>411</v>
      </c>
      <c r="AJ96" t="s">
        <v>41</v>
      </c>
      <c r="AK96" t="s">
        <v>119</v>
      </c>
      <c r="AM96">
        <v>1193</v>
      </c>
      <c r="AN96">
        <v>2766</v>
      </c>
    </row>
    <row r="97" spans="1:40" x14ac:dyDescent="0.25">
      <c r="A97" t="s">
        <v>407</v>
      </c>
      <c r="B97" t="s">
        <v>407</v>
      </c>
      <c r="C97" t="s">
        <v>407</v>
      </c>
      <c r="D97" t="s">
        <v>407</v>
      </c>
      <c r="E97" t="s">
        <v>407</v>
      </c>
      <c r="F97" t="s">
        <v>407</v>
      </c>
      <c r="G97" t="s">
        <v>407</v>
      </c>
      <c r="H97" t="s">
        <v>407</v>
      </c>
      <c r="I97" t="s">
        <v>407</v>
      </c>
      <c r="J97" t="s">
        <v>407</v>
      </c>
      <c r="K97" t="s">
        <v>407</v>
      </c>
      <c r="L97" t="s">
        <v>407</v>
      </c>
      <c r="M97" t="s">
        <v>407</v>
      </c>
      <c r="N97" t="s">
        <v>407</v>
      </c>
      <c r="O97" t="s">
        <v>407</v>
      </c>
      <c r="P97" t="s">
        <v>407</v>
      </c>
      <c r="Q97" t="s">
        <v>407</v>
      </c>
      <c r="R97" t="s">
        <v>407</v>
      </c>
      <c r="S97" t="s">
        <v>407</v>
      </c>
      <c r="T97" t="s">
        <v>407</v>
      </c>
      <c r="U97" t="s">
        <v>407</v>
      </c>
      <c r="V97" t="s">
        <v>407</v>
      </c>
      <c r="W97" t="s">
        <v>407</v>
      </c>
      <c r="X97" t="s">
        <v>407</v>
      </c>
      <c r="Y97" t="s">
        <v>407</v>
      </c>
      <c r="Z97" t="s">
        <v>407</v>
      </c>
      <c r="AA97" t="s">
        <v>407</v>
      </c>
      <c r="AB97" t="s">
        <v>407</v>
      </c>
      <c r="AC97" t="s">
        <v>1098</v>
      </c>
      <c r="AD97" t="s">
        <v>1097</v>
      </c>
      <c r="AE97">
        <v>10</v>
      </c>
      <c r="AF97">
        <v>6</v>
      </c>
      <c r="AH97" t="s">
        <v>415</v>
      </c>
      <c r="AJ97" t="s">
        <v>44</v>
      </c>
      <c r="AK97" t="s">
        <v>120</v>
      </c>
      <c r="AM97">
        <v>2395</v>
      </c>
      <c r="AN97">
        <v>2379</v>
      </c>
    </row>
    <row r="98" spans="1:40" x14ac:dyDescent="0.25">
      <c r="A98" t="s">
        <v>407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407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1098</v>
      </c>
      <c r="AD98" t="s">
        <v>1097</v>
      </c>
      <c r="AE98">
        <v>10</v>
      </c>
      <c r="AF98">
        <v>7</v>
      </c>
      <c r="AH98" t="s">
        <v>493</v>
      </c>
      <c r="AJ98" t="s">
        <v>93</v>
      </c>
      <c r="AK98" t="s">
        <v>120</v>
      </c>
      <c r="AM98">
        <v>3615</v>
      </c>
      <c r="AN98">
        <v>1992</v>
      </c>
    </row>
    <row r="99" spans="1:40" x14ac:dyDescent="0.25">
      <c r="A99" t="s">
        <v>407</v>
      </c>
      <c r="B99" t="s">
        <v>407</v>
      </c>
      <c r="C99" t="s">
        <v>407</v>
      </c>
      <c r="D99" t="s">
        <v>407</v>
      </c>
      <c r="E99" t="s">
        <v>407</v>
      </c>
      <c r="F99" t="s">
        <v>407</v>
      </c>
      <c r="G99" t="s">
        <v>407</v>
      </c>
      <c r="H99" t="s">
        <v>407</v>
      </c>
      <c r="I99" t="s">
        <v>407</v>
      </c>
      <c r="J99" t="s">
        <v>407</v>
      </c>
      <c r="K99" t="s">
        <v>407</v>
      </c>
      <c r="L99" t="s">
        <v>407</v>
      </c>
      <c r="M99" t="s">
        <v>407</v>
      </c>
      <c r="N99" t="s">
        <v>407</v>
      </c>
      <c r="O99" t="s">
        <v>407</v>
      </c>
      <c r="P99" t="s">
        <v>407</v>
      </c>
      <c r="Q99" t="s">
        <v>407</v>
      </c>
      <c r="R99" t="s">
        <v>407</v>
      </c>
      <c r="S99" t="s">
        <v>407</v>
      </c>
      <c r="T99" t="s">
        <v>407</v>
      </c>
      <c r="U99" t="s">
        <v>407</v>
      </c>
      <c r="V99" t="s">
        <v>407</v>
      </c>
      <c r="W99" t="s">
        <v>407</v>
      </c>
      <c r="X99" t="s">
        <v>407</v>
      </c>
      <c r="Y99" t="s">
        <v>407</v>
      </c>
      <c r="Z99" t="s">
        <v>407</v>
      </c>
      <c r="AA99" t="s">
        <v>407</v>
      </c>
      <c r="AB99" t="s">
        <v>407</v>
      </c>
      <c r="AC99" t="s">
        <v>1098</v>
      </c>
      <c r="AD99" t="s">
        <v>1097</v>
      </c>
      <c r="AE99">
        <v>10</v>
      </c>
      <c r="AF99">
        <v>8</v>
      </c>
      <c r="AH99" t="s">
        <v>408</v>
      </c>
      <c r="AJ99" t="s">
        <v>37</v>
      </c>
      <c r="AK99" t="s">
        <v>115</v>
      </c>
      <c r="AM99">
        <v>2163</v>
      </c>
      <c r="AN99">
        <v>2151</v>
      </c>
    </row>
    <row r="100" spans="1:40" x14ac:dyDescent="0.25">
      <c r="A100" t="s">
        <v>407</v>
      </c>
      <c r="B100" t="s">
        <v>407</v>
      </c>
      <c r="C100" t="s">
        <v>407</v>
      </c>
      <c r="D100" t="s">
        <v>407</v>
      </c>
      <c r="E100" t="s">
        <v>407</v>
      </c>
      <c r="F100" t="s">
        <v>407</v>
      </c>
      <c r="G100" t="s">
        <v>407</v>
      </c>
      <c r="H100" t="s">
        <v>407</v>
      </c>
      <c r="I100" t="s">
        <v>407</v>
      </c>
      <c r="J100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407</v>
      </c>
      <c r="Q100" t="s">
        <v>407</v>
      </c>
      <c r="R100" t="s">
        <v>407</v>
      </c>
      <c r="S100" t="s">
        <v>407</v>
      </c>
      <c r="T100" t="s">
        <v>407</v>
      </c>
      <c r="U100" t="s">
        <v>407</v>
      </c>
      <c r="V100" t="s">
        <v>407</v>
      </c>
      <c r="W100" t="s">
        <v>407</v>
      </c>
      <c r="X100" t="s">
        <v>407</v>
      </c>
      <c r="Y100" t="s">
        <v>407</v>
      </c>
      <c r="Z100" t="s">
        <v>407</v>
      </c>
      <c r="AA100" t="s">
        <v>407</v>
      </c>
      <c r="AB100" t="s">
        <v>407</v>
      </c>
      <c r="AC100" t="s">
        <v>1098</v>
      </c>
      <c r="AD100" t="s">
        <v>1097</v>
      </c>
      <c r="AE100">
        <v>10</v>
      </c>
      <c r="AF100">
        <v>9</v>
      </c>
      <c r="AH100" t="s">
        <v>408</v>
      </c>
      <c r="AJ100" t="s">
        <v>37</v>
      </c>
      <c r="AK100" t="s">
        <v>115</v>
      </c>
      <c r="AM100">
        <v>2640</v>
      </c>
      <c r="AN100">
        <v>1443</v>
      </c>
    </row>
    <row r="101" spans="1:40" x14ac:dyDescent="0.25">
      <c r="A101" t="s">
        <v>407</v>
      </c>
      <c r="B101" t="s">
        <v>407</v>
      </c>
      <c r="C101" t="s">
        <v>407</v>
      </c>
      <c r="D101" t="s">
        <v>407</v>
      </c>
      <c r="E101" t="s">
        <v>407</v>
      </c>
      <c r="F101" t="s">
        <v>407</v>
      </c>
      <c r="G101" t="s">
        <v>407</v>
      </c>
      <c r="H101" t="s">
        <v>407</v>
      </c>
      <c r="I101" t="s">
        <v>407</v>
      </c>
      <c r="J101" t="s">
        <v>407</v>
      </c>
      <c r="K101" t="s">
        <v>407</v>
      </c>
      <c r="L101" t="s">
        <v>407</v>
      </c>
      <c r="M101" t="s">
        <v>407</v>
      </c>
      <c r="N101" t="s">
        <v>407</v>
      </c>
      <c r="O101" t="s">
        <v>407</v>
      </c>
      <c r="P101" t="s">
        <v>407</v>
      </c>
      <c r="Q101" t="s">
        <v>407</v>
      </c>
      <c r="R101" t="s">
        <v>407</v>
      </c>
      <c r="S101" t="s">
        <v>407</v>
      </c>
      <c r="T101" t="s">
        <v>407</v>
      </c>
      <c r="U101" t="s">
        <v>407</v>
      </c>
      <c r="V101" t="s">
        <v>407</v>
      </c>
      <c r="W101" t="s">
        <v>407</v>
      </c>
      <c r="X101" t="s">
        <v>407</v>
      </c>
      <c r="Y101" t="s">
        <v>407</v>
      </c>
      <c r="Z101" t="s">
        <v>407</v>
      </c>
      <c r="AA101" t="s">
        <v>407</v>
      </c>
      <c r="AB101" t="s">
        <v>407</v>
      </c>
      <c r="AC101" t="s">
        <v>1098</v>
      </c>
      <c r="AD101" t="s">
        <v>1097</v>
      </c>
      <c r="AE101">
        <v>10</v>
      </c>
      <c r="AF101">
        <v>10</v>
      </c>
      <c r="AH101" t="s">
        <v>416</v>
      </c>
      <c r="AJ101" t="s">
        <v>46</v>
      </c>
      <c r="AK101" t="s">
        <v>115</v>
      </c>
      <c r="AM101">
        <v>2319</v>
      </c>
      <c r="AN101">
        <v>2711</v>
      </c>
    </row>
    <row r="102" spans="1:40" x14ac:dyDescent="0.25">
      <c r="A102" t="s">
        <v>407</v>
      </c>
      <c r="B102" t="s">
        <v>407</v>
      </c>
      <c r="C102" t="s">
        <v>407</v>
      </c>
      <c r="D102" t="s">
        <v>407</v>
      </c>
      <c r="E102" t="s">
        <v>407</v>
      </c>
      <c r="F102" t="s">
        <v>407</v>
      </c>
      <c r="G102" t="s">
        <v>407</v>
      </c>
      <c r="H102" t="s">
        <v>407</v>
      </c>
      <c r="I102" t="s">
        <v>407</v>
      </c>
      <c r="J102" t="s">
        <v>407</v>
      </c>
      <c r="K102" t="s">
        <v>407</v>
      </c>
      <c r="L102" t="s">
        <v>407</v>
      </c>
      <c r="M102" t="s">
        <v>407</v>
      </c>
      <c r="N102" t="s">
        <v>407</v>
      </c>
      <c r="O102" t="s">
        <v>407</v>
      </c>
      <c r="P102" t="s">
        <v>407</v>
      </c>
      <c r="Q102" t="s">
        <v>407</v>
      </c>
      <c r="R102" t="s">
        <v>407</v>
      </c>
      <c r="S102" t="s">
        <v>407</v>
      </c>
      <c r="T102" t="s">
        <v>407</v>
      </c>
      <c r="U102" t="s">
        <v>407</v>
      </c>
      <c r="V102" t="s">
        <v>407</v>
      </c>
      <c r="W102" t="s">
        <v>407</v>
      </c>
      <c r="X102" t="s">
        <v>407</v>
      </c>
      <c r="Y102" t="s">
        <v>407</v>
      </c>
      <c r="Z102" t="s">
        <v>407</v>
      </c>
      <c r="AA102" t="s">
        <v>407</v>
      </c>
      <c r="AB102" t="s">
        <v>407</v>
      </c>
      <c r="AC102" t="s">
        <v>1100</v>
      </c>
      <c r="AD102" t="s">
        <v>1099</v>
      </c>
      <c r="AE102">
        <v>10</v>
      </c>
      <c r="AF102">
        <v>1</v>
      </c>
      <c r="AH102" t="s">
        <v>408</v>
      </c>
      <c r="AJ102" t="s">
        <v>37</v>
      </c>
      <c r="AK102" t="s">
        <v>115</v>
      </c>
      <c r="AM102">
        <v>1012</v>
      </c>
      <c r="AN102">
        <v>2502</v>
      </c>
    </row>
    <row r="103" spans="1:40" x14ac:dyDescent="0.25">
      <c r="A103" t="s">
        <v>407</v>
      </c>
      <c r="B103" t="s">
        <v>407</v>
      </c>
      <c r="C103" t="s">
        <v>407</v>
      </c>
      <c r="D103" t="s">
        <v>407</v>
      </c>
      <c r="E103" t="s">
        <v>407</v>
      </c>
      <c r="F103" t="s">
        <v>407</v>
      </c>
      <c r="G103" t="s">
        <v>407</v>
      </c>
      <c r="H103" t="s">
        <v>407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407</v>
      </c>
      <c r="Z103" t="s">
        <v>407</v>
      </c>
      <c r="AA103" t="s">
        <v>407</v>
      </c>
      <c r="AB103" t="s">
        <v>407</v>
      </c>
      <c r="AC103" t="s">
        <v>1100</v>
      </c>
      <c r="AD103" t="s">
        <v>1099</v>
      </c>
      <c r="AE103">
        <v>10</v>
      </c>
      <c r="AF103">
        <v>2</v>
      </c>
      <c r="AH103" t="s">
        <v>408</v>
      </c>
      <c r="AJ103" t="s">
        <v>37</v>
      </c>
      <c r="AK103" t="s">
        <v>115</v>
      </c>
      <c r="AM103">
        <v>2295</v>
      </c>
      <c r="AN103">
        <v>3206</v>
      </c>
    </row>
    <row r="104" spans="1:40" x14ac:dyDescent="0.25">
      <c r="A104" t="s">
        <v>407</v>
      </c>
      <c r="B104" t="s">
        <v>407</v>
      </c>
      <c r="C104" t="s">
        <v>407</v>
      </c>
      <c r="D104" t="s">
        <v>407</v>
      </c>
      <c r="E104" t="s">
        <v>407</v>
      </c>
      <c r="F104" t="s">
        <v>407</v>
      </c>
      <c r="G104" t="s">
        <v>407</v>
      </c>
      <c r="H104" t="s">
        <v>407</v>
      </c>
      <c r="I104" t="s">
        <v>407</v>
      </c>
      <c r="J104" t="s">
        <v>407</v>
      </c>
      <c r="K104" t="s">
        <v>407</v>
      </c>
      <c r="L104" t="s">
        <v>407</v>
      </c>
      <c r="M104" t="s">
        <v>407</v>
      </c>
      <c r="N104" t="s">
        <v>407</v>
      </c>
      <c r="O104" t="s">
        <v>407</v>
      </c>
      <c r="P104" t="s">
        <v>407</v>
      </c>
      <c r="Q104" t="s">
        <v>407</v>
      </c>
      <c r="R104" t="s">
        <v>407</v>
      </c>
      <c r="S104" t="s">
        <v>407</v>
      </c>
      <c r="T104" t="s">
        <v>407</v>
      </c>
      <c r="U104" t="s">
        <v>407</v>
      </c>
      <c r="V104" t="s">
        <v>407</v>
      </c>
      <c r="W104" t="s">
        <v>407</v>
      </c>
      <c r="X104" t="s">
        <v>407</v>
      </c>
      <c r="Y104" t="s">
        <v>407</v>
      </c>
      <c r="Z104" t="s">
        <v>407</v>
      </c>
      <c r="AA104" t="s">
        <v>407</v>
      </c>
      <c r="AB104" t="s">
        <v>407</v>
      </c>
      <c r="AC104" t="s">
        <v>1100</v>
      </c>
      <c r="AD104" t="s">
        <v>1099</v>
      </c>
      <c r="AE104">
        <v>10</v>
      </c>
      <c r="AF104">
        <v>3</v>
      </c>
      <c r="AH104" t="s">
        <v>408</v>
      </c>
      <c r="AJ104" t="s">
        <v>37</v>
      </c>
      <c r="AK104" t="s">
        <v>115</v>
      </c>
      <c r="AM104">
        <v>3457</v>
      </c>
      <c r="AN104">
        <v>2263</v>
      </c>
    </row>
    <row r="105" spans="1:40" x14ac:dyDescent="0.25">
      <c r="A105" t="s">
        <v>407</v>
      </c>
      <c r="B105" t="s">
        <v>407</v>
      </c>
      <c r="C105" t="s">
        <v>407</v>
      </c>
      <c r="D105" t="s">
        <v>407</v>
      </c>
      <c r="E105" t="s">
        <v>407</v>
      </c>
      <c r="F105" t="s">
        <v>407</v>
      </c>
      <c r="G105" t="s">
        <v>407</v>
      </c>
      <c r="H105" t="s">
        <v>407</v>
      </c>
      <c r="I105" t="s">
        <v>407</v>
      </c>
      <c r="J105" t="s">
        <v>407</v>
      </c>
      <c r="K105" t="s">
        <v>407</v>
      </c>
      <c r="L105" t="s">
        <v>407</v>
      </c>
      <c r="M105" t="s">
        <v>407</v>
      </c>
      <c r="N105" t="s">
        <v>407</v>
      </c>
      <c r="O105" t="s">
        <v>407</v>
      </c>
      <c r="P105" t="s">
        <v>407</v>
      </c>
      <c r="Q105" t="s">
        <v>407</v>
      </c>
      <c r="R105" t="s">
        <v>407</v>
      </c>
      <c r="S105" t="s">
        <v>407</v>
      </c>
      <c r="T105" t="s">
        <v>407</v>
      </c>
      <c r="U105" t="s">
        <v>407</v>
      </c>
      <c r="V105" t="s">
        <v>407</v>
      </c>
      <c r="W105" t="s">
        <v>407</v>
      </c>
      <c r="X105" t="s">
        <v>407</v>
      </c>
      <c r="Y105" t="s">
        <v>407</v>
      </c>
      <c r="Z105" t="s">
        <v>407</v>
      </c>
      <c r="AA105" t="s">
        <v>407</v>
      </c>
      <c r="AB105" t="s">
        <v>407</v>
      </c>
      <c r="AC105" t="s">
        <v>1100</v>
      </c>
      <c r="AD105" t="s">
        <v>1099</v>
      </c>
      <c r="AE105">
        <v>10</v>
      </c>
      <c r="AF105">
        <v>4</v>
      </c>
      <c r="AH105" t="s">
        <v>408</v>
      </c>
      <c r="AJ105" t="s">
        <v>37</v>
      </c>
      <c r="AK105" t="s">
        <v>115</v>
      </c>
      <c r="AM105">
        <v>1440</v>
      </c>
      <c r="AN105">
        <v>1576</v>
      </c>
    </row>
    <row r="106" spans="1:40" x14ac:dyDescent="0.25">
      <c r="A106" t="s">
        <v>407</v>
      </c>
      <c r="B106" t="s">
        <v>407</v>
      </c>
      <c r="C106" t="s">
        <v>407</v>
      </c>
      <c r="D106" t="s">
        <v>407</v>
      </c>
      <c r="E106" t="s">
        <v>407</v>
      </c>
      <c r="F106" t="s">
        <v>407</v>
      </c>
      <c r="G106" t="s">
        <v>407</v>
      </c>
      <c r="H106" t="s">
        <v>407</v>
      </c>
      <c r="I106" t="s">
        <v>407</v>
      </c>
      <c r="J106" t="s">
        <v>407</v>
      </c>
      <c r="K106" t="s">
        <v>407</v>
      </c>
      <c r="L106" t="s">
        <v>407</v>
      </c>
      <c r="M106" t="s">
        <v>407</v>
      </c>
      <c r="N106" t="s">
        <v>407</v>
      </c>
      <c r="O106" t="s">
        <v>407</v>
      </c>
      <c r="P106" t="s">
        <v>407</v>
      </c>
      <c r="Q106" t="s">
        <v>407</v>
      </c>
      <c r="R106" t="s">
        <v>407</v>
      </c>
      <c r="S106" t="s">
        <v>407</v>
      </c>
      <c r="T106" t="s">
        <v>407</v>
      </c>
      <c r="U106" t="s">
        <v>407</v>
      </c>
      <c r="V106" t="s">
        <v>407</v>
      </c>
      <c r="W106" t="s">
        <v>407</v>
      </c>
      <c r="X106" t="s">
        <v>407</v>
      </c>
      <c r="Y106" t="s">
        <v>407</v>
      </c>
      <c r="Z106" t="s">
        <v>407</v>
      </c>
      <c r="AA106" t="s">
        <v>407</v>
      </c>
      <c r="AB106" t="s">
        <v>407</v>
      </c>
      <c r="AC106" t="s">
        <v>1100</v>
      </c>
      <c r="AD106" t="s">
        <v>1099</v>
      </c>
      <c r="AE106">
        <v>10</v>
      </c>
      <c r="AF106">
        <v>5</v>
      </c>
      <c r="AH106" t="s">
        <v>408</v>
      </c>
      <c r="AJ106" t="s">
        <v>37</v>
      </c>
      <c r="AK106" t="s">
        <v>115</v>
      </c>
      <c r="AM106">
        <v>2818</v>
      </c>
      <c r="AN106">
        <v>2467</v>
      </c>
    </row>
    <row r="107" spans="1:40" x14ac:dyDescent="0.25">
      <c r="A107" t="s">
        <v>407</v>
      </c>
      <c r="B107" t="s">
        <v>407</v>
      </c>
      <c r="C107" t="s">
        <v>407</v>
      </c>
      <c r="D107" t="s">
        <v>407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407</v>
      </c>
      <c r="K107" t="s">
        <v>407</v>
      </c>
      <c r="L107" t="s">
        <v>407</v>
      </c>
      <c r="M107" t="s">
        <v>407</v>
      </c>
      <c r="N107" t="s">
        <v>407</v>
      </c>
      <c r="O107" t="s">
        <v>407</v>
      </c>
      <c r="P107" t="s">
        <v>407</v>
      </c>
      <c r="Q107" t="s">
        <v>407</v>
      </c>
      <c r="R107" t="s">
        <v>407</v>
      </c>
      <c r="S107" t="s">
        <v>407</v>
      </c>
      <c r="T107" t="s">
        <v>407</v>
      </c>
      <c r="U107" t="s">
        <v>407</v>
      </c>
      <c r="V107" t="s">
        <v>407</v>
      </c>
      <c r="W107" t="s">
        <v>407</v>
      </c>
      <c r="X107" t="s">
        <v>407</v>
      </c>
      <c r="Y107" t="s">
        <v>407</v>
      </c>
      <c r="Z107" t="s">
        <v>407</v>
      </c>
      <c r="AA107" t="s">
        <v>407</v>
      </c>
      <c r="AB107" t="s">
        <v>407</v>
      </c>
      <c r="AC107" t="s">
        <v>1100</v>
      </c>
      <c r="AD107" t="s">
        <v>1099</v>
      </c>
      <c r="AE107">
        <v>10</v>
      </c>
      <c r="AF107">
        <v>6</v>
      </c>
      <c r="AH107" t="s">
        <v>408</v>
      </c>
      <c r="AJ107" t="s">
        <v>37</v>
      </c>
      <c r="AK107" t="s">
        <v>115</v>
      </c>
      <c r="AM107">
        <v>2124</v>
      </c>
      <c r="AN107">
        <v>729</v>
      </c>
    </row>
    <row r="108" spans="1:40" x14ac:dyDescent="0.25">
      <c r="A108" t="s">
        <v>407</v>
      </c>
      <c r="B108" t="s">
        <v>407</v>
      </c>
      <c r="C108" t="s">
        <v>407</v>
      </c>
      <c r="D108" t="s">
        <v>407</v>
      </c>
      <c r="E108" t="s">
        <v>407</v>
      </c>
      <c r="F108" t="s">
        <v>407</v>
      </c>
      <c r="G108" t="s">
        <v>407</v>
      </c>
      <c r="H108" t="s">
        <v>407</v>
      </c>
      <c r="I108" t="s">
        <v>407</v>
      </c>
      <c r="J108" t="s">
        <v>407</v>
      </c>
      <c r="K108" t="s">
        <v>407</v>
      </c>
      <c r="L108" t="s">
        <v>407</v>
      </c>
      <c r="M108" t="s">
        <v>407</v>
      </c>
      <c r="N108" t="s">
        <v>407</v>
      </c>
      <c r="O108" t="s">
        <v>407</v>
      </c>
      <c r="P108" t="s">
        <v>407</v>
      </c>
      <c r="Q108" t="s">
        <v>407</v>
      </c>
      <c r="R108" t="s">
        <v>407</v>
      </c>
      <c r="S108" t="s">
        <v>407</v>
      </c>
      <c r="T108" t="s">
        <v>407</v>
      </c>
      <c r="U108" t="s">
        <v>407</v>
      </c>
      <c r="V108" t="s">
        <v>407</v>
      </c>
      <c r="W108" t="s">
        <v>407</v>
      </c>
      <c r="X108" t="s">
        <v>407</v>
      </c>
      <c r="Y108" t="s">
        <v>407</v>
      </c>
      <c r="Z108" t="s">
        <v>407</v>
      </c>
      <c r="AA108" t="s">
        <v>407</v>
      </c>
      <c r="AB108" t="s">
        <v>407</v>
      </c>
      <c r="AC108" t="s">
        <v>1100</v>
      </c>
      <c r="AD108" t="s">
        <v>1099</v>
      </c>
      <c r="AE108">
        <v>10</v>
      </c>
      <c r="AF108">
        <v>7</v>
      </c>
      <c r="AH108" t="s">
        <v>408</v>
      </c>
      <c r="AJ108" t="s">
        <v>37</v>
      </c>
      <c r="AK108" t="s">
        <v>115</v>
      </c>
      <c r="AM108">
        <v>3304</v>
      </c>
      <c r="AN108">
        <v>1956</v>
      </c>
    </row>
    <row r="109" spans="1:40" x14ac:dyDescent="0.25">
      <c r="A109" t="s">
        <v>407</v>
      </c>
      <c r="B109" t="s">
        <v>407</v>
      </c>
      <c r="C109" t="s">
        <v>407</v>
      </c>
      <c r="D109" t="s">
        <v>407</v>
      </c>
      <c r="E109" t="s">
        <v>407</v>
      </c>
      <c r="F109" t="s">
        <v>407</v>
      </c>
      <c r="G109" t="s">
        <v>407</v>
      </c>
      <c r="H109" t="s">
        <v>407</v>
      </c>
      <c r="I109" t="s">
        <v>407</v>
      </c>
      <c r="J109" t="s">
        <v>407</v>
      </c>
      <c r="K109" t="s">
        <v>407</v>
      </c>
      <c r="L109" t="s">
        <v>407</v>
      </c>
      <c r="M109" t="s">
        <v>407</v>
      </c>
      <c r="N109" t="s">
        <v>407</v>
      </c>
      <c r="O109" t="s">
        <v>407</v>
      </c>
      <c r="P109" t="s">
        <v>407</v>
      </c>
      <c r="Q109" t="s">
        <v>407</v>
      </c>
      <c r="R109" t="s">
        <v>407</v>
      </c>
      <c r="S109" t="s">
        <v>407</v>
      </c>
      <c r="T109" t="s">
        <v>407</v>
      </c>
      <c r="U109" t="s">
        <v>407</v>
      </c>
      <c r="V109" t="s">
        <v>407</v>
      </c>
      <c r="W109" t="s">
        <v>407</v>
      </c>
      <c r="X109" t="s">
        <v>407</v>
      </c>
      <c r="Y109" t="s">
        <v>407</v>
      </c>
      <c r="Z109" t="s">
        <v>407</v>
      </c>
      <c r="AA109" t="s">
        <v>407</v>
      </c>
      <c r="AB109" t="s">
        <v>407</v>
      </c>
      <c r="AC109" t="s">
        <v>1100</v>
      </c>
      <c r="AD109" t="s">
        <v>1099</v>
      </c>
      <c r="AE109">
        <v>10</v>
      </c>
      <c r="AF109">
        <v>8</v>
      </c>
      <c r="AH109" t="s">
        <v>408</v>
      </c>
      <c r="AJ109" t="s">
        <v>37</v>
      </c>
      <c r="AK109" t="s">
        <v>115</v>
      </c>
      <c r="AM109">
        <v>3173</v>
      </c>
      <c r="AN109">
        <v>860</v>
      </c>
    </row>
    <row r="110" spans="1:40" x14ac:dyDescent="0.25">
      <c r="A110" t="s">
        <v>407</v>
      </c>
      <c r="B110" t="s">
        <v>407</v>
      </c>
      <c r="C110" t="s">
        <v>407</v>
      </c>
      <c r="D110" t="s">
        <v>407</v>
      </c>
      <c r="E110" t="s">
        <v>407</v>
      </c>
      <c r="F110" t="s">
        <v>407</v>
      </c>
      <c r="G110" t="s">
        <v>407</v>
      </c>
      <c r="H110" t="s">
        <v>407</v>
      </c>
      <c r="I110" t="s">
        <v>407</v>
      </c>
      <c r="J110" t="s">
        <v>407</v>
      </c>
      <c r="K110" t="s">
        <v>407</v>
      </c>
      <c r="L110" t="s">
        <v>407</v>
      </c>
      <c r="M110" t="s">
        <v>407</v>
      </c>
      <c r="N110" t="s">
        <v>407</v>
      </c>
      <c r="O110" t="s">
        <v>407</v>
      </c>
      <c r="P110" t="s">
        <v>407</v>
      </c>
      <c r="Q110" t="s">
        <v>407</v>
      </c>
      <c r="R110" t="s">
        <v>407</v>
      </c>
      <c r="S110" t="s">
        <v>407</v>
      </c>
      <c r="T110" t="s">
        <v>407</v>
      </c>
      <c r="U110" t="s">
        <v>407</v>
      </c>
      <c r="V110" t="s">
        <v>407</v>
      </c>
      <c r="W110" t="s">
        <v>407</v>
      </c>
      <c r="X110" t="s">
        <v>407</v>
      </c>
      <c r="Y110" t="s">
        <v>407</v>
      </c>
      <c r="Z110" t="s">
        <v>407</v>
      </c>
      <c r="AA110" t="s">
        <v>407</v>
      </c>
      <c r="AB110" t="s">
        <v>407</v>
      </c>
      <c r="AC110" t="s">
        <v>1100</v>
      </c>
      <c r="AD110" t="s">
        <v>1099</v>
      </c>
      <c r="AE110">
        <v>10</v>
      </c>
      <c r="AF110">
        <v>9</v>
      </c>
      <c r="AH110" t="s">
        <v>456</v>
      </c>
      <c r="AJ110" t="s">
        <v>71</v>
      </c>
      <c r="AK110" t="s">
        <v>115</v>
      </c>
      <c r="AM110">
        <v>3185</v>
      </c>
      <c r="AN110">
        <v>2227</v>
      </c>
    </row>
    <row r="111" spans="1:40" x14ac:dyDescent="0.25">
      <c r="A111" t="s">
        <v>407</v>
      </c>
      <c r="B111" t="s">
        <v>407</v>
      </c>
      <c r="C111" t="s">
        <v>407</v>
      </c>
      <c r="D111" t="s">
        <v>407</v>
      </c>
      <c r="E111" t="s">
        <v>407</v>
      </c>
      <c r="F111" t="s">
        <v>407</v>
      </c>
      <c r="G111" t="s">
        <v>407</v>
      </c>
      <c r="H111" t="s">
        <v>407</v>
      </c>
      <c r="I111" t="s">
        <v>407</v>
      </c>
      <c r="J111" t="s">
        <v>407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407</v>
      </c>
      <c r="Q111" t="s">
        <v>407</v>
      </c>
      <c r="R111" t="s">
        <v>407</v>
      </c>
      <c r="S111" t="s">
        <v>407</v>
      </c>
      <c r="T111" t="s">
        <v>407</v>
      </c>
      <c r="U111" t="s">
        <v>407</v>
      </c>
      <c r="V111" t="s">
        <v>407</v>
      </c>
      <c r="W111" t="s">
        <v>407</v>
      </c>
      <c r="X111" t="s">
        <v>407</v>
      </c>
      <c r="Y111" t="s">
        <v>407</v>
      </c>
      <c r="Z111" t="s">
        <v>407</v>
      </c>
      <c r="AA111" t="s">
        <v>407</v>
      </c>
      <c r="AB111" t="s">
        <v>407</v>
      </c>
      <c r="AC111" t="s">
        <v>1100</v>
      </c>
      <c r="AD111" t="s">
        <v>1099</v>
      </c>
      <c r="AE111">
        <v>10</v>
      </c>
      <c r="AF111">
        <v>10</v>
      </c>
      <c r="AH111" t="s">
        <v>411</v>
      </c>
      <c r="AJ111" t="s">
        <v>41</v>
      </c>
      <c r="AK111" t="s">
        <v>119</v>
      </c>
      <c r="AM111">
        <v>1954</v>
      </c>
      <c r="AN111">
        <v>3013</v>
      </c>
    </row>
    <row r="112" spans="1:40" x14ac:dyDescent="0.25">
      <c r="A112" t="s">
        <v>407</v>
      </c>
      <c r="B112" t="s">
        <v>407</v>
      </c>
      <c r="C112" t="s">
        <v>407</v>
      </c>
      <c r="D112" t="s">
        <v>407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407</v>
      </c>
      <c r="Q112" t="s">
        <v>407</v>
      </c>
      <c r="R112" t="s">
        <v>407</v>
      </c>
      <c r="S112" t="s">
        <v>407</v>
      </c>
      <c r="T112" t="s">
        <v>407</v>
      </c>
      <c r="U112" t="s">
        <v>407</v>
      </c>
      <c r="V112" t="s">
        <v>407</v>
      </c>
      <c r="W112" t="s">
        <v>407</v>
      </c>
      <c r="X112" t="s">
        <v>407</v>
      </c>
      <c r="Y112" t="s">
        <v>407</v>
      </c>
      <c r="Z112" t="s">
        <v>407</v>
      </c>
      <c r="AA112" t="s">
        <v>407</v>
      </c>
      <c r="AB112" t="s">
        <v>407</v>
      </c>
      <c r="AC112" t="s">
        <v>1102</v>
      </c>
      <c r="AD112" t="s">
        <v>1101</v>
      </c>
      <c r="AE112">
        <v>10</v>
      </c>
      <c r="AF112">
        <v>1</v>
      </c>
      <c r="AH112" t="s">
        <v>408</v>
      </c>
      <c r="AJ112" t="s">
        <v>37</v>
      </c>
      <c r="AK112" t="s">
        <v>115</v>
      </c>
      <c r="AM112">
        <v>2767</v>
      </c>
      <c r="AN112">
        <v>2551</v>
      </c>
    </row>
    <row r="113" spans="1:40" x14ac:dyDescent="0.25">
      <c r="A113" t="s">
        <v>407</v>
      </c>
      <c r="B113" t="s">
        <v>407</v>
      </c>
      <c r="C113" t="s">
        <v>407</v>
      </c>
      <c r="D113" t="s">
        <v>407</v>
      </c>
      <c r="E113" t="s">
        <v>407</v>
      </c>
      <c r="F113" t="s">
        <v>407</v>
      </c>
      <c r="G113" t="s">
        <v>407</v>
      </c>
      <c r="H113" t="s">
        <v>407</v>
      </c>
      <c r="I113" t="s">
        <v>407</v>
      </c>
      <c r="J113" t="s">
        <v>407</v>
      </c>
      <c r="K113" t="s">
        <v>407</v>
      </c>
      <c r="L113" t="s">
        <v>407</v>
      </c>
      <c r="M113" t="s">
        <v>407</v>
      </c>
      <c r="N113" t="s">
        <v>407</v>
      </c>
      <c r="O113" t="s">
        <v>407</v>
      </c>
      <c r="P113" t="s">
        <v>407</v>
      </c>
      <c r="Q113" t="s">
        <v>407</v>
      </c>
      <c r="R113" t="s">
        <v>407</v>
      </c>
      <c r="S113" t="s">
        <v>407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1102</v>
      </c>
      <c r="AD113" t="s">
        <v>1101</v>
      </c>
      <c r="AE113">
        <v>10</v>
      </c>
      <c r="AF113">
        <v>2</v>
      </c>
      <c r="AG113">
        <v>3</v>
      </c>
      <c r="AH113" t="s">
        <v>410</v>
      </c>
      <c r="AJ113" t="s">
        <v>40</v>
      </c>
      <c r="AK113" t="s">
        <v>118</v>
      </c>
      <c r="AM113">
        <v>2589</v>
      </c>
      <c r="AN113">
        <v>2544</v>
      </c>
    </row>
    <row r="114" spans="1:40" x14ac:dyDescent="0.25">
      <c r="A114" t="s">
        <v>407</v>
      </c>
      <c r="B114" t="s">
        <v>407</v>
      </c>
      <c r="C114" t="s">
        <v>407</v>
      </c>
      <c r="D114" t="s">
        <v>407</v>
      </c>
      <c r="E114" t="s">
        <v>407</v>
      </c>
      <c r="F114" t="s">
        <v>407</v>
      </c>
      <c r="G114" t="s">
        <v>407</v>
      </c>
      <c r="H114" t="s">
        <v>407</v>
      </c>
      <c r="I114" t="s">
        <v>407</v>
      </c>
      <c r="J114" t="s">
        <v>407</v>
      </c>
      <c r="K114" t="s">
        <v>407</v>
      </c>
      <c r="L114" t="s">
        <v>407</v>
      </c>
      <c r="M114" t="s">
        <v>407</v>
      </c>
      <c r="N114" t="s">
        <v>407</v>
      </c>
      <c r="O114" t="s">
        <v>407</v>
      </c>
      <c r="P114" t="s">
        <v>407</v>
      </c>
      <c r="Q114" t="s">
        <v>407</v>
      </c>
      <c r="R114" t="s">
        <v>407</v>
      </c>
      <c r="S114" t="s">
        <v>407</v>
      </c>
      <c r="T114" t="s">
        <v>407</v>
      </c>
      <c r="U114" t="s">
        <v>407</v>
      </c>
      <c r="V114" t="s">
        <v>407</v>
      </c>
      <c r="W114" t="s">
        <v>407</v>
      </c>
      <c r="X114" t="s">
        <v>407</v>
      </c>
      <c r="Y114" t="s">
        <v>407</v>
      </c>
      <c r="Z114" t="s">
        <v>407</v>
      </c>
      <c r="AA114" t="s">
        <v>407</v>
      </c>
      <c r="AB114" t="s">
        <v>407</v>
      </c>
      <c r="AC114" t="s">
        <v>1102</v>
      </c>
      <c r="AD114" t="s">
        <v>1101</v>
      </c>
      <c r="AE114">
        <v>10</v>
      </c>
      <c r="AF114">
        <v>3</v>
      </c>
      <c r="AH114" t="s">
        <v>408</v>
      </c>
      <c r="AJ114" t="s">
        <v>37</v>
      </c>
      <c r="AK114" t="s">
        <v>115</v>
      </c>
      <c r="AM114">
        <v>2395</v>
      </c>
      <c r="AN114">
        <v>2232</v>
      </c>
    </row>
    <row r="115" spans="1:40" x14ac:dyDescent="0.25">
      <c r="A115" t="s">
        <v>407</v>
      </c>
      <c r="B115" t="s">
        <v>407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">
        <v>407</v>
      </c>
      <c r="Q115" t="s">
        <v>407</v>
      </c>
      <c r="R115" t="s">
        <v>407</v>
      </c>
      <c r="S115" t="s">
        <v>407</v>
      </c>
      <c r="T115" t="s">
        <v>407</v>
      </c>
      <c r="U115" t="s">
        <v>407</v>
      </c>
      <c r="V115" t="s">
        <v>407</v>
      </c>
      <c r="W115" t="s">
        <v>407</v>
      </c>
      <c r="X115" t="s">
        <v>407</v>
      </c>
      <c r="Y115" t="s">
        <v>407</v>
      </c>
      <c r="Z115" t="s">
        <v>407</v>
      </c>
      <c r="AA115" t="s">
        <v>407</v>
      </c>
      <c r="AB115" t="s">
        <v>407</v>
      </c>
      <c r="AC115" t="s">
        <v>1102</v>
      </c>
      <c r="AD115" t="s">
        <v>1101</v>
      </c>
      <c r="AE115">
        <v>10</v>
      </c>
      <c r="AF115">
        <v>4</v>
      </c>
      <c r="AH115" t="s">
        <v>408</v>
      </c>
      <c r="AJ115" t="s">
        <v>37</v>
      </c>
      <c r="AK115" t="s">
        <v>115</v>
      </c>
      <c r="AM115">
        <v>3694</v>
      </c>
      <c r="AN115">
        <v>2054</v>
      </c>
    </row>
    <row r="116" spans="1:40" x14ac:dyDescent="0.25">
      <c r="A116" t="s">
        <v>407</v>
      </c>
      <c r="B116" t="s">
        <v>407</v>
      </c>
      <c r="C116" t="s">
        <v>407</v>
      </c>
      <c r="D116" t="s">
        <v>407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407</v>
      </c>
      <c r="K116" t="s">
        <v>407</v>
      </c>
      <c r="L116" t="s">
        <v>407</v>
      </c>
      <c r="M116" t="s">
        <v>407</v>
      </c>
      <c r="N116" t="s">
        <v>407</v>
      </c>
      <c r="O116" t="s">
        <v>407</v>
      </c>
      <c r="P116" t="s">
        <v>407</v>
      </c>
      <c r="Q116" t="s">
        <v>407</v>
      </c>
      <c r="R116" t="s">
        <v>407</v>
      </c>
      <c r="S116" t="s">
        <v>407</v>
      </c>
      <c r="T116" t="s">
        <v>407</v>
      </c>
      <c r="U116" t="s">
        <v>407</v>
      </c>
      <c r="V116" t="s">
        <v>407</v>
      </c>
      <c r="W116" t="s">
        <v>407</v>
      </c>
      <c r="X116" t="s">
        <v>407</v>
      </c>
      <c r="Y116" t="s">
        <v>407</v>
      </c>
      <c r="Z116" t="s">
        <v>407</v>
      </c>
      <c r="AA116" t="s">
        <v>407</v>
      </c>
      <c r="AB116" t="s">
        <v>407</v>
      </c>
      <c r="AC116" t="s">
        <v>1102</v>
      </c>
      <c r="AD116" t="s">
        <v>1101</v>
      </c>
      <c r="AE116">
        <v>10</v>
      </c>
      <c r="AF116">
        <v>5</v>
      </c>
      <c r="AH116" t="s">
        <v>411</v>
      </c>
      <c r="AJ116" t="s">
        <v>41</v>
      </c>
      <c r="AK116" t="s">
        <v>119</v>
      </c>
      <c r="AM116">
        <v>1468</v>
      </c>
      <c r="AN116">
        <v>2168</v>
      </c>
    </row>
    <row r="117" spans="1:40" x14ac:dyDescent="0.25">
      <c r="A117" t="s">
        <v>407</v>
      </c>
      <c r="B117" t="s">
        <v>407</v>
      </c>
      <c r="C117" t="s">
        <v>407</v>
      </c>
      <c r="D117" t="s">
        <v>407</v>
      </c>
      <c r="E117" t="s">
        <v>407</v>
      </c>
      <c r="F117" t="s">
        <v>407</v>
      </c>
      <c r="G117" t="s">
        <v>407</v>
      </c>
      <c r="H117" t="s">
        <v>407</v>
      </c>
      <c r="I117" t="s">
        <v>407</v>
      </c>
      <c r="J117" t="s">
        <v>407</v>
      </c>
      <c r="K117" t="s">
        <v>407</v>
      </c>
      <c r="L117" t="s">
        <v>407</v>
      </c>
      <c r="M117" t="s">
        <v>407</v>
      </c>
      <c r="N117" t="s">
        <v>407</v>
      </c>
      <c r="O117" t="s">
        <v>407</v>
      </c>
      <c r="P117" t="s">
        <v>407</v>
      </c>
      <c r="Q117" t="s">
        <v>407</v>
      </c>
      <c r="R117" t="s">
        <v>407</v>
      </c>
      <c r="S117" t="s">
        <v>407</v>
      </c>
      <c r="T117" t="s">
        <v>407</v>
      </c>
      <c r="U117" t="s">
        <v>407</v>
      </c>
      <c r="V117" t="s">
        <v>407</v>
      </c>
      <c r="W117" t="s">
        <v>407</v>
      </c>
      <c r="X117" t="s">
        <v>407</v>
      </c>
      <c r="Y117" t="s">
        <v>407</v>
      </c>
      <c r="Z117" t="s">
        <v>407</v>
      </c>
      <c r="AA117" t="s">
        <v>407</v>
      </c>
      <c r="AB117" t="s">
        <v>407</v>
      </c>
      <c r="AC117" t="s">
        <v>1102</v>
      </c>
      <c r="AD117" t="s">
        <v>1101</v>
      </c>
      <c r="AE117">
        <v>10</v>
      </c>
      <c r="AF117">
        <v>6</v>
      </c>
      <c r="AH117" t="s">
        <v>408</v>
      </c>
      <c r="AJ117" t="s">
        <v>37</v>
      </c>
      <c r="AK117" t="s">
        <v>115</v>
      </c>
      <c r="AM117">
        <v>2694</v>
      </c>
      <c r="AN117">
        <v>2644</v>
      </c>
    </row>
    <row r="118" spans="1:40" x14ac:dyDescent="0.25">
      <c r="A118" t="s">
        <v>407</v>
      </c>
      <c r="B118" t="s">
        <v>407</v>
      </c>
      <c r="C118" t="s">
        <v>407</v>
      </c>
      <c r="D118" t="s">
        <v>407</v>
      </c>
      <c r="E118" t="s">
        <v>407</v>
      </c>
      <c r="F118" t="s">
        <v>407</v>
      </c>
      <c r="G118" t="s">
        <v>407</v>
      </c>
      <c r="H118" t="s">
        <v>407</v>
      </c>
      <c r="I118" t="s">
        <v>407</v>
      </c>
      <c r="J118" t="s">
        <v>407</v>
      </c>
      <c r="K118" t="s">
        <v>407</v>
      </c>
      <c r="L118" t="s">
        <v>407</v>
      </c>
      <c r="M118" t="s">
        <v>407</v>
      </c>
      <c r="N118" t="s">
        <v>407</v>
      </c>
      <c r="O118" t="s">
        <v>407</v>
      </c>
      <c r="P118" t="s">
        <v>407</v>
      </c>
      <c r="Q118" t="s">
        <v>407</v>
      </c>
      <c r="R118" t="s">
        <v>407</v>
      </c>
      <c r="S118" t="s">
        <v>407</v>
      </c>
      <c r="T118" t="s">
        <v>407</v>
      </c>
      <c r="U118" t="s">
        <v>407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1102</v>
      </c>
      <c r="AD118" t="s">
        <v>1101</v>
      </c>
      <c r="AE118">
        <v>10</v>
      </c>
      <c r="AF118">
        <v>7</v>
      </c>
      <c r="AG118">
        <v>3</v>
      </c>
      <c r="AH118" t="s">
        <v>410</v>
      </c>
      <c r="AJ118" t="s">
        <v>40</v>
      </c>
      <c r="AK118" t="s">
        <v>118</v>
      </c>
      <c r="AM118">
        <v>3433</v>
      </c>
      <c r="AN118">
        <v>2625</v>
      </c>
    </row>
    <row r="119" spans="1:40" x14ac:dyDescent="0.25">
      <c r="A119" t="s">
        <v>407</v>
      </c>
      <c r="B119" t="s">
        <v>407</v>
      </c>
      <c r="C119" t="s">
        <v>407</v>
      </c>
      <c r="D119" t="s">
        <v>407</v>
      </c>
      <c r="E119" t="s">
        <v>407</v>
      </c>
      <c r="F119" t="s">
        <v>407</v>
      </c>
      <c r="G119" t="s">
        <v>407</v>
      </c>
      <c r="H119" t="s">
        <v>407</v>
      </c>
      <c r="I119" t="s">
        <v>407</v>
      </c>
      <c r="J119" t="s">
        <v>407</v>
      </c>
      <c r="K119" t="s">
        <v>407</v>
      </c>
      <c r="L119" t="s">
        <v>407</v>
      </c>
      <c r="M119" t="s">
        <v>407</v>
      </c>
      <c r="N119" t="s">
        <v>407</v>
      </c>
      <c r="O119" t="s">
        <v>407</v>
      </c>
      <c r="P119" t="s">
        <v>407</v>
      </c>
      <c r="Q119" t="s">
        <v>407</v>
      </c>
      <c r="R119" t="s">
        <v>407</v>
      </c>
      <c r="S119" t="s">
        <v>407</v>
      </c>
      <c r="T119" t="s">
        <v>407</v>
      </c>
      <c r="U119" t="s">
        <v>407</v>
      </c>
      <c r="V119" t="s">
        <v>407</v>
      </c>
      <c r="W119" t="s">
        <v>407</v>
      </c>
      <c r="X119" t="s">
        <v>407</v>
      </c>
      <c r="Y119" t="s">
        <v>407</v>
      </c>
      <c r="Z119" t="s">
        <v>407</v>
      </c>
      <c r="AA119" t="s">
        <v>407</v>
      </c>
      <c r="AB119" t="s">
        <v>407</v>
      </c>
      <c r="AC119" t="s">
        <v>1102</v>
      </c>
      <c r="AD119" t="s">
        <v>1101</v>
      </c>
      <c r="AE119">
        <v>10</v>
      </c>
      <c r="AF119">
        <v>8</v>
      </c>
      <c r="AH119" t="s">
        <v>411</v>
      </c>
      <c r="AJ119" t="s">
        <v>41</v>
      </c>
      <c r="AK119" t="s">
        <v>119</v>
      </c>
      <c r="AM119">
        <v>1367</v>
      </c>
      <c r="AN119">
        <v>2835</v>
      </c>
    </row>
    <row r="120" spans="1:40" x14ac:dyDescent="0.25">
      <c r="A120" t="s">
        <v>407</v>
      </c>
      <c r="B120" t="s">
        <v>407</v>
      </c>
      <c r="C120" t="s">
        <v>407</v>
      </c>
      <c r="D120" t="s">
        <v>407</v>
      </c>
      <c r="E120" t="s">
        <v>407</v>
      </c>
      <c r="F120" t="s">
        <v>407</v>
      </c>
      <c r="G120" t="s">
        <v>407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1102</v>
      </c>
      <c r="AD120" t="s">
        <v>1101</v>
      </c>
      <c r="AE120">
        <v>10</v>
      </c>
      <c r="AF120">
        <v>9</v>
      </c>
      <c r="AH120" t="s">
        <v>416</v>
      </c>
      <c r="AJ120" t="s">
        <v>46</v>
      </c>
      <c r="AK120" t="s">
        <v>115</v>
      </c>
      <c r="AM120">
        <v>1745</v>
      </c>
      <c r="AN120">
        <v>1319</v>
      </c>
    </row>
    <row r="121" spans="1:40" x14ac:dyDescent="0.25">
      <c r="A121" t="s">
        <v>407</v>
      </c>
      <c r="B121" t="s">
        <v>407</v>
      </c>
      <c r="C121" t="s">
        <v>407</v>
      </c>
      <c r="D121" t="s">
        <v>407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407</v>
      </c>
      <c r="W121" t="s">
        <v>407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1102</v>
      </c>
      <c r="AD121" t="s">
        <v>1101</v>
      </c>
      <c r="AE121">
        <v>10</v>
      </c>
      <c r="AF121">
        <v>10</v>
      </c>
      <c r="AH121" t="s">
        <v>408</v>
      </c>
      <c r="AJ121" t="s">
        <v>37</v>
      </c>
      <c r="AK121" t="s">
        <v>115</v>
      </c>
      <c r="AM121">
        <v>1122</v>
      </c>
      <c r="AN121">
        <v>1112</v>
      </c>
    </row>
    <row r="122" spans="1:40" x14ac:dyDescent="0.25">
      <c r="A122" t="s">
        <v>407</v>
      </c>
      <c r="B122" t="s">
        <v>407</v>
      </c>
      <c r="C122" t="s">
        <v>407</v>
      </c>
      <c r="D122" t="s">
        <v>407</v>
      </c>
      <c r="E122" t="s">
        <v>407</v>
      </c>
      <c r="F122" t="s">
        <v>407</v>
      </c>
      <c r="G122" t="s">
        <v>407</v>
      </c>
      <c r="H122" t="s">
        <v>407</v>
      </c>
      <c r="I122" t="s">
        <v>407</v>
      </c>
      <c r="J122" t="s">
        <v>407</v>
      </c>
      <c r="K122" t="s">
        <v>407</v>
      </c>
      <c r="L122" t="s">
        <v>407</v>
      </c>
      <c r="M122" t="s">
        <v>407</v>
      </c>
      <c r="N122" t="s">
        <v>407</v>
      </c>
      <c r="O122" t="s">
        <v>407</v>
      </c>
      <c r="P122" t="s">
        <v>407</v>
      </c>
      <c r="Q122" t="s">
        <v>407</v>
      </c>
      <c r="R122" t="s">
        <v>407</v>
      </c>
      <c r="S122" t="s">
        <v>407</v>
      </c>
      <c r="T122" t="s">
        <v>407</v>
      </c>
      <c r="U122" t="s">
        <v>407</v>
      </c>
      <c r="V122" t="s">
        <v>407</v>
      </c>
      <c r="W122" t="s">
        <v>407</v>
      </c>
      <c r="X122" t="s">
        <v>407</v>
      </c>
      <c r="Y122" t="s">
        <v>407</v>
      </c>
      <c r="Z122" t="s">
        <v>407</v>
      </c>
      <c r="AA122" t="s">
        <v>407</v>
      </c>
      <c r="AB122" t="s">
        <v>407</v>
      </c>
      <c r="AC122" t="s">
        <v>1104</v>
      </c>
      <c r="AD122" t="s">
        <v>1103</v>
      </c>
      <c r="AE122">
        <v>10</v>
      </c>
      <c r="AF122">
        <v>1</v>
      </c>
      <c r="AH122" t="s">
        <v>408</v>
      </c>
      <c r="AJ122" t="s">
        <v>37</v>
      </c>
      <c r="AK122" t="s">
        <v>115</v>
      </c>
      <c r="AM122">
        <v>3991</v>
      </c>
      <c r="AN122">
        <v>1140</v>
      </c>
    </row>
    <row r="123" spans="1:40" x14ac:dyDescent="0.25">
      <c r="A123" t="s">
        <v>407</v>
      </c>
      <c r="B123" t="s">
        <v>407</v>
      </c>
      <c r="C123" t="s">
        <v>407</v>
      </c>
      <c r="D123" t="s">
        <v>407</v>
      </c>
      <c r="E123" t="s">
        <v>407</v>
      </c>
      <c r="F123" t="s">
        <v>407</v>
      </c>
      <c r="G123" t="s">
        <v>407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407</v>
      </c>
      <c r="Q123" t="s">
        <v>407</v>
      </c>
      <c r="R123" t="s">
        <v>407</v>
      </c>
      <c r="S123" t="s">
        <v>407</v>
      </c>
      <c r="T123" t="s">
        <v>407</v>
      </c>
      <c r="U123" t="s">
        <v>407</v>
      </c>
      <c r="V123" t="s">
        <v>407</v>
      </c>
      <c r="W123" t="s">
        <v>407</v>
      </c>
      <c r="X123" t="s">
        <v>407</v>
      </c>
      <c r="Y123" t="s">
        <v>407</v>
      </c>
      <c r="Z123" t="s">
        <v>407</v>
      </c>
      <c r="AA123" t="s">
        <v>407</v>
      </c>
      <c r="AB123" t="s">
        <v>407</v>
      </c>
      <c r="AC123" t="s">
        <v>1104</v>
      </c>
      <c r="AD123" t="s">
        <v>1103</v>
      </c>
      <c r="AE123">
        <v>10</v>
      </c>
      <c r="AF123">
        <v>2</v>
      </c>
      <c r="AH123" t="s">
        <v>408</v>
      </c>
      <c r="AJ123" t="s">
        <v>37</v>
      </c>
      <c r="AK123" t="s">
        <v>115</v>
      </c>
      <c r="AM123">
        <v>3158</v>
      </c>
      <c r="AN123">
        <v>2561</v>
      </c>
    </row>
    <row r="124" spans="1:40" x14ac:dyDescent="0.25">
      <c r="A124" t="s">
        <v>407</v>
      </c>
      <c r="B124" t="s">
        <v>407</v>
      </c>
      <c r="C124" t="s">
        <v>407</v>
      </c>
      <c r="D124" t="s">
        <v>407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407</v>
      </c>
      <c r="AB124" t="s">
        <v>407</v>
      </c>
      <c r="AC124" t="s">
        <v>1104</v>
      </c>
      <c r="AD124" t="s">
        <v>1103</v>
      </c>
      <c r="AE124">
        <v>10</v>
      </c>
      <c r="AF124">
        <v>3</v>
      </c>
      <c r="AH124" t="s">
        <v>408</v>
      </c>
      <c r="AJ124" t="s">
        <v>37</v>
      </c>
      <c r="AK124" t="s">
        <v>115</v>
      </c>
      <c r="AM124">
        <v>3869</v>
      </c>
      <c r="AN124">
        <v>2950</v>
      </c>
    </row>
    <row r="125" spans="1:40" x14ac:dyDescent="0.25">
      <c r="A125" t="s">
        <v>407</v>
      </c>
      <c r="B125" t="s">
        <v>407</v>
      </c>
      <c r="C125" t="s">
        <v>407</v>
      </c>
      <c r="D125" t="s">
        <v>407</v>
      </c>
      <c r="E125" t="s">
        <v>407</v>
      </c>
      <c r="F125" t="s">
        <v>407</v>
      </c>
      <c r="G125" t="s">
        <v>407</v>
      </c>
      <c r="H125" t="s">
        <v>407</v>
      </c>
      <c r="I125" t="s">
        <v>407</v>
      </c>
      <c r="J125" t="s">
        <v>407</v>
      </c>
      <c r="K125" t="s">
        <v>407</v>
      </c>
      <c r="L125" t="s">
        <v>407</v>
      </c>
      <c r="M125" t="s">
        <v>407</v>
      </c>
      <c r="N125" t="s">
        <v>407</v>
      </c>
      <c r="O125" t="s">
        <v>407</v>
      </c>
      <c r="P125" t="s">
        <v>407</v>
      </c>
      <c r="Q125" t="s">
        <v>407</v>
      </c>
      <c r="R125" t="s">
        <v>407</v>
      </c>
      <c r="S125" t="s">
        <v>407</v>
      </c>
      <c r="T125" t="s">
        <v>407</v>
      </c>
      <c r="U125" t="s">
        <v>407</v>
      </c>
      <c r="V125" t="s">
        <v>407</v>
      </c>
      <c r="W125" t="s">
        <v>407</v>
      </c>
      <c r="X125" t="s">
        <v>407</v>
      </c>
      <c r="Y125" t="s">
        <v>407</v>
      </c>
      <c r="Z125" t="s">
        <v>407</v>
      </c>
      <c r="AA125" t="s">
        <v>407</v>
      </c>
      <c r="AB125" t="s">
        <v>407</v>
      </c>
      <c r="AC125" t="s">
        <v>1104</v>
      </c>
      <c r="AD125" t="s">
        <v>1103</v>
      </c>
      <c r="AE125">
        <v>10</v>
      </c>
      <c r="AF125">
        <v>4</v>
      </c>
      <c r="AG125">
        <v>3</v>
      </c>
      <c r="AH125" t="s">
        <v>410</v>
      </c>
      <c r="AJ125" t="s">
        <v>40</v>
      </c>
      <c r="AK125" t="s">
        <v>118</v>
      </c>
      <c r="AM125">
        <v>2805</v>
      </c>
      <c r="AN125">
        <v>1055</v>
      </c>
    </row>
    <row r="126" spans="1:40" x14ac:dyDescent="0.25">
      <c r="A126" t="s">
        <v>407</v>
      </c>
      <c r="B126" t="s">
        <v>407</v>
      </c>
      <c r="C126" t="s">
        <v>407</v>
      </c>
      <c r="D126" t="s">
        <v>407</v>
      </c>
      <c r="E126" t="s">
        <v>407</v>
      </c>
      <c r="F126" t="s">
        <v>407</v>
      </c>
      <c r="G126" t="s">
        <v>407</v>
      </c>
      <c r="H126" t="s">
        <v>407</v>
      </c>
      <c r="I126" t="s">
        <v>407</v>
      </c>
      <c r="J126" t="s">
        <v>407</v>
      </c>
      <c r="K126" t="s">
        <v>407</v>
      </c>
      <c r="L126" t="s">
        <v>407</v>
      </c>
      <c r="M126" t="s">
        <v>407</v>
      </c>
      <c r="N126" t="s">
        <v>407</v>
      </c>
      <c r="O126" t="s">
        <v>407</v>
      </c>
      <c r="P126" t="s">
        <v>407</v>
      </c>
      <c r="Q126" t="s">
        <v>407</v>
      </c>
      <c r="R126" t="s">
        <v>407</v>
      </c>
      <c r="S126" t="s">
        <v>407</v>
      </c>
      <c r="T126" t="s">
        <v>407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1104</v>
      </c>
      <c r="AD126" t="s">
        <v>1103</v>
      </c>
      <c r="AE126">
        <v>10</v>
      </c>
      <c r="AF126">
        <v>5</v>
      </c>
      <c r="AH126" t="s">
        <v>408</v>
      </c>
      <c r="AJ126" t="s">
        <v>37</v>
      </c>
      <c r="AK126" t="s">
        <v>115</v>
      </c>
      <c r="AM126">
        <v>3872</v>
      </c>
      <c r="AN126">
        <v>759</v>
      </c>
    </row>
    <row r="127" spans="1:40" x14ac:dyDescent="0.25">
      <c r="A127" t="s">
        <v>407</v>
      </c>
      <c r="B127" t="s">
        <v>407</v>
      </c>
      <c r="C127" t="s">
        <v>407</v>
      </c>
      <c r="D127" t="s">
        <v>407</v>
      </c>
      <c r="E127" t="s">
        <v>407</v>
      </c>
      <c r="F127" t="s">
        <v>407</v>
      </c>
      <c r="G127" t="s">
        <v>407</v>
      </c>
      <c r="H127" t="s">
        <v>407</v>
      </c>
      <c r="I127" t="s">
        <v>407</v>
      </c>
      <c r="J127" t="s">
        <v>407</v>
      </c>
      <c r="K127" t="s">
        <v>407</v>
      </c>
      <c r="L127" t="s">
        <v>407</v>
      </c>
      <c r="M127" t="s">
        <v>407</v>
      </c>
      <c r="N127" t="s">
        <v>407</v>
      </c>
      <c r="O127" t="s">
        <v>407</v>
      </c>
      <c r="P127" t="s">
        <v>407</v>
      </c>
      <c r="Q127" t="s">
        <v>407</v>
      </c>
      <c r="R127" t="s">
        <v>407</v>
      </c>
      <c r="S127" t="s">
        <v>407</v>
      </c>
      <c r="T127" t="s">
        <v>407</v>
      </c>
      <c r="U127" t="s">
        <v>407</v>
      </c>
      <c r="V127" t="s">
        <v>407</v>
      </c>
      <c r="W127" t="s">
        <v>407</v>
      </c>
      <c r="X127" t="s">
        <v>407</v>
      </c>
      <c r="Y127" t="s">
        <v>407</v>
      </c>
      <c r="Z127" t="s">
        <v>407</v>
      </c>
      <c r="AA127" t="s">
        <v>407</v>
      </c>
      <c r="AB127" t="s">
        <v>407</v>
      </c>
      <c r="AC127" t="s">
        <v>1104</v>
      </c>
      <c r="AD127" t="s">
        <v>1103</v>
      </c>
      <c r="AE127">
        <v>10</v>
      </c>
      <c r="AF127">
        <v>6</v>
      </c>
      <c r="AH127" t="s">
        <v>408</v>
      </c>
      <c r="AJ127" t="s">
        <v>37</v>
      </c>
      <c r="AK127" t="s">
        <v>115</v>
      </c>
      <c r="AM127">
        <v>2975</v>
      </c>
      <c r="AN127">
        <v>3130</v>
      </c>
    </row>
    <row r="128" spans="1:40" x14ac:dyDescent="0.25">
      <c r="A128" t="s">
        <v>407</v>
      </c>
      <c r="B128" t="s">
        <v>407</v>
      </c>
      <c r="C128" t="s">
        <v>407</v>
      </c>
      <c r="D128" t="s">
        <v>407</v>
      </c>
      <c r="E128" t="s">
        <v>407</v>
      </c>
      <c r="F128" t="s">
        <v>407</v>
      </c>
      <c r="G128" t="s">
        <v>407</v>
      </c>
      <c r="H128" t="s">
        <v>407</v>
      </c>
      <c r="I128" t="s">
        <v>407</v>
      </c>
      <c r="J128" t="s">
        <v>407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407</v>
      </c>
      <c r="R128" t="s">
        <v>407</v>
      </c>
      <c r="S128" t="s">
        <v>407</v>
      </c>
      <c r="T128" t="s">
        <v>407</v>
      </c>
      <c r="U128" t="s">
        <v>407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407</v>
      </c>
      <c r="AC128" t="s">
        <v>1104</v>
      </c>
      <c r="AD128" t="s">
        <v>1103</v>
      </c>
      <c r="AE128">
        <v>10</v>
      </c>
      <c r="AF128">
        <v>7</v>
      </c>
      <c r="AH128" t="s">
        <v>408</v>
      </c>
      <c r="AJ128" t="s">
        <v>37</v>
      </c>
      <c r="AK128" t="s">
        <v>115</v>
      </c>
      <c r="AM128">
        <v>2418</v>
      </c>
      <c r="AN128">
        <v>1542</v>
      </c>
    </row>
    <row r="129" spans="1:40" x14ac:dyDescent="0.25">
      <c r="A129" t="s">
        <v>407</v>
      </c>
      <c r="B129" t="s">
        <v>407</v>
      </c>
      <c r="C129" t="s">
        <v>407</v>
      </c>
      <c r="D129" t="s">
        <v>407</v>
      </c>
      <c r="E129" t="s">
        <v>407</v>
      </c>
      <c r="F129" t="s">
        <v>407</v>
      </c>
      <c r="G129" t="s">
        <v>407</v>
      </c>
      <c r="H129" t="s">
        <v>407</v>
      </c>
      <c r="I129" t="s">
        <v>407</v>
      </c>
      <c r="J129" t="s">
        <v>407</v>
      </c>
      <c r="K129" t="s">
        <v>407</v>
      </c>
      <c r="L129" t="s">
        <v>407</v>
      </c>
      <c r="M129" t="s">
        <v>407</v>
      </c>
      <c r="N129" t="s">
        <v>407</v>
      </c>
      <c r="O129" t="s">
        <v>407</v>
      </c>
      <c r="P129" t="s">
        <v>407</v>
      </c>
      <c r="Q129" t="s">
        <v>407</v>
      </c>
      <c r="R129" t="s">
        <v>407</v>
      </c>
      <c r="S129" t="s">
        <v>407</v>
      </c>
      <c r="T129" t="s">
        <v>407</v>
      </c>
      <c r="U129" t="s">
        <v>407</v>
      </c>
      <c r="V129" t="s">
        <v>407</v>
      </c>
      <c r="W129" t="s">
        <v>407</v>
      </c>
      <c r="X129" t="s">
        <v>407</v>
      </c>
      <c r="Y129" t="s">
        <v>407</v>
      </c>
      <c r="Z129" t="s">
        <v>407</v>
      </c>
      <c r="AA129" t="s">
        <v>407</v>
      </c>
      <c r="AB129" t="s">
        <v>407</v>
      </c>
      <c r="AC129" t="s">
        <v>1104</v>
      </c>
      <c r="AD129" t="s">
        <v>1103</v>
      </c>
      <c r="AE129">
        <v>10</v>
      </c>
      <c r="AF129">
        <v>8</v>
      </c>
      <c r="AG129">
        <v>3</v>
      </c>
      <c r="AH129" t="s">
        <v>410</v>
      </c>
      <c r="AJ129" t="s">
        <v>40</v>
      </c>
      <c r="AK129" t="s">
        <v>118</v>
      </c>
      <c r="AM129">
        <v>1224</v>
      </c>
      <c r="AN129">
        <v>322</v>
      </c>
    </row>
    <row r="130" spans="1:40" x14ac:dyDescent="0.25">
      <c r="A130" t="s">
        <v>407</v>
      </c>
      <c r="B130" t="s">
        <v>407</v>
      </c>
      <c r="C130" t="s">
        <v>407</v>
      </c>
      <c r="D130" t="s">
        <v>407</v>
      </c>
      <c r="E130" t="s">
        <v>407</v>
      </c>
      <c r="F130" t="s">
        <v>407</v>
      </c>
      <c r="G130" t="s">
        <v>407</v>
      </c>
      <c r="H130" t="s">
        <v>407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407</v>
      </c>
      <c r="O130" t="s">
        <v>407</v>
      </c>
      <c r="P130" t="s">
        <v>407</v>
      </c>
      <c r="Q130" t="s">
        <v>407</v>
      </c>
      <c r="R130" t="s">
        <v>407</v>
      </c>
      <c r="S130" t="s">
        <v>407</v>
      </c>
      <c r="T130" t="s">
        <v>407</v>
      </c>
      <c r="U130" t="s">
        <v>407</v>
      </c>
      <c r="V130" t="s">
        <v>407</v>
      </c>
      <c r="W130" t="s">
        <v>407</v>
      </c>
      <c r="X130" t="s">
        <v>407</v>
      </c>
      <c r="Y130" t="s">
        <v>407</v>
      </c>
      <c r="Z130" t="s">
        <v>407</v>
      </c>
      <c r="AA130" t="s">
        <v>407</v>
      </c>
      <c r="AB130" t="s">
        <v>407</v>
      </c>
      <c r="AC130" t="s">
        <v>1104</v>
      </c>
      <c r="AD130" t="s">
        <v>1103</v>
      </c>
      <c r="AE130">
        <v>10</v>
      </c>
      <c r="AF130">
        <v>9</v>
      </c>
      <c r="AH130" t="s">
        <v>408</v>
      </c>
      <c r="AJ130" t="s">
        <v>37</v>
      </c>
      <c r="AK130" t="s">
        <v>115</v>
      </c>
      <c r="AM130">
        <v>3915</v>
      </c>
      <c r="AN130">
        <v>1899</v>
      </c>
    </row>
    <row r="131" spans="1:40" x14ac:dyDescent="0.25">
      <c r="A131" t="s">
        <v>407</v>
      </c>
      <c r="B131" t="s">
        <v>407</v>
      </c>
      <c r="C131" t="s">
        <v>407</v>
      </c>
      <c r="D131" t="s">
        <v>407</v>
      </c>
      <c r="E131" t="s">
        <v>407</v>
      </c>
      <c r="F131" t="s">
        <v>407</v>
      </c>
      <c r="G131" t="s">
        <v>407</v>
      </c>
      <c r="H131" t="s">
        <v>407</v>
      </c>
      <c r="I131" t="s">
        <v>407</v>
      </c>
      <c r="J131" t="s">
        <v>407</v>
      </c>
      <c r="K131" t="s">
        <v>407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407</v>
      </c>
      <c r="R131" t="s">
        <v>407</v>
      </c>
      <c r="S131" t="s">
        <v>407</v>
      </c>
      <c r="T131" t="s">
        <v>407</v>
      </c>
      <c r="U131" t="s">
        <v>407</v>
      </c>
      <c r="V131" t="s">
        <v>407</v>
      </c>
      <c r="W131" t="s">
        <v>407</v>
      </c>
      <c r="X131" t="s">
        <v>407</v>
      </c>
      <c r="Y131" t="s">
        <v>407</v>
      </c>
      <c r="Z131" t="s">
        <v>407</v>
      </c>
      <c r="AA131" t="s">
        <v>407</v>
      </c>
      <c r="AB131" t="s">
        <v>407</v>
      </c>
      <c r="AC131" t="s">
        <v>1104</v>
      </c>
      <c r="AD131" t="s">
        <v>1103</v>
      </c>
      <c r="AE131">
        <v>10</v>
      </c>
      <c r="AF131">
        <v>10</v>
      </c>
      <c r="AH131" t="s">
        <v>408</v>
      </c>
      <c r="AJ131" t="s">
        <v>37</v>
      </c>
      <c r="AK131" t="s">
        <v>115</v>
      </c>
      <c r="AM131">
        <v>3126</v>
      </c>
      <c r="AN131">
        <v>805</v>
      </c>
    </row>
    <row r="132" spans="1:40" x14ac:dyDescent="0.25">
      <c r="A132" t="s">
        <v>407</v>
      </c>
      <c r="B132" t="s">
        <v>407</v>
      </c>
      <c r="C132" t="s">
        <v>407</v>
      </c>
      <c r="D132" t="s">
        <v>407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407</v>
      </c>
      <c r="Q132" t="s">
        <v>407</v>
      </c>
      <c r="R132" t="s">
        <v>407</v>
      </c>
      <c r="S132" t="s">
        <v>407</v>
      </c>
      <c r="T132" t="s">
        <v>407</v>
      </c>
      <c r="U132" t="s">
        <v>407</v>
      </c>
      <c r="V132" t="s">
        <v>407</v>
      </c>
      <c r="W132" t="s">
        <v>407</v>
      </c>
      <c r="X132" t="s">
        <v>407</v>
      </c>
      <c r="Y132" t="s">
        <v>407</v>
      </c>
      <c r="Z132" t="s">
        <v>407</v>
      </c>
      <c r="AA132" t="s">
        <v>407</v>
      </c>
      <c r="AB132" t="s">
        <v>407</v>
      </c>
      <c r="AC132" t="s">
        <v>1106</v>
      </c>
      <c r="AD132" t="s">
        <v>1105</v>
      </c>
      <c r="AE132">
        <v>10</v>
      </c>
      <c r="AF132">
        <v>1</v>
      </c>
      <c r="AH132" t="s">
        <v>408</v>
      </c>
      <c r="AJ132" t="s">
        <v>37</v>
      </c>
      <c r="AK132" t="s">
        <v>115</v>
      </c>
      <c r="AM132">
        <v>1843</v>
      </c>
      <c r="AN132">
        <v>1598</v>
      </c>
    </row>
    <row r="133" spans="1:40" x14ac:dyDescent="0.25">
      <c r="A133" t="s">
        <v>407</v>
      </c>
      <c r="B133" t="s">
        <v>407</v>
      </c>
      <c r="C133" t="s">
        <v>407</v>
      </c>
      <c r="D133" t="s">
        <v>407</v>
      </c>
      <c r="E133" t="s">
        <v>407</v>
      </c>
      <c r="F133" t="s">
        <v>407</v>
      </c>
      <c r="G133" t="s">
        <v>407</v>
      </c>
      <c r="H133" t="s">
        <v>407</v>
      </c>
      <c r="I133" t="s">
        <v>407</v>
      </c>
      <c r="J133" t="s">
        <v>407</v>
      </c>
      <c r="K133" t="s">
        <v>407</v>
      </c>
      <c r="L133" t="s">
        <v>407</v>
      </c>
      <c r="M133" t="s">
        <v>407</v>
      </c>
      <c r="N133" t="s">
        <v>407</v>
      </c>
      <c r="O133" t="s">
        <v>407</v>
      </c>
      <c r="P133" t="s">
        <v>407</v>
      </c>
      <c r="Q133" t="s">
        <v>407</v>
      </c>
      <c r="R133" t="s">
        <v>407</v>
      </c>
      <c r="S133" t="s">
        <v>407</v>
      </c>
      <c r="T133" t="s">
        <v>407</v>
      </c>
      <c r="U133" t="s">
        <v>407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407</v>
      </c>
      <c r="AB133" t="s">
        <v>407</v>
      </c>
      <c r="AC133" t="s">
        <v>1106</v>
      </c>
      <c r="AD133" t="s">
        <v>1105</v>
      </c>
      <c r="AE133">
        <v>10</v>
      </c>
      <c r="AF133">
        <v>2</v>
      </c>
      <c r="AH133" t="s">
        <v>408</v>
      </c>
      <c r="AJ133" t="s">
        <v>37</v>
      </c>
      <c r="AK133" t="s">
        <v>115</v>
      </c>
      <c r="AM133">
        <v>2676</v>
      </c>
      <c r="AN133">
        <v>464</v>
      </c>
    </row>
    <row r="134" spans="1:40" x14ac:dyDescent="0.25">
      <c r="A134" t="s">
        <v>407</v>
      </c>
      <c r="B134" t="s">
        <v>407</v>
      </c>
      <c r="C134" t="s">
        <v>407</v>
      </c>
      <c r="D134" t="s">
        <v>407</v>
      </c>
      <c r="E134" t="s">
        <v>407</v>
      </c>
      <c r="F134" t="s">
        <v>407</v>
      </c>
      <c r="G134" t="s">
        <v>407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t="s">
        <v>407</v>
      </c>
      <c r="V134" t="s">
        <v>407</v>
      </c>
      <c r="W134" t="s">
        <v>407</v>
      </c>
      <c r="X134" t="s">
        <v>407</v>
      </c>
      <c r="Y134" t="s">
        <v>407</v>
      </c>
      <c r="Z134" t="s">
        <v>407</v>
      </c>
      <c r="AA134" t="s">
        <v>407</v>
      </c>
      <c r="AB134" t="s">
        <v>407</v>
      </c>
      <c r="AC134" t="s">
        <v>1106</v>
      </c>
      <c r="AD134" t="s">
        <v>1105</v>
      </c>
      <c r="AE134">
        <v>10</v>
      </c>
      <c r="AF134">
        <v>3</v>
      </c>
      <c r="AH134" t="s">
        <v>408</v>
      </c>
      <c r="AJ134" t="s">
        <v>37</v>
      </c>
      <c r="AK134" t="s">
        <v>115</v>
      </c>
      <c r="AM134">
        <v>3491</v>
      </c>
      <c r="AN134">
        <v>1979</v>
      </c>
    </row>
    <row r="135" spans="1:40" x14ac:dyDescent="0.25">
      <c r="A135" t="s">
        <v>407</v>
      </c>
      <c r="B135" t="s">
        <v>407</v>
      </c>
      <c r="C135" t="s">
        <v>407</v>
      </c>
      <c r="D135" t="s">
        <v>407</v>
      </c>
      <c r="E135" t="s">
        <v>407</v>
      </c>
      <c r="F135" t="s">
        <v>407</v>
      </c>
      <c r="G135" t="s">
        <v>407</v>
      </c>
      <c r="H135" t="s">
        <v>407</v>
      </c>
      <c r="I135" t="s">
        <v>407</v>
      </c>
      <c r="J135" t="s">
        <v>407</v>
      </c>
      <c r="K135" t="s">
        <v>407</v>
      </c>
      <c r="L135" t="s">
        <v>407</v>
      </c>
      <c r="M135" t="s">
        <v>407</v>
      </c>
      <c r="N135" t="s">
        <v>407</v>
      </c>
      <c r="O135" t="s">
        <v>407</v>
      </c>
      <c r="P135" t="s">
        <v>407</v>
      </c>
      <c r="Q135" t="s">
        <v>407</v>
      </c>
      <c r="R135" t="s">
        <v>407</v>
      </c>
      <c r="S135" t="s">
        <v>407</v>
      </c>
      <c r="T135" t="s">
        <v>407</v>
      </c>
      <c r="U135" t="s">
        <v>407</v>
      </c>
      <c r="V135" t="s">
        <v>407</v>
      </c>
      <c r="W135" t="s">
        <v>407</v>
      </c>
      <c r="X135" t="s">
        <v>407</v>
      </c>
      <c r="Y135" t="s">
        <v>407</v>
      </c>
      <c r="Z135" t="s">
        <v>407</v>
      </c>
      <c r="AA135" t="s">
        <v>407</v>
      </c>
      <c r="AB135" t="s">
        <v>407</v>
      </c>
      <c r="AC135" t="s">
        <v>1106</v>
      </c>
      <c r="AD135" t="s">
        <v>1105</v>
      </c>
      <c r="AE135">
        <v>10</v>
      </c>
      <c r="AF135">
        <v>4</v>
      </c>
      <c r="AH135" t="s">
        <v>408</v>
      </c>
      <c r="AJ135" t="s">
        <v>37</v>
      </c>
      <c r="AK135" t="s">
        <v>115</v>
      </c>
      <c r="AM135">
        <v>2874</v>
      </c>
      <c r="AN135">
        <v>1166</v>
      </c>
    </row>
    <row r="136" spans="1:40" x14ac:dyDescent="0.25">
      <c r="A136" t="s">
        <v>407</v>
      </c>
      <c r="B136" t="s">
        <v>407</v>
      </c>
      <c r="C136" t="s">
        <v>407</v>
      </c>
      <c r="D136" t="s">
        <v>407</v>
      </c>
      <c r="E136" t="s">
        <v>407</v>
      </c>
      <c r="F136" t="s">
        <v>407</v>
      </c>
      <c r="G136" t="s">
        <v>407</v>
      </c>
      <c r="H136" t="s">
        <v>407</v>
      </c>
      <c r="I136" t="s">
        <v>407</v>
      </c>
      <c r="J136" t="s">
        <v>407</v>
      </c>
      <c r="K136" t="s">
        <v>407</v>
      </c>
      <c r="L136" t="s">
        <v>407</v>
      </c>
      <c r="M136" t="s">
        <v>407</v>
      </c>
      <c r="N136" t="s">
        <v>407</v>
      </c>
      <c r="O136" t="s">
        <v>407</v>
      </c>
      <c r="P136" t="s">
        <v>407</v>
      </c>
      <c r="Q136" t="s">
        <v>407</v>
      </c>
      <c r="R136" t="s">
        <v>407</v>
      </c>
      <c r="S136" t="s">
        <v>407</v>
      </c>
      <c r="T136" t="s">
        <v>407</v>
      </c>
      <c r="U136" t="s">
        <v>407</v>
      </c>
      <c r="V136" t="s">
        <v>407</v>
      </c>
      <c r="W136" t="s">
        <v>407</v>
      </c>
      <c r="X136" t="s">
        <v>407</v>
      </c>
      <c r="Y136" t="s">
        <v>407</v>
      </c>
      <c r="Z136" t="s">
        <v>407</v>
      </c>
      <c r="AA136" t="s">
        <v>407</v>
      </c>
      <c r="AB136" t="s">
        <v>407</v>
      </c>
      <c r="AC136" t="s">
        <v>1106</v>
      </c>
      <c r="AD136" t="s">
        <v>1105</v>
      </c>
      <c r="AE136">
        <v>10</v>
      </c>
      <c r="AF136">
        <v>5</v>
      </c>
      <c r="AH136" t="s">
        <v>408</v>
      </c>
      <c r="AJ136" t="s">
        <v>37</v>
      </c>
      <c r="AK136" t="s">
        <v>115</v>
      </c>
      <c r="AM136">
        <v>986</v>
      </c>
      <c r="AN136">
        <v>1009</v>
      </c>
    </row>
    <row r="137" spans="1:40" x14ac:dyDescent="0.25">
      <c r="A137" t="s">
        <v>407</v>
      </c>
      <c r="B137" t="s">
        <v>407</v>
      </c>
      <c r="C137" t="s">
        <v>407</v>
      </c>
      <c r="D137" t="s">
        <v>407</v>
      </c>
      <c r="E137" t="s">
        <v>407</v>
      </c>
      <c r="F137" t="s">
        <v>407</v>
      </c>
      <c r="G137" t="s">
        <v>407</v>
      </c>
      <c r="H137" t="s">
        <v>407</v>
      </c>
      <c r="I137" t="s">
        <v>407</v>
      </c>
      <c r="J137" t="s">
        <v>407</v>
      </c>
      <c r="K137" t="s">
        <v>407</v>
      </c>
      <c r="L137" t="s">
        <v>407</v>
      </c>
      <c r="M137" t="s">
        <v>407</v>
      </c>
      <c r="N137" t="s">
        <v>407</v>
      </c>
      <c r="O137" t="s">
        <v>407</v>
      </c>
      <c r="P137" t="s">
        <v>407</v>
      </c>
      <c r="Q137" t="s">
        <v>407</v>
      </c>
      <c r="R137" t="s">
        <v>407</v>
      </c>
      <c r="S137" t="s">
        <v>407</v>
      </c>
      <c r="T137" t="s">
        <v>407</v>
      </c>
      <c r="U137" t="s">
        <v>407</v>
      </c>
      <c r="V137" t="s">
        <v>407</v>
      </c>
      <c r="W137" t="s">
        <v>407</v>
      </c>
      <c r="X137" t="s">
        <v>407</v>
      </c>
      <c r="Y137" t="s">
        <v>407</v>
      </c>
      <c r="Z137" t="s">
        <v>407</v>
      </c>
      <c r="AA137" t="s">
        <v>407</v>
      </c>
      <c r="AB137" t="s">
        <v>407</v>
      </c>
      <c r="AC137" t="s">
        <v>1106</v>
      </c>
      <c r="AD137" t="s">
        <v>1105</v>
      </c>
      <c r="AE137">
        <v>10</v>
      </c>
      <c r="AF137">
        <v>6</v>
      </c>
      <c r="AH137" t="s">
        <v>408</v>
      </c>
      <c r="AJ137" t="s">
        <v>37</v>
      </c>
      <c r="AK137" t="s">
        <v>115</v>
      </c>
      <c r="AM137">
        <v>3391</v>
      </c>
      <c r="AN137">
        <v>1503</v>
      </c>
    </row>
    <row r="138" spans="1:40" x14ac:dyDescent="0.25">
      <c r="A138" t="s">
        <v>407</v>
      </c>
      <c r="B138" t="s">
        <v>407</v>
      </c>
      <c r="C138" t="s">
        <v>407</v>
      </c>
      <c r="D138" t="s">
        <v>407</v>
      </c>
      <c r="E138" t="s">
        <v>407</v>
      </c>
      <c r="F138" t="s">
        <v>407</v>
      </c>
      <c r="G138" t="s">
        <v>407</v>
      </c>
      <c r="H138" t="s">
        <v>407</v>
      </c>
      <c r="I138" t="s">
        <v>407</v>
      </c>
      <c r="J138" t="s">
        <v>407</v>
      </c>
      <c r="K138" t="s">
        <v>407</v>
      </c>
      <c r="L138" t="s">
        <v>407</v>
      </c>
      <c r="M138" t="s">
        <v>407</v>
      </c>
      <c r="N138" t="s">
        <v>407</v>
      </c>
      <c r="O138" t="s">
        <v>407</v>
      </c>
      <c r="P138" t="s">
        <v>407</v>
      </c>
      <c r="Q138" t="s">
        <v>407</v>
      </c>
      <c r="R138" t="s">
        <v>407</v>
      </c>
      <c r="S138" t="s">
        <v>407</v>
      </c>
      <c r="T138" t="s">
        <v>407</v>
      </c>
      <c r="U138" t="s">
        <v>407</v>
      </c>
      <c r="V138" t="s">
        <v>407</v>
      </c>
      <c r="W138" t="s">
        <v>407</v>
      </c>
      <c r="X138" t="s">
        <v>407</v>
      </c>
      <c r="Y138" t="s">
        <v>407</v>
      </c>
      <c r="Z138" t="s">
        <v>407</v>
      </c>
      <c r="AA138" t="s">
        <v>407</v>
      </c>
      <c r="AB138" t="s">
        <v>407</v>
      </c>
      <c r="AC138" t="s">
        <v>1106</v>
      </c>
      <c r="AD138" t="s">
        <v>1105</v>
      </c>
      <c r="AE138">
        <v>10</v>
      </c>
      <c r="AF138">
        <v>7</v>
      </c>
      <c r="AG138">
        <v>3</v>
      </c>
      <c r="AH138" t="s">
        <v>410</v>
      </c>
      <c r="AJ138" t="s">
        <v>40</v>
      </c>
      <c r="AK138" t="s">
        <v>118</v>
      </c>
      <c r="AM138">
        <v>1217</v>
      </c>
      <c r="AN138">
        <v>2020</v>
      </c>
    </row>
    <row r="139" spans="1:40" x14ac:dyDescent="0.25">
      <c r="A139" t="s">
        <v>407</v>
      </c>
      <c r="B139" t="s">
        <v>407</v>
      </c>
      <c r="C139" t="s">
        <v>407</v>
      </c>
      <c r="D139" t="s">
        <v>407</v>
      </c>
      <c r="E139" t="s">
        <v>407</v>
      </c>
      <c r="F139" t="s">
        <v>407</v>
      </c>
      <c r="G139" t="s">
        <v>407</v>
      </c>
      <c r="H139" t="s">
        <v>407</v>
      </c>
      <c r="I139" t="s">
        <v>407</v>
      </c>
      <c r="J139" t="s">
        <v>407</v>
      </c>
      <c r="K139" t="s">
        <v>407</v>
      </c>
      <c r="L139" t="s">
        <v>407</v>
      </c>
      <c r="M139" t="s">
        <v>407</v>
      </c>
      <c r="N139" t="s">
        <v>407</v>
      </c>
      <c r="O139" t="s">
        <v>407</v>
      </c>
      <c r="P139" t="s">
        <v>407</v>
      </c>
      <c r="Q139" t="s">
        <v>407</v>
      </c>
      <c r="R139" t="s">
        <v>407</v>
      </c>
      <c r="S139" t="s">
        <v>407</v>
      </c>
      <c r="T139" t="s">
        <v>407</v>
      </c>
      <c r="U139" t="s">
        <v>407</v>
      </c>
      <c r="V139" t="s">
        <v>407</v>
      </c>
      <c r="W139" t="s">
        <v>407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1106</v>
      </c>
      <c r="AD139" t="s">
        <v>1105</v>
      </c>
      <c r="AE139">
        <v>10</v>
      </c>
      <c r="AF139">
        <v>8</v>
      </c>
      <c r="AH139" t="s">
        <v>408</v>
      </c>
      <c r="AJ139" t="s">
        <v>37</v>
      </c>
      <c r="AK139" t="s">
        <v>115</v>
      </c>
      <c r="AM139">
        <v>3700</v>
      </c>
      <c r="AN139">
        <v>730</v>
      </c>
    </row>
    <row r="140" spans="1:40" x14ac:dyDescent="0.25">
      <c r="A140" t="s">
        <v>407</v>
      </c>
      <c r="B140" t="s">
        <v>407</v>
      </c>
      <c r="C140" t="s">
        <v>407</v>
      </c>
      <c r="D140" t="s">
        <v>407</v>
      </c>
      <c r="E140" t="s">
        <v>407</v>
      </c>
      <c r="F140" t="s">
        <v>407</v>
      </c>
      <c r="G140" t="s">
        <v>407</v>
      </c>
      <c r="H140" t="s">
        <v>407</v>
      </c>
      <c r="I140" t="s">
        <v>407</v>
      </c>
      <c r="J140" t="s">
        <v>407</v>
      </c>
      <c r="K140" t="s">
        <v>407</v>
      </c>
      <c r="L140" t="s">
        <v>407</v>
      </c>
      <c r="M140" t="s">
        <v>407</v>
      </c>
      <c r="N140" t="s">
        <v>407</v>
      </c>
      <c r="O140" t="s">
        <v>407</v>
      </c>
      <c r="P140" t="s">
        <v>407</v>
      </c>
      <c r="Q140" t="s">
        <v>407</v>
      </c>
      <c r="R140" t="s">
        <v>407</v>
      </c>
      <c r="S140" t="s">
        <v>407</v>
      </c>
      <c r="T140" t="s">
        <v>407</v>
      </c>
      <c r="U140" t="s">
        <v>407</v>
      </c>
      <c r="V140" t="s">
        <v>407</v>
      </c>
      <c r="W140" t="s">
        <v>407</v>
      </c>
      <c r="X140" t="s">
        <v>407</v>
      </c>
      <c r="Y140" t="s">
        <v>407</v>
      </c>
      <c r="Z140" t="s">
        <v>407</v>
      </c>
      <c r="AA140" t="s">
        <v>407</v>
      </c>
      <c r="AB140" t="s">
        <v>407</v>
      </c>
      <c r="AC140" t="s">
        <v>1106</v>
      </c>
      <c r="AD140" t="s">
        <v>1105</v>
      </c>
      <c r="AE140">
        <v>10</v>
      </c>
      <c r="AF140">
        <v>9</v>
      </c>
      <c r="AH140" t="s">
        <v>415</v>
      </c>
      <c r="AJ140" t="s">
        <v>44</v>
      </c>
      <c r="AK140" t="s">
        <v>120</v>
      </c>
      <c r="AM140">
        <v>2211</v>
      </c>
      <c r="AN140">
        <v>2568</v>
      </c>
    </row>
    <row r="141" spans="1:40" x14ac:dyDescent="0.25">
      <c r="A141" t="s">
        <v>407</v>
      </c>
      <c r="B141" t="s">
        <v>407</v>
      </c>
      <c r="C141" t="s">
        <v>407</v>
      </c>
      <c r="D141" t="s">
        <v>407</v>
      </c>
      <c r="E141" t="s">
        <v>407</v>
      </c>
      <c r="F141" t="s">
        <v>407</v>
      </c>
      <c r="G141" t="s">
        <v>407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407</v>
      </c>
      <c r="O141" t="s">
        <v>407</v>
      </c>
      <c r="P141" t="s">
        <v>407</v>
      </c>
      <c r="Q141" t="s">
        <v>407</v>
      </c>
      <c r="R141" t="s">
        <v>407</v>
      </c>
      <c r="S141" t="s">
        <v>407</v>
      </c>
      <c r="T141" t="s">
        <v>407</v>
      </c>
      <c r="U141" t="s">
        <v>407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407</v>
      </c>
      <c r="AB141" t="s">
        <v>407</v>
      </c>
      <c r="AC141" t="s">
        <v>1106</v>
      </c>
      <c r="AD141" t="s">
        <v>1105</v>
      </c>
      <c r="AE141">
        <v>10</v>
      </c>
      <c r="AF141">
        <v>10</v>
      </c>
      <c r="AG141">
        <v>3</v>
      </c>
      <c r="AH141" t="s">
        <v>410</v>
      </c>
      <c r="AJ141" t="s">
        <v>40</v>
      </c>
      <c r="AK141" t="s">
        <v>118</v>
      </c>
      <c r="AM141">
        <v>3376</v>
      </c>
      <c r="AN141">
        <v>972</v>
      </c>
    </row>
    <row r="142" spans="1:40" x14ac:dyDescent="0.25">
      <c r="A142" t="s">
        <v>407</v>
      </c>
      <c r="B142" t="s">
        <v>407</v>
      </c>
      <c r="C142" t="s">
        <v>407</v>
      </c>
      <c r="D142" t="s">
        <v>407</v>
      </c>
      <c r="E142" t="s">
        <v>407</v>
      </c>
      <c r="F142" t="s">
        <v>407</v>
      </c>
      <c r="G142" t="s">
        <v>407</v>
      </c>
      <c r="H142" t="s">
        <v>407</v>
      </c>
      <c r="I142" t="s">
        <v>407</v>
      </c>
      <c r="J142" t="s">
        <v>407</v>
      </c>
      <c r="K142" t="s">
        <v>407</v>
      </c>
      <c r="L142" t="s">
        <v>407</v>
      </c>
      <c r="M142" t="s">
        <v>407</v>
      </c>
      <c r="N142" t="s">
        <v>407</v>
      </c>
      <c r="O142" t="s">
        <v>407</v>
      </c>
      <c r="P142" t="s">
        <v>407</v>
      </c>
      <c r="Q142" t="s">
        <v>407</v>
      </c>
      <c r="R142" t="s">
        <v>407</v>
      </c>
      <c r="S142" t="s">
        <v>407</v>
      </c>
      <c r="T142" t="s">
        <v>407</v>
      </c>
      <c r="U142" t="s">
        <v>407</v>
      </c>
      <c r="V142" t="s">
        <v>407</v>
      </c>
      <c r="W142" t="s">
        <v>407</v>
      </c>
      <c r="X142" t="s">
        <v>407</v>
      </c>
      <c r="Y142" t="s">
        <v>407</v>
      </c>
      <c r="Z142" t="s">
        <v>407</v>
      </c>
      <c r="AA142" t="s">
        <v>407</v>
      </c>
      <c r="AB142" t="s">
        <v>407</v>
      </c>
      <c r="AC142" t="s">
        <v>1108</v>
      </c>
      <c r="AD142" t="s">
        <v>1107</v>
      </c>
      <c r="AE142">
        <v>10</v>
      </c>
      <c r="AF142">
        <v>1</v>
      </c>
      <c r="AH142" t="s">
        <v>416</v>
      </c>
      <c r="AJ142" t="s">
        <v>46</v>
      </c>
      <c r="AK142" t="s">
        <v>115</v>
      </c>
      <c r="AM142">
        <v>3960</v>
      </c>
      <c r="AN142">
        <v>1812</v>
      </c>
    </row>
    <row r="143" spans="1:40" x14ac:dyDescent="0.25">
      <c r="A143" t="s">
        <v>407</v>
      </c>
      <c r="B143" t="s">
        <v>407</v>
      </c>
      <c r="C143" t="s">
        <v>407</v>
      </c>
      <c r="D143" t="s">
        <v>407</v>
      </c>
      <c r="E143" t="s">
        <v>407</v>
      </c>
      <c r="F143" t="s">
        <v>407</v>
      </c>
      <c r="G143" t="s">
        <v>407</v>
      </c>
      <c r="H143" t="s">
        <v>407</v>
      </c>
      <c r="I143" t="s">
        <v>407</v>
      </c>
      <c r="J143" t="s">
        <v>407</v>
      </c>
      <c r="K143" t="s">
        <v>407</v>
      </c>
      <c r="L143" t="s">
        <v>407</v>
      </c>
      <c r="M143" t="s">
        <v>407</v>
      </c>
      <c r="N143" t="s">
        <v>407</v>
      </c>
      <c r="O143" t="s">
        <v>407</v>
      </c>
      <c r="P143" t="s">
        <v>407</v>
      </c>
      <c r="Q143" t="s">
        <v>407</v>
      </c>
      <c r="R143" t="s">
        <v>407</v>
      </c>
      <c r="S143" t="s">
        <v>407</v>
      </c>
      <c r="T143" t="s">
        <v>407</v>
      </c>
      <c r="U143" t="s">
        <v>407</v>
      </c>
      <c r="V143" t="s">
        <v>407</v>
      </c>
      <c r="W143" t="s">
        <v>407</v>
      </c>
      <c r="X143" t="s">
        <v>407</v>
      </c>
      <c r="Y143" t="s">
        <v>407</v>
      </c>
      <c r="Z143" t="s">
        <v>407</v>
      </c>
      <c r="AA143" t="s">
        <v>407</v>
      </c>
      <c r="AB143" t="s">
        <v>407</v>
      </c>
      <c r="AC143" t="s">
        <v>1108</v>
      </c>
      <c r="AD143" t="s">
        <v>1107</v>
      </c>
      <c r="AE143">
        <v>10</v>
      </c>
      <c r="AF143">
        <v>2</v>
      </c>
      <c r="AH143" t="s">
        <v>408</v>
      </c>
      <c r="AJ143" t="s">
        <v>37</v>
      </c>
      <c r="AK143" t="s">
        <v>115</v>
      </c>
      <c r="AM143">
        <v>3698</v>
      </c>
      <c r="AN143">
        <v>1612</v>
      </c>
    </row>
    <row r="144" spans="1:40" x14ac:dyDescent="0.25">
      <c r="A144" t="s">
        <v>407</v>
      </c>
      <c r="B144" t="s">
        <v>407</v>
      </c>
      <c r="C144" t="s">
        <v>407</v>
      </c>
      <c r="D144" t="s">
        <v>407</v>
      </c>
      <c r="E144" t="s">
        <v>407</v>
      </c>
      <c r="F144" t="s">
        <v>407</v>
      </c>
      <c r="G144" t="s">
        <v>407</v>
      </c>
      <c r="H144" t="s">
        <v>407</v>
      </c>
      <c r="I144" t="s">
        <v>407</v>
      </c>
      <c r="J144" t="s">
        <v>407</v>
      </c>
      <c r="K144" t="s">
        <v>407</v>
      </c>
      <c r="L144" t="s">
        <v>407</v>
      </c>
      <c r="M144" t="s">
        <v>407</v>
      </c>
      <c r="N144" t="s">
        <v>407</v>
      </c>
      <c r="O144" t="s">
        <v>407</v>
      </c>
      <c r="P144" t="s">
        <v>407</v>
      </c>
      <c r="Q144" t="s">
        <v>407</v>
      </c>
      <c r="R144" t="s">
        <v>407</v>
      </c>
      <c r="S144" t="s">
        <v>407</v>
      </c>
      <c r="T144" t="s">
        <v>407</v>
      </c>
      <c r="U144" t="s">
        <v>407</v>
      </c>
      <c r="V144" t="s">
        <v>407</v>
      </c>
      <c r="W144" t="s">
        <v>407</v>
      </c>
      <c r="X144" t="s">
        <v>407</v>
      </c>
      <c r="Y144" t="s">
        <v>407</v>
      </c>
      <c r="Z144" t="s">
        <v>407</v>
      </c>
      <c r="AA144" t="s">
        <v>407</v>
      </c>
      <c r="AB144" t="s">
        <v>407</v>
      </c>
      <c r="AC144" t="s">
        <v>1108</v>
      </c>
      <c r="AD144" t="s">
        <v>1107</v>
      </c>
      <c r="AE144">
        <v>10</v>
      </c>
      <c r="AF144">
        <v>3</v>
      </c>
      <c r="AH144" t="s">
        <v>408</v>
      </c>
      <c r="AJ144" t="s">
        <v>37</v>
      </c>
      <c r="AK144" t="s">
        <v>115</v>
      </c>
      <c r="AM144">
        <v>2302</v>
      </c>
      <c r="AN144">
        <v>297</v>
      </c>
    </row>
    <row r="145" spans="1:40" x14ac:dyDescent="0.25">
      <c r="A145" t="s">
        <v>407</v>
      </c>
      <c r="B145" t="s">
        <v>407</v>
      </c>
      <c r="C145" t="s">
        <v>407</v>
      </c>
      <c r="D145" t="s">
        <v>407</v>
      </c>
      <c r="E145" t="s">
        <v>407</v>
      </c>
      <c r="F145" t="s">
        <v>407</v>
      </c>
      <c r="G145" t="s">
        <v>407</v>
      </c>
      <c r="H145" t="s">
        <v>407</v>
      </c>
      <c r="I145" t="s">
        <v>407</v>
      </c>
      <c r="J145" t="s">
        <v>407</v>
      </c>
      <c r="K145" t="s">
        <v>407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407</v>
      </c>
      <c r="S145" t="s">
        <v>407</v>
      </c>
      <c r="T145" t="s">
        <v>407</v>
      </c>
      <c r="U145" t="s">
        <v>407</v>
      </c>
      <c r="V145" t="s">
        <v>407</v>
      </c>
      <c r="W145" t="s">
        <v>407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1108</v>
      </c>
      <c r="AD145" t="s">
        <v>1107</v>
      </c>
      <c r="AE145">
        <v>10</v>
      </c>
      <c r="AF145">
        <v>4</v>
      </c>
      <c r="AH145" t="s">
        <v>408</v>
      </c>
      <c r="AJ145" t="s">
        <v>37</v>
      </c>
      <c r="AK145" t="s">
        <v>115</v>
      </c>
      <c r="AM145">
        <v>3398</v>
      </c>
      <c r="AN145">
        <v>3026</v>
      </c>
    </row>
    <row r="146" spans="1:40" x14ac:dyDescent="0.25">
      <c r="A146" t="s">
        <v>407</v>
      </c>
      <c r="B146" t="s">
        <v>407</v>
      </c>
      <c r="C146" t="s">
        <v>407</v>
      </c>
      <c r="D146" t="s">
        <v>407</v>
      </c>
      <c r="E146" t="s">
        <v>407</v>
      </c>
      <c r="F146" t="s">
        <v>407</v>
      </c>
      <c r="G146" t="s">
        <v>407</v>
      </c>
      <c r="H146" t="s">
        <v>407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  <c r="W146" t="s">
        <v>407</v>
      </c>
      <c r="X146" t="s">
        <v>407</v>
      </c>
      <c r="Y146" t="s">
        <v>407</v>
      </c>
      <c r="Z146" t="s">
        <v>407</v>
      </c>
      <c r="AA146" t="s">
        <v>407</v>
      </c>
      <c r="AB146" t="s">
        <v>407</v>
      </c>
      <c r="AC146" t="s">
        <v>1108</v>
      </c>
      <c r="AD146" t="s">
        <v>1107</v>
      </c>
      <c r="AE146">
        <v>10</v>
      </c>
      <c r="AF146">
        <v>5</v>
      </c>
      <c r="AH146" t="s">
        <v>408</v>
      </c>
      <c r="AJ146" t="s">
        <v>37</v>
      </c>
      <c r="AK146" t="s">
        <v>115</v>
      </c>
      <c r="AM146">
        <v>2172</v>
      </c>
      <c r="AN146">
        <v>1355</v>
      </c>
    </row>
    <row r="147" spans="1:40" x14ac:dyDescent="0.25">
      <c r="A147" t="s">
        <v>407</v>
      </c>
      <c r="B147" t="s">
        <v>407</v>
      </c>
      <c r="C147" t="s">
        <v>407</v>
      </c>
      <c r="D147" t="s">
        <v>407</v>
      </c>
      <c r="E147" t="s">
        <v>407</v>
      </c>
      <c r="F147" t="s">
        <v>407</v>
      </c>
      <c r="G147" t="s">
        <v>407</v>
      </c>
      <c r="H147" t="s">
        <v>407</v>
      </c>
      <c r="I147" t="s">
        <v>407</v>
      </c>
      <c r="J147" t="s">
        <v>407</v>
      </c>
      <c r="K147" t="s">
        <v>407</v>
      </c>
      <c r="L147" t="s">
        <v>407</v>
      </c>
      <c r="M147" t="s">
        <v>407</v>
      </c>
      <c r="N147" t="s">
        <v>407</v>
      </c>
      <c r="O147" t="s">
        <v>407</v>
      </c>
      <c r="P147" t="s">
        <v>407</v>
      </c>
      <c r="Q147" t="s">
        <v>407</v>
      </c>
      <c r="R147" t="s">
        <v>407</v>
      </c>
      <c r="S147" t="s">
        <v>407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1108</v>
      </c>
      <c r="AD147" t="s">
        <v>1107</v>
      </c>
      <c r="AE147">
        <v>10</v>
      </c>
      <c r="AF147">
        <v>6</v>
      </c>
      <c r="AH147" t="s">
        <v>408</v>
      </c>
      <c r="AJ147" t="s">
        <v>37</v>
      </c>
      <c r="AK147" t="s">
        <v>115</v>
      </c>
      <c r="AM147">
        <v>2126</v>
      </c>
      <c r="AN147">
        <v>942</v>
      </c>
    </row>
    <row r="148" spans="1:40" x14ac:dyDescent="0.25">
      <c r="A148" t="s">
        <v>407</v>
      </c>
      <c r="B148" t="s">
        <v>407</v>
      </c>
      <c r="C148" t="s">
        <v>407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407</v>
      </c>
      <c r="J148" t="s">
        <v>407</v>
      </c>
      <c r="K148" t="s">
        <v>407</v>
      </c>
      <c r="L148" t="s">
        <v>407</v>
      </c>
      <c r="M148" t="s">
        <v>407</v>
      </c>
      <c r="N148" t="s">
        <v>407</v>
      </c>
      <c r="O148" t="s">
        <v>407</v>
      </c>
      <c r="P148" t="s">
        <v>407</v>
      </c>
      <c r="Q148" t="s">
        <v>407</v>
      </c>
      <c r="R148" t="s">
        <v>407</v>
      </c>
      <c r="S148" t="s">
        <v>407</v>
      </c>
      <c r="T148" t="s">
        <v>407</v>
      </c>
      <c r="U148" t="s">
        <v>407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407</v>
      </c>
      <c r="AB148" t="s">
        <v>407</v>
      </c>
      <c r="AC148" t="s">
        <v>1108</v>
      </c>
      <c r="AD148" t="s">
        <v>1107</v>
      </c>
      <c r="AE148">
        <v>10</v>
      </c>
      <c r="AF148">
        <v>7</v>
      </c>
      <c r="AH148" t="s">
        <v>408</v>
      </c>
      <c r="AJ148" t="s">
        <v>37</v>
      </c>
      <c r="AK148" t="s">
        <v>115</v>
      </c>
      <c r="AM148">
        <v>3076</v>
      </c>
      <c r="AN148">
        <v>3449</v>
      </c>
    </row>
    <row r="149" spans="1:40" x14ac:dyDescent="0.25">
      <c r="A149" t="s">
        <v>407</v>
      </c>
      <c r="B149" t="s">
        <v>407</v>
      </c>
      <c r="C149" t="s">
        <v>407</v>
      </c>
      <c r="D149" t="s">
        <v>407</v>
      </c>
      <c r="E149" t="s">
        <v>407</v>
      </c>
      <c r="F149" t="s">
        <v>407</v>
      </c>
      <c r="G149" t="s">
        <v>407</v>
      </c>
      <c r="H149" t="s">
        <v>407</v>
      </c>
      <c r="I149" t="s">
        <v>407</v>
      </c>
      <c r="J149" t="s">
        <v>407</v>
      </c>
      <c r="K149" t="s">
        <v>407</v>
      </c>
      <c r="L149" t="s">
        <v>407</v>
      </c>
      <c r="M149" t="s">
        <v>407</v>
      </c>
      <c r="N149" t="s">
        <v>407</v>
      </c>
      <c r="O149" t="s">
        <v>407</v>
      </c>
      <c r="P149" t="s">
        <v>407</v>
      </c>
      <c r="Q149" t="s">
        <v>407</v>
      </c>
      <c r="R149" t="s">
        <v>407</v>
      </c>
      <c r="S149" t="s">
        <v>407</v>
      </c>
      <c r="T149" t="s">
        <v>407</v>
      </c>
      <c r="U149" t="s">
        <v>407</v>
      </c>
      <c r="V149" t="s">
        <v>407</v>
      </c>
      <c r="W149" t="s">
        <v>407</v>
      </c>
      <c r="X149" t="s">
        <v>407</v>
      </c>
      <c r="Y149" t="s">
        <v>407</v>
      </c>
      <c r="Z149" t="s">
        <v>407</v>
      </c>
      <c r="AA149" t="s">
        <v>407</v>
      </c>
      <c r="AB149" t="s">
        <v>407</v>
      </c>
      <c r="AC149" t="s">
        <v>1108</v>
      </c>
      <c r="AD149" t="s">
        <v>1107</v>
      </c>
      <c r="AE149">
        <v>10</v>
      </c>
      <c r="AF149">
        <v>8</v>
      </c>
      <c r="AH149" t="s">
        <v>609</v>
      </c>
      <c r="AJ149" t="s">
        <v>262</v>
      </c>
      <c r="AK149" t="s">
        <v>116</v>
      </c>
      <c r="AM149">
        <v>1509</v>
      </c>
      <c r="AN149">
        <v>2690</v>
      </c>
    </row>
    <row r="150" spans="1:40" x14ac:dyDescent="0.25">
      <c r="A150" t="s">
        <v>407</v>
      </c>
      <c r="B150" t="s">
        <v>407</v>
      </c>
      <c r="C150" t="s">
        <v>407</v>
      </c>
      <c r="D150" t="s">
        <v>407</v>
      </c>
      <c r="E150" t="s">
        <v>407</v>
      </c>
      <c r="F150" t="s">
        <v>407</v>
      </c>
      <c r="G150" t="s">
        <v>407</v>
      </c>
      <c r="H150" t="s">
        <v>407</v>
      </c>
      <c r="I150" t="s">
        <v>407</v>
      </c>
      <c r="J150" t="s">
        <v>407</v>
      </c>
      <c r="K150" t="s">
        <v>407</v>
      </c>
      <c r="L150" t="s">
        <v>407</v>
      </c>
      <c r="M150" t="s">
        <v>407</v>
      </c>
      <c r="N150" t="s">
        <v>407</v>
      </c>
      <c r="O150" t="s">
        <v>407</v>
      </c>
      <c r="P150" t="s">
        <v>407</v>
      </c>
      <c r="Q150" t="s">
        <v>407</v>
      </c>
      <c r="R150" t="s">
        <v>407</v>
      </c>
      <c r="S150" t="s">
        <v>407</v>
      </c>
      <c r="T150" t="s">
        <v>407</v>
      </c>
      <c r="U150" t="s">
        <v>407</v>
      </c>
      <c r="V150" t="s">
        <v>407</v>
      </c>
      <c r="W150" t="s">
        <v>407</v>
      </c>
      <c r="X150" t="s">
        <v>407</v>
      </c>
      <c r="Y150" t="s">
        <v>407</v>
      </c>
      <c r="Z150" t="s">
        <v>407</v>
      </c>
      <c r="AA150" t="s">
        <v>407</v>
      </c>
      <c r="AB150" t="s">
        <v>407</v>
      </c>
      <c r="AC150" t="s">
        <v>1108</v>
      </c>
      <c r="AD150" t="s">
        <v>1107</v>
      </c>
      <c r="AE150">
        <v>10</v>
      </c>
      <c r="AF150">
        <v>9</v>
      </c>
      <c r="AH150" t="s">
        <v>408</v>
      </c>
      <c r="AJ150" t="s">
        <v>37</v>
      </c>
      <c r="AK150" t="s">
        <v>115</v>
      </c>
      <c r="AM150">
        <v>3205</v>
      </c>
      <c r="AN150">
        <v>984</v>
      </c>
    </row>
    <row r="151" spans="1:40" x14ac:dyDescent="0.25">
      <c r="A151" t="s">
        <v>407</v>
      </c>
      <c r="B151" t="s">
        <v>407</v>
      </c>
      <c r="C151" t="s">
        <v>407</v>
      </c>
      <c r="D151" t="s">
        <v>407</v>
      </c>
      <c r="E151" t="s">
        <v>407</v>
      </c>
      <c r="F151" t="s">
        <v>407</v>
      </c>
      <c r="G151" t="s">
        <v>407</v>
      </c>
      <c r="H151" t="s">
        <v>407</v>
      </c>
      <c r="I151" t="s">
        <v>407</v>
      </c>
      <c r="J151" t="s">
        <v>407</v>
      </c>
      <c r="K151" t="s">
        <v>407</v>
      </c>
      <c r="L151" t="s">
        <v>407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407</v>
      </c>
      <c r="S151" t="s">
        <v>407</v>
      </c>
      <c r="T151" t="s">
        <v>407</v>
      </c>
      <c r="U151" t="s">
        <v>407</v>
      </c>
      <c r="V151" t="s">
        <v>407</v>
      </c>
      <c r="W151" t="s">
        <v>407</v>
      </c>
      <c r="X151" t="s">
        <v>407</v>
      </c>
      <c r="Y151" t="s">
        <v>407</v>
      </c>
      <c r="Z151" t="s">
        <v>407</v>
      </c>
      <c r="AA151" t="s">
        <v>407</v>
      </c>
      <c r="AB151" t="s">
        <v>407</v>
      </c>
      <c r="AC151" t="s">
        <v>1108</v>
      </c>
      <c r="AD151" t="s">
        <v>1107</v>
      </c>
      <c r="AE151">
        <v>10</v>
      </c>
      <c r="AF151">
        <v>10</v>
      </c>
      <c r="AH151" t="s">
        <v>408</v>
      </c>
      <c r="AJ151" t="s">
        <v>37</v>
      </c>
      <c r="AK151" t="s">
        <v>115</v>
      </c>
      <c r="AM151">
        <v>2919</v>
      </c>
      <c r="AN151">
        <v>2474</v>
      </c>
    </row>
    <row r="152" spans="1:40" x14ac:dyDescent="0.25">
      <c r="A152" t="s">
        <v>407</v>
      </c>
      <c r="B152" t="s">
        <v>407</v>
      </c>
      <c r="C152" t="s">
        <v>407</v>
      </c>
      <c r="D152" t="s">
        <v>407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1110</v>
      </c>
      <c r="AD152" t="s">
        <v>1109</v>
      </c>
      <c r="AE152">
        <v>10</v>
      </c>
      <c r="AF152">
        <v>1</v>
      </c>
      <c r="AH152" t="s">
        <v>415</v>
      </c>
      <c r="AJ152" t="s">
        <v>44</v>
      </c>
      <c r="AK152" t="s">
        <v>120</v>
      </c>
      <c r="AM152">
        <v>2847</v>
      </c>
      <c r="AN152">
        <v>727</v>
      </c>
    </row>
    <row r="153" spans="1:40" x14ac:dyDescent="0.25">
      <c r="A153" t="s">
        <v>407</v>
      </c>
      <c r="B153" t="s">
        <v>407</v>
      </c>
      <c r="C153" t="s">
        <v>407</v>
      </c>
      <c r="D153" t="s">
        <v>407</v>
      </c>
      <c r="E153" t="s">
        <v>407</v>
      </c>
      <c r="F153" t="s">
        <v>407</v>
      </c>
      <c r="G153" t="s">
        <v>407</v>
      </c>
      <c r="H153" t="s">
        <v>407</v>
      </c>
      <c r="I153" t="s">
        <v>407</v>
      </c>
      <c r="J153" t="s">
        <v>407</v>
      </c>
      <c r="K153" t="s">
        <v>407</v>
      </c>
      <c r="L153" t="s">
        <v>407</v>
      </c>
      <c r="M153" t="s">
        <v>407</v>
      </c>
      <c r="N153" t="s">
        <v>407</v>
      </c>
      <c r="O153" t="s">
        <v>407</v>
      </c>
      <c r="P153" t="s">
        <v>407</v>
      </c>
      <c r="Q153" t="s">
        <v>407</v>
      </c>
      <c r="R153" t="s">
        <v>407</v>
      </c>
      <c r="S153" t="s">
        <v>407</v>
      </c>
      <c r="T153" t="s">
        <v>407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1110</v>
      </c>
      <c r="AD153" t="s">
        <v>1109</v>
      </c>
      <c r="AE153">
        <v>10</v>
      </c>
      <c r="AF153">
        <v>2</v>
      </c>
      <c r="AH153" t="s">
        <v>411</v>
      </c>
      <c r="AJ153" t="s">
        <v>41</v>
      </c>
      <c r="AK153" t="s">
        <v>119</v>
      </c>
      <c r="AM153">
        <v>1367</v>
      </c>
      <c r="AN153">
        <v>2657</v>
      </c>
    </row>
    <row r="154" spans="1:40" x14ac:dyDescent="0.25">
      <c r="A154" t="s">
        <v>407</v>
      </c>
      <c r="B154" t="s">
        <v>407</v>
      </c>
      <c r="C154" t="s">
        <v>407</v>
      </c>
      <c r="D154" t="s">
        <v>407</v>
      </c>
      <c r="E154" t="s">
        <v>407</v>
      </c>
      <c r="F154" t="s">
        <v>407</v>
      </c>
      <c r="G154" t="s">
        <v>407</v>
      </c>
      <c r="H154" t="s">
        <v>407</v>
      </c>
      <c r="I154" t="s">
        <v>407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407</v>
      </c>
      <c r="P154" t="s">
        <v>407</v>
      </c>
      <c r="Q154" t="s">
        <v>407</v>
      </c>
      <c r="R154" t="s">
        <v>407</v>
      </c>
      <c r="S154" t="s">
        <v>407</v>
      </c>
      <c r="T154" t="s">
        <v>407</v>
      </c>
      <c r="U154" t="s">
        <v>407</v>
      </c>
      <c r="V154" t="s">
        <v>407</v>
      </c>
      <c r="W154" t="s">
        <v>407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1110</v>
      </c>
      <c r="AD154" t="s">
        <v>1109</v>
      </c>
      <c r="AE154">
        <v>10</v>
      </c>
      <c r="AF154">
        <v>3</v>
      </c>
      <c r="AH154" t="s">
        <v>411</v>
      </c>
      <c r="AJ154" t="s">
        <v>41</v>
      </c>
      <c r="AK154" t="s">
        <v>119</v>
      </c>
      <c r="AM154">
        <v>3398</v>
      </c>
      <c r="AN154">
        <v>2253</v>
      </c>
    </row>
    <row r="155" spans="1:40" x14ac:dyDescent="0.25">
      <c r="A155" t="s">
        <v>407</v>
      </c>
      <c r="B155" t="s">
        <v>407</v>
      </c>
      <c r="C155" t="s">
        <v>407</v>
      </c>
      <c r="D155" t="s">
        <v>407</v>
      </c>
      <c r="E155" t="s">
        <v>407</v>
      </c>
      <c r="F155" t="s">
        <v>407</v>
      </c>
      <c r="G155" t="s">
        <v>407</v>
      </c>
      <c r="H155" t="s">
        <v>407</v>
      </c>
      <c r="I155" t="s">
        <v>407</v>
      </c>
      <c r="J155" t="s">
        <v>407</v>
      </c>
      <c r="K155" t="s">
        <v>407</v>
      </c>
      <c r="L155" t="s">
        <v>407</v>
      </c>
      <c r="M155" t="s">
        <v>407</v>
      </c>
      <c r="N155" t="s">
        <v>407</v>
      </c>
      <c r="O155" t="s">
        <v>407</v>
      </c>
      <c r="P155" t="s">
        <v>407</v>
      </c>
      <c r="Q155" t="s">
        <v>407</v>
      </c>
      <c r="R155" t="s">
        <v>407</v>
      </c>
      <c r="S155" t="s">
        <v>407</v>
      </c>
      <c r="T155" t="s">
        <v>407</v>
      </c>
      <c r="U155" t="s">
        <v>407</v>
      </c>
      <c r="V155" t="s">
        <v>407</v>
      </c>
      <c r="W155" t="s">
        <v>407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1110</v>
      </c>
      <c r="AD155" t="s">
        <v>1109</v>
      </c>
      <c r="AE155">
        <v>10</v>
      </c>
      <c r="AF155">
        <v>4</v>
      </c>
      <c r="AH155" t="s">
        <v>408</v>
      </c>
      <c r="AJ155" t="s">
        <v>37</v>
      </c>
      <c r="AK155" t="s">
        <v>115</v>
      </c>
      <c r="AM155">
        <v>3004</v>
      </c>
      <c r="AN155">
        <v>3350</v>
      </c>
    </row>
    <row r="156" spans="1:40" x14ac:dyDescent="0.25">
      <c r="A156" t="s">
        <v>407</v>
      </c>
      <c r="B156" t="s">
        <v>407</v>
      </c>
      <c r="C156" t="s">
        <v>407</v>
      </c>
      <c r="D156" t="s">
        <v>407</v>
      </c>
      <c r="E156" t="s">
        <v>407</v>
      </c>
      <c r="F156" t="s">
        <v>407</v>
      </c>
      <c r="G156" t="s">
        <v>407</v>
      </c>
      <c r="H156" t="s">
        <v>407</v>
      </c>
      <c r="I156" t="s">
        <v>407</v>
      </c>
      <c r="J156" t="s">
        <v>407</v>
      </c>
      <c r="K156" t="s">
        <v>407</v>
      </c>
      <c r="L156" t="s">
        <v>407</v>
      </c>
      <c r="M156" t="s">
        <v>407</v>
      </c>
      <c r="N156" t="s">
        <v>407</v>
      </c>
      <c r="O156" t="s">
        <v>407</v>
      </c>
      <c r="P156" t="s">
        <v>407</v>
      </c>
      <c r="Q156" t="s">
        <v>407</v>
      </c>
      <c r="R156" t="s">
        <v>407</v>
      </c>
      <c r="S156" t="s">
        <v>407</v>
      </c>
      <c r="T156" t="s">
        <v>407</v>
      </c>
      <c r="U156" t="s">
        <v>407</v>
      </c>
      <c r="V156" t="s">
        <v>407</v>
      </c>
      <c r="W156" t="s">
        <v>407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1110</v>
      </c>
      <c r="AD156" t="s">
        <v>1109</v>
      </c>
      <c r="AE156">
        <v>10</v>
      </c>
      <c r="AF156">
        <v>5</v>
      </c>
      <c r="AG156">
        <v>1</v>
      </c>
      <c r="AH156" t="s">
        <v>464</v>
      </c>
      <c r="AJ156" t="s">
        <v>76</v>
      </c>
      <c r="AK156" t="s">
        <v>114</v>
      </c>
      <c r="AM156">
        <v>3934</v>
      </c>
      <c r="AN156">
        <v>194</v>
      </c>
    </row>
    <row r="157" spans="1:40" x14ac:dyDescent="0.25">
      <c r="A157" t="s">
        <v>407</v>
      </c>
      <c r="B157" t="s">
        <v>407</v>
      </c>
      <c r="C157" t="s">
        <v>407</v>
      </c>
      <c r="D157" t="s">
        <v>407</v>
      </c>
      <c r="E157" t="s">
        <v>407</v>
      </c>
      <c r="F157" t="s">
        <v>407</v>
      </c>
      <c r="G157" t="s">
        <v>407</v>
      </c>
      <c r="H157" t="s">
        <v>407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407</v>
      </c>
      <c r="O157" t="s">
        <v>407</v>
      </c>
      <c r="P157" t="s">
        <v>407</v>
      </c>
      <c r="Q157" t="s">
        <v>407</v>
      </c>
      <c r="R157" t="s">
        <v>407</v>
      </c>
      <c r="S157" t="s">
        <v>407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1110</v>
      </c>
      <c r="AD157" t="s">
        <v>1109</v>
      </c>
      <c r="AE157">
        <v>10</v>
      </c>
      <c r="AF157">
        <v>6</v>
      </c>
      <c r="AH157" t="s">
        <v>408</v>
      </c>
      <c r="AJ157" t="s">
        <v>37</v>
      </c>
      <c r="AK157" t="s">
        <v>115</v>
      </c>
      <c r="AM157">
        <v>1574</v>
      </c>
      <c r="AN157">
        <v>2502</v>
      </c>
    </row>
    <row r="158" spans="1:40" x14ac:dyDescent="0.25">
      <c r="A158" t="s">
        <v>407</v>
      </c>
      <c r="B158" t="s">
        <v>407</v>
      </c>
      <c r="C158" t="s">
        <v>407</v>
      </c>
      <c r="D158" t="s">
        <v>407</v>
      </c>
      <c r="E158" t="s">
        <v>407</v>
      </c>
      <c r="F158" t="s">
        <v>407</v>
      </c>
      <c r="G158" t="s">
        <v>407</v>
      </c>
      <c r="H158" t="s">
        <v>407</v>
      </c>
      <c r="I158" t="s">
        <v>407</v>
      </c>
      <c r="J158" t="s">
        <v>407</v>
      </c>
      <c r="K158" t="s">
        <v>407</v>
      </c>
      <c r="L158" t="s">
        <v>407</v>
      </c>
      <c r="M158" t="s">
        <v>407</v>
      </c>
      <c r="N158" t="s">
        <v>407</v>
      </c>
      <c r="O158" t="s">
        <v>407</v>
      </c>
      <c r="P158" t="s">
        <v>407</v>
      </c>
      <c r="Q158" t="s">
        <v>407</v>
      </c>
      <c r="R158" t="s">
        <v>407</v>
      </c>
      <c r="S158" t="s">
        <v>407</v>
      </c>
      <c r="T158" t="s">
        <v>407</v>
      </c>
      <c r="U158" t="s">
        <v>407</v>
      </c>
      <c r="V158" t="s">
        <v>407</v>
      </c>
      <c r="W158" t="s">
        <v>407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1110</v>
      </c>
      <c r="AD158" t="s">
        <v>1109</v>
      </c>
      <c r="AE158">
        <v>10</v>
      </c>
      <c r="AF158">
        <v>7</v>
      </c>
      <c r="AG158">
        <v>3</v>
      </c>
      <c r="AH158" t="s">
        <v>410</v>
      </c>
      <c r="AJ158" t="s">
        <v>40</v>
      </c>
      <c r="AK158" t="s">
        <v>118</v>
      </c>
      <c r="AM158">
        <v>1318</v>
      </c>
      <c r="AN158">
        <v>524</v>
      </c>
    </row>
    <row r="159" spans="1:40" x14ac:dyDescent="0.25">
      <c r="A159" t="s">
        <v>407</v>
      </c>
      <c r="B159" t="s">
        <v>407</v>
      </c>
      <c r="C159" t="s">
        <v>407</v>
      </c>
      <c r="D159" t="s">
        <v>407</v>
      </c>
      <c r="E159" t="s">
        <v>407</v>
      </c>
      <c r="F159" t="s">
        <v>407</v>
      </c>
      <c r="G159" t="s">
        <v>407</v>
      </c>
      <c r="H159" t="s">
        <v>407</v>
      </c>
      <c r="I159" t="s">
        <v>407</v>
      </c>
      <c r="J159" t="s">
        <v>407</v>
      </c>
      <c r="K159" t="s">
        <v>407</v>
      </c>
      <c r="L159" t="s">
        <v>407</v>
      </c>
      <c r="M159" t="s">
        <v>407</v>
      </c>
      <c r="N159" t="s">
        <v>407</v>
      </c>
      <c r="O159" t="s">
        <v>407</v>
      </c>
      <c r="P159" t="s">
        <v>407</v>
      </c>
      <c r="Q159" t="s">
        <v>407</v>
      </c>
      <c r="R159" t="s">
        <v>407</v>
      </c>
      <c r="S159" t="s">
        <v>407</v>
      </c>
      <c r="T159" t="s">
        <v>407</v>
      </c>
      <c r="U159" t="s">
        <v>407</v>
      </c>
      <c r="V159" t="s">
        <v>407</v>
      </c>
      <c r="W159" t="s">
        <v>407</v>
      </c>
      <c r="X159" t="s">
        <v>407</v>
      </c>
      <c r="Y159" t="s">
        <v>407</v>
      </c>
      <c r="Z159" t="s">
        <v>407</v>
      </c>
      <c r="AA159" t="s">
        <v>407</v>
      </c>
      <c r="AB159" t="s">
        <v>407</v>
      </c>
      <c r="AC159" t="s">
        <v>1110</v>
      </c>
      <c r="AD159" t="s">
        <v>1109</v>
      </c>
      <c r="AE159">
        <v>10</v>
      </c>
      <c r="AF159">
        <v>8</v>
      </c>
      <c r="AH159" t="s">
        <v>408</v>
      </c>
      <c r="AJ159" t="s">
        <v>37</v>
      </c>
      <c r="AK159" t="s">
        <v>115</v>
      </c>
      <c r="AM159">
        <v>1569</v>
      </c>
      <c r="AN159">
        <v>1072</v>
      </c>
    </row>
    <row r="160" spans="1:40" x14ac:dyDescent="0.25">
      <c r="A160" t="s">
        <v>407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407</v>
      </c>
      <c r="I160" t="s">
        <v>407</v>
      </c>
      <c r="J160" t="s">
        <v>407</v>
      </c>
      <c r="K160" t="s">
        <v>407</v>
      </c>
      <c r="L160" t="s">
        <v>407</v>
      </c>
      <c r="M160" t="s">
        <v>407</v>
      </c>
      <c r="N160" t="s">
        <v>407</v>
      </c>
      <c r="O160" t="s">
        <v>407</v>
      </c>
      <c r="P160" t="s">
        <v>407</v>
      </c>
      <c r="Q160" t="s">
        <v>407</v>
      </c>
      <c r="R160" t="s">
        <v>407</v>
      </c>
      <c r="S160" t="s">
        <v>407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1110</v>
      </c>
      <c r="AD160" t="s">
        <v>1109</v>
      </c>
      <c r="AE160">
        <v>10</v>
      </c>
      <c r="AF160">
        <v>9</v>
      </c>
      <c r="AG160">
        <v>3</v>
      </c>
      <c r="AH160" t="s">
        <v>410</v>
      </c>
      <c r="AJ160" t="s">
        <v>40</v>
      </c>
      <c r="AK160" t="s">
        <v>118</v>
      </c>
      <c r="AM160">
        <v>2346</v>
      </c>
      <c r="AN160">
        <v>760</v>
      </c>
    </row>
    <row r="161" spans="1:40" x14ac:dyDescent="0.25">
      <c r="A161" t="s">
        <v>407</v>
      </c>
      <c r="B161" t="s">
        <v>407</v>
      </c>
      <c r="C161" t="s">
        <v>407</v>
      </c>
      <c r="D161" t="s">
        <v>407</v>
      </c>
      <c r="E161" t="s">
        <v>407</v>
      </c>
      <c r="F161" t="s">
        <v>407</v>
      </c>
      <c r="G161" t="s">
        <v>407</v>
      </c>
      <c r="H161" t="s">
        <v>407</v>
      </c>
      <c r="I161" t="s">
        <v>407</v>
      </c>
      <c r="J161" t="s">
        <v>407</v>
      </c>
      <c r="K161" t="s">
        <v>407</v>
      </c>
      <c r="L161" t="s">
        <v>407</v>
      </c>
      <c r="M161" t="s">
        <v>407</v>
      </c>
      <c r="N161" t="s">
        <v>407</v>
      </c>
      <c r="O161" t="s">
        <v>407</v>
      </c>
      <c r="P161" t="s">
        <v>407</v>
      </c>
      <c r="Q161" t="s">
        <v>407</v>
      </c>
      <c r="R161" t="s">
        <v>407</v>
      </c>
      <c r="S161" t="s">
        <v>407</v>
      </c>
      <c r="T161" t="s">
        <v>407</v>
      </c>
      <c r="U161" t="s">
        <v>407</v>
      </c>
      <c r="V161" t="s">
        <v>407</v>
      </c>
      <c r="W161" t="s">
        <v>407</v>
      </c>
      <c r="X161" t="s">
        <v>407</v>
      </c>
      <c r="Y161" t="s">
        <v>407</v>
      </c>
      <c r="Z161" t="s">
        <v>407</v>
      </c>
      <c r="AA161" t="s">
        <v>407</v>
      </c>
      <c r="AB161" t="s">
        <v>407</v>
      </c>
      <c r="AC161" t="s">
        <v>1110</v>
      </c>
      <c r="AD161" t="s">
        <v>1109</v>
      </c>
      <c r="AE161">
        <v>10</v>
      </c>
      <c r="AF161">
        <v>10</v>
      </c>
      <c r="AH161" t="s">
        <v>408</v>
      </c>
      <c r="AJ161" t="s">
        <v>37</v>
      </c>
      <c r="AK161" t="s">
        <v>115</v>
      </c>
      <c r="AM161">
        <v>1462</v>
      </c>
      <c r="AN161">
        <v>990</v>
      </c>
    </row>
    <row r="162" spans="1:40" x14ac:dyDescent="0.25">
      <c r="A162" t="s">
        <v>407</v>
      </c>
      <c r="B162" t="s">
        <v>407</v>
      </c>
      <c r="C162" t="s">
        <v>407</v>
      </c>
      <c r="D162" t="s">
        <v>407</v>
      </c>
      <c r="E162" t="s">
        <v>407</v>
      </c>
      <c r="F162" t="s">
        <v>407</v>
      </c>
      <c r="G162" t="s">
        <v>407</v>
      </c>
      <c r="H162" t="s">
        <v>407</v>
      </c>
      <c r="I162" t="s">
        <v>407</v>
      </c>
      <c r="J162" t="s">
        <v>407</v>
      </c>
      <c r="K162" t="s">
        <v>407</v>
      </c>
      <c r="L162" t="s">
        <v>407</v>
      </c>
      <c r="M162" t="s">
        <v>407</v>
      </c>
      <c r="N162" t="s">
        <v>407</v>
      </c>
      <c r="O162" t="s">
        <v>407</v>
      </c>
      <c r="P162" t="s">
        <v>407</v>
      </c>
      <c r="Q162" t="s">
        <v>407</v>
      </c>
      <c r="R162" t="s">
        <v>407</v>
      </c>
      <c r="S162" t="s">
        <v>407</v>
      </c>
      <c r="T162" t="s">
        <v>407</v>
      </c>
      <c r="U162" t="s">
        <v>407</v>
      </c>
      <c r="V162" t="s">
        <v>407</v>
      </c>
      <c r="W162" t="s">
        <v>407</v>
      </c>
      <c r="X162" t="s">
        <v>407</v>
      </c>
      <c r="Y162" t="s">
        <v>407</v>
      </c>
      <c r="Z162" t="s">
        <v>407</v>
      </c>
      <c r="AA162" t="s">
        <v>407</v>
      </c>
      <c r="AB162" t="s">
        <v>407</v>
      </c>
      <c r="AC162" t="s">
        <v>1112</v>
      </c>
      <c r="AD162" t="s">
        <v>1111</v>
      </c>
      <c r="AE162">
        <v>10</v>
      </c>
      <c r="AF162">
        <v>1</v>
      </c>
      <c r="AH162" t="s">
        <v>415</v>
      </c>
      <c r="AJ162" t="s">
        <v>44</v>
      </c>
      <c r="AK162" t="s">
        <v>120</v>
      </c>
      <c r="AM162">
        <v>3444</v>
      </c>
      <c r="AN162">
        <v>598</v>
      </c>
    </row>
    <row r="163" spans="1:40" x14ac:dyDescent="0.25">
      <c r="A163" t="s">
        <v>407</v>
      </c>
      <c r="B163" t="s">
        <v>407</v>
      </c>
      <c r="C163" t="s">
        <v>407</v>
      </c>
      <c r="D163" t="s">
        <v>407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1112</v>
      </c>
      <c r="AD163" t="s">
        <v>1111</v>
      </c>
      <c r="AE163">
        <v>10</v>
      </c>
      <c r="AF163">
        <v>2</v>
      </c>
      <c r="AG163">
        <v>1</v>
      </c>
      <c r="AH163" t="s">
        <v>461</v>
      </c>
      <c r="AJ163" t="s">
        <v>74</v>
      </c>
      <c r="AK163" t="s">
        <v>114</v>
      </c>
      <c r="AM163">
        <v>3126</v>
      </c>
      <c r="AN163">
        <v>2182</v>
      </c>
    </row>
    <row r="164" spans="1:40" x14ac:dyDescent="0.25">
      <c r="A164" t="s">
        <v>407</v>
      </c>
      <c r="B164" t="s">
        <v>407</v>
      </c>
      <c r="C164" t="s">
        <v>407</v>
      </c>
      <c r="D164" t="s">
        <v>407</v>
      </c>
      <c r="E164" t="s">
        <v>407</v>
      </c>
      <c r="F164" t="s">
        <v>407</v>
      </c>
      <c r="G164" t="s">
        <v>407</v>
      </c>
      <c r="H164" t="s">
        <v>407</v>
      </c>
      <c r="I164" t="s">
        <v>407</v>
      </c>
      <c r="J164" t="s">
        <v>407</v>
      </c>
      <c r="K164" t="s">
        <v>407</v>
      </c>
      <c r="L164" t="s">
        <v>407</v>
      </c>
      <c r="M164" t="s">
        <v>407</v>
      </c>
      <c r="N164" t="s">
        <v>407</v>
      </c>
      <c r="O164" t="s">
        <v>407</v>
      </c>
      <c r="P164" t="s">
        <v>407</v>
      </c>
      <c r="Q164" t="s">
        <v>407</v>
      </c>
      <c r="R164" t="s">
        <v>407</v>
      </c>
      <c r="S164" t="s">
        <v>407</v>
      </c>
      <c r="T164" t="s">
        <v>407</v>
      </c>
      <c r="U164" t="s">
        <v>407</v>
      </c>
      <c r="V164" t="s">
        <v>407</v>
      </c>
      <c r="W164" t="s">
        <v>407</v>
      </c>
      <c r="X164" t="s">
        <v>407</v>
      </c>
      <c r="Y164" t="s">
        <v>407</v>
      </c>
      <c r="Z164" t="s">
        <v>407</v>
      </c>
      <c r="AA164" t="s">
        <v>407</v>
      </c>
      <c r="AB164" t="s">
        <v>407</v>
      </c>
      <c r="AC164" t="s">
        <v>1112</v>
      </c>
      <c r="AD164" t="s">
        <v>1111</v>
      </c>
      <c r="AE164">
        <v>10</v>
      </c>
      <c r="AF164">
        <v>3</v>
      </c>
      <c r="AG164">
        <v>3</v>
      </c>
      <c r="AH164" t="s">
        <v>410</v>
      </c>
      <c r="AJ164" t="s">
        <v>40</v>
      </c>
      <c r="AK164" t="s">
        <v>118</v>
      </c>
      <c r="AM164">
        <v>2040</v>
      </c>
      <c r="AN164">
        <v>1828</v>
      </c>
    </row>
    <row r="165" spans="1:40" x14ac:dyDescent="0.25">
      <c r="A165" t="s">
        <v>407</v>
      </c>
      <c r="B165" t="s">
        <v>407</v>
      </c>
      <c r="C165" t="s">
        <v>407</v>
      </c>
      <c r="D165" t="s">
        <v>407</v>
      </c>
      <c r="E165" t="s">
        <v>407</v>
      </c>
      <c r="F165" t="s">
        <v>407</v>
      </c>
      <c r="G165" t="s">
        <v>407</v>
      </c>
      <c r="H165" t="s">
        <v>407</v>
      </c>
      <c r="I165" t="s">
        <v>407</v>
      </c>
      <c r="J165" t="s">
        <v>407</v>
      </c>
      <c r="K165" t="s">
        <v>407</v>
      </c>
      <c r="L165" t="s">
        <v>407</v>
      </c>
      <c r="M165" t="s">
        <v>407</v>
      </c>
      <c r="N165" t="s">
        <v>407</v>
      </c>
      <c r="O165" t="s">
        <v>407</v>
      </c>
      <c r="P165" t="s">
        <v>407</v>
      </c>
      <c r="Q165" t="s">
        <v>407</v>
      </c>
      <c r="R165" t="s">
        <v>407</v>
      </c>
      <c r="S165" t="s">
        <v>407</v>
      </c>
      <c r="T165" t="s">
        <v>407</v>
      </c>
      <c r="U165" t="s">
        <v>407</v>
      </c>
      <c r="V165" t="s">
        <v>407</v>
      </c>
      <c r="W165" t="s">
        <v>407</v>
      </c>
      <c r="X165" t="s">
        <v>407</v>
      </c>
      <c r="Y165" t="s">
        <v>407</v>
      </c>
      <c r="Z165" t="s">
        <v>407</v>
      </c>
      <c r="AA165" t="s">
        <v>407</v>
      </c>
      <c r="AB165" t="s">
        <v>407</v>
      </c>
      <c r="AC165" t="s">
        <v>1112</v>
      </c>
      <c r="AD165" t="s">
        <v>1111</v>
      </c>
      <c r="AE165">
        <v>10</v>
      </c>
      <c r="AF165">
        <v>4</v>
      </c>
      <c r="AH165" t="s">
        <v>408</v>
      </c>
      <c r="AJ165" t="s">
        <v>37</v>
      </c>
      <c r="AK165" t="s">
        <v>115</v>
      </c>
      <c r="AM165">
        <v>3620</v>
      </c>
      <c r="AN165">
        <v>1785</v>
      </c>
    </row>
    <row r="166" spans="1:40" x14ac:dyDescent="0.25">
      <c r="A166" t="s">
        <v>407</v>
      </c>
      <c r="B166" t="s">
        <v>407</v>
      </c>
      <c r="C166" t="s">
        <v>407</v>
      </c>
      <c r="D166" t="s">
        <v>407</v>
      </c>
      <c r="E166" t="s">
        <v>407</v>
      </c>
      <c r="F166" t="s">
        <v>407</v>
      </c>
      <c r="G166" t="s">
        <v>407</v>
      </c>
      <c r="H166" t="s">
        <v>407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407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1112</v>
      </c>
      <c r="AD166" t="s">
        <v>1111</v>
      </c>
      <c r="AE166">
        <v>10</v>
      </c>
      <c r="AF166">
        <v>5</v>
      </c>
      <c r="AG166">
        <v>1</v>
      </c>
      <c r="AH166" t="s">
        <v>412</v>
      </c>
      <c r="AJ166" t="s">
        <v>42</v>
      </c>
      <c r="AK166" t="s">
        <v>114</v>
      </c>
      <c r="AM166">
        <v>2237</v>
      </c>
      <c r="AN166">
        <v>326</v>
      </c>
    </row>
    <row r="167" spans="1:40" x14ac:dyDescent="0.25">
      <c r="A167" t="s">
        <v>407</v>
      </c>
      <c r="B167" t="s">
        <v>407</v>
      </c>
      <c r="C167" t="s">
        <v>407</v>
      </c>
      <c r="D167" t="s">
        <v>407</v>
      </c>
      <c r="E167" t="s">
        <v>407</v>
      </c>
      <c r="F167" t="s">
        <v>407</v>
      </c>
      <c r="G167" t="s">
        <v>407</v>
      </c>
      <c r="H167" t="s">
        <v>407</v>
      </c>
      <c r="I167" t="s">
        <v>407</v>
      </c>
      <c r="J167" t="s">
        <v>407</v>
      </c>
      <c r="K167" t="s">
        <v>407</v>
      </c>
      <c r="L167" t="s">
        <v>407</v>
      </c>
      <c r="M167" t="s">
        <v>407</v>
      </c>
      <c r="N167" t="s">
        <v>407</v>
      </c>
      <c r="O167" t="s">
        <v>407</v>
      </c>
      <c r="P167" t="s">
        <v>407</v>
      </c>
      <c r="Q167" t="s">
        <v>407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407</v>
      </c>
      <c r="AC167" t="s">
        <v>1112</v>
      </c>
      <c r="AD167" t="s">
        <v>1111</v>
      </c>
      <c r="AE167">
        <v>10</v>
      </c>
      <c r="AF167">
        <v>6</v>
      </c>
      <c r="AG167">
        <v>1</v>
      </c>
      <c r="AH167" t="s">
        <v>434</v>
      </c>
      <c r="AJ167" t="s">
        <v>56</v>
      </c>
      <c r="AK167" t="s">
        <v>114</v>
      </c>
      <c r="AM167">
        <v>2484</v>
      </c>
      <c r="AN167">
        <v>862</v>
      </c>
    </row>
    <row r="168" spans="1:40" x14ac:dyDescent="0.25">
      <c r="A168" t="s">
        <v>407</v>
      </c>
      <c r="B168" t="s">
        <v>407</v>
      </c>
      <c r="C168" t="s">
        <v>407</v>
      </c>
      <c r="D168" t="s">
        <v>407</v>
      </c>
      <c r="E168" t="s">
        <v>407</v>
      </c>
      <c r="F168" t="s">
        <v>407</v>
      </c>
      <c r="G168" t="s">
        <v>407</v>
      </c>
      <c r="H168" t="s">
        <v>407</v>
      </c>
      <c r="I168" t="s">
        <v>407</v>
      </c>
      <c r="J168" t="s">
        <v>407</v>
      </c>
      <c r="K168" t="s">
        <v>407</v>
      </c>
      <c r="L168" t="s">
        <v>407</v>
      </c>
      <c r="M168" t="s">
        <v>407</v>
      </c>
      <c r="N168" t="s">
        <v>407</v>
      </c>
      <c r="O168" t="s">
        <v>407</v>
      </c>
      <c r="P168" t="s">
        <v>407</v>
      </c>
      <c r="Q168" t="s">
        <v>407</v>
      </c>
      <c r="R168" t="s">
        <v>407</v>
      </c>
      <c r="S168" t="s">
        <v>407</v>
      </c>
      <c r="T168" t="s">
        <v>407</v>
      </c>
      <c r="U168" t="s">
        <v>407</v>
      </c>
      <c r="V168" t="s">
        <v>407</v>
      </c>
      <c r="W168" t="s">
        <v>407</v>
      </c>
      <c r="X168" t="s">
        <v>407</v>
      </c>
      <c r="Y168" t="s">
        <v>407</v>
      </c>
      <c r="Z168" t="s">
        <v>407</v>
      </c>
      <c r="AA168" t="s">
        <v>407</v>
      </c>
      <c r="AB168" t="s">
        <v>407</v>
      </c>
      <c r="AC168" t="s">
        <v>1112</v>
      </c>
      <c r="AD168" t="s">
        <v>1111</v>
      </c>
      <c r="AE168">
        <v>10</v>
      </c>
      <c r="AF168">
        <v>7</v>
      </c>
      <c r="AG168">
        <v>3</v>
      </c>
      <c r="AH168" t="s">
        <v>410</v>
      </c>
      <c r="AJ168" t="s">
        <v>40</v>
      </c>
      <c r="AK168" t="s">
        <v>118</v>
      </c>
      <c r="AM168">
        <v>1662</v>
      </c>
      <c r="AN168">
        <v>3172</v>
      </c>
    </row>
    <row r="169" spans="1:40" x14ac:dyDescent="0.25">
      <c r="A169" t="s">
        <v>407</v>
      </c>
      <c r="B169" t="s">
        <v>407</v>
      </c>
      <c r="C169" t="s">
        <v>407</v>
      </c>
      <c r="D169" t="s">
        <v>407</v>
      </c>
      <c r="E169" t="s">
        <v>407</v>
      </c>
      <c r="F169" t="s">
        <v>407</v>
      </c>
      <c r="G169" t="s">
        <v>407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407</v>
      </c>
      <c r="O169" t="s">
        <v>407</v>
      </c>
      <c r="P169" t="s">
        <v>407</v>
      </c>
      <c r="Q169" t="s">
        <v>407</v>
      </c>
      <c r="R169" t="s">
        <v>407</v>
      </c>
      <c r="S169" t="s">
        <v>407</v>
      </c>
      <c r="T169" t="s">
        <v>407</v>
      </c>
      <c r="U169" t="s">
        <v>407</v>
      </c>
      <c r="V169" t="s">
        <v>407</v>
      </c>
      <c r="W169" t="s">
        <v>407</v>
      </c>
      <c r="X169" t="s">
        <v>407</v>
      </c>
      <c r="Y169" t="s">
        <v>407</v>
      </c>
      <c r="Z169" t="s">
        <v>407</v>
      </c>
      <c r="AA169" t="s">
        <v>407</v>
      </c>
      <c r="AB169" t="s">
        <v>407</v>
      </c>
      <c r="AC169" t="s">
        <v>1112</v>
      </c>
      <c r="AD169" t="s">
        <v>1111</v>
      </c>
      <c r="AE169">
        <v>10</v>
      </c>
      <c r="AF169">
        <v>8</v>
      </c>
      <c r="AG169">
        <v>1</v>
      </c>
      <c r="AH169" t="s">
        <v>464</v>
      </c>
      <c r="AJ169" t="s">
        <v>76</v>
      </c>
      <c r="AK169" t="s">
        <v>114</v>
      </c>
      <c r="AM169">
        <v>2971</v>
      </c>
      <c r="AN169">
        <v>2862</v>
      </c>
    </row>
    <row r="170" spans="1:40" x14ac:dyDescent="0.25">
      <c r="A170" t="s">
        <v>407</v>
      </c>
      <c r="B170" t="s">
        <v>407</v>
      </c>
      <c r="C170" t="s">
        <v>407</v>
      </c>
      <c r="D170" t="s">
        <v>407</v>
      </c>
      <c r="E170" t="s">
        <v>407</v>
      </c>
      <c r="F170" t="s">
        <v>407</v>
      </c>
      <c r="G170" t="s">
        <v>407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407</v>
      </c>
      <c r="Q170" t="s">
        <v>407</v>
      </c>
      <c r="R170" t="s">
        <v>407</v>
      </c>
      <c r="S170" t="s">
        <v>407</v>
      </c>
      <c r="T170" t="s">
        <v>407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407</v>
      </c>
      <c r="AA170" t="s">
        <v>407</v>
      </c>
      <c r="AB170" t="s">
        <v>407</v>
      </c>
      <c r="AC170" t="s">
        <v>1112</v>
      </c>
      <c r="AD170" t="s">
        <v>1111</v>
      </c>
      <c r="AE170">
        <v>10</v>
      </c>
      <c r="AF170">
        <v>9</v>
      </c>
      <c r="AG170">
        <v>1</v>
      </c>
      <c r="AH170" t="s">
        <v>978</v>
      </c>
      <c r="AJ170" t="s">
        <v>153</v>
      </c>
      <c r="AK170" t="s">
        <v>114</v>
      </c>
      <c r="AM170">
        <v>3663</v>
      </c>
      <c r="AN170">
        <v>636</v>
      </c>
    </row>
    <row r="171" spans="1:40" x14ac:dyDescent="0.25">
      <c r="A171" t="s">
        <v>407</v>
      </c>
      <c r="B171" t="s">
        <v>407</v>
      </c>
      <c r="C171" t="s">
        <v>407</v>
      </c>
      <c r="D171" t="s">
        <v>407</v>
      </c>
      <c r="E171" t="s">
        <v>407</v>
      </c>
      <c r="F171" t="s">
        <v>407</v>
      </c>
      <c r="G171" t="s">
        <v>407</v>
      </c>
      <c r="H171" t="s">
        <v>407</v>
      </c>
      <c r="I171" t="s">
        <v>407</v>
      </c>
      <c r="J171" t="s">
        <v>407</v>
      </c>
      <c r="K171" t="s">
        <v>407</v>
      </c>
      <c r="L171" t="s">
        <v>407</v>
      </c>
      <c r="M171" t="s">
        <v>407</v>
      </c>
      <c r="N171" t="s">
        <v>407</v>
      </c>
      <c r="O171" t="s">
        <v>407</v>
      </c>
      <c r="P171" t="s">
        <v>407</v>
      </c>
      <c r="Q171" t="s">
        <v>407</v>
      </c>
      <c r="R171" t="s">
        <v>407</v>
      </c>
      <c r="S171" t="s">
        <v>407</v>
      </c>
      <c r="T171" t="s">
        <v>407</v>
      </c>
      <c r="U171" t="s">
        <v>407</v>
      </c>
      <c r="V171" t="s">
        <v>407</v>
      </c>
      <c r="W171" t="s">
        <v>407</v>
      </c>
      <c r="X171" t="s">
        <v>407</v>
      </c>
      <c r="Y171" t="s">
        <v>407</v>
      </c>
      <c r="Z171" t="s">
        <v>407</v>
      </c>
      <c r="AA171" t="s">
        <v>407</v>
      </c>
      <c r="AB171" t="s">
        <v>407</v>
      </c>
      <c r="AC171" t="s">
        <v>1112</v>
      </c>
      <c r="AD171" t="s">
        <v>1111</v>
      </c>
      <c r="AE171">
        <v>10</v>
      </c>
      <c r="AF171">
        <v>10</v>
      </c>
      <c r="AH171" t="s">
        <v>408</v>
      </c>
      <c r="AJ171" t="s">
        <v>37</v>
      </c>
      <c r="AK171" t="s">
        <v>115</v>
      </c>
      <c r="AM171">
        <v>3193</v>
      </c>
      <c r="AN171">
        <v>441</v>
      </c>
    </row>
    <row r="172" spans="1:40" x14ac:dyDescent="0.25">
      <c r="A172" t="s">
        <v>407</v>
      </c>
      <c r="B172" t="s">
        <v>407</v>
      </c>
      <c r="C172" t="s">
        <v>407</v>
      </c>
      <c r="D172" t="s">
        <v>407</v>
      </c>
      <c r="E172" t="s">
        <v>407</v>
      </c>
      <c r="F172" t="s">
        <v>407</v>
      </c>
      <c r="G172" t="s">
        <v>407</v>
      </c>
      <c r="H172" t="s">
        <v>407</v>
      </c>
      <c r="I172" t="s">
        <v>407</v>
      </c>
      <c r="J172" t="s">
        <v>407</v>
      </c>
      <c r="K172" t="s">
        <v>407</v>
      </c>
      <c r="L172" t="s">
        <v>407</v>
      </c>
      <c r="M172" t="s">
        <v>407</v>
      </c>
      <c r="N172" t="s">
        <v>407</v>
      </c>
      <c r="O172" t="s">
        <v>407</v>
      </c>
      <c r="P172" t="s">
        <v>407</v>
      </c>
      <c r="Q172" t="s">
        <v>407</v>
      </c>
      <c r="R172" t="s">
        <v>407</v>
      </c>
      <c r="S172" t="s">
        <v>407</v>
      </c>
      <c r="T172" t="s">
        <v>407</v>
      </c>
      <c r="U172" t="s">
        <v>407</v>
      </c>
      <c r="V172" t="s">
        <v>407</v>
      </c>
      <c r="W172" t="s">
        <v>407</v>
      </c>
      <c r="X172" t="s">
        <v>407</v>
      </c>
      <c r="Y172" t="s">
        <v>407</v>
      </c>
      <c r="Z172" t="s">
        <v>407</v>
      </c>
      <c r="AA172" t="s">
        <v>407</v>
      </c>
      <c r="AB172" t="s">
        <v>407</v>
      </c>
      <c r="AC172" t="s">
        <v>1114</v>
      </c>
      <c r="AD172" t="s">
        <v>1113</v>
      </c>
      <c r="AE172">
        <v>10</v>
      </c>
      <c r="AF172">
        <v>1</v>
      </c>
      <c r="AH172" t="s">
        <v>416</v>
      </c>
      <c r="AJ172" t="s">
        <v>46</v>
      </c>
      <c r="AK172" t="s">
        <v>115</v>
      </c>
      <c r="AM172">
        <v>2862</v>
      </c>
      <c r="AN172">
        <v>1759</v>
      </c>
    </row>
    <row r="173" spans="1:40" x14ac:dyDescent="0.25">
      <c r="A173" t="s">
        <v>407</v>
      </c>
      <c r="B173" t="s">
        <v>407</v>
      </c>
      <c r="C173" t="s">
        <v>407</v>
      </c>
      <c r="D173" t="s">
        <v>407</v>
      </c>
      <c r="E173" t="s">
        <v>407</v>
      </c>
      <c r="F173" t="s">
        <v>407</v>
      </c>
      <c r="G173" t="s">
        <v>407</v>
      </c>
      <c r="H173" t="s">
        <v>407</v>
      </c>
      <c r="I173" t="s">
        <v>407</v>
      </c>
      <c r="J173" t="s">
        <v>407</v>
      </c>
      <c r="K173" t="s">
        <v>407</v>
      </c>
      <c r="L173" t="s">
        <v>407</v>
      </c>
      <c r="M173" t="s">
        <v>407</v>
      </c>
      <c r="N173" t="s">
        <v>407</v>
      </c>
      <c r="O173" t="s">
        <v>407</v>
      </c>
      <c r="P173" t="s">
        <v>407</v>
      </c>
      <c r="Q173" t="s">
        <v>407</v>
      </c>
      <c r="R173" t="s">
        <v>407</v>
      </c>
      <c r="S173" t="s">
        <v>407</v>
      </c>
      <c r="T173" t="s">
        <v>407</v>
      </c>
      <c r="U173" t="s">
        <v>407</v>
      </c>
      <c r="V173" t="s">
        <v>407</v>
      </c>
      <c r="W173" t="s">
        <v>407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1114</v>
      </c>
      <c r="AD173" t="s">
        <v>1113</v>
      </c>
      <c r="AE173">
        <v>10</v>
      </c>
      <c r="AF173">
        <v>2</v>
      </c>
      <c r="AH173" t="s">
        <v>408</v>
      </c>
      <c r="AJ173" t="s">
        <v>37</v>
      </c>
      <c r="AK173" t="s">
        <v>115</v>
      </c>
      <c r="AM173">
        <v>3079</v>
      </c>
      <c r="AN173">
        <v>170</v>
      </c>
    </row>
    <row r="174" spans="1:40" x14ac:dyDescent="0.25">
      <c r="A174" t="s">
        <v>407</v>
      </c>
      <c r="B174" t="s">
        <v>407</v>
      </c>
      <c r="C174" t="s">
        <v>407</v>
      </c>
      <c r="D174" t="s">
        <v>407</v>
      </c>
      <c r="E174" t="s">
        <v>407</v>
      </c>
      <c r="F174" t="s">
        <v>407</v>
      </c>
      <c r="G174" t="s">
        <v>407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407</v>
      </c>
      <c r="O174" t="s">
        <v>407</v>
      </c>
      <c r="P174" t="s">
        <v>407</v>
      </c>
      <c r="Q174" t="s">
        <v>407</v>
      </c>
      <c r="R174" t="s">
        <v>407</v>
      </c>
      <c r="S174" t="s">
        <v>407</v>
      </c>
      <c r="T174" t="s">
        <v>407</v>
      </c>
      <c r="U174" t="s">
        <v>407</v>
      </c>
      <c r="V174" t="s">
        <v>407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1114</v>
      </c>
      <c r="AD174" t="s">
        <v>1113</v>
      </c>
      <c r="AE174">
        <v>10</v>
      </c>
      <c r="AF174">
        <v>3</v>
      </c>
      <c r="AG174">
        <v>1</v>
      </c>
      <c r="AH174" t="s">
        <v>481</v>
      </c>
      <c r="AJ174" t="s">
        <v>86</v>
      </c>
      <c r="AK174" t="s">
        <v>114</v>
      </c>
      <c r="AM174">
        <v>3358</v>
      </c>
      <c r="AN174">
        <v>2100</v>
      </c>
    </row>
    <row r="175" spans="1:40" x14ac:dyDescent="0.25">
      <c r="A175" t="s">
        <v>407</v>
      </c>
      <c r="B175" t="s">
        <v>407</v>
      </c>
      <c r="C175" t="s">
        <v>407</v>
      </c>
      <c r="D175" t="s">
        <v>407</v>
      </c>
      <c r="E175" t="s">
        <v>407</v>
      </c>
      <c r="F175" t="s">
        <v>407</v>
      </c>
      <c r="G175" t="s">
        <v>407</v>
      </c>
      <c r="H175" t="s">
        <v>407</v>
      </c>
      <c r="I175" t="s">
        <v>407</v>
      </c>
      <c r="J175" t="s">
        <v>407</v>
      </c>
      <c r="K175" t="s">
        <v>407</v>
      </c>
      <c r="L175" t="s">
        <v>407</v>
      </c>
      <c r="M175" t="s">
        <v>407</v>
      </c>
      <c r="N175" t="s">
        <v>407</v>
      </c>
      <c r="O175" t="s">
        <v>407</v>
      </c>
      <c r="P175" t="s">
        <v>407</v>
      </c>
      <c r="Q175" t="s">
        <v>407</v>
      </c>
      <c r="R175" t="s">
        <v>407</v>
      </c>
      <c r="S175" t="s">
        <v>407</v>
      </c>
      <c r="T175" t="s">
        <v>407</v>
      </c>
      <c r="U175" t="s">
        <v>407</v>
      </c>
      <c r="V175" t="s">
        <v>407</v>
      </c>
      <c r="W175" t="s">
        <v>407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1114</v>
      </c>
      <c r="AD175" t="s">
        <v>1113</v>
      </c>
      <c r="AE175">
        <v>10</v>
      </c>
      <c r="AF175">
        <v>4</v>
      </c>
      <c r="AG175">
        <v>3</v>
      </c>
      <c r="AH175" t="s">
        <v>410</v>
      </c>
      <c r="AJ175" t="s">
        <v>40</v>
      </c>
      <c r="AK175" t="s">
        <v>118</v>
      </c>
      <c r="AM175">
        <v>1477</v>
      </c>
      <c r="AN175">
        <v>264</v>
      </c>
    </row>
    <row r="176" spans="1:40" x14ac:dyDescent="0.25">
      <c r="A176" t="s">
        <v>407</v>
      </c>
      <c r="B176" t="s">
        <v>407</v>
      </c>
      <c r="C176" t="s">
        <v>407</v>
      </c>
      <c r="D176" t="s">
        <v>407</v>
      </c>
      <c r="E176" t="s">
        <v>407</v>
      </c>
      <c r="F176" t="s">
        <v>407</v>
      </c>
      <c r="G176" t="s">
        <v>407</v>
      </c>
      <c r="H176" t="s">
        <v>407</v>
      </c>
      <c r="I176" t="s">
        <v>407</v>
      </c>
      <c r="J176" t="s">
        <v>407</v>
      </c>
      <c r="K176" t="s">
        <v>407</v>
      </c>
      <c r="L176" t="s">
        <v>407</v>
      </c>
      <c r="M176" t="s">
        <v>407</v>
      </c>
      <c r="N176" t="s">
        <v>407</v>
      </c>
      <c r="O176" t="s">
        <v>407</v>
      </c>
      <c r="P176" t="s">
        <v>407</v>
      </c>
      <c r="Q176" t="s">
        <v>407</v>
      </c>
      <c r="R176" t="s">
        <v>407</v>
      </c>
      <c r="S176" t="s">
        <v>407</v>
      </c>
      <c r="T176" t="s">
        <v>407</v>
      </c>
      <c r="U176" t="s">
        <v>407</v>
      </c>
      <c r="V176" t="s">
        <v>407</v>
      </c>
      <c r="W176" t="s">
        <v>407</v>
      </c>
      <c r="X176" t="s">
        <v>407</v>
      </c>
      <c r="Y176" t="s">
        <v>407</v>
      </c>
      <c r="Z176" t="s">
        <v>407</v>
      </c>
      <c r="AA176" t="s">
        <v>407</v>
      </c>
      <c r="AB176" t="s">
        <v>407</v>
      </c>
      <c r="AC176" t="s">
        <v>1114</v>
      </c>
      <c r="AD176" t="s">
        <v>1113</v>
      </c>
      <c r="AE176">
        <v>10</v>
      </c>
      <c r="AF176">
        <v>5</v>
      </c>
      <c r="AH176" t="s">
        <v>408</v>
      </c>
      <c r="AJ176" t="s">
        <v>37</v>
      </c>
      <c r="AK176" t="s">
        <v>115</v>
      </c>
      <c r="AM176">
        <v>4079</v>
      </c>
      <c r="AN176">
        <v>1552</v>
      </c>
    </row>
    <row r="177" spans="1:40" x14ac:dyDescent="0.25">
      <c r="A177" t="s">
        <v>407</v>
      </c>
      <c r="B177" t="s">
        <v>407</v>
      </c>
      <c r="C177" t="s">
        <v>407</v>
      </c>
      <c r="D177" t="s">
        <v>407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407</v>
      </c>
      <c r="Z177" t="s">
        <v>407</v>
      </c>
      <c r="AA177" t="s">
        <v>407</v>
      </c>
      <c r="AB177" t="s">
        <v>407</v>
      </c>
      <c r="AC177" t="s">
        <v>1114</v>
      </c>
      <c r="AD177" t="s">
        <v>1113</v>
      </c>
      <c r="AE177">
        <v>10</v>
      </c>
      <c r="AF177">
        <v>6</v>
      </c>
      <c r="AG177">
        <v>1</v>
      </c>
      <c r="AH177" t="s">
        <v>447</v>
      </c>
      <c r="AJ177" t="s">
        <v>65</v>
      </c>
      <c r="AK177" t="s">
        <v>114</v>
      </c>
      <c r="AM177">
        <v>3575</v>
      </c>
      <c r="AN177">
        <v>3184</v>
      </c>
    </row>
    <row r="178" spans="1:40" x14ac:dyDescent="0.25">
      <c r="A178" t="s">
        <v>407</v>
      </c>
      <c r="B178" t="s">
        <v>407</v>
      </c>
      <c r="C178" t="s">
        <v>407</v>
      </c>
      <c r="D178" t="s">
        <v>407</v>
      </c>
      <c r="E178" t="s">
        <v>407</v>
      </c>
      <c r="F178" t="s">
        <v>407</v>
      </c>
      <c r="G178" t="s">
        <v>407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407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407</v>
      </c>
      <c r="T178" t="s">
        <v>407</v>
      </c>
      <c r="U178" t="s">
        <v>407</v>
      </c>
      <c r="V178" t="s">
        <v>407</v>
      </c>
      <c r="W178" t="s">
        <v>407</v>
      </c>
      <c r="X178" t="s">
        <v>407</v>
      </c>
      <c r="Y178" t="s">
        <v>407</v>
      </c>
      <c r="Z178" t="s">
        <v>407</v>
      </c>
      <c r="AA178" t="s">
        <v>407</v>
      </c>
      <c r="AB178" t="s">
        <v>407</v>
      </c>
      <c r="AC178" t="s">
        <v>1114</v>
      </c>
      <c r="AD178" t="s">
        <v>1113</v>
      </c>
      <c r="AE178">
        <v>10</v>
      </c>
      <c r="AF178">
        <v>7</v>
      </c>
      <c r="AH178" t="s">
        <v>408</v>
      </c>
      <c r="AJ178" t="s">
        <v>37</v>
      </c>
      <c r="AK178" t="s">
        <v>115</v>
      </c>
      <c r="AM178">
        <v>2061</v>
      </c>
      <c r="AN178">
        <v>559</v>
      </c>
    </row>
    <row r="179" spans="1:40" x14ac:dyDescent="0.25">
      <c r="A179" t="s">
        <v>407</v>
      </c>
      <c r="B179" t="s">
        <v>407</v>
      </c>
      <c r="C179" t="s">
        <v>407</v>
      </c>
      <c r="D179" t="s">
        <v>407</v>
      </c>
      <c r="E179" t="s">
        <v>407</v>
      </c>
      <c r="F179" t="s">
        <v>407</v>
      </c>
      <c r="G179" t="s">
        <v>407</v>
      </c>
      <c r="H179" t="s">
        <v>407</v>
      </c>
      <c r="I179" t="s">
        <v>407</v>
      </c>
      <c r="J179" t="s">
        <v>407</v>
      </c>
      <c r="K179" t="s">
        <v>407</v>
      </c>
      <c r="L179" t="s">
        <v>407</v>
      </c>
      <c r="M179" t="s">
        <v>407</v>
      </c>
      <c r="N179" t="s">
        <v>407</v>
      </c>
      <c r="O179" t="s">
        <v>407</v>
      </c>
      <c r="P179" t="s">
        <v>407</v>
      </c>
      <c r="Q179" t="s">
        <v>407</v>
      </c>
      <c r="R179" t="s">
        <v>407</v>
      </c>
      <c r="S179" t="s">
        <v>407</v>
      </c>
      <c r="T179" t="s">
        <v>407</v>
      </c>
      <c r="U179" t="s">
        <v>407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407</v>
      </c>
      <c r="AC179" t="s">
        <v>1114</v>
      </c>
      <c r="AD179" t="s">
        <v>1113</v>
      </c>
      <c r="AE179">
        <v>10</v>
      </c>
      <c r="AF179">
        <v>8</v>
      </c>
      <c r="AG179">
        <v>1</v>
      </c>
      <c r="AH179" t="s">
        <v>481</v>
      </c>
      <c r="AJ179" t="s">
        <v>86</v>
      </c>
      <c r="AK179" t="s">
        <v>114</v>
      </c>
      <c r="AM179">
        <v>3548</v>
      </c>
      <c r="AN179">
        <v>174</v>
      </c>
    </row>
    <row r="180" spans="1:40" x14ac:dyDescent="0.25">
      <c r="A180" t="s">
        <v>407</v>
      </c>
      <c r="B180" t="s">
        <v>407</v>
      </c>
      <c r="C180" t="s">
        <v>407</v>
      </c>
      <c r="D180" t="s">
        <v>407</v>
      </c>
      <c r="E180" t="s">
        <v>407</v>
      </c>
      <c r="F180" t="s">
        <v>407</v>
      </c>
      <c r="G180" t="s">
        <v>407</v>
      </c>
      <c r="H180" t="s">
        <v>407</v>
      </c>
      <c r="I180" t="s">
        <v>407</v>
      </c>
      <c r="J180" t="s">
        <v>407</v>
      </c>
      <c r="K180" t="s">
        <v>407</v>
      </c>
      <c r="L180" t="s">
        <v>407</v>
      </c>
      <c r="M180" t="s">
        <v>407</v>
      </c>
      <c r="N180" t="s">
        <v>407</v>
      </c>
      <c r="O180" t="s">
        <v>407</v>
      </c>
      <c r="P180" t="s">
        <v>407</v>
      </c>
      <c r="Q180" t="s">
        <v>407</v>
      </c>
      <c r="R180" t="s">
        <v>407</v>
      </c>
      <c r="S180" t="s">
        <v>407</v>
      </c>
      <c r="T180" t="s">
        <v>407</v>
      </c>
      <c r="U180" t="s">
        <v>407</v>
      </c>
      <c r="V180" t="s">
        <v>407</v>
      </c>
      <c r="W180" t="s">
        <v>407</v>
      </c>
      <c r="X180" t="s">
        <v>407</v>
      </c>
      <c r="Y180" t="s">
        <v>407</v>
      </c>
      <c r="Z180" t="s">
        <v>407</v>
      </c>
      <c r="AA180" t="s">
        <v>407</v>
      </c>
      <c r="AB180" t="s">
        <v>407</v>
      </c>
      <c r="AC180" t="s">
        <v>1114</v>
      </c>
      <c r="AD180" t="s">
        <v>1113</v>
      </c>
      <c r="AE180">
        <v>10</v>
      </c>
      <c r="AF180">
        <v>9</v>
      </c>
      <c r="AH180" t="s">
        <v>415</v>
      </c>
      <c r="AJ180" t="s">
        <v>44</v>
      </c>
      <c r="AK180" t="s">
        <v>120</v>
      </c>
      <c r="AM180">
        <v>3321</v>
      </c>
      <c r="AN180">
        <v>2594</v>
      </c>
    </row>
    <row r="181" spans="1:40" x14ac:dyDescent="0.25">
      <c r="A181" t="s">
        <v>407</v>
      </c>
      <c r="B181" t="s">
        <v>407</v>
      </c>
      <c r="C181" t="s">
        <v>407</v>
      </c>
      <c r="D181" t="s">
        <v>407</v>
      </c>
      <c r="E181" t="s">
        <v>407</v>
      </c>
      <c r="F181" t="s">
        <v>407</v>
      </c>
      <c r="G181" t="s">
        <v>407</v>
      </c>
      <c r="H181" t="s">
        <v>407</v>
      </c>
      <c r="I181" t="s">
        <v>407</v>
      </c>
      <c r="J181" t="s">
        <v>407</v>
      </c>
      <c r="K181" t="s">
        <v>407</v>
      </c>
      <c r="L181" t="s">
        <v>407</v>
      </c>
      <c r="M181" t="s">
        <v>407</v>
      </c>
      <c r="N181" t="s">
        <v>407</v>
      </c>
      <c r="O181" t="s">
        <v>407</v>
      </c>
      <c r="P181" t="s">
        <v>407</v>
      </c>
      <c r="Q181" t="s">
        <v>407</v>
      </c>
      <c r="R181" t="s">
        <v>407</v>
      </c>
      <c r="S181" t="s">
        <v>407</v>
      </c>
      <c r="T181" t="s">
        <v>407</v>
      </c>
      <c r="U181" t="s">
        <v>407</v>
      </c>
      <c r="V181" t="s">
        <v>407</v>
      </c>
      <c r="W181" t="s">
        <v>407</v>
      </c>
      <c r="X181" t="s">
        <v>407</v>
      </c>
      <c r="Y181" t="s">
        <v>407</v>
      </c>
      <c r="Z181" t="s">
        <v>407</v>
      </c>
      <c r="AA181" t="s">
        <v>407</v>
      </c>
      <c r="AB181" t="s">
        <v>407</v>
      </c>
      <c r="AC181" t="s">
        <v>1114</v>
      </c>
      <c r="AD181" t="s">
        <v>1113</v>
      </c>
      <c r="AE181">
        <v>10</v>
      </c>
      <c r="AF181">
        <v>10</v>
      </c>
      <c r="AG181">
        <v>1</v>
      </c>
      <c r="AH181" t="s">
        <v>412</v>
      </c>
      <c r="AJ181" t="s">
        <v>42</v>
      </c>
      <c r="AK181" t="s">
        <v>114</v>
      </c>
      <c r="AM181">
        <v>2971</v>
      </c>
      <c r="AN181">
        <v>647</v>
      </c>
    </row>
    <row r="182" spans="1:40" x14ac:dyDescent="0.25">
      <c r="A182" t="s">
        <v>407</v>
      </c>
      <c r="B182" t="s">
        <v>407</v>
      </c>
      <c r="C182" t="s">
        <v>407</v>
      </c>
      <c r="D182" t="s">
        <v>407</v>
      </c>
      <c r="E182" t="s">
        <v>407</v>
      </c>
      <c r="F182" t="s">
        <v>407</v>
      </c>
      <c r="G182" t="s">
        <v>407</v>
      </c>
      <c r="H182" t="s">
        <v>407</v>
      </c>
      <c r="I182" t="s">
        <v>407</v>
      </c>
      <c r="J182" t="s">
        <v>407</v>
      </c>
      <c r="K182" t="s">
        <v>407</v>
      </c>
      <c r="L182" t="s">
        <v>407</v>
      </c>
      <c r="M182" t="s">
        <v>407</v>
      </c>
      <c r="N182" t="s">
        <v>407</v>
      </c>
      <c r="O182" t="s">
        <v>407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V182" t="s">
        <v>407</v>
      </c>
      <c r="W182" t="s">
        <v>407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1116</v>
      </c>
      <c r="AD182" t="s">
        <v>1115</v>
      </c>
      <c r="AE182">
        <v>10</v>
      </c>
      <c r="AF182">
        <v>1</v>
      </c>
      <c r="AH182" t="s">
        <v>408</v>
      </c>
      <c r="AJ182" t="s">
        <v>37</v>
      </c>
      <c r="AK182" t="s">
        <v>115</v>
      </c>
      <c r="AM182">
        <v>1174</v>
      </c>
      <c r="AN182">
        <v>3268</v>
      </c>
    </row>
    <row r="183" spans="1:40" x14ac:dyDescent="0.25">
      <c r="A183" t="s">
        <v>407</v>
      </c>
      <c r="B183" t="s">
        <v>407</v>
      </c>
      <c r="C183" t="s">
        <v>407</v>
      </c>
      <c r="D183" t="s">
        <v>407</v>
      </c>
      <c r="E183" t="s">
        <v>407</v>
      </c>
      <c r="F183" t="s">
        <v>407</v>
      </c>
      <c r="G183" t="s">
        <v>407</v>
      </c>
      <c r="H183" t="s">
        <v>407</v>
      </c>
      <c r="I183" t="s">
        <v>407</v>
      </c>
      <c r="J183" t="s">
        <v>407</v>
      </c>
      <c r="K183" t="s">
        <v>407</v>
      </c>
      <c r="L183" t="s">
        <v>407</v>
      </c>
      <c r="M183" t="s">
        <v>407</v>
      </c>
      <c r="N183" t="s">
        <v>407</v>
      </c>
      <c r="O183" t="s">
        <v>407</v>
      </c>
      <c r="P183" t="s">
        <v>407</v>
      </c>
      <c r="Q183" t="s">
        <v>407</v>
      </c>
      <c r="R183" t="s">
        <v>407</v>
      </c>
      <c r="S183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1116</v>
      </c>
      <c r="AD183" t="s">
        <v>1115</v>
      </c>
      <c r="AE183">
        <v>10</v>
      </c>
      <c r="AF183">
        <v>2</v>
      </c>
      <c r="AH183" t="s">
        <v>415</v>
      </c>
      <c r="AJ183" t="s">
        <v>44</v>
      </c>
      <c r="AK183" t="s">
        <v>120</v>
      </c>
      <c r="AM183">
        <v>2435</v>
      </c>
      <c r="AN183">
        <v>2198</v>
      </c>
    </row>
    <row r="184" spans="1:40" x14ac:dyDescent="0.25">
      <c r="A184" t="s">
        <v>407</v>
      </c>
      <c r="B184" t="s">
        <v>407</v>
      </c>
      <c r="C184" t="s">
        <v>407</v>
      </c>
      <c r="D184" t="s">
        <v>407</v>
      </c>
      <c r="E184" t="s">
        <v>407</v>
      </c>
      <c r="F184" t="s">
        <v>407</v>
      </c>
      <c r="G184" t="s">
        <v>407</v>
      </c>
      <c r="H184" t="s">
        <v>407</v>
      </c>
      <c r="I184" t="s">
        <v>407</v>
      </c>
      <c r="J184" t="s">
        <v>407</v>
      </c>
      <c r="K184" t="s">
        <v>407</v>
      </c>
      <c r="L184" t="s">
        <v>407</v>
      </c>
      <c r="M184" t="s">
        <v>407</v>
      </c>
      <c r="N184" t="s">
        <v>407</v>
      </c>
      <c r="O184" t="s">
        <v>407</v>
      </c>
      <c r="P184" t="s">
        <v>407</v>
      </c>
      <c r="Q184" t="s">
        <v>407</v>
      </c>
      <c r="R184" t="s">
        <v>407</v>
      </c>
      <c r="S184" t="s">
        <v>407</v>
      </c>
      <c r="T184" t="s">
        <v>407</v>
      </c>
      <c r="U184" t="s">
        <v>407</v>
      </c>
      <c r="V184" t="s">
        <v>407</v>
      </c>
      <c r="W184" t="s">
        <v>407</v>
      </c>
      <c r="X184" t="s">
        <v>407</v>
      </c>
      <c r="Y184" t="s">
        <v>407</v>
      </c>
      <c r="Z184" t="s">
        <v>407</v>
      </c>
      <c r="AA184" t="s">
        <v>407</v>
      </c>
      <c r="AB184" t="s">
        <v>407</v>
      </c>
      <c r="AC184" t="s">
        <v>1116</v>
      </c>
      <c r="AD184" t="s">
        <v>1115</v>
      </c>
      <c r="AE184">
        <v>10</v>
      </c>
      <c r="AF184">
        <v>3</v>
      </c>
      <c r="AH184" t="s">
        <v>415</v>
      </c>
      <c r="AJ184" t="s">
        <v>44</v>
      </c>
      <c r="AK184" t="s">
        <v>120</v>
      </c>
      <c r="AM184">
        <v>3218</v>
      </c>
      <c r="AN184">
        <v>1747</v>
      </c>
    </row>
    <row r="185" spans="1:40" x14ac:dyDescent="0.25">
      <c r="A185" t="s">
        <v>407</v>
      </c>
      <c r="B185" t="s">
        <v>407</v>
      </c>
      <c r="C185" t="s">
        <v>407</v>
      </c>
      <c r="D185" t="s">
        <v>407</v>
      </c>
      <c r="E185" t="s">
        <v>407</v>
      </c>
      <c r="F185" t="s">
        <v>407</v>
      </c>
      <c r="G185" t="s">
        <v>407</v>
      </c>
      <c r="H185" t="s">
        <v>407</v>
      </c>
      <c r="I185" t="s">
        <v>407</v>
      </c>
      <c r="J185" t="s">
        <v>407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407</v>
      </c>
      <c r="Q185" t="s">
        <v>407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1116</v>
      </c>
      <c r="AD185" t="s">
        <v>1115</v>
      </c>
      <c r="AE185">
        <v>10</v>
      </c>
      <c r="AF185">
        <v>4</v>
      </c>
      <c r="AG185">
        <v>3</v>
      </c>
      <c r="AH185" t="s">
        <v>410</v>
      </c>
      <c r="AJ185" t="s">
        <v>40</v>
      </c>
      <c r="AK185" t="s">
        <v>118</v>
      </c>
      <c r="AM185">
        <v>2754</v>
      </c>
      <c r="AN185">
        <v>1904</v>
      </c>
    </row>
    <row r="186" spans="1:40" x14ac:dyDescent="0.25">
      <c r="A186" t="s">
        <v>407</v>
      </c>
      <c r="B186" t="s">
        <v>407</v>
      </c>
      <c r="C186" t="s">
        <v>407</v>
      </c>
      <c r="D186" t="s">
        <v>407</v>
      </c>
      <c r="E186" t="s">
        <v>407</v>
      </c>
      <c r="F186" t="s">
        <v>407</v>
      </c>
      <c r="G186" t="s">
        <v>407</v>
      </c>
      <c r="H186" t="s">
        <v>407</v>
      </c>
      <c r="I186" t="s">
        <v>407</v>
      </c>
      <c r="J186" t="s">
        <v>407</v>
      </c>
      <c r="K186" t="s">
        <v>407</v>
      </c>
      <c r="L186" t="s">
        <v>407</v>
      </c>
      <c r="M186" t="s">
        <v>407</v>
      </c>
      <c r="N186" t="s">
        <v>407</v>
      </c>
      <c r="O186" t="s">
        <v>407</v>
      </c>
      <c r="P186" t="s">
        <v>407</v>
      </c>
      <c r="Q186" t="s">
        <v>407</v>
      </c>
      <c r="R186" t="s">
        <v>407</v>
      </c>
      <c r="S186" t="s">
        <v>407</v>
      </c>
      <c r="T186" t="s">
        <v>407</v>
      </c>
      <c r="U186" t="s">
        <v>407</v>
      </c>
      <c r="V186" t="s">
        <v>407</v>
      </c>
      <c r="W186" t="s">
        <v>407</v>
      </c>
      <c r="X186" t="s">
        <v>407</v>
      </c>
      <c r="Y186" t="s">
        <v>407</v>
      </c>
      <c r="Z186" t="s">
        <v>407</v>
      </c>
      <c r="AA186" t="s">
        <v>407</v>
      </c>
      <c r="AB186" t="s">
        <v>407</v>
      </c>
      <c r="AC186" t="s">
        <v>1116</v>
      </c>
      <c r="AD186" t="s">
        <v>1115</v>
      </c>
      <c r="AE186">
        <v>10</v>
      </c>
      <c r="AF186">
        <v>5</v>
      </c>
      <c r="AH186" t="s">
        <v>408</v>
      </c>
      <c r="AJ186" t="s">
        <v>37</v>
      </c>
      <c r="AK186" t="s">
        <v>115</v>
      </c>
      <c r="AM186">
        <v>3413</v>
      </c>
      <c r="AN186">
        <v>2642</v>
      </c>
    </row>
    <row r="187" spans="1:40" x14ac:dyDescent="0.25">
      <c r="A187" t="s">
        <v>407</v>
      </c>
      <c r="B187" t="s">
        <v>407</v>
      </c>
      <c r="C187" t="s">
        <v>407</v>
      </c>
      <c r="D187" t="s">
        <v>407</v>
      </c>
      <c r="E187" t="s">
        <v>407</v>
      </c>
      <c r="F187" t="s">
        <v>407</v>
      </c>
      <c r="G187" t="s">
        <v>407</v>
      </c>
      <c r="H187" t="s">
        <v>407</v>
      </c>
      <c r="I187" t="s">
        <v>407</v>
      </c>
      <c r="J187" t="s">
        <v>407</v>
      </c>
      <c r="K187" t="s">
        <v>407</v>
      </c>
      <c r="L187" t="s">
        <v>407</v>
      </c>
      <c r="M187" t="s">
        <v>407</v>
      </c>
      <c r="N187" t="s">
        <v>407</v>
      </c>
      <c r="O187" t="s">
        <v>407</v>
      </c>
      <c r="P187" t="s">
        <v>407</v>
      </c>
      <c r="Q187" t="s">
        <v>407</v>
      </c>
      <c r="R187" t="s">
        <v>407</v>
      </c>
      <c r="S187" t="s">
        <v>407</v>
      </c>
      <c r="T187" t="s">
        <v>407</v>
      </c>
      <c r="U187" t="s">
        <v>407</v>
      </c>
      <c r="V187" t="s">
        <v>407</v>
      </c>
      <c r="W187" t="s">
        <v>407</v>
      </c>
      <c r="X187" t="s">
        <v>407</v>
      </c>
      <c r="Y187" t="s">
        <v>407</v>
      </c>
      <c r="Z187" t="s">
        <v>407</v>
      </c>
      <c r="AA187" t="s">
        <v>407</v>
      </c>
      <c r="AB187" t="s">
        <v>407</v>
      </c>
      <c r="AC187" t="s">
        <v>1116</v>
      </c>
      <c r="AD187" t="s">
        <v>1115</v>
      </c>
      <c r="AE187">
        <v>10</v>
      </c>
      <c r="AF187">
        <v>6</v>
      </c>
      <c r="AH187" t="s">
        <v>408</v>
      </c>
      <c r="AJ187" t="s">
        <v>37</v>
      </c>
      <c r="AK187" t="s">
        <v>115</v>
      </c>
      <c r="AM187">
        <v>945</v>
      </c>
      <c r="AN187">
        <v>1709</v>
      </c>
    </row>
    <row r="188" spans="1:40" x14ac:dyDescent="0.25">
      <c r="A188" t="s">
        <v>407</v>
      </c>
      <c r="B188" t="s">
        <v>407</v>
      </c>
      <c r="C188" t="s">
        <v>407</v>
      </c>
      <c r="D188" t="s">
        <v>407</v>
      </c>
      <c r="E188" t="s">
        <v>407</v>
      </c>
      <c r="F188" t="s">
        <v>407</v>
      </c>
      <c r="G188" t="s">
        <v>407</v>
      </c>
      <c r="H188" t="s">
        <v>407</v>
      </c>
      <c r="I188" t="s">
        <v>407</v>
      </c>
      <c r="J188" t="s">
        <v>407</v>
      </c>
      <c r="K188" t="s">
        <v>407</v>
      </c>
      <c r="L188" t="s">
        <v>407</v>
      </c>
      <c r="M188" t="s">
        <v>407</v>
      </c>
      <c r="N188" t="s">
        <v>407</v>
      </c>
      <c r="O188" t="s">
        <v>407</v>
      </c>
      <c r="P188" t="s">
        <v>407</v>
      </c>
      <c r="Q188" t="s">
        <v>407</v>
      </c>
      <c r="R188" t="s">
        <v>407</v>
      </c>
      <c r="S188" t="s">
        <v>407</v>
      </c>
      <c r="T188" t="s">
        <v>407</v>
      </c>
      <c r="U188" t="s">
        <v>407</v>
      </c>
      <c r="V188" t="s">
        <v>407</v>
      </c>
      <c r="W188" t="s">
        <v>407</v>
      </c>
      <c r="X188" t="s">
        <v>407</v>
      </c>
      <c r="Y188" t="s">
        <v>407</v>
      </c>
      <c r="Z188" t="s">
        <v>407</v>
      </c>
      <c r="AA188" t="s">
        <v>407</v>
      </c>
      <c r="AB188" t="s">
        <v>407</v>
      </c>
      <c r="AC188" t="s">
        <v>1116</v>
      </c>
      <c r="AD188" t="s">
        <v>1115</v>
      </c>
      <c r="AE188">
        <v>10</v>
      </c>
      <c r="AF188">
        <v>7</v>
      </c>
      <c r="AH188" t="s">
        <v>411</v>
      </c>
      <c r="AJ188" t="s">
        <v>41</v>
      </c>
      <c r="AK188" t="s">
        <v>119</v>
      </c>
      <c r="AM188">
        <v>1094</v>
      </c>
      <c r="AN188">
        <v>334</v>
      </c>
    </row>
    <row r="189" spans="1:40" x14ac:dyDescent="0.25">
      <c r="A189" t="s">
        <v>407</v>
      </c>
      <c r="B189" t="s">
        <v>407</v>
      </c>
      <c r="C189" t="s">
        <v>407</v>
      </c>
      <c r="D189" t="s">
        <v>407</v>
      </c>
      <c r="E189" t="s">
        <v>407</v>
      </c>
      <c r="F189" t="s">
        <v>407</v>
      </c>
      <c r="G189" t="s">
        <v>407</v>
      </c>
      <c r="H189" t="s">
        <v>407</v>
      </c>
      <c r="I189" t="s">
        <v>407</v>
      </c>
      <c r="J189" t="s">
        <v>407</v>
      </c>
      <c r="K189" t="s">
        <v>407</v>
      </c>
      <c r="L189" t="s">
        <v>407</v>
      </c>
      <c r="M189" t="s">
        <v>407</v>
      </c>
      <c r="N189" t="s">
        <v>407</v>
      </c>
      <c r="O189" t="s">
        <v>407</v>
      </c>
      <c r="P189" t="s">
        <v>407</v>
      </c>
      <c r="Q189" t="s">
        <v>407</v>
      </c>
      <c r="R189" t="s">
        <v>407</v>
      </c>
      <c r="S189" t="s">
        <v>407</v>
      </c>
      <c r="T189" t="s">
        <v>407</v>
      </c>
      <c r="U189" t="s">
        <v>407</v>
      </c>
      <c r="V189" t="s">
        <v>407</v>
      </c>
      <c r="W189" t="s">
        <v>407</v>
      </c>
      <c r="X189" t="s">
        <v>407</v>
      </c>
      <c r="Y189" t="s">
        <v>407</v>
      </c>
      <c r="Z189" t="s">
        <v>407</v>
      </c>
      <c r="AA189" t="s">
        <v>407</v>
      </c>
      <c r="AB189" t="s">
        <v>407</v>
      </c>
      <c r="AC189" t="s">
        <v>1116</v>
      </c>
      <c r="AD189" t="s">
        <v>1115</v>
      </c>
      <c r="AE189">
        <v>10</v>
      </c>
      <c r="AF189">
        <v>8</v>
      </c>
      <c r="AH189" t="s">
        <v>408</v>
      </c>
      <c r="AJ189" t="s">
        <v>37</v>
      </c>
      <c r="AK189" t="s">
        <v>115</v>
      </c>
      <c r="AM189">
        <v>2880</v>
      </c>
      <c r="AN189">
        <v>2895</v>
      </c>
    </row>
    <row r="190" spans="1:40" x14ac:dyDescent="0.25">
      <c r="A190" t="s">
        <v>407</v>
      </c>
      <c r="B190" t="s">
        <v>407</v>
      </c>
      <c r="C190" t="s">
        <v>407</v>
      </c>
      <c r="D190" t="s">
        <v>407</v>
      </c>
      <c r="E190" t="s">
        <v>407</v>
      </c>
      <c r="F190" t="s">
        <v>407</v>
      </c>
      <c r="G190" t="s">
        <v>407</v>
      </c>
      <c r="H190" t="s">
        <v>407</v>
      </c>
      <c r="I190" t="s">
        <v>407</v>
      </c>
      <c r="J190" t="s">
        <v>407</v>
      </c>
      <c r="K190" t="s">
        <v>407</v>
      </c>
      <c r="L190" t="s">
        <v>407</v>
      </c>
      <c r="M190" t="s">
        <v>407</v>
      </c>
      <c r="N190" t="s">
        <v>407</v>
      </c>
      <c r="O190" t="s">
        <v>407</v>
      </c>
      <c r="P190" t="s">
        <v>407</v>
      </c>
      <c r="Q190" t="s">
        <v>407</v>
      </c>
      <c r="R190" t="s">
        <v>407</v>
      </c>
      <c r="S190" t="s">
        <v>407</v>
      </c>
      <c r="T190" t="s">
        <v>407</v>
      </c>
      <c r="U190" t="s">
        <v>407</v>
      </c>
      <c r="V190" t="s">
        <v>407</v>
      </c>
      <c r="W190" t="s">
        <v>407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1116</v>
      </c>
      <c r="AD190" t="s">
        <v>1115</v>
      </c>
      <c r="AE190">
        <v>10</v>
      </c>
      <c r="AF190">
        <v>9</v>
      </c>
      <c r="AH190" t="s">
        <v>408</v>
      </c>
      <c r="AJ190" t="s">
        <v>37</v>
      </c>
      <c r="AK190" t="s">
        <v>115</v>
      </c>
      <c r="AM190">
        <v>1914</v>
      </c>
      <c r="AN190">
        <v>603</v>
      </c>
    </row>
    <row r="191" spans="1:40" x14ac:dyDescent="0.25">
      <c r="A191" t="s">
        <v>407</v>
      </c>
      <c r="B191" t="s">
        <v>407</v>
      </c>
      <c r="C191" t="s">
        <v>407</v>
      </c>
      <c r="D191" t="s">
        <v>407</v>
      </c>
      <c r="E191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407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407</v>
      </c>
      <c r="Q191" t="s">
        <v>407</v>
      </c>
      <c r="R191" t="s">
        <v>407</v>
      </c>
      <c r="S191" t="s">
        <v>407</v>
      </c>
      <c r="T191" t="s">
        <v>407</v>
      </c>
      <c r="U191" t="s">
        <v>407</v>
      </c>
      <c r="V191" t="s">
        <v>407</v>
      </c>
      <c r="W191" t="s">
        <v>407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1116</v>
      </c>
      <c r="AD191" t="s">
        <v>1115</v>
      </c>
      <c r="AE191">
        <v>10</v>
      </c>
      <c r="AF191">
        <v>10</v>
      </c>
      <c r="AG191">
        <v>3</v>
      </c>
      <c r="AH191" t="s">
        <v>410</v>
      </c>
      <c r="AJ191" t="s">
        <v>40</v>
      </c>
      <c r="AK191" t="s">
        <v>118</v>
      </c>
      <c r="AM191">
        <v>2989</v>
      </c>
      <c r="AN191">
        <v>352</v>
      </c>
    </row>
    <row r="192" spans="1:40" x14ac:dyDescent="0.25">
      <c r="A192" t="s">
        <v>407</v>
      </c>
      <c r="B192" t="s">
        <v>407</v>
      </c>
      <c r="C192" t="s">
        <v>407</v>
      </c>
      <c r="D192" t="s">
        <v>407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407</v>
      </c>
      <c r="T192" t="s">
        <v>407</v>
      </c>
      <c r="U192" t="s">
        <v>407</v>
      </c>
      <c r="V192" t="s">
        <v>407</v>
      </c>
      <c r="W192" t="s">
        <v>407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1118</v>
      </c>
      <c r="AD192" t="s">
        <v>1117</v>
      </c>
      <c r="AE192">
        <v>10</v>
      </c>
      <c r="AF192">
        <v>1</v>
      </c>
      <c r="AH192" t="s">
        <v>411</v>
      </c>
      <c r="AJ192" t="s">
        <v>41</v>
      </c>
      <c r="AK192" t="s">
        <v>119</v>
      </c>
      <c r="AM192">
        <v>2399</v>
      </c>
      <c r="AN192">
        <v>1826</v>
      </c>
    </row>
    <row r="193" spans="1:40" x14ac:dyDescent="0.25">
      <c r="A193" t="s">
        <v>407</v>
      </c>
      <c r="B193" t="s">
        <v>407</v>
      </c>
      <c r="C193" t="s">
        <v>407</v>
      </c>
      <c r="D193" t="s">
        <v>407</v>
      </c>
      <c r="E193" t="s">
        <v>407</v>
      </c>
      <c r="F193" t="s">
        <v>407</v>
      </c>
      <c r="G193" t="s">
        <v>407</v>
      </c>
      <c r="H193" t="s">
        <v>407</v>
      </c>
      <c r="I193" t="s">
        <v>407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407</v>
      </c>
      <c r="P193" t="s">
        <v>407</v>
      </c>
      <c r="Q193" t="s">
        <v>407</v>
      </c>
      <c r="R193" t="s">
        <v>407</v>
      </c>
      <c r="S193" t="s">
        <v>407</v>
      </c>
      <c r="T193" t="s">
        <v>407</v>
      </c>
      <c r="U193" t="s">
        <v>407</v>
      </c>
      <c r="V193" t="s">
        <v>407</v>
      </c>
      <c r="W193" t="s">
        <v>407</v>
      </c>
      <c r="X193" t="s">
        <v>407</v>
      </c>
      <c r="Y193" t="s">
        <v>407</v>
      </c>
      <c r="Z193" t="s">
        <v>407</v>
      </c>
      <c r="AA193" t="s">
        <v>407</v>
      </c>
      <c r="AB193" t="s">
        <v>407</v>
      </c>
      <c r="AC193" t="s">
        <v>1118</v>
      </c>
      <c r="AD193" t="s">
        <v>1117</v>
      </c>
      <c r="AE193">
        <v>10</v>
      </c>
      <c r="AF193">
        <v>2</v>
      </c>
      <c r="AH193" t="s">
        <v>415</v>
      </c>
      <c r="AJ193" t="s">
        <v>44</v>
      </c>
      <c r="AK193" t="s">
        <v>120</v>
      </c>
      <c r="AM193">
        <v>1557</v>
      </c>
      <c r="AN193">
        <v>1003</v>
      </c>
    </row>
    <row r="194" spans="1:40" x14ac:dyDescent="0.25">
      <c r="A194" t="s">
        <v>407</v>
      </c>
      <c r="B194" t="s">
        <v>407</v>
      </c>
      <c r="C194" t="s">
        <v>407</v>
      </c>
      <c r="D194" t="s">
        <v>407</v>
      </c>
      <c r="E194" t="s">
        <v>407</v>
      </c>
      <c r="F194" t="s">
        <v>407</v>
      </c>
      <c r="G194" t="s">
        <v>407</v>
      </c>
      <c r="H194" t="s">
        <v>407</v>
      </c>
      <c r="I194" t="s">
        <v>407</v>
      </c>
      <c r="J194" t="s">
        <v>407</v>
      </c>
      <c r="K194" t="s">
        <v>407</v>
      </c>
      <c r="L194" t="s">
        <v>407</v>
      </c>
      <c r="M194" t="s">
        <v>407</v>
      </c>
      <c r="N194" t="s">
        <v>407</v>
      </c>
      <c r="O194" t="s">
        <v>407</v>
      </c>
      <c r="P194" t="s">
        <v>407</v>
      </c>
      <c r="Q194" t="s">
        <v>407</v>
      </c>
      <c r="R194" t="s">
        <v>407</v>
      </c>
      <c r="S194" t="s">
        <v>407</v>
      </c>
      <c r="T194" t="s">
        <v>407</v>
      </c>
      <c r="U194" t="s">
        <v>407</v>
      </c>
      <c r="V194" t="s">
        <v>407</v>
      </c>
      <c r="W194" t="s">
        <v>407</v>
      </c>
      <c r="X194" t="s">
        <v>407</v>
      </c>
      <c r="Y194" t="s">
        <v>407</v>
      </c>
      <c r="Z194" t="s">
        <v>407</v>
      </c>
      <c r="AA194" t="s">
        <v>407</v>
      </c>
      <c r="AB194" t="s">
        <v>407</v>
      </c>
      <c r="AC194" t="s">
        <v>1118</v>
      </c>
      <c r="AD194" t="s">
        <v>1117</v>
      </c>
      <c r="AE194">
        <v>10</v>
      </c>
      <c r="AF194">
        <v>3</v>
      </c>
      <c r="AG194">
        <v>1</v>
      </c>
      <c r="AH194" t="s">
        <v>621</v>
      </c>
      <c r="AJ194" t="s">
        <v>157</v>
      </c>
      <c r="AK194" t="s">
        <v>114</v>
      </c>
      <c r="AM194">
        <v>4062</v>
      </c>
      <c r="AN194">
        <v>2978</v>
      </c>
    </row>
    <row r="195" spans="1:40" x14ac:dyDescent="0.25">
      <c r="A195" t="s">
        <v>407</v>
      </c>
      <c r="B195" t="s">
        <v>407</v>
      </c>
      <c r="C195" t="s">
        <v>407</v>
      </c>
      <c r="D195" t="s">
        <v>407</v>
      </c>
      <c r="E195" t="s">
        <v>407</v>
      </c>
      <c r="F195" t="s">
        <v>407</v>
      </c>
      <c r="G195" t="s">
        <v>407</v>
      </c>
      <c r="H195" t="s">
        <v>407</v>
      </c>
      <c r="I195" t="s">
        <v>407</v>
      </c>
      <c r="J195" t="s">
        <v>407</v>
      </c>
      <c r="K195" t="s">
        <v>407</v>
      </c>
      <c r="L195" t="s">
        <v>407</v>
      </c>
      <c r="M195" t="s">
        <v>407</v>
      </c>
      <c r="N195" t="s">
        <v>407</v>
      </c>
      <c r="O195" t="s">
        <v>407</v>
      </c>
      <c r="P195" t="s">
        <v>407</v>
      </c>
      <c r="Q195" t="s">
        <v>407</v>
      </c>
      <c r="R195" t="s">
        <v>407</v>
      </c>
      <c r="S195" t="s">
        <v>407</v>
      </c>
      <c r="T195" t="s">
        <v>407</v>
      </c>
      <c r="U195" t="s">
        <v>407</v>
      </c>
      <c r="V195" t="s">
        <v>407</v>
      </c>
      <c r="W195" t="s">
        <v>407</v>
      </c>
      <c r="X195" t="s">
        <v>407</v>
      </c>
      <c r="Y195" t="s">
        <v>407</v>
      </c>
      <c r="Z195" t="s">
        <v>407</v>
      </c>
      <c r="AA195" t="s">
        <v>407</v>
      </c>
      <c r="AB195" t="s">
        <v>407</v>
      </c>
      <c r="AC195" t="s">
        <v>1118</v>
      </c>
      <c r="AD195" t="s">
        <v>1117</v>
      </c>
      <c r="AE195">
        <v>10</v>
      </c>
      <c r="AF195">
        <v>4</v>
      </c>
      <c r="AG195">
        <v>3</v>
      </c>
      <c r="AH195" t="s">
        <v>410</v>
      </c>
      <c r="AJ195" t="s">
        <v>40</v>
      </c>
      <c r="AK195" t="s">
        <v>118</v>
      </c>
      <c r="AM195">
        <v>1184</v>
      </c>
      <c r="AN195">
        <v>927</v>
      </c>
    </row>
    <row r="196" spans="1:40" x14ac:dyDescent="0.25">
      <c r="A196" t="s">
        <v>407</v>
      </c>
      <c r="B196" t="s">
        <v>407</v>
      </c>
      <c r="C196" t="s">
        <v>407</v>
      </c>
      <c r="D196" t="s">
        <v>407</v>
      </c>
      <c r="E196" t="s">
        <v>407</v>
      </c>
      <c r="F196" t="s">
        <v>407</v>
      </c>
      <c r="G196" t="s">
        <v>407</v>
      </c>
      <c r="H196" t="s">
        <v>407</v>
      </c>
      <c r="I196" t="s">
        <v>407</v>
      </c>
      <c r="J196" t="s">
        <v>407</v>
      </c>
      <c r="K196" t="s">
        <v>407</v>
      </c>
      <c r="L196" t="s">
        <v>407</v>
      </c>
      <c r="M196" t="s">
        <v>407</v>
      </c>
      <c r="N196" t="s">
        <v>407</v>
      </c>
      <c r="O196" t="s">
        <v>407</v>
      </c>
      <c r="P196" t="s">
        <v>407</v>
      </c>
      <c r="Q196" t="s">
        <v>407</v>
      </c>
      <c r="R196" t="s">
        <v>407</v>
      </c>
      <c r="S196" t="s">
        <v>407</v>
      </c>
      <c r="T196" t="s">
        <v>407</v>
      </c>
      <c r="U196" t="s">
        <v>407</v>
      </c>
      <c r="V196" t="s">
        <v>407</v>
      </c>
      <c r="W196" t="s">
        <v>407</v>
      </c>
      <c r="X196" t="s">
        <v>407</v>
      </c>
      <c r="Y196" t="s">
        <v>407</v>
      </c>
      <c r="Z196" t="s">
        <v>407</v>
      </c>
      <c r="AA196" t="s">
        <v>407</v>
      </c>
      <c r="AB196" t="s">
        <v>407</v>
      </c>
      <c r="AC196" t="s">
        <v>1118</v>
      </c>
      <c r="AD196" t="s">
        <v>1117</v>
      </c>
      <c r="AE196">
        <v>10</v>
      </c>
      <c r="AF196">
        <v>5</v>
      </c>
      <c r="AH196" t="s">
        <v>415</v>
      </c>
      <c r="AJ196" t="s">
        <v>44</v>
      </c>
      <c r="AK196" t="s">
        <v>120</v>
      </c>
      <c r="AM196">
        <v>3070</v>
      </c>
      <c r="AN196">
        <v>2592</v>
      </c>
    </row>
    <row r="197" spans="1:40" x14ac:dyDescent="0.25">
      <c r="A197" t="s">
        <v>407</v>
      </c>
      <c r="B197" t="s">
        <v>407</v>
      </c>
      <c r="C197" t="s">
        <v>407</v>
      </c>
      <c r="D197" t="s">
        <v>407</v>
      </c>
      <c r="E197" t="s">
        <v>407</v>
      </c>
      <c r="F197" t="s">
        <v>407</v>
      </c>
      <c r="G197" t="s">
        <v>407</v>
      </c>
      <c r="H197" t="s">
        <v>407</v>
      </c>
      <c r="I197" t="s">
        <v>407</v>
      </c>
      <c r="J197" t="s">
        <v>407</v>
      </c>
      <c r="K197" t="s">
        <v>407</v>
      </c>
      <c r="L197" t="s">
        <v>407</v>
      </c>
      <c r="M197" t="s">
        <v>407</v>
      </c>
      <c r="N197" t="s">
        <v>407</v>
      </c>
      <c r="O197" t="s">
        <v>407</v>
      </c>
      <c r="P197" t="s">
        <v>407</v>
      </c>
      <c r="Q197" t="s">
        <v>407</v>
      </c>
      <c r="R197" t="s">
        <v>407</v>
      </c>
      <c r="S197" t="s">
        <v>407</v>
      </c>
      <c r="T197" t="s">
        <v>407</v>
      </c>
      <c r="U197" t="s">
        <v>407</v>
      </c>
      <c r="V197" t="s">
        <v>407</v>
      </c>
      <c r="W197" t="s">
        <v>407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1118</v>
      </c>
      <c r="AD197" t="s">
        <v>1117</v>
      </c>
      <c r="AE197">
        <v>10</v>
      </c>
      <c r="AF197">
        <v>6</v>
      </c>
      <c r="AH197" t="s">
        <v>408</v>
      </c>
      <c r="AJ197" t="s">
        <v>37</v>
      </c>
      <c r="AK197" t="s">
        <v>115</v>
      </c>
      <c r="AM197">
        <v>3495</v>
      </c>
      <c r="AN197">
        <v>717</v>
      </c>
    </row>
    <row r="198" spans="1:40" x14ac:dyDescent="0.25">
      <c r="A198" t="s">
        <v>407</v>
      </c>
      <c r="B198" t="s">
        <v>407</v>
      </c>
      <c r="C198" t="s">
        <v>407</v>
      </c>
      <c r="D198" t="s">
        <v>407</v>
      </c>
      <c r="E198" t="s">
        <v>407</v>
      </c>
      <c r="F198" t="s">
        <v>407</v>
      </c>
      <c r="G198" t="s">
        <v>407</v>
      </c>
      <c r="H198" t="s">
        <v>407</v>
      </c>
      <c r="I198" t="s">
        <v>407</v>
      </c>
      <c r="J198" t="s">
        <v>407</v>
      </c>
      <c r="K198" t="s">
        <v>407</v>
      </c>
      <c r="L198" t="s">
        <v>407</v>
      </c>
      <c r="M198" t="s">
        <v>407</v>
      </c>
      <c r="N198" t="s">
        <v>407</v>
      </c>
      <c r="O198" t="s">
        <v>407</v>
      </c>
      <c r="P198" t="s">
        <v>407</v>
      </c>
      <c r="Q198" t="s">
        <v>407</v>
      </c>
      <c r="R198" t="s">
        <v>407</v>
      </c>
      <c r="S198" t="s">
        <v>407</v>
      </c>
      <c r="T198" t="s">
        <v>407</v>
      </c>
      <c r="U198" t="s">
        <v>407</v>
      </c>
      <c r="V198" t="s">
        <v>407</v>
      </c>
      <c r="W198" t="s">
        <v>407</v>
      </c>
      <c r="X198" t="s">
        <v>407</v>
      </c>
      <c r="Y198" t="s">
        <v>407</v>
      </c>
      <c r="Z198" t="s">
        <v>407</v>
      </c>
      <c r="AA198" t="s">
        <v>407</v>
      </c>
      <c r="AB198" t="s">
        <v>407</v>
      </c>
      <c r="AC198" t="s">
        <v>1118</v>
      </c>
      <c r="AD198" t="s">
        <v>1117</v>
      </c>
      <c r="AE198">
        <v>10</v>
      </c>
      <c r="AF198">
        <v>7</v>
      </c>
      <c r="AH198" t="s">
        <v>415</v>
      </c>
      <c r="AJ198" t="s">
        <v>44</v>
      </c>
      <c r="AK198" t="s">
        <v>120</v>
      </c>
      <c r="AM198">
        <v>1971</v>
      </c>
      <c r="AN198">
        <v>1372</v>
      </c>
    </row>
    <row r="199" spans="1:40" x14ac:dyDescent="0.25">
      <c r="A199" t="s">
        <v>407</v>
      </c>
      <c r="B199" t="s">
        <v>407</v>
      </c>
      <c r="C199" t="s">
        <v>407</v>
      </c>
      <c r="D199" t="s">
        <v>407</v>
      </c>
      <c r="E199" t="s">
        <v>407</v>
      </c>
      <c r="F199" t="s">
        <v>407</v>
      </c>
      <c r="G199" t="s">
        <v>407</v>
      </c>
      <c r="H199" t="s">
        <v>407</v>
      </c>
      <c r="I199" t="s">
        <v>407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407</v>
      </c>
      <c r="Q199" t="s">
        <v>407</v>
      </c>
      <c r="R199" t="s">
        <v>407</v>
      </c>
      <c r="S199" t="s">
        <v>407</v>
      </c>
      <c r="T199" t="s">
        <v>407</v>
      </c>
      <c r="U199" t="s">
        <v>407</v>
      </c>
      <c r="V199" t="s">
        <v>407</v>
      </c>
      <c r="W199" t="s">
        <v>407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1118</v>
      </c>
      <c r="AD199" t="s">
        <v>1117</v>
      </c>
      <c r="AE199">
        <v>10</v>
      </c>
      <c r="AF199">
        <v>8</v>
      </c>
      <c r="AH199" t="s">
        <v>416</v>
      </c>
      <c r="AJ199" t="s">
        <v>46</v>
      </c>
      <c r="AK199" t="s">
        <v>115</v>
      </c>
      <c r="AM199">
        <v>1237</v>
      </c>
      <c r="AN199">
        <v>3093</v>
      </c>
    </row>
    <row r="200" spans="1:40" x14ac:dyDescent="0.25">
      <c r="A200" t="s">
        <v>407</v>
      </c>
      <c r="B200" t="s">
        <v>407</v>
      </c>
      <c r="C200" t="s">
        <v>407</v>
      </c>
      <c r="D200" t="s">
        <v>407</v>
      </c>
      <c r="E200" t="s">
        <v>407</v>
      </c>
      <c r="F200" t="s">
        <v>407</v>
      </c>
      <c r="G200" t="s">
        <v>407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1118</v>
      </c>
      <c r="AD200" t="s">
        <v>1117</v>
      </c>
      <c r="AE200">
        <v>10</v>
      </c>
      <c r="AF200">
        <v>9</v>
      </c>
      <c r="AH200" t="s">
        <v>408</v>
      </c>
      <c r="AJ200" t="s">
        <v>37</v>
      </c>
      <c r="AK200" t="s">
        <v>115</v>
      </c>
      <c r="AM200">
        <v>3701</v>
      </c>
      <c r="AN200">
        <v>458</v>
      </c>
    </row>
    <row r="201" spans="1:40" x14ac:dyDescent="0.25">
      <c r="A201" t="s">
        <v>407</v>
      </c>
      <c r="B201" t="s">
        <v>407</v>
      </c>
      <c r="C201" t="s">
        <v>407</v>
      </c>
      <c r="D201" t="s">
        <v>407</v>
      </c>
      <c r="E201" t="s">
        <v>407</v>
      </c>
      <c r="F201" t="s">
        <v>407</v>
      </c>
      <c r="G201" t="s">
        <v>407</v>
      </c>
      <c r="H201" t="s">
        <v>407</v>
      </c>
      <c r="I201" t="s">
        <v>407</v>
      </c>
      <c r="J201" t="s">
        <v>407</v>
      </c>
      <c r="K201" t="s">
        <v>407</v>
      </c>
      <c r="L201" t="s">
        <v>407</v>
      </c>
      <c r="M201" t="s">
        <v>407</v>
      </c>
      <c r="N201" t="s">
        <v>407</v>
      </c>
      <c r="O201" t="s">
        <v>407</v>
      </c>
      <c r="P201" t="s">
        <v>407</v>
      </c>
      <c r="Q201" t="s">
        <v>407</v>
      </c>
      <c r="R201" t="s">
        <v>407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t="s">
        <v>407</v>
      </c>
      <c r="Z201" t="s">
        <v>407</v>
      </c>
      <c r="AA201" t="s">
        <v>407</v>
      </c>
      <c r="AB201" t="s">
        <v>407</v>
      </c>
      <c r="AC201" t="s">
        <v>1118</v>
      </c>
      <c r="AD201" t="s">
        <v>1117</v>
      </c>
      <c r="AE201">
        <v>10</v>
      </c>
      <c r="AF201">
        <v>10</v>
      </c>
      <c r="AH201" t="s">
        <v>415</v>
      </c>
      <c r="AJ201" t="s">
        <v>44</v>
      </c>
      <c r="AK201" t="s">
        <v>120</v>
      </c>
      <c r="AM201">
        <v>3391</v>
      </c>
      <c r="AN201">
        <v>3177</v>
      </c>
    </row>
    <row r="202" spans="1:40" x14ac:dyDescent="0.25">
      <c r="A202" t="s">
        <v>407</v>
      </c>
      <c r="B202" t="s">
        <v>407</v>
      </c>
      <c r="C202" t="s">
        <v>407</v>
      </c>
      <c r="D202" t="s">
        <v>407</v>
      </c>
      <c r="E202" t="s">
        <v>407</v>
      </c>
      <c r="F202" t="s">
        <v>407</v>
      </c>
      <c r="G202" t="s">
        <v>407</v>
      </c>
      <c r="H202" t="s">
        <v>407</v>
      </c>
      <c r="I202" t="s">
        <v>407</v>
      </c>
      <c r="J202" t="s">
        <v>407</v>
      </c>
      <c r="K202" t="s">
        <v>407</v>
      </c>
      <c r="L202" t="s">
        <v>407</v>
      </c>
      <c r="M202" t="s">
        <v>407</v>
      </c>
      <c r="N202" t="s">
        <v>407</v>
      </c>
      <c r="O202" t="s">
        <v>407</v>
      </c>
      <c r="P202" t="s">
        <v>407</v>
      </c>
      <c r="Q202" t="s">
        <v>407</v>
      </c>
      <c r="R202" t="s">
        <v>407</v>
      </c>
      <c r="S202" t="s">
        <v>407</v>
      </c>
      <c r="T202" t="s">
        <v>407</v>
      </c>
      <c r="U202" t="s">
        <v>407</v>
      </c>
      <c r="V202" t="s">
        <v>407</v>
      </c>
      <c r="W202" t="s">
        <v>407</v>
      </c>
      <c r="X202" t="s">
        <v>407</v>
      </c>
      <c r="Y202" t="s">
        <v>407</v>
      </c>
      <c r="Z202" t="s">
        <v>407</v>
      </c>
      <c r="AA202" t="s">
        <v>407</v>
      </c>
      <c r="AB202" t="s">
        <v>407</v>
      </c>
      <c r="AC202" t="s">
        <v>1120</v>
      </c>
      <c r="AD202" t="s">
        <v>1119</v>
      </c>
      <c r="AE202">
        <v>10</v>
      </c>
      <c r="AF202">
        <v>1</v>
      </c>
      <c r="AH202" t="s">
        <v>415</v>
      </c>
      <c r="AJ202" t="s">
        <v>44</v>
      </c>
      <c r="AK202" t="s">
        <v>120</v>
      </c>
      <c r="AM202">
        <v>3867</v>
      </c>
      <c r="AN202">
        <v>633</v>
      </c>
    </row>
    <row r="203" spans="1:40" x14ac:dyDescent="0.25">
      <c r="A203" t="s">
        <v>407</v>
      </c>
      <c r="B203" t="s">
        <v>407</v>
      </c>
      <c r="C203" t="s">
        <v>407</v>
      </c>
      <c r="D203" t="s">
        <v>407</v>
      </c>
      <c r="E203" t="s">
        <v>407</v>
      </c>
      <c r="F203" t="s">
        <v>407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407</v>
      </c>
      <c r="P203" t="s">
        <v>407</v>
      </c>
      <c r="Q203" t="s">
        <v>407</v>
      </c>
      <c r="R203" t="s">
        <v>407</v>
      </c>
      <c r="S203" t="s">
        <v>407</v>
      </c>
      <c r="T203" t="s">
        <v>407</v>
      </c>
      <c r="U203" t="s">
        <v>407</v>
      </c>
      <c r="V203" t="s">
        <v>407</v>
      </c>
      <c r="W203" t="s">
        <v>407</v>
      </c>
      <c r="X203" t="s">
        <v>407</v>
      </c>
      <c r="Y203" t="s">
        <v>407</v>
      </c>
      <c r="Z203" t="s">
        <v>407</v>
      </c>
      <c r="AA203" t="s">
        <v>407</v>
      </c>
      <c r="AB203" t="s">
        <v>407</v>
      </c>
      <c r="AC203" t="s">
        <v>1120</v>
      </c>
      <c r="AD203" t="s">
        <v>1119</v>
      </c>
      <c r="AE203">
        <v>10</v>
      </c>
      <c r="AF203">
        <v>2</v>
      </c>
      <c r="AH203" t="s">
        <v>415</v>
      </c>
      <c r="AJ203" t="s">
        <v>44</v>
      </c>
      <c r="AK203" t="s">
        <v>120</v>
      </c>
      <c r="AM203">
        <v>1445</v>
      </c>
      <c r="AN203">
        <v>1707</v>
      </c>
    </row>
    <row r="204" spans="1:40" x14ac:dyDescent="0.25">
      <c r="A204" t="s">
        <v>407</v>
      </c>
      <c r="B204" t="s">
        <v>407</v>
      </c>
      <c r="C204" t="s">
        <v>407</v>
      </c>
      <c r="D204" t="s">
        <v>407</v>
      </c>
      <c r="E204" t="s">
        <v>407</v>
      </c>
      <c r="F204" t="s">
        <v>407</v>
      </c>
      <c r="G204" t="s">
        <v>407</v>
      </c>
      <c r="H204" t="s">
        <v>407</v>
      </c>
      <c r="I204" t="s">
        <v>407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407</v>
      </c>
      <c r="P204" t="s">
        <v>407</v>
      </c>
      <c r="Q204" t="s">
        <v>407</v>
      </c>
      <c r="R204" t="s">
        <v>407</v>
      </c>
      <c r="S204" t="s">
        <v>407</v>
      </c>
      <c r="T204" t="s">
        <v>407</v>
      </c>
      <c r="U204" t="s">
        <v>407</v>
      </c>
      <c r="V204" t="s">
        <v>407</v>
      </c>
      <c r="W204" t="s">
        <v>407</v>
      </c>
      <c r="X204" t="s">
        <v>407</v>
      </c>
      <c r="Y204" t="s">
        <v>407</v>
      </c>
      <c r="Z204" t="s">
        <v>407</v>
      </c>
      <c r="AA204" t="s">
        <v>407</v>
      </c>
      <c r="AB204" t="s">
        <v>407</v>
      </c>
      <c r="AC204" t="s">
        <v>1120</v>
      </c>
      <c r="AD204" t="s">
        <v>1119</v>
      </c>
      <c r="AE204">
        <v>10</v>
      </c>
      <c r="AF204">
        <v>3</v>
      </c>
      <c r="AH204" t="s">
        <v>408</v>
      </c>
      <c r="AJ204" t="s">
        <v>37</v>
      </c>
      <c r="AK204" t="s">
        <v>115</v>
      </c>
      <c r="AM204">
        <v>2380</v>
      </c>
      <c r="AN204">
        <v>387</v>
      </c>
    </row>
    <row r="205" spans="1:40" x14ac:dyDescent="0.25">
      <c r="A205" t="s">
        <v>407</v>
      </c>
      <c r="B205" t="s">
        <v>407</v>
      </c>
      <c r="C205" t="s">
        <v>407</v>
      </c>
      <c r="D205" t="s">
        <v>407</v>
      </c>
      <c r="E205" t="s">
        <v>407</v>
      </c>
      <c r="F205" t="s">
        <v>407</v>
      </c>
      <c r="G205" t="s">
        <v>407</v>
      </c>
      <c r="H205" t="s">
        <v>407</v>
      </c>
      <c r="I205" t="s">
        <v>407</v>
      </c>
      <c r="J205" t="s">
        <v>407</v>
      </c>
      <c r="K205" t="s">
        <v>407</v>
      </c>
      <c r="L205" t="s">
        <v>407</v>
      </c>
      <c r="M205" t="s">
        <v>407</v>
      </c>
      <c r="N205" t="s">
        <v>407</v>
      </c>
      <c r="O205" t="s">
        <v>407</v>
      </c>
      <c r="P205" t="s">
        <v>407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V205" t="s">
        <v>407</v>
      </c>
      <c r="W205" t="s">
        <v>407</v>
      </c>
      <c r="X205" t="s">
        <v>407</v>
      </c>
      <c r="Y205" t="s">
        <v>407</v>
      </c>
      <c r="Z205" t="s">
        <v>407</v>
      </c>
      <c r="AA205" t="s">
        <v>407</v>
      </c>
      <c r="AB205" t="s">
        <v>407</v>
      </c>
      <c r="AC205" t="s">
        <v>1120</v>
      </c>
      <c r="AD205" t="s">
        <v>1119</v>
      </c>
      <c r="AE205">
        <v>10</v>
      </c>
      <c r="AF205">
        <v>4</v>
      </c>
      <c r="AH205" t="s">
        <v>408</v>
      </c>
      <c r="AJ205" t="s">
        <v>37</v>
      </c>
      <c r="AK205" t="s">
        <v>115</v>
      </c>
      <c r="AM205">
        <v>4027</v>
      </c>
      <c r="AN205">
        <v>268</v>
      </c>
    </row>
    <row r="206" spans="1:40" x14ac:dyDescent="0.25">
      <c r="A206" t="s">
        <v>407</v>
      </c>
      <c r="B206" t="s">
        <v>407</v>
      </c>
      <c r="C206" t="s">
        <v>407</v>
      </c>
      <c r="D206" t="s">
        <v>407</v>
      </c>
      <c r="E206" t="s">
        <v>407</v>
      </c>
      <c r="F206" t="s">
        <v>407</v>
      </c>
      <c r="G206" t="s">
        <v>407</v>
      </c>
      <c r="H206" t="s">
        <v>407</v>
      </c>
      <c r="I206" t="s">
        <v>407</v>
      </c>
      <c r="J206" t="s">
        <v>407</v>
      </c>
      <c r="K206" t="s">
        <v>407</v>
      </c>
      <c r="L206" t="s">
        <v>407</v>
      </c>
      <c r="M206" t="s">
        <v>407</v>
      </c>
      <c r="N206" t="s">
        <v>407</v>
      </c>
      <c r="O206" t="s">
        <v>407</v>
      </c>
      <c r="P206" t="s">
        <v>407</v>
      </c>
      <c r="Q206" t="s">
        <v>407</v>
      </c>
      <c r="R206" t="s">
        <v>407</v>
      </c>
      <c r="S206" t="s">
        <v>407</v>
      </c>
      <c r="T206" t="s">
        <v>407</v>
      </c>
      <c r="U206" t="s">
        <v>407</v>
      </c>
      <c r="V206" t="s">
        <v>407</v>
      </c>
      <c r="W206" t="s">
        <v>407</v>
      </c>
      <c r="X206" t="s">
        <v>407</v>
      </c>
      <c r="Y206" t="s">
        <v>407</v>
      </c>
      <c r="Z206" t="s">
        <v>407</v>
      </c>
      <c r="AA206" t="s">
        <v>407</v>
      </c>
      <c r="AB206" t="s">
        <v>407</v>
      </c>
      <c r="AC206" t="s">
        <v>1120</v>
      </c>
      <c r="AD206" t="s">
        <v>1119</v>
      </c>
      <c r="AE206">
        <v>10</v>
      </c>
      <c r="AF206">
        <v>5</v>
      </c>
      <c r="AG206">
        <v>3</v>
      </c>
      <c r="AH206" t="s">
        <v>410</v>
      </c>
      <c r="AJ206" t="s">
        <v>40</v>
      </c>
      <c r="AK206" t="s">
        <v>118</v>
      </c>
      <c r="AM206">
        <v>1905</v>
      </c>
      <c r="AN206">
        <v>194</v>
      </c>
    </row>
    <row r="207" spans="1:40" x14ac:dyDescent="0.25">
      <c r="A207" t="s">
        <v>407</v>
      </c>
      <c r="B207" t="s">
        <v>407</v>
      </c>
      <c r="C207" t="s">
        <v>407</v>
      </c>
      <c r="D207" t="s">
        <v>407</v>
      </c>
      <c r="E207" t="s">
        <v>407</v>
      </c>
      <c r="F207" t="s">
        <v>407</v>
      </c>
      <c r="G207" t="s">
        <v>407</v>
      </c>
      <c r="H207" t="s">
        <v>407</v>
      </c>
      <c r="I207" t="s">
        <v>407</v>
      </c>
      <c r="J207" t="s">
        <v>407</v>
      </c>
      <c r="K207" t="s">
        <v>407</v>
      </c>
      <c r="L207" t="s">
        <v>407</v>
      </c>
      <c r="M207" t="s">
        <v>407</v>
      </c>
      <c r="N207" t="s">
        <v>407</v>
      </c>
      <c r="O207" t="s">
        <v>407</v>
      </c>
      <c r="P207" t="s">
        <v>407</v>
      </c>
      <c r="Q207" t="s">
        <v>407</v>
      </c>
      <c r="R207" t="s">
        <v>407</v>
      </c>
      <c r="S207" t="s">
        <v>407</v>
      </c>
      <c r="T207" t="s">
        <v>407</v>
      </c>
      <c r="U207" t="s">
        <v>407</v>
      </c>
      <c r="V207" t="s">
        <v>407</v>
      </c>
      <c r="W207" t="s">
        <v>407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1120</v>
      </c>
      <c r="AD207" t="s">
        <v>1119</v>
      </c>
      <c r="AE207">
        <v>10</v>
      </c>
      <c r="AF207">
        <v>6</v>
      </c>
      <c r="AH207" t="s">
        <v>408</v>
      </c>
      <c r="AJ207" t="s">
        <v>37</v>
      </c>
      <c r="AK207" t="s">
        <v>115</v>
      </c>
      <c r="AM207">
        <v>1673</v>
      </c>
      <c r="AN207">
        <v>876</v>
      </c>
    </row>
    <row r="208" spans="1:40" x14ac:dyDescent="0.25">
      <c r="A208" t="s">
        <v>407</v>
      </c>
      <c r="B208" t="s">
        <v>407</v>
      </c>
      <c r="C208" t="s">
        <v>407</v>
      </c>
      <c r="D208" t="s">
        <v>407</v>
      </c>
      <c r="E208" t="s">
        <v>407</v>
      </c>
      <c r="F208" t="s">
        <v>407</v>
      </c>
      <c r="G208" t="s">
        <v>407</v>
      </c>
      <c r="H208" t="s">
        <v>407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407</v>
      </c>
      <c r="O208" t="s">
        <v>407</v>
      </c>
      <c r="P208" t="s">
        <v>407</v>
      </c>
      <c r="Q208" t="s">
        <v>407</v>
      </c>
      <c r="R208" t="s">
        <v>407</v>
      </c>
      <c r="S208" t="s">
        <v>407</v>
      </c>
      <c r="T208" t="s">
        <v>407</v>
      </c>
      <c r="U208" t="s">
        <v>407</v>
      </c>
      <c r="V208" t="s">
        <v>407</v>
      </c>
      <c r="W208" t="s">
        <v>407</v>
      </c>
      <c r="X208" t="s">
        <v>407</v>
      </c>
      <c r="Y208" t="s">
        <v>407</v>
      </c>
      <c r="Z208" t="s">
        <v>407</v>
      </c>
      <c r="AA208" t="s">
        <v>407</v>
      </c>
      <c r="AB208" t="s">
        <v>407</v>
      </c>
      <c r="AC208" t="s">
        <v>1120</v>
      </c>
      <c r="AD208" t="s">
        <v>1119</v>
      </c>
      <c r="AE208">
        <v>10</v>
      </c>
      <c r="AF208">
        <v>7</v>
      </c>
      <c r="AH208" t="s">
        <v>408</v>
      </c>
      <c r="AJ208" t="s">
        <v>37</v>
      </c>
      <c r="AK208" t="s">
        <v>115</v>
      </c>
      <c r="AM208">
        <v>2455</v>
      </c>
      <c r="AN208">
        <v>2287</v>
      </c>
    </row>
    <row r="209" spans="1:40" x14ac:dyDescent="0.25">
      <c r="A209" t="s">
        <v>407</v>
      </c>
      <c r="B209" t="s">
        <v>407</v>
      </c>
      <c r="C209" t="s">
        <v>407</v>
      </c>
      <c r="D209" t="s">
        <v>407</v>
      </c>
      <c r="E209" t="s">
        <v>407</v>
      </c>
      <c r="F209" t="s">
        <v>407</v>
      </c>
      <c r="G209" t="s">
        <v>407</v>
      </c>
      <c r="H209" t="s">
        <v>407</v>
      </c>
      <c r="I209" t="s">
        <v>407</v>
      </c>
      <c r="J209" t="s">
        <v>407</v>
      </c>
      <c r="K209" t="s">
        <v>407</v>
      </c>
      <c r="L209" t="s">
        <v>407</v>
      </c>
      <c r="M209" t="s">
        <v>407</v>
      </c>
      <c r="N209" t="s">
        <v>407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407</v>
      </c>
      <c r="V209" t="s">
        <v>407</v>
      </c>
      <c r="W209" t="s">
        <v>407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1120</v>
      </c>
      <c r="AD209" t="s">
        <v>1119</v>
      </c>
      <c r="AE209">
        <v>10</v>
      </c>
      <c r="AF209">
        <v>8</v>
      </c>
      <c r="AH209" t="s">
        <v>408</v>
      </c>
      <c r="AJ209" t="s">
        <v>37</v>
      </c>
      <c r="AK209" t="s">
        <v>115</v>
      </c>
      <c r="AM209">
        <v>3831</v>
      </c>
      <c r="AN209">
        <v>1129</v>
      </c>
    </row>
    <row r="210" spans="1:40" x14ac:dyDescent="0.25">
      <c r="A210" t="s">
        <v>407</v>
      </c>
      <c r="B210" t="s">
        <v>407</v>
      </c>
      <c r="C210" t="s">
        <v>407</v>
      </c>
      <c r="D210" t="s">
        <v>407</v>
      </c>
      <c r="E210" t="s">
        <v>407</v>
      </c>
      <c r="F210" t="s">
        <v>407</v>
      </c>
      <c r="G210" t="s">
        <v>407</v>
      </c>
      <c r="H210" t="s">
        <v>407</v>
      </c>
      <c r="I210" t="s">
        <v>407</v>
      </c>
      <c r="J210" t="s">
        <v>407</v>
      </c>
      <c r="K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407</v>
      </c>
      <c r="S210" t="s">
        <v>407</v>
      </c>
      <c r="T210" t="s">
        <v>407</v>
      </c>
      <c r="U210" t="s">
        <v>407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1120</v>
      </c>
      <c r="AD210" t="s">
        <v>1119</v>
      </c>
      <c r="AE210">
        <v>10</v>
      </c>
      <c r="AF210">
        <v>9</v>
      </c>
      <c r="AH210" t="s">
        <v>415</v>
      </c>
      <c r="AJ210" t="s">
        <v>44</v>
      </c>
      <c r="AK210" t="s">
        <v>120</v>
      </c>
      <c r="AM210">
        <v>994</v>
      </c>
      <c r="AN210">
        <v>1401</v>
      </c>
    </row>
    <row r="211" spans="1:40" x14ac:dyDescent="0.25">
      <c r="A211" t="s">
        <v>407</v>
      </c>
      <c r="B211" t="s">
        <v>407</v>
      </c>
      <c r="C211" t="s">
        <v>407</v>
      </c>
      <c r="D211" t="s">
        <v>407</v>
      </c>
      <c r="E211" t="s">
        <v>407</v>
      </c>
      <c r="F211" t="s">
        <v>407</v>
      </c>
      <c r="G211" t="s">
        <v>407</v>
      </c>
      <c r="H211" t="s">
        <v>407</v>
      </c>
      <c r="I211" t="s">
        <v>407</v>
      </c>
      <c r="J211" t="s">
        <v>407</v>
      </c>
      <c r="K211" t="s">
        <v>407</v>
      </c>
      <c r="L211" t="s">
        <v>407</v>
      </c>
      <c r="M211" t="s">
        <v>407</v>
      </c>
      <c r="N211" t="s">
        <v>407</v>
      </c>
      <c r="O211" t="s">
        <v>407</v>
      </c>
      <c r="P211" t="s">
        <v>407</v>
      </c>
      <c r="Q211" t="s">
        <v>407</v>
      </c>
      <c r="R211" t="s">
        <v>407</v>
      </c>
      <c r="S211" t="s">
        <v>407</v>
      </c>
      <c r="T211" t="s">
        <v>407</v>
      </c>
      <c r="U211" t="s">
        <v>407</v>
      </c>
      <c r="V211" t="s">
        <v>407</v>
      </c>
      <c r="W211" t="s">
        <v>407</v>
      </c>
      <c r="X211" t="s">
        <v>407</v>
      </c>
      <c r="Y211" t="s">
        <v>407</v>
      </c>
      <c r="Z211" t="s">
        <v>407</v>
      </c>
      <c r="AA211" t="s">
        <v>407</v>
      </c>
      <c r="AB211" t="s">
        <v>407</v>
      </c>
      <c r="AC211" t="s">
        <v>1120</v>
      </c>
      <c r="AD211" t="s">
        <v>1119</v>
      </c>
      <c r="AE211">
        <v>10</v>
      </c>
      <c r="AF211">
        <v>10</v>
      </c>
      <c r="AH211" t="s">
        <v>408</v>
      </c>
      <c r="AJ211" t="s">
        <v>37</v>
      </c>
      <c r="AK211" t="s">
        <v>115</v>
      </c>
      <c r="AM211">
        <v>1554</v>
      </c>
      <c r="AN211">
        <v>800</v>
      </c>
    </row>
    <row r="212" spans="1:40" x14ac:dyDescent="0.25">
      <c r="A212" t="s">
        <v>407</v>
      </c>
      <c r="B212" t="s">
        <v>407</v>
      </c>
      <c r="C212" t="s">
        <v>407</v>
      </c>
      <c r="D212" t="s">
        <v>407</v>
      </c>
      <c r="E212" t="s">
        <v>407</v>
      </c>
      <c r="F212" t="s">
        <v>407</v>
      </c>
      <c r="G212" t="s">
        <v>407</v>
      </c>
      <c r="H212" t="s">
        <v>407</v>
      </c>
      <c r="I212" t="s">
        <v>407</v>
      </c>
      <c r="J212" t="s">
        <v>407</v>
      </c>
      <c r="K212" t="s">
        <v>407</v>
      </c>
      <c r="L212" t="s">
        <v>407</v>
      </c>
      <c r="M212" t="s">
        <v>407</v>
      </c>
      <c r="N212" t="s">
        <v>407</v>
      </c>
      <c r="O212" t="s">
        <v>407</v>
      </c>
      <c r="P212" t="s">
        <v>407</v>
      </c>
      <c r="Q212" t="s">
        <v>407</v>
      </c>
      <c r="R212" t="s">
        <v>407</v>
      </c>
      <c r="S212" t="s">
        <v>407</v>
      </c>
      <c r="T212" t="s">
        <v>407</v>
      </c>
      <c r="U212" t="s">
        <v>407</v>
      </c>
      <c r="V212" t="s">
        <v>407</v>
      </c>
      <c r="W212" t="s">
        <v>407</v>
      </c>
      <c r="X212" t="s">
        <v>407</v>
      </c>
      <c r="Y212" t="s">
        <v>407</v>
      </c>
      <c r="Z212" t="s">
        <v>407</v>
      </c>
      <c r="AA212" t="s">
        <v>407</v>
      </c>
      <c r="AB212" t="s">
        <v>407</v>
      </c>
      <c r="AC212" t="s">
        <v>1122</v>
      </c>
      <c r="AD212" t="s">
        <v>1121</v>
      </c>
      <c r="AE212">
        <v>10</v>
      </c>
      <c r="AF212">
        <v>1</v>
      </c>
      <c r="AH212" t="s">
        <v>408</v>
      </c>
      <c r="AJ212" t="s">
        <v>37</v>
      </c>
      <c r="AK212" t="s">
        <v>115</v>
      </c>
      <c r="AM212">
        <v>1609</v>
      </c>
      <c r="AN212">
        <v>949</v>
      </c>
    </row>
    <row r="213" spans="1:40" x14ac:dyDescent="0.25">
      <c r="A213" t="s">
        <v>407</v>
      </c>
      <c r="B213" t="s">
        <v>407</v>
      </c>
      <c r="C213" t="s">
        <v>407</v>
      </c>
      <c r="D213" t="s">
        <v>407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407</v>
      </c>
      <c r="U213" t="s">
        <v>407</v>
      </c>
      <c r="V213" t="s">
        <v>407</v>
      </c>
      <c r="W213" t="s">
        <v>407</v>
      </c>
      <c r="X213" t="s">
        <v>407</v>
      </c>
      <c r="Y213" t="s">
        <v>407</v>
      </c>
      <c r="Z213" t="s">
        <v>407</v>
      </c>
      <c r="AA213" t="s">
        <v>407</v>
      </c>
      <c r="AB213" t="s">
        <v>407</v>
      </c>
      <c r="AC213" t="s">
        <v>1122</v>
      </c>
      <c r="AD213" t="s">
        <v>1121</v>
      </c>
      <c r="AE213">
        <v>10</v>
      </c>
      <c r="AF213">
        <v>2</v>
      </c>
      <c r="AH213" t="s">
        <v>408</v>
      </c>
      <c r="AJ213" t="s">
        <v>37</v>
      </c>
      <c r="AK213" t="s">
        <v>115</v>
      </c>
      <c r="AM213">
        <v>3093</v>
      </c>
      <c r="AN213">
        <v>954</v>
      </c>
    </row>
    <row r="214" spans="1:40" x14ac:dyDescent="0.25">
      <c r="A214" t="s">
        <v>407</v>
      </c>
      <c r="B214" t="s">
        <v>407</v>
      </c>
      <c r="C214" t="s">
        <v>407</v>
      </c>
      <c r="D214" t="s">
        <v>407</v>
      </c>
      <c r="E214" t="s">
        <v>407</v>
      </c>
      <c r="F214" t="s">
        <v>407</v>
      </c>
      <c r="G214" t="s">
        <v>407</v>
      </c>
      <c r="H214" t="s">
        <v>407</v>
      </c>
      <c r="I214" t="s">
        <v>407</v>
      </c>
      <c r="J214" t="s">
        <v>407</v>
      </c>
      <c r="K214" t="s">
        <v>407</v>
      </c>
      <c r="L214" t="s">
        <v>407</v>
      </c>
      <c r="M214" t="s">
        <v>407</v>
      </c>
      <c r="N214" t="s">
        <v>407</v>
      </c>
      <c r="O214" t="s">
        <v>407</v>
      </c>
      <c r="P214" t="s">
        <v>407</v>
      </c>
      <c r="Q214" t="s">
        <v>407</v>
      </c>
      <c r="R214" t="s">
        <v>407</v>
      </c>
      <c r="S214" t="s">
        <v>407</v>
      </c>
      <c r="T214" t="s">
        <v>407</v>
      </c>
      <c r="U214" t="s">
        <v>407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1122</v>
      </c>
      <c r="AD214" t="s">
        <v>1121</v>
      </c>
      <c r="AE214">
        <v>10</v>
      </c>
      <c r="AF214">
        <v>3</v>
      </c>
      <c r="AH214" t="s">
        <v>408</v>
      </c>
      <c r="AJ214" t="s">
        <v>37</v>
      </c>
      <c r="AK214" t="s">
        <v>115</v>
      </c>
      <c r="AM214">
        <v>2556</v>
      </c>
      <c r="AN214">
        <v>2966</v>
      </c>
    </row>
    <row r="215" spans="1:40" x14ac:dyDescent="0.25">
      <c r="A215" t="s">
        <v>407</v>
      </c>
      <c r="B215" t="s">
        <v>407</v>
      </c>
      <c r="C215" t="s">
        <v>407</v>
      </c>
      <c r="D215" t="s">
        <v>407</v>
      </c>
      <c r="E215" t="s">
        <v>407</v>
      </c>
      <c r="F215" t="s">
        <v>407</v>
      </c>
      <c r="G215" t="s">
        <v>407</v>
      </c>
      <c r="H215" t="s">
        <v>407</v>
      </c>
      <c r="I215" t="s">
        <v>407</v>
      </c>
      <c r="J215" t="s">
        <v>407</v>
      </c>
      <c r="K215" t="s">
        <v>407</v>
      </c>
      <c r="L215" t="s">
        <v>407</v>
      </c>
      <c r="M215" t="s">
        <v>407</v>
      </c>
      <c r="N215" t="s">
        <v>407</v>
      </c>
      <c r="O215" t="s">
        <v>407</v>
      </c>
      <c r="P215" t="s">
        <v>407</v>
      </c>
      <c r="Q215" t="s">
        <v>407</v>
      </c>
      <c r="R215" t="s">
        <v>407</v>
      </c>
      <c r="S215" t="s">
        <v>407</v>
      </c>
      <c r="T215" t="s">
        <v>407</v>
      </c>
      <c r="U215" t="s">
        <v>407</v>
      </c>
      <c r="V215" t="s">
        <v>407</v>
      </c>
      <c r="W215" t="s">
        <v>407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1122</v>
      </c>
      <c r="AD215" t="s">
        <v>1121</v>
      </c>
      <c r="AE215">
        <v>10</v>
      </c>
      <c r="AF215">
        <v>4</v>
      </c>
      <c r="AH215" t="s">
        <v>408</v>
      </c>
      <c r="AJ215" t="s">
        <v>37</v>
      </c>
      <c r="AK215" t="s">
        <v>115</v>
      </c>
      <c r="AM215">
        <v>2106</v>
      </c>
      <c r="AN215">
        <v>2518</v>
      </c>
    </row>
    <row r="216" spans="1:40" x14ac:dyDescent="0.25">
      <c r="A216" t="s">
        <v>407</v>
      </c>
      <c r="B216" t="s">
        <v>407</v>
      </c>
      <c r="C216" t="s">
        <v>407</v>
      </c>
      <c r="D216" t="s">
        <v>407</v>
      </c>
      <c r="E216" t="s">
        <v>407</v>
      </c>
      <c r="F216" t="s">
        <v>407</v>
      </c>
      <c r="G216" t="s">
        <v>407</v>
      </c>
      <c r="H216" t="s">
        <v>407</v>
      </c>
      <c r="I216" t="s">
        <v>407</v>
      </c>
      <c r="J216" t="s">
        <v>407</v>
      </c>
      <c r="K216" t="s">
        <v>407</v>
      </c>
      <c r="L216" t="s">
        <v>407</v>
      </c>
      <c r="M216" t="s">
        <v>407</v>
      </c>
      <c r="N216" t="s">
        <v>407</v>
      </c>
      <c r="O216" t="s">
        <v>407</v>
      </c>
      <c r="P216" t="s">
        <v>407</v>
      </c>
      <c r="Q216" t="s">
        <v>407</v>
      </c>
      <c r="R216" t="s">
        <v>407</v>
      </c>
      <c r="S216" t="s">
        <v>407</v>
      </c>
      <c r="T216" t="s">
        <v>407</v>
      </c>
      <c r="U216" t="s">
        <v>407</v>
      </c>
      <c r="V216" t="s">
        <v>407</v>
      </c>
      <c r="W216" t="s">
        <v>407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1122</v>
      </c>
      <c r="AD216" t="s">
        <v>1121</v>
      </c>
      <c r="AE216">
        <v>10</v>
      </c>
      <c r="AF216">
        <v>5</v>
      </c>
      <c r="AG216">
        <v>3</v>
      </c>
      <c r="AH216" t="s">
        <v>410</v>
      </c>
      <c r="AJ216" t="s">
        <v>40</v>
      </c>
      <c r="AK216" t="s">
        <v>118</v>
      </c>
      <c r="AM216">
        <v>1050</v>
      </c>
      <c r="AN216">
        <v>2943</v>
      </c>
    </row>
    <row r="217" spans="1:40" x14ac:dyDescent="0.25">
      <c r="A217" t="s">
        <v>407</v>
      </c>
      <c r="B217" t="s">
        <v>407</v>
      </c>
      <c r="C217" t="s">
        <v>407</v>
      </c>
      <c r="D217" t="s">
        <v>407</v>
      </c>
      <c r="E217" t="s">
        <v>407</v>
      </c>
      <c r="F217" t="s">
        <v>407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407</v>
      </c>
      <c r="M217" t="s">
        <v>407</v>
      </c>
      <c r="N217" t="s">
        <v>407</v>
      </c>
      <c r="O217" t="s">
        <v>407</v>
      </c>
      <c r="P217" t="s">
        <v>407</v>
      </c>
      <c r="Q217" t="s">
        <v>407</v>
      </c>
      <c r="R217" t="s">
        <v>407</v>
      </c>
      <c r="S217" t="s">
        <v>407</v>
      </c>
      <c r="T217" t="s">
        <v>407</v>
      </c>
      <c r="U217" t="s">
        <v>407</v>
      </c>
      <c r="V217" t="s">
        <v>407</v>
      </c>
      <c r="W217" t="s">
        <v>407</v>
      </c>
      <c r="X217" t="s">
        <v>407</v>
      </c>
      <c r="Y217" t="s">
        <v>407</v>
      </c>
      <c r="Z217" t="s">
        <v>407</v>
      </c>
      <c r="AA217" t="s">
        <v>407</v>
      </c>
      <c r="AB217" t="s">
        <v>407</v>
      </c>
      <c r="AC217" t="s">
        <v>1122</v>
      </c>
      <c r="AD217" t="s">
        <v>1121</v>
      </c>
      <c r="AE217">
        <v>10</v>
      </c>
      <c r="AF217">
        <v>6</v>
      </c>
      <c r="AH217" t="s">
        <v>408</v>
      </c>
      <c r="AJ217" t="s">
        <v>37</v>
      </c>
      <c r="AK217" t="s">
        <v>115</v>
      </c>
      <c r="AM217">
        <v>2326</v>
      </c>
      <c r="AN217">
        <v>3097</v>
      </c>
    </row>
    <row r="218" spans="1:40" x14ac:dyDescent="0.25">
      <c r="A218" t="s">
        <v>407</v>
      </c>
      <c r="B218" t="s">
        <v>407</v>
      </c>
      <c r="C218" t="s">
        <v>407</v>
      </c>
      <c r="D218" t="s">
        <v>407</v>
      </c>
      <c r="E218" t="s">
        <v>407</v>
      </c>
      <c r="F218" t="s">
        <v>407</v>
      </c>
      <c r="G218" t="s">
        <v>407</v>
      </c>
      <c r="H218" t="s">
        <v>407</v>
      </c>
      <c r="I218" t="s">
        <v>407</v>
      </c>
      <c r="J218" t="s">
        <v>407</v>
      </c>
      <c r="K218" t="s">
        <v>407</v>
      </c>
      <c r="L218" t="s">
        <v>407</v>
      </c>
      <c r="M218" t="s">
        <v>407</v>
      </c>
      <c r="N218" t="s">
        <v>407</v>
      </c>
      <c r="O218" t="s">
        <v>407</v>
      </c>
      <c r="P218" t="s">
        <v>407</v>
      </c>
      <c r="Q218" t="s">
        <v>407</v>
      </c>
      <c r="R218" t="s">
        <v>407</v>
      </c>
      <c r="S218" t="s">
        <v>407</v>
      </c>
      <c r="T218" t="s">
        <v>407</v>
      </c>
      <c r="U218" t="s">
        <v>407</v>
      </c>
      <c r="V218" t="s">
        <v>407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1122</v>
      </c>
      <c r="AD218" t="s">
        <v>1121</v>
      </c>
      <c r="AE218">
        <v>10</v>
      </c>
      <c r="AF218">
        <v>7</v>
      </c>
      <c r="AG218">
        <v>1</v>
      </c>
      <c r="AH218" t="s">
        <v>450</v>
      </c>
      <c r="AJ218" t="s">
        <v>67</v>
      </c>
      <c r="AK218" t="s">
        <v>114</v>
      </c>
      <c r="AM218">
        <v>3538</v>
      </c>
      <c r="AN218">
        <v>241</v>
      </c>
    </row>
    <row r="219" spans="1:40" x14ac:dyDescent="0.25">
      <c r="A219" t="s">
        <v>407</v>
      </c>
      <c r="B219" t="s">
        <v>407</v>
      </c>
      <c r="C219" t="s">
        <v>407</v>
      </c>
      <c r="D219" t="s">
        <v>407</v>
      </c>
      <c r="E219" t="s">
        <v>407</v>
      </c>
      <c r="F219" t="s">
        <v>407</v>
      </c>
      <c r="G219" t="s">
        <v>407</v>
      </c>
      <c r="H219" t="s">
        <v>407</v>
      </c>
      <c r="I219" t="s">
        <v>407</v>
      </c>
      <c r="J219" t="s">
        <v>407</v>
      </c>
      <c r="K219" t="s">
        <v>407</v>
      </c>
      <c r="L219" t="s">
        <v>407</v>
      </c>
      <c r="M219" t="s">
        <v>407</v>
      </c>
      <c r="N219" t="s">
        <v>407</v>
      </c>
      <c r="O219" t="s">
        <v>407</v>
      </c>
      <c r="P219" t="s">
        <v>407</v>
      </c>
      <c r="Q219" t="s">
        <v>407</v>
      </c>
      <c r="R219" t="s">
        <v>407</v>
      </c>
      <c r="S219" t="s">
        <v>407</v>
      </c>
      <c r="T219" t="s">
        <v>407</v>
      </c>
      <c r="U219" t="s">
        <v>407</v>
      </c>
      <c r="V219" t="s">
        <v>407</v>
      </c>
      <c r="W219" t="s">
        <v>407</v>
      </c>
      <c r="X219" t="s">
        <v>407</v>
      </c>
      <c r="Y219" t="s">
        <v>407</v>
      </c>
      <c r="Z219" t="s">
        <v>407</v>
      </c>
      <c r="AA219" t="s">
        <v>407</v>
      </c>
      <c r="AB219" t="s">
        <v>407</v>
      </c>
      <c r="AC219" t="s">
        <v>1122</v>
      </c>
      <c r="AD219" t="s">
        <v>1121</v>
      </c>
      <c r="AE219">
        <v>10</v>
      </c>
      <c r="AF219">
        <v>8</v>
      </c>
      <c r="AH219" t="s">
        <v>408</v>
      </c>
      <c r="AJ219" t="s">
        <v>37</v>
      </c>
      <c r="AK219" t="s">
        <v>115</v>
      </c>
      <c r="AM219">
        <v>1818</v>
      </c>
      <c r="AN219">
        <v>1104</v>
      </c>
    </row>
    <row r="220" spans="1:40" x14ac:dyDescent="0.25">
      <c r="A220" t="s">
        <v>407</v>
      </c>
      <c r="B220" t="s">
        <v>407</v>
      </c>
      <c r="C220" t="s">
        <v>407</v>
      </c>
      <c r="D220" t="s">
        <v>407</v>
      </c>
      <c r="E220" t="s">
        <v>407</v>
      </c>
      <c r="F220" t="s">
        <v>407</v>
      </c>
      <c r="G220" t="s">
        <v>407</v>
      </c>
      <c r="H220" t="s">
        <v>407</v>
      </c>
      <c r="I220" t="s">
        <v>407</v>
      </c>
      <c r="J220" t="s">
        <v>407</v>
      </c>
      <c r="K220" t="s">
        <v>407</v>
      </c>
      <c r="L220" t="s">
        <v>407</v>
      </c>
      <c r="M220" t="s">
        <v>407</v>
      </c>
      <c r="N220" t="s">
        <v>407</v>
      </c>
      <c r="O220" t="s">
        <v>407</v>
      </c>
      <c r="P220" t="s">
        <v>407</v>
      </c>
      <c r="Q220" t="s">
        <v>407</v>
      </c>
      <c r="R220" t="s">
        <v>407</v>
      </c>
      <c r="S220" t="s">
        <v>407</v>
      </c>
      <c r="T220" t="s">
        <v>407</v>
      </c>
      <c r="U220" t="s">
        <v>407</v>
      </c>
      <c r="V220" t="s">
        <v>407</v>
      </c>
      <c r="W220" t="s">
        <v>407</v>
      </c>
      <c r="X220" t="s">
        <v>407</v>
      </c>
      <c r="Y220" t="s">
        <v>407</v>
      </c>
      <c r="Z220" t="s">
        <v>407</v>
      </c>
      <c r="AA220" t="s">
        <v>407</v>
      </c>
      <c r="AB220" t="s">
        <v>407</v>
      </c>
      <c r="AC220" t="s">
        <v>1122</v>
      </c>
      <c r="AD220" t="s">
        <v>1121</v>
      </c>
      <c r="AE220">
        <v>10</v>
      </c>
      <c r="AF220">
        <v>9</v>
      </c>
      <c r="AH220" t="s">
        <v>411</v>
      </c>
      <c r="AJ220" t="s">
        <v>41</v>
      </c>
      <c r="AK220" t="s">
        <v>119</v>
      </c>
      <c r="AM220">
        <v>2532</v>
      </c>
      <c r="AN220">
        <v>1812</v>
      </c>
    </row>
    <row r="221" spans="1:40" x14ac:dyDescent="0.25">
      <c r="A221" t="s">
        <v>407</v>
      </c>
      <c r="B221" t="s">
        <v>407</v>
      </c>
      <c r="C221" t="s">
        <v>407</v>
      </c>
      <c r="D221" t="s">
        <v>407</v>
      </c>
      <c r="E221" t="s">
        <v>407</v>
      </c>
      <c r="F221" t="s">
        <v>407</v>
      </c>
      <c r="G221" t="s">
        <v>407</v>
      </c>
      <c r="H221" t="s">
        <v>407</v>
      </c>
      <c r="I221" t="s">
        <v>407</v>
      </c>
      <c r="J221" t="s">
        <v>407</v>
      </c>
      <c r="K221" t="s">
        <v>407</v>
      </c>
      <c r="L221" t="s">
        <v>407</v>
      </c>
      <c r="M221" t="s">
        <v>407</v>
      </c>
      <c r="N221" t="s">
        <v>407</v>
      </c>
      <c r="O221" t="s">
        <v>407</v>
      </c>
      <c r="P221" t="s">
        <v>407</v>
      </c>
      <c r="Q221" t="s">
        <v>407</v>
      </c>
      <c r="R221" t="s">
        <v>407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407</v>
      </c>
      <c r="Z221" t="s">
        <v>407</v>
      </c>
      <c r="AA221" t="s">
        <v>407</v>
      </c>
      <c r="AB221" t="s">
        <v>407</v>
      </c>
      <c r="AC221" t="s">
        <v>1122</v>
      </c>
      <c r="AD221" t="s">
        <v>1121</v>
      </c>
      <c r="AE221">
        <v>10</v>
      </c>
      <c r="AF221">
        <v>10</v>
      </c>
      <c r="AH221" t="s">
        <v>408</v>
      </c>
      <c r="AJ221" t="s">
        <v>37</v>
      </c>
      <c r="AK221" t="s">
        <v>115</v>
      </c>
      <c r="AM221">
        <v>3074</v>
      </c>
      <c r="AN221">
        <v>2786</v>
      </c>
    </row>
    <row r="222" spans="1:40" x14ac:dyDescent="0.25">
      <c r="A222" t="s">
        <v>407</v>
      </c>
      <c r="B222" t="s">
        <v>407</v>
      </c>
      <c r="C222" t="s">
        <v>407</v>
      </c>
      <c r="D222" t="s">
        <v>407</v>
      </c>
      <c r="E222" t="s">
        <v>407</v>
      </c>
      <c r="F222" t="s">
        <v>407</v>
      </c>
      <c r="G222" t="s">
        <v>407</v>
      </c>
      <c r="H222" t="s">
        <v>407</v>
      </c>
      <c r="I222" t="s">
        <v>407</v>
      </c>
      <c r="J222" t="s">
        <v>407</v>
      </c>
      <c r="K222" t="s">
        <v>407</v>
      </c>
      <c r="L222" t="s">
        <v>407</v>
      </c>
      <c r="M222" t="s">
        <v>407</v>
      </c>
      <c r="N222" t="s">
        <v>407</v>
      </c>
      <c r="O222" t="s">
        <v>407</v>
      </c>
      <c r="P222" t="s">
        <v>407</v>
      </c>
      <c r="Q222" t="s">
        <v>407</v>
      </c>
      <c r="R222" t="s">
        <v>407</v>
      </c>
      <c r="S222" t="s">
        <v>407</v>
      </c>
      <c r="T222" t="s">
        <v>407</v>
      </c>
      <c r="U222" t="s">
        <v>407</v>
      </c>
      <c r="V222" t="s">
        <v>407</v>
      </c>
      <c r="W222" t="s">
        <v>407</v>
      </c>
      <c r="X222" t="s">
        <v>407</v>
      </c>
      <c r="Y222" t="s">
        <v>407</v>
      </c>
      <c r="Z222" t="s">
        <v>407</v>
      </c>
      <c r="AA222" t="s">
        <v>407</v>
      </c>
      <c r="AB222" t="s">
        <v>407</v>
      </c>
      <c r="AC222" t="s">
        <v>1124</v>
      </c>
      <c r="AD222" t="s">
        <v>1123</v>
      </c>
      <c r="AE222">
        <v>10</v>
      </c>
      <c r="AF222">
        <v>1</v>
      </c>
      <c r="AH222" t="s">
        <v>408</v>
      </c>
      <c r="AJ222" t="s">
        <v>37</v>
      </c>
      <c r="AK222" t="s">
        <v>115</v>
      </c>
      <c r="AM222">
        <v>2221</v>
      </c>
      <c r="AN222">
        <v>2997</v>
      </c>
    </row>
    <row r="223" spans="1:40" x14ac:dyDescent="0.25">
      <c r="A223" t="s">
        <v>407</v>
      </c>
      <c r="B223" t="s">
        <v>407</v>
      </c>
      <c r="C223" t="s">
        <v>407</v>
      </c>
      <c r="D223" t="s">
        <v>407</v>
      </c>
      <c r="E223" t="s">
        <v>407</v>
      </c>
      <c r="F223" t="s">
        <v>407</v>
      </c>
      <c r="G223" t="s">
        <v>407</v>
      </c>
      <c r="H223" t="s">
        <v>407</v>
      </c>
      <c r="I223" t="s">
        <v>407</v>
      </c>
      <c r="J223" t="s">
        <v>407</v>
      </c>
      <c r="K223" t="s">
        <v>407</v>
      </c>
      <c r="L223" t="s">
        <v>407</v>
      </c>
      <c r="M223" t="s">
        <v>407</v>
      </c>
      <c r="N223" t="s">
        <v>407</v>
      </c>
      <c r="O223" t="s">
        <v>407</v>
      </c>
      <c r="P223" t="s">
        <v>407</v>
      </c>
      <c r="Q223" t="s">
        <v>407</v>
      </c>
      <c r="R223" t="s">
        <v>407</v>
      </c>
      <c r="S223" t="s">
        <v>407</v>
      </c>
      <c r="T223" t="s">
        <v>407</v>
      </c>
      <c r="U223" t="s">
        <v>407</v>
      </c>
      <c r="V223" t="s">
        <v>407</v>
      </c>
      <c r="W223" t="s">
        <v>407</v>
      </c>
      <c r="X223" t="s">
        <v>407</v>
      </c>
      <c r="Y223" t="s">
        <v>407</v>
      </c>
      <c r="Z223" t="s">
        <v>407</v>
      </c>
      <c r="AA223" t="s">
        <v>407</v>
      </c>
      <c r="AB223" t="s">
        <v>407</v>
      </c>
      <c r="AC223" t="s">
        <v>1124</v>
      </c>
      <c r="AD223" t="s">
        <v>1123</v>
      </c>
      <c r="AE223">
        <v>10</v>
      </c>
      <c r="AF223">
        <v>2</v>
      </c>
      <c r="AH223" t="s">
        <v>408</v>
      </c>
      <c r="AJ223" t="s">
        <v>37</v>
      </c>
      <c r="AK223" t="s">
        <v>115</v>
      </c>
      <c r="AM223">
        <v>3147</v>
      </c>
      <c r="AN223">
        <v>1632</v>
      </c>
    </row>
    <row r="224" spans="1:40" x14ac:dyDescent="0.25">
      <c r="A224" t="s">
        <v>407</v>
      </c>
      <c r="B224" t="s">
        <v>407</v>
      </c>
      <c r="C224" t="s">
        <v>407</v>
      </c>
      <c r="D224" t="s">
        <v>407</v>
      </c>
      <c r="E224" t="s">
        <v>407</v>
      </c>
      <c r="F224" t="s">
        <v>407</v>
      </c>
      <c r="G224" t="s">
        <v>407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407</v>
      </c>
      <c r="Q224" t="s">
        <v>407</v>
      </c>
      <c r="R224" t="s">
        <v>407</v>
      </c>
      <c r="S224" t="s">
        <v>407</v>
      </c>
      <c r="T224" t="s">
        <v>407</v>
      </c>
      <c r="U224" t="s">
        <v>407</v>
      </c>
      <c r="V224" t="s">
        <v>407</v>
      </c>
      <c r="W224" t="s">
        <v>407</v>
      </c>
      <c r="X224" t="s">
        <v>407</v>
      </c>
      <c r="Y224" t="s">
        <v>407</v>
      </c>
      <c r="Z224" t="s">
        <v>407</v>
      </c>
      <c r="AA224" t="s">
        <v>407</v>
      </c>
      <c r="AB224" t="s">
        <v>407</v>
      </c>
      <c r="AC224" t="s">
        <v>1124</v>
      </c>
      <c r="AD224" t="s">
        <v>1123</v>
      </c>
      <c r="AE224">
        <v>10</v>
      </c>
      <c r="AF224">
        <v>3</v>
      </c>
      <c r="AH224" t="s">
        <v>408</v>
      </c>
      <c r="AJ224" t="s">
        <v>37</v>
      </c>
      <c r="AK224" t="s">
        <v>115</v>
      </c>
      <c r="AM224">
        <v>2832</v>
      </c>
      <c r="AN224">
        <v>2050</v>
      </c>
    </row>
    <row r="225" spans="1:40" x14ac:dyDescent="0.25">
      <c r="A225" t="s">
        <v>407</v>
      </c>
      <c r="B225" t="s">
        <v>407</v>
      </c>
      <c r="C225" t="s">
        <v>407</v>
      </c>
      <c r="D225" t="s">
        <v>407</v>
      </c>
      <c r="E225" t="s">
        <v>407</v>
      </c>
      <c r="F225" t="s">
        <v>407</v>
      </c>
      <c r="G225" t="s">
        <v>407</v>
      </c>
      <c r="H225" t="s">
        <v>407</v>
      </c>
      <c r="I225" t="s">
        <v>407</v>
      </c>
      <c r="J225" t="s">
        <v>407</v>
      </c>
      <c r="K225" t="s">
        <v>407</v>
      </c>
      <c r="L225" t="s">
        <v>407</v>
      </c>
      <c r="M225" t="s">
        <v>407</v>
      </c>
      <c r="N225" t="s">
        <v>407</v>
      </c>
      <c r="O225" t="s">
        <v>407</v>
      </c>
      <c r="P225" t="s">
        <v>407</v>
      </c>
      <c r="Q225" t="s">
        <v>407</v>
      </c>
      <c r="R225" t="s">
        <v>407</v>
      </c>
      <c r="S225" t="s">
        <v>407</v>
      </c>
      <c r="T225" t="s">
        <v>407</v>
      </c>
      <c r="U225" t="s">
        <v>407</v>
      </c>
      <c r="V225" t="s">
        <v>407</v>
      </c>
      <c r="W225" t="s">
        <v>407</v>
      </c>
      <c r="X225" t="s">
        <v>407</v>
      </c>
      <c r="Y225" t="s">
        <v>407</v>
      </c>
      <c r="Z225" t="s">
        <v>407</v>
      </c>
      <c r="AA225" t="s">
        <v>407</v>
      </c>
      <c r="AB225" t="s">
        <v>407</v>
      </c>
      <c r="AC225" t="s">
        <v>1124</v>
      </c>
      <c r="AD225" t="s">
        <v>1123</v>
      </c>
      <c r="AE225">
        <v>10</v>
      </c>
      <c r="AF225">
        <v>4</v>
      </c>
      <c r="AH225" t="s">
        <v>408</v>
      </c>
      <c r="AJ225" t="s">
        <v>37</v>
      </c>
      <c r="AK225" t="s">
        <v>115</v>
      </c>
      <c r="AM225">
        <v>2059</v>
      </c>
      <c r="AN225">
        <v>379</v>
      </c>
    </row>
    <row r="226" spans="1:40" x14ac:dyDescent="0.25">
      <c r="A226" t="s">
        <v>407</v>
      </c>
      <c r="B226" t="s">
        <v>407</v>
      </c>
      <c r="C226" t="s">
        <v>407</v>
      </c>
      <c r="D226" t="s">
        <v>407</v>
      </c>
      <c r="E226" t="s">
        <v>407</v>
      </c>
      <c r="F226" t="s">
        <v>407</v>
      </c>
      <c r="G226" t="s">
        <v>407</v>
      </c>
      <c r="H226" t="s">
        <v>407</v>
      </c>
      <c r="I226" t="s">
        <v>407</v>
      </c>
      <c r="J226" t="s">
        <v>407</v>
      </c>
      <c r="K226" t="s">
        <v>407</v>
      </c>
      <c r="L226" t="s">
        <v>407</v>
      </c>
      <c r="M226" t="s">
        <v>407</v>
      </c>
      <c r="N226" t="s">
        <v>407</v>
      </c>
      <c r="O226" t="s">
        <v>407</v>
      </c>
      <c r="P226" t="s">
        <v>407</v>
      </c>
      <c r="Q226" t="s">
        <v>407</v>
      </c>
      <c r="R226" t="s">
        <v>407</v>
      </c>
      <c r="S226" t="s">
        <v>407</v>
      </c>
      <c r="T226" t="s">
        <v>407</v>
      </c>
      <c r="U226" t="s">
        <v>407</v>
      </c>
      <c r="V226" t="s">
        <v>407</v>
      </c>
      <c r="W226" t="s">
        <v>407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1124</v>
      </c>
      <c r="AD226" t="s">
        <v>1123</v>
      </c>
      <c r="AE226">
        <v>10</v>
      </c>
      <c r="AF226">
        <v>5</v>
      </c>
      <c r="AH226" t="s">
        <v>408</v>
      </c>
      <c r="AJ226" t="s">
        <v>37</v>
      </c>
      <c r="AK226" t="s">
        <v>115</v>
      </c>
      <c r="AM226">
        <v>3648</v>
      </c>
      <c r="AN226">
        <v>736</v>
      </c>
    </row>
    <row r="227" spans="1:40" x14ac:dyDescent="0.25">
      <c r="A227" t="s">
        <v>407</v>
      </c>
      <c r="B227" t="s">
        <v>407</v>
      </c>
      <c r="C227" t="s">
        <v>407</v>
      </c>
      <c r="D227" t="s">
        <v>407</v>
      </c>
      <c r="E227" t="s">
        <v>407</v>
      </c>
      <c r="F227" t="s">
        <v>407</v>
      </c>
      <c r="G227" t="s">
        <v>407</v>
      </c>
      <c r="H227" t="s">
        <v>407</v>
      </c>
      <c r="I227" t="s">
        <v>407</v>
      </c>
      <c r="J227" t="s">
        <v>407</v>
      </c>
      <c r="K227" t="s">
        <v>407</v>
      </c>
      <c r="L227" t="s">
        <v>407</v>
      </c>
      <c r="M227" t="s">
        <v>407</v>
      </c>
      <c r="N227" t="s">
        <v>407</v>
      </c>
      <c r="O227" t="s">
        <v>407</v>
      </c>
      <c r="P227" t="s">
        <v>407</v>
      </c>
      <c r="Q227" t="s">
        <v>407</v>
      </c>
      <c r="R227" t="s">
        <v>407</v>
      </c>
      <c r="S227" t="s">
        <v>407</v>
      </c>
      <c r="T227" t="s">
        <v>407</v>
      </c>
      <c r="U227" t="s">
        <v>407</v>
      </c>
      <c r="V227" t="s">
        <v>407</v>
      </c>
      <c r="W227" t="s">
        <v>407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1124</v>
      </c>
      <c r="AD227" t="s">
        <v>1123</v>
      </c>
      <c r="AE227">
        <v>10</v>
      </c>
      <c r="AF227">
        <v>6</v>
      </c>
      <c r="AG227">
        <v>3</v>
      </c>
      <c r="AH227" t="s">
        <v>410</v>
      </c>
      <c r="AJ227" t="s">
        <v>40</v>
      </c>
      <c r="AK227" t="s">
        <v>118</v>
      </c>
      <c r="AM227">
        <v>1157</v>
      </c>
      <c r="AN227">
        <v>1548</v>
      </c>
    </row>
    <row r="228" spans="1:40" x14ac:dyDescent="0.25">
      <c r="A228" t="s">
        <v>407</v>
      </c>
      <c r="B228" t="s">
        <v>407</v>
      </c>
      <c r="C228" t="s">
        <v>407</v>
      </c>
      <c r="D228" t="s">
        <v>407</v>
      </c>
      <c r="E228" t="s">
        <v>407</v>
      </c>
      <c r="F228" t="s">
        <v>407</v>
      </c>
      <c r="G228" t="s">
        <v>407</v>
      </c>
      <c r="H228" t="s">
        <v>407</v>
      </c>
      <c r="I228" t="s">
        <v>407</v>
      </c>
      <c r="J228" t="s">
        <v>407</v>
      </c>
      <c r="K228" t="s">
        <v>407</v>
      </c>
      <c r="L228" t="s">
        <v>407</v>
      </c>
      <c r="M228" t="s">
        <v>407</v>
      </c>
      <c r="N228" t="s">
        <v>407</v>
      </c>
      <c r="O228" t="s">
        <v>407</v>
      </c>
      <c r="P228" t="s">
        <v>407</v>
      </c>
      <c r="Q228" t="s">
        <v>407</v>
      </c>
      <c r="R228" t="s">
        <v>407</v>
      </c>
      <c r="S228" t="s">
        <v>407</v>
      </c>
      <c r="T228" t="s">
        <v>407</v>
      </c>
      <c r="U228" t="s">
        <v>407</v>
      </c>
      <c r="V228" t="s">
        <v>407</v>
      </c>
      <c r="W228" t="s">
        <v>407</v>
      </c>
      <c r="X228" t="s">
        <v>407</v>
      </c>
      <c r="Y228" t="s">
        <v>407</v>
      </c>
      <c r="Z228" t="s">
        <v>407</v>
      </c>
      <c r="AA228" t="s">
        <v>407</v>
      </c>
      <c r="AB228" t="s">
        <v>407</v>
      </c>
      <c r="AC228" t="s">
        <v>1124</v>
      </c>
      <c r="AD228" t="s">
        <v>1123</v>
      </c>
      <c r="AE228">
        <v>10</v>
      </c>
      <c r="AF228">
        <v>7</v>
      </c>
      <c r="AH228" t="s">
        <v>408</v>
      </c>
      <c r="AJ228" t="s">
        <v>37</v>
      </c>
      <c r="AK228" t="s">
        <v>115</v>
      </c>
      <c r="AM228">
        <v>1673</v>
      </c>
      <c r="AN228">
        <v>752</v>
      </c>
    </row>
    <row r="229" spans="1:40" x14ac:dyDescent="0.25">
      <c r="A229" t="s">
        <v>407</v>
      </c>
      <c r="B229" t="s">
        <v>407</v>
      </c>
      <c r="C229" t="s">
        <v>407</v>
      </c>
      <c r="D229" t="s">
        <v>407</v>
      </c>
      <c r="E229" t="s">
        <v>407</v>
      </c>
      <c r="F229" t="s">
        <v>407</v>
      </c>
      <c r="G229" t="s">
        <v>407</v>
      </c>
      <c r="H229" t="s">
        <v>407</v>
      </c>
      <c r="I229" t="s">
        <v>407</v>
      </c>
      <c r="J229" t="s">
        <v>407</v>
      </c>
      <c r="K229" t="s">
        <v>407</v>
      </c>
      <c r="L229" t="s">
        <v>407</v>
      </c>
      <c r="M229" t="s">
        <v>407</v>
      </c>
      <c r="N229" t="s">
        <v>407</v>
      </c>
      <c r="O229" t="s">
        <v>407</v>
      </c>
      <c r="P229" t="s">
        <v>407</v>
      </c>
      <c r="Q229" t="s">
        <v>407</v>
      </c>
      <c r="R229" t="s">
        <v>407</v>
      </c>
      <c r="S229" t="s">
        <v>407</v>
      </c>
      <c r="T229" t="s">
        <v>407</v>
      </c>
      <c r="U229" t="s">
        <v>407</v>
      </c>
      <c r="V229" t="s">
        <v>407</v>
      </c>
      <c r="W229" t="s">
        <v>407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1124</v>
      </c>
      <c r="AD229" t="s">
        <v>1123</v>
      </c>
      <c r="AE229">
        <v>10</v>
      </c>
      <c r="AF229">
        <v>8</v>
      </c>
      <c r="AH229" t="s">
        <v>411</v>
      </c>
      <c r="AJ229" t="s">
        <v>41</v>
      </c>
      <c r="AK229" t="s">
        <v>119</v>
      </c>
      <c r="AM229">
        <v>2581</v>
      </c>
      <c r="AN229">
        <v>1663</v>
      </c>
    </row>
    <row r="230" spans="1:40" x14ac:dyDescent="0.25">
      <c r="A230" t="s">
        <v>407</v>
      </c>
      <c r="B230" t="s">
        <v>407</v>
      </c>
      <c r="C230" t="s">
        <v>407</v>
      </c>
      <c r="D230" t="s">
        <v>407</v>
      </c>
      <c r="E230" t="s">
        <v>407</v>
      </c>
      <c r="F230" t="s">
        <v>407</v>
      </c>
      <c r="G230" t="s">
        <v>407</v>
      </c>
      <c r="H230" t="s">
        <v>407</v>
      </c>
      <c r="I230" t="s">
        <v>407</v>
      </c>
      <c r="J230" t="s">
        <v>407</v>
      </c>
      <c r="K230" t="s">
        <v>407</v>
      </c>
      <c r="L230" t="s">
        <v>407</v>
      </c>
      <c r="M230" t="s">
        <v>407</v>
      </c>
      <c r="N230" t="s">
        <v>407</v>
      </c>
      <c r="O230" t="s">
        <v>407</v>
      </c>
      <c r="P230" t="s">
        <v>407</v>
      </c>
      <c r="Q230" t="s">
        <v>407</v>
      </c>
      <c r="R230" t="s">
        <v>407</v>
      </c>
      <c r="S230" t="s">
        <v>407</v>
      </c>
      <c r="T230" t="s">
        <v>407</v>
      </c>
      <c r="U230" t="s">
        <v>407</v>
      </c>
      <c r="V230" t="s">
        <v>407</v>
      </c>
      <c r="W230" t="s">
        <v>407</v>
      </c>
      <c r="X230" t="s">
        <v>407</v>
      </c>
      <c r="Y230" t="s">
        <v>407</v>
      </c>
      <c r="Z230" t="s">
        <v>407</v>
      </c>
      <c r="AA230" t="s">
        <v>407</v>
      </c>
      <c r="AB230" t="s">
        <v>407</v>
      </c>
      <c r="AC230" t="s">
        <v>1124</v>
      </c>
      <c r="AD230" t="s">
        <v>1123</v>
      </c>
      <c r="AE230">
        <v>10</v>
      </c>
      <c r="AF230">
        <v>9</v>
      </c>
      <c r="AH230" t="s">
        <v>408</v>
      </c>
      <c r="AJ230" t="s">
        <v>37</v>
      </c>
      <c r="AK230" t="s">
        <v>115</v>
      </c>
      <c r="AM230">
        <v>3537</v>
      </c>
      <c r="AN230">
        <v>2424</v>
      </c>
    </row>
    <row r="231" spans="1:40" x14ac:dyDescent="0.25">
      <c r="A231" t="s">
        <v>407</v>
      </c>
      <c r="B231" t="s">
        <v>407</v>
      </c>
      <c r="C231" t="s">
        <v>407</v>
      </c>
      <c r="D231" t="s">
        <v>407</v>
      </c>
      <c r="E231" t="s">
        <v>407</v>
      </c>
      <c r="F231" t="s">
        <v>407</v>
      </c>
      <c r="G231" t="s">
        <v>407</v>
      </c>
      <c r="H231" t="s">
        <v>407</v>
      </c>
      <c r="I231" t="s">
        <v>407</v>
      </c>
      <c r="J231" t="s">
        <v>407</v>
      </c>
      <c r="K231" t="s">
        <v>407</v>
      </c>
      <c r="L231" t="s">
        <v>407</v>
      </c>
      <c r="M231" t="s">
        <v>407</v>
      </c>
      <c r="N231" t="s">
        <v>407</v>
      </c>
      <c r="O231" t="s">
        <v>407</v>
      </c>
      <c r="P231" t="s">
        <v>407</v>
      </c>
      <c r="Q231" t="s">
        <v>407</v>
      </c>
      <c r="R231" t="s">
        <v>407</v>
      </c>
      <c r="S231" t="s">
        <v>407</v>
      </c>
      <c r="T231" t="s">
        <v>407</v>
      </c>
      <c r="U231" t="s">
        <v>407</v>
      </c>
      <c r="V231" t="s">
        <v>407</v>
      </c>
      <c r="W231" t="s">
        <v>407</v>
      </c>
      <c r="X231" t="s">
        <v>407</v>
      </c>
      <c r="Y231" t="s">
        <v>407</v>
      </c>
      <c r="Z231" t="s">
        <v>407</v>
      </c>
      <c r="AA231" t="s">
        <v>407</v>
      </c>
      <c r="AB231" t="s">
        <v>407</v>
      </c>
      <c r="AC231" t="s">
        <v>1124</v>
      </c>
      <c r="AD231" t="s">
        <v>1123</v>
      </c>
      <c r="AE231">
        <v>10</v>
      </c>
      <c r="AF231">
        <v>10</v>
      </c>
      <c r="AH231" t="s">
        <v>408</v>
      </c>
      <c r="AJ231" t="s">
        <v>37</v>
      </c>
      <c r="AK231" t="s">
        <v>115</v>
      </c>
      <c r="AM231">
        <v>1301</v>
      </c>
      <c r="AN231">
        <v>835</v>
      </c>
    </row>
    <row r="232" spans="1:40" x14ac:dyDescent="0.25">
      <c r="A232" t="s">
        <v>407</v>
      </c>
      <c r="B232" t="s">
        <v>407</v>
      </c>
      <c r="C232" t="s">
        <v>407</v>
      </c>
      <c r="D232" t="s">
        <v>407</v>
      </c>
      <c r="E232" t="s">
        <v>407</v>
      </c>
      <c r="F232" t="s">
        <v>407</v>
      </c>
      <c r="G232" t="s">
        <v>407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407</v>
      </c>
      <c r="P232" t="s">
        <v>407</v>
      </c>
      <c r="Q232" t="s">
        <v>407</v>
      </c>
      <c r="R232" t="s">
        <v>407</v>
      </c>
      <c r="S232" t="s">
        <v>407</v>
      </c>
      <c r="T232" t="s">
        <v>407</v>
      </c>
      <c r="U232" t="s">
        <v>407</v>
      </c>
      <c r="V232" t="s">
        <v>407</v>
      </c>
      <c r="W232" t="s">
        <v>407</v>
      </c>
      <c r="X232" t="s">
        <v>407</v>
      </c>
      <c r="Y232" t="s">
        <v>407</v>
      </c>
      <c r="Z232" t="s">
        <v>407</v>
      </c>
      <c r="AA232" t="s">
        <v>407</v>
      </c>
      <c r="AB232" t="s">
        <v>407</v>
      </c>
      <c r="AC232" t="s">
        <v>1126</v>
      </c>
      <c r="AD232" t="s">
        <v>1125</v>
      </c>
      <c r="AE232">
        <v>10</v>
      </c>
      <c r="AF232">
        <v>1</v>
      </c>
      <c r="AH232" t="s">
        <v>609</v>
      </c>
      <c r="AJ232" t="s">
        <v>262</v>
      </c>
      <c r="AK232" t="s">
        <v>116</v>
      </c>
      <c r="AM232">
        <v>2026</v>
      </c>
      <c r="AN232">
        <v>542</v>
      </c>
    </row>
    <row r="233" spans="1:40" x14ac:dyDescent="0.25">
      <c r="A233" t="s">
        <v>407</v>
      </c>
      <c r="B233" t="s">
        <v>407</v>
      </c>
      <c r="C233" t="s">
        <v>407</v>
      </c>
      <c r="D233" t="s">
        <v>407</v>
      </c>
      <c r="E233" t="s">
        <v>407</v>
      </c>
      <c r="F233" t="s">
        <v>407</v>
      </c>
      <c r="G233" t="s">
        <v>407</v>
      </c>
      <c r="H233" t="s">
        <v>407</v>
      </c>
      <c r="I233" t="s">
        <v>407</v>
      </c>
      <c r="J233" t="s">
        <v>407</v>
      </c>
      <c r="K233" t="s">
        <v>407</v>
      </c>
      <c r="L233" t="s">
        <v>407</v>
      </c>
      <c r="M233" t="s">
        <v>407</v>
      </c>
      <c r="N233" t="s">
        <v>407</v>
      </c>
      <c r="O233" t="s">
        <v>407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407</v>
      </c>
      <c r="AC233" t="s">
        <v>1126</v>
      </c>
      <c r="AD233" t="s">
        <v>1125</v>
      </c>
      <c r="AE233">
        <v>10</v>
      </c>
      <c r="AF233">
        <v>2</v>
      </c>
      <c r="AH233" t="s">
        <v>408</v>
      </c>
      <c r="AJ233" t="s">
        <v>37</v>
      </c>
      <c r="AK233" t="s">
        <v>115</v>
      </c>
      <c r="AM233">
        <v>2401</v>
      </c>
      <c r="AN233">
        <v>1635</v>
      </c>
    </row>
    <row r="234" spans="1:40" x14ac:dyDescent="0.25">
      <c r="A234" t="s">
        <v>407</v>
      </c>
      <c r="B234" t="s">
        <v>407</v>
      </c>
      <c r="C234" t="s">
        <v>407</v>
      </c>
      <c r="D234" t="s">
        <v>407</v>
      </c>
      <c r="E234" t="s">
        <v>407</v>
      </c>
      <c r="F234" t="s">
        <v>407</v>
      </c>
      <c r="G234" t="s">
        <v>407</v>
      </c>
      <c r="H234" t="s">
        <v>407</v>
      </c>
      <c r="I234" t="s">
        <v>407</v>
      </c>
      <c r="J234" t="s">
        <v>407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407</v>
      </c>
      <c r="Q234" t="s">
        <v>407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1126</v>
      </c>
      <c r="AD234" t="s">
        <v>1125</v>
      </c>
      <c r="AE234">
        <v>10</v>
      </c>
      <c r="AF234">
        <v>3</v>
      </c>
      <c r="AH234" t="s">
        <v>415</v>
      </c>
      <c r="AJ234" t="s">
        <v>44</v>
      </c>
      <c r="AK234" t="s">
        <v>120</v>
      </c>
      <c r="AM234">
        <v>4008</v>
      </c>
      <c r="AN234">
        <v>2881</v>
      </c>
    </row>
    <row r="235" spans="1:40" x14ac:dyDescent="0.25">
      <c r="A235" t="s">
        <v>407</v>
      </c>
      <c r="B235" t="s">
        <v>407</v>
      </c>
      <c r="C235" t="s">
        <v>407</v>
      </c>
      <c r="D235" t="s">
        <v>407</v>
      </c>
      <c r="E235" t="s">
        <v>407</v>
      </c>
      <c r="F235" t="s">
        <v>407</v>
      </c>
      <c r="G235" t="s">
        <v>407</v>
      </c>
      <c r="H235" t="s">
        <v>407</v>
      </c>
      <c r="I235" t="s">
        <v>407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1126</v>
      </c>
      <c r="AD235" t="s">
        <v>1125</v>
      </c>
      <c r="AE235">
        <v>10</v>
      </c>
      <c r="AF235">
        <v>4</v>
      </c>
      <c r="AH235" t="s">
        <v>408</v>
      </c>
      <c r="AJ235" t="s">
        <v>37</v>
      </c>
      <c r="AK235" t="s">
        <v>115</v>
      </c>
      <c r="AM235">
        <v>1012</v>
      </c>
      <c r="AN235">
        <v>2065</v>
      </c>
    </row>
    <row r="236" spans="1:40" x14ac:dyDescent="0.25">
      <c r="A236" t="s">
        <v>407</v>
      </c>
      <c r="B236" t="s">
        <v>407</v>
      </c>
      <c r="C236" t="s">
        <v>407</v>
      </c>
      <c r="D236" t="s">
        <v>407</v>
      </c>
      <c r="E236" t="s">
        <v>407</v>
      </c>
      <c r="F236" t="s">
        <v>407</v>
      </c>
      <c r="G236" t="s">
        <v>407</v>
      </c>
      <c r="H236" t="s">
        <v>407</v>
      </c>
      <c r="I236" t="s">
        <v>407</v>
      </c>
      <c r="J236" t="s">
        <v>407</v>
      </c>
      <c r="K236" t="s">
        <v>407</v>
      </c>
      <c r="L236" t="s">
        <v>407</v>
      </c>
      <c r="M236" t="s">
        <v>407</v>
      </c>
      <c r="N236" t="s">
        <v>407</v>
      </c>
      <c r="O236" t="s">
        <v>407</v>
      </c>
      <c r="P236" t="s">
        <v>407</v>
      </c>
      <c r="Q236" t="s">
        <v>407</v>
      </c>
      <c r="R236" t="s">
        <v>407</v>
      </c>
      <c r="S236" t="s">
        <v>407</v>
      </c>
      <c r="T236" t="s">
        <v>407</v>
      </c>
      <c r="U236" t="s">
        <v>407</v>
      </c>
      <c r="V236" t="s">
        <v>407</v>
      </c>
      <c r="W236" t="s">
        <v>407</v>
      </c>
      <c r="X236" t="s">
        <v>407</v>
      </c>
      <c r="Y236" t="s">
        <v>407</v>
      </c>
      <c r="Z236" t="s">
        <v>407</v>
      </c>
      <c r="AA236" t="s">
        <v>407</v>
      </c>
      <c r="AB236" t="s">
        <v>407</v>
      </c>
      <c r="AC236" t="s">
        <v>1126</v>
      </c>
      <c r="AD236" t="s">
        <v>1125</v>
      </c>
      <c r="AE236">
        <v>10</v>
      </c>
      <c r="AF236">
        <v>5</v>
      </c>
      <c r="AH236" t="s">
        <v>408</v>
      </c>
      <c r="AJ236" t="s">
        <v>37</v>
      </c>
      <c r="AK236" t="s">
        <v>115</v>
      </c>
      <c r="AM236">
        <v>3428</v>
      </c>
      <c r="AN236">
        <v>3406</v>
      </c>
    </row>
    <row r="237" spans="1:40" x14ac:dyDescent="0.25">
      <c r="A237" t="s">
        <v>407</v>
      </c>
      <c r="B237" t="s">
        <v>407</v>
      </c>
      <c r="C237" t="s">
        <v>407</v>
      </c>
      <c r="D237" t="s">
        <v>407</v>
      </c>
      <c r="E237" t="s">
        <v>407</v>
      </c>
      <c r="F237" t="s">
        <v>407</v>
      </c>
      <c r="G237" t="s">
        <v>407</v>
      </c>
      <c r="H237" t="s">
        <v>407</v>
      </c>
      <c r="I237" t="s">
        <v>407</v>
      </c>
      <c r="J237" t="s">
        <v>407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407</v>
      </c>
      <c r="Q237" t="s">
        <v>407</v>
      </c>
      <c r="R237" t="s">
        <v>407</v>
      </c>
      <c r="S237" t="s">
        <v>407</v>
      </c>
      <c r="T237" t="s">
        <v>407</v>
      </c>
      <c r="U237" t="s">
        <v>407</v>
      </c>
      <c r="V237" t="s">
        <v>407</v>
      </c>
      <c r="W237" t="s">
        <v>407</v>
      </c>
      <c r="X237" t="s">
        <v>407</v>
      </c>
      <c r="Y237" t="s">
        <v>407</v>
      </c>
      <c r="Z237" t="s">
        <v>407</v>
      </c>
      <c r="AA237" t="s">
        <v>407</v>
      </c>
      <c r="AB237" t="s">
        <v>407</v>
      </c>
      <c r="AC237" t="s">
        <v>1126</v>
      </c>
      <c r="AD237" t="s">
        <v>1125</v>
      </c>
      <c r="AE237">
        <v>10</v>
      </c>
      <c r="AF237">
        <v>6</v>
      </c>
      <c r="AH237" t="s">
        <v>408</v>
      </c>
      <c r="AJ237" t="s">
        <v>37</v>
      </c>
      <c r="AK237" t="s">
        <v>115</v>
      </c>
      <c r="AM237">
        <v>2709</v>
      </c>
      <c r="AN237">
        <v>1295</v>
      </c>
    </row>
    <row r="238" spans="1:40" x14ac:dyDescent="0.25">
      <c r="A238" t="s">
        <v>407</v>
      </c>
      <c r="B238" t="s">
        <v>407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  <c r="R238" t="s">
        <v>407</v>
      </c>
      <c r="S238" t="s">
        <v>407</v>
      </c>
      <c r="T238" t="s">
        <v>407</v>
      </c>
      <c r="U238" t="s">
        <v>407</v>
      </c>
      <c r="V238" t="s">
        <v>407</v>
      </c>
      <c r="W238" t="s">
        <v>407</v>
      </c>
      <c r="X238" t="s">
        <v>407</v>
      </c>
      <c r="Y238" t="s">
        <v>407</v>
      </c>
      <c r="Z238" t="s">
        <v>407</v>
      </c>
      <c r="AA238" t="s">
        <v>407</v>
      </c>
      <c r="AB238" t="s">
        <v>407</v>
      </c>
      <c r="AC238" t="s">
        <v>1126</v>
      </c>
      <c r="AD238" t="s">
        <v>1125</v>
      </c>
      <c r="AE238">
        <v>10</v>
      </c>
      <c r="AF238">
        <v>7</v>
      </c>
      <c r="AH238" t="s">
        <v>408</v>
      </c>
      <c r="AJ238" t="s">
        <v>37</v>
      </c>
      <c r="AK238" t="s">
        <v>115</v>
      </c>
      <c r="AM238">
        <v>1168</v>
      </c>
      <c r="AN238">
        <v>1652</v>
      </c>
    </row>
    <row r="239" spans="1:40" x14ac:dyDescent="0.25">
      <c r="A239" t="s">
        <v>407</v>
      </c>
      <c r="B239" t="s">
        <v>407</v>
      </c>
      <c r="C239" t="s">
        <v>407</v>
      </c>
      <c r="D239" t="s">
        <v>407</v>
      </c>
      <c r="E239" t="s">
        <v>407</v>
      </c>
      <c r="F239" t="s">
        <v>407</v>
      </c>
      <c r="G239" t="s">
        <v>407</v>
      </c>
      <c r="H239" t="s">
        <v>407</v>
      </c>
      <c r="I239" t="s">
        <v>407</v>
      </c>
      <c r="J239" t="s">
        <v>407</v>
      </c>
      <c r="K239" t="s">
        <v>407</v>
      </c>
      <c r="L239" t="s">
        <v>407</v>
      </c>
      <c r="M239" t="s">
        <v>407</v>
      </c>
      <c r="N239" t="s">
        <v>407</v>
      </c>
      <c r="O239" t="s">
        <v>407</v>
      </c>
      <c r="P239" t="s">
        <v>407</v>
      </c>
      <c r="Q239" t="s">
        <v>407</v>
      </c>
      <c r="R239" t="s">
        <v>407</v>
      </c>
      <c r="S239" t="s">
        <v>407</v>
      </c>
      <c r="T239" t="s">
        <v>407</v>
      </c>
      <c r="U239" t="s">
        <v>407</v>
      </c>
      <c r="V239" t="s">
        <v>407</v>
      </c>
      <c r="W239" t="s">
        <v>407</v>
      </c>
      <c r="X239" t="s">
        <v>407</v>
      </c>
      <c r="Y239" t="s">
        <v>407</v>
      </c>
      <c r="Z239" t="s">
        <v>407</v>
      </c>
      <c r="AA239" t="s">
        <v>407</v>
      </c>
      <c r="AB239" t="s">
        <v>407</v>
      </c>
      <c r="AC239" t="s">
        <v>1126</v>
      </c>
      <c r="AD239" t="s">
        <v>1125</v>
      </c>
      <c r="AE239">
        <v>10</v>
      </c>
      <c r="AF239">
        <v>8</v>
      </c>
      <c r="AG239">
        <v>1</v>
      </c>
      <c r="AH239" t="s">
        <v>490</v>
      </c>
      <c r="AJ239" t="s">
        <v>91</v>
      </c>
      <c r="AK239" t="s">
        <v>114</v>
      </c>
      <c r="AM239">
        <v>3166</v>
      </c>
      <c r="AN239">
        <v>3407</v>
      </c>
    </row>
    <row r="240" spans="1:40" x14ac:dyDescent="0.25">
      <c r="A240" t="s">
        <v>407</v>
      </c>
      <c r="B240" t="s">
        <v>407</v>
      </c>
      <c r="C240" t="s">
        <v>407</v>
      </c>
      <c r="D240" t="s">
        <v>407</v>
      </c>
      <c r="E240" t="s">
        <v>407</v>
      </c>
      <c r="F240" t="s">
        <v>407</v>
      </c>
      <c r="G240" t="s">
        <v>407</v>
      </c>
      <c r="H240" t="s">
        <v>407</v>
      </c>
      <c r="I240" t="s">
        <v>407</v>
      </c>
      <c r="J240" t="s">
        <v>407</v>
      </c>
      <c r="K240" t="s">
        <v>407</v>
      </c>
      <c r="L240" t="s">
        <v>407</v>
      </c>
      <c r="M240" t="s">
        <v>407</v>
      </c>
      <c r="N240" t="s">
        <v>407</v>
      </c>
      <c r="O240" t="s">
        <v>407</v>
      </c>
      <c r="P240" t="s">
        <v>407</v>
      </c>
      <c r="Q240" t="s">
        <v>407</v>
      </c>
      <c r="R240" t="s">
        <v>407</v>
      </c>
      <c r="S240" t="s">
        <v>407</v>
      </c>
      <c r="T240" t="s">
        <v>407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407</v>
      </c>
      <c r="AA240" t="s">
        <v>407</v>
      </c>
      <c r="AB240" t="s">
        <v>407</v>
      </c>
      <c r="AC240" t="s">
        <v>1126</v>
      </c>
      <c r="AD240" t="s">
        <v>1125</v>
      </c>
      <c r="AE240">
        <v>10</v>
      </c>
      <c r="AF240">
        <v>9</v>
      </c>
      <c r="AH240" t="s">
        <v>408</v>
      </c>
      <c r="AJ240" t="s">
        <v>37</v>
      </c>
      <c r="AK240" t="s">
        <v>115</v>
      </c>
      <c r="AM240">
        <v>3273</v>
      </c>
      <c r="AN240">
        <v>2146</v>
      </c>
    </row>
    <row r="241" spans="1:40" x14ac:dyDescent="0.25">
      <c r="A241" t="s">
        <v>407</v>
      </c>
      <c r="B241" t="s">
        <v>407</v>
      </c>
      <c r="C241" t="s">
        <v>407</v>
      </c>
      <c r="D241" t="s">
        <v>407</v>
      </c>
      <c r="E241" t="s">
        <v>407</v>
      </c>
      <c r="F241" t="s">
        <v>407</v>
      </c>
      <c r="G241" t="s">
        <v>407</v>
      </c>
      <c r="H241" t="s">
        <v>407</v>
      </c>
      <c r="I241" t="s">
        <v>407</v>
      </c>
      <c r="J241" t="s">
        <v>407</v>
      </c>
      <c r="K241" t="s">
        <v>407</v>
      </c>
      <c r="L241" t="s">
        <v>407</v>
      </c>
      <c r="M241" t="s">
        <v>407</v>
      </c>
      <c r="N241" t="s">
        <v>407</v>
      </c>
      <c r="O241" t="s">
        <v>407</v>
      </c>
      <c r="P241" t="s">
        <v>407</v>
      </c>
      <c r="Q241" t="s">
        <v>407</v>
      </c>
      <c r="R241" t="s">
        <v>407</v>
      </c>
      <c r="S241" t="s">
        <v>407</v>
      </c>
      <c r="T241" t="s">
        <v>407</v>
      </c>
      <c r="U241" t="s">
        <v>407</v>
      </c>
      <c r="V241" t="s">
        <v>407</v>
      </c>
      <c r="W241" t="s">
        <v>407</v>
      </c>
      <c r="X241" t="s">
        <v>407</v>
      </c>
      <c r="Y241" t="s">
        <v>407</v>
      </c>
      <c r="Z241" t="s">
        <v>407</v>
      </c>
      <c r="AA241" t="s">
        <v>407</v>
      </c>
      <c r="AB241" t="s">
        <v>407</v>
      </c>
      <c r="AC241" t="s">
        <v>1126</v>
      </c>
      <c r="AD241" t="s">
        <v>1125</v>
      </c>
      <c r="AE241">
        <v>10</v>
      </c>
      <c r="AF241">
        <v>10</v>
      </c>
      <c r="AH241" t="s">
        <v>408</v>
      </c>
      <c r="AJ241" t="s">
        <v>37</v>
      </c>
      <c r="AK241" t="s">
        <v>115</v>
      </c>
      <c r="AM241">
        <v>966</v>
      </c>
      <c r="AN241">
        <v>2834</v>
      </c>
    </row>
    <row r="242" spans="1:40" x14ac:dyDescent="0.25">
      <c r="A242" t="s">
        <v>407</v>
      </c>
      <c r="B242" t="s">
        <v>407</v>
      </c>
      <c r="C242" t="s">
        <v>407</v>
      </c>
      <c r="D242" t="s">
        <v>407</v>
      </c>
      <c r="E242" t="s">
        <v>407</v>
      </c>
      <c r="F242" t="s">
        <v>407</v>
      </c>
      <c r="G242" t="s">
        <v>407</v>
      </c>
      <c r="H242" t="s">
        <v>407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t="s">
        <v>407</v>
      </c>
      <c r="P242" t="s">
        <v>407</v>
      </c>
      <c r="Q242" t="s">
        <v>407</v>
      </c>
      <c r="R242" t="s">
        <v>407</v>
      </c>
      <c r="S242" t="s">
        <v>407</v>
      </c>
      <c r="T242" t="s">
        <v>407</v>
      </c>
      <c r="U242" t="s">
        <v>407</v>
      </c>
      <c r="V242" t="s">
        <v>407</v>
      </c>
      <c r="W242" t="s">
        <v>407</v>
      </c>
      <c r="X242" t="s">
        <v>407</v>
      </c>
      <c r="Y242" t="s">
        <v>407</v>
      </c>
      <c r="Z242" t="s">
        <v>407</v>
      </c>
      <c r="AA242" t="s">
        <v>407</v>
      </c>
      <c r="AB242" t="s">
        <v>407</v>
      </c>
      <c r="AC242" t="s">
        <v>1128</v>
      </c>
      <c r="AD242" t="s">
        <v>1127</v>
      </c>
      <c r="AE242">
        <v>10</v>
      </c>
      <c r="AF242">
        <v>1</v>
      </c>
      <c r="AH242" t="s">
        <v>408</v>
      </c>
      <c r="AJ242" t="s">
        <v>37</v>
      </c>
      <c r="AK242" t="s">
        <v>115</v>
      </c>
      <c r="AM242">
        <v>2371</v>
      </c>
      <c r="AN242">
        <v>1787</v>
      </c>
    </row>
    <row r="243" spans="1:40" x14ac:dyDescent="0.25">
      <c r="A243" t="s">
        <v>407</v>
      </c>
      <c r="B243" t="s">
        <v>407</v>
      </c>
      <c r="C243" t="s">
        <v>407</v>
      </c>
      <c r="D243" t="s">
        <v>407</v>
      </c>
      <c r="E243" t="s">
        <v>407</v>
      </c>
      <c r="F243" t="s">
        <v>407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L243" t="s">
        <v>407</v>
      </c>
      <c r="M243" t="s">
        <v>407</v>
      </c>
      <c r="N243" t="s">
        <v>407</v>
      </c>
      <c r="O243" t="s">
        <v>407</v>
      </c>
      <c r="P243" t="s">
        <v>407</v>
      </c>
      <c r="Q243" t="s">
        <v>407</v>
      </c>
      <c r="R243" t="s">
        <v>407</v>
      </c>
      <c r="S243" t="s">
        <v>407</v>
      </c>
      <c r="T243" t="s">
        <v>407</v>
      </c>
      <c r="U243" t="s">
        <v>407</v>
      </c>
      <c r="V243" t="s">
        <v>407</v>
      </c>
      <c r="W243" t="s">
        <v>407</v>
      </c>
      <c r="X243" t="s">
        <v>407</v>
      </c>
      <c r="Y243" t="s">
        <v>407</v>
      </c>
      <c r="Z243" t="s">
        <v>407</v>
      </c>
      <c r="AA243" t="s">
        <v>407</v>
      </c>
      <c r="AB243" t="s">
        <v>407</v>
      </c>
      <c r="AC243" t="s">
        <v>1128</v>
      </c>
      <c r="AD243" t="s">
        <v>1127</v>
      </c>
      <c r="AE243">
        <v>10</v>
      </c>
      <c r="AF243">
        <v>2</v>
      </c>
      <c r="AH243" t="s">
        <v>408</v>
      </c>
      <c r="AJ243" t="s">
        <v>37</v>
      </c>
      <c r="AK243" t="s">
        <v>115</v>
      </c>
      <c r="AM243">
        <v>3622</v>
      </c>
      <c r="AN243">
        <v>784</v>
      </c>
    </row>
    <row r="244" spans="1:40" x14ac:dyDescent="0.25">
      <c r="A244" t="s">
        <v>407</v>
      </c>
      <c r="B244" t="s">
        <v>407</v>
      </c>
      <c r="C244" t="s">
        <v>407</v>
      </c>
      <c r="D244" t="s">
        <v>407</v>
      </c>
      <c r="E244" t="s">
        <v>407</v>
      </c>
      <c r="F244" t="s">
        <v>407</v>
      </c>
      <c r="G244" t="s">
        <v>407</v>
      </c>
      <c r="H244" t="s">
        <v>407</v>
      </c>
      <c r="I244" t="s">
        <v>407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407</v>
      </c>
      <c r="P244" t="s">
        <v>407</v>
      </c>
      <c r="Q244" t="s">
        <v>407</v>
      </c>
      <c r="R244" t="s">
        <v>407</v>
      </c>
      <c r="S244" t="s">
        <v>407</v>
      </c>
      <c r="T244" t="s">
        <v>407</v>
      </c>
      <c r="U244" t="s">
        <v>407</v>
      </c>
      <c r="V244" t="s">
        <v>407</v>
      </c>
      <c r="W244" t="s">
        <v>407</v>
      </c>
      <c r="X244" t="s">
        <v>407</v>
      </c>
      <c r="Y244" t="s">
        <v>407</v>
      </c>
      <c r="Z244" t="s">
        <v>407</v>
      </c>
      <c r="AA244" t="s">
        <v>407</v>
      </c>
      <c r="AB244" t="s">
        <v>407</v>
      </c>
      <c r="AC244" t="s">
        <v>1128</v>
      </c>
      <c r="AD244" t="s">
        <v>1127</v>
      </c>
      <c r="AE244">
        <v>10</v>
      </c>
      <c r="AF244">
        <v>3</v>
      </c>
      <c r="AH244" t="s">
        <v>411</v>
      </c>
      <c r="AJ244" t="s">
        <v>41</v>
      </c>
      <c r="AK244" t="s">
        <v>119</v>
      </c>
      <c r="AM244">
        <v>3275</v>
      </c>
      <c r="AN244">
        <v>2711</v>
      </c>
    </row>
    <row r="245" spans="1:40" x14ac:dyDescent="0.25">
      <c r="A245" t="s">
        <v>407</v>
      </c>
      <c r="B245" t="s">
        <v>407</v>
      </c>
      <c r="C245" t="s">
        <v>407</v>
      </c>
      <c r="D245" t="s">
        <v>407</v>
      </c>
      <c r="E245" t="s">
        <v>407</v>
      </c>
      <c r="F245" t="s">
        <v>407</v>
      </c>
      <c r="G245" t="s">
        <v>407</v>
      </c>
      <c r="H245" t="s">
        <v>407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407</v>
      </c>
      <c r="O245" t="s">
        <v>407</v>
      </c>
      <c r="P245" t="s">
        <v>407</v>
      </c>
      <c r="Q245" t="s">
        <v>407</v>
      </c>
      <c r="R245" t="s">
        <v>407</v>
      </c>
      <c r="S245" t="s">
        <v>407</v>
      </c>
      <c r="T245" t="s">
        <v>407</v>
      </c>
      <c r="U245" t="s">
        <v>407</v>
      </c>
      <c r="V245" t="s">
        <v>407</v>
      </c>
      <c r="W245" t="s">
        <v>407</v>
      </c>
      <c r="X245" t="s">
        <v>407</v>
      </c>
      <c r="Y245" t="s">
        <v>407</v>
      </c>
      <c r="Z245" t="s">
        <v>407</v>
      </c>
      <c r="AA245" t="s">
        <v>407</v>
      </c>
      <c r="AB245" t="s">
        <v>407</v>
      </c>
      <c r="AC245" t="s">
        <v>1128</v>
      </c>
      <c r="AD245" t="s">
        <v>1127</v>
      </c>
      <c r="AE245">
        <v>10</v>
      </c>
      <c r="AF245">
        <v>4</v>
      </c>
      <c r="AH245" t="s">
        <v>408</v>
      </c>
      <c r="AJ245" t="s">
        <v>37</v>
      </c>
      <c r="AK245" t="s">
        <v>115</v>
      </c>
      <c r="AM245">
        <v>2256</v>
      </c>
      <c r="AN245">
        <v>3265</v>
      </c>
    </row>
    <row r="246" spans="1:40" x14ac:dyDescent="0.25">
      <c r="A246" t="s">
        <v>407</v>
      </c>
      <c r="B246" t="s">
        <v>407</v>
      </c>
      <c r="C246" t="s">
        <v>407</v>
      </c>
      <c r="D246" t="s">
        <v>407</v>
      </c>
      <c r="E246" t="s">
        <v>407</v>
      </c>
      <c r="F246" t="s">
        <v>407</v>
      </c>
      <c r="G246" t="s">
        <v>407</v>
      </c>
      <c r="H246" t="s">
        <v>407</v>
      </c>
      <c r="I246" t="s">
        <v>407</v>
      </c>
      <c r="J246" t="s">
        <v>407</v>
      </c>
      <c r="K246" t="s">
        <v>407</v>
      </c>
      <c r="L246" t="s">
        <v>407</v>
      </c>
      <c r="M246" t="s">
        <v>407</v>
      </c>
      <c r="N246" t="s">
        <v>407</v>
      </c>
      <c r="O246" t="s">
        <v>407</v>
      </c>
      <c r="P246" t="s">
        <v>407</v>
      </c>
      <c r="Q246" t="s">
        <v>407</v>
      </c>
      <c r="R246" t="s">
        <v>407</v>
      </c>
      <c r="S246" t="s">
        <v>407</v>
      </c>
      <c r="T246" t="s">
        <v>407</v>
      </c>
      <c r="U246" t="s">
        <v>407</v>
      </c>
      <c r="V246" t="s">
        <v>407</v>
      </c>
      <c r="W246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1128</v>
      </c>
      <c r="AD246" t="s">
        <v>1127</v>
      </c>
      <c r="AE246">
        <v>10</v>
      </c>
      <c r="AF246">
        <v>5</v>
      </c>
      <c r="AH246" t="s">
        <v>408</v>
      </c>
      <c r="AJ246" t="s">
        <v>37</v>
      </c>
      <c r="AK246" t="s">
        <v>115</v>
      </c>
      <c r="AM246">
        <v>3548</v>
      </c>
      <c r="AN246">
        <v>1307</v>
      </c>
    </row>
    <row r="247" spans="1:40" x14ac:dyDescent="0.25">
      <c r="A247" t="s">
        <v>407</v>
      </c>
      <c r="B247" t="s">
        <v>407</v>
      </c>
      <c r="C247" t="s">
        <v>407</v>
      </c>
      <c r="D247" t="s">
        <v>407</v>
      </c>
      <c r="E247" t="s">
        <v>407</v>
      </c>
      <c r="F247" t="s">
        <v>407</v>
      </c>
      <c r="G247" t="s">
        <v>407</v>
      </c>
      <c r="H247" t="s">
        <v>407</v>
      </c>
      <c r="I247" t="s">
        <v>407</v>
      </c>
      <c r="J247" t="s">
        <v>407</v>
      </c>
      <c r="K247" t="s">
        <v>407</v>
      </c>
      <c r="L247" t="s">
        <v>407</v>
      </c>
      <c r="M247" t="s">
        <v>407</v>
      </c>
      <c r="N247" t="s">
        <v>407</v>
      </c>
      <c r="O247" t="s">
        <v>407</v>
      </c>
      <c r="P247" t="s">
        <v>407</v>
      </c>
      <c r="Q247" t="s">
        <v>407</v>
      </c>
      <c r="R247" t="s">
        <v>407</v>
      </c>
      <c r="S247" t="s">
        <v>407</v>
      </c>
      <c r="T247" t="s">
        <v>407</v>
      </c>
      <c r="U247" t="s">
        <v>407</v>
      </c>
      <c r="V247" t="s">
        <v>407</v>
      </c>
      <c r="W247" t="s">
        <v>407</v>
      </c>
      <c r="X247" t="s">
        <v>407</v>
      </c>
      <c r="Y247" t="s">
        <v>407</v>
      </c>
      <c r="Z247" t="s">
        <v>407</v>
      </c>
      <c r="AA247" t="s">
        <v>407</v>
      </c>
      <c r="AB247" t="s">
        <v>407</v>
      </c>
      <c r="AC247" t="s">
        <v>1128</v>
      </c>
      <c r="AD247" t="s">
        <v>1127</v>
      </c>
      <c r="AE247">
        <v>10</v>
      </c>
      <c r="AF247">
        <v>6</v>
      </c>
      <c r="AH247" t="s">
        <v>408</v>
      </c>
      <c r="AJ247" t="s">
        <v>37</v>
      </c>
      <c r="AK247" t="s">
        <v>115</v>
      </c>
      <c r="AM247">
        <v>1865</v>
      </c>
      <c r="AN247">
        <v>1573</v>
      </c>
    </row>
    <row r="248" spans="1:40" x14ac:dyDescent="0.25">
      <c r="A248" t="s">
        <v>407</v>
      </c>
      <c r="B248" t="s">
        <v>407</v>
      </c>
      <c r="C248" t="s">
        <v>407</v>
      </c>
      <c r="D248" t="s">
        <v>407</v>
      </c>
      <c r="E248" t="s">
        <v>407</v>
      </c>
      <c r="F248" t="s">
        <v>407</v>
      </c>
      <c r="G248" t="s">
        <v>407</v>
      </c>
      <c r="H248" t="s">
        <v>407</v>
      </c>
      <c r="I248" t="s">
        <v>407</v>
      </c>
      <c r="J248" t="s">
        <v>407</v>
      </c>
      <c r="K248" t="s">
        <v>407</v>
      </c>
      <c r="L248" t="s">
        <v>407</v>
      </c>
      <c r="M248" t="s">
        <v>407</v>
      </c>
      <c r="N248" t="s">
        <v>407</v>
      </c>
      <c r="O248" t="s">
        <v>407</v>
      </c>
      <c r="P248" t="s">
        <v>407</v>
      </c>
      <c r="Q248" t="s">
        <v>407</v>
      </c>
      <c r="R248" t="s">
        <v>407</v>
      </c>
      <c r="S248" t="s">
        <v>407</v>
      </c>
      <c r="T248" t="s">
        <v>407</v>
      </c>
      <c r="U248" t="s">
        <v>407</v>
      </c>
      <c r="V248" t="s">
        <v>407</v>
      </c>
      <c r="W248" t="s">
        <v>407</v>
      </c>
      <c r="X248" t="s">
        <v>407</v>
      </c>
      <c r="Y248" t="s">
        <v>407</v>
      </c>
      <c r="Z248" t="s">
        <v>407</v>
      </c>
      <c r="AA248" t="s">
        <v>407</v>
      </c>
      <c r="AB248" t="s">
        <v>407</v>
      </c>
      <c r="AC248" t="s">
        <v>1128</v>
      </c>
      <c r="AD248" t="s">
        <v>1127</v>
      </c>
      <c r="AE248">
        <v>10</v>
      </c>
      <c r="AF248">
        <v>7</v>
      </c>
      <c r="AH248" t="s">
        <v>408</v>
      </c>
      <c r="AJ248" t="s">
        <v>37</v>
      </c>
      <c r="AK248" t="s">
        <v>115</v>
      </c>
      <c r="AM248">
        <v>1458</v>
      </c>
      <c r="AN248">
        <v>1527</v>
      </c>
    </row>
    <row r="249" spans="1:40" x14ac:dyDescent="0.25">
      <c r="A249" t="s">
        <v>407</v>
      </c>
      <c r="B249" t="s">
        <v>407</v>
      </c>
      <c r="C249" t="s">
        <v>407</v>
      </c>
      <c r="D249" t="s">
        <v>407</v>
      </c>
      <c r="E249" t="s">
        <v>407</v>
      </c>
      <c r="F249" t="s">
        <v>407</v>
      </c>
      <c r="G249" t="s">
        <v>407</v>
      </c>
      <c r="H249" t="s">
        <v>407</v>
      </c>
      <c r="I249" t="s">
        <v>407</v>
      </c>
      <c r="J249" t="s">
        <v>407</v>
      </c>
      <c r="K249" t="s">
        <v>407</v>
      </c>
      <c r="L249" t="s">
        <v>407</v>
      </c>
      <c r="M249" t="s">
        <v>407</v>
      </c>
      <c r="N249" t="s">
        <v>407</v>
      </c>
      <c r="O249" t="s">
        <v>407</v>
      </c>
      <c r="P249" t="s">
        <v>407</v>
      </c>
      <c r="Q249" t="s">
        <v>407</v>
      </c>
      <c r="R249" t="s">
        <v>407</v>
      </c>
      <c r="S249" t="s">
        <v>407</v>
      </c>
      <c r="T249" t="s">
        <v>407</v>
      </c>
      <c r="U249" t="s">
        <v>407</v>
      </c>
      <c r="V249" t="s">
        <v>407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407</v>
      </c>
      <c r="AC249" t="s">
        <v>1128</v>
      </c>
      <c r="AD249" t="s">
        <v>1127</v>
      </c>
      <c r="AE249">
        <v>10</v>
      </c>
      <c r="AF249">
        <v>8</v>
      </c>
      <c r="AH249" t="s">
        <v>408</v>
      </c>
      <c r="AJ249" t="s">
        <v>37</v>
      </c>
      <c r="AK249" t="s">
        <v>115</v>
      </c>
      <c r="AM249">
        <v>4019</v>
      </c>
      <c r="AN249">
        <v>3320</v>
      </c>
    </row>
    <row r="250" spans="1:40" x14ac:dyDescent="0.25">
      <c r="A250" t="s">
        <v>407</v>
      </c>
      <c r="B250" t="s">
        <v>407</v>
      </c>
      <c r="C250" t="s">
        <v>407</v>
      </c>
      <c r="D250" t="s">
        <v>407</v>
      </c>
      <c r="E250" t="s">
        <v>407</v>
      </c>
      <c r="F250" t="s">
        <v>407</v>
      </c>
      <c r="G250" t="s">
        <v>407</v>
      </c>
      <c r="H250" t="s">
        <v>407</v>
      </c>
      <c r="I250" t="s">
        <v>407</v>
      </c>
      <c r="J250" t="s">
        <v>407</v>
      </c>
      <c r="K250" t="s">
        <v>407</v>
      </c>
      <c r="L250" t="s">
        <v>407</v>
      </c>
      <c r="M250" t="s">
        <v>407</v>
      </c>
      <c r="N250" t="s">
        <v>407</v>
      </c>
      <c r="O250" t="s">
        <v>407</v>
      </c>
      <c r="P250" t="s">
        <v>407</v>
      </c>
      <c r="Q250" t="s">
        <v>407</v>
      </c>
      <c r="R250" t="s">
        <v>407</v>
      </c>
      <c r="S250" t="s">
        <v>407</v>
      </c>
      <c r="T250" t="s">
        <v>407</v>
      </c>
      <c r="U250" t="s">
        <v>407</v>
      </c>
      <c r="V250" t="s">
        <v>407</v>
      </c>
      <c r="W250" t="s">
        <v>407</v>
      </c>
      <c r="X250" t="s">
        <v>407</v>
      </c>
      <c r="Y250" t="s">
        <v>407</v>
      </c>
      <c r="Z250" t="s">
        <v>407</v>
      </c>
      <c r="AA250" t="s">
        <v>407</v>
      </c>
      <c r="AB250" t="s">
        <v>407</v>
      </c>
      <c r="AC250" t="s">
        <v>1128</v>
      </c>
      <c r="AD250" t="s">
        <v>1127</v>
      </c>
      <c r="AE250">
        <v>10</v>
      </c>
      <c r="AF250">
        <v>9</v>
      </c>
      <c r="AH250" t="s">
        <v>408</v>
      </c>
      <c r="AJ250" t="s">
        <v>37</v>
      </c>
      <c r="AK250" t="s">
        <v>115</v>
      </c>
      <c r="AM250">
        <v>2066</v>
      </c>
      <c r="AN250">
        <v>847</v>
      </c>
    </row>
    <row r="251" spans="1:40" x14ac:dyDescent="0.25">
      <c r="A251" t="s">
        <v>407</v>
      </c>
      <c r="B251" t="s">
        <v>407</v>
      </c>
      <c r="C251" t="s">
        <v>407</v>
      </c>
      <c r="D251" t="s">
        <v>407</v>
      </c>
      <c r="E251" t="s">
        <v>407</v>
      </c>
      <c r="F251" t="s">
        <v>407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407</v>
      </c>
      <c r="P251" t="s">
        <v>407</v>
      </c>
      <c r="Q251" t="s">
        <v>407</v>
      </c>
      <c r="R251" t="s">
        <v>407</v>
      </c>
      <c r="S251" t="s">
        <v>407</v>
      </c>
      <c r="T251" t="s">
        <v>407</v>
      </c>
      <c r="U251" t="s">
        <v>407</v>
      </c>
      <c r="V251" t="s">
        <v>407</v>
      </c>
      <c r="W251" t="s">
        <v>407</v>
      </c>
      <c r="X251" t="s">
        <v>407</v>
      </c>
      <c r="Y251" t="s">
        <v>407</v>
      </c>
      <c r="Z251" t="s">
        <v>407</v>
      </c>
      <c r="AA251" t="s">
        <v>407</v>
      </c>
      <c r="AB251" t="s">
        <v>407</v>
      </c>
      <c r="AC251" t="s">
        <v>1128</v>
      </c>
      <c r="AD251" t="s">
        <v>1127</v>
      </c>
      <c r="AE251">
        <v>10</v>
      </c>
      <c r="AF251">
        <v>10</v>
      </c>
      <c r="AH251" t="s">
        <v>408</v>
      </c>
      <c r="AJ251" t="s">
        <v>37</v>
      </c>
      <c r="AK251" t="s">
        <v>115</v>
      </c>
      <c r="AM251">
        <v>1729</v>
      </c>
      <c r="AN251">
        <v>2169</v>
      </c>
    </row>
    <row r="252" spans="1:40" x14ac:dyDescent="0.25">
      <c r="A252" t="s">
        <v>407</v>
      </c>
      <c r="B252" t="s">
        <v>407</v>
      </c>
      <c r="C252" t="s">
        <v>407</v>
      </c>
      <c r="D252" t="s">
        <v>407</v>
      </c>
      <c r="E252" t="s">
        <v>407</v>
      </c>
      <c r="F252" t="s">
        <v>407</v>
      </c>
      <c r="G252" t="s">
        <v>407</v>
      </c>
      <c r="H252" t="s">
        <v>407</v>
      </c>
      <c r="I252" t="s">
        <v>407</v>
      </c>
      <c r="J252" t="s">
        <v>407</v>
      </c>
      <c r="K252" t="s">
        <v>407</v>
      </c>
      <c r="L252" t="s">
        <v>407</v>
      </c>
      <c r="M252" t="s">
        <v>407</v>
      </c>
      <c r="N252" t="s">
        <v>407</v>
      </c>
      <c r="O252" t="s">
        <v>407</v>
      </c>
      <c r="P252" t="s">
        <v>407</v>
      </c>
      <c r="Q252" t="s">
        <v>407</v>
      </c>
      <c r="R252" t="s">
        <v>407</v>
      </c>
      <c r="S252" t="s">
        <v>407</v>
      </c>
      <c r="T252" t="s">
        <v>407</v>
      </c>
      <c r="U252" t="s">
        <v>407</v>
      </c>
      <c r="V252" t="s">
        <v>407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1130</v>
      </c>
      <c r="AD252" t="s">
        <v>1129</v>
      </c>
      <c r="AE252">
        <v>10</v>
      </c>
      <c r="AF252">
        <v>1</v>
      </c>
      <c r="AH252" t="s">
        <v>408</v>
      </c>
      <c r="AJ252" t="s">
        <v>37</v>
      </c>
      <c r="AK252" t="s">
        <v>115</v>
      </c>
      <c r="AM252">
        <v>2354</v>
      </c>
      <c r="AN252">
        <v>500</v>
      </c>
    </row>
    <row r="253" spans="1:40" x14ac:dyDescent="0.25">
      <c r="A253" t="s">
        <v>407</v>
      </c>
      <c r="B253" t="s">
        <v>407</v>
      </c>
      <c r="C253" t="s">
        <v>407</v>
      </c>
      <c r="D253" t="s">
        <v>407</v>
      </c>
      <c r="E253" t="s">
        <v>407</v>
      </c>
      <c r="F253" t="s">
        <v>407</v>
      </c>
      <c r="G253" t="s">
        <v>407</v>
      </c>
      <c r="H253" t="s">
        <v>407</v>
      </c>
      <c r="I253" t="s">
        <v>407</v>
      </c>
      <c r="J253" t="s">
        <v>407</v>
      </c>
      <c r="K253" t="s">
        <v>407</v>
      </c>
      <c r="L253" t="s">
        <v>407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407</v>
      </c>
      <c r="T253" t="s">
        <v>407</v>
      </c>
      <c r="U253" t="s">
        <v>407</v>
      </c>
      <c r="V253" t="s">
        <v>407</v>
      </c>
      <c r="W253" t="s">
        <v>407</v>
      </c>
      <c r="X253" t="s">
        <v>407</v>
      </c>
      <c r="Y253" t="s">
        <v>407</v>
      </c>
      <c r="Z253" t="s">
        <v>407</v>
      </c>
      <c r="AA253" t="s">
        <v>407</v>
      </c>
      <c r="AB253" t="s">
        <v>407</v>
      </c>
      <c r="AC253" t="s">
        <v>1130</v>
      </c>
      <c r="AD253" t="s">
        <v>1129</v>
      </c>
      <c r="AE253">
        <v>10</v>
      </c>
      <c r="AF253">
        <v>2</v>
      </c>
      <c r="AH253" t="s">
        <v>408</v>
      </c>
      <c r="AJ253" t="s">
        <v>37</v>
      </c>
      <c r="AK253" t="s">
        <v>115</v>
      </c>
      <c r="AM253">
        <v>3740</v>
      </c>
      <c r="AN253">
        <v>2554</v>
      </c>
    </row>
    <row r="254" spans="1:40" x14ac:dyDescent="0.25">
      <c r="A254" t="s">
        <v>407</v>
      </c>
      <c r="B254" t="s">
        <v>407</v>
      </c>
      <c r="C254" t="s">
        <v>407</v>
      </c>
      <c r="D254" t="s">
        <v>407</v>
      </c>
      <c r="E254" t="s">
        <v>407</v>
      </c>
      <c r="F254" t="s">
        <v>407</v>
      </c>
      <c r="G254" t="s">
        <v>407</v>
      </c>
      <c r="H254" t="s">
        <v>407</v>
      </c>
      <c r="I254" t="s">
        <v>407</v>
      </c>
      <c r="J254" t="s">
        <v>407</v>
      </c>
      <c r="K254" t="s">
        <v>407</v>
      </c>
      <c r="L254" t="s">
        <v>407</v>
      </c>
      <c r="M254" t="s">
        <v>407</v>
      </c>
      <c r="N254" t="s">
        <v>407</v>
      </c>
      <c r="O254" t="s">
        <v>407</v>
      </c>
      <c r="P254" t="s">
        <v>407</v>
      </c>
      <c r="Q254" t="s">
        <v>407</v>
      </c>
      <c r="R254" t="s">
        <v>407</v>
      </c>
      <c r="S254" t="s">
        <v>407</v>
      </c>
      <c r="T254" t="s">
        <v>407</v>
      </c>
      <c r="U254" t="s">
        <v>407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1130</v>
      </c>
      <c r="AD254" t="s">
        <v>1129</v>
      </c>
      <c r="AE254">
        <v>10</v>
      </c>
      <c r="AF254">
        <v>3</v>
      </c>
      <c r="AH254" t="s">
        <v>408</v>
      </c>
      <c r="AJ254" t="s">
        <v>37</v>
      </c>
      <c r="AK254" t="s">
        <v>115</v>
      </c>
      <c r="AM254">
        <v>3590</v>
      </c>
      <c r="AN254">
        <v>2766</v>
      </c>
    </row>
    <row r="255" spans="1:40" x14ac:dyDescent="0.25">
      <c r="A255" t="s">
        <v>407</v>
      </c>
      <c r="B255" t="s">
        <v>407</v>
      </c>
      <c r="C255" t="s">
        <v>407</v>
      </c>
      <c r="D255" t="s">
        <v>407</v>
      </c>
      <c r="E255" t="s">
        <v>407</v>
      </c>
      <c r="F255" t="s">
        <v>407</v>
      </c>
      <c r="G255" t="s">
        <v>407</v>
      </c>
      <c r="H255" t="s">
        <v>407</v>
      </c>
      <c r="I255" t="s">
        <v>407</v>
      </c>
      <c r="J255" t="s">
        <v>407</v>
      </c>
      <c r="K255" t="s">
        <v>407</v>
      </c>
      <c r="L255" t="s">
        <v>407</v>
      </c>
      <c r="M255" t="s">
        <v>407</v>
      </c>
      <c r="N255" t="s">
        <v>407</v>
      </c>
      <c r="O255" t="s">
        <v>407</v>
      </c>
      <c r="P255" t="s">
        <v>407</v>
      </c>
      <c r="Q255" t="s">
        <v>407</v>
      </c>
      <c r="R255" t="s">
        <v>407</v>
      </c>
      <c r="S255" t="s">
        <v>407</v>
      </c>
      <c r="T255" t="s">
        <v>407</v>
      </c>
      <c r="U255" t="s">
        <v>407</v>
      </c>
      <c r="V255" t="s">
        <v>407</v>
      </c>
      <c r="W255" t="s">
        <v>407</v>
      </c>
      <c r="X255" t="s">
        <v>407</v>
      </c>
      <c r="Y255" t="s">
        <v>407</v>
      </c>
      <c r="Z255" t="s">
        <v>407</v>
      </c>
      <c r="AA255" t="s">
        <v>407</v>
      </c>
      <c r="AB255" t="s">
        <v>407</v>
      </c>
      <c r="AC255" t="s">
        <v>1130</v>
      </c>
      <c r="AD255" t="s">
        <v>1129</v>
      </c>
      <c r="AE255">
        <v>10</v>
      </c>
      <c r="AF255">
        <v>4</v>
      </c>
      <c r="AG255">
        <v>1</v>
      </c>
      <c r="AH255" t="s">
        <v>450</v>
      </c>
      <c r="AJ255" t="s">
        <v>67</v>
      </c>
      <c r="AK255" t="s">
        <v>114</v>
      </c>
      <c r="AM255">
        <v>3400</v>
      </c>
      <c r="AN255">
        <v>537</v>
      </c>
    </row>
    <row r="256" spans="1:40" x14ac:dyDescent="0.25">
      <c r="A256" t="s">
        <v>407</v>
      </c>
      <c r="B256" t="s">
        <v>407</v>
      </c>
      <c r="C256" t="s">
        <v>407</v>
      </c>
      <c r="D256" t="s">
        <v>407</v>
      </c>
      <c r="E256" t="s">
        <v>407</v>
      </c>
      <c r="F256" t="s">
        <v>407</v>
      </c>
      <c r="G256" t="s">
        <v>407</v>
      </c>
      <c r="H256" t="s">
        <v>407</v>
      </c>
      <c r="I256" t="s">
        <v>407</v>
      </c>
      <c r="J256" t="s">
        <v>407</v>
      </c>
      <c r="K256" t="s">
        <v>407</v>
      </c>
      <c r="L256" t="s">
        <v>407</v>
      </c>
      <c r="M256" t="s">
        <v>407</v>
      </c>
      <c r="N256" t="s">
        <v>407</v>
      </c>
      <c r="O256" t="s">
        <v>407</v>
      </c>
      <c r="P256" t="s">
        <v>407</v>
      </c>
      <c r="Q256" t="s">
        <v>407</v>
      </c>
      <c r="R256" t="s">
        <v>407</v>
      </c>
      <c r="S256" t="s">
        <v>407</v>
      </c>
      <c r="T256" t="s">
        <v>407</v>
      </c>
      <c r="U256" t="s">
        <v>407</v>
      </c>
      <c r="V256" t="s">
        <v>407</v>
      </c>
      <c r="W256" t="s">
        <v>407</v>
      </c>
      <c r="X256" t="s">
        <v>407</v>
      </c>
      <c r="Y256" t="s">
        <v>407</v>
      </c>
      <c r="Z256" t="s">
        <v>407</v>
      </c>
      <c r="AA256" t="s">
        <v>407</v>
      </c>
      <c r="AB256" t="s">
        <v>407</v>
      </c>
      <c r="AC256" t="s">
        <v>1130</v>
      </c>
      <c r="AD256" t="s">
        <v>1129</v>
      </c>
      <c r="AE256">
        <v>10</v>
      </c>
      <c r="AF256">
        <v>5</v>
      </c>
      <c r="AG256">
        <v>1</v>
      </c>
      <c r="AH256" t="s">
        <v>450</v>
      </c>
      <c r="AJ256" t="s">
        <v>67</v>
      </c>
      <c r="AK256" t="s">
        <v>114</v>
      </c>
      <c r="AM256">
        <v>3907</v>
      </c>
      <c r="AN256">
        <v>1119</v>
      </c>
    </row>
    <row r="257" spans="1:40" x14ac:dyDescent="0.25">
      <c r="A257" t="s">
        <v>407</v>
      </c>
      <c r="B257" t="s">
        <v>407</v>
      </c>
      <c r="C257" t="s">
        <v>407</v>
      </c>
      <c r="D257" t="s">
        <v>407</v>
      </c>
      <c r="E257" t="s">
        <v>407</v>
      </c>
      <c r="F257" t="s">
        <v>407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407</v>
      </c>
      <c r="M257" t="s">
        <v>407</v>
      </c>
      <c r="N257" t="s">
        <v>407</v>
      </c>
      <c r="O257" t="s">
        <v>407</v>
      </c>
      <c r="P257" t="s">
        <v>407</v>
      </c>
      <c r="Q257" t="s">
        <v>407</v>
      </c>
      <c r="R257" t="s">
        <v>407</v>
      </c>
      <c r="S257" t="s">
        <v>407</v>
      </c>
      <c r="T257" t="s">
        <v>407</v>
      </c>
      <c r="U257" t="s">
        <v>407</v>
      </c>
      <c r="V257" t="s">
        <v>407</v>
      </c>
      <c r="W257" t="s">
        <v>407</v>
      </c>
      <c r="X257" t="s">
        <v>407</v>
      </c>
      <c r="Y257" t="s">
        <v>407</v>
      </c>
      <c r="Z257" t="s">
        <v>407</v>
      </c>
      <c r="AA257" t="s">
        <v>407</v>
      </c>
      <c r="AB257" t="s">
        <v>407</v>
      </c>
      <c r="AC257" t="s">
        <v>1130</v>
      </c>
      <c r="AD257" t="s">
        <v>1129</v>
      </c>
      <c r="AE257">
        <v>10</v>
      </c>
      <c r="AF257">
        <v>6</v>
      </c>
      <c r="AG257">
        <v>1</v>
      </c>
      <c r="AH257" t="s">
        <v>435</v>
      </c>
      <c r="AJ257" t="s">
        <v>57</v>
      </c>
      <c r="AK257" t="s">
        <v>114</v>
      </c>
      <c r="AM257">
        <v>3935</v>
      </c>
      <c r="AN257">
        <v>2507</v>
      </c>
    </row>
    <row r="258" spans="1:40" x14ac:dyDescent="0.25">
      <c r="A258" t="s">
        <v>407</v>
      </c>
      <c r="B258" t="s">
        <v>407</v>
      </c>
      <c r="C258" t="s">
        <v>407</v>
      </c>
      <c r="D258" t="s">
        <v>407</v>
      </c>
      <c r="E258" t="s">
        <v>407</v>
      </c>
      <c r="F258" t="s">
        <v>407</v>
      </c>
      <c r="G258" t="s">
        <v>407</v>
      </c>
      <c r="H258" t="s">
        <v>407</v>
      </c>
      <c r="I258" t="s">
        <v>407</v>
      </c>
      <c r="J258" t="s">
        <v>407</v>
      </c>
      <c r="K258" t="s">
        <v>407</v>
      </c>
      <c r="L258" t="s">
        <v>407</v>
      </c>
      <c r="M258" t="s">
        <v>407</v>
      </c>
      <c r="N258" t="s">
        <v>407</v>
      </c>
      <c r="O258" t="s">
        <v>407</v>
      </c>
      <c r="P258" t="s">
        <v>407</v>
      </c>
      <c r="Q258" t="s">
        <v>407</v>
      </c>
      <c r="R258" t="s">
        <v>407</v>
      </c>
      <c r="S258" t="s">
        <v>407</v>
      </c>
      <c r="T258" t="s">
        <v>407</v>
      </c>
      <c r="U258" t="s">
        <v>407</v>
      </c>
      <c r="V258" t="s">
        <v>407</v>
      </c>
      <c r="W258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1130</v>
      </c>
      <c r="AD258" t="s">
        <v>1129</v>
      </c>
      <c r="AE258">
        <v>10</v>
      </c>
      <c r="AF258">
        <v>7</v>
      </c>
      <c r="AG258">
        <v>1</v>
      </c>
      <c r="AH258" t="s">
        <v>450</v>
      </c>
      <c r="AJ258" t="s">
        <v>67</v>
      </c>
      <c r="AK258" t="s">
        <v>114</v>
      </c>
      <c r="AM258">
        <v>2150</v>
      </c>
      <c r="AN258">
        <v>2122</v>
      </c>
    </row>
    <row r="259" spans="1:40" x14ac:dyDescent="0.25">
      <c r="A259" t="s">
        <v>407</v>
      </c>
      <c r="B259" t="s">
        <v>407</v>
      </c>
      <c r="C259" t="s">
        <v>407</v>
      </c>
      <c r="D259" t="s">
        <v>407</v>
      </c>
      <c r="E259" t="s">
        <v>407</v>
      </c>
      <c r="F259" t="s">
        <v>407</v>
      </c>
      <c r="G259" t="s">
        <v>407</v>
      </c>
      <c r="H259" t="s">
        <v>407</v>
      </c>
      <c r="I259" t="s">
        <v>407</v>
      </c>
      <c r="J259" t="s">
        <v>407</v>
      </c>
      <c r="K259" t="s">
        <v>407</v>
      </c>
      <c r="L259" t="s">
        <v>407</v>
      </c>
      <c r="M259" t="s">
        <v>407</v>
      </c>
      <c r="N259" t="s">
        <v>407</v>
      </c>
      <c r="O259" t="s">
        <v>407</v>
      </c>
      <c r="P259" t="s">
        <v>407</v>
      </c>
      <c r="Q259" t="s">
        <v>407</v>
      </c>
      <c r="R259" t="s">
        <v>407</v>
      </c>
      <c r="S259" t="s">
        <v>407</v>
      </c>
      <c r="T259" t="s">
        <v>407</v>
      </c>
      <c r="U259" t="s">
        <v>407</v>
      </c>
      <c r="V259" t="s">
        <v>407</v>
      </c>
      <c r="W259" t="s">
        <v>407</v>
      </c>
      <c r="X259" t="s">
        <v>407</v>
      </c>
      <c r="Y259" t="s">
        <v>407</v>
      </c>
      <c r="Z259" t="s">
        <v>407</v>
      </c>
      <c r="AA259" t="s">
        <v>407</v>
      </c>
      <c r="AB259" t="s">
        <v>407</v>
      </c>
      <c r="AC259" t="s">
        <v>1130</v>
      </c>
      <c r="AD259" t="s">
        <v>1129</v>
      </c>
      <c r="AE259">
        <v>10</v>
      </c>
      <c r="AF259">
        <v>8</v>
      </c>
      <c r="AG259">
        <v>3</v>
      </c>
      <c r="AH259" t="s">
        <v>410</v>
      </c>
      <c r="AJ259" t="s">
        <v>40</v>
      </c>
      <c r="AK259" t="s">
        <v>118</v>
      </c>
      <c r="AM259">
        <v>3409</v>
      </c>
      <c r="AN259">
        <v>2929</v>
      </c>
    </row>
    <row r="260" spans="1:40" x14ac:dyDescent="0.25">
      <c r="A260" t="s">
        <v>407</v>
      </c>
      <c r="B260" t="s">
        <v>407</v>
      </c>
      <c r="C260" t="s">
        <v>407</v>
      </c>
      <c r="D260" t="s">
        <v>407</v>
      </c>
      <c r="E260" t="s">
        <v>407</v>
      </c>
      <c r="F260" t="s">
        <v>407</v>
      </c>
      <c r="G260" t="s">
        <v>407</v>
      </c>
      <c r="H260" t="s">
        <v>407</v>
      </c>
      <c r="I260" t="s">
        <v>407</v>
      </c>
      <c r="J260" t="s">
        <v>407</v>
      </c>
      <c r="K260" t="s">
        <v>407</v>
      </c>
      <c r="L260" t="s">
        <v>407</v>
      </c>
      <c r="M260" t="s">
        <v>407</v>
      </c>
      <c r="N260" t="s">
        <v>407</v>
      </c>
      <c r="O260" t="s">
        <v>407</v>
      </c>
      <c r="P260" t="s">
        <v>407</v>
      </c>
      <c r="Q260" t="s">
        <v>407</v>
      </c>
      <c r="R260" t="s">
        <v>407</v>
      </c>
      <c r="S260" t="s">
        <v>407</v>
      </c>
      <c r="T260" t="s">
        <v>407</v>
      </c>
      <c r="U260" t="s">
        <v>407</v>
      </c>
      <c r="V260" t="s">
        <v>407</v>
      </c>
      <c r="W260" t="s">
        <v>407</v>
      </c>
      <c r="X260" t="s">
        <v>407</v>
      </c>
      <c r="Y260" t="s">
        <v>407</v>
      </c>
      <c r="Z260" t="s">
        <v>407</v>
      </c>
      <c r="AA260" t="s">
        <v>407</v>
      </c>
      <c r="AB260" t="s">
        <v>407</v>
      </c>
      <c r="AC260" t="s">
        <v>1130</v>
      </c>
      <c r="AD260" t="s">
        <v>1129</v>
      </c>
      <c r="AE260">
        <v>10</v>
      </c>
      <c r="AF260">
        <v>9</v>
      </c>
      <c r="AG260">
        <v>3</v>
      </c>
      <c r="AH260" t="s">
        <v>410</v>
      </c>
      <c r="AJ260" t="s">
        <v>40</v>
      </c>
      <c r="AK260" t="s">
        <v>118</v>
      </c>
      <c r="AM260">
        <v>2317</v>
      </c>
      <c r="AN260">
        <v>2906</v>
      </c>
    </row>
    <row r="261" spans="1:40" x14ac:dyDescent="0.25">
      <c r="A261" t="s">
        <v>407</v>
      </c>
      <c r="B261" t="s">
        <v>407</v>
      </c>
      <c r="C261" t="s">
        <v>407</v>
      </c>
      <c r="D261" t="s">
        <v>407</v>
      </c>
      <c r="E261" t="s">
        <v>407</v>
      </c>
      <c r="F261" t="s">
        <v>407</v>
      </c>
      <c r="G261" t="s">
        <v>407</v>
      </c>
      <c r="H261" t="s">
        <v>407</v>
      </c>
      <c r="I261" t="s">
        <v>407</v>
      </c>
      <c r="J261" t="s">
        <v>407</v>
      </c>
      <c r="K261" t="s">
        <v>407</v>
      </c>
      <c r="L261" t="s">
        <v>407</v>
      </c>
      <c r="M261" t="s">
        <v>407</v>
      </c>
      <c r="N261" t="s">
        <v>407</v>
      </c>
      <c r="O261" t="s">
        <v>407</v>
      </c>
      <c r="P261" t="s">
        <v>407</v>
      </c>
      <c r="Q261" t="s">
        <v>407</v>
      </c>
      <c r="R261" t="s">
        <v>407</v>
      </c>
      <c r="S261" t="s">
        <v>407</v>
      </c>
      <c r="T261" t="s">
        <v>407</v>
      </c>
      <c r="U261" t="s">
        <v>407</v>
      </c>
      <c r="V261" t="s">
        <v>407</v>
      </c>
      <c r="W261" t="s">
        <v>407</v>
      </c>
      <c r="X261" t="s">
        <v>407</v>
      </c>
      <c r="Y261" t="s">
        <v>407</v>
      </c>
      <c r="Z261" t="s">
        <v>407</v>
      </c>
      <c r="AA261" t="s">
        <v>407</v>
      </c>
      <c r="AB261" t="s">
        <v>407</v>
      </c>
      <c r="AC261" t="s">
        <v>1130</v>
      </c>
      <c r="AD261" t="s">
        <v>1129</v>
      </c>
      <c r="AE261">
        <v>10</v>
      </c>
      <c r="AF261">
        <v>10</v>
      </c>
      <c r="AG261">
        <v>1</v>
      </c>
      <c r="AH261" t="s">
        <v>450</v>
      </c>
      <c r="AJ261" t="s">
        <v>67</v>
      </c>
      <c r="AK261" t="s">
        <v>114</v>
      </c>
      <c r="AM261">
        <v>3891</v>
      </c>
      <c r="AN261">
        <v>1041</v>
      </c>
    </row>
    <row r="262" spans="1:40" x14ac:dyDescent="0.25">
      <c r="A262" t="s">
        <v>407</v>
      </c>
      <c r="B262" t="s">
        <v>407</v>
      </c>
      <c r="C262" t="s">
        <v>407</v>
      </c>
      <c r="D262" t="s">
        <v>407</v>
      </c>
      <c r="E262" t="s">
        <v>407</v>
      </c>
      <c r="F262" t="s">
        <v>407</v>
      </c>
      <c r="G262" t="s">
        <v>407</v>
      </c>
      <c r="H262" t="s">
        <v>407</v>
      </c>
      <c r="I262" t="s">
        <v>407</v>
      </c>
      <c r="J262" t="s">
        <v>407</v>
      </c>
      <c r="K262" t="s">
        <v>407</v>
      </c>
      <c r="L262" t="s">
        <v>407</v>
      </c>
      <c r="M262" t="s">
        <v>407</v>
      </c>
      <c r="N262" t="s">
        <v>407</v>
      </c>
      <c r="O262" t="s">
        <v>407</v>
      </c>
      <c r="P262" t="s">
        <v>407</v>
      </c>
      <c r="Q262" t="s">
        <v>407</v>
      </c>
      <c r="R262" t="s">
        <v>407</v>
      </c>
      <c r="S262" t="s">
        <v>407</v>
      </c>
      <c r="T262" t="s">
        <v>407</v>
      </c>
      <c r="U262" t="s">
        <v>407</v>
      </c>
      <c r="V262" t="s">
        <v>407</v>
      </c>
      <c r="W262" t="s">
        <v>407</v>
      </c>
      <c r="X262" t="s">
        <v>407</v>
      </c>
      <c r="Y262" t="s">
        <v>407</v>
      </c>
      <c r="Z262" t="s">
        <v>407</v>
      </c>
      <c r="AA262" t="s">
        <v>407</v>
      </c>
      <c r="AB262" t="s">
        <v>407</v>
      </c>
      <c r="AC262" t="s">
        <v>1132</v>
      </c>
      <c r="AD262" t="s">
        <v>1131</v>
      </c>
      <c r="AE262">
        <v>10</v>
      </c>
      <c r="AF262">
        <v>1</v>
      </c>
      <c r="AH262" t="s">
        <v>408</v>
      </c>
      <c r="AJ262" t="s">
        <v>37</v>
      </c>
      <c r="AK262" t="s">
        <v>115</v>
      </c>
      <c r="AM262">
        <v>2797</v>
      </c>
      <c r="AN262">
        <v>3380</v>
      </c>
    </row>
    <row r="263" spans="1:40" x14ac:dyDescent="0.25">
      <c r="A263" t="s">
        <v>407</v>
      </c>
      <c r="B263" t="s">
        <v>407</v>
      </c>
      <c r="C263" t="s">
        <v>407</v>
      </c>
      <c r="D263" t="s">
        <v>407</v>
      </c>
      <c r="E263" t="s">
        <v>407</v>
      </c>
      <c r="F263" t="s">
        <v>407</v>
      </c>
      <c r="G263" t="s">
        <v>407</v>
      </c>
      <c r="H263" t="s">
        <v>407</v>
      </c>
      <c r="I263" t="s">
        <v>407</v>
      </c>
      <c r="J263" t="s">
        <v>407</v>
      </c>
      <c r="K263" t="s">
        <v>407</v>
      </c>
      <c r="L263" t="s">
        <v>407</v>
      </c>
      <c r="M263" t="s">
        <v>407</v>
      </c>
      <c r="N263" t="s">
        <v>407</v>
      </c>
      <c r="O263" t="s">
        <v>407</v>
      </c>
      <c r="P263" t="s">
        <v>407</v>
      </c>
      <c r="Q263" t="s">
        <v>407</v>
      </c>
      <c r="R263" t="s">
        <v>407</v>
      </c>
      <c r="S263" t="s">
        <v>407</v>
      </c>
      <c r="T263" t="s">
        <v>407</v>
      </c>
      <c r="U263" t="s">
        <v>407</v>
      </c>
      <c r="V263" t="s">
        <v>407</v>
      </c>
      <c r="W263" t="s">
        <v>407</v>
      </c>
      <c r="X263" t="s">
        <v>407</v>
      </c>
      <c r="Y263" t="s">
        <v>407</v>
      </c>
      <c r="Z263" t="s">
        <v>407</v>
      </c>
      <c r="AA263" t="s">
        <v>407</v>
      </c>
      <c r="AB263" t="s">
        <v>407</v>
      </c>
      <c r="AC263" t="s">
        <v>1132</v>
      </c>
      <c r="AD263" t="s">
        <v>1131</v>
      </c>
      <c r="AE263">
        <v>10</v>
      </c>
      <c r="AF263">
        <v>2</v>
      </c>
      <c r="AG263">
        <v>3</v>
      </c>
      <c r="AH263" t="s">
        <v>410</v>
      </c>
      <c r="AJ263" t="s">
        <v>40</v>
      </c>
      <c r="AK263" t="s">
        <v>118</v>
      </c>
      <c r="AM263">
        <v>3145</v>
      </c>
      <c r="AN263">
        <v>1281</v>
      </c>
    </row>
    <row r="264" spans="1:40" x14ac:dyDescent="0.25">
      <c r="A264" t="s">
        <v>407</v>
      </c>
      <c r="B264" t="s">
        <v>407</v>
      </c>
      <c r="C264" t="s">
        <v>407</v>
      </c>
      <c r="D264" t="s">
        <v>407</v>
      </c>
      <c r="E264" t="s">
        <v>407</v>
      </c>
      <c r="F264" t="s">
        <v>407</v>
      </c>
      <c r="G264" t="s">
        <v>407</v>
      </c>
      <c r="H264" t="s">
        <v>407</v>
      </c>
      <c r="I264" t="s">
        <v>407</v>
      </c>
      <c r="J264" t="s">
        <v>407</v>
      </c>
      <c r="K264" t="s">
        <v>407</v>
      </c>
      <c r="L264" t="s">
        <v>407</v>
      </c>
      <c r="M264" t="s">
        <v>407</v>
      </c>
      <c r="N264" t="s">
        <v>407</v>
      </c>
      <c r="O264" t="s">
        <v>407</v>
      </c>
      <c r="P264" t="s">
        <v>407</v>
      </c>
      <c r="Q264" t="s">
        <v>407</v>
      </c>
      <c r="R264" t="s">
        <v>407</v>
      </c>
      <c r="S264" t="s">
        <v>407</v>
      </c>
      <c r="T264" t="s">
        <v>407</v>
      </c>
      <c r="U264" t="s">
        <v>407</v>
      </c>
      <c r="V264" t="s">
        <v>407</v>
      </c>
      <c r="W264" t="s">
        <v>407</v>
      </c>
      <c r="X264" t="s">
        <v>407</v>
      </c>
      <c r="Y264" t="s">
        <v>407</v>
      </c>
      <c r="Z264" t="s">
        <v>407</v>
      </c>
      <c r="AA264" t="s">
        <v>407</v>
      </c>
      <c r="AB264" t="s">
        <v>407</v>
      </c>
      <c r="AC264" t="s">
        <v>1132</v>
      </c>
      <c r="AD264" t="s">
        <v>1131</v>
      </c>
      <c r="AE264">
        <v>10</v>
      </c>
      <c r="AF264">
        <v>3</v>
      </c>
      <c r="AG264">
        <v>3</v>
      </c>
      <c r="AH264" t="s">
        <v>410</v>
      </c>
      <c r="AJ264" t="s">
        <v>40</v>
      </c>
      <c r="AK264" t="s">
        <v>118</v>
      </c>
      <c r="AM264">
        <v>3936</v>
      </c>
      <c r="AN264">
        <v>785</v>
      </c>
    </row>
    <row r="265" spans="1:40" x14ac:dyDescent="0.25">
      <c r="A265" t="s">
        <v>407</v>
      </c>
      <c r="B265" t="s">
        <v>407</v>
      </c>
      <c r="C265" t="s">
        <v>407</v>
      </c>
      <c r="D265" t="s">
        <v>407</v>
      </c>
      <c r="E265" t="s">
        <v>407</v>
      </c>
      <c r="F265" t="s">
        <v>407</v>
      </c>
      <c r="G265" t="s">
        <v>407</v>
      </c>
      <c r="H265" t="s">
        <v>407</v>
      </c>
      <c r="I265" t="s">
        <v>407</v>
      </c>
      <c r="J265" t="s">
        <v>407</v>
      </c>
      <c r="K265" t="s">
        <v>407</v>
      </c>
      <c r="L265" t="s">
        <v>407</v>
      </c>
      <c r="M265" t="s">
        <v>407</v>
      </c>
      <c r="N265" t="s">
        <v>407</v>
      </c>
      <c r="O265" t="s">
        <v>407</v>
      </c>
      <c r="P265" t="s">
        <v>407</v>
      </c>
      <c r="Q265" t="s">
        <v>407</v>
      </c>
      <c r="R265" t="s">
        <v>407</v>
      </c>
      <c r="S265" t="s">
        <v>407</v>
      </c>
      <c r="T265" t="s">
        <v>407</v>
      </c>
      <c r="U265" t="s">
        <v>407</v>
      </c>
      <c r="V265" t="s">
        <v>407</v>
      </c>
      <c r="W265" t="s">
        <v>407</v>
      </c>
      <c r="X265" t="s">
        <v>407</v>
      </c>
      <c r="Y265" t="s">
        <v>407</v>
      </c>
      <c r="Z265" t="s">
        <v>407</v>
      </c>
      <c r="AA265" t="s">
        <v>407</v>
      </c>
      <c r="AB265" t="s">
        <v>407</v>
      </c>
      <c r="AC265" t="s">
        <v>1132</v>
      </c>
      <c r="AD265" t="s">
        <v>1131</v>
      </c>
      <c r="AE265">
        <v>10</v>
      </c>
      <c r="AF265">
        <v>4</v>
      </c>
      <c r="AH265" t="s">
        <v>408</v>
      </c>
      <c r="AJ265" t="s">
        <v>37</v>
      </c>
      <c r="AK265" t="s">
        <v>115</v>
      </c>
      <c r="AM265">
        <v>1226</v>
      </c>
      <c r="AN265">
        <v>633</v>
      </c>
    </row>
    <row r="266" spans="1:40" x14ac:dyDescent="0.25">
      <c r="A266" t="s">
        <v>407</v>
      </c>
      <c r="B266" t="s">
        <v>407</v>
      </c>
      <c r="C266" t="s">
        <v>407</v>
      </c>
      <c r="D266" t="s">
        <v>407</v>
      </c>
      <c r="E266" t="s">
        <v>407</v>
      </c>
      <c r="F266" t="s">
        <v>407</v>
      </c>
      <c r="G266" t="s">
        <v>407</v>
      </c>
      <c r="H266" t="s">
        <v>407</v>
      </c>
      <c r="I266" t="s">
        <v>407</v>
      </c>
      <c r="J266" t="s">
        <v>407</v>
      </c>
      <c r="K266" t="s">
        <v>407</v>
      </c>
      <c r="L266" t="s">
        <v>407</v>
      </c>
      <c r="M266" t="s">
        <v>407</v>
      </c>
      <c r="N266" t="s">
        <v>407</v>
      </c>
      <c r="O266" t="s">
        <v>407</v>
      </c>
      <c r="P266" t="s">
        <v>407</v>
      </c>
      <c r="Q266" t="s">
        <v>407</v>
      </c>
      <c r="R266" t="s">
        <v>407</v>
      </c>
      <c r="S266" t="s">
        <v>407</v>
      </c>
      <c r="T266" t="s">
        <v>407</v>
      </c>
      <c r="U266" t="s">
        <v>407</v>
      </c>
      <c r="V266" t="s">
        <v>407</v>
      </c>
      <c r="W266" t="s">
        <v>407</v>
      </c>
      <c r="X266" t="s">
        <v>407</v>
      </c>
      <c r="Y266" t="s">
        <v>407</v>
      </c>
      <c r="Z266" t="s">
        <v>407</v>
      </c>
      <c r="AA266" t="s">
        <v>407</v>
      </c>
      <c r="AB266" t="s">
        <v>407</v>
      </c>
      <c r="AC266" t="s">
        <v>1132</v>
      </c>
      <c r="AD266" t="s">
        <v>1131</v>
      </c>
      <c r="AE266">
        <v>10</v>
      </c>
      <c r="AF266">
        <v>5</v>
      </c>
      <c r="AH266" t="s">
        <v>415</v>
      </c>
      <c r="AJ266" t="s">
        <v>44</v>
      </c>
      <c r="AK266" t="s">
        <v>120</v>
      </c>
      <c r="AM266">
        <v>3260</v>
      </c>
      <c r="AN266">
        <v>816</v>
      </c>
    </row>
    <row r="267" spans="1:40" x14ac:dyDescent="0.25">
      <c r="A267" t="s">
        <v>407</v>
      </c>
      <c r="B267" t="s">
        <v>407</v>
      </c>
      <c r="C267" t="s">
        <v>407</v>
      </c>
      <c r="D267" t="s">
        <v>407</v>
      </c>
      <c r="E267" t="s">
        <v>407</v>
      </c>
      <c r="F267" t="s">
        <v>407</v>
      </c>
      <c r="G267" t="s">
        <v>407</v>
      </c>
      <c r="H267" t="s">
        <v>407</v>
      </c>
      <c r="I267" t="s">
        <v>407</v>
      </c>
      <c r="J267" t="s">
        <v>407</v>
      </c>
      <c r="K267" t="s">
        <v>407</v>
      </c>
      <c r="L267" t="s">
        <v>407</v>
      </c>
      <c r="M267" t="s">
        <v>407</v>
      </c>
      <c r="N267" t="s">
        <v>407</v>
      </c>
      <c r="O267" t="s">
        <v>407</v>
      </c>
      <c r="P267" t="s">
        <v>407</v>
      </c>
      <c r="Q267" t="s">
        <v>407</v>
      </c>
      <c r="R267" t="s">
        <v>407</v>
      </c>
      <c r="S267" t="s">
        <v>407</v>
      </c>
      <c r="T267" t="s">
        <v>407</v>
      </c>
      <c r="U267" t="s">
        <v>407</v>
      </c>
      <c r="V267" t="s">
        <v>407</v>
      </c>
      <c r="W267" t="s">
        <v>407</v>
      </c>
      <c r="X267" t="s">
        <v>407</v>
      </c>
      <c r="Y267" t="s">
        <v>407</v>
      </c>
      <c r="Z267" t="s">
        <v>407</v>
      </c>
      <c r="AA267" t="s">
        <v>407</v>
      </c>
      <c r="AB267" t="s">
        <v>407</v>
      </c>
      <c r="AC267" t="s">
        <v>1132</v>
      </c>
      <c r="AD267" t="s">
        <v>1131</v>
      </c>
      <c r="AE267">
        <v>10</v>
      </c>
      <c r="AF267">
        <v>6</v>
      </c>
      <c r="AG267">
        <v>1</v>
      </c>
      <c r="AH267" t="s">
        <v>951</v>
      </c>
      <c r="AJ267" t="s">
        <v>224</v>
      </c>
      <c r="AK267" t="s">
        <v>114</v>
      </c>
      <c r="AM267">
        <v>3616</v>
      </c>
      <c r="AN267">
        <v>1205</v>
      </c>
    </row>
    <row r="268" spans="1:40" x14ac:dyDescent="0.25">
      <c r="A268" t="s">
        <v>407</v>
      </c>
      <c r="B268" t="s">
        <v>407</v>
      </c>
      <c r="C268" t="s">
        <v>407</v>
      </c>
      <c r="D268" t="s">
        <v>407</v>
      </c>
      <c r="E268" t="s">
        <v>407</v>
      </c>
      <c r="F268" t="s">
        <v>407</v>
      </c>
      <c r="G268" t="s">
        <v>407</v>
      </c>
      <c r="H268" t="s">
        <v>407</v>
      </c>
      <c r="I268" t="s">
        <v>407</v>
      </c>
      <c r="J268" t="s">
        <v>407</v>
      </c>
      <c r="K268" t="s">
        <v>407</v>
      </c>
      <c r="L268" t="s">
        <v>407</v>
      </c>
      <c r="M268" t="s">
        <v>407</v>
      </c>
      <c r="N268" t="s">
        <v>407</v>
      </c>
      <c r="O268" t="s">
        <v>407</v>
      </c>
      <c r="P268" t="s">
        <v>407</v>
      </c>
      <c r="Q268" t="s">
        <v>407</v>
      </c>
      <c r="R268" t="s">
        <v>407</v>
      </c>
      <c r="S268" t="s">
        <v>407</v>
      </c>
      <c r="T268" t="s">
        <v>407</v>
      </c>
      <c r="U268" t="s">
        <v>407</v>
      </c>
      <c r="V268" t="s">
        <v>407</v>
      </c>
      <c r="W268" t="s">
        <v>407</v>
      </c>
      <c r="X268" t="s">
        <v>407</v>
      </c>
      <c r="Y268" t="s">
        <v>407</v>
      </c>
      <c r="Z268" t="s">
        <v>407</v>
      </c>
      <c r="AA268" t="s">
        <v>407</v>
      </c>
      <c r="AB268" t="s">
        <v>407</v>
      </c>
      <c r="AC268" t="s">
        <v>1132</v>
      </c>
      <c r="AD268" t="s">
        <v>1131</v>
      </c>
      <c r="AE268">
        <v>10</v>
      </c>
      <c r="AF268">
        <v>7</v>
      </c>
      <c r="AH268" t="s">
        <v>408</v>
      </c>
      <c r="AJ268" t="s">
        <v>37</v>
      </c>
      <c r="AK268" t="s">
        <v>115</v>
      </c>
      <c r="AM268">
        <v>3750</v>
      </c>
      <c r="AN268">
        <v>2713</v>
      </c>
    </row>
    <row r="269" spans="1:40" x14ac:dyDescent="0.25">
      <c r="A269" t="s">
        <v>407</v>
      </c>
      <c r="B269" t="s">
        <v>407</v>
      </c>
      <c r="C269" t="s">
        <v>407</v>
      </c>
      <c r="D269" t="s">
        <v>407</v>
      </c>
      <c r="E269" t="s">
        <v>407</v>
      </c>
      <c r="F269" t="s">
        <v>407</v>
      </c>
      <c r="G269" t="s">
        <v>407</v>
      </c>
      <c r="H269" t="s">
        <v>407</v>
      </c>
      <c r="I269" t="s">
        <v>407</v>
      </c>
      <c r="J269" t="s">
        <v>407</v>
      </c>
      <c r="K269" t="s">
        <v>407</v>
      </c>
      <c r="L269" t="s">
        <v>407</v>
      </c>
      <c r="M269" t="s">
        <v>407</v>
      </c>
      <c r="N269" t="s">
        <v>407</v>
      </c>
      <c r="O269" t="s">
        <v>407</v>
      </c>
      <c r="P269" t="s">
        <v>407</v>
      </c>
      <c r="Q269" t="s">
        <v>407</v>
      </c>
      <c r="R269" t="s">
        <v>407</v>
      </c>
      <c r="S269" t="s">
        <v>407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407</v>
      </c>
      <c r="Z269" t="s">
        <v>407</v>
      </c>
      <c r="AA269" t="s">
        <v>407</v>
      </c>
      <c r="AB269" t="s">
        <v>407</v>
      </c>
      <c r="AC269" t="s">
        <v>1132</v>
      </c>
      <c r="AD269" t="s">
        <v>1131</v>
      </c>
      <c r="AE269">
        <v>10</v>
      </c>
      <c r="AF269">
        <v>8</v>
      </c>
      <c r="AG269">
        <v>1</v>
      </c>
      <c r="AH269" t="s">
        <v>435</v>
      </c>
      <c r="AJ269" t="s">
        <v>57</v>
      </c>
      <c r="AK269" t="s">
        <v>114</v>
      </c>
      <c r="AM269">
        <v>3151</v>
      </c>
      <c r="AN269">
        <v>1499</v>
      </c>
    </row>
    <row r="270" spans="1:40" x14ac:dyDescent="0.25">
      <c r="A270" t="s">
        <v>407</v>
      </c>
      <c r="B270" t="s">
        <v>407</v>
      </c>
      <c r="C270" t="s">
        <v>407</v>
      </c>
      <c r="D270" t="s">
        <v>407</v>
      </c>
      <c r="E270" t="s">
        <v>407</v>
      </c>
      <c r="F270" t="s">
        <v>407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407</v>
      </c>
      <c r="M270" t="s">
        <v>407</v>
      </c>
      <c r="N270" t="s">
        <v>407</v>
      </c>
      <c r="O270" t="s">
        <v>407</v>
      </c>
      <c r="P270" t="s">
        <v>407</v>
      </c>
      <c r="Q270" t="s">
        <v>407</v>
      </c>
      <c r="R270" t="s">
        <v>407</v>
      </c>
      <c r="S270" t="s">
        <v>407</v>
      </c>
      <c r="T270" t="s">
        <v>407</v>
      </c>
      <c r="U270" t="s">
        <v>407</v>
      </c>
      <c r="V270" t="s">
        <v>407</v>
      </c>
      <c r="W270" t="s">
        <v>407</v>
      </c>
      <c r="X270" t="s">
        <v>407</v>
      </c>
      <c r="Y270" t="s">
        <v>407</v>
      </c>
      <c r="Z270" t="s">
        <v>407</v>
      </c>
      <c r="AA270" t="s">
        <v>407</v>
      </c>
      <c r="AB270" t="s">
        <v>407</v>
      </c>
      <c r="AC270" t="s">
        <v>1132</v>
      </c>
      <c r="AD270" t="s">
        <v>1131</v>
      </c>
      <c r="AE270">
        <v>10</v>
      </c>
      <c r="AF270">
        <v>9</v>
      </c>
      <c r="AH270" t="s">
        <v>411</v>
      </c>
      <c r="AJ270" t="s">
        <v>41</v>
      </c>
      <c r="AK270" t="s">
        <v>119</v>
      </c>
      <c r="AM270">
        <v>1573</v>
      </c>
      <c r="AN270">
        <v>1559</v>
      </c>
    </row>
    <row r="271" spans="1:40" x14ac:dyDescent="0.25">
      <c r="A271" t="s">
        <v>407</v>
      </c>
      <c r="B271" t="s">
        <v>407</v>
      </c>
      <c r="C271" t="s">
        <v>407</v>
      </c>
      <c r="D271" t="s">
        <v>407</v>
      </c>
      <c r="E271" t="s">
        <v>407</v>
      </c>
      <c r="F271" t="s">
        <v>407</v>
      </c>
      <c r="G271" t="s">
        <v>407</v>
      </c>
      <c r="H271" t="s">
        <v>407</v>
      </c>
      <c r="I271" t="s">
        <v>407</v>
      </c>
      <c r="J271" t="s">
        <v>407</v>
      </c>
      <c r="K271" t="s">
        <v>407</v>
      </c>
      <c r="L271" t="s">
        <v>407</v>
      </c>
      <c r="M271" t="s">
        <v>407</v>
      </c>
      <c r="N271" t="s">
        <v>407</v>
      </c>
      <c r="O271" t="s">
        <v>407</v>
      </c>
      <c r="P271" t="s">
        <v>407</v>
      </c>
      <c r="Q271" t="s">
        <v>407</v>
      </c>
      <c r="R271" t="s">
        <v>407</v>
      </c>
      <c r="S271" t="s">
        <v>407</v>
      </c>
      <c r="T271" t="s">
        <v>407</v>
      </c>
      <c r="U271" t="s">
        <v>407</v>
      </c>
      <c r="V271" t="s">
        <v>407</v>
      </c>
      <c r="W271" t="s">
        <v>407</v>
      </c>
      <c r="X271" t="s">
        <v>407</v>
      </c>
      <c r="Y271" t="s">
        <v>407</v>
      </c>
      <c r="Z271" t="s">
        <v>407</v>
      </c>
      <c r="AA271" t="s">
        <v>407</v>
      </c>
      <c r="AB271" t="s">
        <v>407</v>
      </c>
      <c r="AC271" t="s">
        <v>1132</v>
      </c>
      <c r="AD271" t="s">
        <v>1131</v>
      </c>
      <c r="AE271">
        <v>10</v>
      </c>
      <c r="AF271">
        <v>10</v>
      </c>
      <c r="AH271" t="s">
        <v>408</v>
      </c>
      <c r="AJ271" t="s">
        <v>37</v>
      </c>
      <c r="AK271" t="s">
        <v>115</v>
      </c>
      <c r="AM271">
        <v>1152</v>
      </c>
      <c r="AN271">
        <v>3059</v>
      </c>
    </row>
    <row r="272" spans="1:40" x14ac:dyDescent="0.25">
      <c r="A272" t="s">
        <v>407</v>
      </c>
      <c r="B272" t="s">
        <v>407</v>
      </c>
      <c r="C272" t="s">
        <v>407</v>
      </c>
      <c r="D272" t="s">
        <v>407</v>
      </c>
      <c r="E272" t="s">
        <v>407</v>
      </c>
      <c r="F272" t="s">
        <v>407</v>
      </c>
      <c r="G272" t="s">
        <v>407</v>
      </c>
      <c r="H272" t="s">
        <v>407</v>
      </c>
      <c r="I272" t="s">
        <v>407</v>
      </c>
      <c r="J272" t="s">
        <v>407</v>
      </c>
      <c r="K272" t="s">
        <v>407</v>
      </c>
      <c r="L272" t="s">
        <v>407</v>
      </c>
      <c r="M272" t="s">
        <v>407</v>
      </c>
      <c r="N272" t="s">
        <v>407</v>
      </c>
      <c r="O272" t="s">
        <v>407</v>
      </c>
      <c r="P272" t="s">
        <v>407</v>
      </c>
      <c r="Q272" t="s">
        <v>407</v>
      </c>
      <c r="R272" t="s">
        <v>407</v>
      </c>
      <c r="S272" t="s">
        <v>407</v>
      </c>
      <c r="T272" t="s">
        <v>407</v>
      </c>
      <c r="U272" t="s">
        <v>407</v>
      </c>
      <c r="V272" t="s">
        <v>407</v>
      </c>
      <c r="W272" t="s">
        <v>407</v>
      </c>
      <c r="X272" t="s">
        <v>407</v>
      </c>
      <c r="Y272" t="s">
        <v>407</v>
      </c>
      <c r="Z272" t="s">
        <v>407</v>
      </c>
      <c r="AA272" t="s">
        <v>407</v>
      </c>
      <c r="AB272" t="s">
        <v>407</v>
      </c>
      <c r="AC272" t="s">
        <v>1134</v>
      </c>
      <c r="AD272" t="s">
        <v>1133</v>
      </c>
      <c r="AE272">
        <v>10</v>
      </c>
      <c r="AF272">
        <v>1</v>
      </c>
      <c r="AH272" t="s">
        <v>408</v>
      </c>
      <c r="AJ272" t="s">
        <v>37</v>
      </c>
      <c r="AK272" t="s">
        <v>115</v>
      </c>
      <c r="AM272">
        <v>1589</v>
      </c>
      <c r="AN272">
        <v>1661</v>
      </c>
    </row>
    <row r="273" spans="1:40" x14ac:dyDescent="0.25">
      <c r="A273" t="s">
        <v>407</v>
      </c>
      <c r="B273" t="s">
        <v>407</v>
      </c>
      <c r="C273" t="s">
        <v>407</v>
      </c>
      <c r="D273" t="s">
        <v>407</v>
      </c>
      <c r="E273" t="s">
        <v>407</v>
      </c>
      <c r="F273" t="s">
        <v>407</v>
      </c>
      <c r="G273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t="s">
        <v>407</v>
      </c>
      <c r="U273" t="s">
        <v>407</v>
      </c>
      <c r="V273" t="s">
        <v>407</v>
      </c>
      <c r="W273" t="s">
        <v>407</v>
      </c>
      <c r="X273" t="s">
        <v>407</v>
      </c>
      <c r="Y273" t="s">
        <v>407</v>
      </c>
      <c r="Z273" t="s">
        <v>407</v>
      </c>
      <c r="AA273" t="s">
        <v>407</v>
      </c>
      <c r="AB273" t="s">
        <v>407</v>
      </c>
      <c r="AC273" t="s">
        <v>1134</v>
      </c>
      <c r="AD273" t="s">
        <v>1133</v>
      </c>
      <c r="AE273">
        <v>10</v>
      </c>
      <c r="AF273">
        <v>2</v>
      </c>
      <c r="AH273" t="s">
        <v>408</v>
      </c>
      <c r="AJ273" t="s">
        <v>37</v>
      </c>
      <c r="AK273" t="s">
        <v>115</v>
      </c>
      <c r="AM273">
        <v>1178</v>
      </c>
      <c r="AN273">
        <v>3277</v>
      </c>
    </row>
    <row r="274" spans="1:40" x14ac:dyDescent="0.25">
      <c r="A274" t="s">
        <v>407</v>
      </c>
      <c r="B274" t="s">
        <v>407</v>
      </c>
      <c r="C274" t="s">
        <v>407</v>
      </c>
      <c r="D274" t="s">
        <v>407</v>
      </c>
      <c r="E274" t="s">
        <v>407</v>
      </c>
      <c r="F274" t="s">
        <v>407</v>
      </c>
      <c r="G274" t="s">
        <v>407</v>
      </c>
      <c r="H274" t="s">
        <v>407</v>
      </c>
      <c r="I274" t="s">
        <v>407</v>
      </c>
      <c r="J274" t="s">
        <v>407</v>
      </c>
      <c r="K274" t="s">
        <v>407</v>
      </c>
      <c r="L274" t="s">
        <v>407</v>
      </c>
      <c r="M274" t="s">
        <v>407</v>
      </c>
      <c r="N274" t="s">
        <v>407</v>
      </c>
      <c r="O274" t="s">
        <v>407</v>
      </c>
      <c r="P274" t="s">
        <v>407</v>
      </c>
      <c r="Q274" t="s">
        <v>407</v>
      </c>
      <c r="R274" t="s">
        <v>407</v>
      </c>
      <c r="S274" t="s">
        <v>407</v>
      </c>
      <c r="T274" t="s">
        <v>407</v>
      </c>
      <c r="U274" t="s">
        <v>407</v>
      </c>
      <c r="V274" t="s">
        <v>407</v>
      </c>
      <c r="W274" t="s">
        <v>407</v>
      </c>
      <c r="X274" t="s">
        <v>407</v>
      </c>
      <c r="Y274" t="s">
        <v>407</v>
      </c>
      <c r="Z274" t="s">
        <v>407</v>
      </c>
      <c r="AA274" t="s">
        <v>407</v>
      </c>
      <c r="AB274" t="s">
        <v>407</v>
      </c>
      <c r="AC274" t="s">
        <v>1134</v>
      </c>
      <c r="AD274" t="s">
        <v>1133</v>
      </c>
      <c r="AE274">
        <v>10</v>
      </c>
      <c r="AF274">
        <v>3</v>
      </c>
      <c r="AH274" t="s">
        <v>408</v>
      </c>
      <c r="AJ274" t="s">
        <v>37</v>
      </c>
      <c r="AK274" t="s">
        <v>115</v>
      </c>
      <c r="AM274">
        <v>3606</v>
      </c>
      <c r="AN274">
        <v>1833</v>
      </c>
    </row>
    <row r="275" spans="1:40" x14ac:dyDescent="0.25">
      <c r="A275" t="s">
        <v>407</v>
      </c>
      <c r="B275" t="s">
        <v>407</v>
      </c>
      <c r="C275" t="s">
        <v>407</v>
      </c>
      <c r="D275" t="s">
        <v>407</v>
      </c>
      <c r="E275" t="s">
        <v>407</v>
      </c>
      <c r="F275" t="s">
        <v>407</v>
      </c>
      <c r="G275" t="s">
        <v>407</v>
      </c>
      <c r="H275" t="s">
        <v>407</v>
      </c>
      <c r="I275" t="s">
        <v>407</v>
      </c>
      <c r="J275" t="s">
        <v>407</v>
      </c>
      <c r="K275" t="s">
        <v>407</v>
      </c>
      <c r="L275" t="s">
        <v>407</v>
      </c>
      <c r="M275" t="s">
        <v>407</v>
      </c>
      <c r="N275" t="s">
        <v>407</v>
      </c>
      <c r="O275" t="s">
        <v>407</v>
      </c>
      <c r="P275" t="s">
        <v>407</v>
      </c>
      <c r="Q275" t="s">
        <v>407</v>
      </c>
      <c r="R275" t="s">
        <v>407</v>
      </c>
      <c r="S275" t="s">
        <v>407</v>
      </c>
      <c r="T275" t="s">
        <v>407</v>
      </c>
      <c r="U275" t="s">
        <v>407</v>
      </c>
      <c r="V275" t="s">
        <v>407</v>
      </c>
      <c r="W275" t="s">
        <v>407</v>
      </c>
      <c r="X275" t="s">
        <v>407</v>
      </c>
      <c r="Y275" t="s">
        <v>407</v>
      </c>
      <c r="Z275" t="s">
        <v>407</v>
      </c>
      <c r="AA275" t="s">
        <v>407</v>
      </c>
      <c r="AB275" t="s">
        <v>407</v>
      </c>
      <c r="AC275" t="s">
        <v>1134</v>
      </c>
      <c r="AD275" t="s">
        <v>1133</v>
      </c>
      <c r="AE275">
        <v>10</v>
      </c>
      <c r="AF275">
        <v>4</v>
      </c>
      <c r="AH275" t="s">
        <v>408</v>
      </c>
      <c r="AJ275" t="s">
        <v>37</v>
      </c>
      <c r="AK275" t="s">
        <v>115</v>
      </c>
      <c r="AM275">
        <v>3215</v>
      </c>
      <c r="AN275">
        <v>633</v>
      </c>
    </row>
    <row r="276" spans="1:40" x14ac:dyDescent="0.25">
      <c r="A276" t="s">
        <v>407</v>
      </c>
      <c r="B276" t="s">
        <v>407</v>
      </c>
      <c r="C276" t="s">
        <v>407</v>
      </c>
      <c r="D276" t="s">
        <v>407</v>
      </c>
      <c r="E276" t="s">
        <v>407</v>
      </c>
      <c r="F276" t="s">
        <v>407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t="s">
        <v>407</v>
      </c>
      <c r="M276" t="s">
        <v>407</v>
      </c>
      <c r="N276" t="s">
        <v>407</v>
      </c>
      <c r="O276" t="s">
        <v>407</v>
      </c>
      <c r="P276" t="s">
        <v>407</v>
      </c>
      <c r="Q276" t="s">
        <v>407</v>
      </c>
      <c r="R276" t="s">
        <v>407</v>
      </c>
      <c r="S276" t="s">
        <v>407</v>
      </c>
      <c r="T276" t="s">
        <v>407</v>
      </c>
      <c r="U276" t="s">
        <v>407</v>
      </c>
      <c r="V276" t="s">
        <v>407</v>
      </c>
      <c r="W276" t="s">
        <v>407</v>
      </c>
      <c r="X276" t="s">
        <v>407</v>
      </c>
      <c r="Y276" t="s">
        <v>407</v>
      </c>
      <c r="Z276" t="s">
        <v>407</v>
      </c>
      <c r="AA276" t="s">
        <v>407</v>
      </c>
      <c r="AB276" t="s">
        <v>407</v>
      </c>
      <c r="AC276" t="s">
        <v>1134</v>
      </c>
      <c r="AD276" t="s">
        <v>1133</v>
      </c>
      <c r="AE276">
        <v>10</v>
      </c>
      <c r="AF276">
        <v>5</v>
      </c>
      <c r="AH276" t="s">
        <v>411</v>
      </c>
      <c r="AJ276" t="s">
        <v>41</v>
      </c>
      <c r="AK276" t="s">
        <v>119</v>
      </c>
      <c r="AM276">
        <v>1286</v>
      </c>
      <c r="AN276">
        <v>2818</v>
      </c>
    </row>
    <row r="277" spans="1:40" x14ac:dyDescent="0.25">
      <c r="A277" t="s">
        <v>407</v>
      </c>
      <c r="B277" t="s">
        <v>407</v>
      </c>
      <c r="C277" t="s">
        <v>407</v>
      </c>
      <c r="D277" t="s">
        <v>407</v>
      </c>
      <c r="E277" t="s">
        <v>407</v>
      </c>
      <c r="F277" t="s">
        <v>407</v>
      </c>
      <c r="G277" t="s">
        <v>407</v>
      </c>
      <c r="H277" t="s">
        <v>407</v>
      </c>
      <c r="I277" t="s">
        <v>407</v>
      </c>
      <c r="J277" t="s">
        <v>407</v>
      </c>
      <c r="K277" t="s">
        <v>407</v>
      </c>
      <c r="L277" t="s">
        <v>407</v>
      </c>
      <c r="M277" t="s">
        <v>407</v>
      </c>
      <c r="N277" t="s">
        <v>407</v>
      </c>
      <c r="O277" t="s">
        <v>407</v>
      </c>
      <c r="P277" t="s">
        <v>407</v>
      </c>
      <c r="Q277" t="s">
        <v>407</v>
      </c>
      <c r="R277" t="s">
        <v>407</v>
      </c>
      <c r="S277" t="s">
        <v>407</v>
      </c>
      <c r="T277" t="s">
        <v>407</v>
      </c>
      <c r="U277" t="s">
        <v>407</v>
      </c>
      <c r="V277" t="s">
        <v>407</v>
      </c>
      <c r="W277" t="s">
        <v>407</v>
      </c>
      <c r="X277" t="s">
        <v>407</v>
      </c>
      <c r="Y277" t="s">
        <v>407</v>
      </c>
      <c r="Z277" t="s">
        <v>407</v>
      </c>
      <c r="AA277" t="s">
        <v>407</v>
      </c>
      <c r="AB277" t="s">
        <v>407</v>
      </c>
      <c r="AC277" t="s">
        <v>1134</v>
      </c>
      <c r="AD277" t="s">
        <v>1133</v>
      </c>
      <c r="AE277">
        <v>10</v>
      </c>
      <c r="AF277">
        <v>6</v>
      </c>
      <c r="AH277" t="s">
        <v>411</v>
      </c>
      <c r="AJ277" t="s">
        <v>41</v>
      </c>
      <c r="AK277" t="s">
        <v>119</v>
      </c>
      <c r="AM277">
        <v>2274</v>
      </c>
      <c r="AN277">
        <v>2897</v>
      </c>
    </row>
    <row r="278" spans="1:40" x14ac:dyDescent="0.25">
      <c r="A278" t="s">
        <v>407</v>
      </c>
      <c r="B278" t="s">
        <v>407</v>
      </c>
      <c r="C278" t="s">
        <v>407</v>
      </c>
      <c r="D278" t="s">
        <v>407</v>
      </c>
      <c r="E278" t="s">
        <v>407</v>
      </c>
      <c r="F278" t="s">
        <v>407</v>
      </c>
      <c r="G278" t="s">
        <v>407</v>
      </c>
      <c r="H278" t="s">
        <v>407</v>
      </c>
      <c r="I278" t="s">
        <v>407</v>
      </c>
      <c r="J278" t="s">
        <v>407</v>
      </c>
      <c r="K278" t="s">
        <v>407</v>
      </c>
      <c r="L278" t="s">
        <v>407</v>
      </c>
      <c r="M278" t="s">
        <v>407</v>
      </c>
      <c r="N278" t="s">
        <v>407</v>
      </c>
      <c r="O278" t="s">
        <v>407</v>
      </c>
      <c r="P278" t="s">
        <v>407</v>
      </c>
      <c r="Q278" t="s">
        <v>407</v>
      </c>
      <c r="R278" t="s">
        <v>407</v>
      </c>
      <c r="S278" t="s">
        <v>407</v>
      </c>
      <c r="T278" t="s">
        <v>407</v>
      </c>
      <c r="U278" t="s">
        <v>407</v>
      </c>
      <c r="V278" t="s">
        <v>407</v>
      </c>
      <c r="W278" t="s">
        <v>407</v>
      </c>
      <c r="X278" t="s">
        <v>407</v>
      </c>
      <c r="Y278" t="s">
        <v>407</v>
      </c>
      <c r="Z278" t="s">
        <v>407</v>
      </c>
      <c r="AA278" t="s">
        <v>407</v>
      </c>
      <c r="AB278" t="s">
        <v>407</v>
      </c>
      <c r="AC278" t="s">
        <v>1134</v>
      </c>
      <c r="AD278" t="s">
        <v>1133</v>
      </c>
      <c r="AE278">
        <v>10</v>
      </c>
      <c r="AF278">
        <v>7</v>
      </c>
      <c r="AH278" t="s">
        <v>408</v>
      </c>
      <c r="AJ278" t="s">
        <v>37</v>
      </c>
      <c r="AK278" t="s">
        <v>115</v>
      </c>
      <c r="AM278">
        <v>3674</v>
      </c>
      <c r="AN278">
        <v>1520</v>
      </c>
    </row>
    <row r="279" spans="1:40" x14ac:dyDescent="0.25">
      <c r="A279" t="s">
        <v>407</v>
      </c>
      <c r="B279" t="s">
        <v>407</v>
      </c>
      <c r="C279" t="s">
        <v>407</v>
      </c>
      <c r="D279" t="s">
        <v>407</v>
      </c>
      <c r="E279" t="s">
        <v>407</v>
      </c>
      <c r="F279" t="s">
        <v>407</v>
      </c>
      <c r="G279" t="s">
        <v>407</v>
      </c>
      <c r="H279" t="s">
        <v>407</v>
      </c>
      <c r="I279" t="s">
        <v>407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407</v>
      </c>
      <c r="P279" t="s">
        <v>407</v>
      </c>
      <c r="Q279" t="s">
        <v>407</v>
      </c>
      <c r="R279" t="s">
        <v>407</v>
      </c>
      <c r="S279" t="s">
        <v>407</v>
      </c>
      <c r="T279" t="s">
        <v>407</v>
      </c>
      <c r="U279" t="s">
        <v>407</v>
      </c>
      <c r="V279" t="s">
        <v>407</v>
      </c>
      <c r="W279" t="s">
        <v>407</v>
      </c>
      <c r="X279" t="s">
        <v>407</v>
      </c>
      <c r="Y279" t="s">
        <v>407</v>
      </c>
      <c r="Z279" t="s">
        <v>407</v>
      </c>
      <c r="AA279" t="s">
        <v>407</v>
      </c>
      <c r="AB279" t="s">
        <v>407</v>
      </c>
      <c r="AC279" t="s">
        <v>1134</v>
      </c>
      <c r="AD279" t="s">
        <v>1133</v>
      </c>
      <c r="AE279">
        <v>10</v>
      </c>
      <c r="AF279">
        <v>8</v>
      </c>
      <c r="AH279" t="s">
        <v>408</v>
      </c>
      <c r="AJ279" t="s">
        <v>37</v>
      </c>
      <c r="AK279" t="s">
        <v>115</v>
      </c>
      <c r="AM279">
        <v>3761</v>
      </c>
      <c r="AN279">
        <v>430</v>
      </c>
    </row>
    <row r="280" spans="1:40" x14ac:dyDescent="0.25">
      <c r="A280" t="s">
        <v>407</v>
      </c>
      <c r="B280" t="s">
        <v>407</v>
      </c>
      <c r="C280" t="s">
        <v>407</v>
      </c>
      <c r="D280" t="s">
        <v>407</v>
      </c>
      <c r="E280" t="s">
        <v>407</v>
      </c>
      <c r="F280" t="s">
        <v>407</v>
      </c>
      <c r="G280" t="s">
        <v>407</v>
      </c>
      <c r="H280" t="s">
        <v>407</v>
      </c>
      <c r="I280" t="s">
        <v>407</v>
      </c>
      <c r="J280" t="s">
        <v>407</v>
      </c>
      <c r="K280" t="s">
        <v>407</v>
      </c>
      <c r="L280" t="s">
        <v>407</v>
      </c>
      <c r="M280" t="s">
        <v>407</v>
      </c>
      <c r="N280" t="s">
        <v>407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407</v>
      </c>
      <c r="Y280" t="s">
        <v>407</v>
      </c>
      <c r="Z280" t="s">
        <v>407</v>
      </c>
      <c r="AA280" t="s">
        <v>407</v>
      </c>
      <c r="AB280" t="s">
        <v>407</v>
      </c>
      <c r="AC280" t="s">
        <v>1134</v>
      </c>
      <c r="AD280" t="s">
        <v>1133</v>
      </c>
      <c r="AE280">
        <v>10</v>
      </c>
      <c r="AF280">
        <v>9</v>
      </c>
      <c r="AG280">
        <v>3</v>
      </c>
      <c r="AH280" t="s">
        <v>410</v>
      </c>
      <c r="AJ280" t="s">
        <v>40</v>
      </c>
      <c r="AK280" t="s">
        <v>118</v>
      </c>
      <c r="AM280">
        <v>1151</v>
      </c>
      <c r="AN280">
        <v>2871</v>
      </c>
    </row>
    <row r="281" spans="1:40" x14ac:dyDescent="0.25">
      <c r="A281" t="s">
        <v>407</v>
      </c>
      <c r="B281" t="s">
        <v>407</v>
      </c>
      <c r="C281" t="s">
        <v>407</v>
      </c>
      <c r="D281" t="s">
        <v>407</v>
      </c>
      <c r="E281" t="s">
        <v>407</v>
      </c>
      <c r="F281" t="s">
        <v>407</v>
      </c>
      <c r="G281" t="s">
        <v>407</v>
      </c>
      <c r="H281" t="s">
        <v>407</v>
      </c>
      <c r="I281" t="s">
        <v>407</v>
      </c>
      <c r="J281" t="s">
        <v>407</v>
      </c>
      <c r="K281" t="s">
        <v>407</v>
      </c>
      <c r="L281" t="s">
        <v>407</v>
      </c>
      <c r="M281" t="s">
        <v>407</v>
      </c>
      <c r="N281" t="s">
        <v>407</v>
      </c>
      <c r="O281" t="s">
        <v>407</v>
      </c>
      <c r="P281" t="s">
        <v>407</v>
      </c>
      <c r="Q281" t="s">
        <v>407</v>
      </c>
      <c r="R281" t="s">
        <v>407</v>
      </c>
      <c r="S281" t="s">
        <v>407</v>
      </c>
      <c r="T281" t="s">
        <v>407</v>
      </c>
      <c r="U281" t="s">
        <v>407</v>
      </c>
      <c r="V281" t="s">
        <v>407</v>
      </c>
      <c r="W281" t="s">
        <v>407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1134</v>
      </c>
      <c r="AD281" t="s">
        <v>1133</v>
      </c>
      <c r="AE281">
        <v>10</v>
      </c>
      <c r="AF281">
        <v>10</v>
      </c>
      <c r="AG281">
        <v>3</v>
      </c>
      <c r="AH281" t="s">
        <v>410</v>
      </c>
      <c r="AJ281" t="s">
        <v>40</v>
      </c>
      <c r="AK281" t="s">
        <v>118</v>
      </c>
      <c r="AM281">
        <v>3945</v>
      </c>
      <c r="AN281">
        <v>1681</v>
      </c>
    </row>
    <row r="282" spans="1:40" x14ac:dyDescent="0.25">
      <c r="A282" t="s">
        <v>407</v>
      </c>
      <c r="B282" t="s">
        <v>407</v>
      </c>
      <c r="C282" t="s">
        <v>407</v>
      </c>
      <c r="D282" t="s">
        <v>407</v>
      </c>
      <c r="E282" t="s">
        <v>407</v>
      </c>
      <c r="F282" t="s">
        <v>407</v>
      </c>
      <c r="G282" t="s">
        <v>407</v>
      </c>
      <c r="H282" t="s">
        <v>407</v>
      </c>
      <c r="I282" t="s">
        <v>407</v>
      </c>
      <c r="J282" t="s">
        <v>407</v>
      </c>
      <c r="K282" t="s">
        <v>407</v>
      </c>
      <c r="L282" t="s">
        <v>407</v>
      </c>
      <c r="M282" t="s">
        <v>407</v>
      </c>
      <c r="N282" t="s">
        <v>407</v>
      </c>
      <c r="O282" t="s">
        <v>407</v>
      </c>
      <c r="P282" t="s">
        <v>407</v>
      </c>
      <c r="Q282" t="s">
        <v>407</v>
      </c>
      <c r="R282" t="s">
        <v>407</v>
      </c>
      <c r="S282" t="s">
        <v>407</v>
      </c>
      <c r="T282" t="s">
        <v>407</v>
      </c>
      <c r="U282" t="s">
        <v>407</v>
      </c>
      <c r="V282" t="s">
        <v>407</v>
      </c>
      <c r="W282" t="s">
        <v>407</v>
      </c>
      <c r="X282" t="s">
        <v>407</v>
      </c>
      <c r="Y282" t="s">
        <v>407</v>
      </c>
      <c r="Z282" t="s">
        <v>407</v>
      </c>
      <c r="AA282" t="s">
        <v>407</v>
      </c>
      <c r="AB282" t="s">
        <v>407</v>
      </c>
      <c r="AC282" t="s">
        <v>1136</v>
      </c>
      <c r="AD282" t="s">
        <v>1135</v>
      </c>
      <c r="AE282">
        <v>10</v>
      </c>
      <c r="AF282">
        <v>1</v>
      </c>
      <c r="AG282">
        <v>3</v>
      </c>
      <c r="AH282" t="s">
        <v>410</v>
      </c>
      <c r="AJ282" t="s">
        <v>40</v>
      </c>
      <c r="AK282" t="s">
        <v>118</v>
      </c>
      <c r="AM282">
        <v>2280</v>
      </c>
      <c r="AN282">
        <v>1964</v>
      </c>
    </row>
    <row r="283" spans="1:40" x14ac:dyDescent="0.25">
      <c r="A283" t="s">
        <v>407</v>
      </c>
      <c r="B283" t="s">
        <v>407</v>
      </c>
      <c r="C283" t="s">
        <v>407</v>
      </c>
      <c r="D283" t="s">
        <v>407</v>
      </c>
      <c r="E283" t="s">
        <v>407</v>
      </c>
      <c r="F283" t="s">
        <v>407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407</v>
      </c>
      <c r="M283" t="s">
        <v>407</v>
      </c>
      <c r="N283" t="s">
        <v>407</v>
      </c>
      <c r="O283" t="s">
        <v>407</v>
      </c>
      <c r="P283" t="s">
        <v>407</v>
      </c>
      <c r="Q283" t="s">
        <v>407</v>
      </c>
      <c r="R283" t="s">
        <v>407</v>
      </c>
      <c r="S283" t="s">
        <v>407</v>
      </c>
      <c r="T283" t="s">
        <v>407</v>
      </c>
      <c r="U283" t="s">
        <v>407</v>
      </c>
      <c r="V283" t="s">
        <v>407</v>
      </c>
      <c r="W283" t="s">
        <v>407</v>
      </c>
      <c r="X283" t="s">
        <v>407</v>
      </c>
      <c r="Y283" t="s">
        <v>407</v>
      </c>
      <c r="Z283" t="s">
        <v>407</v>
      </c>
      <c r="AA283" t="s">
        <v>407</v>
      </c>
      <c r="AB283" t="s">
        <v>407</v>
      </c>
      <c r="AC283" t="s">
        <v>1136</v>
      </c>
      <c r="AD283" t="s">
        <v>1135</v>
      </c>
      <c r="AE283">
        <v>10</v>
      </c>
      <c r="AF283">
        <v>2</v>
      </c>
      <c r="AG283">
        <v>3</v>
      </c>
      <c r="AH283" t="s">
        <v>410</v>
      </c>
      <c r="AJ283" t="s">
        <v>40</v>
      </c>
      <c r="AK283" t="s">
        <v>118</v>
      </c>
      <c r="AM283">
        <v>3136</v>
      </c>
      <c r="AN283">
        <v>2260</v>
      </c>
    </row>
    <row r="284" spans="1:40" x14ac:dyDescent="0.25">
      <c r="A284" t="s">
        <v>407</v>
      </c>
      <c r="B284" t="s">
        <v>407</v>
      </c>
      <c r="C284" t="s">
        <v>407</v>
      </c>
      <c r="D284" t="s">
        <v>407</v>
      </c>
      <c r="E284" t="s">
        <v>407</v>
      </c>
      <c r="F284" t="s">
        <v>407</v>
      </c>
      <c r="G284" t="s">
        <v>407</v>
      </c>
      <c r="H284" t="s">
        <v>407</v>
      </c>
      <c r="I284" t="s">
        <v>407</v>
      </c>
      <c r="J284" t="s">
        <v>407</v>
      </c>
      <c r="K284" t="s">
        <v>407</v>
      </c>
      <c r="L284" t="s">
        <v>407</v>
      </c>
      <c r="M284" t="s">
        <v>407</v>
      </c>
      <c r="N284" t="s">
        <v>407</v>
      </c>
      <c r="O284" t="s">
        <v>407</v>
      </c>
      <c r="P284" t="s">
        <v>407</v>
      </c>
      <c r="Q284" t="s">
        <v>407</v>
      </c>
      <c r="R284" t="s">
        <v>407</v>
      </c>
      <c r="S284" t="s">
        <v>407</v>
      </c>
      <c r="T284" t="s">
        <v>407</v>
      </c>
      <c r="U284" t="s">
        <v>407</v>
      </c>
      <c r="V284" t="s">
        <v>407</v>
      </c>
      <c r="W284" t="s">
        <v>407</v>
      </c>
      <c r="X284" t="s">
        <v>407</v>
      </c>
      <c r="Y284" t="s">
        <v>407</v>
      </c>
      <c r="Z284" t="s">
        <v>407</v>
      </c>
      <c r="AA284" t="s">
        <v>407</v>
      </c>
      <c r="AB284" t="s">
        <v>407</v>
      </c>
      <c r="AC284" t="s">
        <v>1136</v>
      </c>
      <c r="AD284" t="s">
        <v>1135</v>
      </c>
      <c r="AE284">
        <v>10</v>
      </c>
      <c r="AF284">
        <v>3</v>
      </c>
      <c r="AH284" t="s">
        <v>408</v>
      </c>
      <c r="AJ284" t="s">
        <v>37</v>
      </c>
      <c r="AK284" t="s">
        <v>115</v>
      </c>
      <c r="AM284">
        <v>1024</v>
      </c>
      <c r="AN284">
        <v>2435</v>
      </c>
    </row>
    <row r="285" spans="1:40" x14ac:dyDescent="0.25">
      <c r="A285" t="s">
        <v>407</v>
      </c>
      <c r="B285" t="s">
        <v>407</v>
      </c>
      <c r="C285" t="s">
        <v>407</v>
      </c>
      <c r="D285" t="s">
        <v>407</v>
      </c>
      <c r="E285" t="s">
        <v>407</v>
      </c>
      <c r="F285" t="s">
        <v>407</v>
      </c>
      <c r="G285" t="s">
        <v>407</v>
      </c>
      <c r="H285" t="s">
        <v>407</v>
      </c>
      <c r="I285" t="s">
        <v>407</v>
      </c>
      <c r="J285" t="s">
        <v>407</v>
      </c>
      <c r="K285" t="s">
        <v>407</v>
      </c>
      <c r="L285" t="s">
        <v>407</v>
      </c>
      <c r="M285" t="s">
        <v>407</v>
      </c>
      <c r="N285" t="s">
        <v>407</v>
      </c>
      <c r="O285" t="s">
        <v>407</v>
      </c>
      <c r="P285" t="s">
        <v>407</v>
      </c>
      <c r="Q285" t="s">
        <v>407</v>
      </c>
      <c r="R285" t="s">
        <v>407</v>
      </c>
      <c r="S285" t="s">
        <v>407</v>
      </c>
      <c r="T285" t="s">
        <v>407</v>
      </c>
      <c r="U285" t="s">
        <v>407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B285" t="s">
        <v>407</v>
      </c>
      <c r="AC285" t="s">
        <v>1136</v>
      </c>
      <c r="AD285" t="s">
        <v>1135</v>
      </c>
      <c r="AE285">
        <v>10</v>
      </c>
      <c r="AF285">
        <v>4</v>
      </c>
      <c r="AH285" t="s">
        <v>408</v>
      </c>
      <c r="AJ285" t="s">
        <v>37</v>
      </c>
      <c r="AK285" t="s">
        <v>115</v>
      </c>
      <c r="AM285">
        <v>2530</v>
      </c>
      <c r="AN285">
        <v>2010</v>
      </c>
    </row>
    <row r="286" spans="1:40" x14ac:dyDescent="0.25">
      <c r="A286" t="s">
        <v>407</v>
      </c>
      <c r="B286" t="s">
        <v>407</v>
      </c>
      <c r="C286" t="s">
        <v>407</v>
      </c>
      <c r="D286" t="s">
        <v>407</v>
      </c>
      <c r="E286" t="s">
        <v>407</v>
      </c>
      <c r="F286" t="s">
        <v>407</v>
      </c>
      <c r="G286" t="s">
        <v>407</v>
      </c>
      <c r="H286" t="s">
        <v>407</v>
      </c>
      <c r="I286" t="s">
        <v>407</v>
      </c>
      <c r="J286" t="s">
        <v>407</v>
      </c>
      <c r="K286" t="s">
        <v>407</v>
      </c>
      <c r="L286" t="s">
        <v>407</v>
      </c>
      <c r="M286" t="s">
        <v>407</v>
      </c>
      <c r="N286" t="s">
        <v>407</v>
      </c>
      <c r="O286" t="s">
        <v>407</v>
      </c>
      <c r="P286" t="s">
        <v>407</v>
      </c>
      <c r="Q286" t="s">
        <v>407</v>
      </c>
      <c r="R286" t="s">
        <v>407</v>
      </c>
      <c r="S286" t="s">
        <v>407</v>
      </c>
      <c r="T286" t="s">
        <v>407</v>
      </c>
      <c r="U286" t="s">
        <v>407</v>
      </c>
      <c r="V286" t="s">
        <v>407</v>
      </c>
      <c r="W286" t="s">
        <v>407</v>
      </c>
      <c r="X286" t="s">
        <v>407</v>
      </c>
      <c r="Y286" t="s">
        <v>407</v>
      </c>
      <c r="Z286" t="s">
        <v>407</v>
      </c>
      <c r="AA286" t="s">
        <v>407</v>
      </c>
      <c r="AB286" t="s">
        <v>407</v>
      </c>
      <c r="AC286" t="s">
        <v>1136</v>
      </c>
      <c r="AD286" t="s">
        <v>1135</v>
      </c>
      <c r="AE286">
        <v>10</v>
      </c>
      <c r="AF286">
        <v>5</v>
      </c>
      <c r="AH286" t="s">
        <v>408</v>
      </c>
      <c r="AJ286" t="s">
        <v>37</v>
      </c>
      <c r="AK286" t="s">
        <v>115</v>
      </c>
      <c r="AM286">
        <v>2016</v>
      </c>
      <c r="AN286">
        <v>669</v>
      </c>
    </row>
    <row r="287" spans="1:40" x14ac:dyDescent="0.25">
      <c r="A287" t="s">
        <v>407</v>
      </c>
      <c r="B287" t="s">
        <v>407</v>
      </c>
      <c r="C287" t="s">
        <v>407</v>
      </c>
      <c r="D287" t="s">
        <v>407</v>
      </c>
      <c r="E287" t="s">
        <v>407</v>
      </c>
      <c r="F287" t="s">
        <v>407</v>
      </c>
      <c r="G287" t="s">
        <v>407</v>
      </c>
      <c r="H287" t="s">
        <v>407</v>
      </c>
      <c r="I287" t="s">
        <v>407</v>
      </c>
      <c r="J287" t="s">
        <v>407</v>
      </c>
      <c r="K287" t="s">
        <v>407</v>
      </c>
      <c r="L287" t="s">
        <v>407</v>
      </c>
      <c r="M287" t="s">
        <v>407</v>
      </c>
      <c r="N287" t="s">
        <v>407</v>
      </c>
      <c r="O287" t="s">
        <v>407</v>
      </c>
      <c r="P287" t="s">
        <v>407</v>
      </c>
      <c r="Q287" t="s">
        <v>407</v>
      </c>
      <c r="R287" t="s">
        <v>407</v>
      </c>
      <c r="S287" t="s">
        <v>407</v>
      </c>
      <c r="T287" t="s">
        <v>407</v>
      </c>
      <c r="U287" t="s">
        <v>407</v>
      </c>
      <c r="V287" t="s">
        <v>407</v>
      </c>
      <c r="W287" t="s">
        <v>407</v>
      </c>
      <c r="X287" t="s">
        <v>407</v>
      </c>
      <c r="Y287" t="s">
        <v>407</v>
      </c>
      <c r="Z287" t="s">
        <v>407</v>
      </c>
      <c r="AA287" t="s">
        <v>407</v>
      </c>
      <c r="AB287" t="s">
        <v>407</v>
      </c>
      <c r="AC287" t="s">
        <v>1136</v>
      </c>
      <c r="AD287" t="s">
        <v>1135</v>
      </c>
      <c r="AE287">
        <v>10</v>
      </c>
      <c r="AF287">
        <v>6</v>
      </c>
      <c r="AH287" t="s">
        <v>408</v>
      </c>
      <c r="AJ287" t="s">
        <v>37</v>
      </c>
      <c r="AK287" t="s">
        <v>115</v>
      </c>
      <c r="AM287">
        <v>1089</v>
      </c>
      <c r="AN287">
        <v>2121</v>
      </c>
    </row>
    <row r="288" spans="1:40" x14ac:dyDescent="0.25">
      <c r="A288" t="s">
        <v>407</v>
      </c>
      <c r="B288" t="s">
        <v>407</v>
      </c>
      <c r="C288" t="s">
        <v>407</v>
      </c>
      <c r="D288" t="s">
        <v>407</v>
      </c>
      <c r="E288" t="s">
        <v>407</v>
      </c>
      <c r="F288" t="s">
        <v>407</v>
      </c>
      <c r="G288" t="s">
        <v>407</v>
      </c>
      <c r="H288" t="s">
        <v>407</v>
      </c>
      <c r="I288" t="s">
        <v>407</v>
      </c>
      <c r="J288" t="s">
        <v>407</v>
      </c>
      <c r="K288" t="s">
        <v>407</v>
      </c>
      <c r="L288" t="s">
        <v>407</v>
      </c>
      <c r="M288" t="s">
        <v>407</v>
      </c>
      <c r="N288" t="s">
        <v>407</v>
      </c>
      <c r="O288" t="s">
        <v>407</v>
      </c>
      <c r="P288" t="s">
        <v>407</v>
      </c>
      <c r="Q288" t="s">
        <v>407</v>
      </c>
      <c r="R288" t="s">
        <v>407</v>
      </c>
      <c r="S288" t="s">
        <v>407</v>
      </c>
      <c r="T288" t="s">
        <v>407</v>
      </c>
      <c r="U288" t="s">
        <v>407</v>
      </c>
      <c r="V288" t="s">
        <v>407</v>
      </c>
      <c r="W288" t="s">
        <v>407</v>
      </c>
      <c r="X288" t="s">
        <v>407</v>
      </c>
      <c r="Y288" t="s">
        <v>407</v>
      </c>
      <c r="Z288" t="s">
        <v>407</v>
      </c>
      <c r="AA288" t="s">
        <v>407</v>
      </c>
      <c r="AB288" t="s">
        <v>407</v>
      </c>
      <c r="AC288" t="s">
        <v>1136</v>
      </c>
      <c r="AD288" t="s">
        <v>1135</v>
      </c>
      <c r="AE288">
        <v>10</v>
      </c>
      <c r="AF288">
        <v>7</v>
      </c>
      <c r="AH288" t="s">
        <v>408</v>
      </c>
      <c r="AJ288" t="s">
        <v>37</v>
      </c>
      <c r="AK288" t="s">
        <v>115</v>
      </c>
      <c r="AM288">
        <v>3259</v>
      </c>
      <c r="AN288">
        <v>2861</v>
      </c>
    </row>
    <row r="289" spans="1:40" x14ac:dyDescent="0.25">
      <c r="A289" t="s">
        <v>407</v>
      </c>
      <c r="B289" t="s">
        <v>407</v>
      </c>
      <c r="C289" t="s">
        <v>407</v>
      </c>
      <c r="D289" t="s">
        <v>407</v>
      </c>
      <c r="E289" t="s">
        <v>407</v>
      </c>
      <c r="F289" t="s">
        <v>407</v>
      </c>
      <c r="G289" t="s">
        <v>407</v>
      </c>
      <c r="H289" t="s">
        <v>407</v>
      </c>
      <c r="I289" t="s">
        <v>407</v>
      </c>
      <c r="J289" t="s">
        <v>407</v>
      </c>
      <c r="K289" t="s">
        <v>407</v>
      </c>
      <c r="L289" t="s">
        <v>407</v>
      </c>
      <c r="M289" t="s">
        <v>407</v>
      </c>
      <c r="N289" t="s">
        <v>407</v>
      </c>
      <c r="O289" t="s">
        <v>407</v>
      </c>
      <c r="P289" t="s">
        <v>407</v>
      </c>
      <c r="Q289" t="s">
        <v>407</v>
      </c>
      <c r="R289" t="s">
        <v>407</v>
      </c>
      <c r="S289" t="s">
        <v>407</v>
      </c>
      <c r="T289" t="s">
        <v>407</v>
      </c>
      <c r="U289" t="s">
        <v>407</v>
      </c>
      <c r="V289" t="s">
        <v>407</v>
      </c>
      <c r="W289" t="s">
        <v>407</v>
      </c>
      <c r="X289" t="s">
        <v>407</v>
      </c>
      <c r="Y289" t="s">
        <v>407</v>
      </c>
      <c r="Z289" t="s">
        <v>407</v>
      </c>
      <c r="AA289" t="s">
        <v>407</v>
      </c>
      <c r="AB289" t="s">
        <v>407</v>
      </c>
      <c r="AC289" t="s">
        <v>1136</v>
      </c>
      <c r="AD289" t="s">
        <v>1135</v>
      </c>
      <c r="AE289">
        <v>10</v>
      </c>
      <c r="AF289">
        <v>8</v>
      </c>
      <c r="AH289" t="s">
        <v>408</v>
      </c>
      <c r="AJ289" t="s">
        <v>37</v>
      </c>
      <c r="AK289" t="s">
        <v>115</v>
      </c>
      <c r="AM289">
        <v>2555</v>
      </c>
      <c r="AN289">
        <v>2812</v>
      </c>
    </row>
    <row r="290" spans="1:40" x14ac:dyDescent="0.25">
      <c r="A290" t="s">
        <v>407</v>
      </c>
      <c r="B290" t="s">
        <v>407</v>
      </c>
      <c r="C290" t="s">
        <v>407</v>
      </c>
      <c r="D290" t="s">
        <v>407</v>
      </c>
      <c r="E290" t="s">
        <v>407</v>
      </c>
      <c r="F290" t="s">
        <v>407</v>
      </c>
      <c r="G290" t="s">
        <v>407</v>
      </c>
      <c r="H290" t="s">
        <v>407</v>
      </c>
      <c r="I290" t="s">
        <v>407</v>
      </c>
      <c r="J290" t="s">
        <v>407</v>
      </c>
      <c r="K290" t="s">
        <v>407</v>
      </c>
      <c r="L290" t="s">
        <v>407</v>
      </c>
      <c r="M290" t="s">
        <v>407</v>
      </c>
      <c r="N290" t="s">
        <v>407</v>
      </c>
      <c r="O290" t="s">
        <v>407</v>
      </c>
      <c r="P290" t="s">
        <v>407</v>
      </c>
      <c r="Q290" t="s">
        <v>407</v>
      </c>
      <c r="R290" t="s">
        <v>407</v>
      </c>
      <c r="S290" t="s">
        <v>407</v>
      </c>
      <c r="T290" t="s">
        <v>407</v>
      </c>
      <c r="U290" t="s">
        <v>407</v>
      </c>
      <c r="V290" t="s">
        <v>407</v>
      </c>
      <c r="W290" t="s">
        <v>407</v>
      </c>
      <c r="X290" t="s">
        <v>407</v>
      </c>
      <c r="Y290" t="s">
        <v>407</v>
      </c>
      <c r="Z290" t="s">
        <v>407</v>
      </c>
      <c r="AA290" t="s">
        <v>407</v>
      </c>
      <c r="AB290" t="s">
        <v>407</v>
      </c>
      <c r="AC290" t="s">
        <v>1136</v>
      </c>
      <c r="AD290" t="s">
        <v>1135</v>
      </c>
      <c r="AE290">
        <v>10</v>
      </c>
      <c r="AF290">
        <v>9</v>
      </c>
      <c r="AG290">
        <v>3</v>
      </c>
      <c r="AH290" t="s">
        <v>410</v>
      </c>
      <c r="AJ290" t="s">
        <v>40</v>
      </c>
      <c r="AK290" t="s">
        <v>118</v>
      </c>
      <c r="AM290">
        <v>3633</v>
      </c>
      <c r="AN290">
        <v>528</v>
      </c>
    </row>
    <row r="291" spans="1:40" x14ac:dyDescent="0.25">
      <c r="A291" t="s">
        <v>407</v>
      </c>
      <c r="B291" t="s">
        <v>407</v>
      </c>
      <c r="C291" t="s">
        <v>407</v>
      </c>
      <c r="D291" t="s">
        <v>407</v>
      </c>
      <c r="E291" t="s">
        <v>407</v>
      </c>
      <c r="F291" t="s">
        <v>407</v>
      </c>
      <c r="G291" t="s">
        <v>407</v>
      </c>
      <c r="H291" t="s">
        <v>407</v>
      </c>
      <c r="I291" t="s">
        <v>407</v>
      </c>
      <c r="J291" t="s">
        <v>407</v>
      </c>
      <c r="K291" t="s">
        <v>407</v>
      </c>
      <c r="L291" t="s">
        <v>407</v>
      </c>
      <c r="M291" t="s">
        <v>407</v>
      </c>
      <c r="N291" t="s">
        <v>407</v>
      </c>
      <c r="O291" t="s">
        <v>407</v>
      </c>
      <c r="P291" t="s">
        <v>407</v>
      </c>
      <c r="Q291" t="s">
        <v>407</v>
      </c>
      <c r="R291" t="s">
        <v>407</v>
      </c>
      <c r="S291" t="s">
        <v>407</v>
      </c>
      <c r="T291" t="s">
        <v>407</v>
      </c>
      <c r="U291" t="s">
        <v>407</v>
      </c>
      <c r="V291" t="s">
        <v>407</v>
      </c>
      <c r="W291" t="s">
        <v>407</v>
      </c>
      <c r="X291" t="s">
        <v>407</v>
      </c>
      <c r="Y291" t="s">
        <v>407</v>
      </c>
      <c r="Z291" t="s">
        <v>407</v>
      </c>
      <c r="AA291" t="s">
        <v>407</v>
      </c>
      <c r="AB291" t="s">
        <v>407</v>
      </c>
      <c r="AC291" t="s">
        <v>1136</v>
      </c>
      <c r="AD291" t="s">
        <v>1135</v>
      </c>
      <c r="AE291">
        <v>10</v>
      </c>
      <c r="AF291">
        <v>10</v>
      </c>
      <c r="AH291" t="s">
        <v>408</v>
      </c>
      <c r="AJ291" t="s">
        <v>37</v>
      </c>
      <c r="AK291" t="s">
        <v>115</v>
      </c>
      <c r="AM291">
        <v>3276</v>
      </c>
      <c r="AN291">
        <v>2875</v>
      </c>
    </row>
    <row r="292" spans="1:40" x14ac:dyDescent="0.25">
      <c r="A292" t="s">
        <v>407</v>
      </c>
      <c r="B292" t="s">
        <v>407</v>
      </c>
      <c r="C292" t="s">
        <v>407</v>
      </c>
      <c r="D292" t="s">
        <v>407</v>
      </c>
      <c r="E292" t="s">
        <v>407</v>
      </c>
      <c r="F292" t="s">
        <v>407</v>
      </c>
      <c r="G292" t="s">
        <v>407</v>
      </c>
      <c r="H292" t="s">
        <v>407</v>
      </c>
      <c r="I292" t="s">
        <v>407</v>
      </c>
      <c r="J292" t="s">
        <v>407</v>
      </c>
      <c r="K292" t="s">
        <v>407</v>
      </c>
      <c r="L292" t="s">
        <v>407</v>
      </c>
      <c r="M292" t="s">
        <v>407</v>
      </c>
      <c r="N292" t="s">
        <v>407</v>
      </c>
      <c r="O292" t="s">
        <v>407</v>
      </c>
      <c r="P292" t="s">
        <v>407</v>
      </c>
      <c r="Q292" t="s">
        <v>407</v>
      </c>
      <c r="R292" t="s">
        <v>407</v>
      </c>
      <c r="S292" t="s">
        <v>407</v>
      </c>
      <c r="T292" t="s">
        <v>407</v>
      </c>
      <c r="U292" t="s">
        <v>407</v>
      </c>
      <c r="V292" t="s">
        <v>407</v>
      </c>
      <c r="W292" t="s">
        <v>407</v>
      </c>
      <c r="X292" t="s">
        <v>407</v>
      </c>
      <c r="Y292" t="s">
        <v>407</v>
      </c>
      <c r="Z292" t="s">
        <v>407</v>
      </c>
      <c r="AA292" t="s">
        <v>407</v>
      </c>
      <c r="AB292" t="s">
        <v>407</v>
      </c>
      <c r="AC292" t="s">
        <v>1138</v>
      </c>
      <c r="AD292" t="s">
        <v>1137</v>
      </c>
      <c r="AE292">
        <v>10</v>
      </c>
      <c r="AF292">
        <v>1</v>
      </c>
      <c r="AH292" t="s">
        <v>408</v>
      </c>
      <c r="AJ292" t="s">
        <v>37</v>
      </c>
      <c r="AK292" t="s">
        <v>115</v>
      </c>
      <c r="AM292">
        <v>3179</v>
      </c>
      <c r="AN292">
        <v>1778</v>
      </c>
    </row>
    <row r="293" spans="1:40" x14ac:dyDescent="0.25">
      <c r="A293" t="s">
        <v>407</v>
      </c>
      <c r="B293" t="s">
        <v>407</v>
      </c>
      <c r="C293" t="s">
        <v>407</v>
      </c>
      <c r="D293" t="s">
        <v>407</v>
      </c>
      <c r="E293" t="s">
        <v>407</v>
      </c>
      <c r="F293" t="s">
        <v>407</v>
      </c>
      <c r="G293" t="s">
        <v>407</v>
      </c>
      <c r="H293" t="s">
        <v>407</v>
      </c>
      <c r="I293" t="s">
        <v>407</v>
      </c>
      <c r="J293" t="s">
        <v>407</v>
      </c>
      <c r="K293" t="s">
        <v>407</v>
      </c>
      <c r="L293" t="s">
        <v>407</v>
      </c>
      <c r="M293" t="s">
        <v>407</v>
      </c>
      <c r="N293" t="s">
        <v>407</v>
      </c>
      <c r="O293" t="s">
        <v>407</v>
      </c>
      <c r="P293" t="s">
        <v>407</v>
      </c>
      <c r="Q293" t="s">
        <v>407</v>
      </c>
      <c r="R293" t="s">
        <v>407</v>
      </c>
      <c r="S293" t="s">
        <v>407</v>
      </c>
      <c r="T293" t="s">
        <v>407</v>
      </c>
      <c r="U293" t="s">
        <v>407</v>
      </c>
      <c r="V293" t="s">
        <v>407</v>
      </c>
      <c r="W293" t="s">
        <v>407</v>
      </c>
      <c r="X293" t="s">
        <v>407</v>
      </c>
      <c r="Y293" t="s">
        <v>407</v>
      </c>
      <c r="Z293" t="s">
        <v>407</v>
      </c>
      <c r="AA293" t="s">
        <v>407</v>
      </c>
      <c r="AB293" t="s">
        <v>407</v>
      </c>
      <c r="AC293" t="s">
        <v>1138</v>
      </c>
      <c r="AD293" t="s">
        <v>1137</v>
      </c>
      <c r="AE293">
        <v>10</v>
      </c>
      <c r="AF293">
        <v>2</v>
      </c>
      <c r="AG293">
        <v>3</v>
      </c>
      <c r="AH293" t="s">
        <v>410</v>
      </c>
      <c r="AJ293" t="s">
        <v>40</v>
      </c>
      <c r="AK293" t="s">
        <v>118</v>
      </c>
      <c r="AM293">
        <v>1297</v>
      </c>
      <c r="AN293">
        <v>3097</v>
      </c>
    </row>
    <row r="294" spans="1:40" x14ac:dyDescent="0.25">
      <c r="A294" t="s">
        <v>407</v>
      </c>
      <c r="B294" t="s">
        <v>407</v>
      </c>
      <c r="C294" t="s">
        <v>407</v>
      </c>
      <c r="D294" t="s">
        <v>407</v>
      </c>
      <c r="E294" t="s">
        <v>407</v>
      </c>
      <c r="F294" t="s">
        <v>407</v>
      </c>
      <c r="G29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407</v>
      </c>
      <c r="M294" t="s">
        <v>407</v>
      </c>
      <c r="N294" t="s">
        <v>407</v>
      </c>
      <c r="O294" t="s">
        <v>407</v>
      </c>
      <c r="P294" t="s">
        <v>407</v>
      </c>
      <c r="Q294" t="s">
        <v>407</v>
      </c>
      <c r="R294" t="s">
        <v>407</v>
      </c>
      <c r="S294" t="s">
        <v>407</v>
      </c>
      <c r="T294" t="s">
        <v>407</v>
      </c>
      <c r="U294" t="s">
        <v>407</v>
      </c>
      <c r="V294" t="s">
        <v>407</v>
      </c>
      <c r="W294" t="s">
        <v>407</v>
      </c>
      <c r="X294" t="s">
        <v>407</v>
      </c>
      <c r="Y294" t="s">
        <v>407</v>
      </c>
      <c r="Z294" t="s">
        <v>407</v>
      </c>
      <c r="AA294" t="s">
        <v>407</v>
      </c>
      <c r="AB294" t="s">
        <v>407</v>
      </c>
      <c r="AC294" t="s">
        <v>1138</v>
      </c>
      <c r="AD294" t="s">
        <v>1137</v>
      </c>
      <c r="AE294">
        <v>10</v>
      </c>
      <c r="AF294">
        <v>3</v>
      </c>
      <c r="AH294" t="s">
        <v>408</v>
      </c>
      <c r="AJ294" t="s">
        <v>37</v>
      </c>
      <c r="AK294" t="s">
        <v>115</v>
      </c>
      <c r="AM294">
        <v>2619</v>
      </c>
      <c r="AN294">
        <v>3327</v>
      </c>
    </row>
    <row r="295" spans="1:40" x14ac:dyDescent="0.25">
      <c r="A295" t="s">
        <v>407</v>
      </c>
      <c r="B295" t="s">
        <v>407</v>
      </c>
      <c r="C295" t="s">
        <v>407</v>
      </c>
      <c r="D295" t="s">
        <v>407</v>
      </c>
      <c r="E295" t="s">
        <v>407</v>
      </c>
      <c r="F295" t="s">
        <v>407</v>
      </c>
      <c r="G295" t="s">
        <v>407</v>
      </c>
      <c r="H295" t="s">
        <v>407</v>
      </c>
      <c r="I295" t="s">
        <v>407</v>
      </c>
      <c r="J295" t="s">
        <v>407</v>
      </c>
      <c r="K295" t="s">
        <v>407</v>
      </c>
      <c r="L295" t="s">
        <v>407</v>
      </c>
      <c r="M295" t="s">
        <v>407</v>
      </c>
      <c r="N295" t="s">
        <v>407</v>
      </c>
      <c r="O295" t="s">
        <v>407</v>
      </c>
      <c r="P295" t="s">
        <v>407</v>
      </c>
      <c r="Q295" t="s">
        <v>407</v>
      </c>
      <c r="R295" t="s">
        <v>407</v>
      </c>
      <c r="S295" t="s">
        <v>407</v>
      </c>
      <c r="T295" t="s">
        <v>407</v>
      </c>
      <c r="U295" t="s">
        <v>407</v>
      </c>
      <c r="V295" t="s">
        <v>407</v>
      </c>
      <c r="W295" t="s">
        <v>407</v>
      </c>
      <c r="X295" t="s">
        <v>407</v>
      </c>
      <c r="Y295" t="s">
        <v>407</v>
      </c>
      <c r="Z295" t="s">
        <v>407</v>
      </c>
      <c r="AA295" t="s">
        <v>407</v>
      </c>
      <c r="AB295" t="s">
        <v>407</v>
      </c>
      <c r="AC295" t="s">
        <v>1138</v>
      </c>
      <c r="AD295" t="s">
        <v>1137</v>
      </c>
      <c r="AE295">
        <v>10</v>
      </c>
      <c r="AF295">
        <v>4</v>
      </c>
      <c r="AH295" t="s">
        <v>408</v>
      </c>
      <c r="AJ295" t="s">
        <v>37</v>
      </c>
      <c r="AK295" t="s">
        <v>115</v>
      </c>
      <c r="AM295">
        <v>1528</v>
      </c>
      <c r="AN295">
        <v>395</v>
      </c>
    </row>
    <row r="296" spans="1:40" x14ac:dyDescent="0.25">
      <c r="A296" t="s">
        <v>407</v>
      </c>
      <c r="B296" t="s">
        <v>407</v>
      </c>
      <c r="C296" t="s">
        <v>407</v>
      </c>
      <c r="D296" t="s">
        <v>407</v>
      </c>
      <c r="E296" t="s">
        <v>407</v>
      </c>
      <c r="F296" t="s">
        <v>407</v>
      </c>
      <c r="G296" t="s">
        <v>407</v>
      </c>
      <c r="H296" t="s">
        <v>407</v>
      </c>
      <c r="I296" t="s">
        <v>407</v>
      </c>
      <c r="J296" t="s">
        <v>407</v>
      </c>
      <c r="K296" t="s">
        <v>407</v>
      </c>
      <c r="L296" t="s">
        <v>407</v>
      </c>
      <c r="M296" t="s">
        <v>407</v>
      </c>
      <c r="N296" t="s">
        <v>407</v>
      </c>
      <c r="O296" t="s">
        <v>407</v>
      </c>
      <c r="P296" t="s">
        <v>407</v>
      </c>
      <c r="Q296" t="s">
        <v>407</v>
      </c>
      <c r="R296" t="s">
        <v>407</v>
      </c>
      <c r="S296" t="s">
        <v>407</v>
      </c>
      <c r="T296" t="s">
        <v>407</v>
      </c>
      <c r="U296" t="s">
        <v>407</v>
      </c>
      <c r="V296" t="s">
        <v>407</v>
      </c>
      <c r="W296" t="s">
        <v>407</v>
      </c>
      <c r="X296" t="s">
        <v>407</v>
      </c>
      <c r="Y296" t="s">
        <v>407</v>
      </c>
      <c r="Z296" t="s">
        <v>407</v>
      </c>
      <c r="AA296" t="s">
        <v>407</v>
      </c>
      <c r="AB296" t="s">
        <v>407</v>
      </c>
      <c r="AC296" t="s">
        <v>1138</v>
      </c>
      <c r="AD296" t="s">
        <v>1137</v>
      </c>
      <c r="AE296">
        <v>10</v>
      </c>
      <c r="AF296">
        <v>5</v>
      </c>
      <c r="AH296" t="s">
        <v>408</v>
      </c>
      <c r="AJ296" t="s">
        <v>37</v>
      </c>
      <c r="AK296" t="s">
        <v>115</v>
      </c>
      <c r="AM296">
        <v>3926</v>
      </c>
      <c r="AN296">
        <v>3148</v>
      </c>
    </row>
    <row r="297" spans="1:40" x14ac:dyDescent="0.25">
      <c r="A297" t="s">
        <v>407</v>
      </c>
      <c r="B297" t="s">
        <v>407</v>
      </c>
      <c r="C297" t="s">
        <v>407</v>
      </c>
      <c r="D297" t="s">
        <v>407</v>
      </c>
      <c r="E297" t="s">
        <v>407</v>
      </c>
      <c r="F297" t="s">
        <v>407</v>
      </c>
      <c r="G297" t="s">
        <v>407</v>
      </c>
      <c r="H297" t="s">
        <v>407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407</v>
      </c>
      <c r="O297" t="s">
        <v>407</v>
      </c>
      <c r="P297" t="s">
        <v>407</v>
      </c>
      <c r="Q297" t="s">
        <v>407</v>
      </c>
      <c r="R297" t="s">
        <v>407</v>
      </c>
      <c r="S297" t="s">
        <v>407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t="s">
        <v>407</v>
      </c>
      <c r="AA297" t="s">
        <v>407</v>
      </c>
      <c r="AB297" t="s">
        <v>407</v>
      </c>
      <c r="AC297" t="s">
        <v>1138</v>
      </c>
      <c r="AD297" t="s">
        <v>1137</v>
      </c>
      <c r="AE297">
        <v>10</v>
      </c>
      <c r="AF297">
        <v>6</v>
      </c>
      <c r="AH297" t="s">
        <v>408</v>
      </c>
      <c r="AJ297" t="s">
        <v>37</v>
      </c>
      <c r="AK297" t="s">
        <v>115</v>
      </c>
      <c r="AM297">
        <v>3436</v>
      </c>
      <c r="AN297">
        <v>1534</v>
      </c>
    </row>
    <row r="298" spans="1:40" x14ac:dyDescent="0.25">
      <c r="A298" t="s">
        <v>407</v>
      </c>
      <c r="B298" t="s">
        <v>407</v>
      </c>
      <c r="C298" t="s">
        <v>407</v>
      </c>
      <c r="D298" t="s">
        <v>407</v>
      </c>
      <c r="E298" t="s">
        <v>407</v>
      </c>
      <c r="F298" t="s">
        <v>407</v>
      </c>
      <c r="G298" t="s">
        <v>407</v>
      </c>
      <c r="H298" t="s">
        <v>407</v>
      </c>
      <c r="I298" t="s">
        <v>407</v>
      </c>
      <c r="J298" t="s">
        <v>407</v>
      </c>
      <c r="K298" t="s">
        <v>407</v>
      </c>
      <c r="L298" t="s">
        <v>407</v>
      </c>
      <c r="M298" t="s">
        <v>407</v>
      </c>
      <c r="N298" t="s">
        <v>407</v>
      </c>
      <c r="O298" t="s">
        <v>407</v>
      </c>
      <c r="P298" t="s">
        <v>407</v>
      </c>
      <c r="Q298" t="s">
        <v>407</v>
      </c>
      <c r="R298" t="s">
        <v>407</v>
      </c>
      <c r="S298" t="s">
        <v>407</v>
      </c>
      <c r="T298" t="s">
        <v>407</v>
      </c>
      <c r="U298" t="s">
        <v>407</v>
      </c>
      <c r="V298" t="s">
        <v>407</v>
      </c>
      <c r="W298" t="s">
        <v>407</v>
      </c>
      <c r="X298" t="s">
        <v>407</v>
      </c>
      <c r="Y298" t="s">
        <v>407</v>
      </c>
      <c r="Z298" t="s">
        <v>407</v>
      </c>
      <c r="AA298" t="s">
        <v>407</v>
      </c>
      <c r="AB298" t="s">
        <v>407</v>
      </c>
      <c r="AC298" t="s">
        <v>1138</v>
      </c>
      <c r="AD298" t="s">
        <v>1137</v>
      </c>
      <c r="AE298">
        <v>10</v>
      </c>
      <c r="AF298">
        <v>7</v>
      </c>
      <c r="AH298" t="s">
        <v>408</v>
      </c>
      <c r="AJ298" t="s">
        <v>37</v>
      </c>
      <c r="AK298" t="s">
        <v>115</v>
      </c>
      <c r="AM298">
        <v>1208</v>
      </c>
      <c r="AN298">
        <v>886</v>
      </c>
    </row>
    <row r="299" spans="1:40" x14ac:dyDescent="0.25">
      <c r="A299" t="s">
        <v>407</v>
      </c>
      <c r="B299" t="s">
        <v>407</v>
      </c>
      <c r="C299" t="s">
        <v>407</v>
      </c>
      <c r="D299" t="s">
        <v>407</v>
      </c>
      <c r="E299" t="s">
        <v>407</v>
      </c>
      <c r="F299" t="s">
        <v>407</v>
      </c>
      <c r="G299" t="s">
        <v>407</v>
      </c>
      <c r="H299" t="s">
        <v>407</v>
      </c>
      <c r="I299" t="s">
        <v>407</v>
      </c>
      <c r="J299" t="s">
        <v>407</v>
      </c>
      <c r="K299" t="s">
        <v>407</v>
      </c>
      <c r="L299" t="s">
        <v>407</v>
      </c>
      <c r="M299" t="s">
        <v>407</v>
      </c>
      <c r="N299" t="s">
        <v>407</v>
      </c>
      <c r="O299" t="s">
        <v>407</v>
      </c>
      <c r="P299" t="s">
        <v>407</v>
      </c>
      <c r="Q299" t="s">
        <v>407</v>
      </c>
      <c r="R299" t="s">
        <v>407</v>
      </c>
      <c r="S299" t="s">
        <v>407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407</v>
      </c>
      <c r="AB299" t="s">
        <v>407</v>
      </c>
      <c r="AC299" t="s">
        <v>1138</v>
      </c>
      <c r="AD299" t="s">
        <v>1137</v>
      </c>
      <c r="AE299">
        <v>10</v>
      </c>
      <c r="AF299">
        <v>8</v>
      </c>
      <c r="AH299" t="s">
        <v>609</v>
      </c>
      <c r="AJ299" t="s">
        <v>262</v>
      </c>
      <c r="AK299" t="s">
        <v>116</v>
      </c>
      <c r="AM299">
        <v>3296</v>
      </c>
      <c r="AN299">
        <v>2710</v>
      </c>
    </row>
    <row r="300" spans="1:40" x14ac:dyDescent="0.25">
      <c r="A300" t="s">
        <v>407</v>
      </c>
      <c r="B300" t="s">
        <v>407</v>
      </c>
      <c r="C300" t="s">
        <v>407</v>
      </c>
      <c r="D300" t="s">
        <v>407</v>
      </c>
      <c r="E300" t="s">
        <v>407</v>
      </c>
      <c r="F300" t="s">
        <v>407</v>
      </c>
      <c r="G300" t="s">
        <v>407</v>
      </c>
      <c r="H300" t="s">
        <v>407</v>
      </c>
      <c r="I300" t="s">
        <v>407</v>
      </c>
      <c r="J300" t="s">
        <v>407</v>
      </c>
      <c r="K300" t="s">
        <v>407</v>
      </c>
      <c r="L300" t="s">
        <v>407</v>
      </c>
      <c r="M300" t="s">
        <v>407</v>
      </c>
      <c r="N300" t="s">
        <v>407</v>
      </c>
      <c r="O300" t="s">
        <v>407</v>
      </c>
      <c r="P300" t="s">
        <v>407</v>
      </c>
      <c r="Q300" t="s">
        <v>407</v>
      </c>
      <c r="R300" t="s">
        <v>407</v>
      </c>
      <c r="S300" t="s">
        <v>407</v>
      </c>
      <c r="T300" t="s">
        <v>407</v>
      </c>
      <c r="U300" t="s">
        <v>407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1138</v>
      </c>
      <c r="AD300" t="s">
        <v>1137</v>
      </c>
      <c r="AE300">
        <v>10</v>
      </c>
      <c r="AF300">
        <v>9</v>
      </c>
      <c r="AH300" t="s">
        <v>408</v>
      </c>
      <c r="AJ300" t="s">
        <v>37</v>
      </c>
      <c r="AK300" t="s">
        <v>115</v>
      </c>
      <c r="AM300">
        <v>3087</v>
      </c>
      <c r="AN300">
        <v>2790</v>
      </c>
    </row>
    <row r="301" spans="1:40" x14ac:dyDescent="0.25">
      <c r="A301" t="s">
        <v>407</v>
      </c>
      <c r="B301" t="s">
        <v>407</v>
      </c>
      <c r="C301" t="s">
        <v>407</v>
      </c>
      <c r="D301" t="s">
        <v>407</v>
      </c>
      <c r="E301" t="s">
        <v>407</v>
      </c>
      <c r="F301" t="s">
        <v>407</v>
      </c>
      <c r="G301" t="s">
        <v>407</v>
      </c>
      <c r="H301" t="s">
        <v>407</v>
      </c>
      <c r="I301" t="s">
        <v>407</v>
      </c>
      <c r="J301" t="s">
        <v>407</v>
      </c>
      <c r="K301" t="s">
        <v>407</v>
      </c>
      <c r="L301" t="s">
        <v>407</v>
      </c>
      <c r="M301" t="s">
        <v>407</v>
      </c>
      <c r="N301" t="s">
        <v>407</v>
      </c>
      <c r="O301" t="s">
        <v>407</v>
      </c>
      <c r="P301" t="s">
        <v>407</v>
      </c>
      <c r="Q301" t="s">
        <v>407</v>
      </c>
      <c r="R301" t="s">
        <v>407</v>
      </c>
      <c r="S301" t="s">
        <v>407</v>
      </c>
      <c r="T301" t="s">
        <v>407</v>
      </c>
      <c r="U301" t="s">
        <v>407</v>
      </c>
      <c r="V301" t="s">
        <v>407</v>
      </c>
      <c r="W301" t="s">
        <v>407</v>
      </c>
      <c r="X301" t="s">
        <v>407</v>
      </c>
      <c r="Y301" t="s">
        <v>407</v>
      </c>
      <c r="Z301" t="s">
        <v>407</v>
      </c>
      <c r="AA301" t="s">
        <v>407</v>
      </c>
      <c r="AB301" t="s">
        <v>407</v>
      </c>
      <c r="AC301" t="s">
        <v>1138</v>
      </c>
      <c r="AD301" t="s">
        <v>1137</v>
      </c>
      <c r="AE301">
        <v>10</v>
      </c>
      <c r="AF301">
        <v>10</v>
      </c>
      <c r="AH301" t="s">
        <v>408</v>
      </c>
      <c r="AJ301" t="s">
        <v>37</v>
      </c>
      <c r="AK301" t="s">
        <v>115</v>
      </c>
      <c r="AM301">
        <v>2622</v>
      </c>
      <c r="AN301">
        <v>2761</v>
      </c>
    </row>
    <row r="302" spans="1:40" x14ac:dyDescent="0.25">
      <c r="A302" t="s">
        <v>407</v>
      </c>
      <c r="B302" t="s">
        <v>407</v>
      </c>
      <c r="C302" t="s">
        <v>407</v>
      </c>
      <c r="D302" t="s">
        <v>407</v>
      </c>
      <c r="E302" t="s">
        <v>407</v>
      </c>
      <c r="F302" t="s">
        <v>407</v>
      </c>
      <c r="G302" t="s">
        <v>407</v>
      </c>
      <c r="H302" t="s">
        <v>407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407</v>
      </c>
      <c r="AC302" t="s">
        <v>1140</v>
      </c>
      <c r="AD302" t="s">
        <v>1139</v>
      </c>
      <c r="AE302">
        <v>10</v>
      </c>
      <c r="AF302">
        <v>1</v>
      </c>
      <c r="AH302" t="s">
        <v>408</v>
      </c>
      <c r="AJ302" t="s">
        <v>37</v>
      </c>
      <c r="AK302" t="s">
        <v>115</v>
      </c>
      <c r="AM302">
        <v>1410</v>
      </c>
      <c r="AN302">
        <v>2990</v>
      </c>
    </row>
    <row r="303" spans="1:40" x14ac:dyDescent="0.25">
      <c r="A303" t="s">
        <v>407</v>
      </c>
      <c r="B303" t="s">
        <v>407</v>
      </c>
      <c r="C303" t="s">
        <v>407</v>
      </c>
      <c r="D303" t="s">
        <v>407</v>
      </c>
      <c r="E303" t="s">
        <v>407</v>
      </c>
      <c r="F303" t="s">
        <v>407</v>
      </c>
      <c r="G303" t="s">
        <v>407</v>
      </c>
      <c r="H303" t="s">
        <v>407</v>
      </c>
      <c r="I303" t="s">
        <v>407</v>
      </c>
      <c r="J303" t="s">
        <v>407</v>
      </c>
      <c r="K303" t="s">
        <v>407</v>
      </c>
      <c r="L303" t="s">
        <v>407</v>
      </c>
      <c r="M303" t="s">
        <v>407</v>
      </c>
      <c r="N303" t="s">
        <v>407</v>
      </c>
      <c r="O303" t="s">
        <v>407</v>
      </c>
      <c r="P303" t="s">
        <v>407</v>
      </c>
      <c r="Q303" t="s">
        <v>407</v>
      </c>
      <c r="R303" t="s">
        <v>407</v>
      </c>
      <c r="S303" t="s">
        <v>407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1140</v>
      </c>
      <c r="AD303" t="s">
        <v>1139</v>
      </c>
      <c r="AE303">
        <v>10</v>
      </c>
      <c r="AF303">
        <v>2</v>
      </c>
      <c r="AH303" t="s">
        <v>408</v>
      </c>
      <c r="AJ303" t="s">
        <v>37</v>
      </c>
      <c r="AK303" t="s">
        <v>115</v>
      </c>
      <c r="AM303">
        <v>1944</v>
      </c>
      <c r="AN303">
        <v>531</v>
      </c>
    </row>
    <row r="304" spans="1:40" x14ac:dyDescent="0.25">
      <c r="A304" t="s">
        <v>407</v>
      </c>
      <c r="B304" t="s">
        <v>407</v>
      </c>
      <c r="C304" t="s">
        <v>407</v>
      </c>
      <c r="D304" t="s">
        <v>407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407</v>
      </c>
      <c r="R304" t="s">
        <v>407</v>
      </c>
      <c r="S304" t="s">
        <v>407</v>
      </c>
      <c r="T304" t="s">
        <v>407</v>
      </c>
      <c r="U304" t="s">
        <v>407</v>
      </c>
      <c r="V304" t="s">
        <v>407</v>
      </c>
      <c r="W304" t="s">
        <v>407</v>
      </c>
      <c r="X304" t="s">
        <v>407</v>
      </c>
      <c r="Y304" t="s">
        <v>407</v>
      </c>
      <c r="Z304" t="s">
        <v>407</v>
      </c>
      <c r="AA304" t="s">
        <v>407</v>
      </c>
      <c r="AB304" t="s">
        <v>407</v>
      </c>
      <c r="AC304" t="s">
        <v>1140</v>
      </c>
      <c r="AD304" t="s">
        <v>1139</v>
      </c>
      <c r="AE304">
        <v>10</v>
      </c>
      <c r="AF304">
        <v>3</v>
      </c>
      <c r="AH304" t="s">
        <v>408</v>
      </c>
      <c r="AJ304" t="s">
        <v>37</v>
      </c>
      <c r="AK304" t="s">
        <v>115</v>
      </c>
      <c r="AM304">
        <v>2134</v>
      </c>
      <c r="AN304">
        <v>853</v>
      </c>
    </row>
    <row r="305" spans="1:40" x14ac:dyDescent="0.25">
      <c r="A305" t="s">
        <v>407</v>
      </c>
      <c r="B305" t="s">
        <v>407</v>
      </c>
      <c r="C305" t="s">
        <v>407</v>
      </c>
      <c r="D305" t="s">
        <v>407</v>
      </c>
      <c r="E305" t="s">
        <v>407</v>
      </c>
      <c r="F305" t="s">
        <v>407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L305" t="s">
        <v>407</v>
      </c>
      <c r="M305" t="s">
        <v>407</v>
      </c>
      <c r="N305" t="s">
        <v>407</v>
      </c>
      <c r="O305" t="s">
        <v>407</v>
      </c>
      <c r="P305" t="s">
        <v>407</v>
      </c>
      <c r="Q305" t="s">
        <v>407</v>
      </c>
      <c r="R305" t="s">
        <v>407</v>
      </c>
      <c r="S305" t="s">
        <v>407</v>
      </c>
      <c r="T305" t="s">
        <v>407</v>
      </c>
      <c r="U305" t="s">
        <v>407</v>
      </c>
      <c r="V305" t="s">
        <v>407</v>
      </c>
      <c r="W305" t="s">
        <v>407</v>
      </c>
      <c r="X305" t="s">
        <v>407</v>
      </c>
      <c r="Y305" t="s">
        <v>407</v>
      </c>
      <c r="Z305" t="s">
        <v>407</v>
      </c>
      <c r="AA305" t="s">
        <v>407</v>
      </c>
      <c r="AB305" t="s">
        <v>407</v>
      </c>
      <c r="AC305" t="s">
        <v>1140</v>
      </c>
      <c r="AD305" t="s">
        <v>1139</v>
      </c>
      <c r="AE305">
        <v>10</v>
      </c>
      <c r="AF305">
        <v>4</v>
      </c>
      <c r="AG305">
        <v>1</v>
      </c>
      <c r="AH305" t="s">
        <v>508</v>
      </c>
      <c r="AJ305" t="s">
        <v>101</v>
      </c>
      <c r="AK305" t="s">
        <v>114</v>
      </c>
      <c r="AM305">
        <v>1947</v>
      </c>
      <c r="AN305">
        <v>1021</v>
      </c>
    </row>
    <row r="306" spans="1:40" x14ac:dyDescent="0.25">
      <c r="A306" t="s">
        <v>407</v>
      </c>
      <c r="B306" t="s">
        <v>407</v>
      </c>
      <c r="C306" t="s">
        <v>407</v>
      </c>
      <c r="D306" t="s">
        <v>407</v>
      </c>
      <c r="E306" t="s">
        <v>407</v>
      </c>
      <c r="F306" t="s">
        <v>407</v>
      </c>
      <c r="G306" t="s">
        <v>407</v>
      </c>
      <c r="H306" t="s">
        <v>407</v>
      </c>
      <c r="I306" t="s">
        <v>407</v>
      </c>
      <c r="J306" t="s">
        <v>407</v>
      </c>
      <c r="K306" t="s">
        <v>407</v>
      </c>
      <c r="L306" t="s">
        <v>407</v>
      </c>
      <c r="M306" t="s">
        <v>407</v>
      </c>
      <c r="N306" t="s">
        <v>407</v>
      </c>
      <c r="O306" t="s">
        <v>407</v>
      </c>
      <c r="P306" t="s">
        <v>407</v>
      </c>
      <c r="Q306" t="s">
        <v>407</v>
      </c>
      <c r="R306" t="s">
        <v>407</v>
      </c>
      <c r="S306" t="s">
        <v>407</v>
      </c>
      <c r="T306" t="s">
        <v>407</v>
      </c>
      <c r="U306" t="s">
        <v>407</v>
      </c>
      <c r="V306" t="s">
        <v>407</v>
      </c>
      <c r="W306" t="s">
        <v>407</v>
      </c>
      <c r="X306" t="s">
        <v>407</v>
      </c>
      <c r="Y306" t="s">
        <v>407</v>
      </c>
      <c r="Z306" t="s">
        <v>407</v>
      </c>
      <c r="AA306" t="s">
        <v>407</v>
      </c>
      <c r="AB306" t="s">
        <v>407</v>
      </c>
      <c r="AC306" t="s">
        <v>1140</v>
      </c>
      <c r="AD306" t="s">
        <v>1139</v>
      </c>
      <c r="AE306">
        <v>10</v>
      </c>
      <c r="AF306">
        <v>5</v>
      </c>
      <c r="AH306" t="s">
        <v>408</v>
      </c>
      <c r="AJ306" t="s">
        <v>37</v>
      </c>
      <c r="AK306" t="s">
        <v>115</v>
      </c>
      <c r="AM306">
        <v>3408</v>
      </c>
      <c r="AN306">
        <v>1240</v>
      </c>
    </row>
    <row r="307" spans="1:40" x14ac:dyDescent="0.25">
      <c r="A307" t="s">
        <v>407</v>
      </c>
      <c r="B307" t="s">
        <v>407</v>
      </c>
      <c r="C307" t="s">
        <v>407</v>
      </c>
      <c r="D307" t="s">
        <v>407</v>
      </c>
      <c r="E307" t="s">
        <v>407</v>
      </c>
      <c r="F307" t="s">
        <v>407</v>
      </c>
      <c r="G307" t="s">
        <v>407</v>
      </c>
      <c r="H307" t="s">
        <v>407</v>
      </c>
      <c r="I307" t="s">
        <v>407</v>
      </c>
      <c r="J307" t="s">
        <v>407</v>
      </c>
      <c r="K307" t="s">
        <v>407</v>
      </c>
      <c r="L307" t="s">
        <v>407</v>
      </c>
      <c r="M307" t="s">
        <v>407</v>
      </c>
      <c r="N307" t="s">
        <v>407</v>
      </c>
      <c r="O307" t="s">
        <v>407</v>
      </c>
      <c r="P307" t="s">
        <v>407</v>
      </c>
      <c r="Q307" t="s">
        <v>407</v>
      </c>
      <c r="R307" t="s">
        <v>407</v>
      </c>
      <c r="S307" t="s">
        <v>407</v>
      </c>
      <c r="T307" t="s">
        <v>407</v>
      </c>
      <c r="U307" t="s">
        <v>407</v>
      </c>
      <c r="V307" t="s">
        <v>407</v>
      </c>
      <c r="W307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1140</v>
      </c>
      <c r="AD307" t="s">
        <v>1139</v>
      </c>
      <c r="AE307">
        <v>10</v>
      </c>
      <c r="AF307">
        <v>6</v>
      </c>
      <c r="AH307" t="s">
        <v>411</v>
      </c>
      <c r="AJ307" t="s">
        <v>41</v>
      </c>
      <c r="AK307" t="s">
        <v>119</v>
      </c>
      <c r="AM307">
        <v>2582</v>
      </c>
      <c r="AN307">
        <v>2966</v>
      </c>
    </row>
    <row r="308" spans="1:40" x14ac:dyDescent="0.25">
      <c r="A308" t="s">
        <v>407</v>
      </c>
      <c r="B308" t="s">
        <v>407</v>
      </c>
      <c r="C308" t="s">
        <v>407</v>
      </c>
      <c r="D308" t="s">
        <v>407</v>
      </c>
      <c r="E308" t="s">
        <v>407</v>
      </c>
      <c r="F308" t="s">
        <v>407</v>
      </c>
      <c r="G308" t="s">
        <v>407</v>
      </c>
      <c r="H308" t="s">
        <v>407</v>
      </c>
      <c r="I308" t="s">
        <v>407</v>
      </c>
      <c r="J308" t="s">
        <v>407</v>
      </c>
      <c r="K308" t="s">
        <v>407</v>
      </c>
      <c r="L308" t="s">
        <v>407</v>
      </c>
      <c r="M308" t="s">
        <v>407</v>
      </c>
      <c r="N308" t="s">
        <v>407</v>
      </c>
      <c r="O308" t="s">
        <v>407</v>
      </c>
      <c r="P308" t="s">
        <v>407</v>
      </c>
      <c r="Q308" t="s">
        <v>407</v>
      </c>
      <c r="R308" t="s">
        <v>407</v>
      </c>
      <c r="S308" t="s">
        <v>407</v>
      </c>
      <c r="T308" t="s">
        <v>407</v>
      </c>
      <c r="U308" t="s">
        <v>407</v>
      </c>
      <c r="V308" t="s">
        <v>407</v>
      </c>
      <c r="W308" t="s">
        <v>407</v>
      </c>
      <c r="X308" t="s">
        <v>407</v>
      </c>
      <c r="Y308" t="s">
        <v>407</v>
      </c>
      <c r="Z308" t="s">
        <v>407</v>
      </c>
      <c r="AA308" t="s">
        <v>407</v>
      </c>
      <c r="AB308" t="s">
        <v>407</v>
      </c>
      <c r="AC308" t="s">
        <v>1140</v>
      </c>
      <c r="AD308" t="s">
        <v>1139</v>
      </c>
      <c r="AE308">
        <v>10</v>
      </c>
      <c r="AF308">
        <v>7</v>
      </c>
      <c r="AH308" t="s">
        <v>408</v>
      </c>
      <c r="AJ308" t="s">
        <v>37</v>
      </c>
      <c r="AK308" t="s">
        <v>115</v>
      </c>
      <c r="AM308">
        <v>1418</v>
      </c>
      <c r="AN308">
        <v>2806</v>
      </c>
    </row>
    <row r="309" spans="1:40" x14ac:dyDescent="0.25">
      <c r="A309" t="s">
        <v>407</v>
      </c>
      <c r="B309" t="s">
        <v>407</v>
      </c>
      <c r="C309" t="s">
        <v>407</v>
      </c>
      <c r="D309" t="s">
        <v>407</v>
      </c>
      <c r="E309" t="s">
        <v>407</v>
      </c>
      <c r="F309" t="s">
        <v>407</v>
      </c>
      <c r="G309" t="s">
        <v>407</v>
      </c>
      <c r="H309" t="s">
        <v>407</v>
      </c>
      <c r="I309" t="s">
        <v>407</v>
      </c>
      <c r="J309" t="s">
        <v>407</v>
      </c>
      <c r="K309" t="s">
        <v>407</v>
      </c>
      <c r="L309" t="s">
        <v>407</v>
      </c>
      <c r="M309" t="s">
        <v>407</v>
      </c>
      <c r="N309" t="s">
        <v>407</v>
      </c>
      <c r="O309" t="s">
        <v>407</v>
      </c>
      <c r="P309" t="s">
        <v>407</v>
      </c>
      <c r="Q309" t="s">
        <v>407</v>
      </c>
      <c r="R309" t="s">
        <v>407</v>
      </c>
      <c r="S309" t="s">
        <v>407</v>
      </c>
      <c r="T309" t="s">
        <v>407</v>
      </c>
      <c r="U309" t="s">
        <v>407</v>
      </c>
      <c r="V309" t="s">
        <v>407</v>
      </c>
      <c r="W309" t="s">
        <v>407</v>
      </c>
      <c r="X309" t="s">
        <v>407</v>
      </c>
      <c r="Y309" t="s">
        <v>407</v>
      </c>
      <c r="Z309" t="s">
        <v>407</v>
      </c>
      <c r="AA309" t="s">
        <v>407</v>
      </c>
      <c r="AB309" t="s">
        <v>407</v>
      </c>
      <c r="AC309" t="s">
        <v>1140</v>
      </c>
      <c r="AD309" t="s">
        <v>1139</v>
      </c>
      <c r="AE309">
        <v>10</v>
      </c>
      <c r="AF309">
        <v>8</v>
      </c>
      <c r="AH309" t="s">
        <v>411</v>
      </c>
      <c r="AJ309" t="s">
        <v>41</v>
      </c>
      <c r="AK309" t="s">
        <v>119</v>
      </c>
      <c r="AM309">
        <v>1556</v>
      </c>
      <c r="AN309">
        <v>2539</v>
      </c>
    </row>
    <row r="310" spans="1:40" x14ac:dyDescent="0.25">
      <c r="A310" t="s">
        <v>407</v>
      </c>
      <c r="B310" t="s">
        <v>407</v>
      </c>
      <c r="C310" t="s">
        <v>407</v>
      </c>
      <c r="D310" t="s">
        <v>407</v>
      </c>
      <c r="E310" t="s">
        <v>407</v>
      </c>
      <c r="F310" t="s">
        <v>407</v>
      </c>
      <c r="G310" t="s">
        <v>407</v>
      </c>
      <c r="H310" t="s">
        <v>407</v>
      </c>
      <c r="I310" t="s">
        <v>407</v>
      </c>
      <c r="J310" t="s">
        <v>407</v>
      </c>
      <c r="K310" t="s">
        <v>407</v>
      </c>
      <c r="L310" t="s">
        <v>407</v>
      </c>
      <c r="M310" t="s">
        <v>407</v>
      </c>
      <c r="N310" t="s">
        <v>407</v>
      </c>
      <c r="O310" t="s">
        <v>407</v>
      </c>
      <c r="P310" t="s">
        <v>407</v>
      </c>
      <c r="Q310" t="s">
        <v>407</v>
      </c>
      <c r="R310" t="s">
        <v>407</v>
      </c>
      <c r="S310" t="s">
        <v>407</v>
      </c>
      <c r="T310" t="s">
        <v>407</v>
      </c>
      <c r="U310" t="s">
        <v>407</v>
      </c>
      <c r="V310" t="s">
        <v>407</v>
      </c>
      <c r="W310" t="s">
        <v>407</v>
      </c>
      <c r="X310" t="s">
        <v>407</v>
      </c>
      <c r="Y310" t="s">
        <v>407</v>
      </c>
      <c r="Z310" t="s">
        <v>407</v>
      </c>
      <c r="AA310" t="s">
        <v>407</v>
      </c>
      <c r="AB310" t="s">
        <v>407</v>
      </c>
      <c r="AC310" t="s">
        <v>1140</v>
      </c>
      <c r="AD310" t="s">
        <v>1139</v>
      </c>
      <c r="AE310">
        <v>10</v>
      </c>
      <c r="AF310">
        <v>9</v>
      </c>
      <c r="AH310" t="s">
        <v>408</v>
      </c>
      <c r="AJ310" t="s">
        <v>37</v>
      </c>
      <c r="AK310" t="s">
        <v>115</v>
      </c>
      <c r="AM310">
        <v>1481</v>
      </c>
      <c r="AN310">
        <v>3166</v>
      </c>
    </row>
    <row r="311" spans="1:40" x14ac:dyDescent="0.25">
      <c r="A311" t="s">
        <v>407</v>
      </c>
      <c r="B311" t="s">
        <v>407</v>
      </c>
      <c r="C311" t="s">
        <v>407</v>
      </c>
      <c r="D311" t="s">
        <v>407</v>
      </c>
      <c r="E311" t="s">
        <v>407</v>
      </c>
      <c r="F311" t="s">
        <v>407</v>
      </c>
      <c r="G311" t="s">
        <v>407</v>
      </c>
      <c r="H311" t="s">
        <v>407</v>
      </c>
      <c r="I311" t="s">
        <v>407</v>
      </c>
      <c r="J311" t="s">
        <v>407</v>
      </c>
      <c r="K311" t="s">
        <v>407</v>
      </c>
      <c r="L311" t="s">
        <v>407</v>
      </c>
      <c r="M311" t="s">
        <v>407</v>
      </c>
      <c r="N311" t="s">
        <v>407</v>
      </c>
      <c r="O311" t="s">
        <v>407</v>
      </c>
      <c r="P311" t="s">
        <v>407</v>
      </c>
      <c r="Q311" t="s">
        <v>407</v>
      </c>
      <c r="R311" t="s">
        <v>407</v>
      </c>
      <c r="S311" t="s">
        <v>407</v>
      </c>
      <c r="T311" t="s">
        <v>407</v>
      </c>
      <c r="U311" t="s">
        <v>407</v>
      </c>
      <c r="V311" t="s">
        <v>407</v>
      </c>
      <c r="W311" t="s">
        <v>407</v>
      </c>
      <c r="X311" t="s">
        <v>407</v>
      </c>
      <c r="Y311" t="s">
        <v>407</v>
      </c>
      <c r="Z311" t="s">
        <v>407</v>
      </c>
      <c r="AA311" t="s">
        <v>407</v>
      </c>
      <c r="AB311" t="s">
        <v>407</v>
      </c>
      <c r="AC311" t="s">
        <v>1140</v>
      </c>
      <c r="AD311" t="s">
        <v>1139</v>
      </c>
      <c r="AE311">
        <v>10</v>
      </c>
      <c r="AF311">
        <v>10</v>
      </c>
      <c r="AH311" t="s">
        <v>416</v>
      </c>
      <c r="AJ311" t="s">
        <v>46</v>
      </c>
      <c r="AK311" t="s">
        <v>115</v>
      </c>
      <c r="AM311">
        <v>4021</v>
      </c>
      <c r="AN311">
        <v>2180</v>
      </c>
    </row>
    <row r="312" spans="1:40" x14ac:dyDescent="0.25">
      <c r="A312" t="s">
        <v>407</v>
      </c>
      <c r="B312" t="s">
        <v>407</v>
      </c>
      <c r="C312" t="s">
        <v>407</v>
      </c>
      <c r="D312" t="s">
        <v>407</v>
      </c>
      <c r="E312" t="s">
        <v>407</v>
      </c>
      <c r="F312" t="s">
        <v>407</v>
      </c>
      <c r="G312" t="s">
        <v>407</v>
      </c>
      <c r="H312" t="s">
        <v>407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407</v>
      </c>
      <c r="P312" t="s">
        <v>407</v>
      </c>
      <c r="Q312" t="s">
        <v>407</v>
      </c>
      <c r="R312" t="s">
        <v>407</v>
      </c>
      <c r="S312" t="s">
        <v>407</v>
      </c>
      <c r="T312" t="s">
        <v>407</v>
      </c>
      <c r="U312" t="s">
        <v>407</v>
      </c>
      <c r="V312" t="s">
        <v>407</v>
      </c>
      <c r="W312" t="s">
        <v>407</v>
      </c>
      <c r="X312" t="s">
        <v>407</v>
      </c>
      <c r="Y312" t="s">
        <v>407</v>
      </c>
      <c r="Z312" t="s">
        <v>407</v>
      </c>
      <c r="AA312" t="s">
        <v>407</v>
      </c>
      <c r="AB312" t="s">
        <v>407</v>
      </c>
      <c r="AC312" t="s">
        <v>1142</v>
      </c>
      <c r="AD312" t="s">
        <v>1141</v>
      </c>
      <c r="AE312">
        <v>10</v>
      </c>
      <c r="AF312">
        <v>1</v>
      </c>
      <c r="AG312">
        <v>3</v>
      </c>
      <c r="AH312" t="s">
        <v>410</v>
      </c>
      <c r="AJ312" t="s">
        <v>40</v>
      </c>
      <c r="AK312" t="s">
        <v>118</v>
      </c>
      <c r="AM312">
        <v>2763</v>
      </c>
      <c r="AN312">
        <v>3409</v>
      </c>
    </row>
    <row r="313" spans="1:40" x14ac:dyDescent="0.25">
      <c r="A313" t="s">
        <v>407</v>
      </c>
      <c r="B313" t="s">
        <v>407</v>
      </c>
      <c r="C313" t="s">
        <v>407</v>
      </c>
      <c r="D313" t="s">
        <v>407</v>
      </c>
      <c r="E313" t="s">
        <v>407</v>
      </c>
      <c r="F313" t="s">
        <v>407</v>
      </c>
      <c r="G313" t="s">
        <v>407</v>
      </c>
      <c r="H313" t="s">
        <v>407</v>
      </c>
      <c r="I313" t="s">
        <v>407</v>
      </c>
      <c r="J313" t="s">
        <v>407</v>
      </c>
      <c r="K313" t="s">
        <v>407</v>
      </c>
      <c r="L313" t="s">
        <v>407</v>
      </c>
      <c r="M313" t="s">
        <v>407</v>
      </c>
      <c r="N313" t="s">
        <v>407</v>
      </c>
      <c r="O313" t="s">
        <v>407</v>
      </c>
      <c r="P313" t="s">
        <v>407</v>
      </c>
      <c r="Q313" t="s">
        <v>407</v>
      </c>
      <c r="R313" t="s">
        <v>407</v>
      </c>
      <c r="S313" t="s">
        <v>407</v>
      </c>
      <c r="T313" t="s">
        <v>407</v>
      </c>
      <c r="U313" t="s">
        <v>407</v>
      </c>
      <c r="V313" t="s">
        <v>407</v>
      </c>
      <c r="W313" t="s">
        <v>407</v>
      </c>
      <c r="X313" t="s">
        <v>407</v>
      </c>
      <c r="Y313" t="s">
        <v>407</v>
      </c>
      <c r="Z313" t="s">
        <v>407</v>
      </c>
      <c r="AA313" t="s">
        <v>407</v>
      </c>
      <c r="AB313" t="s">
        <v>407</v>
      </c>
      <c r="AC313" t="s">
        <v>1142</v>
      </c>
      <c r="AD313" t="s">
        <v>1141</v>
      </c>
      <c r="AE313">
        <v>10</v>
      </c>
      <c r="AF313">
        <v>2</v>
      </c>
      <c r="AH313" t="s">
        <v>408</v>
      </c>
      <c r="AJ313" t="s">
        <v>37</v>
      </c>
      <c r="AK313" t="s">
        <v>115</v>
      </c>
      <c r="AM313">
        <v>3448</v>
      </c>
      <c r="AN313">
        <v>1941</v>
      </c>
    </row>
    <row r="314" spans="1:40" x14ac:dyDescent="0.25">
      <c r="A314" t="s">
        <v>407</v>
      </c>
      <c r="B314" t="s">
        <v>407</v>
      </c>
      <c r="C314" t="s">
        <v>407</v>
      </c>
      <c r="D314" t="s">
        <v>407</v>
      </c>
      <c r="E314" t="s">
        <v>407</v>
      </c>
      <c r="F314" t="s">
        <v>407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M314" t="s">
        <v>407</v>
      </c>
      <c r="N314" t="s">
        <v>407</v>
      </c>
      <c r="O314" t="s">
        <v>407</v>
      </c>
      <c r="P314" t="s">
        <v>407</v>
      </c>
      <c r="Q314" t="s">
        <v>407</v>
      </c>
      <c r="R314" t="s">
        <v>407</v>
      </c>
      <c r="S314" t="s">
        <v>407</v>
      </c>
      <c r="T314" t="s">
        <v>407</v>
      </c>
      <c r="U314" t="s">
        <v>407</v>
      </c>
      <c r="V314" t="s">
        <v>407</v>
      </c>
      <c r="W314" t="s">
        <v>407</v>
      </c>
      <c r="X314" t="s">
        <v>407</v>
      </c>
      <c r="Y314" t="s">
        <v>407</v>
      </c>
      <c r="Z314" t="s">
        <v>407</v>
      </c>
      <c r="AA314" t="s">
        <v>407</v>
      </c>
      <c r="AB314" t="s">
        <v>407</v>
      </c>
      <c r="AC314" t="s">
        <v>1142</v>
      </c>
      <c r="AD314" t="s">
        <v>1141</v>
      </c>
      <c r="AE314">
        <v>10</v>
      </c>
      <c r="AF314">
        <v>3</v>
      </c>
      <c r="AH314" t="s">
        <v>411</v>
      </c>
      <c r="AJ314" t="s">
        <v>41</v>
      </c>
      <c r="AK314" t="s">
        <v>119</v>
      </c>
      <c r="AM314">
        <v>2078</v>
      </c>
      <c r="AN314">
        <v>1658</v>
      </c>
    </row>
    <row r="315" spans="1:40" x14ac:dyDescent="0.25">
      <c r="A315" t="s">
        <v>407</v>
      </c>
      <c r="B315" t="s">
        <v>407</v>
      </c>
      <c r="C315" t="s">
        <v>407</v>
      </c>
      <c r="D315" t="s">
        <v>407</v>
      </c>
      <c r="E315" t="s">
        <v>407</v>
      </c>
      <c r="F315" t="s">
        <v>407</v>
      </c>
      <c r="G315" t="s">
        <v>407</v>
      </c>
      <c r="H315" t="s">
        <v>407</v>
      </c>
      <c r="I315" t="s">
        <v>407</v>
      </c>
      <c r="J315" t="s">
        <v>407</v>
      </c>
      <c r="K315" t="s">
        <v>407</v>
      </c>
      <c r="L315" t="s">
        <v>407</v>
      </c>
      <c r="M315" t="s">
        <v>407</v>
      </c>
      <c r="N315" t="s">
        <v>407</v>
      </c>
      <c r="O315" t="s">
        <v>407</v>
      </c>
      <c r="P315" t="s">
        <v>407</v>
      </c>
      <c r="Q315" t="s">
        <v>407</v>
      </c>
      <c r="R315" t="s">
        <v>407</v>
      </c>
      <c r="S315" t="s">
        <v>407</v>
      </c>
      <c r="T315" t="s">
        <v>407</v>
      </c>
      <c r="U315" t="s">
        <v>407</v>
      </c>
      <c r="V315" t="s">
        <v>407</v>
      </c>
      <c r="W315" t="s">
        <v>407</v>
      </c>
      <c r="X315" t="s">
        <v>407</v>
      </c>
      <c r="Y315" t="s">
        <v>407</v>
      </c>
      <c r="Z315" t="s">
        <v>407</v>
      </c>
      <c r="AA315" t="s">
        <v>407</v>
      </c>
      <c r="AB315" t="s">
        <v>407</v>
      </c>
      <c r="AC315" t="s">
        <v>1142</v>
      </c>
      <c r="AD315" t="s">
        <v>1141</v>
      </c>
      <c r="AE315">
        <v>10</v>
      </c>
      <c r="AF315">
        <v>4</v>
      </c>
      <c r="AH315" t="s">
        <v>408</v>
      </c>
      <c r="AJ315" t="s">
        <v>37</v>
      </c>
      <c r="AK315" t="s">
        <v>115</v>
      </c>
      <c r="AM315">
        <v>1529</v>
      </c>
      <c r="AN315">
        <v>1764</v>
      </c>
    </row>
    <row r="316" spans="1:40" x14ac:dyDescent="0.25">
      <c r="A316" t="s">
        <v>407</v>
      </c>
      <c r="B316" t="s">
        <v>407</v>
      </c>
      <c r="C316" t="s">
        <v>407</v>
      </c>
      <c r="D316" t="s">
        <v>407</v>
      </c>
      <c r="E316" t="s">
        <v>407</v>
      </c>
      <c r="F316" t="s">
        <v>407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t="s">
        <v>407</v>
      </c>
      <c r="T316" t="s">
        <v>407</v>
      </c>
      <c r="U316" t="s">
        <v>407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407</v>
      </c>
      <c r="AC316" t="s">
        <v>1142</v>
      </c>
      <c r="AD316" t="s">
        <v>1141</v>
      </c>
      <c r="AE316">
        <v>10</v>
      </c>
      <c r="AF316">
        <v>5</v>
      </c>
      <c r="AH316" t="s">
        <v>408</v>
      </c>
      <c r="AJ316" t="s">
        <v>37</v>
      </c>
      <c r="AK316" t="s">
        <v>115</v>
      </c>
      <c r="AM316">
        <v>3408</v>
      </c>
      <c r="AN316">
        <v>357</v>
      </c>
    </row>
    <row r="317" spans="1:40" x14ac:dyDescent="0.25">
      <c r="A317" t="s">
        <v>407</v>
      </c>
      <c r="B317" t="s">
        <v>407</v>
      </c>
      <c r="C317" t="s">
        <v>407</v>
      </c>
      <c r="D317" t="s">
        <v>407</v>
      </c>
      <c r="E317" t="s">
        <v>407</v>
      </c>
      <c r="F317" t="s">
        <v>407</v>
      </c>
      <c r="G317" t="s">
        <v>407</v>
      </c>
      <c r="H317" t="s">
        <v>407</v>
      </c>
      <c r="I317" t="s">
        <v>407</v>
      </c>
      <c r="J317" t="s">
        <v>407</v>
      </c>
      <c r="K317" t="s">
        <v>407</v>
      </c>
      <c r="L317" t="s">
        <v>407</v>
      </c>
      <c r="M317" t="s">
        <v>407</v>
      </c>
      <c r="N317" t="s">
        <v>407</v>
      </c>
      <c r="O317" t="s">
        <v>407</v>
      </c>
      <c r="P317" t="s">
        <v>407</v>
      </c>
      <c r="Q317" t="s">
        <v>407</v>
      </c>
      <c r="R317" t="s">
        <v>407</v>
      </c>
      <c r="S317" t="s">
        <v>407</v>
      </c>
      <c r="T317" t="s">
        <v>407</v>
      </c>
      <c r="U317" t="s">
        <v>407</v>
      </c>
      <c r="V317" t="s">
        <v>407</v>
      </c>
      <c r="W317" t="s">
        <v>407</v>
      </c>
      <c r="X317" t="s">
        <v>407</v>
      </c>
      <c r="Y317" t="s">
        <v>407</v>
      </c>
      <c r="Z317" t="s">
        <v>407</v>
      </c>
      <c r="AA317" t="s">
        <v>407</v>
      </c>
      <c r="AB317" t="s">
        <v>407</v>
      </c>
      <c r="AC317" t="s">
        <v>1142</v>
      </c>
      <c r="AD317" t="s">
        <v>1141</v>
      </c>
      <c r="AE317">
        <v>10</v>
      </c>
      <c r="AF317">
        <v>6</v>
      </c>
      <c r="AH317" t="s">
        <v>408</v>
      </c>
      <c r="AJ317" t="s">
        <v>37</v>
      </c>
      <c r="AK317" t="s">
        <v>115</v>
      </c>
      <c r="AM317">
        <v>3233</v>
      </c>
      <c r="AN317">
        <v>1361</v>
      </c>
    </row>
    <row r="318" spans="1:40" x14ac:dyDescent="0.25">
      <c r="A318" t="s">
        <v>407</v>
      </c>
      <c r="B318" t="s">
        <v>407</v>
      </c>
      <c r="C318" t="s">
        <v>407</v>
      </c>
      <c r="D318" t="s">
        <v>407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407</v>
      </c>
      <c r="M318" t="s">
        <v>407</v>
      </c>
      <c r="N318" t="s">
        <v>407</v>
      </c>
      <c r="O318" t="s">
        <v>407</v>
      </c>
      <c r="P318" t="s">
        <v>407</v>
      </c>
      <c r="Q318" t="s">
        <v>407</v>
      </c>
      <c r="R318" t="s">
        <v>407</v>
      </c>
      <c r="S318" t="s">
        <v>407</v>
      </c>
      <c r="T318" t="s">
        <v>407</v>
      </c>
      <c r="U318" t="s">
        <v>407</v>
      </c>
      <c r="V318" t="s">
        <v>407</v>
      </c>
      <c r="W318" t="s">
        <v>407</v>
      </c>
      <c r="X318" t="s">
        <v>407</v>
      </c>
      <c r="Y318" t="s">
        <v>407</v>
      </c>
      <c r="Z318" t="s">
        <v>407</v>
      </c>
      <c r="AA318" t="s">
        <v>407</v>
      </c>
      <c r="AB318" t="s">
        <v>407</v>
      </c>
      <c r="AC318" t="s">
        <v>1142</v>
      </c>
      <c r="AD318" t="s">
        <v>1141</v>
      </c>
      <c r="AE318">
        <v>10</v>
      </c>
      <c r="AF318">
        <v>7</v>
      </c>
      <c r="AH318" t="s">
        <v>408</v>
      </c>
      <c r="AJ318" t="s">
        <v>37</v>
      </c>
      <c r="AK318" t="s">
        <v>115</v>
      </c>
      <c r="AM318">
        <v>2209</v>
      </c>
      <c r="AN318">
        <v>981</v>
      </c>
    </row>
    <row r="319" spans="1:40" x14ac:dyDescent="0.25">
      <c r="A319" t="s">
        <v>407</v>
      </c>
      <c r="B319" t="s">
        <v>407</v>
      </c>
      <c r="C319" t="s">
        <v>407</v>
      </c>
      <c r="D319" t="s">
        <v>407</v>
      </c>
      <c r="E319" t="s">
        <v>407</v>
      </c>
      <c r="F319" t="s">
        <v>407</v>
      </c>
      <c r="G319" t="s">
        <v>407</v>
      </c>
      <c r="H319" t="s">
        <v>407</v>
      </c>
      <c r="I319" t="s">
        <v>407</v>
      </c>
      <c r="J319" t="s">
        <v>407</v>
      </c>
      <c r="K319" t="s">
        <v>407</v>
      </c>
      <c r="L319" t="s">
        <v>407</v>
      </c>
      <c r="M319" t="s">
        <v>407</v>
      </c>
      <c r="N319" t="s">
        <v>407</v>
      </c>
      <c r="O319" t="s">
        <v>407</v>
      </c>
      <c r="P319" t="s">
        <v>407</v>
      </c>
      <c r="Q319" t="s">
        <v>407</v>
      </c>
      <c r="R319" t="s">
        <v>407</v>
      </c>
      <c r="S319" t="s">
        <v>407</v>
      </c>
      <c r="T319" t="s">
        <v>407</v>
      </c>
      <c r="U319" t="s">
        <v>407</v>
      </c>
      <c r="V319" t="s">
        <v>407</v>
      </c>
      <c r="W319" t="s">
        <v>407</v>
      </c>
      <c r="X319" t="s">
        <v>407</v>
      </c>
      <c r="Y319" t="s">
        <v>407</v>
      </c>
      <c r="Z319" t="s">
        <v>407</v>
      </c>
      <c r="AA319" t="s">
        <v>407</v>
      </c>
      <c r="AB319" t="s">
        <v>407</v>
      </c>
      <c r="AC319" t="s">
        <v>1142</v>
      </c>
      <c r="AD319" t="s">
        <v>1141</v>
      </c>
      <c r="AE319">
        <v>10</v>
      </c>
      <c r="AF319">
        <v>8</v>
      </c>
      <c r="AH319" t="s">
        <v>408</v>
      </c>
      <c r="AJ319" t="s">
        <v>37</v>
      </c>
      <c r="AK319" t="s">
        <v>115</v>
      </c>
      <c r="AM319">
        <v>3666</v>
      </c>
      <c r="AN319">
        <v>3304</v>
      </c>
    </row>
    <row r="320" spans="1:40" x14ac:dyDescent="0.25">
      <c r="A320" t="s">
        <v>407</v>
      </c>
      <c r="B320" t="s">
        <v>407</v>
      </c>
      <c r="C320" t="s">
        <v>407</v>
      </c>
      <c r="D320" t="s">
        <v>407</v>
      </c>
      <c r="E320" t="s">
        <v>407</v>
      </c>
      <c r="F320" t="s">
        <v>407</v>
      </c>
      <c r="G320" t="s">
        <v>407</v>
      </c>
      <c r="H320" t="s">
        <v>407</v>
      </c>
      <c r="I320" t="s">
        <v>407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407</v>
      </c>
      <c r="P320" t="s">
        <v>407</v>
      </c>
      <c r="Q320" t="s">
        <v>407</v>
      </c>
      <c r="R320" t="s">
        <v>407</v>
      </c>
      <c r="S320" t="s">
        <v>407</v>
      </c>
      <c r="T320" t="s">
        <v>407</v>
      </c>
      <c r="U320" t="s">
        <v>407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407</v>
      </c>
      <c r="AB320" t="s">
        <v>407</v>
      </c>
      <c r="AC320" t="s">
        <v>1142</v>
      </c>
      <c r="AD320" t="s">
        <v>1141</v>
      </c>
      <c r="AE320">
        <v>10</v>
      </c>
      <c r="AF320">
        <v>9</v>
      </c>
      <c r="AH320" t="s">
        <v>411</v>
      </c>
      <c r="AJ320" t="s">
        <v>41</v>
      </c>
      <c r="AK320" t="s">
        <v>119</v>
      </c>
      <c r="AM320">
        <v>4078</v>
      </c>
      <c r="AN320">
        <v>2279</v>
      </c>
    </row>
    <row r="321" spans="1:40" x14ac:dyDescent="0.25">
      <c r="A321" t="s">
        <v>407</v>
      </c>
      <c r="B321" t="s">
        <v>407</v>
      </c>
      <c r="C321" t="s">
        <v>407</v>
      </c>
      <c r="D321" t="s">
        <v>407</v>
      </c>
      <c r="E321" t="s">
        <v>407</v>
      </c>
      <c r="F321" t="s">
        <v>407</v>
      </c>
      <c r="G321" t="s">
        <v>407</v>
      </c>
      <c r="H321" t="s">
        <v>407</v>
      </c>
      <c r="I321" t="s">
        <v>407</v>
      </c>
      <c r="J321" t="s">
        <v>407</v>
      </c>
      <c r="K321" t="s">
        <v>407</v>
      </c>
      <c r="L321" t="s">
        <v>407</v>
      </c>
      <c r="M321" t="s">
        <v>407</v>
      </c>
      <c r="N321" t="s">
        <v>407</v>
      </c>
      <c r="O321" t="s">
        <v>407</v>
      </c>
      <c r="P321" t="s">
        <v>407</v>
      </c>
      <c r="Q321" t="s">
        <v>407</v>
      </c>
      <c r="R321" t="s">
        <v>407</v>
      </c>
      <c r="S321" t="s">
        <v>407</v>
      </c>
      <c r="T321" t="s">
        <v>407</v>
      </c>
      <c r="U321" t="s">
        <v>407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407</v>
      </c>
      <c r="AB321" t="s">
        <v>407</v>
      </c>
      <c r="AC321" t="s">
        <v>1142</v>
      </c>
      <c r="AD321" t="s">
        <v>1141</v>
      </c>
      <c r="AE321">
        <v>10</v>
      </c>
      <c r="AF321">
        <v>10</v>
      </c>
      <c r="AG321">
        <v>1</v>
      </c>
      <c r="AH321" t="s">
        <v>453</v>
      </c>
      <c r="AJ321" t="s">
        <v>69</v>
      </c>
      <c r="AK321" t="s">
        <v>114</v>
      </c>
      <c r="AM321">
        <v>1067</v>
      </c>
      <c r="AN321">
        <v>1331</v>
      </c>
    </row>
    <row r="322" spans="1:40" x14ac:dyDescent="0.25">
      <c r="A322" t="s">
        <v>407</v>
      </c>
      <c r="B322" t="s">
        <v>407</v>
      </c>
      <c r="C322" t="s">
        <v>407</v>
      </c>
      <c r="D322" t="s">
        <v>407</v>
      </c>
      <c r="E322" t="s">
        <v>407</v>
      </c>
      <c r="F322" t="s">
        <v>407</v>
      </c>
      <c r="G322" t="s">
        <v>407</v>
      </c>
      <c r="H322" t="s">
        <v>407</v>
      </c>
      <c r="I322" t="s">
        <v>407</v>
      </c>
      <c r="J322" t="s">
        <v>407</v>
      </c>
      <c r="K322" t="s">
        <v>407</v>
      </c>
      <c r="L322" t="s">
        <v>407</v>
      </c>
      <c r="M322" t="s">
        <v>407</v>
      </c>
      <c r="N322" t="s">
        <v>407</v>
      </c>
      <c r="O322" t="s">
        <v>407</v>
      </c>
      <c r="P322" t="s">
        <v>407</v>
      </c>
      <c r="Q322" t="s">
        <v>407</v>
      </c>
      <c r="R322" t="s">
        <v>407</v>
      </c>
      <c r="S322" t="s">
        <v>407</v>
      </c>
      <c r="T322" t="s">
        <v>407</v>
      </c>
      <c r="U322" t="s">
        <v>407</v>
      </c>
      <c r="V322" t="s">
        <v>407</v>
      </c>
      <c r="W322" t="s">
        <v>407</v>
      </c>
      <c r="X322" t="s">
        <v>407</v>
      </c>
      <c r="Y322" t="s">
        <v>407</v>
      </c>
      <c r="Z322" t="s">
        <v>407</v>
      </c>
      <c r="AA322" t="s">
        <v>407</v>
      </c>
      <c r="AB322" t="s">
        <v>407</v>
      </c>
      <c r="AC322" t="s">
        <v>1144</v>
      </c>
      <c r="AD322" t="s">
        <v>1143</v>
      </c>
      <c r="AE322">
        <v>10</v>
      </c>
      <c r="AF322">
        <v>1</v>
      </c>
      <c r="AH322" t="s">
        <v>408</v>
      </c>
      <c r="AJ322" t="s">
        <v>37</v>
      </c>
      <c r="AK322" t="s">
        <v>115</v>
      </c>
      <c r="AM322">
        <v>2078</v>
      </c>
      <c r="AN322">
        <v>2950</v>
      </c>
    </row>
    <row r="323" spans="1:40" x14ac:dyDescent="0.25">
      <c r="A323" t="s">
        <v>407</v>
      </c>
      <c r="B323" t="s">
        <v>407</v>
      </c>
      <c r="C323" t="s">
        <v>407</v>
      </c>
      <c r="D323" t="s">
        <v>407</v>
      </c>
      <c r="E323" t="s">
        <v>407</v>
      </c>
      <c r="F323" t="s">
        <v>407</v>
      </c>
      <c r="G323" t="s">
        <v>407</v>
      </c>
      <c r="H323" t="s">
        <v>407</v>
      </c>
      <c r="I323" t="s">
        <v>407</v>
      </c>
      <c r="J323" t="s">
        <v>407</v>
      </c>
      <c r="K323" t="s">
        <v>407</v>
      </c>
      <c r="L323" t="s">
        <v>407</v>
      </c>
      <c r="M323" t="s">
        <v>407</v>
      </c>
      <c r="N323" t="s">
        <v>407</v>
      </c>
      <c r="O323" t="s">
        <v>407</v>
      </c>
      <c r="P323" t="s">
        <v>407</v>
      </c>
      <c r="Q323" t="s">
        <v>407</v>
      </c>
      <c r="R323" t="s">
        <v>407</v>
      </c>
      <c r="S323" t="s">
        <v>407</v>
      </c>
      <c r="T323" t="s">
        <v>407</v>
      </c>
      <c r="U323" t="s">
        <v>407</v>
      </c>
      <c r="V323" t="s">
        <v>407</v>
      </c>
      <c r="W323" t="s">
        <v>407</v>
      </c>
      <c r="X323" t="s">
        <v>407</v>
      </c>
      <c r="Y323" t="s">
        <v>407</v>
      </c>
      <c r="Z323" t="s">
        <v>407</v>
      </c>
      <c r="AA323" t="s">
        <v>407</v>
      </c>
      <c r="AB323" t="s">
        <v>407</v>
      </c>
      <c r="AC323" t="s">
        <v>1144</v>
      </c>
      <c r="AD323" t="s">
        <v>1143</v>
      </c>
      <c r="AE323">
        <v>10</v>
      </c>
      <c r="AF323">
        <v>2</v>
      </c>
      <c r="AH323" t="s">
        <v>408</v>
      </c>
      <c r="AJ323" t="s">
        <v>37</v>
      </c>
      <c r="AK323" t="s">
        <v>115</v>
      </c>
      <c r="AM323">
        <v>2754</v>
      </c>
      <c r="AN323">
        <v>173</v>
      </c>
    </row>
    <row r="324" spans="1:40" x14ac:dyDescent="0.25">
      <c r="A324" t="s">
        <v>407</v>
      </c>
      <c r="B324" t="s">
        <v>407</v>
      </c>
      <c r="C324" t="s">
        <v>407</v>
      </c>
      <c r="D324" t="s">
        <v>407</v>
      </c>
      <c r="E324" t="s">
        <v>407</v>
      </c>
      <c r="F324" t="s">
        <v>407</v>
      </c>
      <c r="G324" t="s">
        <v>407</v>
      </c>
      <c r="H324" t="s">
        <v>407</v>
      </c>
      <c r="I324" t="s">
        <v>407</v>
      </c>
      <c r="J324" t="s">
        <v>407</v>
      </c>
      <c r="K324" t="s">
        <v>407</v>
      </c>
      <c r="L324" t="s">
        <v>407</v>
      </c>
      <c r="M324" t="s">
        <v>407</v>
      </c>
      <c r="N324" t="s">
        <v>407</v>
      </c>
      <c r="O324" t="s">
        <v>407</v>
      </c>
      <c r="P324" t="s">
        <v>407</v>
      </c>
      <c r="Q324" t="s">
        <v>407</v>
      </c>
      <c r="R324" t="s">
        <v>407</v>
      </c>
      <c r="S324" t="s">
        <v>407</v>
      </c>
      <c r="T324" t="s">
        <v>407</v>
      </c>
      <c r="U324" t="s">
        <v>407</v>
      </c>
      <c r="V324" t="s">
        <v>407</v>
      </c>
      <c r="W324" t="s">
        <v>407</v>
      </c>
      <c r="X324" t="s">
        <v>407</v>
      </c>
      <c r="Y324" t="s">
        <v>407</v>
      </c>
      <c r="Z324" t="s">
        <v>407</v>
      </c>
      <c r="AA324" t="s">
        <v>407</v>
      </c>
      <c r="AB324" t="s">
        <v>407</v>
      </c>
      <c r="AC324" t="s">
        <v>1144</v>
      </c>
      <c r="AD324" t="s">
        <v>1143</v>
      </c>
      <c r="AE324">
        <v>10</v>
      </c>
      <c r="AF324">
        <v>3</v>
      </c>
      <c r="AH324" t="s">
        <v>408</v>
      </c>
      <c r="AJ324" t="s">
        <v>37</v>
      </c>
      <c r="AK324" t="s">
        <v>115</v>
      </c>
      <c r="AM324">
        <v>3610</v>
      </c>
      <c r="AN324">
        <v>332</v>
      </c>
    </row>
    <row r="325" spans="1:40" x14ac:dyDescent="0.25">
      <c r="A325" t="s">
        <v>407</v>
      </c>
      <c r="B325" t="s">
        <v>407</v>
      </c>
      <c r="C325" t="s">
        <v>407</v>
      </c>
      <c r="D325" t="s">
        <v>407</v>
      </c>
      <c r="E325" t="s">
        <v>407</v>
      </c>
      <c r="F325" t="s">
        <v>407</v>
      </c>
      <c r="G325" t="s">
        <v>407</v>
      </c>
      <c r="H325" t="s">
        <v>407</v>
      </c>
      <c r="I325" t="s">
        <v>407</v>
      </c>
      <c r="J325" t="s">
        <v>407</v>
      </c>
      <c r="K325" t="s">
        <v>407</v>
      </c>
      <c r="L325" t="s">
        <v>407</v>
      </c>
      <c r="M325" t="s">
        <v>407</v>
      </c>
      <c r="N325" t="s">
        <v>407</v>
      </c>
      <c r="O325" t="s">
        <v>407</v>
      </c>
      <c r="P325" t="s">
        <v>407</v>
      </c>
      <c r="Q325" t="s">
        <v>407</v>
      </c>
      <c r="R325" t="s">
        <v>407</v>
      </c>
      <c r="S325" t="s">
        <v>407</v>
      </c>
      <c r="T325" t="s">
        <v>407</v>
      </c>
      <c r="U325" t="s">
        <v>407</v>
      </c>
      <c r="V325" t="s">
        <v>407</v>
      </c>
      <c r="W325" t="s">
        <v>407</v>
      </c>
      <c r="X325" t="s">
        <v>407</v>
      </c>
      <c r="Y325" t="s">
        <v>407</v>
      </c>
      <c r="Z325" t="s">
        <v>407</v>
      </c>
      <c r="AA325" t="s">
        <v>407</v>
      </c>
      <c r="AB325" t="s">
        <v>407</v>
      </c>
      <c r="AC325" t="s">
        <v>1144</v>
      </c>
      <c r="AD325" t="s">
        <v>1143</v>
      </c>
      <c r="AE325">
        <v>10</v>
      </c>
      <c r="AF325">
        <v>4</v>
      </c>
      <c r="AH325" t="s">
        <v>408</v>
      </c>
      <c r="AJ325" t="s">
        <v>37</v>
      </c>
      <c r="AK325" t="s">
        <v>115</v>
      </c>
      <c r="AM325">
        <v>2727</v>
      </c>
      <c r="AN325">
        <v>2600</v>
      </c>
    </row>
    <row r="326" spans="1:40" x14ac:dyDescent="0.25">
      <c r="A326" t="s">
        <v>407</v>
      </c>
      <c r="B326" t="s">
        <v>407</v>
      </c>
      <c r="C326" t="s">
        <v>407</v>
      </c>
      <c r="D326" t="s">
        <v>407</v>
      </c>
      <c r="E326" t="s">
        <v>407</v>
      </c>
      <c r="F326" t="s">
        <v>407</v>
      </c>
      <c r="G326" t="s">
        <v>407</v>
      </c>
      <c r="H326" t="s">
        <v>407</v>
      </c>
      <c r="I326" t="s">
        <v>407</v>
      </c>
      <c r="J326" t="s">
        <v>407</v>
      </c>
      <c r="K326" t="s">
        <v>407</v>
      </c>
      <c r="L326" t="s">
        <v>407</v>
      </c>
      <c r="M326" t="s">
        <v>407</v>
      </c>
      <c r="N326" t="s">
        <v>407</v>
      </c>
      <c r="O326" t="s">
        <v>407</v>
      </c>
      <c r="P326" t="s">
        <v>407</v>
      </c>
      <c r="Q326" t="s">
        <v>407</v>
      </c>
      <c r="R326" t="s">
        <v>407</v>
      </c>
      <c r="S326" t="s">
        <v>407</v>
      </c>
      <c r="T326" t="s">
        <v>407</v>
      </c>
      <c r="U326" t="s">
        <v>407</v>
      </c>
      <c r="V326" t="s">
        <v>407</v>
      </c>
      <c r="W326" t="s">
        <v>407</v>
      </c>
      <c r="X326" t="s">
        <v>407</v>
      </c>
      <c r="Y326" t="s">
        <v>407</v>
      </c>
      <c r="Z326" t="s">
        <v>407</v>
      </c>
      <c r="AA326" t="s">
        <v>407</v>
      </c>
      <c r="AB326" t="s">
        <v>407</v>
      </c>
      <c r="AC326" t="s">
        <v>1144</v>
      </c>
      <c r="AD326" t="s">
        <v>1143</v>
      </c>
      <c r="AE326">
        <v>10</v>
      </c>
      <c r="AF326">
        <v>5</v>
      </c>
      <c r="AH326" t="s">
        <v>408</v>
      </c>
      <c r="AJ326" t="s">
        <v>37</v>
      </c>
      <c r="AK326" t="s">
        <v>115</v>
      </c>
      <c r="AM326">
        <v>3445</v>
      </c>
      <c r="AN326">
        <v>2711</v>
      </c>
    </row>
    <row r="327" spans="1:40" x14ac:dyDescent="0.25">
      <c r="A327" t="s">
        <v>407</v>
      </c>
      <c r="B327" t="s">
        <v>407</v>
      </c>
      <c r="C327" t="s">
        <v>407</v>
      </c>
      <c r="D327" t="s">
        <v>407</v>
      </c>
      <c r="E327" t="s">
        <v>407</v>
      </c>
      <c r="F327" t="s">
        <v>407</v>
      </c>
      <c r="G327" t="s">
        <v>407</v>
      </c>
      <c r="H327" t="s">
        <v>407</v>
      </c>
      <c r="I327" t="s">
        <v>407</v>
      </c>
      <c r="J327" t="s">
        <v>407</v>
      </c>
      <c r="K327" t="s">
        <v>407</v>
      </c>
      <c r="L327" t="s">
        <v>407</v>
      </c>
      <c r="M327" t="s">
        <v>407</v>
      </c>
      <c r="N327" t="s">
        <v>407</v>
      </c>
      <c r="O327" t="s">
        <v>407</v>
      </c>
      <c r="P327" t="s">
        <v>407</v>
      </c>
      <c r="Q327" t="s">
        <v>407</v>
      </c>
      <c r="R327" t="s">
        <v>407</v>
      </c>
      <c r="S327" t="s">
        <v>407</v>
      </c>
      <c r="T327" t="s">
        <v>407</v>
      </c>
      <c r="U327" t="s">
        <v>407</v>
      </c>
      <c r="V327" t="s">
        <v>407</v>
      </c>
      <c r="W327" t="s">
        <v>407</v>
      </c>
      <c r="X327" t="s">
        <v>407</v>
      </c>
      <c r="Y327" t="s">
        <v>407</v>
      </c>
      <c r="Z327" t="s">
        <v>407</v>
      </c>
      <c r="AA327" t="s">
        <v>407</v>
      </c>
      <c r="AB327" t="s">
        <v>407</v>
      </c>
      <c r="AC327" t="s">
        <v>1144</v>
      </c>
      <c r="AD327" t="s">
        <v>1143</v>
      </c>
      <c r="AE327">
        <v>10</v>
      </c>
      <c r="AF327">
        <v>6</v>
      </c>
      <c r="AG327">
        <v>3</v>
      </c>
      <c r="AH327" t="s">
        <v>410</v>
      </c>
      <c r="AJ327" t="s">
        <v>40</v>
      </c>
      <c r="AK327" t="s">
        <v>118</v>
      </c>
      <c r="AM327">
        <v>2640</v>
      </c>
      <c r="AN327">
        <v>1572</v>
      </c>
    </row>
    <row r="328" spans="1:40" x14ac:dyDescent="0.25">
      <c r="A328" t="s">
        <v>407</v>
      </c>
      <c r="B328" t="s">
        <v>407</v>
      </c>
      <c r="C328" t="s">
        <v>407</v>
      </c>
      <c r="D328" t="s">
        <v>407</v>
      </c>
      <c r="E328" t="s">
        <v>407</v>
      </c>
      <c r="F328" t="s">
        <v>407</v>
      </c>
      <c r="G328" t="s">
        <v>407</v>
      </c>
      <c r="H328" t="s">
        <v>407</v>
      </c>
      <c r="I328" t="s">
        <v>407</v>
      </c>
      <c r="J328" t="s">
        <v>407</v>
      </c>
      <c r="K328" t="s">
        <v>407</v>
      </c>
      <c r="L328" t="s">
        <v>407</v>
      </c>
      <c r="M328" t="s">
        <v>407</v>
      </c>
      <c r="N328" t="s">
        <v>407</v>
      </c>
      <c r="O328" t="s">
        <v>407</v>
      </c>
      <c r="P328" t="s">
        <v>407</v>
      </c>
      <c r="Q328" t="s">
        <v>407</v>
      </c>
      <c r="R328" t="s">
        <v>407</v>
      </c>
      <c r="S328" t="s">
        <v>407</v>
      </c>
      <c r="T328" t="s">
        <v>407</v>
      </c>
      <c r="U328" t="s">
        <v>407</v>
      </c>
      <c r="V328" t="s">
        <v>407</v>
      </c>
      <c r="W328" t="s">
        <v>407</v>
      </c>
      <c r="X328" t="s">
        <v>407</v>
      </c>
      <c r="Y328" t="s">
        <v>407</v>
      </c>
      <c r="Z328" t="s">
        <v>407</v>
      </c>
      <c r="AA328" t="s">
        <v>407</v>
      </c>
      <c r="AB328" t="s">
        <v>407</v>
      </c>
      <c r="AC328" t="s">
        <v>1144</v>
      </c>
      <c r="AD328" t="s">
        <v>1143</v>
      </c>
      <c r="AE328">
        <v>10</v>
      </c>
      <c r="AF328">
        <v>7</v>
      </c>
      <c r="AH328" t="s">
        <v>408</v>
      </c>
      <c r="AJ328" t="s">
        <v>37</v>
      </c>
      <c r="AK328" t="s">
        <v>115</v>
      </c>
      <c r="AM328">
        <v>4067</v>
      </c>
      <c r="AN328">
        <v>2780</v>
      </c>
    </row>
    <row r="329" spans="1:40" x14ac:dyDescent="0.25">
      <c r="A329" t="s">
        <v>407</v>
      </c>
      <c r="B329" t="s">
        <v>407</v>
      </c>
      <c r="C329" t="s">
        <v>407</v>
      </c>
      <c r="D329" t="s">
        <v>407</v>
      </c>
      <c r="E329" t="s">
        <v>407</v>
      </c>
      <c r="F329" t="s">
        <v>407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407</v>
      </c>
      <c r="M329" t="s">
        <v>407</v>
      </c>
      <c r="N329" t="s">
        <v>407</v>
      </c>
      <c r="O329" t="s">
        <v>407</v>
      </c>
      <c r="P329" t="s">
        <v>407</v>
      </c>
      <c r="Q329" t="s">
        <v>407</v>
      </c>
      <c r="R329" t="s">
        <v>407</v>
      </c>
      <c r="S329" t="s">
        <v>407</v>
      </c>
      <c r="T329" t="s">
        <v>407</v>
      </c>
      <c r="U329" t="s">
        <v>407</v>
      </c>
      <c r="V329" t="s">
        <v>407</v>
      </c>
      <c r="W329" t="s">
        <v>407</v>
      </c>
      <c r="X329" t="s">
        <v>407</v>
      </c>
      <c r="Y329" t="s">
        <v>407</v>
      </c>
      <c r="Z329" t="s">
        <v>407</v>
      </c>
      <c r="AA329" t="s">
        <v>407</v>
      </c>
      <c r="AB329" t="s">
        <v>407</v>
      </c>
      <c r="AC329" t="s">
        <v>1144</v>
      </c>
      <c r="AD329" t="s">
        <v>1143</v>
      </c>
      <c r="AE329">
        <v>10</v>
      </c>
      <c r="AF329">
        <v>8</v>
      </c>
      <c r="AH329" t="s">
        <v>408</v>
      </c>
      <c r="AJ329" t="s">
        <v>37</v>
      </c>
      <c r="AK329" t="s">
        <v>115</v>
      </c>
      <c r="AM329">
        <v>2264</v>
      </c>
      <c r="AN329">
        <v>3087</v>
      </c>
    </row>
    <row r="330" spans="1:40" x14ac:dyDescent="0.25">
      <c r="A330" t="s">
        <v>407</v>
      </c>
      <c r="B330" t="s">
        <v>407</v>
      </c>
      <c r="C330" t="s">
        <v>407</v>
      </c>
      <c r="D330" t="s">
        <v>407</v>
      </c>
      <c r="E330" t="s">
        <v>407</v>
      </c>
      <c r="F330" t="s">
        <v>407</v>
      </c>
      <c r="G330" t="s">
        <v>407</v>
      </c>
      <c r="H330" t="s">
        <v>407</v>
      </c>
      <c r="I330" t="s">
        <v>407</v>
      </c>
      <c r="J330" t="s">
        <v>407</v>
      </c>
      <c r="K330" t="s">
        <v>407</v>
      </c>
      <c r="L330" t="s">
        <v>407</v>
      </c>
      <c r="M330" t="s">
        <v>407</v>
      </c>
      <c r="N330" t="s">
        <v>407</v>
      </c>
      <c r="O330" t="s">
        <v>407</v>
      </c>
      <c r="P330" t="s">
        <v>407</v>
      </c>
      <c r="Q330" t="s">
        <v>407</v>
      </c>
      <c r="R330" t="s">
        <v>407</v>
      </c>
      <c r="S330" t="s">
        <v>407</v>
      </c>
      <c r="T330" t="s">
        <v>407</v>
      </c>
      <c r="U330" t="s">
        <v>407</v>
      </c>
      <c r="V330" t="s">
        <v>407</v>
      </c>
      <c r="W330" t="s">
        <v>407</v>
      </c>
      <c r="X330" t="s">
        <v>407</v>
      </c>
      <c r="Y330" t="s">
        <v>407</v>
      </c>
      <c r="Z330" t="s">
        <v>407</v>
      </c>
      <c r="AA330" t="s">
        <v>407</v>
      </c>
      <c r="AB330" t="s">
        <v>407</v>
      </c>
      <c r="AC330" t="s">
        <v>1144</v>
      </c>
      <c r="AD330" t="s">
        <v>1143</v>
      </c>
      <c r="AE330">
        <v>10</v>
      </c>
      <c r="AF330">
        <v>9</v>
      </c>
      <c r="AH330" t="s">
        <v>408</v>
      </c>
      <c r="AJ330" t="s">
        <v>37</v>
      </c>
      <c r="AK330" t="s">
        <v>115</v>
      </c>
      <c r="AM330">
        <v>2371</v>
      </c>
      <c r="AN330">
        <v>2413</v>
      </c>
    </row>
    <row r="331" spans="1:40" x14ac:dyDescent="0.25">
      <c r="A331" t="s">
        <v>407</v>
      </c>
      <c r="B331" t="s">
        <v>407</v>
      </c>
      <c r="C331" t="s">
        <v>407</v>
      </c>
      <c r="D331" t="s">
        <v>407</v>
      </c>
      <c r="E331" t="s">
        <v>407</v>
      </c>
      <c r="F331" t="s">
        <v>407</v>
      </c>
      <c r="G331" t="s">
        <v>407</v>
      </c>
      <c r="H331" t="s">
        <v>407</v>
      </c>
      <c r="I331" t="s">
        <v>407</v>
      </c>
      <c r="J331" t="s">
        <v>407</v>
      </c>
      <c r="K331" t="s">
        <v>407</v>
      </c>
      <c r="L331" t="s">
        <v>407</v>
      </c>
      <c r="M331" t="s">
        <v>407</v>
      </c>
      <c r="N331" t="s">
        <v>407</v>
      </c>
      <c r="O331" t="s">
        <v>407</v>
      </c>
      <c r="P331" t="s">
        <v>407</v>
      </c>
      <c r="Q331" t="s">
        <v>407</v>
      </c>
      <c r="R331" t="s">
        <v>407</v>
      </c>
      <c r="S331" t="s">
        <v>407</v>
      </c>
      <c r="T331" t="s">
        <v>407</v>
      </c>
      <c r="U331" t="s">
        <v>407</v>
      </c>
      <c r="V331" t="s">
        <v>407</v>
      </c>
      <c r="W331" t="s">
        <v>407</v>
      </c>
      <c r="X331" t="s">
        <v>407</v>
      </c>
      <c r="Y331" t="s">
        <v>407</v>
      </c>
      <c r="Z331" t="s">
        <v>407</v>
      </c>
      <c r="AA331" t="s">
        <v>407</v>
      </c>
      <c r="AB331" t="s">
        <v>407</v>
      </c>
      <c r="AC331" t="s">
        <v>1144</v>
      </c>
      <c r="AD331" t="s">
        <v>1143</v>
      </c>
      <c r="AE331">
        <v>10</v>
      </c>
      <c r="AF331">
        <v>10</v>
      </c>
      <c r="AH331" t="s">
        <v>609</v>
      </c>
      <c r="AJ331" t="s">
        <v>262</v>
      </c>
      <c r="AK331" t="s">
        <v>116</v>
      </c>
      <c r="AM331">
        <v>3044</v>
      </c>
      <c r="AN331">
        <v>1634</v>
      </c>
    </row>
    <row r="332" spans="1:40" x14ac:dyDescent="0.25">
      <c r="A332" t="s">
        <v>407</v>
      </c>
      <c r="B332" t="s">
        <v>407</v>
      </c>
      <c r="C332" t="s">
        <v>407</v>
      </c>
      <c r="D332" t="s">
        <v>407</v>
      </c>
      <c r="E332" t="s">
        <v>407</v>
      </c>
      <c r="F332" t="s">
        <v>407</v>
      </c>
      <c r="G332" t="s">
        <v>407</v>
      </c>
      <c r="H332" t="s">
        <v>407</v>
      </c>
      <c r="I332" t="s">
        <v>407</v>
      </c>
      <c r="J332" t="s">
        <v>407</v>
      </c>
      <c r="K332" t="s">
        <v>407</v>
      </c>
      <c r="L332" t="s">
        <v>407</v>
      </c>
      <c r="M332" t="s">
        <v>407</v>
      </c>
      <c r="N332" t="s">
        <v>407</v>
      </c>
      <c r="O332" t="s">
        <v>407</v>
      </c>
      <c r="P332" t="s">
        <v>407</v>
      </c>
      <c r="Q332" t="s">
        <v>407</v>
      </c>
      <c r="R332" t="s">
        <v>407</v>
      </c>
      <c r="S332" t="s">
        <v>407</v>
      </c>
      <c r="T332" t="s">
        <v>407</v>
      </c>
      <c r="U332" t="s">
        <v>407</v>
      </c>
      <c r="V332" t="s">
        <v>407</v>
      </c>
      <c r="W332" t="s">
        <v>407</v>
      </c>
      <c r="X332" t="s">
        <v>407</v>
      </c>
      <c r="Y332" t="s">
        <v>407</v>
      </c>
      <c r="Z332" t="s">
        <v>407</v>
      </c>
      <c r="AA332" t="s">
        <v>407</v>
      </c>
      <c r="AB332" t="s">
        <v>407</v>
      </c>
      <c r="AC332" t="s">
        <v>1146</v>
      </c>
      <c r="AD332" t="s">
        <v>1145</v>
      </c>
      <c r="AE332">
        <v>10</v>
      </c>
      <c r="AF332">
        <v>1</v>
      </c>
      <c r="AG332">
        <v>1</v>
      </c>
      <c r="AH332" t="s">
        <v>620</v>
      </c>
      <c r="AJ332" t="s">
        <v>178</v>
      </c>
      <c r="AK332" t="s">
        <v>114</v>
      </c>
      <c r="AM332">
        <v>3808</v>
      </c>
      <c r="AN332">
        <v>1459</v>
      </c>
    </row>
    <row r="333" spans="1:40" x14ac:dyDescent="0.25">
      <c r="A333" t="s">
        <v>407</v>
      </c>
      <c r="B333" t="s">
        <v>407</v>
      </c>
      <c r="C333" t="s">
        <v>407</v>
      </c>
      <c r="D333" t="s">
        <v>407</v>
      </c>
      <c r="E333" t="s">
        <v>407</v>
      </c>
      <c r="F333" t="s">
        <v>407</v>
      </c>
      <c r="G333" t="s">
        <v>407</v>
      </c>
      <c r="H333" t="s">
        <v>407</v>
      </c>
      <c r="I333" t="s">
        <v>407</v>
      </c>
      <c r="J333" t="s">
        <v>407</v>
      </c>
      <c r="K333" t="s">
        <v>407</v>
      </c>
      <c r="L333" t="s">
        <v>407</v>
      </c>
      <c r="M333" t="s">
        <v>407</v>
      </c>
      <c r="N333" t="s">
        <v>407</v>
      </c>
      <c r="O333" t="s">
        <v>407</v>
      </c>
      <c r="P333" t="s">
        <v>407</v>
      </c>
      <c r="Q333" t="s">
        <v>407</v>
      </c>
      <c r="R333" t="s">
        <v>407</v>
      </c>
      <c r="S333" t="s">
        <v>407</v>
      </c>
      <c r="T333" t="s">
        <v>407</v>
      </c>
      <c r="U333" t="s">
        <v>407</v>
      </c>
      <c r="V333" t="s">
        <v>407</v>
      </c>
      <c r="W333" t="s">
        <v>407</v>
      </c>
      <c r="X333" t="s">
        <v>407</v>
      </c>
      <c r="Y333" t="s">
        <v>407</v>
      </c>
      <c r="Z333" t="s">
        <v>407</v>
      </c>
      <c r="AA333" t="s">
        <v>407</v>
      </c>
      <c r="AB333" t="s">
        <v>407</v>
      </c>
      <c r="AC333" t="s">
        <v>1146</v>
      </c>
      <c r="AD333" t="s">
        <v>1145</v>
      </c>
      <c r="AE333">
        <v>10</v>
      </c>
      <c r="AF333">
        <v>2</v>
      </c>
      <c r="AG333">
        <v>1</v>
      </c>
      <c r="AH333" t="s">
        <v>490</v>
      </c>
      <c r="AJ333" t="s">
        <v>91</v>
      </c>
      <c r="AK333" t="s">
        <v>114</v>
      </c>
      <c r="AM333">
        <v>2660</v>
      </c>
      <c r="AN333">
        <v>2746</v>
      </c>
    </row>
    <row r="334" spans="1:40" x14ac:dyDescent="0.25">
      <c r="A334" t="s">
        <v>407</v>
      </c>
      <c r="B334" t="s">
        <v>407</v>
      </c>
      <c r="C334" t="s">
        <v>407</v>
      </c>
      <c r="D334" t="s">
        <v>407</v>
      </c>
      <c r="E334" t="s">
        <v>407</v>
      </c>
      <c r="F334" t="s">
        <v>407</v>
      </c>
      <c r="G334" t="s">
        <v>407</v>
      </c>
      <c r="H334" t="s">
        <v>407</v>
      </c>
      <c r="I334" t="s">
        <v>407</v>
      </c>
      <c r="J334" t="s">
        <v>407</v>
      </c>
      <c r="K334" t="s">
        <v>407</v>
      </c>
      <c r="L334" t="s">
        <v>407</v>
      </c>
      <c r="M334" t="s">
        <v>407</v>
      </c>
      <c r="N334" t="s">
        <v>407</v>
      </c>
      <c r="O334" t="s">
        <v>407</v>
      </c>
      <c r="P334" t="s">
        <v>407</v>
      </c>
      <c r="Q334" t="s">
        <v>407</v>
      </c>
      <c r="R334" t="s">
        <v>407</v>
      </c>
      <c r="S334" t="s">
        <v>407</v>
      </c>
      <c r="T334" t="s">
        <v>407</v>
      </c>
      <c r="U334" t="s">
        <v>407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1146</v>
      </c>
      <c r="AD334" t="s">
        <v>1145</v>
      </c>
      <c r="AE334">
        <v>10</v>
      </c>
      <c r="AF334">
        <v>3</v>
      </c>
      <c r="AG334">
        <v>3</v>
      </c>
      <c r="AH334" t="s">
        <v>410</v>
      </c>
      <c r="AJ334" t="s">
        <v>40</v>
      </c>
      <c r="AK334" t="s">
        <v>118</v>
      </c>
      <c r="AM334">
        <v>1015</v>
      </c>
      <c r="AN334">
        <v>1696</v>
      </c>
    </row>
    <row r="335" spans="1:40" x14ac:dyDescent="0.25">
      <c r="A335" t="s">
        <v>407</v>
      </c>
      <c r="B335" t="s">
        <v>407</v>
      </c>
      <c r="C335" t="s">
        <v>407</v>
      </c>
      <c r="D335" t="s">
        <v>407</v>
      </c>
      <c r="E335" t="s">
        <v>407</v>
      </c>
      <c r="F335" t="s">
        <v>407</v>
      </c>
      <c r="G335" t="s">
        <v>407</v>
      </c>
      <c r="H335" t="s">
        <v>407</v>
      </c>
      <c r="I335" t="s">
        <v>407</v>
      </c>
      <c r="J335" t="s">
        <v>407</v>
      </c>
      <c r="K335" t="s">
        <v>407</v>
      </c>
      <c r="L335" t="s">
        <v>407</v>
      </c>
      <c r="M335" t="s">
        <v>407</v>
      </c>
      <c r="N335" t="s">
        <v>407</v>
      </c>
      <c r="O335" t="s">
        <v>407</v>
      </c>
      <c r="P335" t="s">
        <v>407</v>
      </c>
      <c r="Q335" t="s">
        <v>407</v>
      </c>
      <c r="R335" t="s">
        <v>407</v>
      </c>
      <c r="S335" t="s">
        <v>407</v>
      </c>
      <c r="T335" t="s">
        <v>407</v>
      </c>
      <c r="U335" t="s">
        <v>407</v>
      </c>
      <c r="V335" t="s">
        <v>407</v>
      </c>
      <c r="W335" t="s">
        <v>407</v>
      </c>
      <c r="X335" t="s">
        <v>407</v>
      </c>
      <c r="Y335" t="s">
        <v>407</v>
      </c>
      <c r="Z335" t="s">
        <v>407</v>
      </c>
      <c r="AA335" t="s">
        <v>407</v>
      </c>
      <c r="AB335" t="s">
        <v>407</v>
      </c>
      <c r="AC335" t="s">
        <v>1146</v>
      </c>
      <c r="AD335" t="s">
        <v>1145</v>
      </c>
      <c r="AE335">
        <v>10</v>
      </c>
      <c r="AF335">
        <v>4</v>
      </c>
      <c r="AH335" t="s">
        <v>415</v>
      </c>
      <c r="AJ335" t="s">
        <v>44</v>
      </c>
      <c r="AK335" t="s">
        <v>120</v>
      </c>
      <c r="AM335">
        <v>2758</v>
      </c>
      <c r="AN335">
        <v>2644</v>
      </c>
    </row>
    <row r="336" spans="1:40" x14ac:dyDescent="0.25">
      <c r="A336" t="s">
        <v>407</v>
      </c>
      <c r="B336" t="s">
        <v>407</v>
      </c>
      <c r="C336" t="s">
        <v>407</v>
      </c>
      <c r="D336" t="s">
        <v>407</v>
      </c>
      <c r="E336" t="s">
        <v>407</v>
      </c>
      <c r="F336" t="s">
        <v>407</v>
      </c>
      <c r="G336" t="s">
        <v>407</v>
      </c>
      <c r="H336" t="s">
        <v>407</v>
      </c>
      <c r="I336" t="s">
        <v>407</v>
      </c>
      <c r="J336" t="s">
        <v>407</v>
      </c>
      <c r="K336" t="s">
        <v>407</v>
      </c>
      <c r="L336" t="s">
        <v>407</v>
      </c>
      <c r="M336" t="s">
        <v>407</v>
      </c>
      <c r="N336" t="s">
        <v>407</v>
      </c>
      <c r="O336" t="s">
        <v>407</v>
      </c>
      <c r="P336" t="s">
        <v>407</v>
      </c>
      <c r="Q336" t="s">
        <v>407</v>
      </c>
      <c r="R336" t="s">
        <v>407</v>
      </c>
      <c r="S336" t="s">
        <v>407</v>
      </c>
      <c r="T336" t="s">
        <v>407</v>
      </c>
      <c r="U336" t="s">
        <v>407</v>
      </c>
      <c r="V336" t="s">
        <v>407</v>
      </c>
      <c r="W336" t="s">
        <v>407</v>
      </c>
      <c r="X336" t="s">
        <v>407</v>
      </c>
      <c r="Y336" t="s">
        <v>407</v>
      </c>
      <c r="Z336" t="s">
        <v>407</v>
      </c>
      <c r="AA336" t="s">
        <v>407</v>
      </c>
      <c r="AB336" t="s">
        <v>407</v>
      </c>
      <c r="AC336" t="s">
        <v>1146</v>
      </c>
      <c r="AD336" t="s">
        <v>1145</v>
      </c>
      <c r="AE336">
        <v>10</v>
      </c>
      <c r="AF336">
        <v>5</v>
      </c>
      <c r="AG336">
        <v>1</v>
      </c>
      <c r="AH336" t="s">
        <v>490</v>
      </c>
      <c r="AJ336" t="s">
        <v>91</v>
      </c>
      <c r="AK336" t="s">
        <v>114</v>
      </c>
      <c r="AM336">
        <v>952</v>
      </c>
      <c r="AN336">
        <v>884</v>
      </c>
    </row>
    <row r="337" spans="1:40" x14ac:dyDescent="0.25">
      <c r="A337" t="s">
        <v>407</v>
      </c>
      <c r="B337" t="s">
        <v>407</v>
      </c>
      <c r="C337" t="s">
        <v>407</v>
      </c>
      <c r="D337" t="s">
        <v>407</v>
      </c>
      <c r="E337" t="s">
        <v>407</v>
      </c>
      <c r="F337" t="s">
        <v>407</v>
      </c>
      <c r="G337" t="s">
        <v>407</v>
      </c>
      <c r="H337" t="s">
        <v>407</v>
      </c>
      <c r="I337" t="s">
        <v>407</v>
      </c>
      <c r="J337" t="s">
        <v>407</v>
      </c>
      <c r="K337" t="s">
        <v>407</v>
      </c>
      <c r="L337" t="s">
        <v>407</v>
      </c>
      <c r="M337" t="s">
        <v>407</v>
      </c>
      <c r="N337" t="s">
        <v>407</v>
      </c>
      <c r="O337" t="s">
        <v>407</v>
      </c>
      <c r="P337" t="s">
        <v>407</v>
      </c>
      <c r="Q337" t="s">
        <v>407</v>
      </c>
      <c r="R337" t="s">
        <v>407</v>
      </c>
      <c r="S337" t="s">
        <v>407</v>
      </c>
      <c r="T337" t="s">
        <v>407</v>
      </c>
      <c r="U337" t="s">
        <v>407</v>
      </c>
      <c r="V337" t="s">
        <v>407</v>
      </c>
      <c r="W337" t="s">
        <v>407</v>
      </c>
      <c r="X337" t="s">
        <v>407</v>
      </c>
      <c r="Y337" t="s">
        <v>407</v>
      </c>
      <c r="Z337" t="s">
        <v>407</v>
      </c>
      <c r="AA337" t="s">
        <v>407</v>
      </c>
      <c r="AB337" t="s">
        <v>407</v>
      </c>
      <c r="AC337" t="s">
        <v>1146</v>
      </c>
      <c r="AD337" t="s">
        <v>1145</v>
      </c>
      <c r="AE337">
        <v>10</v>
      </c>
      <c r="AF337">
        <v>6</v>
      </c>
      <c r="AH337" t="s">
        <v>416</v>
      </c>
      <c r="AJ337" t="s">
        <v>46</v>
      </c>
      <c r="AK337" t="s">
        <v>115</v>
      </c>
      <c r="AM337">
        <v>1050</v>
      </c>
      <c r="AN337">
        <v>228</v>
      </c>
    </row>
    <row r="338" spans="1:40" x14ac:dyDescent="0.25">
      <c r="A338" t="s">
        <v>407</v>
      </c>
      <c r="B338" t="s">
        <v>407</v>
      </c>
      <c r="C338" t="s">
        <v>407</v>
      </c>
      <c r="D338" t="s">
        <v>407</v>
      </c>
      <c r="E338" t="s">
        <v>407</v>
      </c>
      <c r="F338" t="s">
        <v>407</v>
      </c>
      <c r="G338" t="s">
        <v>407</v>
      </c>
      <c r="H338" t="s">
        <v>407</v>
      </c>
      <c r="I338" t="s">
        <v>407</v>
      </c>
      <c r="J338" t="s">
        <v>407</v>
      </c>
      <c r="K338" t="s">
        <v>407</v>
      </c>
      <c r="L338" t="s">
        <v>407</v>
      </c>
      <c r="M338" t="s">
        <v>407</v>
      </c>
      <c r="N338" t="s">
        <v>407</v>
      </c>
      <c r="O338" t="s">
        <v>407</v>
      </c>
      <c r="P338" t="s">
        <v>407</v>
      </c>
      <c r="Q338" t="s">
        <v>407</v>
      </c>
      <c r="R338" t="s">
        <v>407</v>
      </c>
      <c r="S338" t="s">
        <v>407</v>
      </c>
      <c r="T338" t="s">
        <v>407</v>
      </c>
      <c r="U338" t="s">
        <v>407</v>
      </c>
      <c r="V338" t="s">
        <v>407</v>
      </c>
      <c r="W338" t="s">
        <v>407</v>
      </c>
      <c r="X338" t="s">
        <v>407</v>
      </c>
      <c r="Y338" t="s">
        <v>407</v>
      </c>
      <c r="Z338" t="s">
        <v>407</v>
      </c>
      <c r="AA338" t="s">
        <v>407</v>
      </c>
      <c r="AB338" t="s">
        <v>407</v>
      </c>
      <c r="AC338" t="s">
        <v>1146</v>
      </c>
      <c r="AD338" t="s">
        <v>1145</v>
      </c>
      <c r="AE338">
        <v>10</v>
      </c>
      <c r="AF338">
        <v>7</v>
      </c>
      <c r="AH338" t="s">
        <v>416</v>
      </c>
      <c r="AJ338" t="s">
        <v>46</v>
      </c>
      <c r="AK338" t="s">
        <v>115</v>
      </c>
      <c r="AM338">
        <v>2833</v>
      </c>
      <c r="AN338">
        <v>1089</v>
      </c>
    </row>
    <row r="339" spans="1:40" x14ac:dyDescent="0.25">
      <c r="A339" t="s">
        <v>407</v>
      </c>
      <c r="B339" t="s">
        <v>407</v>
      </c>
      <c r="C339" t="s">
        <v>407</v>
      </c>
      <c r="D339" t="s">
        <v>407</v>
      </c>
      <c r="E339" t="s">
        <v>407</v>
      </c>
      <c r="F339" t="s">
        <v>407</v>
      </c>
      <c r="G339" t="s">
        <v>407</v>
      </c>
      <c r="H339" t="s">
        <v>407</v>
      </c>
      <c r="I339" t="s">
        <v>407</v>
      </c>
      <c r="J339" t="s">
        <v>407</v>
      </c>
      <c r="K339" t="s">
        <v>407</v>
      </c>
      <c r="L339" t="s">
        <v>407</v>
      </c>
      <c r="M339" t="s">
        <v>407</v>
      </c>
      <c r="N339" t="s">
        <v>407</v>
      </c>
      <c r="O339" t="s">
        <v>407</v>
      </c>
      <c r="P339" t="s">
        <v>407</v>
      </c>
      <c r="Q339" t="s">
        <v>407</v>
      </c>
      <c r="R339" t="s">
        <v>407</v>
      </c>
      <c r="S339" t="s">
        <v>407</v>
      </c>
      <c r="T339" t="s">
        <v>407</v>
      </c>
      <c r="U339" t="s">
        <v>407</v>
      </c>
      <c r="V339" t="s">
        <v>407</v>
      </c>
      <c r="W339" t="s">
        <v>407</v>
      </c>
      <c r="X339" t="s">
        <v>407</v>
      </c>
      <c r="Y339" t="s">
        <v>407</v>
      </c>
      <c r="Z339" t="s">
        <v>407</v>
      </c>
      <c r="AA339" t="s">
        <v>407</v>
      </c>
      <c r="AB339" t="s">
        <v>407</v>
      </c>
      <c r="AC339" t="s">
        <v>1146</v>
      </c>
      <c r="AD339" t="s">
        <v>1145</v>
      </c>
      <c r="AE339">
        <v>10</v>
      </c>
      <c r="AF339">
        <v>8</v>
      </c>
      <c r="AH339" t="s">
        <v>416</v>
      </c>
      <c r="AJ339" t="s">
        <v>46</v>
      </c>
      <c r="AK339" t="s">
        <v>115</v>
      </c>
      <c r="AM339">
        <v>3617</v>
      </c>
      <c r="AN339">
        <v>1597</v>
      </c>
    </row>
    <row r="340" spans="1:40" x14ac:dyDescent="0.25">
      <c r="A340" t="s">
        <v>407</v>
      </c>
      <c r="B340" t="s">
        <v>407</v>
      </c>
      <c r="C340" t="s">
        <v>407</v>
      </c>
      <c r="D340" t="s">
        <v>407</v>
      </c>
      <c r="E340" t="s">
        <v>407</v>
      </c>
      <c r="F340" t="s">
        <v>407</v>
      </c>
      <c r="G340" t="s">
        <v>407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407</v>
      </c>
      <c r="P340" t="s">
        <v>407</v>
      </c>
      <c r="Q340" t="s">
        <v>407</v>
      </c>
      <c r="R340" t="s">
        <v>407</v>
      </c>
      <c r="S340" t="s">
        <v>407</v>
      </c>
      <c r="T340" t="s">
        <v>407</v>
      </c>
      <c r="U340" t="s">
        <v>407</v>
      </c>
      <c r="V340" t="s">
        <v>407</v>
      </c>
      <c r="W340" t="s">
        <v>407</v>
      </c>
      <c r="X340" t="s">
        <v>407</v>
      </c>
      <c r="Y340" t="s">
        <v>407</v>
      </c>
      <c r="Z340" t="s">
        <v>407</v>
      </c>
      <c r="AA340" t="s">
        <v>407</v>
      </c>
      <c r="AB340" t="s">
        <v>407</v>
      </c>
      <c r="AC340" t="s">
        <v>1146</v>
      </c>
      <c r="AD340" t="s">
        <v>1145</v>
      </c>
      <c r="AE340">
        <v>10</v>
      </c>
      <c r="AF340">
        <v>9</v>
      </c>
      <c r="AG340">
        <v>1</v>
      </c>
      <c r="AH340" t="s">
        <v>450</v>
      </c>
      <c r="AJ340" t="s">
        <v>67</v>
      </c>
      <c r="AK340" t="s">
        <v>114</v>
      </c>
      <c r="AM340">
        <v>2519</v>
      </c>
      <c r="AN340">
        <v>3432</v>
      </c>
    </row>
    <row r="341" spans="1:40" x14ac:dyDescent="0.25">
      <c r="A341" t="s">
        <v>407</v>
      </c>
      <c r="B341" t="s">
        <v>407</v>
      </c>
      <c r="C341" t="s">
        <v>407</v>
      </c>
      <c r="D341" t="s">
        <v>407</v>
      </c>
      <c r="E341" t="s">
        <v>407</v>
      </c>
      <c r="F341" t="s">
        <v>407</v>
      </c>
      <c r="G341" t="s">
        <v>407</v>
      </c>
      <c r="H341" t="s">
        <v>407</v>
      </c>
      <c r="I341" t="s">
        <v>407</v>
      </c>
      <c r="J341" t="s">
        <v>407</v>
      </c>
      <c r="K341" t="s">
        <v>407</v>
      </c>
      <c r="L341" t="s">
        <v>407</v>
      </c>
      <c r="M341" t="s">
        <v>407</v>
      </c>
      <c r="N341" t="s">
        <v>407</v>
      </c>
      <c r="O341" t="s">
        <v>407</v>
      </c>
      <c r="P341" t="s">
        <v>407</v>
      </c>
      <c r="Q341" t="s">
        <v>407</v>
      </c>
      <c r="R341" t="s">
        <v>407</v>
      </c>
      <c r="S341" t="s">
        <v>407</v>
      </c>
      <c r="T341" t="s">
        <v>407</v>
      </c>
      <c r="U341" t="s">
        <v>407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1146</v>
      </c>
      <c r="AD341" t="s">
        <v>1145</v>
      </c>
      <c r="AE341">
        <v>10</v>
      </c>
      <c r="AF341">
        <v>10</v>
      </c>
      <c r="AH341" t="s">
        <v>408</v>
      </c>
      <c r="AJ341" t="s">
        <v>37</v>
      </c>
      <c r="AK341" t="s">
        <v>115</v>
      </c>
      <c r="AM341">
        <v>1266</v>
      </c>
      <c r="AN341">
        <v>931</v>
      </c>
    </row>
    <row r="342" spans="1:40" x14ac:dyDescent="0.25">
      <c r="A342" t="s">
        <v>407</v>
      </c>
      <c r="B342" t="s">
        <v>407</v>
      </c>
      <c r="C342" t="s">
        <v>407</v>
      </c>
      <c r="D342" t="s">
        <v>407</v>
      </c>
      <c r="E342" t="s">
        <v>407</v>
      </c>
      <c r="F342" t="s">
        <v>407</v>
      </c>
      <c r="G342" t="s">
        <v>407</v>
      </c>
      <c r="H342" t="s">
        <v>407</v>
      </c>
      <c r="I342" t="s">
        <v>407</v>
      </c>
      <c r="J342" t="s">
        <v>407</v>
      </c>
      <c r="K342" t="s">
        <v>407</v>
      </c>
      <c r="L342" t="s">
        <v>407</v>
      </c>
      <c r="M342" t="s">
        <v>407</v>
      </c>
      <c r="N342" t="s">
        <v>407</v>
      </c>
      <c r="O342" t="s">
        <v>407</v>
      </c>
      <c r="P342" t="s">
        <v>407</v>
      </c>
      <c r="Q342" t="s">
        <v>407</v>
      </c>
      <c r="R342" t="s">
        <v>407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407</v>
      </c>
      <c r="AC342" t="s">
        <v>1148</v>
      </c>
      <c r="AD342" t="s">
        <v>1147</v>
      </c>
      <c r="AE342">
        <v>10</v>
      </c>
      <c r="AF342">
        <v>1</v>
      </c>
      <c r="AH342" t="s">
        <v>408</v>
      </c>
      <c r="AJ342" t="s">
        <v>37</v>
      </c>
      <c r="AK342" t="s">
        <v>115</v>
      </c>
      <c r="AM342">
        <v>3229</v>
      </c>
      <c r="AN342">
        <v>873</v>
      </c>
    </row>
    <row r="343" spans="1:40" x14ac:dyDescent="0.25">
      <c r="A343" t="s">
        <v>407</v>
      </c>
      <c r="B343" t="s">
        <v>407</v>
      </c>
      <c r="C343" t="s">
        <v>407</v>
      </c>
      <c r="D343" t="s">
        <v>407</v>
      </c>
      <c r="E343" t="s">
        <v>407</v>
      </c>
      <c r="F343" t="s">
        <v>407</v>
      </c>
      <c r="G343" t="s">
        <v>407</v>
      </c>
      <c r="H343" t="s">
        <v>407</v>
      </c>
      <c r="I343" t="s">
        <v>407</v>
      </c>
      <c r="J343" t="s">
        <v>407</v>
      </c>
      <c r="K343" t="s">
        <v>407</v>
      </c>
      <c r="L343" t="s">
        <v>407</v>
      </c>
      <c r="M343" t="s">
        <v>407</v>
      </c>
      <c r="N343" t="s">
        <v>407</v>
      </c>
      <c r="O343" t="s">
        <v>407</v>
      </c>
      <c r="P343" t="s">
        <v>407</v>
      </c>
      <c r="Q343" t="s">
        <v>407</v>
      </c>
      <c r="R343" t="s">
        <v>407</v>
      </c>
      <c r="S343" t="s">
        <v>407</v>
      </c>
      <c r="T343" t="s">
        <v>407</v>
      </c>
      <c r="U343" t="s">
        <v>407</v>
      </c>
      <c r="V343" t="s">
        <v>407</v>
      </c>
      <c r="W343" t="s">
        <v>407</v>
      </c>
      <c r="X343" t="s">
        <v>407</v>
      </c>
      <c r="Y343" t="s">
        <v>407</v>
      </c>
      <c r="Z343" t="s">
        <v>407</v>
      </c>
      <c r="AA343" t="s">
        <v>407</v>
      </c>
      <c r="AB343" t="s">
        <v>407</v>
      </c>
      <c r="AC343" t="s">
        <v>1148</v>
      </c>
      <c r="AD343" t="s">
        <v>1147</v>
      </c>
      <c r="AE343">
        <v>10</v>
      </c>
      <c r="AF343">
        <v>2</v>
      </c>
      <c r="AH343" t="s">
        <v>408</v>
      </c>
      <c r="AJ343" t="s">
        <v>37</v>
      </c>
      <c r="AK343" t="s">
        <v>115</v>
      </c>
      <c r="AM343">
        <v>4098</v>
      </c>
      <c r="AN343">
        <v>2827</v>
      </c>
    </row>
    <row r="344" spans="1:40" x14ac:dyDescent="0.25">
      <c r="A344" t="s">
        <v>407</v>
      </c>
      <c r="B344" t="s">
        <v>407</v>
      </c>
      <c r="C344" t="s">
        <v>407</v>
      </c>
      <c r="D344" t="s">
        <v>407</v>
      </c>
      <c r="E344" t="s">
        <v>407</v>
      </c>
      <c r="F344" t="s">
        <v>407</v>
      </c>
      <c r="G344" t="s">
        <v>407</v>
      </c>
      <c r="H344" t="s">
        <v>407</v>
      </c>
      <c r="I344" t="s">
        <v>407</v>
      </c>
      <c r="J344" t="s">
        <v>407</v>
      </c>
      <c r="K344" t="s">
        <v>407</v>
      </c>
      <c r="L344" t="s">
        <v>407</v>
      </c>
      <c r="M344" t="s">
        <v>407</v>
      </c>
      <c r="N344" t="s">
        <v>407</v>
      </c>
      <c r="O344" t="s">
        <v>407</v>
      </c>
      <c r="P344" t="s">
        <v>407</v>
      </c>
      <c r="Q344" t="s">
        <v>407</v>
      </c>
      <c r="R344" t="s">
        <v>407</v>
      </c>
      <c r="S344" t="s">
        <v>407</v>
      </c>
      <c r="T344" t="s">
        <v>407</v>
      </c>
      <c r="U344" t="s">
        <v>407</v>
      </c>
      <c r="V344" t="s">
        <v>407</v>
      </c>
      <c r="W344" t="s">
        <v>407</v>
      </c>
      <c r="X344" t="s">
        <v>407</v>
      </c>
      <c r="Y344" t="s">
        <v>407</v>
      </c>
      <c r="Z344" t="s">
        <v>407</v>
      </c>
      <c r="AA344" t="s">
        <v>407</v>
      </c>
      <c r="AB344" t="s">
        <v>407</v>
      </c>
      <c r="AC344" t="s">
        <v>1148</v>
      </c>
      <c r="AD344" t="s">
        <v>1147</v>
      </c>
      <c r="AE344">
        <v>10</v>
      </c>
      <c r="AF344">
        <v>3</v>
      </c>
      <c r="AH344" t="s">
        <v>411</v>
      </c>
      <c r="AJ344" t="s">
        <v>41</v>
      </c>
      <c r="AK344" t="s">
        <v>119</v>
      </c>
      <c r="AM344">
        <v>2358</v>
      </c>
      <c r="AN344">
        <v>2368</v>
      </c>
    </row>
    <row r="345" spans="1:40" x14ac:dyDescent="0.25">
      <c r="A345" t="s">
        <v>407</v>
      </c>
      <c r="B345" t="s">
        <v>407</v>
      </c>
      <c r="C345" t="s">
        <v>407</v>
      </c>
      <c r="D345" t="s">
        <v>407</v>
      </c>
      <c r="E345" t="s">
        <v>407</v>
      </c>
      <c r="F345" t="s">
        <v>407</v>
      </c>
      <c r="G345" t="s">
        <v>407</v>
      </c>
      <c r="H345" t="s">
        <v>407</v>
      </c>
      <c r="I345" t="s">
        <v>407</v>
      </c>
      <c r="J345" t="s">
        <v>407</v>
      </c>
      <c r="K345" t="s">
        <v>407</v>
      </c>
      <c r="L345" t="s">
        <v>407</v>
      </c>
      <c r="M345" t="s">
        <v>407</v>
      </c>
      <c r="N345" t="s">
        <v>407</v>
      </c>
      <c r="O345" t="s">
        <v>407</v>
      </c>
      <c r="P345" t="s">
        <v>407</v>
      </c>
      <c r="Q345" t="s">
        <v>407</v>
      </c>
      <c r="R345" t="s">
        <v>407</v>
      </c>
      <c r="S345" t="s">
        <v>407</v>
      </c>
      <c r="T345" t="s">
        <v>407</v>
      </c>
      <c r="U345" t="s">
        <v>407</v>
      </c>
      <c r="V345" t="s">
        <v>407</v>
      </c>
      <c r="W345" t="s">
        <v>407</v>
      </c>
      <c r="X345" t="s">
        <v>407</v>
      </c>
      <c r="Y345" t="s">
        <v>407</v>
      </c>
      <c r="Z345" t="s">
        <v>407</v>
      </c>
      <c r="AA345" t="s">
        <v>407</v>
      </c>
      <c r="AB345" t="s">
        <v>407</v>
      </c>
      <c r="AC345" t="s">
        <v>1148</v>
      </c>
      <c r="AD345" t="s">
        <v>1147</v>
      </c>
      <c r="AE345">
        <v>10</v>
      </c>
      <c r="AF345">
        <v>4</v>
      </c>
      <c r="AH345" t="s">
        <v>408</v>
      </c>
      <c r="AJ345" t="s">
        <v>37</v>
      </c>
      <c r="AK345" t="s">
        <v>115</v>
      </c>
      <c r="AM345">
        <v>2231</v>
      </c>
      <c r="AN345">
        <v>1823</v>
      </c>
    </row>
    <row r="346" spans="1:40" x14ac:dyDescent="0.25">
      <c r="A346" t="s">
        <v>407</v>
      </c>
      <c r="B346" t="s">
        <v>407</v>
      </c>
      <c r="C346" t="s">
        <v>407</v>
      </c>
      <c r="D346" t="s">
        <v>407</v>
      </c>
      <c r="E346" t="s">
        <v>407</v>
      </c>
      <c r="F346" t="s">
        <v>407</v>
      </c>
      <c r="G346" t="s">
        <v>407</v>
      </c>
      <c r="H346" t="s">
        <v>407</v>
      </c>
      <c r="I346" t="s">
        <v>407</v>
      </c>
      <c r="J346" t="s">
        <v>407</v>
      </c>
      <c r="K346" t="s">
        <v>407</v>
      </c>
      <c r="L346" t="s">
        <v>407</v>
      </c>
      <c r="M346" t="s">
        <v>407</v>
      </c>
      <c r="N346" t="s">
        <v>407</v>
      </c>
      <c r="O346" t="s">
        <v>407</v>
      </c>
      <c r="P346" t="s">
        <v>407</v>
      </c>
      <c r="Q346" t="s">
        <v>407</v>
      </c>
      <c r="R346" t="s">
        <v>407</v>
      </c>
      <c r="S346" t="s">
        <v>407</v>
      </c>
      <c r="T346" t="s">
        <v>407</v>
      </c>
      <c r="U346" t="s">
        <v>407</v>
      </c>
      <c r="V346" t="s">
        <v>407</v>
      </c>
      <c r="W346" t="s">
        <v>407</v>
      </c>
      <c r="X346" t="s">
        <v>407</v>
      </c>
      <c r="Y346" t="s">
        <v>407</v>
      </c>
      <c r="Z346" t="s">
        <v>407</v>
      </c>
      <c r="AA346" t="s">
        <v>407</v>
      </c>
      <c r="AB346" t="s">
        <v>407</v>
      </c>
      <c r="AC346" t="s">
        <v>1148</v>
      </c>
      <c r="AD346" t="s">
        <v>1147</v>
      </c>
      <c r="AE346">
        <v>10</v>
      </c>
      <c r="AF346">
        <v>5</v>
      </c>
      <c r="AH346" t="s">
        <v>408</v>
      </c>
      <c r="AJ346" t="s">
        <v>37</v>
      </c>
      <c r="AK346" t="s">
        <v>115</v>
      </c>
      <c r="AM346">
        <v>4068</v>
      </c>
      <c r="AN346">
        <v>704</v>
      </c>
    </row>
    <row r="347" spans="1:40" x14ac:dyDescent="0.25">
      <c r="A347" t="s">
        <v>407</v>
      </c>
      <c r="B347" t="s">
        <v>407</v>
      </c>
      <c r="C347" t="s">
        <v>407</v>
      </c>
      <c r="D347" t="s">
        <v>407</v>
      </c>
      <c r="E347" t="s">
        <v>407</v>
      </c>
      <c r="F347" t="s">
        <v>407</v>
      </c>
      <c r="G347" t="s">
        <v>407</v>
      </c>
      <c r="H347" t="s">
        <v>407</v>
      </c>
      <c r="I347" t="s">
        <v>407</v>
      </c>
      <c r="J347" t="s">
        <v>407</v>
      </c>
      <c r="K347" t="s">
        <v>407</v>
      </c>
      <c r="L347" t="s">
        <v>407</v>
      </c>
      <c r="M347" t="s">
        <v>407</v>
      </c>
      <c r="N347" t="s">
        <v>407</v>
      </c>
      <c r="O347" t="s">
        <v>407</v>
      </c>
      <c r="P347" t="s">
        <v>407</v>
      </c>
      <c r="Q347" t="s">
        <v>407</v>
      </c>
      <c r="R347" t="s">
        <v>407</v>
      </c>
      <c r="S347" t="s">
        <v>407</v>
      </c>
      <c r="T347" t="s">
        <v>407</v>
      </c>
      <c r="U347" t="s">
        <v>407</v>
      </c>
      <c r="V347" t="s">
        <v>407</v>
      </c>
      <c r="W347" t="s">
        <v>407</v>
      </c>
      <c r="X347" t="s">
        <v>407</v>
      </c>
      <c r="Y347" t="s">
        <v>407</v>
      </c>
      <c r="Z347" t="s">
        <v>407</v>
      </c>
      <c r="AA347" t="s">
        <v>407</v>
      </c>
      <c r="AB347" t="s">
        <v>407</v>
      </c>
      <c r="AC347" t="s">
        <v>1148</v>
      </c>
      <c r="AD347" t="s">
        <v>1147</v>
      </c>
      <c r="AE347">
        <v>10</v>
      </c>
      <c r="AF347">
        <v>6</v>
      </c>
      <c r="AG347">
        <v>3</v>
      </c>
      <c r="AH347" t="s">
        <v>410</v>
      </c>
      <c r="AJ347" t="s">
        <v>40</v>
      </c>
      <c r="AK347" t="s">
        <v>118</v>
      </c>
      <c r="AM347">
        <v>2431</v>
      </c>
      <c r="AN347">
        <v>3456</v>
      </c>
    </row>
    <row r="348" spans="1:40" x14ac:dyDescent="0.25">
      <c r="A348" t="s">
        <v>407</v>
      </c>
      <c r="B348" t="s">
        <v>407</v>
      </c>
      <c r="C348" t="s">
        <v>407</v>
      </c>
      <c r="D348" t="s">
        <v>407</v>
      </c>
      <c r="E348" t="s">
        <v>407</v>
      </c>
      <c r="F348" t="s">
        <v>407</v>
      </c>
      <c r="G348" t="s">
        <v>407</v>
      </c>
      <c r="H348" t="s">
        <v>407</v>
      </c>
      <c r="I348" t="s">
        <v>407</v>
      </c>
      <c r="J348" t="s">
        <v>407</v>
      </c>
      <c r="K348" t="s">
        <v>407</v>
      </c>
      <c r="L348" t="s">
        <v>407</v>
      </c>
      <c r="M348" t="s">
        <v>407</v>
      </c>
      <c r="N348" t="s">
        <v>407</v>
      </c>
      <c r="O348" t="s">
        <v>407</v>
      </c>
      <c r="P348" t="s">
        <v>407</v>
      </c>
      <c r="Q348" t="s">
        <v>407</v>
      </c>
      <c r="R348" t="s">
        <v>407</v>
      </c>
      <c r="S348" t="s">
        <v>407</v>
      </c>
      <c r="T348" t="s">
        <v>407</v>
      </c>
      <c r="U348" t="s">
        <v>407</v>
      </c>
      <c r="V348" t="s">
        <v>407</v>
      </c>
      <c r="W348" t="s">
        <v>407</v>
      </c>
      <c r="X348" t="s">
        <v>407</v>
      </c>
      <c r="Y348" t="s">
        <v>407</v>
      </c>
      <c r="Z348" t="s">
        <v>407</v>
      </c>
      <c r="AA348" t="s">
        <v>407</v>
      </c>
      <c r="AB348" t="s">
        <v>407</v>
      </c>
      <c r="AC348" t="s">
        <v>1148</v>
      </c>
      <c r="AD348" t="s">
        <v>1147</v>
      </c>
      <c r="AE348">
        <v>10</v>
      </c>
      <c r="AF348">
        <v>7</v>
      </c>
      <c r="AH348" t="s">
        <v>411</v>
      </c>
      <c r="AJ348" t="s">
        <v>41</v>
      </c>
      <c r="AK348" t="s">
        <v>119</v>
      </c>
      <c r="AM348">
        <v>3467</v>
      </c>
      <c r="AN348">
        <v>363</v>
      </c>
    </row>
    <row r="349" spans="1:40" x14ac:dyDescent="0.25">
      <c r="A349" t="s">
        <v>407</v>
      </c>
      <c r="B349" t="s">
        <v>407</v>
      </c>
      <c r="C349" t="s">
        <v>407</v>
      </c>
      <c r="D349" t="s">
        <v>407</v>
      </c>
      <c r="E349" t="s">
        <v>407</v>
      </c>
      <c r="F349" t="s">
        <v>407</v>
      </c>
      <c r="G349" t="s">
        <v>407</v>
      </c>
      <c r="H349" t="s">
        <v>407</v>
      </c>
      <c r="I349" t="s">
        <v>407</v>
      </c>
      <c r="J349" t="s">
        <v>407</v>
      </c>
      <c r="K349" t="s">
        <v>407</v>
      </c>
      <c r="L349" t="s">
        <v>407</v>
      </c>
      <c r="M349" t="s">
        <v>407</v>
      </c>
      <c r="N349" t="s">
        <v>407</v>
      </c>
      <c r="O349" t="s">
        <v>407</v>
      </c>
      <c r="P349" t="s">
        <v>407</v>
      </c>
      <c r="Q349" t="s">
        <v>407</v>
      </c>
      <c r="R349" t="s">
        <v>407</v>
      </c>
      <c r="S349" t="s">
        <v>407</v>
      </c>
      <c r="T349" t="s">
        <v>407</v>
      </c>
      <c r="U349" t="s">
        <v>407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407</v>
      </c>
      <c r="AB349" t="s">
        <v>407</v>
      </c>
      <c r="AC349" t="s">
        <v>1148</v>
      </c>
      <c r="AD349" t="s">
        <v>1147</v>
      </c>
      <c r="AE349">
        <v>10</v>
      </c>
      <c r="AF349">
        <v>8</v>
      </c>
      <c r="AH349" t="s">
        <v>408</v>
      </c>
      <c r="AJ349" t="s">
        <v>37</v>
      </c>
      <c r="AK349" t="s">
        <v>115</v>
      </c>
      <c r="AM349">
        <v>2155</v>
      </c>
      <c r="AN349">
        <v>293</v>
      </c>
    </row>
    <row r="350" spans="1:40" x14ac:dyDescent="0.25">
      <c r="A350" t="s">
        <v>407</v>
      </c>
      <c r="B350" t="s">
        <v>407</v>
      </c>
      <c r="C350" t="s">
        <v>407</v>
      </c>
      <c r="D350" t="s">
        <v>407</v>
      </c>
      <c r="E350" t="s">
        <v>407</v>
      </c>
      <c r="F350" t="s">
        <v>407</v>
      </c>
      <c r="G350" t="s">
        <v>407</v>
      </c>
      <c r="H350" t="s">
        <v>407</v>
      </c>
      <c r="I350" t="s">
        <v>407</v>
      </c>
      <c r="J350" t="s">
        <v>407</v>
      </c>
      <c r="K350" t="s">
        <v>407</v>
      </c>
      <c r="L350" t="s">
        <v>407</v>
      </c>
      <c r="M350" t="s">
        <v>407</v>
      </c>
      <c r="N350" t="s">
        <v>407</v>
      </c>
      <c r="O350" t="s">
        <v>407</v>
      </c>
      <c r="P350" t="s">
        <v>407</v>
      </c>
      <c r="Q350" t="s">
        <v>407</v>
      </c>
      <c r="R350" t="s">
        <v>407</v>
      </c>
      <c r="S350" t="s">
        <v>407</v>
      </c>
      <c r="T350" t="s">
        <v>407</v>
      </c>
      <c r="U350" t="s">
        <v>407</v>
      </c>
      <c r="V350" t="s">
        <v>407</v>
      </c>
      <c r="W350" t="s">
        <v>407</v>
      </c>
      <c r="X350" t="s">
        <v>407</v>
      </c>
      <c r="Y350" t="s">
        <v>407</v>
      </c>
      <c r="Z350" t="s">
        <v>407</v>
      </c>
      <c r="AA350" t="s">
        <v>407</v>
      </c>
      <c r="AB350" t="s">
        <v>407</v>
      </c>
      <c r="AC350" t="s">
        <v>1148</v>
      </c>
      <c r="AD350" t="s">
        <v>1147</v>
      </c>
      <c r="AE350">
        <v>10</v>
      </c>
      <c r="AF350">
        <v>9</v>
      </c>
      <c r="AH350" t="s">
        <v>411</v>
      </c>
      <c r="AJ350" t="s">
        <v>41</v>
      </c>
      <c r="AK350" t="s">
        <v>119</v>
      </c>
      <c r="AM350">
        <v>3776</v>
      </c>
      <c r="AN350">
        <v>2067</v>
      </c>
    </row>
    <row r="351" spans="1:40" x14ac:dyDescent="0.25">
      <c r="A351" t="s">
        <v>407</v>
      </c>
      <c r="B351" t="s">
        <v>407</v>
      </c>
      <c r="C351" t="s">
        <v>407</v>
      </c>
      <c r="D351" t="s">
        <v>407</v>
      </c>
      <c r="E351" t="s">
        <v>407</v>
      </c>
      <c r="F351" t="s">
        <v>407</v>
      </c>
      <c r="G351" t="s">
        <v>407</v>
      </c>
      <c r="H351" t="s">
        <v>407</v>
      </c>
      <c r="I351" t="s">
        <v>407</v>
      </c>
      <c r="J351" t="s">
        <v>407</v>
      </c>
      <c r="K351" t="s">
        <v>407</v>
      </c>
      <c r="L351" t="s">
        <v>407</v>
      </c>
      <c r="M351" t="s">
        <v>407</v>
      </c>
      <c r="N351" t="s">
        <v>407</v>
      </c>
      <c r="O351" t="s">
        <v>407</v>
      </c>
      <c r="P351" t="s">
        <v>407</v>
      </c>
      <c r="Q351" t="s">
        <v>407</v>
      </c>
      <c r="R351" t="s">
        <v>407</v>
      </c>
      <c r="S351" t="s">
        <v>407</v>
      </c>
      <c r="T351" t="s">
        <v>407</v>
      </c>
      <c r="U351" t="s">
        <v>407</v>
      </c>
      <c r="V351" t="s">
        <v>407</v>
      </c>
      <c r="W351" t="s">
        <v>407</v>
      </c>
      <c r="X351" t="s">
        <v>407</v>
      </c>
      <c r="Y351" t="s">
        <v>407</v>
      </c>
      <c r="Z351" t="s">
        <v>407</v>
      </c>
      <c r="AA351" t="s">
        <v>407</v>
      </c>
      <c r="AB351" t="s">
        <v>407</v>
      </c>
      <c r="AC351" t="s">
        <v>1148</v>
      </c>
      <c r="AD351" t="s">
        <v>1147</v>
      </c>
      <c r="AE351">
        <v>10</v>
      </c>
      <c r="AF351">
        <v>10</v>
      </c>
      <c r="AH351" t="s">
        <v>408</v>
      </c>
      <c r="AJ351" t="s">
        <v>37</v>
      </c>
      <c r="AK351" t="s">
        <v>115</v>
      </c>
      <c r="AM351">
        <v>3519</v>
      </c>
      <c r="AN351">
        <v>288</v>
      </c>
    </row>
    <row r="352" spans="1:40" x14ac:dyDescent="0.25">
      <c r="A352" t="s">
        <v>407</v>
      </c>
      <c r="B352" t="s">
        <v>407</v>
      </c>
      <c r="C352" t="s">
        <v>407</v>
      </c>
      <c r="D352" t="s">
        <v>407</v>
      </c>
      <c r="E352" t="s">
        <v>407</v>
      </c>
      <c r="F352" t="s">
        <v>407</v>
      </c>
      <c r="G352" t="s">
        <v>407</v>
      </c>
      <c r="H352" t="s">
        <v>407</v>
      </c>
      <c r="I352" t="s">
        <v>407</v>
      </c>
      <c r="J352" t="s">
        <v>407</v>
      </c>
      <c r="K352" t="s">
        <v>407</v>
      </c>
      <c r="L352" t="s">
        <v>407</v>
      </c>
      <c r="M352" t="s">
        <v>407</v>
      </c>
      <c r="N352" t="s">
        <v>407</v>
      </c>
      <c r="O352" t="s">
        <v>407</v>
      </c>
      <c r="P352" t="s">
        <v>407</v>
      </c>
      <c r="Q352" t="s">
        <v>407</v>
      </c>
      <c r="R352" t="s">
        <v>407</v>
      </c>
      <c r="S352" t="s">
        <v>407</v>
      </c>
      <c r="T352" t="s">
        <v>407</v>
      </c>
      <c r="U352" t="s">
        <v>407</v>
      </c>
      <c r="V352" t="s">
        <v>407</v>
      </c>
      <c r="W352" t="s">
        <v>407</v>
      </c>
      <c r="X352" t="s">
        <v>407</v>
      </c>
      <c r="Y352" t="s">
        <v>407</v>
      </c>
      <c r="Z352" t="s">
        <v>407</v>
      </c>
      <c r="AA352" t="s">
        <v>407</v>
      </c>
      <c r="AB352" t="s">
        <v>407</v>
      </c>
      <c r="AC352" t="s">
        <v>1150</v>
      </c>
      <c r="AD352" t="s">
        <v>1149</v>
      </c>
      <c r="AE352">
        <v>10</v>
      </c>
      <c r="AF352">
        <v>1</v>
      </c>
      <c r="AG352">
        <v>3</v>
      </c>
      <c r="AH352" t="s">
        <v>410</v>
      </c>
      <c r="AJ352" t="s">
        <v>40</v>
      </c>
      <c r="AK352" t="s">
        <v>118</v>
      </c>
      <c r="AM352">
        <v>1857</v>
      </c>
      <c r="AN352">
        <v>751</v>
      </c>
    </row>
    <row r="353" spans="1:40" x14ac:dyDescent="0.25">
      <c r="A353" t="s">
        <v>407</v>
      </c>
      <c r="B353" t="s">
        <v>407</v>
      </c>
      <c r="C353" t="s">
        <v>407</v>
      </c>
      <c r="D353" t="s">
        <v>407</v>
      </c>
      <c r="E353" t="s">
        <v>407</v>
      </c>
      <c r="F353" t="s">
        <v>407</v>
      </c>
      <c r="G353" t="s">
        <v>407</v>
      </c>
      <c r="H353" t="s">
        <v>407</v>
      </c>
      <c r="I353" t="s">
        <v>407</v>
      </c>
      <c r="J353" t="s">
        <v>407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407</v>
      </c>
      <c r="R353" t="s">
        <v>407</v>
      </c>
      <c r="S353" t="s">
        <v>407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407</v>
      </c>
      <c r="Z353" t="s">
        <v>407</v>
      </c>
      <c r="AA353" t="s">
        <v>407</v>
      </c>
      <c r="AB353" t="s">
        <v>407</v>
      </c>
      <c r="AC353" t="s">
        <v>1150</v>
      </c>
      <c r="AD353" t="s">
        <v>1149</v>
      </c>
      <c r="AE353">
        <v>10</v>
      </c>
      <c r="AF353">
        <v>2</v>
      </c>
      <c r="AH353" t="s">
        <v>408</v>
      </c>
      <c r="AJ353" t="s">
        <v>37</v>
      </c>
      <c r="AK353" t="s">
        <v>115</v>
      </c>
      <c r="AM353">
        <v>3470</v>
      </c>
      <c r="AN353">
        <v>437</v>
      </c>
    </row>
    <row r="354" spans="1:40" x14ac:dyDescent="0.25">
      <c r="A354" t="s">
        <v>407</v>
      </c>
      <c r="B354" t="s">
        <v>407</v>
      </c>
      <c r="C354" t="s">
        <v>407</v>
      </c>
      <c r="D354" t="s">
        <v>407</v>
      </c>
      <c r="E354" t="s">
        <v>407</v>
      </c>
      <c r="F354" t="s">
        <v>407</v>
      </c>
      <c r="G354" t="s">
        <v>407</v>
      </c>
      <c r="H354" t="s">
        <v>407</v>
      </c>
      <c r="I354" t="s">
        <v>407</v>
      </c>
      <c r="J354" t="s">
        <v>407</v>
      </c>
      <c r="K354" t="s">
        <v>407</v>
      </c>
      <c r="L354" t="s">
        <v>407</v>
      </c>
      <c r="M354" t="s">
        <v>407</v>
      </c>
      <c r="N354" t="s">
        <v>407</v>
      </c>
      <c r="O354" t="s">
        <v>407</v>
      </c>
      <c r="P354" t="s">
        <v>407</v>
      </c>
      <c r="Q354" t="s">
        <v>407</v>
      </c>
      <c r="R354" t="s">
        <v>407</v>
      </c>
      <c r="S354" t="s">
        <v>407</v>
      </c>
      <c r="T354" t="s">
        <v>407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1150</v>
      </c>
      <c r="AD354" t="s">
        <v>1149</v>
      </c>
      <c r="AE354">
        <v>10</v>
      </c>
      <c r="AF354">
        <v>3</v>
      </c>
      <c r="AG354">
        <v>1</v>
      </c>
      <c r="AH354" t="s">
        <v>412</v>
      </c>
      <c r="AJ354" t="s">
        <v>42</v>
      </c>
      <c r="AK354" t="s">
        <v>114</v>
      </c>
      <c r="AM354">
        <v>2195</v>
      </c>
      <c r="AN354">
        <v>621</v>
      </c>
    </row>
    <row r="355" spans="1:40" x14ac:dyDescent="0.25">
      <c r="A355" t="s">
        <v>407</v>
      </c>
      <c r="B355" t="s">
        <v>407</v>
      </c>
      <c r="C355" t="s">
        <v>407</v>
      </c>
      <c r="D355" t="s">
        <v>407</v>
      </c>
      <c r="E355" t="s">
        <v>407</v>
      </c>
      <c r="F355" t="s">
        <v>407</v>
      </c>
      <c r="G355" t="s">
        <v>407</v>
      </c>
      <c r="H355" t="s">
        <v>407</v>
      </c>
      <c r="I355" t="s">
        <v>407</v>
      </c>
      <c r="J355" t="s">
        <v>407</v>
      </c>
      <c r="K355" t="s">
        <v>407</v>
      </c>
      <c r="L355" t="s">
        <v>407</v>
      </c>
      <c r="M355" t="s">
        <v>407</v>
      </c>
      <c r="N355" t="s">
        <v>407</v>
      </c>
      <c r="O355" t="s">
        <v>407</v>
      </c>
      <c r="P355" t="s">
        <v>407</v>
      </c>
      <c r="Q355" t="s">
        <v>407</v>
      </c>
      <c r="R355" t="s">
        <v>407</v>
      </c>
      <c r="S355" t="s">
        <v>407</v>
      </c>
      <c r="T355" t="s">
        <v>407</v>
      </c>
      <c r="U355" t="s">
        <v>407</v>
      </c>
      <c r="V355" t="s">
        <v>407</v>
      </c>
      <c r="W355" t="s">
        <v>407</v>
      </c>
      <c r="X355" t="s">
        <v>407</v>
      </c>
      <c r="Y355" t="s">
        <v>407</v>
      </c>
      <c r="Z355" t="s">
        <v>407</v>
      </c>
      <c r="AA355" t="s">
        <v>407</v>
      </c>
      <c r="AB355" t="s">
        <v>407</v>
      </c>
      <c r="AC355" t="s">
        <v>1150</v>
      </c>
      <c r="AD355" t="s">
        <v>1149</v>
      </c>
      <c r="AE355">
        <v>10</v>
      </c>
      <c r="AF355">
        <v>4</v>
      </c>
      <c r="AG355">
        <v>3</v>
      </c>
      <c r="AH355" t="s">
        <v>410</v>
      </c>
      <c r="AJ355" t="s">
        <v>40</v>
      </c>
      <c r="AK355" t="s">
        <v>118</v>
      </c>
      <c r="AM355">
        <v>3050</v>
      </c>
      <c r="AN355">
        <v>626</v>
      </c>
    </row>
    <row r="356" spans="1:40" x14ac:dyDescent="0.25">
      <c r="A356" t="s">
        <v>407</v>
      </c>
      <c r="B356" t="s">
        <v>407</v>
      </c>
      <c r="C356" t="s">
        <v>407</v>
      </c>
      <c r="D356" t="s">
        <v>407</v>
      </c>
      <c r="E356" t="s">
        <v>407</v>
      </c>
      <c r="F356" t="s">
        <v>407</v>
      </c>
      <c r="G356" t="s">
        <v>407</v>
      </c>
      <c r="H356" t="s">
        <v>407</v>
      </c>
      <c r="I356" t="s">
        <v>407</v>
      </c>
      <c r="J356" t="s">
        <v>407</v>
      </c>
      <c r="K356" t="s">
        <v>407</v>
      </c>
      <c r="L356" t="s">
        <v>407</v>
      </c>
      <c r="M356" t="s">
        <v>407</v>
      </c>
      <c r="N356" t="s">
        <v>407</v>
      </c>
      <c r="O356" t="s">
        <v>407</v>
      </c>
      <c r="P356" t="s">
        <v>407</v>
      </c>
      <c r="Q356" t="s">
        <v>407</v>
      </c>
      <c r="R356" t="s">
        <v>407</v>
      </c>
      <c r="S356" t="s">
        <v>407</v>
      </c>
      <c r="T356" t="s">
        <v>407</v>
      </c>
      <c r="U356" t="s">
        <v>407</v>
      </c>
      <c r="V356" t="s">
        <v>407</v>
      </c>
      <c r="W356" t="s">
        <v>407</v>
      </c>
      <c r="X356" t="s">
        <v>407</v>
      </c>
      <c r="Y356" t="s">
        <v>407</v>
      </c>
      <c r="Z356" t="s">
        <v>407</v>
      </c>
      <c r="AA356" t="s">
        <v>407</v>
      </c>
      <c r="AB356" t="s">
        <v>407</v>
      </c>
      <c r="AC356" t="s">
        <v>1150</v>
      </c>
      <c r="AD356" t="s">
        <v>1149</v>
      </c>
      <c r="AE356">
        <v>10</v>
      </c>
      <c r="AF356">
        <v>5</v>
      </c>
      <c r="AH356" t="s">
        <v>411</v>
      </c>
      <c r="AJ356" t="s">
        <v>41</v>
      </c>
      <c r="AK356" t="s">
        <v>119</v>
      </c>
      <c r="AM356">
        <v>2554</v>
      </c>
      <c r="AN356">
        <v>2170</v>
      </c>
    </row>
    <row r="357" spans="1:40" x14ac:dyDescent="0.25">
      <c r="A357" t="s">
        <v>407</v>
      </c>
      <c r="B357" t="s">
        <v>407</v>
      </c>
      <c r="C357" t="s">
        <v>407</v>
      </c>
      <c r="D357" t="s">
        <v>407</v>
      </c>
      <c r="E357" t="s">
        <v>407</v>
      </c>
      <c r="F357" t="s">
        <v>407</v>
      </c>
      <c r="G357" t="s">
        <v>407</v>
      </c>
      <c r="H357" t="s">
        <v>407</v>
      </c>
      <c r="I357" t="s">
        <v>407</v>
      </c>
      <c r="J357" t="s">
        <v>407</v>
      </c>
      <c r="K357" t="s">
        <v>407</v>
      </c>
      <c r="L357" t="s">
        <v>407</v>
      </c>
      <c r="M357" t="s">
        <v>407</v>
      </c>
      <c r="N357" t="s">
        <v>407</v>
      </c>
      <c r="O357" t="s">
        <v>407</v>
      </c>
      <c r="P357" t="s">
        <v>407</v>
      </c>
      <c r="Q357" t="s">
        <v>407</v>
      </c>
      <c r="R357" t="s">
        <v>407</v>
      </c>
      <c r="S357" t="s">
        <v>407</v>
      </c>
      <c r="T357" t="s">
        <v>407</v>
      </c>
      <c r="U357" t="s">
        <v>407</v>
      </c>
      <c r="V357" t="s">
        <v>407</v>
      </c>
      <c r="W357" t="s">
        <v>407</v>
      </c>
      <c r="X357" t="s">
        <v>407</v>
      </c>
      <c r="Y357" t="s">
        <v>407</v>
      </c>
      <c r="Z357" t="s">
        <v>407</v>
      </c>
      <c r="AA357" t="s">
        <v>407</v>
      </c>
      <c r="AB357" t="s">
        <v>407</v>
      </c>
      <c r="AC357" t="s">
        <v>1150</v>
      </c>
      <c r="AD357" t="s">
        <v>1149</v>
      </c>
      <c r="AE357">
        <v>10</v>
      </c>
      <c r="AF357">
        <v>6</v>
      </c>
      <c r="AH357" t="s">
        <v>415</v>
      </c>
      <c r="AJ357" t="s">
        <v>44</v>
      </c>
      <c r="AK357" t="s">
        <v>120</v>
      </c>
      <c r="AM357">
        <v>2949</v>
      </c>
      <c r="AN357">
        <v>751</v>
      </c>
    </row>
    <row r="358" spans="1:40" x14ac:dyDescent="0.25">
      <c r="A358" t="s">
        <v>407</v>
      </c>
      <c r="B358" t="s">
        <v>407</v>
      </c>
      <c r="C358" t="s">
        <v>407</v>
      </c>
      <c r="D358" t="s">
        <v>407</v>
      </c>
      <c r="E358" t="s">
        <v>407</v>
      </c>
      <c r="F358" t="s">
        <v>407</v>
      </c>
      <c r="G358" t="s">
        <v>407</v>
      </c>
      <c r="H358" t="s">
        <v>407</v>
      </c>
      <c r="I358" t="s">
        <v>407</v>
      </c>
      <c r="J358" t="s">
        <v>407</v>
      </c>
      <c r="K358" t="s">
        <v>407</v>
      </c>
      <c r="L358" t="s">
        <v>407</v>
      </c>
      <c r="M358" t="s">
        <v>407</v>
      </c>
      <c r="N358" t="s">
        <v>407</v>
      </c>
      <c r="O358" t="s">
        <v>407</v>
      </c>
      <c r="P358" t="s">
        <v>407</v>
      </c>
      <c r="Q358" t="s">
        <v>407</v>
      </c>
      <c r="R358" t="s">
        <v>407</v>
      </c>
      <c r="S358" t="s">
        <v>407</v>
      </c>
      <c r="T358" t="s">
        <v>407</v>
      </c>
      <c r="U358" t="s">
        <v>407</v>
      </c>
      <c r="V358" t="s">
        <v>407</v>
      </c>
      <c r="W358" t="s">
        <v>407</v>
      </c>
      <c r="X358" t="s">
        <v>407</v>
      </c>
      <c r="Y358" t="s">
        <v>407</v>
      </c>
      <c r="Z358" t="s">
        <v>407</v>
      </c>
      <c r="AA358" t="s">
        <v>407</v>
      </c>
      <c r="AB358" t="s">
        <v>407</v>
      </c>
      <c r="AC358" t="s">
        <v>1150</v>
      </c>
      <c r="AD358" t="s">
        <v>1149</v>
      </c>
      <c r="AE358">
        <v>10</v>
      </c>
      <c r="AF358">
        <v>7</v>
      </c>
      <c r="AH358" t="s">
        <v>415</v>
      </c>
      <c r="AJ358" t="s">
        <v>44</v>
      </c>
      <c r="AK358" t="s">
        <v>120</v>
      </c>
      <c r="AM358">
        <v>2635</v>
      </c>
      <c r="AN358">
        <v>2515</v>
      </c>
    </row>
    <row r="359" spans="1:40" x14ac:dyDescent="0.25">
      <c r="A359" t="s">
        <v>407</v>
      </c>
      <c r="B359" t="s">
        <v>407</v>
      </c>
      <c r="C359" t="s">
        <v>407</v>
      </c>
      <c r="D359" t="s">
        <v>407</v>
      </c>
      <c r="E359" t="s">
        <v>407</v>
      </c>
      <c r="F359" t="s">
        <v>407</v>
      </c>
      <c r="G359" t="s">
        <v>407</v>
      </c>
      <c r="H359" t="s">
        <v>407</v>
      </c>
      <c r="I359" t="s">
        <v>407</v>
      </c>
      <c r="J359" t="s">
        <v>407</v>
      </c>
      <c r="K359" t="s">
        <v>407</v>
      </c>
      <c r="L359" t="s">
        <v>407</v>
      </c>
      <c r="M359" t="s">
        <v>407</v>
      </c>
      <c r="N359" t="s">
        <v>407</v>
      </c>
      <c r="O359" t="s">
        <v>407</v>
      </c>
      <c r="P359" t="s">
        <v>407</v>
      </c>
      <c r="Q359" t="s">
        <v>407</v>
      </c>
      <c r="R359" t="s">
        <v>407</v>
      </c>
      <c r="S359" t="s">
        <v>407</v>
      </c>
      <c r="T359" t="s">
        <v>407</v>
      </c>
      <c r="U359" t="s">
        <v>407</v>
      </c>
      <c r="V359" t="s">
        <v>407</v>
      </c>
      <c r="W359" t="s">
        <v>407</v>
      </c>
      <c r="X359" t="s">
        <v>407</v>
      </c>
      <c r="Y359" t="s">
        <v>407</v>
      </c>
      <c r="Z359" t="s">
        <v>407</v>
      </c>
      <c r="AA359" t="s">
        <v>407</v>
      </c>
      <c r="AB359" t="s">
        <v>407</v>
      </c>
      <c r="AC359" t="s">
        <v>1150</v>
      </c>
      <c r="AD359" t="s">
        <v>1149</v>
      </c>
      <c r="AE359">
        <v>10</v>
      </c>
      <c r="AF359">
        <v>8</v>
      </c>
      <c r="AG359">
        <v>3</v>
      </c>
      <c r="AH359" t="s">
        <v>410</v>
      </c>
      <c r="AJ359" t="s">
        <v>40</v>
      </c>
      <c r="AK359" t="s">
        <v>118</v>
      </c>
      <c r="AM359">
        <v>1237</v>
      </c>
      <c r="AN359">
        <v>968</v>
      </c>
    </row>
    <row r="360" spans="1:40" x14ac:dyDescent="0.25">
      <c r="A360" t="s">
        <v>407</v>
      </c>
      <c r="B360" t="s">
        <v>407</v>
      </c>
      <c r="C360" t="s">
        <v>407</v>
      </c>
      <c r="D360" t="s">
        <v>407</v>
      </c>
      <c r="E360" t="s">
        <v>407</v>
      </c>
      <c r="F360" t="s">
        <v>407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407</v>
      </c>
      <c r="M360" t="s">
        <v>407</v>
      </c>
      <c r="N360" t="s">
        <v>407</v>
      </c>
      <c r="O360" t="s">
        <v>407</v>
      </c>
      <c r="P360" t="s">
        <v>407</v>
      </c>
      <c r="Q360" t="s">
        <v>407</v>
      </c>
      <c r="R360" t="s">
        <v>407</v>
      </c>
      <c r="S360" t="s">
        <v>407</v>
      </c>
      <c r="T360" t="s">
        <v>407</v>
      </c>
      <c r="U360" t="s">
        <v>407</v>
      </c>
      <c r="V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407</v>
      </c>
      <c r="AB360" t="s">
        <v>407</v>
      </c>
      <c r="AC360" t="s">
        <v>1150</v>
      </c>
      <c r="AD360" t="s">
        <v>1149</v>
      </c>
      <c r="AE360">
        <v>10</v>
      </c>
      <c r="AF360">
        <v>9</v>
      </c>
      <c r="AH360" t="s">
        <v>411</v>
      </c>
      <c r="AJ360" t="s">
        <v>41</v>
      </c>
      <c r="AK360" t="s">
        <v>119</v>
      </c>
      <c r="AM360">
        <v>2635</v>
      </c>
      <c r="AN360">
        <v>2235</v>
      </c>
    </row>
    <row r="361" spans="1:40" x14ac:dyDescent="0.25">
      <c r="A361" t="s">
        <v>407</v>
      </c>
      <c r="B361" t="s">
        <v>407</v>
      </c>
      <c r="C361" t="s">
        <v>407</v>
      </c>
      <c r="D361" t="s">
        <v>407</v>
      </c>
      <c r="E361" t="s">
        <v>407</v>
      </c>
      <c r="F361" t="s">
        <v>407</v>
      </c>
      <c r="G361" t="s">
        <v>407</v>
      </c>
      <c r="H361" t="s">
        <v>407</v>
      </c>
      <c r="I361" t="s">
        <v>407</v>
      </c>
      <c r="J361" t="s">
        <v>407</v>
      </c>
      <c r="K361" t="s">
        <v>407</v>
      </c>
      <c r="L361" t="s">
        <v>407</v>
      </c>
      <c r="M361" t="s">
        <v>407</v>
      </c>
      <c r="N361" t="s">
        <v>407</v>
      </c>
      <c r="O361" t="s">
        <v>407</v>
      </c>
      <c r="P361" t="s">
        <v>407</v>
      </c>
      <c r="Q361" t="s">
        <v>407</v>
      </c>
      <c r="R361" t="s">
        <v>407</v>
      </c>
      <c r="S361" t="s">
        <v>407</v>
      </c>
      <c r="T361" t="s">
        <v>407</v>
      </c>
      <c r="U361" t="s">
        <v>407</v>
      </c>
      <c r="V361" t="s">
        <v>407</v>
      </c>
      <c r="W361" t="s">
        <v>407</v>
      </c>
      <c r="X361" t="s">
        <v>407</v>
      </c>
      <c r="Y361" t="s">
        <v>407</v>
      </c>
      <c r="Z361" t="s">
        <v>407</v>
      </c>
      <c r="AA361" t="s">
        <v>407</v>
      </c>
      <c r="AB361" t="s">
        <v>407</v>
      </c>
      <c r="AC361" t="s">
        <v>1150</v>
      </c>
      <c r="AD361" t="s">
        <v>1149</v>
      </c>
      <c r="AE361">
        <v>10</v>
      </c>
      <c r="AF361">
        <v>10</v>
      </c>
      <c r="AH361" t="s">
        <v>416</v>
      </c>
      <c r="AJ361" t="s">
        <v>46</v>
      </c>
      <c r="AK361" t="s">
        <v>115</v>
      </c>
      <c r="AM361">
        <v>2358</v>
      </c>
      <c r="AN361">
        <v>3401</v>
      </c>
    </row>
    <row r="362" spans="1:40" x14ac:dyDescent="0.25">
      <c r="A362" t="s">
        <v>407</v>
      </c>
      <c r="B362" t="s">
        <v>407</v>
      </c>
      <c r="C362" t="s">
        <v>407</v>
      </c>
      <c r="D362" t="s">
        <v>407</v>
      </c>
      <c r="E362" t="s">
        <v>407</v>
      </c>
      <c r="F362" t="s">
        <v>407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407</v>
      </c>
      <c r="M362" t="s">
        <v>407</v>
      </c>
      <c r="N362" t="s">
        <v>407</v>
      </c>
      <c r="O362" t="s">
        <v>407</v>
      </c>
      <c r="P362" t="s">
        <v>407</v>
      </c>
      <c r="Q362" t="s">
        <v>407</v>
      </c>
      <c r="R362" t="s">
        <v>407</v>
      </c>
      <c r="S362" t="s">
        <v>407</v>
      </c>
      <c r="T362" t="s">
        <v>407</v>
      </c>
      <c r="U362" t="s">
        <v>407</v>
      </c>
      <c r="V362" t="s">
        <v>407</v>
      </c>
      <c r="W362" t="s">
        <v>407</v>
      </c>
      <c r="X362" t="s">
        <v>407</v>
      </c>
      <c r="Y362" t="s">
        <v>407</v>
      </c>
      <c r="Z362" t="s">
        <v>407</v>
      </c>
      <c r="AA362" t="s">
        <v>407</v>
      </c>
      <c r="AB362" t="s">
        <v>407</v>
      </c>
      <c r="AC362" t="s">
        <v>1152</v>
      </c>
      <c r="AD362" t="s">
        <v>1151</v>
      </c>
      <c r="AE362">
        <v>10</v>
      </c>
      <c r="AF362">
        <v>1</v>
      </c>
      <c r="AG362">
        <v>3</v>
      </c>
      <c r="AH362" t="s">
        <v>410</v>
      </c>
      <c r="AJ362" t="s">
        <v>40</v>
      </c>
      <c r="AK362" t="s">
        <v>118</v>
      </c>
      <c r="AM362">
        <v>1554</v>
      </c>
      <c r="AN362">
        <v>185</v>
      </c>
    </row>
    <row r="363" spans="1:40" x14ac:dyDescent="0.25">
      <c r="A363" t="s">
        <v>407</v>
      </c>
      <c r="B363" t="s">
        <v>407</v>
      </c>
      <c r="C363" t="s">
        <v>407</v>
      </c>
      <c r="D363" t="s">
        <v>407</v>
      </c>
      <c r="E363" t="s">
        <v>407</v>
      </c>
      <c r="F363" t="s">
        <v>407</v>
      </c>
      <c r="G363" t="s">
        <v>407</v>
      </c>
      <c r="H363" t="s">
        <v>407</v>
      </c>
      <c r="I363" t="s">
        <v>407</v>
      </c>
      <c r="J363" t="s">
        <v>407</v>
      </c>
      <c r="K363" t="s">
        <v>407</v>
      </c>
      <c r="L363" t="s">
        <v>407</v>
      </c>
      <c r="M363" t="s">
        <v>407</v>
      </c>
      <c r="N363" t="s">
        <v>407</v>
      </c>
      <c r="O363" t="s">
        <v>407</v>
      </c>
      <c r="P363" t="s">
        <v>407</v>
      </c>
      <c r="Q363" t="s">
        <v>407</v>
      </c>
      <c r="R363" t="s">
        <v>407</v>
      </c>
      <c r="S363" t="s">
        <v>407</v>
      </c>
      <c r="T363" t="s">
        <v>407</v>
      </c>
      <c r="U363" t="s">
        <v>407</v>
      </c>
      <c r="V363" t="s">
        <v>407</v>
      </c>
      <c r="W363" t="s">
        <v>407</v>
      </c>
      <c r="X363" t="s">
        <v>407</v>
      </c>
      <c r="Y363" t="s">
        <v>407</v>
      </c>
      <c r="Z363" t="s">
        <v>407</v>
      </c>
      <c r="AA363" t="s">
        <v>407</v>
      </c>
      <c r="AB363" t="s">
        <v>407</v>
      </c>
      <c r="AC363" t="s">
        <v>1152</v>
      </c>
      <c r="AD363" t="s">
        <v>1151</v>
      </c>
      <c r="AE363">
        <v>10</v>
      </c>
      <c r="AF363">
        <v>2</v>
      </c>
      <c r="AH363" t="s">
        <v>411</v>
      </c>
      <c r="AJ363" t="s">
        <v>41</v>
      </c>
      <c r="AK363" t="s">
        <v>119</v>
      </c>
      <c r="AM363">
        <v>2258</v>
      </c>
      <c r="AN363">
        <v>2212</v>
      </c>
    </row>
    <row r="364" spans="1:40" x14ac:dyDescent="0.25">
      <c r="A364" t="s">
        <v>407</v>
      </c>
      <c r="B364" t="s">
        <v>407</v>
      </c>
      <c r="C364" t="s">
        <v>407</v>
      </c>
      <c r="D364" t="s">
        <v>407</v>
      </c>
      <c r="E364" t="s">
        <v>407</v>
      </c>
      <c r="F364" t="s">
        <v>407</v>
      </c>
      <c r="G364" t="s">
        <v>407</v>
      </c>
      <c r="H364" t="s">
        <v>407</v>
      </c>
      <c r="I364" t="s">
        <v>407</v>
      </c>
      <c r="J364" t="s">
        <v>407</v>
      </c>
      <c r="K364" t="s">
        <v>407</v>
      </c>
      <c r="L364" t="s">
        <v>407</v>
      </c>
      <c r="M364" t="s">
        <v>407</v>
      </c>
      <c r="N364" t="s">
        <v>407</v>
      </c>
      <c r="O364" t="s">
        <v>407</v>
      </c>
      <c r="P364" t="s">
        <v>407</v>
      </c>
      <c r="Q364" t="s">
        <v>407</v>
      </c>
      <c r="R364" t="s">
        <v>407</v>
      </c>
      <c r="S364" t="s">
        <v>407</v>
      </c>
      <c r="T364" t="s">
        <v>407</v>
      </c>
      <c r="U364" t="s">
        <v>407</v>
      </c>
      <c r="V364" t="s">
        <v>407</v>
      </c>
      <c r="W364" t="s">
        <v>407</v>
      </c>
      <c r="X364" t="s">
        <v>407</v>
      </c>
      <c r="Y364" t="s">
        <v>407</v>
      </c>
      <c r="Z364" t="s">
        <v>407</v>
      </c>
      <c r="AA364" t="s">
        <v>407</v>
      </c>
      <c r="AB364" t="s">
        <v>407</v>
      </c>
      <c r="AC364" t="s">
        <v>1152</v>
      </c>
      <c r="AD364" t="s">
        <v>1151</v>
      </c>
      <c r="AE364">
        <v>10</v>
      </c>
      <c r="AF364">
        <v>3</v>
      </c>
      <c r="AH364" t="s">
        <v>411</v>
      </c>
      <c r="AJ364" t="s">
        <v>41</v>
      </c>
      <c r="AK364" t="s">
        <v>119</v>
      </c>
      <c r="AM364">
        <v>1810</v>
      </c>
      <c r="AN364">
        <v>3081</v>
      </c>
    </row>
    <row r="365" spans="1:40" x14ac:dyDescent="0.25">
      <c r="A365" t="s">
        <v>407</v>
      </c>
      <c r="B365" t="s">
        <v>407</v>
      </c>
      <c r="C365" t="s">
        <v>407</v>
      </c>
      <c r="D365" t="s">
        <v>407</v>
      </c>
      <c r="E365" t="s">
        <v>407</v>
      </c>
      <c r="F365" t="s">
        <v>407</v>
      </c>
      <c r="G365" t="s">
        <v>407</v>
      </c>
      <c r="H365" t="s">
        <v>407</v>
      </c>
      <c r="I365" t="s">
        <v>407</v>
      </c>
      <c r="J365" t="s">
        <v>407</v>
      </c>
      <c r="K365" t="s">
        <v>407</v>
      </c>
      <c r="L365" t="s">
        <v>407</v>
      </c>
      <c r="M365" t="s">
        <v>407</v>
      </c>
      <c r="N365" t="s">
        <v>407</v>
      </c>
      <c r="O365" t="s">
        <v>407</v>
      </c>
      <c r="P365" t="s">
        <v>407</v>
      </c>
      <c r="Q365" t="s">
        <v>407</v>
      </c>
      <c r="R365" t="s">
        <v>407</v>
      </c>
      <c r="S365" t="s">
        <v>407</v>
      </c>
      <c r="T365" t="s">
        <v>407</v>
      </c>
      <c r="U365" t="s">
        <v>407</v>
      </c>
      <c r="V365" t="s">
        <v>407</v>
      </c>
      <c r="W365" t="s">
        <v>407</v>
      </c>
      <c r="X365" t="s">
        <v>407</v>
      </c>
      <c r="Y365" t="s">
        <v>407</v>
      </c>
      <c r="Z365" t="s">
        <v>407</v>
      </c>
      <c r="AA365" t="s">
        <v>407</v>
      </c>
      <c r="AB365" t="s">
        <v>407</v>
      </c>
      <c r="AC365" t="s">
        <v>1152</v>
      </c>
      <c r="AD365" t="s">
        <v>1151</v>
      </c>
      <c r="AE365">
        <v>10</v>
      </c>
      <c r="AF365">
        <v>4</v>
      </c>
      <c r="AH365" t="s">
        <v>408</v>
      </c>
      <c r="AJ365" t="s">
        <v>37</v>
      </c>
      <c r="AK365" t="s">
        <v>115</v>
      </c>
      <c r="AM365">
        <v>3453</v>
      </c>
      <c r="AN365">
        <v>2448</v>
      </c>
    </row>
    <row r="366" spans="1:40" x14ac:dyDescent="0.25">
      <c r="A366" t="s">
        <v>407</v>
      </c>
      <c r="B366" t="s">
        <v>407</v>
      </c>
      <c r="C366" t="s">
        <v>407</v>
      </c>
      <c r="D366" t="s">
        <v>407</v>
      </c>
      <c r="E366" t="s">
        <v>407</v>
      </c>
      <c r="F366" t="s">
        <v>407</v>
      </c>
      <c r="G366" t="s">
        <v>407</v>
      </c>
      <c r="H366" t="s">
        <v>407</v>
      </c>
      <c r="I366" t="s">
        <v>407</v>
      </c>
      <c r="J366" t="s">
        <v>407</v>
      </c>
      <c r="K366" t="s">
        <v>407</v>
      </c>
      <c r="L366" t="s">
        <v>407</v>
      </c>
      <c r="M366" t="s">
        <v>407</v>
      </c>
      <c r="N366" t="s">
        <v>407</v>
      </c>
      <c r="O366" t="s">
        <v>407</v>
      </c>
      <c r="P366" t="s">
        <v>407</v>
      </c>
      <c r="Q366" t="s">
        <v>407</v>
      </c>
      <c r="R366" t="s">
        <v>407</v>
      </c>
      <c r="S366" t="s">
        <v>407</v>
      </c>
      <c r="T366" t="s">
        <v>407</v>
      </c>
      <c r="U366" t="s">
        <v>407</v>
      </c>
      <c r="V366" t="s">
        <v>407</v>
      </c>
      <c r="W366" t="s">
        <v>407</v>
      </c>
      <c r="X366" t="s">
        <v>407</v>
      </c>
      <c r="Y366" t="s">
        <v>407</v>
      </c>
      <c r="Z366" t="s">
        <v>407</v>
      </c>
      <c r="AA366" t="s">
        <v>407</v>
      </c>
      <c r="AB366" t="s">
        <v>407</v>
      </c>
      <c r="AC366" t="s">
        <v>1152</v>
      </c>
      <c r="AD366" t="s">
        <v>1151</v>
      </c>
      <c r="AE366">
        <v>10</v>
      </c>
      <c r="AF366">
        <v>5</v>
      </c>
      <c r="AH366" t="s">
        <v>411</v>
      </c>
      <c r="AJ366" t="s">
        <v>41</v>
      </c>
      <c r="AK366" t="s">
        <v>119</v>
      </c>
      <c r="AM366">
        <v>1123</v>
      </c>
      <c r="AN366">
        <v>1364</v>
      </c>
    </row>
    <row r="367" spans="1:40" x14ac:dyDescent="0.25">
      <c r="A367" t="s">
        <v>407</v>
      </c>
      <c r="B367" t="s">
        <v>407</v>
      </c>
      <c r="C367" t="s">
        <v>407</v>
      </c>
      <c r="D367" t="s">
        <v>407</v>
      </c>
      <c r="E367" t="s">
        <v>407</v>
      </c>
      <c r="F367" t="s">
        <v>407</v>
      </c>
      <c r="G367" t="s">
        <v>407</v>
      </c>
      <c r="H367" t="s">
        <v>407</v>
      </c>
      <c r="I367" t="s">
        <v>407</v>
      </c>
      <c r="J367" t="s">
        <v>407</v>
      </c>
      <c r="K367" t="s">
        <v>407</v>
      </c>
      <c r="L367" t="s">
        <v>407</v>
      </c>
      <c r="M367" t="s">
        <v>407</v>
      </c>
      <c r="N367" t="s">
        <v>407</v>
      </c>
      <c r="O367" t="s">
        <v>407</v>
      </c>
      <c r="P367" t="s">
        <v>407</v>
      </c>
      <c r="Q367" t="s">
        <v>407</v>
      </c>
      <c r="R367" t="s">
        <v>407</v>
      </c>
      <c r="S367" t="s">
        <v>407</v>
      </c>
      <c r="T367" t="s">
        <v>407</v>
      </c>
      <c r="U367" t="s">
        <v>407</v>
      </c>
      <c r="V367" t="s">
        <v>407</v>
      </c>
      <c r="W367" t="s">
        <v>407</v>
      </c>
      <c r="X367" t="s">
        <v>407</v>
      </c>
      <c r="Y367" t="s">
        <v>407</v>
      </c>
      <c r="Z367" t="s">
        <v>407</v>
      </c>
      <c r="AA367" t="s">
        <v>407</v>
      </c>
      <c r="AB367" t="s">
        <v>407</v>
      </c>
      <c r="AC367" t="s">
        <v>1152</v>
      </c>
      <c r="AD367" t="s">
        <v>1151</v>
      </c>
      <c r="AE367">
        <v>10</v>
      </c>
      <c r="AF367">
        <v>6</v>
      </c>
      <c r="AH367" t="s">
        <v>408</v>
      </c>
      <c r="AJ367" t="s">
        <v>37</v>
      </c>
      <c r="AK367" t="s">
        <v>115</v>
      </c>
      <c r="AM367">
        <v>2617</v>
      </c>
      <c r="AN367">
        <v>2112</v>
      </c>
    </row>
    <row r="368" spans="1:40" x14ac:dyDescent="0.25">
      <c r="A368" t="s">
        <v>407</v>
      </c>
      <c r="B368" t="s">
        <v>407</v>
      </c>
      <c r="C368" t="s">
        <v>407</v>
      </c>
      <c r="D368" t="s">
        <v>407</v>
      </c>
      <c r="E368" t="s">
        <v>407</v>
      </c>
      <c r="F368" t="s">
        <v>407</v>
      </c>
      <c r="G368" t="s">
        <v>407</v>
      </c>
      <c r="H368" t="s">
        <v>407</v>
      </c>
      <c r="I368" t="s">
        <v>407</v>
      </c>
      <c r="J368" t="s">
        <v>407</v>
      </c>
      <c r="K368" t="s">
        <v>407</v>
      </c>
      <c r="L368" t="s">
        <v>407</v>
      </c>
      <c r="M368" t="s">
        <v>407</v>
      </c>
      <c r="N368" t="s">
        <v>407</v>
      </c>
      <c r="O368" t="s">
        <v>407</v>
      </c>
      <c r="P368" t="s">
        <v>407</v>
      </c>
      <c r="Q368" t="s">
        <v>407</v>
      </c>
      <c r="R368" t="s">
        <v>407</v>
      </c>
      <c r="S368" t="s">
        <v>407</v>
      </c>
      <c r="T368" t="s">
        <v>407</v>
      </c>
      <c r="U368" t="s">
        <v>407</v>
      </c>
      <c r="V368" t="s">
        <v>407</v>
      </c>
      <c r="W368" t="s">
        <v>407</v>
      </c>
      <c r="X368" t="s">
        <v>407</v>
      </c>
      <c r="Y368" t="s">
        <v>407</v>
      </c>
      <c r="Z368" t="s">
        <v>407</v>
      </c>
      <c r="AA368" t="s">
        <v>407</v>
      </c>
      <c r="AB368" t="s">
        <v>407</v>
      </c>
      <c r="AC368" t="s">
        <v>1152</v>
      </c>
      <c r="AD368" t="s">
        <v>1151</v>
      </c>
      <c r="AE368">
        <v>10</v>
      </c>
      <c r="AF368">
        <v>7</v>
      </c>
      <c r="AG368">
        <v>3</v>
      </c>
      <c r="AH368" t="s">
        <v>410</v>
      </c>
      <c r="AJ368" t="s">
        <v>40</v>
      </c>
      <c r="AK368" t="s">
        <v>118</v>
      </c>
      <c r="AM368">
        <v>4100</v>
      </c>
      <c r="AN368">
        <v>1744</v>
      </c>
    </row>
    <row r="369" spans="1:40" x14ac:dyDescent="0.25">
      <c r="A369" t="s">
        <v>407</v>
      </c>
      <c r="B369" t="s">
        <v>407</v>
      </c>
      <c r="C369" t="s">
        <v>407</v>
      </c>
      <c r="D369" t="s">
        <v>407</v>
      </c>
      <c r="E369" t="s">
        <v>407</v>
      </c>
      <c r="F369" t="s">
        <v>407</v>
      </c>
      <c r="G369" t="s">
        <v>407</v>
      </c>
      <c r="H369" t="s">
        <v>407</v>
      </c>
      <c r="I369" t="s">
        <v>407</v>
      </c>
      <c r="J369" t="s">
        <v>407</v>
      </c>
      <c r="K369" t="s">
        <v>407</v>
      </c>
      <c r="L369" t="s">
        <v>407</v>
      </c>
      <c r="M369" t="s">
        <v>407</v>
      </c>
      <c r="N369" t="s">
        <v>407</v>
      </c>
      <c r="O369" t="s">
        <v>407</v>
      </c>
      <c r="P369" t="s">
        <v>407</v>
      </c>
      <c r="Q369" t="s">
        <v>407</v>
      </c>
      <c r="R369" t="s">
        <v>407</v>
      </c>
      <c r="S369" t="s">
        <v>407</v>
      </c>
      <c r="T369" t="s">
        <v>407</v>
      </c>
      <c r="U369" t="s">
        <v>407</v>
      </c>
      <c r="V369" t="s">
        <v>407</v>
      </c>
      <c r="W369" t="s">
        <v>407</v>
      </c>
      <c r="X369" t="s">
        <v>407</v>
      </c>
      <c r="Y369" t="s">
        <v>407</v>
      </c>
      <c r="Z369" t="s">
        <v>407</v>
      </c>
      <c r="AA369" t="s">
        <v>407</v>
      </c>
      <c r="AB369" t="s">
        <v>407</v>
      </c>
      <c r="AC369" t="s">
        <v>1152</v>
      </c>
      <c r="AD369" t="s">
        <v>1151</v>
      </c>
      <c r="AE369">
        <v>10</v>
      </c>
      <c r="AF369">
        <v>8</v>
      </c>
      <c r="AH369" t="s">
        <v>408</v>
      </c>
      <c r="AJ369" t="s">
        <v>37</v>
      </c>
      <c r="AK369" t="s">
        <v>115</v>
      </c>
      <c r="AM369">
        <v>3706</v>
      </c>
      <c r="AN369">
        <v>1970</v>
      </c>
    </row>
    <row r="370" spans="1:40" x14ac:dyDescent="0.25">
      <c r="A370" t="s">
        <v>407</v>
      </c>
      <c r="B370" t="s">
        <v>407</v>
      </c>
      <c r="C370" t="s">
        <v>407</v>
      </c>
      <c r="D370" t="s">
        <v>407</v>
      </c>
      <c r="E370" t="s">
        <v>407</v>
      </c>
      <c r="F370" t="s">
        <v>407</v>
      </c>
      <c r="G370" t="s">
        <v>407</v>
      </c>
      <c r="H370" t="s">
        <v>407</v>
      </c>
      <c r="I370" t="s">
        <v>407</v>
      </c>
      <c r="J370" t="s">
        <v>407</v>
      </c>
      <c r="K370" t="s">
        <v>407</v>
      </c>
      <c r="L370" t="s">
        <v>407</v>
      </c>
      <c r="M370" t="s">
        <v>407</v>
      </c>
      <c r="N370" t="s">
        <v>407</v>
      </c>
      <c r="O370" t="s">
        <v>407</v>
      </c>
      <c r="P370" t="s">
        <v>407</v>
      </c>
      <c r="Q370" t="s">
        <v>407</v>
      </c>
      <c r="R370" t="s">
        <v>407</v>
      </c>
      <c r="S370" t="s">
        <v>407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407</v>
      </c>
      <c r="AA370" t="s">
        <v>407</v>
      </c>
      <c r="AB370" t="s">
        <v>407</v>
      </c>
      <c r="AC370" t="s">
        <v>1152</v>
      </c>
      <c r="AD370" t="s">
        <v>1151</v>
      </c>
      <c r="AE370">
        <v>10</v>
      </c>
      <c r="AF370">
        <v>9</v>
      </c>
      <c r="AH370" t="s">
        <v>416</v>
      </c>
      <c r="AJ370" t="s">
        <v>46</v>
      </c>
      <c r="AK370" t="s">
        <v>115</v>
      </c>
      <c r="AM370">
        <v>3331</v>
      </c>
      <c r="AN370">
        <v>777</v>
      </c>
    </row>
    <row r="371" spans="1:40" x14ac:dyDescent="0.25">
      <c r="A371" t="s">
        <v>407</v>
      </c>
      <c r="B371" t="s">
        <v>407</v>
      </c>
      <c r="C371" t="s">
        <v>407</v>
      </c>
      <c r="D371" t="s">
        <v>407</v>
      </c>
      <c r="E371" t="s">
        <v>407</v>
      </c>
      <c r="F371" t="s">
        <v>407</v>
      </c>
      <c r="G371" t="s">
        <v>407</v>
      </c>
      <c r="H371" t="s">
        <v>407</v>
      </c>
      <c r="I371" t="s">
        <v>407</v>
      </c>
      <c r="J371" t="s">
        <v>407</v>
      </c>
      <c r="K371" t="s">
        <v>407</v>
      </c>
      <c r="L371" t="s">
        <v>407</v>
      </c>
      <c r="M371" t="s">
        <v>407</v>
      </c>
      <c r="N371" t="s">
        <v>407</v>
      </c>
      <c r="O371" t="s">
        <v>407</v>
      </c>
      <c r="P371" t="s">
        <v>407</v>
      </c>
      <c r="Q371" t="s">
        <v>407</v>
      </c>
      <c r="R371" t="s">
        <v>407</v>
      </c>
      <c r="S371" t="s">
        <v>407</v>
      </c>
      <c r="T371" t="s">
        <v>407</v>
      </c>
      <c r="U371" t="s">
        <v>407</v>
      </c>
      <c r="V371" t="s">
        <v>407</v>
      </c>
      <c r="W371" t="s">
        <v>407</v>
      </c>
      <c r="X371" t="s">
        <v>407</v>
      </c>
      <c r="Y371" t="s">
        <v>407</v>
      </c>
      <c r="Z371" t="s">
        <v>407</v>
      </c>
      <c r="AA371" t="s">
        <v>407</v>
      </c>
      <c r="AB371" t="s">
        <v>407</v>
      </c>
      <c r="AC371" t="s">
        <v>1152</v>
      </c>
      <c r="AD371" t="s">
        <v>1151</v>
      </c>
      <c r="AE371">
        <v>10</v>
      </c>
      <c r="AF371">
        <v>10</v>
      </c>
      <c r="AG371">
        <v>3</v>
      </c>
      <c r="AH371" t="s">
        <v>410</v>
      </c>
      <c r="AJ371" t="s">
        <v>40</v>
      </c>
      <c r="AK371" t="s">
        <v>118</v>
      </c>
      <c r="AM371">
        <v>4048</v>
      </c>
      <c r="AN371">
        <v>182</v>
      </c>
    </row>
    <row r="372" spans="1:40" x14ac:dyDescent="0.25">
      <c r="A372" t="s">
        <v>407</v>
      </c>
      <c r="B372" t="s">
        <v>407</v>
      </c>
      <c r="C372" t="s">
        <v>407</v>
      </c>
      <c r="D372" t="s">
        <v>407</v>
      </c>
      <c r="E372" t="s">
        <v>407</v>
      </c>
      <c r="F372" t="s">
        <v>407</v>
      </c>
      <c r="G372" t="s">
        <v>407</v>
      </c>
      <c r="H372" t="s">
        <v>407</v>
      </c>
      <c r="I372" t="s">
        <v>407</v>
      </c>
      <c r="J372" t="s">
        <v>407</v>
      </c>
      <c r="K372" t="s">
        <v>407</v>
      </c>
      <c r="L372" t="s">
        <v>407</v>
      </c>
      <c r="M372" t="s">
        <v>407</v>
      </c>
      <c r="N372" t="s">
        <v>407</v>
      </c>
      <c r="O372" t="s">
        <v>407</v>
      </c>
      <c r="P372" t="s">
        <v>407</v>
      </c>
      <c r="Q372" t="s">
        <v>407</v>
      </c>
      <c r="R372" t="s">
        <v>407</v>
      </c>
      <c r="S372" t="s">
        <v>407</v>
      </c>
      <c r="T372" t="s">
        <v>407</v>
      </c>
      <c r="U372" t="s">
        <v>407</v>
      </c>
      <c r="V372" t="s">
        <v>407</v>
      </c>
      <c r="W372" t="s">
        <v>407</v>
      </c>
      <c r="X372" t="s">
        <v>407</v>
      </c>
      <c r="Y372" t="s">
        <v>407</v>
      </c>
      <c r="Z372" t="s">
        <v>407</v>
      </c>
      <c r="AA372" t="s">
        <v>407</v>
      </c>
      <c r="AB372" t="s">
        <v>407</v>
      </c>
      <c r="AC372" t="s">
        <v>1154</v>
      </c>
      <c r="AD372" t="s">
        <v>1153</v>
      </c>
      <c r="AE372">
        <v>10</v>
      </c>
      <c r="AF372">
        <v>1</v>
      </c>
      <c r="AH372" t="s">
        <v>408</v>
      </c>
      <c r="AJ372" t="s">
        <v>37</v>
      </c>
      <c r="AK372" t="s">
        <v>115</v>
      </c>
      <c r="AM372">
        <v>1604</v>
      </c>
      <c r="AN372">
        <v>2655</v>
      </c>
    </row>
    <row r="373" spans="1:40" x14ac:dyDescent="0.25">
      <c r="A373" t="s">
        <v>407</v>
      </c>
      <c r="B373" t="s">
        <v>407</v>
      </c>
      <c r="C373" t="s">
        <v>407</v>
      </c>
      <c r="D373" t="s">
        <v>407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407</v>
      </c>
      <c r="M373" t="s">
        <v>407</v>
      </c>
      <c r="N373" t="s">
        <v>407</v>
      </c>
      <c r="O373" t="s">
        <v>407</v>
      </c>
      <c r="P373" t="s">
        <v>407</v>
      </c>
      <c r="Q373" t="s">
        <v>407</v>
      </c>
      <c r="R373" t="s">
        <v>407</v>
      </c>
      <c r="S373" t="s">
        <v>407</v>
      </c>
      <c r="T373" t="s">
        <v>407</v>
      </c>
      <c r="U373" t="s">
        <v>407</v>
      </c>
      <c r="V373" t="s">
        <v>407</v>
      </c>
      <c r="W373" t="s">
        <v>407</v>
      </c>
      <c r="X373" t="s">
        <v>407</v>
      </c>
      <c r="Y373" t="s">
        <v>407</v>
      </c>
      <c r="Z373" t="s">
        <v>407</v>
      </c>
      <c r="AA373" t="s">
        <v>407</v>
      </c>
      <c r="AB373" t="s">
        <v>407</v>
      </c>
      <c r="AC373" t="s">
        <v>1154</v>
      </c>
      <c r="AD373" t="s">
        <v>1153</v>
      </c>
      <c r="AE373">
        <v>10</v>
      </c>
      <c r="AF373">
        <v>2</v>
      </c>
      <c r="AH373" t="s">
        <v>411</v>
      </c>
      <c r="AJ373" t="s">
        <v>41</v>
      </c>
      <c r="AK373" t="s">
        <v>119</v>
      </c>
      <c r="AM373">
        <v>3446</v>
      </c>
      <c r="AN373">
        <v>452</v>
      </c>
    </row>
    <row r="374" spans="1:40" x14ac:dyDescent="0.25">
      <c r="A374" t="s">
        <v>407</v>
      </c>
      <c r="B374" t="s">
        <v>407</v>
      </c>
      <c r="C374" t="s">
        <v>407</v>
      </c>
      <c r="D374" t="s">
        <v>407</v>
      </c>
      <c r="E374" t="s">
        <v>407</v>
      </c>
      <c r="F374" t="s">
        <v>407</v>
      </c>
      <c r="G374" t="s">
        <v>407</v>
      </c>
      <c r="H374" t="s">
        <v>407</v>
      </c>
      <c r="I374" t="s">
        <v>407</v>
      </c>
      <c r="J374" t="s">
        <v>407</v>
      </c>
      <c r="K374" t="s">
        <v>407</v>
      </c>
      <c r="L374" t="s">
        <v>407</v>
      </c>
      <c r="M374" t="s">
        <v>407</v>
      </c>
      <c r="N374" t="s">
        <v>407</v>
      </c>
      <c r="O374" t="s">
        <v>407</v>
      </c>
      <c r="P374" t="s">
        <v>407</v>
      </c>
      <c r="Q374" t="s">
        <v>407</v>
      </c>
      <c r="R374" t="s">
        <v>407</v>
      </c>
      <c r="S374" t="s">
        <v>407</v>
      </c>
      <c r="T374" t="s">
        <v>407</v>
      </c>
      <c r="U374" t="s">
        <v>407</v>
      </c>
      <c r="V374" t="s">
        <v>407</v>
      </c>
      <c r="W374" t="s">
        <v>407</v>
      </c>
      <c r="X374" t="s">
        <v>407</v>
      </c>
      <c r="Y374" t="s">
        <v>407</v>
      </c>
      <c r="Z374" t="s">
        <v>407</v>
      </c>
      <c r="AA374" t="s">
        <v>407</v>
      </c>
      <c r="AB374" t="s">
        <v>407</v>
      </c>
      <c r="AC374" t="s">
        <v>1154</v>
      </c>
      <c r="AD374" t="s">
        <v>1153</v>
      </c>
      <c r="AE374">
        <v>10</v>
      </c>
      <c r="AF374">
        <v>3</v>
      </c>
      <c r="AG374">
        <v>3</v>
      </c>
      <c r="AH374" t="s">
        <v>410</v>
      </c>
      <c r="AJ374" t="s">
        <v>40</v>
      </c>
      <c r="AK374" t="s">
        <v>118</v>
      </c>
      <c r="AM374">
        <v>1559</v>
      </c>
      <c r="AN374">
        <v>2795</v>
      </c>
    </row>
    <row r="375" spans="1:40" x14ac:dyDescent="0.25">
      <c r="A375" t="s">
        <v>407</v>
      </c>
      <c r="B375" t="s">
        <v>407</v>
      </c>
      <c r="C375" t="s">
        <v>407</v>
      </c>
      <c r="D375" t="s">
        <v>407</v>
      </c>
      <c r="E375" t="s">
        <v>407</v>
      </c>
      <c r="F375" t="s">
        <v>407</v>
      </c>
      <c r="G375" t="s">
        <v>407</v>
      </c>
      <c r="H375" t="s">
        <v>407</v>
      </c>
      <c r="I375" t="s">
        <v>407</v>
      </c>
      <c r="J375" t="s">
        <v>407</v>
      </c>
      <c r="K375" t="s">
        <v>407</v>
      </c>
      <c r="L375" t="s">
        <v>407</v>
      </c>
      <c r="M375" t="s">
        <v>407</v>
      </c>
      <c r="N375" t="s">
        <v>407</v>
      </c>
      <c r="O375" t="s">
        <v>407</v>
      </c>
      <c r="P375" t="s">
        <v>407</v>
      </c>
      <c r="Q375" t="s">
        <v>407</v>
      </c>
      <c r="R375" t="s">
        <v>407</v>
      </c>
      <c r="S375" t="s">
        <v>407</v>
      </c>
      <c r="T375" t="s">
        <v>407</v>
      </c>
      <c r="U375" t="s">
        <v>407</v>
      </c>
      <c r="V375" t="s">
        <v>407</v>
      </c>
      <c r="W375" t="s">
        <v>407</v>
      </c>
      <c r="X375" t="s">
        <v>407</v>
      </c>
      <c r="Y375" t="s">
        <v>407</v>
      </c>
      <c r="Z375" t="s">
        <v>407</v>
      </c>
      <c r="AA375" t="s">
        <v>407</v>
      </c>
      <c r="AB375" t="s">
        <v>407</v>
      </c>
      <c r="AC375" t="s">
        <v>1154</v>
      </c>
      <c r="AD375" t="s">
        <v>1153</v>
      </c>
      <c r="AE375">
        <v>10</v>
      </c>
      <c r="AF375">
        <v>4</v>
      </c>
      <c r="AH375" t="s">
        <v>408</v>
      </c>
      <c r="AJ375" t="s">
        <v>37</v>
      </c>
      <c r="AK375" t="s">
        <v>115</v>
      </c>
      <c r="AM375">
        <v>2235</v>
      </c>
      <c r="AN375">
        <v>1189</v>
      </c>
    </row>
    <row r="376" spans="1:40" x14ac:dyDescent="0.25">
      <c r="A376" t="s">
        <v>407</v>
      </c>
      <c r="B376" t="s">
        <v>407</v>
      </c>
      <c r="C376" t="s">
        <v>407</v>
      </c>
      <c r="D376" t="s">
        <v>407</v>
      </c>
      <c r="E376" t="s">
        <v>407</v>
      </c>
      <c r="F376" t="s">
        <v>407</v>
      </c>
      <c r="G376" t="s">
        <v>407</v>
      </c>
      <c r="H376" t="s">
        <v>407</v>
      </c>
      <c r="I376" t="s">
        <v>407</v>
      </c>
      <c r="J376" t="s">
        <v>407</v>
      </c>
      <c r="K376" t="s">
        <v>407</v>
      </c>
      <c r="L376" t="s">
        <v>407</v>
      </c>
      <c r="M376" t="s">
        <v>407</v>
      </c>
      <c r="N376" t="s">
        <v>407</v>
      </c>
      <c r="O376" t="s">
        <v>407</v>
      </c>
      <c r="P376" t="s">
        <v>407</v>
      </c>
      <c r="Q376" t="s">
        <v>407</v>
      </c>
      <c r="R376" t="s">
        <v>407</v>
      </c>
      <c r="S376" t="s">
        <v>407</v>
      </c>
      <c r="T376" t="s">
        <v>407</v>
      </c>
      <c r="U376" t="s">
        <v>407</v>
      </c>
      <c r="V376" t="s">
        <v>407</v>
      </c>
      <c r="W376" t="s">
        <v>407</v>
      </c>
      <c r="X376" t="s">
        <v>407</v>
      </c>
      <c r="Y376" t="s">
        <v>407</v>
      </c>
      <c r="Z376" t="s">
        <v>407</v>
      </c>
      <c r="AA376" t="s">
        <v>407</v>
      </c>
      <c r="AB376" t="s">
        <v>407</v>
      </c>
      <c r="AC376" t="s">
        <v>1154</v>
      </c>
      <c r="AD376" t="s">
        <v>1153</v>
      </c>
      <c r="AE376">
        <v>10</v>
      </c>
      <c r="AF376">
        <v>5</v>
      </c>
      <c r="AH376" t="s">
        <v>408</v>
      </c>
      <c r="AJ376" t="s">
        <v>37</v>
      </c>
      <c r="AK376" t="s">
        <v>115</v>
      </c>
      <c r="AM376">
        <v>2018</v>
      </c>
      <c r="AN376">
        <v>2843</v>
      </c>
    </row>
    <row r="377" spans="1:40" x14ac:dyDescent="0.25">
      <c r="A377" t="s">
        <v>407</v>
      </c>
      <c r="B377" t="s">
        <v>407</v>
      </c>
      <c r="C377" t="s">
        <v>407</v>
      </c>
      <c r="D377" t="s">
        <v>407</v>
      </c>
      <c r="E377" t="s">
        <v>407</v>
      </c>
      <c r="F377" t="s">
        <v>407</v>
      </c>
      <c r="G377" t="s">
        <v>407</v>
      </c>
      <c r="H377" t="s">
        <v>407</v>
      </c>
      <c r="I377" t="s">
        <v>407</v>
      </c>
      <c r="J377" t="s">
        <v>407</v>
      </c>
      <c r="K377" t="s">
        <v>407</v>
      </c>
      <c r="L377" t="s">
        <v>407</v>
      </c>
      <c r="M377" t="s">
        <v>407</v>
      </c>
      <c r="N377" t="s">
        <v>407</v>
      </c>
      <c r="O377" t="s">
        <v>407</v>
      </c>
      <c r="P377" t="s">
        <v>407</v>
      </c>
      <c r="Q377" t="s">
        <v>407</v>
      </c>
      <c r="R377" t="s">
        <v>407</v>
      </c>
      <c r="S377" t="s">
        <v>407</v>
      </c>
      <c r="T377" t="s">
        <v>407</v>
      </c>
      <c r="U377" t="s">
        <v>407</v>
      </c>
      <c r="V377" t="s">
        <v>407</v>
      </c>
      <c r="W377" t="s">
        <v>407</v>
      </c>
      <c r="X377" t="s">
        <v>407</v>
      </c>
      <c r="Y377" t="s">
        <v>407</v>
      </c>
      <c r="Z377" t="s">
        <v>407</v>
      </c>
      <c r="AA377" t="s">
        <v>407</v>
      </c>
      <c r="AB377" t="s">
        <v>407</v>
      </c>
      <c r="AC377" t="s">
        <v>1154</v>
      </c>
      <c r="AD377" t="s">
        <v>1153</v>
      </c>
      <c r="AE377">
        <v>10</v>
      </c>
      <c r="AF377">
        <v>6</v>
      </c>
      <c r="AH377" t="s">
        <v>408</v>
      </c>
      <c r="AJ377" t="s">
        <v>37</v>
      </c>
      <c r="AK377" t="s">
        <v>115</v>
      </c>
      <c r="AM377">
        <v>3930</v>
      </c>
      <c r="AN377">
        <v>2443</v>
      </c>
    </row>
    <row r="378" spans="1:40" x14ac:dyDescent="0.25">
      <c r="A378" t="s">
        <v>407</v>
      </c>
      <c r="B378" t="s">
        <v>407</v>
      </c>
      <c r="C378" t="s">
        <v>407</v>
      </c>
      <c r="D378" t="s">
        <v>407</v>
      </c>
      <c r="E378" t="s">
        <v>407</v>
      </c>
      <c r="F378" t="s">
        <v>407</v>
      </c>
      <c r="G378" t="s">
        <v>407</v>
      </c>
      <c r="H378" t="s">
        <v>407</v>
      </c>
      <c r="I378" t="s">
        <v>407</v>
      </c>
      <c r="J378" t="s">
        <v>407</v>
      </c>
      <c r="K378" t="s">
        <v>407</v>
      </c>
      <c r="L378" t="s">
        <v>407</v>
      </c>
      <c r="M378" t="s">
        <v>407</v>
      </c>
      <c r="N378" t="s">
        <v>407</v>
      </c>
      <c r="O378" t="s">
        <v>407</v>
      </c>
      <c r="P378" t="s">
        <v>407</v>
      </c>
      <c r="Q378" t="s">
        <v>407</v>
      </c>
      <c r="R378" t="s">
        <v>407</v>
      </c>
      <c r="S378" t="s">
        <v>407</v>
      </c>
      <c r="T378" t="s">
        <v>407</v>
      </c>
      <c r="U378" t="s">
        <v>407</v>
      </c>
      <c r="V378" t="s">
        <v>407</v>
      </c>
      <c r="W378" t="s">
        <v>407</v>
      </c>
      <c r="X378" t="s">
        <v>407</v>
      </c>
      <c r="Y378" t="s">
        <v>407</v>
      </c>
      <c r="Z378" t="s">
        <v>407</v>
      </c>
      <c r="AA378" t="s">
        <v>407</v>
      </c>
      <c r="AB378" t="s">
        <v>407</v>
      </c>
      <c r="AC378" t="s">
        <v>1154</v>
      </c>
      <c r="AD378" t="s">
        <v>1153</v>
      </c>
      <c r="AE378">
        <v>10</v>
      </c>
      <c r="AF378">
        <v>7</v>
      </c>
      <c r="AH378" t="s">
        <v>408</v>
      </c>
      <c r="AJ378" t="s">
        <v>37</v>
      </c>
      <c r="AK378" t="s">
        <v>115</v>
      </c>
      <c r="AM378">
        <v>1156</v>
      </c>
      <c r="AN378">
        <v>1829</v>
      </c>
    </row>
    <row r="379" spans="1:40" x14ac:dyDescent="0.25">
      <c r="A379" t="s">
        <v>407</v>
      </c>
      <c r="B379" t="s">
        <v>407</v>
      </c>
      <c r="C379" t="s">
        <v>407</v>
      </c>
      <c r="D379" t="s">
        <v>407</v>
      </c>
      <c r="E379" t="s">
        <v>407</v>
      </c>
      <c r="F379" t="s">
        <v>407</v>
      </c>
      <c r="G379" t="s">
        <v>407</v>
      </c>
      <c r="H379" t="s">
        <v>407</v>
      </c>
      <c r="I379" t="s">
        <v>407</v>
      </c>
      <c r="J379" t="s">
        <v>407</v>
      </c>
      <c r="K379" t="s">
        <v>407</v>
      </c>
      <c r="L379" t="s">
        <v>407</v>
      </c>
      <c r="M379" t="s">
        <v>407</v>
      </c>
      <c r="N379" t="s">
        <v>407</v>
      </c>
      <c r="O379" t="s">
        <v>407</v>
      </c>
      <c r="P379" t="s">
        <v>407</v>
      </c>
      <c r="Q379" t="s">
        <v>407</v>
      </c>
      <c r="R379" t="s">
        <v>407</v>
      </c>
      <c r="S379" t="s">
        <v>407</v>
      </c>
      <c r="T379" t="s">
        <v>407</v>
      </c>
      <c r="U379" t="s">
        <v>407</v>
      </c>
      <c r="V379" t="s">
        <v>407</v>
      </c>
      <c r="W379" t="s">
        <v>407</v>
      </c>
      <c r="X379" t="s">
        <v>407</v>
      </c>
      <c r="Y379" t="s">
        <v>407</v>
      </c>
      <c r="Z379" t="s">
        <v>407</v>
      </c>
      <c r="AA379" t="s">
        <v>407</v>
      </c>
      <c r="AB379" t="s">
        <v>407</v>
      </c>
      <c r="AC379" t="s">
        <v>1154</v>
      </c>
      <c r="AD379" t="s">
        <v>1153</v>
      </c>
      <c r="AE379">
        <v>10</v>
      </c>
      <c r="AF379">
        <v>8</v>
      </c>
      <c r="AH379" t="s">
        <v>408</v>
      </c>
      <c r="AJ379" t="s">
        <v>37</v>
      </c>
      <c r="AK379" t="s">
        <v>115</v>
      </c>
      <c r="AM379">
        <v>4083</v>
      </c>
      <c r="AN379">
        <v>765</v>
      </c>
    </row>
    <row r="380" spans="1:40" x14ac:dyDescent="0.25">
      <c r="A380" t="s">
        <v>407</v>
      </c>
      <c r="B380" t="s">
        <v>407</v>
      </c>
      <c r="C380" t="s">
        <v>407</v>
      </c>
      <c r="D380" t="s">
        <v>407</v>
      </c>
      <c r="E380" t="s">
        <v>407</v>
      </c>
      <c r="F380" t="s">
        <v>407</v>
      </c>
      <c r="G380" t="s">
        <v>407</v>
      </c>
      <c r="H380" t="s">
        <v>407</v>
      </c>
      <c r="I380" t="s">
        <v>407</v>
      </c>
      <c r="J380" t="s">
        <v>407</v>
      </c>
      <c r="K380" t="s">
        <v>407</v>
      </c>
      <c r="L380" t="s">
        <v>407</v>
      </c>
      <c r="M380" t="s">
        <v>407</v>
      </c>
      <c r="N380" t="s">
        <v>407</v>
      </c>
      <c r="O380" t="s">
        <v>407</v>
      </c>
      <c r="P380" t="s">
        <v>407</v>
      </c>
      <c r="Q380" t="s">
        <v>407</v>
      </c>
      <c r="R380" t="s">
        <v>407</v>
      </c>
      <c r="S380" t="s">
        <v>407</v>
      </c>
      <c r="T380" t="s">
        <v>407</v>
      </c>
      <c r="U380" t="s">
        <v>407</v>
      </c>
      <c r="V380" t="s">
        <v>407</v>
      </c>
      <c r="W380" t="s">
        <v>407</v>
      </c>
      <c r="X380" t="s">
        <v>407</v>
      </c>
      <c r="Y380" t="s">
        <v>407</v>
      </c>
      <c r="Z380" t="s">
        <v>407</v>
      </c>
      <c r="AA380" t="s">
        <v>407</v>
      </c>
      <c r="AB380" t="s">
        <v>407</v>
      </c>
      <c r="AC380" t="s">
        <v>1154</v>
      </c>
      <c r="AD380" t="s">
        <v>1153</v>
      </c>
      <c r="AE380">
        <v>10</v>
      </c>
      <c r="AF380">
        <v>9</v>
      </c>
      <c r="AH380" t="s">
        <v>408</v>
      </c>
      <c r="AJ380" t="s">
        <v>37</v>
      </c>
      <c r="AK380" t="s">
        <v>115</v>
      </c>
      <c r="AM380">
        <v>1554</v>
      </c>
      <c r="AN380">
        <v>656</v>
      </c>
    </row>
    <row r="381" spans="1:40" x14ac:dyDescent="0.25">
      <c r="A381" t="s">
        <v>407</v>
      </c>
      <c r="B381" t="s">
        <v>407</v>
      </c>
      <c r="C381" t="s">
        <v>407</v>
      </c>
      <c r="D381" t="s">
        <v>407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407</v>
      </c>
      <c r="Q381" t="s">
        <v>407</v>
      </c>
      <c r="R381" t="s">
        <v>407</v>
      </c>
      <c r="S381" t="s">
        <v>407</v>
      </c>
      <c r="T381" t="s">
        <v>407</v>
      </c>
      <c r="U381" t="s">
        <v>407</v>
      </c>
      <c r="V381" t="s">
        <v>407</v>
      </c>
      <c r="W381" t="s">
        <v>407</v>
      </c>
      <c r="X381" t="s">
        <v>407</v>
      </c>
      <c r="Y381" t="s">
        <v>407</v>
      </c>
      <c r="Z381" t="s">
        <v>407</v>
      </c>
      <c r="AA381" t="s">
        <v>407</v>
      </c>
      <c r="AB381" t="s">
        <v>407</v>
      </c>
      <c r="AC381" t="s">
        <v>1154</v>
      </c>
      <c r="AD381" t="s">
        <v>1153</v>
      </c>
      <c r="AE381">
        <v>10</v>
      </c>
      <c r="AF381">
        <v>10</v>
      </c>
      <c r="AH381" t="s">
        <v>408</v>
      </c>
      <c r="AJ381" t="s">
        <v>37</v>
      </c>
      <c r="AK381" t="s">
        <v>115</v>
      </c>
      <c r="AM381">
        <v>3474</v>
      </c>
      <c r="AN381">
        <v>1990</v>
      </c>
    </row>
    <row r="382" spans="1:40" x14ac:dyDescent="0.25">
      <c r="A382" t="s">
        <v>407</v>
      </c>
      <c r="B382" t="s">
        <v>407</v>
      </c>
      <c r="C382" t="s">
        <v>407</v>
      </c>
      <c r="D382" t="s">
        <v>407</v>
      </c>
      <c r="E382" t="s">
        <v>407</v>
      </c>
      <c r="F382" t="s">
        <v>407</v>
      </c>
      <c r="G382" t="s">
        <v>407</v>
      </c>
      <c r="H382" t="s">
        <v>407</v>
      </c>
      <c r="I382" t="s">
        <v>407</v>
      </c>
      <c r="J382" t="s">
        <v>407</v>
      </c>
      <c r="K382" t="s">
        <v>407</v>
      </c>
      <c r="L382" t="s">
        <v>407</v>
      </c>
      <c r="M382" t="s">
        <v>407</v>
      </c>
      <c r="N382" t="s">
        <v>407</v>
      </c>
      <c r="O382" t="s">
        <v>407</v>
      </c>
      <c r="P382" t="s">
        <v>407</v>
      </c>
      <c r="Q382" t="s">
        <v>407</v>
      </c>
      <c r="R382" t="s">
        <v>407</v>
      </c>
      <c r="S382" t="s">
        <v>407</v>
      </c>
      <c r="T382" t="s">
        <v>407</v>
      </c>
      <c r="U382" t="s">
        <v>407</v>
      </c>
      <c r="V382" t="s">
        <v>407</v>
      </c>
      <c r="W382" t="s">
        <v>407</v>
      </c>
      <c r="X382" t="s">
        <v>407</v>
      </c>
      <c r="Y382" t="s">
        <v>407</v>
      </c>
      <c r="Z382" t="s">
        <v>407</v>
      </c>
      <c r="AA382" t="s">
        <v>407</v>
      </c>
      <c r="AB382" t="s">
        <v>407</v>
      </c>
      <c r="AC382" t="s">
        <v>1156</v>
      </c>
      <c r="AD382" t="s">
        <v>1155</v>
      </c>
      <c r="AE382">
        <v>10</v>
      </c>
      <c r="AF382">
        <v>1</v>
      </c>
      <c r="AH382" t="s">
        <v>411</v>
      </c>
      <c r="AJ382" t="s">
        <v>41</v>
      </c>
      <c r="AK382" t="s">
        <v>119</v>
      </c>
      <c r="AM382">
        <v>1532</v>
      </c>
      <c r="AN382">
        <v>1391</v>
      </c>
    </row>
    <row r="383" spans="1:40" x14ac:dyDescent="0.25">
      <c r="A383" t="s">
        <v>407</v>
      </c>
      <c r="B383" t="s">
        <v>407</v>
      </c>
      <c r="C383" t="s">
        <v>407</v>
      </c>
      <c r="D383" t="s">
        <v>407</v>
      </c>
      <c r="E383" t="s">
        <v>407</v>
      </c>
      <c r="F383" t="s">
        <v>407</v>
      </c>
      <c r="G383" t="s">
        <v>407</v>
      </c>
      <c r="H383" t="s">
        <v>407</v>
      </c>
      <c r="I383" t="s">
        <v>407</v>
      </c>
      <c r="J383" t="s">
        <v>407</v>
      </c>
      <c r="K383" t="s">
        <v>407</v>
      </c>
      <c r="L383" t="s">
        <v>407</v>
      </c>
      <c r="M383" t="s">
        <v>407</v>
      </c>
      <c r="N383" t="s">
        <v>407</v>
      </c>
      <c r="O383" t="s">
        <v>407</v>
      </c>
      <c r="P383" t="s">
        <v>407</v>
      </c>
      <c r="Q383" t="s">
        <v>407</v>
      </c>
      <c r="R383" t="s">
        <v>407</v>
      </c>
      <c r="S383" t="s">
        <v>407</v>
      </c>
      <c r="T383" t="s">
        <v>407</v>
      </c>
      <c r="U383" t="s">
        <v>407</v>
      </c>
      <c r="V383" t="s">
        <v>407</v>
      </c>
      <c r="W383" t="s">
        <v>407</v>
      </c>
      <c r="X383" t="s">
        <v>407</v>
      </c>
      <c r="Y383" t="s">
        <v>407</v>
      </c>
      <c r="Z383" t="s">
        <v>407</v>
      </c>
      <c r="AA383" t="s">
        <v>407</v>
      </c>
      <c r="AB383" t="s">
        <v>407</v>
      </c>
      <c r="AC383" t="s">
        <v>1156</v>
      </c>
      <c r="AD383" t="s">
        <v>1155</v>
      </c>
      <c r="AE383">
        <v>10</v>
      </c>
      <c r="AF383">
        <v>2</v>
      </c>
      <c r="AG383">
        <v>3</v>
      </c>
      <c r="AH383" t="s">
        <v>410</v>
      </c>
      <c r="AJ383" t="s">
        <v>40</v>
      </c>
      <c r="AK383" t="s">
        <v>118</v>
      </c>
      <c r="AM383">
        <v>3741</v>
      </c>
      <c r="AN383">
        <v>1095</v>
      </c>
    </row>
    <row r="384" spans="1:40" x14ac:dyDescent="0.25">
      <c r="A384" t="s">
        <v>407</v>
      </c>
      <c r="B384" t="s">
        <v>407</v>
      </c>
      <c r="C384" t="s">
        <v>407</v>
      </c>
      <c r="D384" t="s">
        <v>407</v>
      </c>
      <c r="E384" t="s">
        <v>407</v>
      </c>
      <c r="F384" t="s">
        <v>407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L384" t="s">
        <v>407</v>
      </c>
      <c r="M384" t="s">
        <v>407</v>
      </c>
      <c r="N384" t="s">
        <v>407</v>
      </c>
      <c r="O384" t="s">
        <v>407</v>
      </c>
      <c r="P384" t="s">
        <v>407</v>
      </c>
      <c r="Q384" t="s">
        <v>407</v>
      </c>
      <c r="R384" t="s">
        <v>407</v>
      </c>
      <c r="S384" t="s">
        <v>407</v>
      </c>
      <c r="T384" t="s">
        <v>407</v>
      </c>
      <c r="U384" t="s">
        <v>407</v>
      </c>
      <c r="V384" t="s">
        <v>407</v>
      </c>
      <c r="W384" t="s">
        <v>407</v>
      </c>
      <c r="X384" t="s">
        <v>407</v>
      </c>
      <c r="Y384" t="s">
        <v>407</v>
      </c>
      <c r="Z384" t="s">
        <v>407</v>
      </c>
      <c r="AA384" t="s">
        <v>407</v>
      </c>
      <c r="AB384" t="s">
        <v>407</v>
      </c>
      <c r="AC384" t="s">
        <v>1156</v>
      </c>
      <c r="AD384" t="s">
        <v>1155</v>
      </c>
      <c r="AE384">
        <v>10</v>
      </c>
      <c r="AF384">
        <v>3</v>
      </c>
      <c r="AG384">
        <v>3</v>
      </c>
      <c r="AH384" t="s">
        <v>410</v>
      </c>
      <c r="AJ384" t="s">
        <v>40</v>
      </c>
      <c r="AK384" t="s">
        <v>118</v>
      </c>
      <c r="AM384">
        <v>2151</v>
      </c>
      <c r="AN384">
        <v>2975</v>
      </c>
    </row>
    <row r="385" spans="1:40" x14ac:dyDescent="0.25">
      <c r="A385" t="s">
        <v>407</v>
      </c>
      <c r="B385" t="s">
        <v>407</v>
      </c>
      <c r="C385" t="s">
        <v>407</v>
      </c>
      <c r="D385" t="s">
        <v>407</v>
      </c>
      <c r="E385" t="s">
        <v>407</v>
      </c>
      <c r="F385" t="s">
        <v>407</v>
      </c>
      <c r="G385" t="s">
        <v>407</v>
      </c>
      <c r="H385" t="s">
        <v>407</v>
      </c>
      <c r="I385" t="s">
        <v>407</v>
      </c>
      <c r="J385" t="s">
        <v>407</v>
      </c>
      <c r="K385" t="s">
        <v>407</v>
      </c>
      <c r="L385" t="s">
        <v>407</v>
      </c>
      <c r="M385" t="s">
        <v>407</v>
      </c>
      <c r="N385" t="s">
        <v>407</v>
      </c>
      <c r="O385" t="s">
        <v>407</v>
      </c>
      <c r="P385" t="s">
        <v>407</v>
      </c>
      <c r="Q385" t="s">
        <v>407</v>
      </c>
      <c r="R385" t="s">
        <v>407</v>
      </c>
      <c r="S385" t="s">
        <v>407</v>
      </c>
      <c r="T385" t="s">
        <v>407</v>
      </c>
      <c r="U385" t="s">
        <v>407</v>
      </c>
      <c r="V385" t="s">
        <v>407</v>
      </c>
      <c r="W385" t="s">
        <v>407</v>
      </c>
      <c r="X385" t="s">
        <v>407</v>
      </c>
      <c r="Y385" t="s">
        <v>407</v>
      </c>
      <c r="Z385" t="s">
        <v>407</v>
      </c>
      <c r="AA385" t="s">
        <v>407</v>
      </c>
      <c r="AB385" t="s">
        <v>407</v>
      </c>
      <c r="AC385" t="s">
        <v>1156</v>
      </c>
      <c r="AD385" t="s">
        <v>1155</v>
      </c>
      <c r="AE385">
        <v>10</v>
      </c>
      <c r="AF385">
        <v>4</v>
      </c>
      <c r="AG385">
        <v>3</v>
      </c>
      <c r="AH385" t="s">
        <v>410</v>
      </c>
      <c r="AJ385" t="s">
        <v>40</v>
      </c>
      <c r="AK385" t="s">
        <v>118</v>
      </c>
      <c r="AM385">
        <v>3782</v>
      </c>
      <c r="AN385">
        <v>2959</v>
      </c>
    </row>
    <row r="386" spans="1:40" x14ac:dyDescent="0.25">
      <c r="A386" t="s">
        <v>407</v>
      </c>
      <c r="B386" t="s">
        <v>407</v>
      </c>
      <c r="C386" t="s">
        <v>407</v>
      </c>
      <c r="D386" t="s">
        <v>407</v>
      </c>
      <c r="E386" t="s">
        <v>407</v>
      </c>
      <c r="F386" t="s">
        <v>407</v>
      </c>
      <c r="G386" t="s">
        <v>407</v>
      </c>
      <c r="H386" t="s">
        <v>407</v>
      </c>
      <c r="I386" t="s">
        <v>407</v>
      </c>
      <c r="J386" t="s">
        <v>407</v>
      </c>
      <c r="K386" t="s">
        <v>407</v>
      </c>
      <c r="L386" t="s">
        <v>407</v>
      </c>
      <c r="M386" t="s">
        <v>407</v>
      </c>
      <c r="N386" t="s">
        <v>407</v>
      </c>
      <c r="O386" t="s">
        <v>407</v>
      </c>
      <c r="P386" t="s">
        <v>407</v>
      </c>
      <c r="Q386" t="s">
        <v>407</v>
      </c>
      <c r="R386" t="s">
        <v>407</v>
      </c>
      <c r="S386" t="s">
        <v>407</v>
      </c>
      <c r="T386" t="s">
        <v>407</v>
      </c>
      <c r="U386" t="s">
        <v>407</v>
      </c>
      <c r="V386" t="s">
        <v>407</v>
      </c>
      <c r="W386" t="s">
        <v>407</v>
      </c>
      <c r="X386" t="s">
        <v>407</v>
      </c>
      <c r="Y386" t="s">
        <v>407</v>
      </c>
      <c r="Z386" t="s">
        <v>407</v>
      </c>
      <c r="AA386" t="s">
        <v>407</v>
      </c>
      <c r="AB386" t="s">
        <v>407</v>
      </c>
      <c r="AC386" t="s">
        <v>1156</v>
      </c>
      <c r="AD386" t="s">
        <v>1155</v>
      </c>
      <c r="AE386">
        <v>10</v>
      </c>
      <c r="AF386">
        <v>5</v>
      </c>
      <c r="AG386">
        <v>3</v>
      </c>
      <c r="AH386" t="s">
        <v>410</v>
      </c>
      <c r="AJ386" t="s">
        <v>40</v>
      </c>
      <c r="AK386" t="s">
        <v>118</v>
      </c>
      <c r="AM386">
        <v>2900</v>
      </c>
      <c r="AN386">
        <v>3424</v>
      </c>
    </row>
    <row r="387" spans="1:40" x14ac:dyDescent="0.25">
      <c r="A387" t="s">
        <v>407</v>
      </c>
      <c r="B387" t="s">
        <v>407</v>
      </c>
      <c r="C387" t="s">
        <v>407</v>
      </c>
      <c r="D387" t="s">
        <v>407</v>
      </c>
      <c r="E387" t="s">
        <v>407</v>
      </c>
      <c r="F387" t="s">
        <v>407</v>
      </c>
      <c r="G387" t="s">
        <v>407</v>
      </c>
      <c r="H387" t="s">
        <v>407</v>
      </c>
      <c r="I387" t="s">
        <v>407</v>
      </c>
      <c r="J387" t="s">
        <v>407</v>
      </c>
      <c r="K387" t="s">
        <v>407</v>
      </c>
      <c r="L387" t="s">
        <v>407</v>
      </c>
      <c r="M387" t="s">
        <v>407</v>
      </c>
      <c r="N387" t="s">
        <v>407</v>
      </c>
      <c r="O387" t="s">
        <v>407</v>
      </c>
      <c r="P387" t="s">
        <v>407</v>
      </c>
      <c r="Q387" t="s">
        <v>407</v>
      </c>
      <c r="R387" t="s">
        <v>407</v>
      </c>
      <c r="S387" t="s">
        <v>407</v>
      </c>
      <c r="T387" t="s">
        <v>407</v>
      </c>
      <c r="U387" t="s">
        <v>407</v>
      </c>
      <c r="V387" t="s">
        <v>407</v>
      </c>
      <c r="W387" t="s">
        <v>407</v>
      </c>
      <c r="X387" t="s">
        <v>407</v>
      </c>
      <c r="Y387" t="s">
        <v>407</v>
      </c>
      <c r="Z387" t="s">
        <v>407</v>
      </c>
      <c r="AA387" t="s">
        <v>407</v>
      </c>
      <c r="AB387" t="s">
        <v>407</v>
      </c>
      <c r="AC387" t="s">
        <v>1156</v>
      </c>
      <c r="AD387" t="s">
        <v>1155</v>
      </c>
      <c r="AE387">
        <v>10</v>
      </c>
      <c r="AF387">
        <v>6</v>
      </c>
      <c r="AH387" t="s">
        <v>408</v>
      </c>
      <c r="AJ387" t="s">
        <v>37</v>
      </c>
      <c r="AK387" t="s">
        <v>115</v>
      </c>
      <c r="AM387">
        <v>3355</v>
      </c>
      <c r="AN387">
        <v>1645</v>
      </c>
    </row>
    <row r="388" spans="1:40" x14ac:dyDescent="0.25">
      <c r="A388" t="s">
        <v>407</v>
      </c>
      <c r="B388" t="s">
        <v>407</v>
      </c>
      <c r="C388" t="s">
        <v>407</v>
      </c>
      <c r="D388" t="s">
        <v>407</v>
      </c>
      <c r="E388" t="s">
        <v>407</v>
      </c>
      <c r="F388" t="s">
        <v>407</v>
      </c>
      <c r="G388" t="s">
        <v>407</v>
      </c>
      <c r="H388" t="s">
        <v>407</v>
      </c>
      <c r="I388" t="s">
        <v>407</v>
      </c>
      <c r="J388" t="s">
        <v>407</v>
      </c>
      <c r="K388" t="s">
        <v>407</v>
      </c>
      <c r="L388" t="s">
        <v>407</v>
      </c>
      <c r="M388" t="s">
        <v>407</v>
      </c>
      <c r="N388" t="s">
        <v>407</v>
      </c>
      <c r="O388" t="s">
        <v>407</v>
      </c>
      <c r="P388" t="s">
        <v>407</v>
      </c>
      <c r="Q388" t="s">
        <v>407</v>
      </c>
      <c r="R388" t="s">
        <v>407</v>
      </c>
      <c r="S388" t="s">
        <v>407</v>
      </c>
      <c r="T388" t="s">
        <v>407</v>
      </c>
      <c r="U388" t="s">
        <v>407</v>
      </c>
      <c r="V388" t="s">
        <v>407</v>
      </c>
      <c r="W388" t="s">
        <v>407</v>
      </c>
      <c r="X388" t="s">
        <v>407</v>
      </c>
      <c r="Y388" t="s">
        <v>407</v>
      </c>
      <c r="Z388" t="s">
        <v>407</v>
      </c>
      <c r="AA388" t="s">
        <v>407</v>
      </c>
      <c r="AB388" t="s">
        <v>407</v>
      </c>
      <c r="AC388" t="s">
        <v>1156</v>
      </c>
      <c r="AD388" t="s">
        <v>1155</v>
      </c>
      <c r="AE388">
        <v>10</v>
      </c>
      <c r="AF388">
        <v>7</v>
      </c>
      <c r="AG388">
        <v>3</v>
      </c>
      <c r="AH388" t="s">
        <v>410</v>
      </c>
      <c r="AJ388" t="s">
        <v>40</v>
      </c>
      <c r="AK388" t="s">
        <v>118</v>
      </c>
      <c r="AM388">
        <v>2279</v>
      </c>
      <c r="AN388">
        <v>2702</v>
      </c>
    </row>
    <row r="389" spans="1:40" x14ac:dyDescent="0.25">
      <c r="A389" t="s">
        <v>407</v>
      </c>
      <c r="B389" t="s">
        <v>407</v>
      </c>
      <c r="C389" t="s">
        <v>407</v>
      </c>
      <c r="D389" t="s">
        <v>407</v>
      </c>
      <c r="E389" t="s">
        <v>407</v>
      </c>
      <c r="F389" t="s">
        <v>407</v>
      </c>
      <c r="G389" t="s">
        <v>407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407</v>
      </c>
      <c r="Z389" t="s">
        <v>407</v>
      </c>
      <c r="AA389" t="s">
        <v>407</v>
      </c>
      <c r="AB389" t="s">
        <v>407</v>
      </c>
      <c r="AC389" t="s">
        <v>1156</v>
      </c>
      <c r="AD389" t="s">
        <v>1155</v>
      </c>
      <c r="AE389">
        <v>10</v>
      </c>
      <c r="AF389">
        <v>8</v>
      </c>
      <c r="AH389" t="s">
        <v>408</v>
      </c>
      <c r="AJ389" t="s">
        <v>37</v>
      </c>
      <c r="AK389" t="s">
        <v>115</v>
      </c>
      <c r="AM389">
        <v>3631</v>
      </c>
      <c r="AN389">
        <v>3168</v>
      </c>
    </row>
    <row r="390" spans="1:40" x14ac:dyDescent="0.25">
      <c r="A390" t="s">
        <v>407</v>
      </c>
      <c r="B390" t="s">
        <v>407</v>
      </c>
      <c r="C390" t="s">
        <v>407</v>
      </c>
      <c r="D390" t="s">
        <v>407</v>
      </c>
      <c r="E390" t="s">
        <v>407</v>
      </c>
      <c r="F390" t="s">
        <v>407</v>
      </c>
      <c r="G390" t="s">
        <v>407</v>
      </c>
      <c r="H390" t="s">
        <v>407</v>
      </c>
      <c r="I390" t="s">
        <v>407</v>
      </c>
      <c r="J390" t="s">
        <v>407</v>
      </c>
      <c r="K390" t="s">
        <v>407</v>
      </c>
      <c r="L390" t="s">
        <v>407</v>
      </c>
      <c r="M390" t="s">
        <v>407</v>
      </c>
      <c r="N390" t="s">
        <v>407</v>
      </c>
      <c r="O390" t="s">
        <v>407</v>
      </c>
      <c r="P390" t="s">
        <v>407</v>
      </c>
      <c r="Q390" t="s">
        <v>407</v>
      </c>
      <c r="R390" t="s">
        <v>407</v>
      </c>
      <c r="S390" t="s">
        <v>407</v>
      </c>
      <c r="T390" t="s">
        <v>407</v>
      </c>
      <c r="U390" t="s">
        <v>407</v>
      </c>
      <c r="V390" t="s">
        <v>407</v>
      </c>
      <c r="W390" t="s">
        <v>407</v>
      </c>
      <c r="X390" t="s">
        <v>407</v>
      </c>
      <c r="Y390" t="s">
        <v>407</v>
      </c>
      <c r="Z390" t="s">
        <v>407</v>
      </c>
      <c r="AA390" t="s">
        <v>407</v>
      </c>
      <c r="AB390" t="s">
        <v>407</v>
      </c>
      <c r="AC390" t="s">
        <v>1156</v>
      </c>
      <c r="AD390" t="s">
        <v>1155</v>
      </c>
      <c r="AE390">
        <v>10</v>
      </c>
      <c r="AF390">
        <v>9</v>
      </c>
      <c r="AH390" t="s">
        <v>408</v>
      </c>
      <c r="AJ390" t="s">
        <v>37</v>
      </c>
      <c r="AK390" t="s">
        <v>115</v>
      </c>
      <c r="AM390">
        <v>2330</v>
      </c>
      <c r="AN390">
        <v>1052</v>
      </c>
    </row>
    <row r="391" spans="1:40" x14ac:dyDescent="0.25">
      <c r="A391" t="s">
        <v>407</v>
      </c>
      <c r="B391" t="s">
        <v>407</v>
      </c>
      <c r="C391" t="s">
        <v>407</v>
      </c>
      <c r="D391" t="s">
        <v>407</v>
      </c>
      <c r="E391" t="s">
        <v>407</v>
      </c>
      <c r="F391" t="s">
        <v>407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L391" t="s">
        <v>407</v>
      </c>
      <c r="M391" t="s">
        <v>407</v>
      </c>
      <c r="N391" t="s">
        <v>407</v>
      </c>
      <c r="O391" t="s">
        <v>407</v>
      </c>
      <c r="P391" t="s">
        <v>407</v>
      </c>
      <c r="Q391" t="s">
        <v>407</v>
      </c>
      <c r="R391" t="s">
        <v>407</v>
      </c>
      <c r="S391" t="s">
        <v>407</v>
      </c>
      <c r="T391" t="s">
        <v>407</v>
      </c>
      <c r="U391" t="s">
        <v>407</v>
      </c>
      <c r="V391" t="s">
        <v>407</v>
      </c>
      <c r="W391" t="s">
        <v>407</v>
      </c>
      <c r="X391" t="s">
        <v>407</v>
      </c>
      <c r="Y391" t="s">
        <v>407</v>
      </c>
      <c r="Z391" t="s">
        <v>407</v>
      </c>
      <c r="AA391" t="s">
        <v>407</v>
      </c>
      <c r="AB391" t="s">
        <v>407</v>
      </c>
      <c r="AC391" t="s">
        <v>1156</v>
      </c>
      <c r="AD391" t="s">
        <v>1155</v>
      </c>
      <c r="AE391">
        <v>10</v>
      </c>
      <c r="AF391">
        <v>10</v>
      </c>
      <c r="AH391" t="s">
        <v>408</v>
      </c>
      <c r="AJ391" t="s">
        <v>37</v>
      </c>
      <c r="AK391" t="s">
        <v>115</v>
      </c>
      <c r="AM391">
        <v>2627</v>
      </c>
      <c r="AN391">
        <v>280</v>
      </c>
    </row>
    <row r="392" spans="1:40" x14ac:dyDescent="0.25">
      <c r="A392" t="s">
        <v>407</v>
      </c>
      <c r="B392" t="s">
        <v>407</v>
      </c>
      <c r="C392" t="s">
        <v>407</v>
      </c>
      <c r="D392" t="s">
        <v>407</v>
      </c>
      <c r="E392" t="s">
        <v>407</v>
      </c>
      <c r="F392" t="s">
        <v>407</v>
      </c>
      <c r="G392" t="s">
        <v>407</v>
      </c>
      <c r="H392" t="s">
        <v>407</v>
      </c>
      <c r="I392" t="s">
        <v>407</v>
      </c>
      <c r="J392" t="s">
        <v>407</v>
      </c>
      <c r="K392" t="s">
        <v>407</v>
      </c>
      <c r="L392" t="s">
        <v>407</v>
      </c>
      <c r="M392" t="s">
        <v>407</v>
      </c>
      <c r="N392" t="s">
        <v>407</v>
      </c>
      <c r="O392" t="s">
        <v>407</v>
      </c>
      <c r="P392" t="s">
        <v>407</v>
      </c>
      <c r="Q392" t="s">
        <v>407</v>
      </c>
      <c r="R392" t="s">
        <v>407</v>
      </c>
      <c r="S392" t="s">
        <v>407</v>
      </c>
      <c r="T392" t="s">
        <v>407</v>
      </c>
      <c r="U392" t="s">
        <v>407</v>
      </c>
      <c r="V392" t="s">
        <v>407</v>
      </c>
      <c r="W392" t="s">
        <v>407</v>
      </c>
      <c r="X392" t="s">
        <v>407</v>
      </c>
      <c r="Y392" t="s">
        <v>407</v>
      </c>
      <c r="Z392" t="s">
        <v>407</v>
      </c>
      <c r="AA392" t="s">
        <v>407</v>
      </c>
      <c r="AB392" t="s">
        <v>407</v>
      </c>
      <c r="AC392" t="s">
        <v>1158</v>
      </c>
      <c r="AD392" t="s">
        <v>1157</v>
      </c>
      <c r="AE392">
        <v>10</v>
      </c>
      <c r="AF392">
        <v>1</v>
      </c>
      <c r="AH392" t="s">
        <v>408</v>
      </c>
      <c r="AJ392" t="s">
        <v>37</v>
      </c>
      <c r="AK392" t="s">
        <v>115</v>
      </c>
      <c r="AM392">
        <v>1561</v>
      </c>
      <c r="AN392">
        <v>2638</v>
      </c>
    </row>
    <row r="393" spans="1:40" x14ac:dyDescent="0.25">
      <c r="A393" t="s">
        <v>407</v>
      </c>
      <c r="B393" t="s">
        <v>407</v>
      </c>
      <c r="C393" t="s">
        <v>407</v>
      </c>
      <c r="D393" t="s">
        <v>407</v>
      </c>
      <c r="E393" t="s">
        <v>407</v>
      </c>
      <c r="F393" t="s">
        <v>407</v>
      </c>
      <c r="G393" t="s">
        <v>407</v>
      </c>
      <c r="H393" t="s">
        <v>407</v>
      </c>
      <c r="I393" t="s">
        <v>407</v>
      </c>
      <c r="J393" t="s">
        <v>407</v>
      </c>
      <c r="K393" t="s">
        <v>407</v>
      </c>
      <c r="L393" t="s">
        <v>407</v>
      </c>
      <c r="M393" t="s">
        <v>407</v>
      </c>
      <c r="N393" t="s">
        <v>407</v>
      </c>
      <c r="O393" t="s">
        <v>407</v>
      </c>
      <c r="P393" t="s">
        <v>407</v>
      </c>
      <c r="Q393" t="s">
        <v>407</v>
      </c>
      <c r="R393" t="s">
        <v>407</v>
      </c>
      <c r="S393" t="s">
        <v>407</v>
      </c>
      <c r="T393" t="s">
        <v>407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407</v>
      </c>
      <c r="AA393" t="s">
        <v>407</v>
      </c>
      <c r="AB393" t="s">
        <v>407</v>
      </c>
      <c r="AC393" t="s">
        <v>1158</v>
      </c>
      <c r="AD393" t="s">
        <v>1157</v>
      </c>
      <c r="AE393">
        <v>10</v>
      </c>
      <c r="AF393">
        <v>2</v>
      </c>
      <c r="AH393" t="s">
        <v>408</v>
      </c>
      <c r="AJ393" t="s">
        <v>37</v>
      </c>
      <c r="AK393" t="s">
        <v>115</v>
      </c>
      <c r="AM393">
        <v>2796</v>
      </c>
      <c r="AN393">
        <v>1186</v>
      </c>
    </row>
    <row r="394" spans="1:40" x14ac:dyDescent="0.25">
      <c r="A394" t="s">
        <v>407</v>
      </c>
      <c r="B394" t="s">
        <v>407</v>
      </c>
      <c r="C394" t="s">
        <v>407</v>
      </c>
      <c r="D394" t="s">
        <v>407</v>
      </c>
      <c r="E394" t="s">
        <v>407</v>
      </c>
      <c r="F394" t="s">
        <v>407</v>
      </c>
      <c r="G394" t="s">
        <v>407</v>
      </c>
      <c r="H394" t="s">
        <v>407</v>
      </c>
      <c r="I394" t="s">
        <v>407</v>
      </c>
      <c r="J394" t="s">
        <v>407</v>
      </c>
      <c r="K394" t="s">
        <v>407</v>
      </c>
      <c r="L394" t="s">
        <v>407</v>
      </c>
      <c r="M394" t="s">
        <v>407</v>
      </c>
      <c r="N394" t="s">
        <v>407</v>
      </c>
      <c r="O394" t="s">
        <v>407</v>
      </c>
      <c r="P394" t="s">
        <v>407</v>
      </c>
      <c r="Q394" t="s">
        <v>407</v>
      </c>
      <c r="R394" t="s">
        <v>407</v>
      </c>
      <c r="S394" t="s">
        <v>407</v>
      </c>
      <c r="T394" t="s">
        <v>407</v>
      </c>
      <c r="U394" t="s">
        <v>407</v>
      </c>
      <c r="V394" t="s">
        <v>407</v>
      </c>
      <c r="W394" t="s">
        <v>407</v>
      </c>
      <c r="X394" t="s">
        <v>407</v>
      </c>
      <c r="Y394" t="s">
        <v>407</v>
      </c>
      <c r="Z394" t="s">
        <v>407</v>
      </c>
      <c r="AA394" t="s">
        <v>407</v>
      </c>
      <c r="AB394" t="s">
        <v>407</v>
      </c>
      <c r="AC394" t="s">
        <v>1158</v>
      </c>
      <c r="AD394" t="s">
        <v>1157</v>
      </c>
      <c r="AE394">
        <v>10</v>
      </c>
      <c r="AF394">
        <v>3</v>
      </c>
      <c r="AH394" t="s">
        <v>408</v>
      </c>
      <c r="AJ394" t="s">
        <v>37</v>
      </c>
      <c r="AK394" t="s">
        <v>115</v>
      </c>
      <c r="AM394">
        <v>2237</v>
      </c>
      <c r="AN394">
        <v>685</v>
      </c>
    </row>
    <row r="395" spans="1:40" x14ac:dyDescent="0.25">
      <c r="A395" t="s">
        <v>407</v>
      </c>
      <c r="B395" t="s">
        <v>407</v>
      </c>
      <c r="C395" t="s">
        <v>407</v>
      </c>
      <c r="D395" t="s">
        <v>407</v>
      </c>
      <c r="E395" t="s">
        <v>407</v>
      </c>
      <c r="F395" t="s">
        <v>407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407</v>
      </c>
      <c r="M395" t="s">
        <v>407</v>
      </c>
      <c r="N395" t="s">
        <v>407</v>
      </c>
      <c r="O395" t="s">
        <v>407</v>
      </c>
      <c r="P395" t="s">
        <v>407</v>
      </c>
      <c r="Q395" t="s">
        <v>407</v>
      </c>
      <c r="R395" t="s">
        <v>407</v>
      </c>
      <c r="S395" t="s">
        <v>407</v>
      </c>
      <c r="T395" t="s">
        <v>407</v>
      </c>
      <c r="U395" t="s">
        <v>407</v>
      </c>
      <c r="V395" t="s">
        <v>407</v>
      </c>
      <c r="W395" t="s">
        <v>407</v>
      </c>
      <c r="X395" t="s">
        <v>407</v>
      </c>
      <c r="Y395" t="s">
        <v>407</v>
      </c>
      <c r="Z395" t="s">
        <v>407</v>
      </c>
      <c r="AA395" t="s">
        <v>407</v>
      </c>
      <c r="AB395" t="s">
        <v>407</v>
      </c>
      <c r="AC395" t="s">
        <v>1158</v>
      </c>
      <c r="AD395" t="s">
        <v>1157</v>
      </c>
      <c r="AE395">
        <v>10</v>
      </c>
      <c r="AF395">
        <v>4</v>
      </c>
      <c r="AH395" t="s">
        <v>408</v>
      </c>
      <c r="AJ395" t="s">
        <v>37</v>
      </c>
      <c r="AK395" t="s">
        <v>115</v>
      </c>
      <c r="AM395">
        <v>2566</v>
      </c>
      <c r="AN395">
        <v>1553</v>
      </c>
    </row>
    <row r="396" spans="1:40" x14ac:dyDescent="0.25">
      <c r="A396" t="s">
        <v>407</v>
      </c>
      <c r="B396" t="s">
        <v>407</v>
      </c>
      <c r="C396" t="s">
        <v>407</v>
      </c>
      <c r="D396" t="s">
        <v>407</v>
      </c>
      <c r="E396" t="s">
        <v>407</v>
      </c>
      <c r="F396" t="s">
        <v>407</v>
      </c>
      <c r="G396" t="s">
        <v>407</v>
      </c>
      <c r="H396" t="s">
        <v>407</v>
      </c>
      <c r="I396" t="s">
        <v>407</v>
      </c>
      <c r="J396" t="s">
        <v>407</v>
      </c>
      <c r="K396" t="s">
        <v>407</v>
      </c>
      <c r="L396" t="s">
        <v>407</v>
      </c>
      <c r="M396" t="s">
        <v>407</v>
      </c>
      <c r="N396" t="s">
        <v>407</v>
      </c>
      <c r="O396" t="s">
        <v>407</v>
      </c>
      <c r="P396" t="s">
        <v>407</v>
      </c>
      <c r="Q396" t="s">
        <v>407</v>
      </c>
      <c r="R396" t="s">
        <v>407</v>
      </c>
      <c r="S396" t="s">
        <v>407</v>
      </c>
      <c r="T396" t="s">
        <v>407</v>
      </c>
      <c r="U396" t="s">
        <v>407</v>
      </c>
      <c r="V396" t="s">
        <v>407</v>
      </c>
      <c r="W396" t="s">
        <v>407</v>
      </c>
      <c r="X396" t="s">
        <v>407</v>
      </c>
      <c r="Y396" t="s">
        <v>407</v>
      </c>
      <c r="Z396" t="s">
        <v>407</v>
      </c>
      <c r="AA396" t="s">
        <v>407</v>
      </c>
      <c r="AB396" t="s">
        <v>407</v>
      </c>
      <c r="AC396" t="s">
        <v>1158</v>
      </c>
      <c r="AD396" t="s">
        <v>1157</v>
      </c>
      <c r="AE396">
        <v>10</v>
      </c>
      <c r="AF396">
        <v>5</v>
      </c>
      <c r="AH396" t="s">
        <v>408</v>
      </c>
      <c r="AJ396" t="s">
        <v>37</v>
      </c>
      <c r="AK396" t="s">
        <v>115</v>
      </c>
      <c r="AM396">
        <v>2104</v>
      </c>
      <c r="AN396">
        <v>2373</v>
      </c>
    </row>
    <row r="397" spans="1:40" x14ac:dyDescent="0.25">
      <c r="A397" t="s">
        <v>407</v>
      </c>
      <c r="B397" t="s">
        <v>407</v>
      </c>
      <c r="C397" t="s">
        <v>407</v>
      </c>
      <c r="D397" t="s">
        <v>407</v>
      </c>
      <c r="E397" t="s">
        <v>407</v>
      </c>
      <c r="F397" t="s">
        <v>407</v>
      </c>
      <c r="G397" t="s">
        <v>407</v>
      </c>
      <c r="H397" t="s">
        <v>407</v>
      </c>
      <c r="I397" t="s">
        <v>407</v>
      </c>
      <c r="J397" t="s">
        <v>407</v>
      </c>
      <c r="K397" t="s">
        <v>407</v>
      </c>
      <c r="L397" t="s">
        <v>407</v>
      </c>
      <c r="M397" t="s">
        <v>407</v>
      </c>
      <c r="N397" t="s">
        <v>407</v>
      </c>
      <c r="O397" t="s">
        <v>407</v>
      </c>
      <c r="P397" t="s">
        <v>407</v>
      </c>
      <c r="Q397" t="s">
        <v>407</v>
      </c>
      <c r="R397" t="s">
        <v>407</v>
      </c>
      <c r="S397" t="s">
        <v>407</v>
      </c>
      <c r="T397" t="s">
        <v>407</v>
      </c>
      <c r="U397" t="s">
        <v>407</v>
      </c>
      <c r="V397" t="s">
        <v>407</v>
      </c>
      <c r="W397" t="s">
        <v>407</v>
      </c>
      <c r="X397" t="s">
        <v>407</v>
      </c>
      <c r="Y397" t="s">
        <v>407</v>
      </c>
      <c r="Z397" t="s">
        <v>407</v>
      </c>
      <c r="AA397" t="s">
        <v>407</v>
      </c>
      <c r="AB397" t="s">
        <v>407</v>
      </c>
      <c r="AC397" t="s">
        <v>1158</v>
      </c>
      <c r="AD397" t="s">
        <v>1157</v>
      </c>
      <c r="AE397">
        <v>10</v>
      </c>
      <c r="AF397">
        <v>6</v>
      </c>
      <c r="AH397" t="s">
        <v>411</v>
      </c>
      <c r="AJ397" t="s">
        <v>41</v>
      </c>
      <c r="AK397" t="s">
        <v>119</v>
      </c>
      <c r="AM397">
        <v>3062</v>
      </c>
      <c r="AN397">
        <v>2125</v>
      </c>
    </row>
    <row r="398" spans="1:40" x14ac:dyDescent="0.25">
      <c r="A398" t="s">
        <v>407</v>
      </c>
      <c r="B398" t="s">
        <v>407</v>
      </c>
      <c r="C398" t="s">
        <v>407</v>
      </c>
      <c r="D398" t="s">
        <v>407</v>
      </c>
      <c r="E398" t="s">
        <v>407</v>
      </c>
      <c r="F398" t="s">
        <v>407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407</v>
      </c>
      <c r="M398" t="s">
        <v>407</v>
      </c>
      <c r="N398" t="s">
        <v>407</v>
      </c>
      <c r="O398" t="s">
        <v>407</v>
      </c>
      <c r="P398" t="s">
        <v>407</v>
      </c>
      <c r="Q398" t="s">
        <v>407</v>
      </c>
      <c r="R398" t="s">
        <v>407</v>
      </c>
      <c r="S398" t="s">
        <v>407</v>
      </c>
      <c r="T398" t="s">
        <v>407</v>
      </c>
      <c r="U398" t="s">
        <v>407</v>
      </c>
      <c r="V398" t="s">
        <v>407</v>
      </c>
      <c r="W398" t="s">
        <v>407</v>
      </c>
      <c r="X398" t="s">
        <v>407</v>
      </c>
      <c r="Y398" t="s">
        <v>407</v>
      </c>
      <c r="Z398" t="s">
        <v>407</v>
      </c>
      <c r="AA398" t="s">
        <v>407</v>
      </c>
      <c r="AB398" t="s">
        <v>407</v>
      </c>
      <c r="AC398" t="s">
        <v>1158</v>
      </c>
      <c r="AD398" t="s">
        <v>1157</v>
      </c>
      <c r="AE398">
        <v>10</v>
      </c>
      <c r="AF398">
        <v>7</v>
      </c>
      <c r="AH398" t="s">
        <v>408</v>
      </c>
      <c r="AJ398" t="s">
        <v>37</v>
      </c>
      <c r="AK398" t="s">
        <v>115</v>
      </c>
      <c r="AM398">
        <v>3670</v>
      </c>
      <c r="AN398">
        <v>2018</v>
      </c>
    </row>
    <row r="399" spans="1:40" x14ac:dyDescent="0.25">
      <c r="A399" t="s">
        <v>407</v>
      </c>
      <c r="B399" t="s">
        <v>407</v>
      </c>
      <c r="C399" t="s">
        <v>407</v>
      </c>
      <c r="D399" t="s">
        <v>407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  <c r="K399" t="s">
        <v>407</v>
      </c>
      <c r="L399" t="s">
        <v>407</v>
      </c>
      <c r="M399" t="s">
        <v>407</v>
      </c>
      <c r="N399" t="s">
        <v>407</v>
      </c>
      <c r="O399" t="s">
        <v>407</v>
      </c>
      <c r="P399" t="s">
        <v>407</v>
      </c>
      <c r="Q399" t="s">
        <v>407</v>
      </c>
      <c r="R399" t="s">
        <v>407</v>
      </c>
      <c r="S399" t="s">
        <v>407</v>
      </c>
      <c r="T399" t="s">
        <v>407</v>
      </c>
      <c r="U399" t="s">
        <v>407</v>
      </c>
      <c r="V399" t="s">
        <v>407</v>
      </c>
      <c r="W399" t="s">
        <v>407</v>
      </c>
      <c r="X399" t="s">
        <v>407</v>
      </c>
      <c r="Y399" t="s">
        <v>407</v>
      </c>
      <c r="Z399" t="s">
        <v>407</v>
      </c>
      <c r="AA399" t="s">
        <v>407</v>
      </c>
      <c r="AB399" t="s">
        <v>407</v>
      </c>
      <c r="AC399" t="s">
        <v>1158</v>
      </c>
      <c r="AD399" t="s">
        <v>1157</v>
      </c>
      <c r="AE399">
        <v>10</v>
      </c>
      <c r="AF399">
        <v>8</v>
      </c>
      <c r="AH399" t="s">
        <v>408</v>
      </c>
      <c r="AJ399" t="s">
        <v>37</v>
      </c>
      <c r="AK399" t="s">
        <v>115</v>
      </c>
      <c r="AM399">
        <v>1105</v>
      </c>
      <c r="AN399">
        <v>1492</v>
      </c>
    </row>
    <row r="400" spans="1:40" x14ac:dyDescent="0.25">
      <c r="A400" t="s">
        <v>407</v>
      </c>
      <c r="B400" t="s">
        <v>407</v>
      </c>
      <c r="C400" t="s">
        <v>407</v>
      </c>
      <c r="D400" t="s">
        <v>407</v>
      </c>
      <c r="E400" t="s">
        <v>407</v>
      </c>
      <c r="F400" t="s">
        <v>407</v>
      </c>
      <c r="G400" t="s">
        <v>407</v>
      </c>
      <c r="H400" t="s">
        <v>407</v>
      </c>
      <c r="I400" t="s">
        <v>407</v>
      </c>
      <c r="J400" t="s">
        <v>407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407</v>
      </c>
      <c r="S400" t="s">
        <v>407</v>
      </c>
      <c r="T400" t="s">
        <v>407</v>
      </c>
      <c r="U400" t="s">
        <v>407</v>
      </c>
      <c r="V400" t="s">
        <v>407</v>
      </c>
      <c r="W400" t="s">
        <v>407</v>
      </c>
      <c r="X400" t="s">
        <v>407</v>
      </c>
      <c r="Y400" t="s">
        <v>407</v>
      </c>
      <c r="Z400" t="s">
        <v>407</v>
      </c>
      <c r="AA400" t="s">
        <v>407</v>
      </c>
      <c r="AB400" t="s">
        <v>407</v>
      </c>
      <c r="AC400" t="s">
        <v>1158</v>
      </c>
      <c r="AD400" t="s">
        <v>1157</v>
      </c>
      <c r="AE400">
        <v>10</v>
      </c>
      <c r="AF400">
        <v>9</v>
      </c>
      <c r="AH400" t="s">
        <v>408</v>
      </c>
      <c r="AJ400" t="s">
        <v>37</v>
      </c>
      <c r="AK400" t="s">
        <v>115</v>
      </c>
      <c r="AM400">
        <v>3447</v>
      </c>
      <c r="AN400">
        <v>2131</v>
      </c>
    </row>
    <row r="401" spans="1:40" x14ac:dyDescent="0.25">
      <c r="A401" t="s">
        <v>407</v>
      </c>
      <c r="B401" t="s">
        <v>407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  <c r="I401" t="s">
        <v>407</v>
      </c>
      <c r="J401" t="s">
        <v>407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407</v>
      </c>
      <c r="S401" t="s">
        <v>407</v>
      </c>
      <c r="T401" t="s">
        <v>407</v>
      </c>
      <c r="U401" t="s">
        <v>407</v>
      </c>
      <c r="V401" t="s">
        <v>407</v>
      </c>
      <c r="W401" t="s">
        <v>407</v>
      </c>
      <c r="X401" t="s">
        <v>407</v>
      </c>
      <c r="Y401" t="s">
        <v>407</v>
      </c>
      <c r="Z401" t="s">
        <v>407</v>
      </c>
      <c r="AA401" t="s">
        <v>407</v>
      </c>
      <c r="AB401" t="s">
        <v>407</v>
      </c>
      <c r="AC401" t="s">
        <v>1158</v>
      </c>
      <c r="AD401" t="s">
        <v>1157</v>
      </c>
      <c r="AE401">
        <v>10</v>
      </c>
      <c r="AF401">
        <v>10</v>
      </c>
      <c r="AH401" t="s">
        <v>408</v>
      </c>
      <c r="AJ401" t="s">
        <v>37</v>
      </c>
      <c r="AK401" t="s">
        <v>115</v>
      </c>
      <c r="AM401">
        <v>2604</v>
      </c>
      <c r="AN401">
        <v>1969</v>
      </c>
    </row>
    <row r="402" spans="1:40" x14ac:dyDescent="0.25">
      <c r="A402" t="s">
        <v>407</v>
      </c>
      <c r="B402" t="s">
        <v>407</v>
      </c>
      <c r="C402" t="s">
        <v>407</v>
      </c>
      <c r="D402" t="s">
        <v>407</v>
      </c>
      <c r="E402" t="s">
        <v>407</v>
      </c>
      <c r="F402" t="s">
        <v>407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407</v>
      </c>
      <c r="M402" t="s">
        <v>407</v>
      </c>
      <c r="N402" t="s">
        <v>407</v>
      </c>
      <c r="O402" t="s">
        <v>407</v>
      </c>
      <c r="P402" t="s">
        <v>407</v>
      </c>
      <c r="Q402" t="s">
        <v>407</v>
      </c>
      <c r="R402" t="s">
        <v>407</v>
      </c>
      <c r="S402" t="s">
        <v>407</v>
      </c>
      <c r="T402" t="s">
        <v>407</v>
      </c>
      <c r="U402" t="s">
        <v>407</v>
      </c>
      <c r="V402" t="s">
        <v>407</v>
      </c>
      <c r="W402" t="s">
        <v>407</v>
      </c>
      <c r="X402" t="s">
        <v>407</v>
      </c>
      <c r="Y402" t="s">
        <v>407</v>
      </c>
      <c r="Z402" t="s">
        <v>407</v>
      </c>
      <c r="AA402" t="s">
        <v>407</v>
      </c>
      <c r="AB402" t="s">
        <v>407</v>
      </c>
      <c r="AC402" t="s">
        <v>1160</v>
      </c>
      <c r="AD402" t="s">
        <v>1159</v>
      </c>
      <c r="AE402">
        <v>10</v>
      </c>
      <c r="AF402">
        <v>1</v>
      </c>
      <c r="AG402">
        <v>3</v>
      </c>
      <c r="AH402" t="s">
        <v>410</v>
      </c>
      <c r="AJ402" t="s">
        <v>40</v>
      </c>
      <c r="AK402" t="s">
        <v>118</v>
      </c>
      <c r="AM402">
        <v>3009</v>
      </c>
      <c r="AN402">
        <v>2275</v>
      </c>
    </row>
    <row r="403" spans="1:40" x14ac:dyDescent="0.25">
      <c r="A403" t="s">
        <v>407</v>
      </c>
      <c r="B403" t="s">
        <v>407</v>
      </c>
      <c r="C403" t="s">
        <v>407</v>
      </c>
      <c r="D403" t="s">
        <v>407</v>
      </c>
      <c r="E403" t="s">
        <v>407</v>
      </c>
      <c r="F403" t="s">
        <v>407</v>
      </c>
      <c r="G403" t="s">
        <v>407</v>
      </c>
      <c r="H403" t="s">
        <v>407</v>
      </c>
      <c r="I403" t="s">
        <v>407</v>
      </c>
      <c r="J403" t="s">
        <v>407</v>
      </c>
      <c r="K403" t="s">
        <v>407</v>
      </c>
      <c r="L403" t="s">
        <v>407</v>
      </c>
      <c r="M403" t="s">
        <v>407</v>
      </c>
      <c r="N403" t="s">
        <v>407</v>
      </c>
      <c r="O403" t="s">
        <v>407</v>
      </c>
      <c r="P403" t="s">
        <v>407</v>
      </c>
      <c r="Q403" t="s">
        <v>407</v>
      </c>
      <c r="R403" t="s">
        <v>407</v>
      </c>
      <c r="S403" t="s">
        <v>407</v>
      </c>
      <c r="T403" t="s">
        <v>407</v>
      </c>
      <c r="U403" t="s">
        <v>407</v>
      </c>
      <c r="V403" t="s">
        <v>407</v>
      </c>
      <c r="W403" t="s">
        <v>407</v>
      </c>
      <c r="X403" t="s">
        <v>407</v>
      </c>
      <c r="Y403" t="s">
        <v>407</v>
      </c>
      <c r="Z403" t="s">
        <v>407</v>
      </c>
      <c r="AA403" t="s">
        <v>407</v>
      </c>
      <c r="AB403" t="s">
        <v>407</v>
      </c>
      <c r="AC403" t="s">
        <v>1160</v>
      </c>
      <c r="AD403" t="s">
        <v>1159</v>
      </c>
      <c r="AE403">
        <v>10</v>
      </c>
      <c r="AF403">
        <v>2</v>
      </c>
      <c r="AH403" t="s">
        <v>408</v>
      </c>
      <c r="AJ403" t="s">
        <v>37</v>
      </c>
      <c r="AK403" t="s">
        <v>115</v>
      </c>
      <c r="AM403">
        <v>3566</v>
      </c>
      <c r="AN403">
        <v>787</v>
      </c>
    </row>
    <row r="404" spans="1:40" x14ac:dyDescent="0.25">
      <c r="A404" t="s">
        <v>407</v>
      </c>
      <c r="B404" t="s">
        <v>407</v>
      </c>
      <c r="C404" t="s">
        <v>407</v>
      </c>
      <c r="D404" t="s">
        <v>407</v>
      </c>
      <c r="E404" t="s">
        <v>407</v>
      </c>
      <c r="F404" t="s">
        <v>407</v>
      </c>
      <c r="G404" t="s">
        <v>407</v>
      </c>
      <c r="H404" t="s">
        <v>407</v>
      </c>
      <c r="I404" t="s">
        <v>407</v>
      </c>
      <c r="J404" t="s">
        <v>407</v>
      </c>
      <c r="K404" t="s">
        <v>407</v>
      </c>
      <c r="L404" t="s">
        <v>407</v>
      </c>
      <c r="M404" t="s">
        <v>407</v>
      </c>
      <c r="N404" t="s">
        <v>407</v>
      </c>
      <c r="O404" t="s">
        <v>407</v>
      </c>
      <c r="P404" t="s">
        <v>407</v>
      </c>
      <c r="Q404" t="s">
        <v>407</v>
      </c>
      <c r="R404" t="s">
        <v>407</v>
      </c>
      <c r="S404" t="s">
        <v>407</v>
      </c>
      <c r="T404" t="s">
        <v>407</v>
      </c>
      <c r="U404" t="s">
        <v>407</v>
      </c>
      <c r="V404" t="s">
        <v>407</v>
      </c>
      <c r="W404" t="s">
        <v>407</v>
      </c>
      <c r="X404" t="s">
        <v>407</v>
      </c>
      <c r="Y404" t="s">
        <v>407</v>
      </c>
      <c r="Z404" t="s">
        <v>407</v>
      </c>
      <c r="AA404" t="s">
        <v>407</v>
      </c>
      <c r="AB404" t="s">
        <v>407</v>
      </c>
      <c r="AC404" t="s">
        <v>1160</v>
      </c>
      <c r="AD404" t="s">
        <v>1159</v>
      </c>
      <c r="AE404">
        <v>10</v>
      </c>
      <c r="AF404">
        <v>3</v>
      </c>
      <c r="AG404">
        <v>3</v>
      </c>
      <c r="AH404" t="s">
        <v>410</v>
      </c>
      <c r="AJ404" t="s">
        <v>40</v>
      </c>
      <c r="AK404" t="s">
        <v>118</v>
      </c>
      <c r="AM404">
        <v>1176</v>
      </c>
      <c r="AN404">
        <v>3286</v>
      </c>
    </row>
    <row r="405" spans="1:40" x14ac:dyDescent="0.25">
      <c r="A405" t="s">
        <v>407</v>
      </c>
      <c r="B405" t="s">
        <v>407</v>
      </c>
      <c r="C405" t="s">
        <v>407</v>
      </c>
      <c r="D405" t="s">
        <v>407</v>
      </c>
      <c r="E405" t="s">
        <v>407</v>
      </c>
      <c r="F405" t="s">
        <v>407</v>
      </c>
      <c r="G405" t="s">
        <v>407</v>
      </c>
      <c r="H405" t="s">
        <v>407</v>
      </c>
      <c r="I405" t="s">
        <v>407</v>
      </c>
      <c r="J405" t="s">
        <v>407</v>
      </c>
      <c r="K405" t="s">
        <v>407</v>
      </c>
      <c r="L405" t="s">
        <v>407</v>
      </c>
      <c r="M405" t="s">
        <v>407</v>
      </c>
      <c r="N405" t="s">
        <v>407</v>
      </c>
      <c r="O405" t="s">
        <v>407</v>
      </c>
      <c r="P405" t="s">
        <v>407</v>
      </c>
      <c r="Q405" t="s">
        <v>407</v>
      </c>
      <c r="R405" t="s">
        <v>407</v>
      </c>
      <c r="S405" t="s">
        <v>407</v>
      </c>
      <c r="T405" t="s">
        <v>407</v>
      </c>
      <c r="U405" t="s">
        <v>407</v>
      </c>
      <c r="V405" t="s">
        <v>407</v>
      </c>
      <c r="W405" t="s">
        <v>407</v>
      </c>
      <c r="X405" t="s">
        <v>407</v>
      </c>
      <c r="Y405" t="s">
        <v>407</v>
      </c>
      <c r="Z405" t="s">
        <v>407</v>
      </c>
      <c r="AA405" t="s">
        <v>407</v>
      </c>
      <c r="AB405" t="s">
        <v>407</v>
      </c>
      <c r="AC405" t="s">
        <v>1160</v>
      </c>
      <c r="AD405" t="s">
        <v>1159</v>
      </c>
      <c r="AE405">
        <v>10</v>
      </c>
      <c r="AF405">
        <v>4</v>
      </c>
      <c r="AH405" t="s">
        <v>408</v>
      </c>
      <c r="AJ405" t="s">
        <v>37</v>
      </c>
      <c r="AK405" t="s">
        <v>115</v>
      </c>
      <c r="AM405">
        <v>1367</v>
      </c>
      <c r="AN405">
        <v>2183</v>
      </c>
    </row>
    <row r="406" spans="1:40" x14ac:dyDescent="0.25">
      <c r="A406" t="s">
        <v>407</v>
      </c>
      <c r="B406" t="s">
        <v>407</v>
      </c>
      <c r="C406" t="s">
        <v>407</v>
      </c>
      <c r="D406" t="s">
        <v>407</v>
      </c>
      <c r="E406" t="s">
        <v>407</v>
      </c>
      <c r="F406" t="s">
        <v>407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407</v>
      </c>
      <c r="M406" t="s">
        <v>407</v>
      </c>
      <c r="N406" t="s">
        <v>407</v>
      </c>
      <c r="O406" t="s">
        <v>407</v>
      </c>
      <c r="P406" t="s">
        <v>407</v>
      </c>
      <c r="Q406" t="s">
        <v>407</v>
      </c>
      <c r="R406" t="s">
        <v>407</v>
      </c>
      <c r="S406" t="s">
        <v>407</v>
      </c>
      <c r="T406" t="s">
        <v>407</v>
      </c>
      <c r="U406" t="s">
        <v>407</v>
      </c>
      <c r="V406" t="s">
        <v>407</v>
      </c>
      <c r="W406" t="s">
        <v>407</v>
      </c>
      <c r="X406" t="s">
        <v>407</v>
      </c>
      <c r="Y406" t="s">
        <v>407</v>
      </c>
      <c r="Z406" t="s">
        <v>407</v>
      </c>
      <c r="AA406" t="s">
        <v>407</v>
      </c>
      <c r="AB406" t="s">
        <v>407</v>
      </c>
      <c r="AC406" t="s">
        <v>1160</v>
      </c>
      <c r="AD406" t="s">
        <v>1159</v>
      </c>
      <c r="AE406">
        <v>10</v>
      </c>
      <c r="AF406">
        <v>5</v>
      </c>
      <c r="AG406">
        <v>3</v>
      </c>
      <c r="AH406" t="s">
        <v>410</v>
      </c>
      <c r="AJ406" t="s">
        <v>40</v>
      </c>
      <c r="AK406" t="s">
        <v>118</v>
      </c>
      <c r="AM406">
        <v>4146</v>
      </c>
      <c r="AN406">
        <v>1432</v>
      </c>
    </row>
    <row r="407" spans="1:40" x14ac:dyDescent="0.25">
      <c r="A407" t="s">
        <v>407</v>
      </c>
      <c r="B407" t="s">
        <v>407</v>
      </c>
      <c r="C407" t="s">
        <v>407</v>
      </c>
      <c r="D407" t="s">
        <v>407</v>
      </c>
      <c r="E407" t="s">
        <v>407</v>
      </c>
      <c r="F407" t="s">
        <v>407</v>
      </c>
      <c r="G407" t="s">
        <v>407</v>
      </c>
      <c r="H407" t="s">
        <v>407</v>
      </c>
      <c r="I407" t="s">
        <v>407</v>
      </c>
      <c r="J407" t="s">
        <v>407</v>
      </c>
      <c r="K407" t="s">
        <v>407</v>
      </c>
      <c r="L407" t="s">
        <v>407</v>
      </c>
      <c r="M407" t="s">
        <v>407</v>
      </c>
      <c r="N407" t="s">
        <v>407</v>
      </c>
      <c r="O407" t="s">
        <v>407</v>
      </c>
      <c r="P407" t="s">
        <v>407</v>
      </c>
      <c r="Q407" t="s">
        <v>407</v>
      </c>
      <c r="R407" t="s">
        <v>407</v>
      </c>
      <c r="S407" t="s">
        <v>407</v>
      </c>
      <c r="T407" t="s">
        <v>407</v>
      </c>
      <c r="U407" t="s">
        <v>407</v>
      </c>
      <c r="V407" t="s">
        <v>407</v>
      </c>
      <c r="W407" t="s">
        <v>407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1160</v>
      </c>
      <c r="AD407" t="s">
        <v>1159</v>
      </c>
      <c r="AE407">
        <v>10</v>
      </c>
      <c r="AF407">
        <v>6</v>
      </c>
      <c r="AH407" t="s">
        <v>408</v>
      </c>
      <c r="AJ407" t="s">
        <v>37</v>
      </c>
      <c r="AK407" t="s">
        <v>115</v>
      </c>
      <c r="AM407">
        <v>2560</v>
      </c>
      <c r="AN407">
        <v>1462</v>
      </c>
    </row>
    <row r="408" spans="1:40" x14ac:dyDescent="0.25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  <c r="L408" t="s">
        <v>407</v>
      </c>
      <c r="M408" t="s">
        <v>407</v>
      </c>
      <c r="N408" t="s">
        <v>407</v>
      </c>
      <c r="O408" t="s">
        <v>407</v>
      </c>
      <c r="P408" t="s">
        <v>407</v>
      </c>
      <c r="Q408" t="s">
        <v>407</v>
      </c>
      <c r="R408" t="s">
        <v>407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1160</v>
      </c>
      <c r="AD408" t="s">
        <v>1159</v>
      </c>
      <c r="AE408">
        <v>10</v>
      </c>
      <c r="AF408">
        <v>7</v>
      </c>
      <c r="AH408" t="s">
        <v>408</v>
      </c>
      <c r="AJ408" t="s">
        <v>37</v>
      </c>
      <c r="AK408" t="s">
        <v>115</v>
      </c>
      <c r="AM408">
        <v>2084</v>
      </c>
      <c r="AN408">
        <v>583</v>
      </c>
    </row>
    <row r="409" spans="1:40" x14ac:dyDescent="0.25">
      <c r="A409" t="s">
        <v>407</v>
      </c>
      <c r="B409" t="s">
        <v>407</v>
      </c>
      <c r="C409" t="s">
        <v>407</v>
      </c>
      <c r="D409" t="s">
        <v>407</v>
      </c>
      <c r="E409" t="s">
        <v>407</v>
      </c>
      <c r="F409" t="s">
        <v>407</v>
      </c>
      <c r="G409" t="s">
        <v>407</v>
      </c>
      <c r="H409" t="s">
        <v>407</v>
      </c>
      <c r="I409" t="s">
        <v>407</v>
      </c>
      <c r="J409" t="s">
        <v>407</v>
      </c>
      <c r="K409" t="s">
        <v>407</v>
      </c>
      <c r="L409" t="s">
        <v>407</v>
      </c>
      <c r="M409" t="s">
        <v>407</v>
      </c>
      <c r="N409" t="s">
        <v>407</v>
      </c>
      <c r="O409" t="s">
        <v>407</v>
      </c>
      <c r="P409" t="s">
        <v>407</v>
      </c>
      <c r="Q409" t="s">
        <v>407</v>
      </c>
      <c r="R409" t="s">
        <v>407</v>
      </c>
      <c r="S409" t="s">
        <v>407</v>
      </c>
      <c r="T409" t="s">
        <v>407</v>
      </c>
      <c r="U409" t="s">
        <v>407</v>
      </c>
      <c r="V409" t="s">
        <v>407</v>
      </c>
      <c r="W409" t="s">
        <v>407</v>
      </c>
      <c r="X409" t="s">
        <v>407</v>
      </c>
      <c r="Y409" t="s">
        <v>407</v>
      </c>
      <c r="Z409" t="s">
        <v>407</v>
      </c>
      <c r="AA409" t="s">
        <v>407</v>
      </c>
      <c r="AB409" t="s">
        <v>407</v>
      </c>
      <c r="AC409" t="s">
        <v>1160</v>
      </c>
      <c r="AD409" t="s">
        <v>1159</v>
      </c>
      <c r="AE409">
        <v>10</v>
      </c>
      <c r="AF409">
        <v>8</v>
      </c>
      <c r="AH409" t="s">
        <v>408</v>
      </c>
      <c r="AJ409" t="s">
        <v>37</v>
      </c>
      <c r="AK409" t="s">
        <v>115</v>
      </c>
      <c r="AM409">
        <v>3929</v>
      </c>
      <c r="AN409">
        <v>2862</v>
      </c>
    </row>
    <row r="410" spans="1:40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1160</v>
      </c>
      <c r="AD410" t="s">
        <v>1159</v>
      </c>
      <c r="AE410">
        <v>10</v>
      </c>
      <c r="AF410">
        <v>9</v>
      </c>
      <c r="AH410" t="s">
        <v>408</v>
      </c>
      <c r="AJ410" t="s">
        <v>37</v>
      </c>
      <c r="AK410" t="s">
        <v>115</v>
      </c>
      <c r="AM410">
        <v>3835</v>
      </c>
      <c r="AN410">
        <v>605</v>
      </c>
    </row>
    <row r="411" spans="1:40" x14ac:dyDescent="0.25">
      <c r="A411" t="s">
        <v>407</v>
      </c>
      <c r="B411" t="s">
        <v>407</v>
      </c>
      <c r="C411" t="s">
        <v>407</v>
      </c>
      <c r="D411" t="s">
        <v>407</v>
      </c>
      <c r="E411" t="s">
        <v>407</v>
      </c>
      <c r="F411" t="s">
        <v>407</v>
      </c>
      <c r="G411" t="s">
        <v>407</v>
      </c>
      <c r="H411" t="s">
        <v>407</v>
      </c>
      <c r="I411" t="s">
        <v>407</v>
      </c>
      <c r="J411" t="s">
        <v>407</v>
      </c>
      <c r="K411" t="s">
        <v>407</v>
      </c>
      <c r="L411" t="s">
        <v>407</v>
      </c>
      <c r="M411" t="s">
        <v>407</v>
      </c>
      <c r="N411" t="s">
        <v>407</v>
      </c>
      <c r="O411" t="s">
        <v>407</v>
      </c>
      <c r="P411" t="s">
        <v>407</v>
      </c>
      <c r="Q411" t="s">
        <v>407</v>
      </c>
      <c r="R411" t="s">
        <v>407</v>
      </c>
      <c r="S411" t="s">
        <v>407</v>
      </c>
      <c r="T411" t="s">
        <v>407</v>
      </c>
      <c r="U411" t="s">
        <v>407</v>
      </c>
      <c r="V411" t="s">
        <v>407</v>
      </c>
      <c r="W411" t="s">
        <v>407</v>
      </c>
      <c r="X411" t="s">
        <v>407</v>
      </c>
      <c r="Y411" t="s">
        <v>407</v>
      </c>
      <c r="Z411" t="s">
        <v>407</v>
      </c>
      <c r="AA411" t="s">
        <v>407</v>
      </c>
      <c r="AB411" t="s">
        <v>407</v>
      </c>
      <c r="AC411" t="s">
        <v>1160</v>
      </c>
      <c r="AD411" t="s">
        <v>1159</v>
      </c>
      <c r="AE411">
        <v>10</v>
      </c>
      <c r="AF411">
        <v>10</v>
      </c>
      <c r="AH411" t="s">
        <v>408</v>
      </c>
      <c r="AJ411" t="s">
        <v>37</v>
      </c>
      <c r="AK411" t="s">
        <v>115</v>
      </c>
      <c r="AM411">
        <v>2987</v>
      </c>
      <c r="AN411">
        <v>1308</v>
      </c>
    </row>
    <row r="412" spans="1:40" x14ac:dyDescent="0.25">
      <c r="A412" t="s">
        <v>407</v>
      </c>
      <c r="B412" t="s">
        <v>407</v>
      </c>
      <c r="C412" t="s">
        <v>407</v>
      </c>
      <c r="D412" t="s">
        <v>407</v>
      </c>
      <c r="E412" t="s">
        <v>407</v>
      </c>
      <c r="F412" t="s">
        <v>407</v>
      </c>
      <c r="G412" t="s">
        <v>407</v>
      </c>
      <c r="H412" t="s">
        <v>407</v>
      </c>
      <c r="I412" t="s">
        <v>407</v>
      </c>
      <c r="J412" t="s">
        <v>407</v>
      </c>
      <c r="K412" t="s">
        <v>407</v>
      </c>
      <c r="L412" t="s">
        <v>407</v>
      </c>
      <c r="M412" t="s">
        <v>407</v>
      </c>
      <c r="N412" t="s">
        <v>407</v>
      </c>
      <c r="O412" t="s">
        <v>407</v>
      </c>
      <c r="P412" t="s">
        <v>407</v>
      </c>
      <c r="Q412" t="s">
        <v>407</v>
      </c>
      <c r="R412" t="s">
        <v>407</v>
      </c>
      <c r="S412" t="s">
        <v>407</v>
      </c>
      <c r="T412" t="s">
        <v>407</v>
      </c>
      <c r="U412" t="s">
        <v>407</v>
      </c>
      <c r="V412" t="s">
        <v>407</v>
      </c>
      <c r="W412" t="s">
        <v>407</v>
      </c>
      <c r="X412" t="s">
        <v>407</v>
      </c>
      <c r="Y412" t="s">
        <v>407</v>
      </c>
      <c r="Z412" t="s">
        <v>407</v>
      </c>
      <c r="AA412" t="s">
        <v>407</v>
      </c>
      <c r="AB412" t="s">
        <v>407</v>
      </c>
      <c r="AC412" t="s">
        <v>1162</v>
      </c>
      <c r="AD412" t="s">
        <v>1161</v>
      </c>
      <c r="AE412">
        <v>10</v>
      </c>
      <c r="AF412">
        <v>1</v>
      </c>
      <c r="AH412" t="s">
        <v>408</v>
      </c>
      <c r="AJ412" t="s">
        <v>37</v>
      </c>
      <c r="AK412" t="s">
        <v>115</v>
      </c>
      <c r="AM412">
        <v>2877</v>
      </c>
      <c r="AN412">
        <v>622</v>
      </c>
    </row>
    <row r="413" spans="1:40" x14ac:dyDescent="0.25">
      <c r="A413" t="s">
        <v>407</v>
      </c>
      <c r="B413" t="s">
        <v>407</v>
      </c>
      <c r="C413" t="s">
        <v>407</v>
      </c>
      <c r="D413" t="s">
        <v>407</v>
      </c>
      <c r="E413" t="s">
        <v>407</v>
      </c>
      <c r="F413" t="s">
        <v>407</v>
      </c>
      <c r="G413" t="s">
        <v>407</v>
      </c>
      <c r="H413" t="s">
        <v>407</v>
      </c>
      <c r="I413" t="s">
        <v>407</v>
      </c>
      <c r="J413" t="s">
        <v>407</v>
      </c>
      <c r="K413" t="s">
        <v>407</v>
      </c>
      <c r="L413" t="s">
        <v>407</v>
      </c>
      <c r="M413" t="s">
        <v>407</v>
      </c>
      <c r="N413" t="s">
        <v>407</v>
      </c>
      <c r="O413" t="s">
        <v>407</v>
      </c>
      <c r="P413" t="s">
        <v>407</v>
      </c>
      <c r="Q413" t="s">
        <v>407</v>
      </c>
      <c r="R413" t="s">
        <v>407</v>
      </c>
      <c r="S413" t="s">
        <v>407</v>
      </c>
      <c r="T413" t="s">
        <v>407</v>
      </c>
      <c r="U413" t="s">
        <v>407</v>
      </c>
      <c r="V413" t="s">
        <v>407</v>
      </c>
      <c r="W413" t="s">
        <v>407</v>
      </c>
      <c r="X413" t="s">
        <v>407</v>
      </c>
      <c r="Y413" t="s">
        <v>407</v>
      </c>
      <c r="Z413" t="s">
        <v>407</v>
      </c>
      <c r="AA413" t="s">
        <v>407</v>
      </c>
      <c r="AB413" t="s">
        <v>407</v>
      </c>
      <c r="AC413" t="s">
        <v>1162</v>
      </c>
      <c r="AD413" t="s">
        <v>1161</v>
      </c>
      <c r="AE413">
        <v>10</v>
      </c>
      <c r="AF413">
        <v>2</v>
      </c>
      <c r="AH413" t="s">
        <v>408</v>
      </c>
      <c r="AJ413" t="s">
        <v>37</v>
      </c>
      <c r="AK413" t="s">
        <v>115</v>
      </c>
      <c r="AM413">
        <v>1633</v>
      </c>
      <c r="AN413">
        <v>659</v>
      </c>
    </row>
    <row r="414" spans="1:40" x14ac:dyDescent="0.25">
      <c r="A414" t="s">
        <v>407</v>
      </c>
      <c r="B414" t="s">
        <v>407</v>
      </c>
      <c r="C414" t="s">
        <v>407</v>
      </c>
      <c r="D414" t="s">
        <v>407</v>
      </c>
      <c r="E414" t="s">
        <v>407</v>
      </c>
      <c r="F414" t="s">
        <v>407</v>
      </c>
      <c r="G414" t="s">
        <v>407</v>
      </c>
      <c r="H414" t="s">
        <v>407</v>
      </c>
      <c r="I414" t="s">
        <v>407</v>
      </c>
      <c r="J414" t="s">
        <v>407</v>
      </c>
      <c r="K414" t="s">
        <v>407</v>
      </c>
      <c r="L414" t="s">
        <v>407</v>
      </c>
      <c r="M414" t="s">
        <v>407</v>
      </c>
      <c r="N414" t="s">
        <v>407</v>
      </c>
      <c r="O414" t="s">
        <v>407</v>
      </c>
      <c r="P414" t="s">
        <v>407</v>
      </c>
      <c r="Q414" t="s">
        <v>407</v>
      </c>
      <c r="R414" t="s">
        <v>407</v>
      </c>
      <c r="S414" t="s">
        <v>407</v>
      </c>
      <c r="T414" t="s">
        <v>407</v>
      </c>
      <c r="U414" t="s">
        <v>407</v>
      </c>
      <c r="V414" t="s">
        <v>407</v>
      </c>
      <c r="W414" t="s">
        <v>407</v>
      </c>
      <c r="X414" t="s">
        <v>407</v>
      </c>
      <c r="Y414" t="s">
        <v>407</v>
      </c>
      <c r="Z414" t="s">
        <v>407</v>
      </c>
      <c r="AA414" t="s">
        <v>407</v>
      </c>
      <c r="AB414" t="s">
        <v>407</v>
      </c>
      <c r="AC414" t="s">
        <v>1162</v>
      </c>
      <c r="AD414" t="s">
        <v>1161</v>
      </c>
      <c r="AE414">
        <v>10</v>
      </c>
      <c r="AF414">
        <v>3</v>
      </c>
      <c r="AH414" t="s">
        <v>408</v>
      </c>
      <c r="AJ414" t="s">
        <v>37</v>
      </c>
      <c r="AK414" t="s">
        <v>115</v>
      </c>
      <c r="AM414">
        <v>3890</v>
      </c>
      <c r="AN414">
        <v>171</v>
      </c>
    </row>
    <row r="415" spans="1:40" x14ac:dyDescent="0.25">
      <c r="A415" t="s">
        <v>407</v>
      </c>
      <c r="B415" t="s">
        <v>407</v>
      </c>
      <c r="C415" t="s">
        <v>407</v>
      </c>
      <c r="D415" t="s">
        <v>407</v>
      </c>
      <c r="E415" t="s">
        <v>407</v>
      </c>
      <c r="F415" t="s">
        <v>407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407</v>
      </c>
      <c r="P415" t="s">
        <v>407</v>
      </c>
      <c r="Q415" t="s">
        <v>407</v>
      </c>
      <c r="R415" t="s">
        <v>407</v>
      </c>
      <c r="S415" t="s">
        <v>407</v>
      </c>
      <c r="T415" t="s">
        <v>407</v>
      </c>
      <c r="U415" t="s">
        <v>407</v>
      </c>
      <c r="V415" t="s">
        <v>407</v>
      </c>
      <c r="W415" t="s">
        <v>407</v>
      </c>
      <c r="X415" t="s">
        <v>407</v>
      </c>
      <c r="Y415" t="s">
        <v>407</v>
      </c>
      <c r="Z415" t="s">
        <v>407</v>
      </c>
      <c r="AA415" t="s">
        <v>407</v>
      </c>
      <c r="AB415" t="s">
        <v>407</v>
      </c>
      <c r="AC415" t="s">
        <v>1162</v>
      </c>
      <c r="AD415" t="s">
        <v>1161</v>
      </c>
      <c r="AE415">
        <v>10</v>
      </c>
      <c r="AF415">
        <v>4</v>
      </c>
      <c r="AH415" t="s">
        <v>408</v>
      </c>
      <c r="AJ415" t="s">
        <v>37</v>
      </c>
      <c r="AK415" t="s">
        <v>115</v>
      </c>
      <c r="AM415">
        <v>1417</v>
      </c>
      <c r="AN415">
        <v>909</v>
      </c>
    </row>
    <row r="416" spans="1:40" x14ac:dyDescent="0.25">
      <c r="A416" t="s">
        <v>407</v>
      </c>
      <c r="B416" t="s">
        <v>407</v>
      </c>
      <c r="C416" t="s">
        <v>407</v>
      </c>
      <c r="D416" t="s">
        <v>407</v>
      </c>
      <c r="E416" t="s">
        <v>407</v>
      </c>
      <c r="F416" t="s">
        <v>407</v>
      </c>
      <c r="G416" t="s">
        <v>407</v>
      </c>
      <c r="H416" t="s">
        <v>407</v>
      </c>
      <c r="I416" t="s">
        <v>407</v>
      </c>
      <c r="J416" t="s">
        <v>407</v>
      </c>
      <c r="K416" t="s">
        <v>407</v>
      </c>
      <c r="L416" t="s">
        <v>407</v>
      </c>
      <c r="M416" t="s">
        <v>407</v>
      </c>
      <c r="N416" t="s">
        <v>407</v>
      </c>
      <c r="O416" t="s">
        <v>407</v>
      </c>
      <c r="P416" t="s">
        <v>407</v>
      </c>
      <c r="Q416" t="s">
        <v>407</v>
      </c>
      <c r="R416" t="s">
        <v>407</v>
      </c>
      <c r="S416" t="s">
        <v>407</v>
      </c>
      <c r="T416" t="s">
        <v>407</v>
      </c>
      <c r="U416" t="s">
        <v>407</v>
      </c>
      <c r="V416" t="s">
        <v>407</v>
      </c>
      <c r="W416" t="s">
        <v>407</v>
      </c>
      <c r="X416" t="s">
        <v>407</v>
      </c>
      <c r="Y416" t="s">
        <v>407</v>
      </c>
      <c r="Z416" t="s">
        <v>407</v>
      </c>
      <c r="AA416" t="s">
        <v>407</v>
      </c>
      <c r="AB416" t="s">
        <v>407</v>
      </c>
      <c r="AC416" t="s">
        <v>1162</v>
      </c>
      <c r="AD416" t="s">
        <v>1161</v>
      </c>
      <c r="AE416">
        <v>10</v>
      </c>
      <c r="AF416">
        <v>5</v>
      </c>
      <c r="AH416" t="s">
        <v>408</v>
      </c>
      <c r="AJ416" t="s">
        <v>37</v>
      </c>
      <c r="AK416" t="s">
        <v>115</v>
      </c>
      <c r="AM416">
        <v>2614</v>
      </c>
      <c r="AN416">
        <v>3148</v>
      </c>
    </row>
    <row r="417" spans="1:40" x14ac:dyDescent="0.25">
      <c r="A417" t="s">
        <v>407</v>
      </c>
      <c r="B417" t="s">
        <v>407</v>
      </c>
      <c r="C417" t="s">
        <v>407</v>
      </c>
      <c r="D417" t="s">
        <v>407</v>
      </c>
      <c r="E417" t="s">
        <v>407</v>
      </c>
      <c r="F417" t="s">
        <v>407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407</v>
      </c>
      <c r="M417" t="s">
        <v>407</v>
      </c>
      <c r="N417" t="s">
        <v>407</v>
      </c>
      <c r="O417" t="s">
        <v>407</v>
      </c>
      <c r="P417" t="s">
        <v>407</v>
      </c>
      <c r="Q417" t="s">
        <v>407</v>
      </c>
      <c r="R417" t="s">
        <v>407</v>
      </c>
      <c r="S417" t="s">
        <v>407</v>
      </c>
      <c r="T417" t="s">
        <v>407</v>
      </c>
      <c r="U417" t="s">
        <v>407</v>
      </c>
      <c r="V417" t="s">
        <v>407</v>
      </c>
      <c r="W417" t="s">
        <v>407</v>
      </c>
      <c r="X417" t="s">
        <v>407</v>
      </c>
      <c r="Y417" t="s">
        <v>407</v>
      </c>
      <c r="Z417" t="s">
        <v>407</v>
      </c>
      <c r="AA417" t="s">
        <v>407</v>
      </c>
      <c r="AB417" t="s">
        <v>407</v>
      </c>
      <c r="AC417" t="s">
        <v>1162</v>
      </c>
      <c r="AD417" t="s">
        <v>1161</v>
      </c>
      <c r="AE417">
        <v>10</v>
      </c>
      <c r="AF417">
        <v>6</v>
      </c>
      <c r="AH417" t="s">
        <v>408</v>
      </c>
      <c r="AJ417" t="s">
        <v>37</v>
      </c>
      <c r="AK417" t="s">
        <v>115</v>
      </c>
      <c r="AM417">
        <v>3790</v>
      </c>
      <c r="AN417">
        <v>3396</v>
      </c>
    </row>
    <row r="418" spans="1:40" x14ac:dyDescent="0.25">
      <c r="A418" t="s">
        <v>407</v>
      </c>
      <c r="B418" t="s">
        <v>407</v>
      </c>
      <c r="C418" t="s">
        <v>407</v>
      </c>
      <c r="D418" t="s">
        <v>407</v>
      </c>
      <c r="E418" t="s">
        <v>407</v>
      </c>
      <c r="F418" t="s">
        <v>407</v>
      </c>
      <c r="G418" t="s">
        <v>407</v>
      </c>
      <c r="H418" t="s">
        <v>407</v>
      </c>
      <c r="I418" t="s">
        <v>407</v>
      </c>
      <c r="J418" t="s">
        <v>407</v>
      </c>
      <c r="K418" t="s">
        <v>407</v>
      </c>
      <c r="L418" t="s">
        <v>407</v>
      </c>
      <c r="M418" t="s">
        <v>407</v>
      </c>
      <c r="N418" t="s">
        <v>407</v>
      </c>
      <c r="O418" t="s">
        <v>407</v>
      </c>
      <c r="P418" t="s">
        <v>407</v>
      </c>
      <c r="Q418" t="s">
        <v>407</v>
      </c>
      <c r="R418" t="s">
        <v>407</v>
      </c>
      <c r="S418" t="s">
        <v>407</v>
      </c>
      <c r="T418" t="s">
        <v>407</v>
      </c>
      <c r="U418" t="s">
        <v>407</v>
      </c>
      <c r="V418" t="s">
        <v>407</v>
      </c>
      <c r="W418" t="s">
        <v>407</v>
      </c>
      <c r="X418" t="s">
        <v>407</v>
      </c>
      <c r="Y418" t="s">
        <v>407</v>
      </c>
      <c r="Z418" t="s">
        <v>407</v>
      </c>
      <c r="AA418" t="s">
        <v>407</v>
      </c>
      <c r="AB418" t="s">
        <v>407</v>
      </c>
      <c r="AC418" t="s">
        <v>1162</v>
      </c>
      <c r="AD418" t="s">
        <v>1161</v>
      </c>
      <c r="AE418">
        <v>10</v>
      </c>
      <c r="AF418">
        <v>7</v>
      </c>
      <c r="AH418" t="s">
        <v>408</v>
      </c>
      <c r="AJ418" t="s">
        <v>37</v>
      </c>
      <c r="AK418" t="s">
        <v>115</v>
      </c>
      <c r="AM418">
        <v>3041</v>
      </c>
      <c r="AN418">
        <v>2674</v>
      </c>
    </row>
    <row r="419" spans="1:40" x14ac:dyDescent="0.25">
      <c r="A419" t="s">
        <v>407</v>
      </c>
      <c r="B419" t="s">
        <v>407</v>
      </c>
      <c r="C419" t="s">
        <v>407</v>
      </c>
      <c r="D419" t="s">
        <v>407</v>
      </c>
      <c r="E419" t="s">
        <v>407</v>
      </c>
      <c r="F419" t="s">
        <v>407</v>
      </c>
      <c r="G419" t="s">
        <v>407</v>
      </c>
      <c r="H419" t="s">
        <v>407</v>
      </c>
      <c r="I419" t="s">
        <v>407</v>
      </c>
      <c r="J419" t="s">
        <v>407</v>
      </c>
      <c r="K419" t="s">
        <v>407</v>
      </c>
      <c r="L419" t="s">
        <v>407</v>
      </c>
      <c r="M419" t="s">
        <v>407</v>
      </c>
      <c r="N419" t="s">
        <v>407</v>
      </c>
      <c r="O419" t="s">
        <v>407</v>
      </c>
      <c r="P419" t="s">
        <v>407</v>
      </c>
      <c r="Q419" t="s">
        <v>407</v>
      </c>
      <c r="R419" t="s">
        <v>407</v>
      </c>
      <c r="S419" t="s">
        <v>407</v>
      </c>
      <c r="T419" t="s">
        <v>407</v>
      </c>
      <c r="U419" t="s">
        <v>407</v>
      </c>
      <c r="V419" t="s">
        <v>407</v>
      </c>
      <c r="W419" t="s">
        <v>407</v>
      </c>
      <c r="X419" t="s">
        <v>407</v>
      </c>
      <c r="Y419" t="s">
        <v>407</v>
      </c>
      <c r="Z419" t="s">
        <v>407</v>
      </c>
      <c r="AA419" t="s">
        <v>407</v>
      </c>
      <c r="AB419" t="s">
        <v>407</v>
      </c>
      <c r="AC419" t="s">
        <v>1162</v>
      </c>
      <c r="AD419" t="s">
        <v>1161</v>
      </c>
      <c r="AE419">
        <v>10</v>
      </c>
      <c r="AF419">
        <v>8</v>
      </c>
      <c r="AH419" t="s">
        <v>408</v>
      </c>
      <c r="AJ419" t="s">
        <v>37</v>
      </c>
      <c r="AK419" t="s">
        <v>115</v>
      </c>
      <c r="AM419">
        <v>3916</v>
      </c>
      <c r="AN419">
        <v>1328</v>
      </c>
    </row>
    <row r="420" spans="1:40" x14ac:dyDescent="0.25">
      <c r="A420" t="s">
        <v>407</v>
      </c>
      <c r="B420" t="s">
        <v>407</v>
      </c>
      <c r="C420" t="s">
        <v>407</v>
      </c>
      <c r="D420" t="s">
        <v>407</v>
      </c>
      <c r="E420" t="s">
        <v>407</v>
      </c>
      <c r="F420" t="s">
        <v>407</v>
      </c>
      <c r="G420" t="s">
        <v>407</v>
      </c>
      <c r="H420" t="s">
        <v>407</v>
      </c>
      <c r="I420" t="s">
        <v>407</v>
      </c>
      <c r="J420" t="s">
        <v>407</v>
      </c>
      <c r="K420" t="s">
        <v>407</v>
      </c>
      <c r="L420" t="s">
        <v>407</v>
      </c>
      <c r="M420" t="s">
        <v>407</v>
      </c>
      <c r="N420" t="s">
        <v>407</v>
      </c>
      <c r="O420" t="s">
        <v>407</v>
      </c>
      <c r="P420" t="s">
        <v>407</v>
      </c>
      <c r="Q420" t="s">
        <v>407</v>
      </c>
      <c r="R420" t="s">
        <v>407</v>
      </c>
      <c r="S420" t="s">
        <v>407</v>
      </c>
      <c r="T420" t="s">
        <v>407</v>
      </c>
      <c r="U420" t="s">
        <v>407</v>
      </c>
      <c r="V420" t="s">
        <v>407</v>
      </c>
      <c r="W420" t="s">
        <v>407</v>
      </c>
      <c r="X420" t="s">
        <v>407</v>
      </c>
      <c r="Y420" t="s">
        <v>407</v>
      </c>
      <c r="Z420" t="s">
        <v>407</v>
      </c>
      <c r="AA420" t="s">
        <v>407</v>
      </c>
      <c r="AB420" t="s">
        <v>407</v>
      </c>
      <c r="AC420" t="s">
        <v>1162</v>
      </c>
      <c r="AD420" t="s">
        <v>1161</v>
      </c>
      <c r="AE420">
        <v>10</v>
      </c>
      <c r="AF420">
        <v>9</v>
      </c>
      <c r="AH420" t="s">
        <v>411</v>
      </c>
      <c r="AJ420" t="s">
        <v>41</v>
      </c>
      <c r="AK420" t="s">
        <v>119</v>
      </c>
      <c r="AM420">
        <v>3852</v>
      </c>
      <c r="AN420">
        <v>639</v>
      </c>
    </row>
    <row r="421" spans="1:40" x14ac:dyDescent="0.25">
      <c r="A421" t="s">
        <v>407</v>
      </c>
      <c r="B421" t="s">
        <v>407</v>
      </c>
      <c r="C421" t="s">
        <v>407</v>
      </c>
      <c r="D421" t="s">
        <v>407</v>
      </c>
      <c r="E421" t="s">
        <v>407</v>
      </c>
      <c r="F421" t="s">
        <v>407</v>
      </c>
      <c r="G421" t="s">
        <v>407</v>
      </c>
      <c r="H421" t="s">
        <v>407</v>
      </c>
      <c r="I421" t="s">
        <v>407</v>
      </c>
      <c r="J421" t="s">
        <v>407</v>
      </c>
      <c r="K421" t="s">
        <v>407</v>
      </c>
      <c r="L421" t="s">
        <v>407</v>
      </c>
      <c r="M421" t="s">
        <v>407</v>
      </c>
      <c r="N421" t="s">
        <v>407</v>
      </c>
      <c r="O421" t="s">
        <v>407</v>
      </c>
      <c r="P421" t="s">
        <v>407</v>
      </c>
      <c r="Q421" t="s">
        <v>407</v>
      </c>
      <c r="R421" t="s">
        <v>407</v>
      </c>
      <c r="S421" t="s">
        <v>407</v>
      </c>
      <c r="T421" t="s">
        <v>407</v>
      </c>
      <c r="U421" t="s">
        <v>407</v>
      </c>
      <c r="V421" t="s">
        <v>407</v>
      </c>
      <c r="W421" t="s">
        <v>407</v>
      </c>
      <c r="X421" t="s">
        <v>407</v>
      </c>
      <c r="Y421" t="s">
        <v>407</v>
      </c>
      <c r="Z421" t="s">
        <v>407</v>
      </c>
      <c r="AA421" t="s">
        <v>407</v>
      </c>
      <c r="AB421" t="s">
        <v>407</v>
      </c>
      <c r="AC421" t="s">
        <v>1162</v>
      </c>
      <c r="AD421" t="s">
        <v>1161</v>
      </c>
      <c r="AE421">
        <v>10</v>
      </c>
      <c r="AF421">
        <v>10</v>
      </c>
      <c r="AH421" t="s">
        <v>408</v>
      </c>
      <c r="AJ421" t="s">
        <v>37</v>
      </c>
      <c r="AK421" t="s">
        <v>115</v>
      </c>
      <c r="AM421">
        <v>3546</v>
      </c>
      <c r="AN421">
        <v>1188</v>
      </c>
    </row>
    <row r="422" spans="1:40" x14ac:dyDescent="0.25">
      <c r="A422" t="s">
        <v>407</v>
      </c>
      <c r="B422" t="s">
        <v>407</v>
      </c>
      <c r="C422" t="s">
        <v>407</v>
      </c>
      <c r="D422" t="s">
        <v>407</v>
      </c>
      <c r="E422" t="s">
        <v>407</v>
      </c>
      <c r="F422" t="s">
        <v>407</v>
      </c>
      <c r="G422" t="s">
        <v>407</v>
      </c>
      <c r="H422" t="s">
        <v>407</v>
      </c>
      <c r="I422" t="s">
        <v>407</v>
      </c>
      <c r="J422" t="s">
        <v>407</v>
      </c>
      <c r="K422" t="s">
        <v>407</v>
      </c>
      <c r="L422" t="s">
        <v>407</v>
      </c>
      <c r="M422" t="s">
        <v>407</v>
      </c>
      <c r="N422" t="s">
        <v>407</v>
      </c>
      <c r="O422" t="s">
        <v>407</v>
      </c>
      <c r="P422" t="s">
        <v>407</v>
      </c>
      <c r="Q422" t="s">
        <v>407</v>
      </c>
      <c r="R422" t="s">
        <v>407</v>
      </c>
      <c r="S422" t="s">
        <v>407</v>
      </c>
      <c r="T422" t="s">
        <v>407</v>
      </c>
      <c r="U422" t="s">
        <v>407</v>
      </c>
      <c r="V422" t="s">
        <v>407</v>
      </c>
      <c r="W422" t="s">
        <v>407</v>
      </c>
      <c r="X422" t="s">
        <v>407</v>
      </c>
      <c r="Y422" t="s">
        <v>407</v>
      </c>
      <c r="Z422" t="s">
        <v>407</v>
      </c>
      <c r="AA422" t="s">
        <v>407</v>
      </c>
      <c r="AB422" t="s">
        <v>407</v>
      </c>
      <c r="AC422" t="s">
        <v>1164</v>
      </c>
      <c r="AD422" t="s">
        <v>1163</v>
      </c>
      <c r="AE422">
        <v>10</v>
      </c>
      <c r="AF422">
        <v>1</v>
      </c>
      <c r="AH422" t="s">
        <v>408</v>
      </c>
      <c r="AJ422" t="s">
        <v>37</v>
      </c>
      <c r="AK422" t="s">
        <v>115</v>
      </c>
      <c r="AM422">
        <v>1387</v>
      </c>
      <c r="AN422">
        <v>1597</v>
      </c>
    </row>
    <row r="423" spans="1:40" x14ac:dyDescent="0.25">
      <c r="A423" t="s">
        <v>407</v>
      </c>
      <c r="B423" t="s">
        <v>407</v>
      </c>
      <c r="C423" t="s">
        <v>407</v>
      </c>
      <c r="D423" t="s">
        <v>407</v>
      </c>
      <c r="E423" t="s">
        <v>407</v>
      </c>
      <c r="F423" t="s">
        <v>407</v>
      </c>
      <c r="G423" t="s">
        <v>407</v>
      </c>
      <c r="H423" t="s">
        <v>407</v>
      </c>
      <c r="I423" t="s">
        <v>407</v>
      </c>
      <c r="J423" t="s">
        <v>407</v>
      </c>
      <c r="K423" t="s">
        <v>407</v>
      </c>
      <c r="L423" t="s">
        <v>407</v>
      </c>
      <c r="M423" t="s">
        <v>407</v>
      </c>
      <c r="N423" t="s">
        <v>407</v>
      </c>
      <c r="O423" t="s">
        <v>407</v>
      </c>
      <c r="P423" t="s">
        <v>407</v>
      </c>
      <c r="Q423" t="s">
        <v>407</v>
      </c>
      <c r="R423" t="s">
        <v>407</v>
      </c>
      <c r="S423" t="s">
        <v>407</v>
      </c>
      <c r="T423" t="s">
        <v>407</v>
      </c>
      <c r="U423" t="s">
        <v>407</v>
      </c>
      <c r="V423" t="s">
        <v>407</v>
      </c>
      <c r="W423" t="s">
        <v>407</v>
      </c>
      <c r="X423" t="s">
        <v>407</v>
      </c>
      <c r="Y423" t="s">
        <v>407</v>
      </c>
      <c r="Z423" t="s">
        <v>407</v>
      </c>
      <c r="AA423" t="s">
        <v>407</v>
      </c>
      <c r="AB423" t="s">
        <v>407</v>
      </c>
      <c r="AC423" t="s">
        <v>1164</v>
      </c>
      <c r="AD423" t="s">
        <v>1163</v>
      </c>
      <c r="AE423">
        <v>10</v>
      </c>
      <c r="AF423">
        <v>2</v>
      </c>
      <c r="AH423" t="s">
        <v>408</v>
      </c>
      <c r="AJ423" t="s">
        <v>37</v>
      </c>
      <c r="AK423" t="s">
        <v>115</v>
      </c>
      <c r="AM423">
        <v>2348</v>
      </c>
      <c r="AN423">
        <v>2879</v>
      </c>
    </row>
    <row r="424" spans="1:40" x14ac:dyDescent="0.25">
      <c r="A424" t="s">
        <v>407</v>
      </c>
      <c r="B424" t="s">
        <v>407</v>
      </c>
      <c r="C424" t="s">
        <v>407</v>
      </c>
      <c r="D424" t="s">
        <v>407</v>
      </c>
      <c r="E424" t="s">
        <v>407</v>
      </c>
      <c r="F424" t="s">
        <v>407</v>
      </c>
      <c r="G424" t="s">
        <v>407</v>
      </c>
      <c r="H424" t="s">
        <v>407</v>
      </c>
      <c r="I424" t="s">
        <v>407</v>
      </c>
      <c r="J424" t="s">
        <v>407</v>
      </c>
      <c r="K424" t="s">
        <v>407</v>
      </c>
      <c r="L424" t="s">
        <v>407</v>
      </c>
      <c r="M424" t="s">
        <v>407</v>
      </c>
      <c r="N424" t="s">
        <v>407</v>
      </c>
      <c r="O424" t="s">
        <v>407</v>
      </c>
      <c r="P424" t="s">
        <v>407</v>
      </c>
      <c r="Q424" t="s">
        <v>407</v>
      </c>
      <c r="R424" t="s">
        <v>407</v>
      </c>
      <c r="S424" t="s">
        <v>407</v>
      </c>
      <c r="T424" t="s">
        <v>407</v>
      </c>
      <c r="U424" t="s">
        <v>407</v>
      </c>
      <c r="V424" t="s">
        <v>407</v>
      </c>
      <c r="W424" t="s">
        <v>407</v>
      </c>
      <c r="X424" t="s">
        <v>407</v>
      </c>
      <c r="Y424" t="s">
        <v>407</v>
      </c>
      <c r="Z424" t="s">
        <v>407</v>
      </c>
      <c r="AA424" t="s">
        <v>407</v>
      </c>
      <c r="AB424" t="s">
        <v>407</v>
      </c>
      <c r="AC424" t="s">
        <v>1164</v>
      </c>
      <c r="AD424" t="s">
        <v>1163</v>
      </c>
      <c r="AE424">
        <v>10</v>
      </c>
      <c r="AF424">
        <v>3</v>
      </c>
      <c r="AH424" t="s">
        <v>408</v>
      </c>
      <c r="AJ424" t="s">
        <v>37</v>
      </c>
      <c r="AK424" t="s">
        <v>115</v>
      </c>
      <c r="AM424">
        <v>2645</v>
      </c>
      <c r="AN424">
        <v>302</v>
      </c>
    </row>
    <row r="425" spans="1:40" x14ac:dyDescent="0.25">
      <c r="A425" t="s">
        <v>407</v>
      </c>
      <c r="B425" t="s">
        <v>407</v>
      </c>
      <c r="C425" t="s">
        <v>407</v>
      </c>
      <c r="D425" t="s">
        <v>407</v>
      </c>
      <c r="E425" t="s">
        <v>407</v>
      </c>
      <c r="F425" t="s">
        <v>407</v>
      </c>
      <c r="G425" t="s">
        <v>407</v>
      </c>
      <c r="H425" t="s">
        <v>407</v>
      </c>
      <c r="I425" t="s">
        <v>407</v>
      </c>
      <c r="J425" t="s">
        <v>407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t="s">
        <v>407</v>
      </c>
      <c r="U425" t="s">
        <v>407</v>
      </c>
      <c r="V425" t="s">
        <v>407</v>
      </c>
      <c r="W425" t="s">
        <v>407</v>
      </c>
      <c r="X425" t="s">
        <v>407</v>
      </c>
      <c r="Y425" t="s">
        <v>407</v>
      </c>
      <c r="Z425" t="s">
        <v>407</v>
      </c>
      <c r="AA425" t="s">
        <v>407</v>
      </c>
      <c r="AB425" t="s">
        <v>407</v>
      </c>
      <c r="AC425" t="s">
        <v>1164</v>
      </c>
      <c r="AD425" t="s">
        <v>1163</v>
      </c>
      <c r="AE425">
        <v>10</v>
      </c>
      <c r="AF425">
        <v>4</v>
      </c>
      <c r="AH425" t="s">
        <v>408</v>
      </c>
      <c r="AJ425" t="s">
        <v>37</v>
      </c>
      <c r="AK425" t="s">
        <v>115</v>
      </c>
      <c r="AM425">
        <v>2482</v>
      </c>
      <c r="AN425">
        <v>2360</v>
      </c>
    </row>
    <row r="426" spans="1:40" x14ac:dyDescent="0.25">
      <c r="A426" t="s">
        <v>407</v>
      </c>
      <c r="B426" t="s">
        <v>407</v>
      </c>
      <c r="C426" t="s">
        <v>407</v>
      </c>
      <c r="D426" t="s">
        <v>407</v>
      </c>
      <c r="E426" t="s">
        <v>407</v>
      </c>
      <c r="F426" t="s">
        <v>407</v>
      </c>
      <c r="G426" t="s">
        <v>407</v>
      </c>
      <c r="H426" t="s">
        <v>407</v>
      </c>
      <c r="I426" t="s">
        <v>407</v>
      </c>
      <c r="J426" t="s">
        <v>407</v>
      </c>
      <c r="K426" t="s">
        <v>407</v>
      </c>
      <c r="L426" t="s">
        <v>407</v>
      </c>
      <c r="M426" t="s">
        <v>407</v>
      </c>
      <c r="N426" t="s">
        <v>407</v>
      </c>
      <c r="O426" t="s">
        <v>407</v>
      </c>
      <c r="P426" t="s">
        <v>407</v>
      </c>
      <c r="Q426" t="s">
        <v>407</v>
      </c>
      <c r="R426" t="s">
        <v>407</v>
      </c>
      <c r="S426" t="s">
        <v>407</v>
      </c>
      <c r="T426" t="s">
        <v>407</v>
      </c>
      <c r="U426" t="s">
        <v>407</v>
      </c>
      <c r="V426" t="s">
        <v>407</v>
      </c>
      <c r="W426" t="s">
        <v>407</v>
      </c>
      <c r="X426" t="s">
        <v>407</v>
      </c>
      <c r="Y426" t="s">
        <v>407</v>
      </c>
      <c r="Z426" t="s">
        <v>407</v>
      </c>
      <c r="AA426" t="s">
        <v>407</v>
      </c>
      <c r="AB426" t="s">
        <v>407</v>
      </c>
      <c r="AC426" t="s">
        <v>1164</v>
      </c>
      <c r="AD426" t="s">
        <v>1163</v>
      </c>
      <c r="AE426">
        <v>10</v>
      </c>
      <c r="AF426">
        <v>5</v>
      </c>
      <c r="AH426" t="s">
        <v>408</v>
      </c>
      <c r="AJ426" t="s">
        <v>37</v>
      </c>
      <c r="AK426" t="s">
        <v>115</v>
      </c>
      <c r="AM426">
        <v>2615</v>
      </c>
      <c r="AN426">
        <v>3065</v>
      </c>
    </row>
    <row r="427" spans="1:40" x14ac:dyDescent="0.25">
      <c r="A427" t="s">
        <v>407</v>
      </c>
      <c r="B427" t="s">
        <v>407</v>
      </c>
      <c r="C427" t="s">
        <v>407</v>
      </c>
      <c r="D427" t="s">
        <v>407</v>
      </c>
      <c r="E427" t="s">
        <v>407</v>
      </c>
      <c r="F427" t="s">
        <v>407</v>
      </c>
      <c r="G427" t="s">
        <v>407</v>
      </c>
      <c r="H427" t="s">
        <v>407</v>
      </c>
      <c r="I427" t="s">
        <v>407</v>
      </c>
      <c r="J427" t="s">
        <v>407</v>
      </c>
      <c r="K427" t="s">
        <v>407</v>
      </c>
      <c r="L427" t="s">
        <v>407</v>
      </c>
      <c r="M427" t="s">
        <v>407</v>
      </c>
      <c r="N427" t="s">
        <v>407</v>
      </c>
      <c r="O427" t="s">
        <v>407</v>
      </c>
      <c r="P427" t="s">
        <v>407</v>
      </c>
      <c r="Q427" t="s">
        <v>407</v>
      </c>
      <c r="R427" t="s">
        <v>407</v>
      </c>
      <c r="S427" t="s">
        <v>407</v>
      </c>
      <c r="T427" t="s">
        <v>407</v>
      </c>
      <c r="U427" t="s">
        <v>407</v>
      </c>
      <c r="V427" t="s">
        <v>407</v>
      </c>
      <c r="W427" t="s">
        <v>407</v>
      </c>
      <c r="X427" t="s">
        <v>407</v>
      </c>
      <c r="Y427" t="s">
        <v>407</v>
      </c>
      <c r="Z427" t="s">
        <v>407</v>
      </c>
      <c r="AA427" t="s">
        <v>407</v>
      </c>
      <c r="AB427" t="s">
        <v>407</v>
      </c>
      <c r="AC427" t="s">
        <v>1164</v>
      </c>
      <c r="AD427" t="s">
        <v>1163</v>
      </c>
      <c r="AE427">
        <v>10</v>
      </c>
      <c r="AF427">
        <v>6</v>
      </c>
      <c r="AH427" t="s">
        <v>408</v>
      </c>
      <c r="AJ427" t="s">
        <v>37</v>
      </c>
      <c r="AK427" t="s">
        <v>115</v>
      </c>
      <c r="AM427">
        <v>2426</v>
      </c>
      <c r="AN427">
        <v>1677</v>
      </c>
    </row>
    <row r="428" spans="1:40" x14ac:dyDescent="0.25">
      <c r="A428" t="s">
        <v>407</v>
      </c>
      <c r="B428" t="s">
        <v>407</v>
      </c>
      <c r="C428" t="s">
        <v>407</v>
      </c>
      <c r="D428" t="s">
        <v>407</v>
      </c>
      <c r="E428" t="s">
        <v>407</v>
      </c>
      <c r="F428" t="s">
        <v>407</v>
      </c>
      <c r="G428" t="s">
        <v>407</v>
      </c>
      <c r="H428" t="s">
        <v>407</v>
      </c>
      <c r="I428" t="s">
        <v>407</v>
      </c>
      <c r="J428" t="s">
        <v>407</v>
      </c>
      <c r="K428" t="s">
        <v>407</v>
      </c>
      <c r="L428" t="s">
        <v>407</v>
      </c>
      <c r="M428" t="s">
        <v>407</v>
      </c>
      <c r="N428" t="s">
        <v>407</v>
      </c>
      <c r="O428" t="s">
        <v>407</v>
      </c>
      <c r="P428" t="s">
        <v>407</v>
      </c>
      <c r="Q428" t="s">
        <v>407</v>
      </c>
      <c r="R428" t="s">
        <v>407</v>
      </c>
      <c r="S428" t="s">
        <v>407</v>
      </c>
      <c r="T428" t="s">
        <v>407</v>
      </c>
      <c r="U428" t="s">
        <v>407</v>
      </c>
      <c r="V428" t="s">
        <v>407</v>
      </c>
      <c r="W428" t="s">
        <v>407</v>
      </c>
      <c r="X428" t="s">
        <v>407</v>
      </c>
      <c r="Y428" t="s">
        <v>407</v>
      </c>
      <c r="Z428" t="s">
        <v>407</v>
      </c>
      <c r="AA428" t="s">
        <v>407</v>
      </c>
      <c r="AB428" t="s">
        <v>407</v>
      </c>
      <c r="AC428" t="s">
        <v>1164</v>
      </c>
      <c r="AD428" t="s">
        <v>1163</v>
      </c>
      <c r="AE428">
        <v>10</v>
      </c>
      <c r="AF428">
        <v>7</v>
      </c>
      <c r="AH428" t="s">
        <v>408</v>
      </c>
      <c r="AJ428" t="s">
        <v>37</v>
      </c>
      <c r="AK428" t="s">
        <v>115</v>
      </c>
      <c r="AM428">
        <v>2425</v>
      </c>
      <c r="AN428">
        <v>2340</v>
      </c>
    </row>
    <row r="429" spans="1:40" x14ac:dyDescent="0.25">
      <c r="A429" t="s">
        <v>407</v>
      </c>
      <c r="B429" t="s">
        <v>407</v>
      </c>
      <c r="C429" t="s">
        <v>407</v>
      </c>
      <c r="D429" t="s">
        <v>407</v>
      </c>
      <c r="E429" t="s">
        <v>407</v>
      </c>
      <c r="F429" t="s">
        <v>407</v>
      </c>
      <c r="G429" t="s">
        <v>407</v>
      </c>
      <c r="H429" t="s">
        <v>407</v>
      </c>
      <c r="I429" t="s">
        <v>407</v>
      </c>
      <c r="J429" t="s">
        <v>407</v>
      </c>
      <c r="K429" t="s">
        <v>407</v>
      </c>
      <c r="L429" t="s">
        <v>407</v>
      </c>
      <c r="M429" t="s">
        <v>407</v>
      </c>
      <c r="N429" t="s">
        <v>407</v>
      </c>
      <c r="O429" t="s">
        <v>407</v>
      </c>
      <c r="P429" t="s">
        <v>407</v>
      </c>
      <c r="Q429" t="s">
        <v>407</v>
      </c>
      <c r="R429" t="s">
        <v>407</v>
      </c>
      <c r="S429" t="s">
        <v>407</v>
      </c>
      <c r="T429" t="s">
        <v>407</v>
      </c>
      <c r="U429" t="s">
        <v>407</v>
      </c>
      <c r="V429" t="s">
        <v>407</v>
      </c>
      <c r="W429" t="s">
        <v>407</v>
      </c>
      <c r="X429" t="s">
        <v>407</v>
      </c>
      <c r="Y429" t="s">
        <v>407</v>
      </c>
      <c r="Z429" t="s">
        <v>407</v>
      </c>
      <c r="AA429" t="s">
        <v>407</v>
      </c>
      <c r="AB429" t="s">
        <v>407</v>
      </c>
      <c r="AC429" t="s">
        <v>1164</v>
      </c>
      <c r="AD429" t="s">
        <v>1163</v>
      </c>
      <c r="AE429">
        <v>10</v>
      </c>
      <c r="AF429">
        <v>8</v>
      </c>
      <c r="AH429" t="s">
        <v>408</v>
      </c>
      <c r="AJ429" t="s">
        <v>37</v>
      </c>
      <c r="AK429" t="s">
        <v>115</v>
      </c>
      <c r="AM429">
        <v>4056</v>
      </c>
      <c r="AN429">
        <v>3385</v>
      </c>
    </row>
    <row r="430" spans="1:40" x14ac:dyDescent="0.25">
      <c r="A430" t="s">
        <v>407</v>
      </c>
      <c r="B430" t="s">
        <v>407</v>
      </c>
      <c r="C430" t="s">
        <v>407</v>
      </c>
      <c r="D430" t="s">
        <v>407</v>
      </c>
      <c r="E430" t="s">
        <v>407</v>
      </c>
      <c r="F430" t="s">
        <v>407</v>
      </c>
      <c r="G430" t="s">
        <v>407</v>
      </c>
      <c r="H430" t="s">
        <v>407</v>
      </c>
      <c r="I430" t="s">
        <v>407</v>
      </c>
      <c r="J430" t="s">
        <v>407</v>
      </c>
      <c r="K430" t="s">
        <v>407</v>
      </c>
      <c r="L430" t="s">
        <v>407</v>
      </c>
      <c r="M430" t="s">
        <v>407</v>
      </c>
      <c r="N430" t="s">
        <v>407</v>
      </c>
      <c r="O430" t="s">
        <v>407</v>
      </c>
      <c r="P430" t="s">
        <v>407</v>
      </c>
      <c r="Q430" t="s">
        <v>407</v>
      </c>
      <c r="R430" t="s">
        <v>407</v>
      </c>
      <c r="S430" t="s">
        <v>407</v>
      </c>
      <c r="T430" t="s">
        <v>407</v>
      </c>
      <c r="U430" t="s">
        <v>407</v>
      </c>
      <c r="V430" t="s">
        <v>407</v>
      </c>
      <c r="W430" t="s">
        <v>407</v>
      </c>
      <c r="X430" t="s">
        <v>407</v>
      </c>
      <c r="Y430" t="s">
        <v>407</v>
      </c>
      <c r="Z430" t="s">
        <v>407</v>
      </c>
      <c r="AA430" t="s">
        <v>407</v>
      </c>
      <c r="AB430" t="s">
        <v>407</v>
      </c>
      <c r="AC430" t="s">
        <v>1164</v>
      </c>
      <c r="AD430" t="s">
        <v>1163</v>
      </c>
      <c r="AE430">
        <v>10</v>
      </c>
      <c r="AF430">
        <v>9</v>
      </c>
      <c r="AG430">
        <v>1</v>
      </c>
      <c r="AH430" t="s">
        <v>713</v>
      </c>
      <c r="AJ430" t="s">
        <v>128</v>
      </c>
      <c r="AK430" t="s">
        <v>114</v>
      </c>
      <c r="AM430">
        <v>2325</v>
      </c>
      <c r="AN430">
        <v>1303</v>
      </c>
    </row>
    <row r="431" spans="1:40" x14ac:dyDescent="0.25">
      <c r="A431" t="s">
        <v>407</v>
      </c>
      <c r="B431" t="s">
        <v>407</v>
      </c>
      <c r="C431" t="s">
        <v>407</v>
      </c>
      <c r="D431" t="s">
        <v>407</v>
      </c>
      <c r="E431" t="s">
        <v>407</v>
      </c>
      <c r="F431" t="s">
        <v>407</v>
      </c>
      <c r="G431" t="s">
        <v>407</v>
      </c>
      <c r="H431" t="s">
        <v>407</v>
      </c>
      <c r="I431" t="s">
        <v>407</v>
      </c>
      <c r="J431" t="s">
        <v>407</v>
      </c>
      <c r="K431" t="s">
        <v>407</v>
      </c>
      <c r="L431" t="s">
        <v>407</v>
      </c>
      <c r="M431" t="s">
        <v>407</v>
      </c>
      <c r="N431" t="s">
        <v>407</v>
      </c>
      <c r="O431" t="s">
        <v>407</v>
      </c>
      <c r="P431" t="s">
        <v>407</v>
      </c>
      <c r="Q431" t="s">
        <v>407</v>
      </c>
      <c r="R431" t="s">
        <v>407</v>
      </c>
      <c r="S431" t="s">
        <v>407</v>
      </c>
      <c r="T431" t="s">
        <v>407</v>
      </c>
      <c r="U431" t="s">
        <v>407</v>
      </c>
      <c r="V431" t="s">
        <v>407</v>
      </c>
      <c r="W431" t="s">
        <v>407</v>
      </c>
      <c r="X431" t="s">
        <v>407</v>
      </c>
      <c r="Y431" t="s">
        <v>407</v>
      </c>
      <c r="Z431" t="s">
        <v>407</v>
      </c>
      <c r="AA431" t="s">
        <v>407</v>
      </c>
      <c r="AB431" t="s">
        <v>407</v>
      </c>
      <c r="AC431" t="s">
        <v>1164</v>
      </c>
      <c r="AD431" t="s">
        <v>1163</v>
      </c>
      <c r="AE431">
        <v>10</v>
      </c>
      <c r="AF431">
        <v>10</v>
      </c>
      <c r="AH431" t="s">
        <v>408</v>
      </c>
      <c r="AJ431" t="s">
        <v>37</v>
      </c>
      <c r="AK431" t="s">
        <v>115</v>
      </c>
      <c r="AM431">
        <v>3604</v>
      </c>
      <c r="AN431">
        <v>1979</v>
      </c>
    </row>
    <row r="432" spans="1:40" x14ac:dyDescent="0.25">
      <c r="A432" t="s">
        <v>407</v>
      </c>
      <c r="B432" t="s">
        <v>407</v>
      </c>
      <c r="C432" t="s">
        <v>407</v>
      </c>
      <c r="D432" t="s">
        <v>407</v>
      </c>
      <c r="E432" t="s">
        <v>407</v>
      </c>
      <c r="F432" t="s">
        <v>407</v>
      </c>
      <c r="G432" t="s">
        <v>407</v>
      </c>
      <c r="H432" t="s">
        <v>407</v>
      </c>
      <c r="I432" t="s">
        <v>407</v>
      </c>
      <c r="J432" t="s">
        <v>407</v>
      </c>
      <c r="K432" t="s">
        <v>407</v>
      </c>
      <c r="L432" t="s">
        <v>407</v>
      </c>
      <c r="M432" t="s">
        <v>407</v>
      </c>
      <c r="N432" t="s">
        <v>407</v>
      </c>
      <c r="O432" t="s">
        <v>407</v>
      </c>
      <c r="P432" t="s">
        <v>407</v>
      </c>
      <c r="Q432" t="s">
        <v>407</v>
      </c>
      <c r="R432" t="s">
        <v>407</v>
      </c>
      <c r="S432" t="s">
        <v>407</v>
      </c>
      <c r="T432" t="s">
        <v>407</v>
      </c>
      <c r="U432" t="s">
        <v>407</v>
      </c>
      <c r="V432" t="s">
        <v>407</v>
      </c>
      <c r="W432" t="s">
        <v>407</v>
      </c>
      <c r="X432" t="s">
        <v>407</v>
      </c>
      <c r="Y432" t="s">
        <v>407</v>
      </c>
      <c r="Z432" t="s">
        <v>407</v>
      </c>
      <c r="AA432" t="s">
        <v>407</v>
      </c>
      <c r="AB432" t="s">
        <v>407</v>
      </c>
      <c r="AC432" t="s">
        <v>1166</v>
      </c>
      <c r="AD432" t="s">
        <v>1165</v>
      </c>
      <c r="AE432">
        <v>10</v>
      </c>
      <c r="AF432">
        <v>1</v>
      </c>
      <c r="AH432" t="s">
        <v>408</v>
      </c>
      <c r="AJ432" t="s">
        <v>37</v>
      </c>
      <c r="AK432" t="s">
        <v>115</v>
      </c>
      <c r="AM432">
        <v>1034</v>
      </c>
      <c r="AN432">
        <v>3241</v>
      </c>
    </row>
    <row r="433" spans="1:40" x14ac:dyDescent="0.25">
      <c r="A433" t="s">
        <v>407</v>
      </c>
      <c r="B433" t="s">
        <v>407</v>
      </c>
      <c r="C433" t="s">
        <v>407</v>
      </c>
      <c r="D433" t="s">
        <v>407</v>
      </c>
      <c r="E433" t="s">
        <v>407</v>
      </c>
      <c r="F433" t="s">
        <v>407</v>
      </c>
      <c r="G433" t="s">
        <v>407</v>
      </c>
      <c r="H433" t="s">
        <v>407</v>
      </c>
      <c r="I433" t="s">
        <v>407</v>
      </c>
      <c r="J433" t="s">
        <v>407</v>
      </c>
      <c r="K433" t="s">
        <v>407</v>
      </c>
      <c r="L433" t="s">
        <v>407</v>
      </c>
      <c r="M433" t="s">
        <v>407</v>
      </c>
      <c r="N433" t="s">
        <v>407</v>
      </c>
      <c r="O433" t="s">
        <v>407</v>
      </c>
      <c r="P433" t="s">
        <v>407</v>
      </c>
      <c r="Q433" t="s">
        <v>407</v>
      </c>
      <c r="R433" t="s">
        <v>407</v>
      </c>
      <c r="S433" t="s">
        <v>407</v>
      </c>
      <c r="T433" t="s">
        <v>407</v>
      </c>
      <c r="U433" t="s">
        <v>407</v>
      </c>
      <c r="V433" t="s">
        <v>407</v>
      </c>
      <c r="W433" t="s">
        <v>407</v>
      </c>
      <c r="X433" t="s">
        <v>407</v>
      </c>
      <c r="Y433" t="s">
        <v>407</v>
      </c>
      <c r="Z433" t="s">
        <v>407</v>
      </c>
      <c r="AA433" t="s">
        <v>407</v>
      </c>
      <c r="AB433" t="s">
        <v>407</v>
      </c>
      <c r="AC433" t="s">
        <v>1166</v>
      </c>
      <c r="AD433" t="s">
        <v>1165</v>
      </c>
      <c r="AE433">
        <v>10</v>
      </c>
      <c r="AF433">
        <v>2</v>
      </c>
      <c r="AH433" t="s">
        <v>408</v>
      </c>
      <c r="AJ433" t="s">
        <v>37</v>
      </c>
      <c r="AK433" t="s">
        <v>115</v>
      </c>
      <c r="AM433">
        <v>3365</v>
      </c>
      <c r="AN433">
        <v>3136</v>
      </c>
    </row>
    <row r="434" spans="1:40" x14ac:dyDescent="0.25">
      <c r="A434" t="s">
        <v>407</v>
      </c>
      <c r="B434" t="s">
        <v>407</v>
      </c>
      <c r="C434" t="s">
        <v>407</v>
      </c>
      <c r="D434" t="s">
        <v>407</v>
      </c>
      <c r="E434" t="s">
        <v>407</v>
      </c>
      <c r="F434" t="s">
        <v>407</v>
      </c>
      <c r="G434" t="s">
        <v>407</v>
      </c>
      <c r="H434" t="s">
        <v>407</v>
      </c>
      <c r="I434" t="s">
        <v>407</v>
      </c>
      <c r="J434" t="s">
        <v>407</v>
      </c>
      <c r="K434" t="s">
        <v>407</v>
      </c>
      <c r="L434" t="s">
        <v>407</v>
      </c>
      <c r="M434" t="s">
        <v>407</v>
      </c>
      <c r="N434" t="s">
        <v>407</v>
      </c>
      <c r="O434" t="s">
        <v>407</v>
      </c>
      <c r="P434" t="s">
        <v>407</v>
      </c>
      <c r="Q434" t="s">
        <v>407</v>
      </c>
      <c r="R434" t="s">
        <v>407</v>
      </c>
      <c r="S434" t="s">
        <v>407</v>
      </c>
      <c r="T434" t="s">
        <v>407</v>
      </c>
      <c r="U434" t="s">
        <v>407</v>
      </c>
      <c r="V434" t="s">
        <v>407</v>
      </c>
      <c r="W434" t="s">
        <v>407</v>
      </c>
      <c r="X434" t="s">
        <v>407</v>
      </c>
      <c r="Y434" t="s">
        <v>407</v>
      </c>
      <c r="Z434" t="s">
        <v>407</v>
      </c>
      <c r="AA434" t="s">
        <v>407</v>
      </c>
      <c r="AB434" t="s">
        <v>407</v>
      </c>
      <c r="AC434" t="s">
        <v>1166</v>
      </c>
      <c r="AD434" t="s">
        <v>1165</v>
      </c>
      <c r="AE434">
        <v>10</v>
      </c>
      <c r="AF434">
        <v>3</v>
      </c>
      <c r="AH434" t="s">
        <v>408</v>
      </c>
      <c r="AJ434" t="s">
        <v>37</v>
      </c>
      <c r="AK434" t="s">
        <v>115</v>
      </c>
      <c r="AM434">
        <v>1321</v>
      </c>
      <c r="AN434">
        <v>2902</v>
      </c>
    </row>
    <row r="435" spans="1:40" x14ac:dyDescent="0.25">
      <c r="A435" t="s">
        <v>407</v>
      </c>
      <c r="B435" t="s">
        <v>407</v>
      </c>
      <c r="C435" t="s">
        <v>407</v>
      </c>
      <c r="D435" t="s">
        <v>407</v>
      </c>
      <c r="E435" t="s">
        <v>407</v>
      </c>
      <c r="F435" t="s">
        <v>407</v>
      </c>
      <c r="G435" t="s">
        <v>407</v>
      </c>
      <c r="H435" t="s">
        <v>407</v>
      </c>
      <c r="I435" t="s">
        <v>407</v>
      </c>
      <c r="J435" t="s">
        <v>407</v>
      </c>
      <c r="K435" t="s">
        <v>407</v>
      </c>
      <c r="L435" t="s">
        <v>407</v>
      </c>
      <c r="M435" t="s">
        <v>407</v>
      </c>
      <c r="N435" t="s">
        <v>407</v>
      </c>
      <c r="O435" t="s">
        <v>407</v>
      </c>
      <c r="P435" t="s">
        <v>407</v>
      </c>
      <c r="Q435" t="s">
        <v>407</v>
      </c>
      <c r="R435" t="s">
        <v>407</v>
      </c>
      <c r="S435" t="s">
        <v>407</v>
      </c>
      <c r="T435" t="s">
        <v>407</v>
      </c>
      <c r="U435" t="s">
        <v>407</v>
      </c>
      <c r="V435" t="s">
        <v>407</v>
      </c>
      <c r="W435" t="s">
        <v>407</v>
      </c>
      <c r="X435" t="s">
        <v>407</v>
      </c>
      <c r="Y435" t="s">
        <v>407</v>
      </c>
      <c r="Z435" t="s">
        <v>407</v>
      </c>
      <c r="AA435" t="s">
        <v>407</v>
      </c>
      <c r="AB435" t="s">
        <v>407</v>
      </c>
      <c r="AC435" t="s">
        <v>1166</v>
      </c>
      <c r="AD435" t="s">
        <v>1165</v>
      </c>
      <c r="AE435">
        <v>10</v>
      </c>
      <c r="AF435">
        <v>4</v>
      </c>
      <c r="AH435" t="s">
        <v>411</v>
      </c>
      <c r="AJ435" t="s">
        <v>41</v>
      </c>
      <c r="AK435" t="s">
        <v>119</v>
      </c>
      <c r="AM435">
        <v>2526</v>
      </c>
      <c r="AN435">
        <v>2476</v>
      </c>
    </row>
    <row r="436" spans="1:40" x14ac:dyDescent="0.25">
      <c r="A436" t="s">
        <v>407</v>
      </c>
      <c r="B436" t="s">
        <v>407</v>
      </c>
      <c r="C436" t="s">
        <v>407</v>
      </c>
      <c r="D436" t="s">
        <v>407</v>
      </c>
      <c r="E436" t="s">
        <v>407</v>
      </c>
      <c r="F436" t="s">
        <v>407</v>
      </c>
      <c r="G436" t="s">
        <v>407</v>
      </c>
      <c r="H436" t="s">
        <v>407</v>
      </c>
      <c r="I436" t="s">
        <v>407</v>
      </c>
      <c r="J436" t="s">
        <v>407</v>
      </c>
      <c r="K436" t="s">
        <v>407</v>
      </c>
      <c r="L436" t="s">
        <v>407</v>
      </c>
      <c r="M436" t="s">
        <v>407</v>
      </c>
      <c r="N436" t="s">
        <v>407</v>
      </c>
      <c r="O436" t="s">
        <v>407</v>
      </c>
      <c r="P436" t="s">
        <v>407</v>
      </c>
      <c r="Q436" t="s">
        <v>407</v>
      </c>
      <c r="R436" t="s">
        <v>407</v>
      </c>
      <c r="S436" t="s">
        <v>407</v>
      </c>
      <c r="T436" t="s">
        <v>407</v>
      </c>
      <c r="U436" t="s">
        <v>407</v>
      </c>
      <c r="V436" t="s">
        <v>407</v>
      </c>
      <c r="W436" t="s">
        <v>407</v>
      </c>
      <c r="X436" t="s">
        <v>407</v>
      </c>
      <c r="Y436" t="s">
        <v>407</v>
      </c>
      <c r="Z436" t="s">
        <v>407</v>
      </c>
      <c r="AA436" t="s">
        <v>407</v>
      </c>
      <c r="AB436" t="s">
        <v>407</v>
      </c>
      <c r="AC436" t="s">
        <v>1166</v>
      </c>
      <c r="AD436" t="s">
        <v>1165</v>
      </c>
      <c r="AE436">
        <v>10</v>
      </c>
      <c r="AF436">
        <v>5</v>
      </c>
      <c r="AG436">
        <v>3</v>
      </c>
      <c r="AH436" t="s">
        <v>410</v>
      </c>
      <c r="AJ436" t="s">
        <v>40</v>
      </c>
      <c r="AK436" t="s">
        <v>118</v>
      </c>
      <c r="AM436">
        <v>2551</v>
      </c>
      <c r="AN436">
        <v>3167</v>
      </c>
    </row>
    <row r="437" spans="1:40" x14ac:dyDescent="0.25">
      <c r="A437" t="s">
        <v>407</v>
      </c>
      <c r="B437" t="s">
        <v>407</v>
      </c>
      <c r="C437" t="s">
        <v>407</v>
      </c>
      <c r="D437" t="s">
        <v>407</v>
      </c>
      <c r="E437" t="s">
        <v>407</v>
      </c>
      <c r="F437" t="s">
        <v>407</v>
      </c>
      <c r="G437" t="s">
        <v>407</v>
      </c>
      <c r="H437" t="s">
        <v>407</v>
      </c>
      <c r="I437" t="s">
        <v>407</v>
      </c>
      <c r="J437" t="s">
        <v>407</v>
      </c>
      <c r="K437" t="s">
        <v>407</v>
      </c>
      <c r="L437" t="s">
        <v>407</v>
      </c>
      <c r="M437" t="s">
        <v>407</v>
      </c>
      <c r="N437" t="s">
        <v>407</v>
      </c>
      <c r="O437" t="s">
        <v>407</v>
      </c>
      <c r="P437" t="s">
        <v>407</v>
      </c>
      <c r="Q437" t="s">
        <v>407</v>
      </c>
      <c r="R437" t="s">
        <v>407</v>
      </c>
      <c r="S437" t="s">
        <v>407</v>
      </c>
      <c r="T437" t="s">
        <v>407</v>
      </c>
      <c r="U437" t="s">
        <v>407</v>
      </c>
      <c r="V437" t="s">
        <v>407</v>
      </c>
      <c r="W437" t="s">
        <v>407</v>
      </c>
      <c r="X437" t="s">
        <v>407</v>
      </c>
      <c r="Y437" t="s">
        <v>407</v>
      </c>
      <c r="Z437" t="s">
        <v>407</v>
      </c>
      <c r="AA437" t="s">
        <v>407</v>
      </c>
      <c r="AB437" t="s">
        <v>407</v>
      </c>
      <c r="AC437" t="s">
        <v>1166</v>
      </c>
      <c r="AD437" t="s">
        <v>1165</v>
      </c>
      <c r="AE437">
        <v>10</v>
      </c>
      <c r="AF437">
        <v>6</v>
      </c>
      <c r="AG437">
        <v>3</v>
      </c>
      <c r="AH437" t="s">
        <v>410</v>
      </c>
      <c r="AJ437" t="s">
        <v>40</v>
      </c>
      <c r="AK437" t="s">
        <v>118</v>
      </c>
      <c r="AM437">
        <v>1092</v>
      </c>
      <c r="AN437">
        <v>169</v>
      </c>
    </row>
    <row r="438" spans="1:40" x14ac:dyDescent="0.25">
      <c r="A438" t="s">
        <v>407</v>
      </c>
      <c r="B438" t="s">
        <v>407</v>
      </c>
      <c r="C438" t="s">
        <v>407</v>
      </c>
      <c r="D438" t="s">
        <v>407</v>
      </c>
      <c r="E438" t="s">
        <v>407</v>
      </c>
      <c r="F438" t="s">
        <v>407</v>
      </c>
      <c r="G438" t="s">
        <v>407</v>
      </c>
      <c r="H438" t="s">
        <v>407</v>
      </c>
      <c r="I438" t="s">
        <v>407</v>
      </c>
      <c r="J438" t="s">
        <v>407</v>
      </c>
      <c r="K438" t="s">
        <v>407</v>
      </c>
      <c r="L438" t="s">
        <v>407</v>
      </c>
      <c r="M438" t="s">
        <v>407</v>
      </c>
      <c r="N438" t="s">
        <v>407</v>
      </c>
      <c r="O438" t="s">
        <v>407</v>
      </c>
      <c r="P438" t="s">
        <v>407</v>
      </c>
      <c r="Q438" t="s">
        <v>407</v>
      </c>
      <c r="R438" t="s">
        <v>407</v>
      </c>
      <c r="S438" t="s">
        <v>407</v>
      </c>
      <c r="T438" t="s">
        <v>407</v>
      </c>
      <c r="U438" t="s">
        <v>407</v>
      </c>
      <c r="V438" t="s">
        <v>407</v>
      </c>
      <c r="W438" t="s">
        <v>407</v>
      </c>
      <c r="X438" t="s">
        <v>407</v>
      </c>
      <c r="Y438" t="s">
        <v>407</v>
      </c>
      <c r="Z438" t="s">
        <v>407</v>
      </c>
      <c r="AA438" t="s">
        <v>407</v>
      </c>
      <c r="AB438" t="s">
        <v>407</v>
      </c>
      <c r="AC438" t="s">
        <v>1166</v>
      </c>
      <c r="AD438" t="s">
        <v>1165</v>
      </c>
      <c r="AE438">
        <v>10</v>
      </c>
      <c r="AF438">
        <v>7</v>
      </c>
      <c r="AH438" t="s">
        <v>408</v>
      </c>
      <c r="AJ438" t="s">
        <v>37</v>
      </c>
      <c r="AK438" t="s">
        <v>115</v>
      </c>
      <c r="AM438">
        <v>3683</v>
      </c>
      <c r="AN438">
        <v>2835</v>
      </c>
    </row>
    <row r="439" spans="1:40" x14ac:dyDescent="0.25">
      <c r="A439" t="s">
        <v>407</v>
      </c>
      <c r="B439" t="s">
        <v>407</v>
      </c>
      <c r="C439" t="s">
        <v>407</v>
      </c>
      <c r="D439" t="s">
        <v>407</v>
      </c>
      <c r="E439" t="s">
        <v>407</v>
      </c>
      <c r="F439" t="s">
        <v>407</v>
      </c>
      <c r="G439" t="s">
        <v>407</v>
      </c>
      <c r="H439" t="s">
        <v>407</v>
      </c>
      <c r="I439" t="s">
        <v>407</v>
      </c>
      <c r="J439" t="s">
        <v>407</v>
      </c>
      <c r="K439" t="s">
        <v>407</v>
      </c>
      <c r="L439" t="s">
        <v>407</v>
      </c>
      <c r="M439" t="s">
        <v>407</v>
      </c>
      <c r="N439" t="s">
        <v>407</v>
      </c>
      <c r="O439" t="s">
        <v>407</v>
      </c>
      <c r="P439" t="s">
        <v>407</v>
      </c>
      <c r="Q439" t="s">
        <v>407</v>
      </c>
      <c r="R439" t="s">
        <v>407</v>
      </c>
      <c r="S439" t="s">
        <v>407</v>
      </c>
      <c r="T439" t="s">
        <v>407</v>
      </c>
      <c r="U439" t="s">
        <v>407</v>
      </c>
      <c r="V439" t="s">
        <v>407</v>
      </c>
      <c r="W439" t="s">
        <v>407</v>
      </c>
      <c r="X439" t="s">
        <v>407</v>
      </c>
      <c r="Y439" t="s">
        <v>407</v>
      </c>
      <c r="Z439" t="s">
        <v>407</v>
      </c>
      <c r="AA439" t="s">
        <v>407</v>
      </c>
      <c r="AB439" t="s">
        <v>407</v>
      </c>
      <c r="AC439" t="s">
        <v>1166</v>
      </c>
      <c r="AD439" t="s">
        <v>1165</v>
      </c>
      <c r="AE439">
        <v>10</v>
      </c>
      <c r="AF439">
        <v>8</v>
      </c>
      <c r="AG439">
        <v>1</v>
      </c>
      <c r="AH439" t="s">
        <v>435</v>
      </c>
      <c r="AJ439" t="s">
        <v>57</v>
      </c>
      <c r="AK439" t="s">
        <v>114</v>
      </c>
      <c r="AM439">
        <v>2275</v>
      </c>
      <c r="AN439">
        <v>3112</v>
      </c>
    </row>
    <row r="440" spans="1:40" x14ac:dyDescent="0.25">
      <c r="A440" t="s">
        <v>407</v>
      </c>
      <c r="B440" t="s">
        <v>407</v>
      </c>
      <c r="C440" t="s">
        <v>407</v>
      </c>
      <c r="D440" t="s">
        <v>407</v>
      </c>
      <c r="E440" t="s">
        <v>407</v>
      </c>
      <c r="F440" t="s">
        <v>407</v>
      </c>
      <c r="G440" t="s">
        <v>407</v>
      </c>
      <c r="H440" t="s">
        <v>407</v>
      </c>
      <c r="I440" t="s">
        <v>407</v>
      </c>
      <c r="J440" t="s">
        <v>407</v>
      </c>
      <c r="K440" t="s">
        <v>407</v>
      </c>
      <c r="L440" t="s">
        <v>407</v>
      </c>
      <c r="M440" t="s">
        <v>407</v>
      </c>
      <c r="N440" t="s">
        <v>407</v>
      </c>
      <c r="O440" t="s">
        <v>407</v>
      </c>
      <c r="P440" t="s">
        <v>407</v>
      </c>
      <c r="Q440" t="s">
        <v>407</v>
      </c>
      <c r="R440" t="s">
        <v>407</v>
      </c>
      <c r="S440" t="s">
        <v>407</v>
      </c>
      <c r="T440" t="s">
        <v>407</v>
      </c>
      <c r="U440" t="s">
        <v>407</v>
      </c>
      <c r="V440" t="s">
        <v>407</v>
      </c>
      <c r="W440" t="s">
        <v>407</v>
      </c>
      <c r="X440" t="s">
        <v>407</v>
      </c>
      <c r="Y440" t="s">
        <v>407</v>
      </c>
      <c r="Z440" t="s">
        <v>407</v>
      </c>
      <c r="AA440" t="s">
        <v>407</v>
      </c>
      <c r="AB440" t="s">
        <v>407</v>
      </c>
      <c r="AC440" t="s">
        <v>1166</v>
      </c>
      <c r="AD440" t="s">
        <v>1165</v>
      </c>
      <c r="AE440">
        <v>10</v>
      </c>
      <c r="AF440">
        <v>9</v>
      </c>
      <c r="AH440" t="s">
        <v>408</v>
      </c>
      <c r="AJ440" t="s">
        <v>37</v>
      </c>
      <c r="AK440" t="s">
        <v>115</v>
      </c>
      <c r="AM440">
        <v>1240</v>
      </c>
      <c r="AN440">
        <v>1662</v>
      </c>
    </row>
    <row r="441" spans="1:40" x14ac:dyDescent="0.25">
      <c r="A441" t="s">
        <v>407</v>
      </c>
      <c r="B441" t="s">
        <v>407</v>
      </c>
      <c r="C441" t="s">
        <v>407</v>
      </c>
      <c r="D441" t="s">
        <v>407</v>
      </c>
      <c r="E441" t="s">
        <v>407</v>
      </c>
      <c r="F441" t="s">
        <v>407</v>
      </c>
      <c r="G441" t="s">
        <v>407</v>
      </c>
      <c r="H441" t="s">
        <v>407</v>
      </c>
      <c r="I441" t="s">
        <v>407</v>
      </c>
      <c r="J441" t="s">
        <v>407</v>
      </c>
      <c r="K441" t="s">
        <v>407</v>
      </c>
      <c r="L441" t="s">
        <v>407</v>
      </c>
      <c r="M441" t="s">
        <v>407</v>
      </c>
      <c r="N441" t="s">
        <v>407</v>
      </c>
      <c r="O441" t="s">
        <v>407</v>
      </c>
      <c r="P441" t="s">
        <v>407</v>
      </c>
      <c r="Q441" t="s">
        <v>407</v>
      </c>
      <c r="R441" t="s">
        <v>407</v>
      </c>
      <c r="S441" t="s">
        <v>407</v>
      </c>
      <c r="T441" t="s">
        <v>407</v>
      </c>
      <c r="U441" t="s">
        <v>407</v>
      </c>
      <c r="V441" t="s">
        <v>407</v>
      </c>
      <c r="W441" t="s">
        <v>407</v>
      </c>
      <c r="X441" t="s">
        <v>407</v>
      </c>
      <c r="Y441" t="s">
        <v>407</v>
      </c>
      <c r="Z441" t="s">
        <v>407</v>
      </c>
      <c r="AA441" t="s">
        <v>407</v>
      </c>
      <c r="AB441" t="s">
        <v>407</v>
      </c>
      <c r="AC441" t="s">
        <v>1166</v>
      </c>
      <c r="AD441" t="s">
        <v>1165</v>
      </c>
      <c r="AE441">
        <v>10</v>
      </c>
      <c r="AF441">
        <v>10</v>
      </c>
      <c r="AH441" t="s">
        <v>408</v>
      </c>
      <c r="AJ441" t="s">
        <v>37</v>
      </c>
      <c r="AK441" t="s">
        <v>115</v>
      </c>
      <c r="AM441">
        <v>2089</v>
      </c>
      <c r="AN441">
        <v>1064</v>
      </c>
    </row>
    <row r="442" spans="1:40" x14ac:dyDescent="0.25">
      <c r="A442" t="s">
        <v>407</v>
      </c>
      <c r="B442" t="s">
        <v>407</v>
      </c>
      <c r="C442" t="s">
        <v>407</v>
      </c>
      <c r="D442" t="s">
        <v>407</v>
      </c>
      <c r="E442" t="s">
        <v>407</v>
      </c>
      <c r="F442" t="s">
        <v>407</v>
      </c>
      <c r="G442" t="s">
        <v>407</v>
      </c>
      <c r="H442" t="s">
        <v>407</v>
      </c>
      <c r="I442" t="s">
        <v>407</v>
      </c>
      <c r="J442" t="s">
        <v>407</v>
      </c>
      <c r="K442" t="s">
        <v>407</v>
      </c>
      <c r="L442" t="s">
        <v>407</v>
      </c>
      <c r="M442" t="s">
        <v>407</v>
      </c>
      <c r="N442" t="s">
        <v>407</v>
      </c>
      <c r="O442" t="s">
        <v>407</v>
      </c>
      <c r="P442" t="s">
        <v>407</v>
      </c>
      <c r="Q442" t="s">
        <v>407</v>
      </c>
      <c r="R442" t="s">
        <v>407</v>
      </c>
      <c r="S442" t="s">
        <v>407</v>
      </c>
      <c r="T442" t="s">
        <v>407</v>
      </c>
      <c r="U442" t="s">
        <v>407</v>
      </c>
      <c r="V442" t="s">
        <v>407</v>
      </c>
      <c r="W442" t="s">
        <v>407</v>
      </c>
      <c r="X442" t="s">
        <v>407</v>
      </c>
      <c r="Y442" t="s">
        <v>407</v>
      </c>
      <c r="Z442" t="s">
        <v>407</v>
      </c>
      <c r="AA442" t="s">
        <v>407</v>
      </c>
      <c r="AB442" t="s">
        <v>407</v>
      </c>
      <c r="AC442" t="s">
        <v>1168</v>
      </c>
      <c r="AD442" t="s">
        <v>1167</v>
      </c>
      <c r="AE442">
        <v>10</v>
      </c>
      <c r="AF442">
        <v>1</v>
      </c>
      <c r="AH442" t="s">
        <v>415</v>
      </c>
      <c r="AJ442" t="s">
        <v>44</v>
      </c>
      <c r="AK442" t="s">
        <v>120</v>
      </c>
      <c r="AM442">
        <v>3254</v>
      </c>
      <c r="AN442">
        <v>2836</v>
      </c>
    </row>
    <row r="443" spans="1:40" x14ac:dyDescent="0.25">
      <c r="A443" t="s">
        <v>407</v>
      </c>
      <c r="B443" t="s">
        <v>407</v>
      </c>
      <c r="C443" t="s">
        <v>407</v>
      </c>
      <c r="D443" t="s">
        <v>407</v>
      </c>
      <c r="E443" t="s">
        <v>407</v>
      </c>
      <c r="F443" t="s">
        <v>407</v>
      </c>
      <c r="G443" t="s">
        <v>407</v>
      </c>
      <c r="H443" t="s">
        <v>407</v>
      </c>
      <c r="I443" t="s">
        <v>407</v>
      </c>
      <c r="J443" t="s">
        <v>407</v>
      </c>
      <c r="K443" t="s">
        <v>407</v>
      </c>
      <c r="L443" t="s">
        <v>407</v>
      </c>
      <c r="M443" t="s">
        <v>407</v>
      </c>
      <c r="N443" t="s">
        <v>407</v>
      </c>
      <c r="O443" t="s">
        <v>407</v>
      </c>
      <c r="P443" t="s">
        <v>407</v>
      </c>
      <c r="Q443" t="s">
        <v>407</v>
      </c>
      <c r="R443" t="s">
        <v>407</v>
      </c>
      <c r="S443" t="s">
        <v>407</v>
      </c>
      <c r="T443" t="s">
        <v>407</v>
      </c>
      <c r="U443" t="s">
        <v>407</v>
      </c>
      <c r="V443" t="s">
        <v>407</v>
      </c>
      <c r="W443" t="s">
        <v>407</v>
      </c>
      <c r="X443" t="s">
        <v>407</v>
      </c>
      <c r="Y443" t="s">
        <v>407</v>
      </c>
      <c r="Z443" t="s">
        <v>407</v>
      </c>
      <c r="AA443" t="s">
        <v>407</v>
      </c>
      <c r="AB443" t="s">
        <v>407</v>
      </c>
      <c r="AC443" t="s">
        <v>1168</v>
      </c>
      <c r="AD443" t="s">
        <v>1167</v>
      </c>
      <c r="AE443">
        <v>10</v>
      </c>
      <c r="AF443">
        <v>2</v>
      </c>
      <c r="AG443">
        <v>3</v>
      </c>
      <c r="AH443" t="s">
        <v>410</v>
      </c>
      <c r="AJ443" t="s">
        <v>40</v>
      </c>
      <c r="AK443" t="s">
        <v>118</v>
      </c>
      <c r="AM443">
        <v>1214</v>
      </c>
      <c r="AN443">
        <v>2999</v>
      </c>
    </row>
    <row r="444" spans="1:40" x14ac:dyDescent="0.25">
      <c r="A444" t="s">
        <v>407</v>
      </c>
      <c r="B444" t="s">
        <v>407</v>
      </c>
      <c r="C444" t="s">
        <v>407</v>
      </c>
      <c r="D444" t="s">
        <v>407</v>
      </c>
      <c r="E444" t="s">
        <v>407</v>
      </c>
      <c r="F444" t="s">
        <v>407</v>
      </c>
      <c r="G444" t="s">
        <v>407</v>
      </c>
      <c r="H444" t="s">
        <v>407</v>
      </c>
      <c r="I444" t="s">
        <v>407</v>
      </c>
      <c r="J444" t="s">
        <v>407</v>
      </c>
      <c r="K444" t="s">
        <v>407</v>
      </c>
      <c r="L444" t="s">
        <v>407</v>
      </c>
      <c r="M444" t="s">
        <v>407</v>
      </c>
      <c r="N444" t="s">
        <v>407</v>
      </c>
      <c r="O444" t="s">
        <v>407</v>
      </c>
      <c r="P444" t="s">
        <v>407</v>
      </c>
      <c r="Q444" t="s">
        <v>407</v>
      </c>
      <c r="R444" t="s">
        <v>407</v>
      </c>
      <c r="S444" t="s">
        <v>407</v>
      </c>
      <c r="T444" t="s">
        <v>407</v>
      </c>
      <c r="U444" t="s">
        <v>407</v>
      </c>
      <c r="V444" t="s">
        <v>407</v>
      </c>
      <c r="W444" t="s">
        <v>407</v>
      </c>
      <c r="X444" t="s">
        <v>407</v>
      </c>
      <c r="Y444" t="s">
        <v>407</v>
      </c>
      <c r="Z444" t="s">
        <v>407</v>
      </c>
      <c r="AA444" t="s">
        <v>407</v>
      </c>
      <c r="AB444" t="s">
        <v>407</v>
      </c>
      <c r="AC444" t="s">
        <v>1168</v>
      </c>
      <c r="AD444" t="s">
        <v>1167</v>
      </c>
      <c r="AE444">
        <v>10</v>
      </c>
      <c r="AF444">
        <v>3</v>
      </c>
      <c r="AH444" t="s">
        <v>416</v>
      </c>
      <c r="AJ444" t="s">
        <v>46</v>
      </c>
      <c r="AK444" t="s">
        <v>115</v>
      </c>
      <c r="AM444">
        <v>2471</v>
      </c>
      <c r="AN444">
        <v>3374</v>
      </c>
    </row>
    <row r="445" spans="1:40" x14ac:dyDescent="0.25">
      <c r="A445" t="s">
        <v>407</v>
      </c>
      <c r="B445" t="s">
        <v>407</v>
      </c>
      <c r="C445" t="s">
        <v>407</v>
      </c>
      <c r="D445" t="s">
        <v>407</v>
      </c>
      <c r="E445" t="s">
        <v>407</v>
      </c>
      <c r="F445" t="s">
        <v>407</v>
      </c>
      <c r="G445" t="s">
        <v>407</v>
      </c>
      <c r="H445" t="s">
        <v>407</v>
      </c>
      <c r="I445" t="s">
        <v>407</v>
      </c>
      <c r="J445" t="s">
        <v>407</v>
      </c>
      <c r="K445" t="s">
        <v>407</v>
      </c>
      <c r="L445" t="s">
        <v>407</v>
      </c>
      <c r="M445" t="s">
        <v>407</v>
      </c>
      <c r="N445" t="s">
        <v>407</v>
      </c>
      <c r="O445" t="s">
        <v>407</v>
      </c>
      <c r="P445" t="s">
        <v>407</v>
      </c>
      <c r="Q445" t="s">
        <v>407</v>
      </c>
      <c r="R445" t="s">
        <v>407</v>
      </c>
      <c r="S445" t="s">
        <v>407</v>
      </c>
      <c r="T445" t="s">
        <v>407</v>
      </c>
      <c r="U445" t="s">
        <v>407</v>
      </c>
      <c r="V445" t="s">
        <v>407</v>
      </c>
      <c r="W445" t="s">
        <v>407</v>
      </c>
      <c r="X445" t="s">
        <v>407</v>
      </c>
      <c r="Y445" t="s">
        <v>407</v>
      </c>
      <c r="Z445" t="s">
        <v>407</v>
      </c>
      <c r="AA445" t="s">
        <v>407</v>
      </c>
      <c r="AB445" t="s">
        <v>407</v>
      </c>
      <c r="AC445" t="s">
        <v>1168</v>
      </c>
      <c r="AD445" t="s">
        <v>1167</v>
      </c>
      <c r="AE445">
        <v>10</v>
      </c>
      <c r="AF445">
        <v>4</v>
      </c>
      <c r="AH445" t="s">
        <v>408</v>
      </c>
      <c r="AJ445" t="s">
        <v>37</v>
      </c>
      <c r="AK445" t="s">
        <v>115</v>
      </c>
      <c r="AM445">
        <v>2071</v>
      </c>
      <c r="AN445">
        <v>3400</v>
      </c>
    </row>
    <row r="446" spans="1:40" x14ac:dyDescent="0.25">
      <c r="A446" t="s">
        <v>407</v>
      </c>
      <c r="B446" t="s">
        <v>407</v>
      </c>
      <c r="C446" t="s">
        <v>407</v>
      </c>
      <c r="D446" t="s">
        <v>407</v>
      </c>
      <c r="E446" t="s">
        <v>407</v>
      </c>
      <c r="F446" t="s">
        <v>407</v>
      </c>
      <c r="G446" t="s">
        <v>407</v>
      </c>
      <c r="H446" t="s">
        <v>407</v>
      </c>
      <c r="I446" t="s">
        <v>407</v>
      </c>
      <c r="J446" t="s">
        <v>407</v>
      </c>
      <c r="K446" t="s">
        <v>407</v>
      </c>
      <c r="L446" t="s">
        <v>407</v>
      </c>
      <c r="M446" t="s">
        <v>407</v>
      </c>
      <c r="N446" t="s">
        <v>407</v>
      </c>
      <c r="O446" t="s">
        <v>407</v>
      </c>
      <c r="P446" t="s">
        <v>407</v>
      </c>
      <c r="Q446" t="s">
        <v>407</v>
      </c>
      <c r="R446" t="s">
        <v>407</v>
      </c>
      <c r="S446" t="s">
        <v>407</v>
      </c>
      <c r="T446" t="s">
        <v>407</v>
      </c>
      <c r="U446" t="s">
        <v>407</v>
      </c>
      <c r="V446" t="s">
        <v>407</v>
      </c>
      <c r="W446" t="s">
        <v>407</v>
      </c>
      <c r="X446" t="s">
        <v>407</v>
      </c>
      <c r="Y446" t="s">
        <v>407</v>
      </c>
      <c r="Z446" t="s">
        <v>407</v>
      </c>
      <c r="AA446" t="s">
        <v>407</v>
      </c>
      <c r="AB446" t="s">
        <v>407</v>
      </c>
      <c r="AC446" t="s">
        <v>1168</v>
      </c>
      <c r="AD446" t="s">
        <v>1167</v>
      </c>
      <c r="AE446">
        <v>10</v>
      </c>
      <c r="AF446">
        <v>5</v>
      </c>
      <c r="AG446">
        <v>3</v>
      </c>
      <c r="AH446" t="s">
        <v>410</v>
      </c>
      <c r="AJ446" t="s">
        <v>40</v>
      </c>
      <c r="AK446" t="s">
        <v>118</v>
      </c>
      <c r="AM446">
        <v>2286</v>
      </c>
      <c r="AN446">
        <v>1663</v>
      </c>
    </row>
    <row r="447" spans="1:40" x14ac:dyDescent="0.25">
      <c r="A447" t="s">
        <v>407</v>
      </c>
      <c r="B447" t="s">
        <v>407</v>
      </c>
      <c r="C447" t="s">
        <v>407</v>
      </c>
      <c r="D447" t="s">
        <v>407</v>
      </c>
      <c r="E447" t="s">
        <v>407</v>
      </c>
      <c r="F447" t="s">
        <v>407</v>
      </c>
      <c r="G447" t="s">
        <v>407</v>
      </c>
      <c r="H447" t="s">
        <v>407</v>
      </c>
      <c r="I447" t="s">
        <v>407</v>
      </c>
      <c r="J447" t="s">
        <v>407</v>
      </c>
      <c r="K447" t="s">
        <v>407</v>
      </c>
      <c r="L447" t="s">
        <v>407</v>
      </c>
      <c r="M447" t="s">
        <v>407</v>
      </c>
      <c r="N447" t="s">
        <v>407</v>
      </c>
      <c r="O447" t="s">
        <v>407</v>
      </c>
      <c r="P447" t="s">
        <v>407</v>
      </c>
      <c r="Q447" t="s">
        <v>407</v>
      </c>
      <c r="R447" t="s">
        <v>407</v>
      </c>
      <c r="S447" t="s">
        <v>407</v>
      </c>
      <c r="T447" t="s">
        <v>407</v>
      </c>
      <c r="U447" t="s">
        <v>407</v>
      </c>
      <c r="V447" t="s">
        <v>407</v>
      </c>
      <c r="W447" t="s">
        <v>407</v>
      </c>
      <c r="X447" t="s">
        <v>407</v>
      </c>
      <c r="Y447" t="s">
        <v>407</v>
      </c>
      <c r="Z447" t="s">
        <v>407</v>
      </c>
      <c r="AA447" t="s">
        <v>407</v>
      </c>
      <c r="AB447" t="s">
        <v>407</v>
      </c>
      <c r="AC447" t="s">
        <v>1168</v>
      </c>
      <c r="AD447" t="s">
        <v>1167</v>
      </c>
      <c r="AE447">
        <v>10</v>
      </c>
      <c r="AF447">
        <v>6</v>
      </c>
      <c r="AH447" t="s">
        <v>408</v>
      </c>
      <c r="AJ447" t="s">
        <v>37</v>
      </c>
      <c r="AK447" t="s">
        <v>115</v>
      </c>
      <c r="AM447">
        <v>3572</v>
      </c>
      <c r="AN447">
        <v>2777</v>
      </c>
    </row>
    <row r="448" spans="1:40" x14ac:dyDescent="0.25">
      <c r="A448" t="s">
        <v>407</v>
      </c>
      <c r="B448" t="s">
        <v>407</v>
      </c>
      <c r="C448" t="s">
        <v>407</v>
      </c>
      <c r="D448" t="s">
        <v>407</v>
      </c>
      <c r="E448" t="s">
        <v>407</v>
      </c>
      <c r="F448" t="s">
        <v>407</v>
      </c>
      <c r="G448" t="s">
        <v>407</v>
      </c>
      <c r="H448" t="s">
        <v>407</v>
      </c>
      <c r="I448" t="s">
        <v>407</v>
      </c>
      <c r="J448" t="s">
        <v>407</v>
      </c>
      <c r="K448" t="s">
        <v>407</v>
      </c>
      <c r="L448" t="s">
        <v>407</v>
      </c>
      <c r="M448" t="s">
        <v>407</v>
      </c>
      <c r="N448" t="s">
        <v>407</v>
      </c>
      <c r="O448" t="s">
        <v>407</v>
      </c>
      <c r="P448" t="s">
        <v>407</v>
      </c>
      <c r="Q448" t="s">
        <v>407</v>
      </c>
      <c r="R448" t="s">
        <v>407</v>
      </c>
      <c r="S448" t="s">
        <v>407</v>
      </c>
      <c r="T448" t="s">
        <v>407</v>
      </c>
      <c r="U448" t="s">
        <v>407</v>
      </c>
      <c r="V448" t="s">
        <v>407</v>
      </c>
      <c r="W448" t="s">
        <v>407</v>
      </c>
      <c r="X448" t="s">
        <v>407</v>
      </c>
      <c r="Y448" t="s">
        <v>407</v>
      </c>
      <c r="Z448" t="s">
        <v>407</v>
      </c>
      <c r="AA448" t="s">
        <v>407</v>
      </c>
      <c r="AB448" t="s">
        <v>407</v>
      </c>
      <c r="AC448" t="s">
        <v>1168</v>
      </c>
      <c r="AD448" t="s">
        <v>1167</v>
      </c>
      <c r="AE448">
        <v>10</v>
      </c>
      <c r="AF448">
        <v>7</v>
      </c>
      <c r="AH448" t="s">
        <v>408</v>
      </c>
      <c r="AJ448" t="s">
        <v>37</v>
      </c>
      <c r="AK448" t="s">
        <v>115</v>
      </c>
      <c r="AM448">
        <v>1217</v>
      </c>
      <c r="AN448">
        <v>2587</v>
      </c>
    </row>
    <row r="449" spans="1:40" x14ac:dyDescent="0.25">
      <c r="A449" t="s">
        <v>407</v>
      </c>
      <c r="B449" t="s">
        <v>407</v>
      </c>
      <c r="C449" t="s">
        <v>407</v>
      </c>
      <c r="D449" t="s">
        <v>407</v>
      </c>
      <c r="E449" t="s">
        <v>407</v>
      </c>
      <c r="F449" t="s">
        <v>407</v>
      </c>
      <c r="G449" t="s">
        <v>407</v>
      </c>
      <c r="H449" t="s">
        <v>407</v>
      </c>
      <c r="I449" t="s">
        <v>407</v>
      </c>
      <c r="J449" t="s">
        <v>407</v>
      </c>
      <c r="K449" t="s">
        <v>407</v>
      </c>
      <c r="L449" t="s">
        <v>407</v>
      </c>
      <c r="M449" t="s">
        <v>407</v>
      </c>
      <c r="N449" t="s">
        <v>407</v>
      </c>
      <c r="O449" t="s">
        <v>407</v>
      </c>
      <c r="P449" t="s">
        <v>407</v>
      </c>
      <c r="Q449" t="s">
        <v>407</v>
      </c>
      <c r="R449" t="s">
        <v>407</v>
      </c>
      <c r="S449" t="s">
        <v>407</v>
      </c>
      <c r="T449" t="s">
        <v>407</v>
      </c>
      <c r="U449" t="s">
        <v>407</v>
      </c>
      <c r="V449" t="s">
        <v>407</v>
      </c>
      <c r="W449" t="s">
        <v>407</v>
      </c>
      <c r="X449" t="s">
        <v>407</v>
      </c>
      <c r="Y449" t="s">
        <v>407</v>
      </c>
      <c r="Z449" t="s">
        <v>407</v>
      </c>
      <c r="AA449" t="s">
        <v>407</v>
      </c>
      <c r="AB449" t="s">
        <v>407</v>
      </c>
      <c r="AC449" t="s">
        <v>1168</v>
      </c>
      <c r="AD449" t="s">
        <v>1167</v>
      </c>
      <c r="AE449">
        <v>10</v>
      </c>
      <c r="AF449">
        <v>8</v>
      </c>
      <c r="AG449">
        <v>3</v>
      </c>
      <c r="AH449" t="s">
        <v>410</v>
      </c>
      <c r="AJ449" t="s">
        <v>40</v>
      </c>
      <c r="AK449" t="s">
        <v>118</v>
      </c>
      <c r="AM449">
        <v>3983</v>
      </c>
      <c r="AN449">
        <v>488</v>
      </c>
    </row>
    <row r="450" spans="1:40" x14ac:dyDescent="0.25">
      <c r="A450" t="s">
        <v>407</v>
      </c>
      <c r="B450" t="s">
        <v>407</v>
      </c>
      <c r="C450" t="s">
        <v>407</v>
      </c>
      <c r="D450" t="s">
        <v>407</v>
      </c>
      <c r="E450" t="s">
        <v>407</v>
      </c>
      <c r="F450" t="s">
        <v>407</v>
      </c>
      <c r="G450" t="s">
        <v>407</v>
      </c>
      <c r="H450" t="s">
        <v>407</v>
      </c>
      <c r="I450" t="s">
        <v>407</v>
      </c>
      <c r="J450" t="s">
        <v>407</v>
      </c>
      <c r="K450" t="s">
        <v>407</v>
      </c>
      <c r="L450" t="s">
        <v>407</v>
      </c>
      <c r="M450" t="s">
        <v>407</v>
      </c>
      <c r="N450" t="s">
        <v>407</v>
      </c>
      <c r="O450" t="s">
        <v>407</v>
      </c>
      <c r="P450" t="s">
        <v>407</v>
      </c>
      <c r="Q450" t="s">
        <v>407</v>
      </c>
      <c r="R450" t="s">
        <v>407</v>
      </c>
      <c r="S450" t="s">
        <v>407</v>
      </c>
      <c r="T450" t="s">
        <v>407</v>
      </c>
      <c r="U450" t="s">
        <v>407</v>
      </c>
      <c r="V450" t="s">
        <v>407</v>
      </c>
      <c r="W450" t="s">
        <v>407</v>
      </c>
      <c r="X450" t="s">
        <v>407</v>
      </c>
      <c r="Y450" t="s">
        <v>407</v>
      </c>
      <c r="Z450" t="s">
        <v>407</v>
      </c>
      <c r="AA450" t="s">
        <v>407</v>
      </c>
      <c r="AB450" t="s">
        <v>407</v>
      </c>
      <c r="AC450" t="s">
        <v>1168</v>
      </c>
      <c r="AD450" t="s">
        <v>1167</v>
      </c>
      <c r="AE450">
        <v>10</v>
      </c>
      <c r="AF450">
        <v>9</v>
      </c>
      <c r="AH450" t="s">
        <v>408</v>
      </c>
      <c r="AJ450" t="s">
        <v>37</v>
      </c>
      <c r="AK450" t="s">
        <v>115</v>
      </c>
      <c r="AM450">
        <v>3648</v>
      </c>
      <c r="AN450">
        <v>3067</v>
      </c>
    </row>
    <row r="451" spans="1:40" x14ac:dyDescent="0.25">
      <c r="A451" t="s">
        <v>407</v>
      </c>
      <c r="B451" t="s">
        <v>407</v>
      </c>
      <c r="C451" t="s">
        <v>407</v>
      </c>
      <c r="D451" t="s">
        <v>407</v>
      </c>
      <c r="E451" t="s">
        <v>407</v>
      </c>
      <c r="F451" t="s">
        <v>407</v>
      </c>
      <c r="G451" t="s">
        <v>407</v>
      </c>
      <c r="H451" t="s">
        <v>407</v>
      </c>
      <c r="I451" t="s">
        <v>407</v>
      </c>
      <c r="J451" t="s">
        <v>407</v>
      </c>
      <c r="K451" t="s">
        <v>407</v>
      </c>
      <c r="L451" t="s">
        <v>407</v>
      </c>
      <c r="M451" t="s">
        <v>407</v>
      </c>
      <c r="N451" t="s">
        <v>407</v>
      </c>
      <c r="O451" t="s">
        <v>407</v>
      </c>
      <c r="P451" t="s">
        <v>407</v>
      </c>
      <c r="Q451" t="s">
        <v>407</v>
      </c>
      <c r="R451" t="s">
        <v>407</v>
      </c>
      <c r="S451" t="s">
        <v>407</v>
      </c>
      <c r="T451" t="s">
        <v>407</v>
      </c>
      <c r="U451" t="s">
        <v>407</v>
      </c>
      <c r="V451" t="s">
        <v>407</v>
      </c>
      <c r="W451" t="s">
        <v>407</v>
      </c>
      <c r="X451" t="s">
        <v>407</v>
      </c>
      <c r="Y451" t="s">
        <v>407</v>
      </c>
      <c r="Z451" t="s">
        <v>407</v>
      </c>
      <c r="AA451" t="s">
        <v>407</v>
      </c>
      <c r="AB451" t="s">
        <v>407</v>
      </c>
      <c r="AC451" t="s">
        <v>1168</v>
      </c>
      <c r="AD451" t="s">
        <v>1167</v>
      </c>
      <c r="AE451">
        <v>10</v>
      </c>
      <c r="AF451">
        <v>10</v>
      </c>
      <c r="AH451" t="s">
        <v>408</v>
      </c>
      <c r="AJ451" t="s">
        <v>37</v>
      </c>
      <c r="AK451" t="s">
        <v>115</v>
      </c>
      <c r="AM451">
        <v>1086</v>
      </c>
      <c r="AN451">
        <v>812</v>
      </c>
    </row>
    <row r="452" spans="1:40" x14ac:dyDescent="0.25">
      <c r="A452" t="s">
        <v>407</v>
      </c>
      <c r="B452" t="s">
        <v>407</v>
      </c>
      <c r="C452" t="s">
        <v>407</v>
      </c>
      <c r="D452" t="s">
        <v>407</v>
      </c>
      <c r="E452" t="s">
        <v>407</v>
      </c>
      <c r="F452" t="s">
        <v>407</v>
      </c>
      <c r="G452" t="s">
        <v>407</v>
      </c>
      <c r="H452" t="s">
        <v>407</v>
      </c>
      <c r="I452" t="s">
        <v>407</v>
      </c>
      <c r="J452" t="s">
        <v>407</v>
      </c>
      <c r="K452" t="s">
        <v>407</v>
      </c>
      <c r="L452" t="s">
        <v>407</v>
      </c>
      <c r="M452" t="s">
        <v>407</v>
      </c>
      <c r="N452" t="s">
        <v>407</v>
      </c>
      <c r="O452" t="s">
        <v>407</v>
      </c>
      <c r="P452" t="s">
        <v>407</v>
      </c>
      <c r="Q452" t="s">
        <v>407</v>
      </c>
      <c r="R452" t="s">
        <v>407</v>
      </c>
      <c r="S452" t="s">
        <v>407</v>
      </c>
      <c r="T452" t="s">
        <v>407</v>
      </c>
      <c r="U452" t="s">
        <v>407</v>
      </c>
      <c r="V452" t="s">
        <v>407</v>
      </c>
      <c r="W452" t="s">
        <v>407</v>
      </c>
      <c r="X452" t="s">
        <v>407</v>
      </c>
      <c r="Y452" t="s">
        <v>407</v>
      </c>
      <c r="Z452" t="s">
        <v>407</v>
      </c>
      <c r="AA452" t="s">
        <v>407</v>
      </c>
      <c r="AB452" t="s">
        <v>407</v>
      </c>
      <c r="AC452" t="s">
        <v>1170</v>
      </c>
      <c r="AD452" t="s">
        <v>1169</v>
      </c>
      <c r="AE452">
        <v>10</v>
      </c>
      <c r="AF452">
        <v>1</v>
      </c>
      <c r="AH452" t="s">
        <v>408</v>
      </c>
      <c r="AJ452" t="s">
        <v>37</v>
      </c>
      <c r="AK452" t="s">
        <v>115</v>
      </c>
      <c r="AM452">
        <v>2641</v>
      </c>
      <c r="AN452">
        <v>2434</v>
      </c>
    </row>
    <row r="453" spans="1:40" x14ac:dyDescent="0.25">
      <c r="A453" t="s">
        <v>407</v>
      </c>
      <c r="B453" t="s">
        <v>407</v>
      </c>
      <c r="C453" t="s">
        <v>407</v>
      </c>
      <c r="D453" t="s">
        <v>407</v>
      </c>
      <c r="E453" t="s">
        <v>407</v>
      </c>
      <c r="F453" t="s">
        <v>407</v>
      </c>
      <c r="G453" t="s">
        <v>407</v>
      </c>
      <c r="H453" t="s">
        <v>407</v>
      </c>
      <c r="I453" t="s">
        <v>407</v>
      </c>
      <c r="J453" t="s">
        <v>407</v>
      </c>
      <c r="K453" t="s">
        <v>407</v>
      </c>
      <c r="L453" t="s">
        <v>407</v>
      </c>
      <c r="M453" t="s">
        <v>407</v>
      </c>
      <c r="N453" t="s">
        <v>407</v>
      </c>
      <c r="O453" t="s">
        <v>407</v>
      </c>
      <c r="P453" t="s">
        <v>407</v>
      </c>
      <c r="Q453" t="s">
        <v>407</v>
      </c>
      <c r="R453" t="s">
        <v>407</v>
      </c>
      <c r="S453" t="s">
        <v>407</v>
      </c>
      <c r="T453" t="s">
        <v>407</v>
      </c>
      <c r="U453" t="s">
        <v>407</v>
      </c>
      <c r="V453" t="s">
        <v>407</v>
      </c>
      <c r="W453" t="s">
        <v>407</v>
      </c>
      <c r="X453" t="s">
        <v>407</v>
      </c>
      <c r="Y453" t="s">
        <v>407</v>
      </c>
      <c r="Z453" t="s">
        <v>407</v>
      </c>
      <c r="AA453" t="s">
        <v>407</v>
      </c>
      <c r="AB453" t="s">
        <v>407</v>
      </c>
      <c r="AC453" t="s">
        <v>1170</v>
      </c>
      <c r="AD453" t="s">
        <v>1169</v>
      </c>
      <c r="AE453">
        <v>10</v>
      </c>
      <c r="AF453">
        <v>2</v>
      </c>
      <c r="AH453" t="s">
        <v>408</v>
      </c>
      <c r="AJ453" t="s">
        <v>37</v>
      </c>
      <c r="AK453" t="s">
        <v>115</v>
      </c>
      <c r="AM453">
        <v>2603</v>
      </c>
      <c r="AN453">
        <v>1483</v>
      </c>
    </row>
    <row r="454" spans="1:40" x14ac:dyDescent="0.25">
      <c r="A454" t="s">
        <v>407</v>
      </c>
      <c r="B454" t="s">
        <v>407</v>
      </c>
      <c r="C454" t="s">
        <v>407</v>
      </c>
      <c r="D454" t="s">
        <v>407</v>
      </c>
      <c r="E454" t="s">
        <v>407</v>
      </c>
      <c r="F454" t="s">
        <v>407</v>
      </c>
      <c r="G454" t="s">
        <v>407</v>
      </c>
      <c r="H454" t="s">
        <v>407</v>
      </c>
      <c r="I454" t="s">
        <v>407</v>
      </c>
      <c r="J454" t="s">
        <v>407</v>
      </c>
      <c r="K454" t="s">
        <v>407</v>
      </c>
      <c r="L454" t="s">
        <v>407</v>
      </c>
      <c r="M454" t="s">
        <v>407</v>
      </c>
      <c r="N454" t="s">
        <v>407</v>
      </c>
      <c r="O454" t="s">
        <v>407</v>
      </c>
      <c r="P454" t="s">
        <v>407</v>
      </c>
      <c r="Q454" t="s">
        <v>407</v>
      </c>
      <c r="R454" t="s">
        <v>407</v>
      </c>
      <c r="S454" t="s">
        <v>407</v>
      </c>
      <c r="T454" t="s">
        <v>407</v>
      </c>
      <c r="U454" t="s">
        <v>407</v>
      </c>
      <c r="V454" t="s">
        <v>407</v>
      </c>
      <c r="W454" t="s">
        <v>407</v>
      </c>
      <c r="X454" t="s">
        <v>407</v>
      </c>
      <c r="Y454" t="s">
        <v>407</v>
      </c>
      <c r="Z454" t="s">
        <v>407</v>
      </c>
      <c r="AA454" t="s">
        <v>407</v>
      </c>
      <c r="AB454" t="s">
        <v>407</v>
      </c>
      <c r="AC454" t="s">
        <v>1170</v>
      </c>
      <c r="AD454" t="s">
        <v>1169</v>
      </c>
      <c r="AE454">
        <v>10</v>
      </c>
      <c r="AF454">
        <v>3</v>
      </c>
      <c r="AH454" t="s">
        <v>408</v>
      </c>
      <c r="AJ454" t="s">
        <v>37</v>
      </c>
      <c r="AK454" t="s">
        <v>115</v>
      </c>
      <c r="AM454">
        <v>3250</v>
      </c>
      <c r="AN454">
        <v>2779</v>
      </c>
    </row>
    <row r="455" spans="1:40" x14ac:dyDescent="0.25">
      <c r="A455" t="s">
        <v>407</v>
      </c>
      <c r="B455" t="s">
        <v>407</v>
      </c>
      <c r="C455" t="s">
        <v>407</v>
      </c>
      <c r="D455" t="s">
        <v>407</v>
      </c>
      <c r="E455" t="s">
        <v>407</v>
      </c>
      <c r="F455" t="s">
        <v>407</v>
      </c>
      <c r="G455" t="s">
        <v>407</v>
      </c>
      <c r="H455" t="s">
        <v>407</v>
      </c>
      <c r="I455" t="s">
        <v>407</v>
      </c>
      <c r="J455" t="s">
        <v>407</v>
      </c>
      <c r="K455" t="s">
        <v>407</v>
      </c>
      <c r="L455" t="s">
        <v>407</v>
      </c>
      <c r="M455" t="s">
        <v>407</v>
      </c>
      <c r="N455" t="s">
        <v>407</v>
      </c>
      <c r="O455" t="s">
        <v>407</v>
      </c>
      <c r="P455" t="s">
        <v>407</v>
      </c>
      <c r="Q455" t="s">
        <v>407</v>
      </c>
      <c r="R455" t="s">
        <v>407</v>
      </c>
      <c r="S455" t="s">
        <v>407</v>
      </c>
      <c r="T455" t="s">
        <v>407</v>
      </c>
      <c r="U455" t="s">
        <v>407</v>
      </c>
      <c r="V455" t="s">
        <v>407</v>
      </c>
      <c r="W455" t="s">
        <v>407</v>
      </c>
      <c r="X455" t="s">
        <v>407</v>
      </c>
      <c r="Y455" t="s">
        <v>407</v>
      </c>
      <c r="Z455" t="s">
        <v>407</v>
      </c>
      <c r="AA455" t="s">
        <v>407</v>
      </c>
      <c r="AB455" t="s">
        <v>407</v>
      </c>
      <c r="AC455" t="s">
        <v>1170</v>
      </c>
      <c r="AD455" t="s">
        <v>1169</v>
      </c>
      <c r="AE455">
        <v>10</v>
      </c>
      <c r="AF455">
        <v>4</v>
      </c>
      <c r="AG455">
        <v>3</v>
      </c>
      <c r="AH455" t="s">
        <v>410</v>
      </c>
      <c r="AJ455" t="s">
        <v>40</v>
      </c>
      <c r="AK455" t="s">
        <v>118</v>
      </c>
      <c r="AM455">
        <v>2799</v>
      </c>
      <c r="AN455">
        <v>1510</v>
      </c>
    </row>
    <row r="456" spans="1:40" x14ac:dyDescent="0.25">
      <c r="A456" t="s">
        <v>407</v>
      </c>
      <c r="B456" t="s">
        <v>407</v>
      </c>
      <c r="C456" t="s">
        <v>407</v>
      </c>
      <c r="D456" t="s">
        <v>407</v>
      </c>
      <c r="E456" t="s">
        <v>407</v>
      </c>
      <c r="F456" t="s">
        <v>407</v>
      </c>
      <c r="G456" t="s">
        <v>407</v>
      </c>
      <c r="H456" t="s">
        <v>407</v>
      </c>
      <c r="I456" t="s">
        <v>407</v>
      </c>
      <c r="J456" t="s">
        <v>407</v>
      </c>
      <c r="K456" t="s">
        <v>407</v>
      </c>
      <c r="L456" t="s">
        <v>407</v>
      </c>
      <c r="M456" t="s">
        <v>407</v>
      </c>
      <c r="N456" t="s">
        <v>407</v>
      </c>
      <c r="O456" t="s">
        <v>407</v>
      </c>
      <c r="P456" t="s">
        <v>407</v>
      </c>
      <c r="Q456" t="s">
        <v>407</v>
      </c>
      <c r="R456" t="s">
        <v>407</v>
      </c>
      <c r="S456" t="s">
        <v>407</v>
      </c>
      <c r="T456" t="s">
        <v>407</v>
      </c>
      <c r="U456" t="s">
        <v>407</v>
      </c>
      <c r="V456" t="s">
        <v>407</v>
      </c>
      <c r="W456" t="s">
        <v>407</v>
      </c>
      <c r="X456" t="s">
        <v>407</v>
      </c>
      <c r="Y456" t="s">
        <v>407</v>
      </c>
      <c r="Z456" t="s">
        <v>407</v>
      </c>
      <c r="AA456" t="s">
        <v>407</v>
      </c>
      <c r="AB456" t="s">
        <v>407</v>
      </c>
      <c r="AC456" t="s">
        <v>1170</v>
      </c>
      <c r="AD456" t="s">
        <v>1169</v>
      </c>
      <c r="AE456">
        <v>10</v>
      </c>
      <c r="AF456">
        <v>5</v>
      </c>
      <c r="AG456">
        <v>1</v>
      </c>
      <c r="AH456" t="s">
        <v>450</v>
      </c>
      <c r="AJ456" t="s">
        <v>67</v>
      </c>
      <c r="AK456" t="s">
        <v>114</v>
      </c>
      <c r="AM456">
        <v>934</v>
      </c>
      <c r="AN456">
        <v>3325</v>
      </c>
    </row>
    <row r="457" spans="1:40" x14ac:dyDescent="0.25">
      <c r="A457" t="s">
        <v>407</v>
      </c>
      <c r="B457" t="s">
        <v>407</v>
      </c>
      <c r="C457" t="s">
        <v>407</v>
      </c>
      <c r="D457" t="s">
        <v>407</v>
      </c>
      <c r="E457" t="s">
        <v>407</v>
      </c>
      <c r="F457" t="s">
        <v>407</v>
      </c>
      <c r="G457" t="s">
        <v>407</v>
      </c>
      <c r="H457" t="s">
        <v>407</v>
      </c>
      <c r="I457" t="s">
        <v>407</v>
      </c>
      <c r="J457" t="s">
        <v>407</v>
      </c>
      <c r="K457" t="s">
        <v>407</v>
      </c>
      <c r="L457" t="s">
        <v>407</v>
      </c>
      <c r="M457" t="s">
        <v>407</v>
      </c>
      <c r="N457" t="s">
        <v>407</v>
      </c>
      <c r="O457" t="s">
        <v>407</v>
      </c>
      <c r="P457" t="s">
        <v>407</v>
      </c>
      <c r="Q457" t="s">
        <v>407</v>
      </c>
      <c r="R457" t="s">
        <v>407</v>
      </c>
      <c r="S457" t="s">
        <v>407</v>
      </c>
      <c r="T457" t="s">
        <v>407</v>
      </c>
      <c r="U457" t="s">
        <v>407</v>
      </c>
      <c r="V457" t="s">
        <v>407</v>
      </c>
      <c r="W457" t="s">
        <v>407</v>
      </c>
      <c r="X457" t="s">
        <v>407</v>
      </c>
      <c r="Y457" t="s">
        <v>407</v>
      </c>
      <c r="Z457" t="s">
        <v>407</v>
      </c>
      <c r="AA457" t="s">
        <v>407</v>
      </c>
      <c r="AB457" t="s">
        <v>407</v>
      </c>
      <c r="AC457" t="s">
        <v>1170</v>
      </c>
      <c r="AD457" t="s">
        <v>1169</v>
      </c>
      <c r="AE457">
        <v>10</v>
      </c>
      <c r="AF457">
        <v>6</v>
      </c>
      <c r="AG457">
        <v>1</v>
      </c>
      <c r="AH457" t="s">
        <v>450</v>
      </c>
      <c r="AJ457" t="s">
        <v>67</v>
      </c>
      <c r="AK457" t="s">
        <v>114</v>
      </c>
      <c r="AM457">
        <v>970</v>
      </c>
      <c r="AN457">
        <v>2842</v>
      </c>
    </row>
    <row r="458" spans="1:40" x14ac:dyDescent="0.25">
      <c r="A458" t="s">
        <v>407</v>
      </c>
      <c r="B458" t="s">
        <v>407</v>
      </c>
      <c r="C458" t="s">
        <v>407</v>
      </c>
      <c r="D458" t="s">
        <v>407</v>
      </c>
      <c r="E458" t="s">
        <v>407</v>
      </c>
      <c r="F458" t="s">
        <v>407</v>
      </c>
      <c r="G458" t="s">
        <v>407</v>
      </c>
      <c r="H458" t="s">
        <v>407</v>
      </c>
      <c r="I458" t="s">
        <v>407</v>
      </c>
      <c r="J458" t="s">
        <v>407</v>
      </c>
      <c r="K458" t="s">
        <v>407</v>
      </c>
      <c r="L458" t="s">
        <v>407</v>
      </c>
      <c r="M458" t="s">
        <v>407</v>
      </c>
      <c r="N458" t="s">
        <v>407</v>
      </c>
      <c r="O458" t="s">
        <v>407</v>
      </c>
      <c r="P458" t="s">
        <v>407</v>
      </c>
      <c r="Q458" t="s">
        <v>407</v>
      </c>
      <c r="R458" t="s">
        <v>407</v>
      </c>
      <c r="S458" t="s">
        <v>407</v>
      </c>
      <c r="T458" t="s">
        <v>407</v>
      </c>
      <c r="U458" t="s">
        <v>407</v>
      </c>
      <c r="V458" t="s">
        <v>407</v>
      </c>
      <c r="W458" t="s">
        <v>407</v>
      </c>
      <c r="X458" t="s">
        <v>407</v>
      </c>
      <c r="Y458" t="s">
        <v>407</v>
      </c>
      <c r="Z458" t="s">
        <v>407</v>
      </c>
      <c r="AA458" t="s">
        <v>407</v>
      </c>
      <c r="AB458" t="s">
        <v>407</v>
      </c>
      <c r="AC458" t="s">
        <v>1170</v>
      </c>
      <c r="AD458" t="s">
        <v>1169</v>
      </c>
      <c r="AE458">
        <v>10</v>
      </c>
      <c r="AF458">
        <v>7</v>
      </c>
      <c r="AG458">
        <v>3</v>
      </c>
      <c r="AH458" t="s">
        <v>410</v>
      </c>
      <c r="AJ458" t="s">
        <v>40</v>
      </c>
      <c r="AK458" t="s">
        <v>118</v>
      </c>
      <c r="AM458">
        <v>2684</v>
      </c>
      <c r="AN458">
        <v>1219</v>
      </c>
    </row>
    <row r="459" spans="1:40" x14ac:dyDescent="0.25">
      <c r="A459" t="s">
        <v>407</v>
      </c>
      <c r="B459" t="s">
        <v>407</v>
      </c>
      <c r="C459" t="s">
        <v>407</v>
      </c>
      <c r="D459" t="s">
        <v>407</v>
      </c>
      <c r="E459" t="s">
        <v>407</v>
      </c>
      <c r="F459" t="s">
        <v>407</v>
      </c>
      <c r="G459" t="s">
        <v>407</v>
      </c>
      <c r="H459" t="s">
        <v>407</v>
      </c>
      <c r="I459" t="s">
        <v>407</v>
      </c>
      <c r="J459" t="s">
        <v>407</v>
      </c>
      <c r="K459" t="s">
        <v>407</v>
      </c>
      <c r="L459" t="s">
        <v>407</v>
      </c>
      <c r="M459" t="s">
        <v>407</v>
      </c>
      <c r="N459" t="s">
        <v>407</v>
      </c>
      <c r="O459" t="s">
        <v>407</v>
      </c>
      <c r="P459" t="s">
        <v>407</v>
      </c>
      <c r="Q459" t="s">
        <v>407</v>
      </c>
      <c r="R459" t="s">
        <v>407</v>
      </c>
      <c r="S459" t="s">
        <v>407</v>
      </c>
      <c r="T459" t="s">
        <v>407</v>
      </c>
      <c r="U459" t="s">
        <v>407</v>
      </c>
      <c r="V459" t="s">
        <v>407</v>
      </c>
      <c r="W459" t="s">
        <v>407</v>
      </c>
      <c r="X459" t="s">
        <v>407</v>
      </c>
      <c r="Y459" t="s">
        <v>407</v>
      </c>
      <c r="Z459" t="s">
        <v>407</v>
      </c>
      <c r="AA459" t="s">
        <v>407</v>
      </c>
      <c r="AB459" t="s">
        <v>407</v>
      </c>
      <c r="AC459" t="s">
        <v>1170</v>
      </c>
      <c r="AD459" t="s">
        <v>1169</v>
      </c>
      <c r="AE459">
        <v>10</v>
      </c>
      <c r="AF459">
        <v>8</v>
      </c>
      <c r="AG459">
        <v>3</v>
      </c>
      <c r="AH459" t="s">
        <v>410</v>
      </c>
      <c r="AJ459" t="s">
        <v>40</v>
      </c>
      <c r="AK459" t="s">
        <v>118</v>
      </c>
      <c r="AM459">
        <v>2346</v>
      </c>
      <c r="AN459">
        <v>2896</v>
      </c>
    </row>
    <row r="460" spans="1:40" x14ac:dyDescent="0.25">
      <c r="A460" t="s">
        <v>407</v>
      </c>
      <c r="B460" t="s">
        <v>407</v>
      </c>
      <c r="C460" t="s">
        <v>407</v>
      </c>
      <c r="D460" t="s">
        <v>407</v>
      </c>
      <c r="E460" t="s">
        <v>407</v>
      </c>
      <c r="F460" t="s">
        <v>407</v>
      </c>
      <c r="G460" t="s">
        <v>407</v>
      </c>
      <c r="H460" t="s">
        <v>407</v>
      </c>
      <c r="I460" t="s">
        <v>407</v>
      </c>
      <c r="J460" t="s">
        <v>407</v>
      </c>
      <c r="K460" t="s">
        <v>407</v>
      </c>
      <c r="L460" t="s">
        <v>407</v>
      </c>
      <c r="M460" t="s">
        <v>407</v>
      </c>
      <c r="N460" t="s">
        <v>407</v>
      </c>
      <c r="O460" t="s">
        <v>407</v>
      </c>
      <c r="P460" t="s">
        <v>407</v>
      </c>
      <c r="Q460" t="s">
        <v>407</v>
      </c>
      <c r="R460" t="s">
        <v>407</v>
      </c>
      <c r="S460" t="s">
        <v>407</v>
      </c>
      <c r="T460" t="s">
        <v>407</v>
      </c>
      <c r="U460" t="s">
        <v>407</v>
      </c>
      <c r="V460" t="s">
        <v>407</v>
      </c>
      <c r="W460" t="s">
        <v>407</v>
      </c>
      <c r="X460" t="s">
        <v>407</v>
      </c>
      <c r="Y460" t="s">
        <v>407</v>
      </c>
      <c r="Z460" t="s">
        <v>407</v>
      </c>
      <c r="AA460" t="s">
        <v>407</v>
      </c>
      <c r="AB460" t="s">
        <v>407</v>
      </c>
      <c r="AC460" t="s">
        <v>1170</v>
      </c>
      <c r="AD460" t="s">
        <v>1169</v>
      </c>
      <c r="AE460">
        <v>10</v>
      </c>
      <c r="AF460">
        <v>9</v>
      </c>
      <c r="AH460" t="s">
        <v>408</v>
      </c>
      <c r="AJ460" t="s">
        <v>37</v>
      </c>
      <c r="AK460" t="s">
        <v>115</v>
      </c>
      <c r="AM460">
        <v>1910</v>
      </c>
      <c r="AN460">
        <v>1716</v>
      </c>
    </row>
    <row r="461" spans="1:40" x14ac:dyDescent="0.25">
      <c r="A461" t="s">
        <v>407</v>
      </c>
      <c r="B461" t="s">
        <v>407</v>
      </c>
      <c r="C461" t="s">
        <v>407</v>
      </c>
      <c r="D461" t="s">
        <v>407</v>
      </c>
      <c r="E461" t="s">
        <v>407</v>
      </c>
      <c r="F461" t="s">
        <v>407</v>
      </c>
      <c r="G461" t="s">
        <v>407</v>
      </c>
      <c r="H461" t="s">
        <v>407</v>
      </c>
      <c r="I461" t="s">
        <v>407</v>
      </c>
      <c r="J461" t="s">
        <v>407</v>
      </c>
      <c r="K461" t="s">
        <v>407</v>
      </c>
      <c r="L461" t="s">
        <v>407</v>
      </c>
      <c r="M461" t="s">
        <v>407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407</v>
      </c>
      <c r="Z461" t="s">
        <v>407</v>
      </c>
      <c r="AA461" t="s">
        <v>407</v>
      </c>
      <c r="AB461" t="s">
        <v>407</v>
      </c>
      <c r="AC461" t="s">
        <v>1170</v>
      </c>
      <c r="AD461" t="s">
        <v>1169</v>
      </c>
      <c r="AE461">
        <v>10</v>
      </c>
      <c r="AF461">
        <v>10</v>
      </c>
      <c r="AH461" t="s">
        <v>408</v>
      </c>
      <c r="AJ461" t="s">
        <v>37</v>
      </c>
      <c r="AK461" t="s">
        <v>115</v>
      </c>
      <c r="AM461">
        <v>4005</v>
      </c>
      <c r="AN461">
        <v>1243</v>
      </c>
    </row>
    <row r="462" spans="1:40" x14ac:dyDescent="0.25">
      <c r="A462" t="s">
        <v>407</v>
      </c>
      <c r="B462" t="s">
        <v>407</v>
      </c>
      <c r="C462" t="s">
        <v>407</v>
      </c>
      <c r="D462" t="s">
        <v>407</v>
      </c>
      <c r="E462" t="s">
        <v>407</v>
      </c>
      <c r="F462" t="s">
        <v>407</v>
      </c>
      <c r="G462" t="s">
        <v>407</v>
      </c>
      <c r="H462" t="s">
        <v>407</v>
      </c>
      <c r="I462" t="s">
        <v>407</v>
      </c>
      <c r="J462" t="s">
        <v>407</v>
      </c>
      <c r="K462" t="s">
        <v>407</v>
      </c>
      <c r="L462" t="s">
        <v>407</v>
      </c>
      <c r="M462" t="s">
        <v>407</v>
      </c>
      <c r="N462" t="s">
        <v>407</v>
      </c>
      <c r="O462" t="s">
        <v>407</v>
      </c>
      <c r="P462" t="s">
        <v>407</v>
      </c>
      <c r="Q462" t="s">
        <v>407</v>
      </c>
      <c r="R462" t="s">
        <v>407</v>
      </c>
      <c r="S462" t="s">
        <v>407</v>
      </c>
      <c r="T462" t="s">
        <v>407</v>
      </c>
      <c r="U462" t="s">
        <v>407</v>
      </c>
      <c r="V462" t="s">
        <v>407</v>
      </c>
      <c r="W462" t="s">
        <v>407</v>
      </c>
      <c r="X462" t="s">
        <v>407</v>
      </c>
      <c r="Y462" t="s">
        <v>407</v>
      </c>
      <c r="Z462" t="s">
        <v>407</v>
      </c>
      <c r="AA462" t="s">
        <v>407</v>
      </c>
      <c r="AB462" t="s">
        <v>407</v>
      </c>
      <c r="AC462" t="s">
        <v>1172</v>
      </c>
      <c r="AD462" t="s">
        <v>1171</v>
      </c>
      <c r="AE462">
        <v>10</v>
      </c>
      <c r="AF462">
        <v>1</v>
      </c>
      <c r="AH462" t="s">
        <v>415</v>
      </c>
      <c r="AJ462" t="s">
        <v>44</v>
      </c>
      <c r="AK462" t="s">
        <v>120</v>
      </c>
      <c r="AM462">
        <v>1995</v>
      </c>
      <c r="AN462">
        <v>1231</v>
      </c>
    </row>
    <row r="463" spans="1:40" x14ac:dyDescent="0.25">
      <c r="A463" t="s">
        <v>407</v>
      </c>
      <c r="B463" t="s">
        <v>407</v>
      </c>
      <c r="C463" t="s">
        <v>407</v>
      </c>
      <c r="D463" t="s">
        <v>407</v>
      </c>
      <c r="E463" t="s">
        <v>407</v>
      </c>
      <c r="F463" t="s">
        <v>407</v>
      </c>
      <c r="G463" t="s">
        <v>407</v>
      </c>
      <c r="H463" t="s">
        <v>407</v>
      </c>
      <c r="I463" t="s">
        <v>407</v>
      </c>
      <c r="J463" t="s">
        <v>407</v>
      </c>
      <c r="K463" t="s">
        <v>407</v>
      </c>
      <c r="L463" t="s">
        <v>407</v>
      </c>
      <c r="M463" t="s">
        <v>407</v>
      </c>
      <c r="N463" t="s">
        <v>407</v>
      </c>
      <c r="O463" t="s">
        <v>407</v>
      </c>
      <c r="P463" t="s">
        <v>407</v>
      </c>
      <c r="Q463" t="s">
        <v>407</v>
      </c>
      <c r="R463" t="s">
        <v>407</v>
      </c>
      <c r="S463" t="s">
        <v>407</v>
      </c>
      <c r="T463" t="s">
        <v>407</v>
      </c>
      <c r="U463" t="s">
        <v>407</v>
      </c>
      <c r="V463" t="s">
        <v>407</v>
      </c>
      <c r="W463" t="s">
        <v>407</v>
      </c>
      <c r="X463" t="s">
        <v>407</v>
      </c>
      <c r="Y463" t="s">
        <v>407</v>
      </c>
      <c r="Z463" t="s">
        <v>407</v>
      </c>
      <c r="AA463" t="s">
        <v>407</v>
      </c>
      <c r="AB463" t="s">
        <v>407</v>
      </c>
      <c r="AC463" t="s">
        <v>1172</v>
      </c>
      <c r="AD463" t="s">
        <v>1171</v>
      </c>
      <c r="AE463">
        <v>10</v>
      </c>
      <c r="AF463">
        <v>2</v>
      </c>
      <c r="AH463" t="s">
        <v>408</v>
      </c>
      <c r="AJ463" t="s">
        <v>37</v>
      </c>
      <c r="AK463" t="s">
        <v>115</v>
      </c>
      <c r="AM463">
        <v>2095</v>
      </c>
      <c r="AN463">
        <v>1301</v>
      </c>
    </row>
    <row r="464" spans="1:40" x14ac:dyDescent="0.25">
      <c r="A464" t="s">
        <v>407</v>
      </c>
      <c r="B464" t="s">
        <v>407</v>
      </c>
      <c r="C464" t="s">
        <v>407</v>
      </c>
      <c r="D464" t="s">
        <v>407</v>
      </c>
      <c r="E464" t="s">
        <v>407</v>
      </c>
      <c r="F464" t="s">
        <v>407</v>
      </c>
      <c r="G464" t="s">
        <v>407</v>
      </c>
      <c r="H464" t="s">
        <v>407</v>
      </c>
      <c r="I464" t="s">
        <v>407</v>
      </c>
      <c r="J464" t="s">
        <v>407</v>
      </c>
      <c r="K464" t="s">
        <v>407</v>
      </c>
      <c r="L464" t="s">
        <v>407</v>
      </c>
      <c r="M464" t="s">
        <v>407</v>
      </c>
      <c r="N464" t="s">
        <v>407</v>
      </c>
      <c r="O464" t="s">
        <v>407</v>
      </c>
      <c r="P464" t="s">
        <v>407</v>
      </c>
      <c r="Q464" t="s">
        <v>407</v>
      </c>
      <c r="R464" t="s">
        <v>407</v>
      </c>
      <c r="S464" t="s">
        <v>407</v>
      </c>
      <c r="T464" t="s">
        <v>407</v>
      </c>
      <c r="U464" t="s">
        <v>407</v>
      </c>
      <c r="V464" t="s">
        <v>407</v>
      </c>
      <c r="W464" t="s">
        <v>407</v>
      </c>
      <c r="X464" t="s">
        <v>407</v>
      </c>
      <c r="Y464" t="s">
        <v>407</v>
      </c>
      <c r="Z464" t="s">
        <v>407</v>
      </c>
      <c r="AA464" t="s">
        <v>407</v>
      </c>
      <c r="AB464" t="s">
        <v>407</v>
      </c>
      <c r="AC464" t="s">
        <v>1172</v>
      </c>
      <c r="AD464" t="s">
        <v>1171</v>
      </c>
      <c r="AE464">
        <v>10</v>
      </c>
      <c r="AF464">
        <v>3</v>
      </c>
      <c r="AH464" t="s">
        <v>408</v>
      </c>
      <c r="AJ464" t="s">
        <v>37</v>
      </c>
      <c r="AK464" t="s">
        <v>115</v>
      </c>
      <c r="AM464">
        <v>3375</v>
      </c>
      <c r="AN464">
        <v>2434</v>
      </c>
    </row>
    <row r="465" spans="1:40" x14ac:dyDescent="0.25">
      <c r="A465" t="s">
        <v>407</v>
      </c>
      <c r="B465" t="s">
        <v>407</v>
      </c>
      <c r="C465" t="s">
        <v>407</v>
      </c>
      <c r="D465" t="s">
        <v>407</v>
      </c>
      <c r="E465" t="s">
        <v>407</v>
      </c>
      <c r="F465" t="s">
        <v>407</v>
      </c>
      <c r="G465" t="s">
        <v>407</v>
      </c>
      <c r="H465" t="s">
        <v>407</v>
      </c>
      <c r="I465" t="s">
        <v>407</v>
      </c>
      <c r="J465" t="s">
        <v>407</v>
      </c>
      <c r="K465" t="s">
        <v>407</v>
      </c>
      <c r="L465" t="s">
        <v>407</v>
      </c>
      <c r="M465" t="s">
        <v>407</v>
      </c>
      <c r="N465" t="s">
        <v>407</v>
      </c>
      <c r="O465" t="s">
        <v>407</v>
      </c>
      <c r="P465" t="s">
        <v>407</v>
      </c>
      <c r="Q465" t="s">
        <v>407</v>
      </c>
      <c r="R465" t="s">
        <v>407</v>
      </c>
      <c r="S465" t="s">
        <v>407</v>
      </c>
      <c r="T465" t="s">
        <v>407</v>
      </c>
      <c r="U465" t="s">
        <v>407</v>
      </c>
      <c r="V465" t="s">
        <v>407</v>
      </c>
      <c r="W465" t="s">
        <v>407</v>
      </c>
      <c r="X465" t="s">
        <v>407</v>
      </c>
      <c r="Y465" t="s">
        <v>407</v>
      </c>
      <c r="Z465" t="s">
        <v>407</v>
      </c>
      <c r="AA465" t="s">
        <v>407</v>
      </c>
      <c r="AB465" t="s">
        <v>407</v>
      </c>
      <c r="AC465" t="s">
        <v>1172</v>
      </c>
      <c r="AD465" t="s">
        <v>1171</v>
      </c>
      <c r="AE465">
        <v>10</v>
      </c>
      <c r="AF465">
        <v>4</v>
      </c>
      <c r="AH465" t="s">
        <v>411</v>
      </c>
      <c r="AJ465" t="s">
        <v>41</v>
      </c>
      <c r="AK465" t="s">
        <v>119</v>
      </c>
      <c r="AM465">
        <v>3657</v>
      </c>
      <c r="AN465">
        <v>2069</v>
      </c>
    </row>
    <row r="466" spans="1:40" x14ac:dyDescent="0.25">
      <c r="A466" t="s">
        <v>407</v>
      </c>
      <c r="B466" t="s">
        <v>407</v>
      </c>
      <c r="C466" t="s">
        <v>407</v>
      </c>
      <c r="D466" t="s">
        <v>407</v>
      </c>
      <c r="E466" t="s">
        <v>407</v>
      </c>
      <c r="F466" t="s">
        <v>407</v>
      </c>
      <c r="G466" t="s">
        <v>407</v>
      </c>
      <c r="H466" t="s">
        <v>407</v>
      </c>
      <c r="I466" t="s">
        <v>407</v>
      </c>
      <c r="J466" t="s">
        <v>407</v>
      </c>
      <c r="K466" t="s">
        <v>407</v>
      </c>
      <c r="L466" t="s">
        <v>407</v>
      </c>
      <c r="M466" t="s">
        <v>407</v>
      </c>
      <c r="N466" t="s">
        <v>407</v>
      </c>
      <c r="O466" t="s">
        <v>407</v>
      </c>
      <c r="P466" t="s">
        <v>407</v>
      </c>
      <c r="Q466" t="s">
        <v>407</v>
      </c>
      <c r="R466" t="s">
        <v>407</v>
      </c>
      <c r="S466" t="s">
        <v>407</v>
      </c>
      <c r="T466" t="s">
        <v>407</v>
      </c>
      <c r="U466" t="s">
        <v>407</v>
      </c>
      <c r="V466" t="s">
        <v>407</v>
      </c>
      <c r="W466" t="s">
        <v>407</v>
      </c>
      <c r="X466" t="s">
        <v>407</v>
      </c>
      <c r="Y466" t="s">
        <v>407</v>
      </c>
      <c r="Z466" t="s">
        <v>407</v>
      </c>
      <c r="AA466" t="s">
        <v>407</v>
      </c>
      <c r="AB466" t="s">
        <v>407</v>
      </c>
      <c r="AC466" t="s">
        <v>1172</v>
      </c>
      <c r="AD466" t="s">
        <v>1171</v>
      </c>
      <c r="AE466">
        <v>10</v>
      </c>
      <c r="AF466">
        <v>5</v>
      </c>
      <c r="AH466" t="s">
        <v>415</v>
      </c>
      <c r="AJ466" t="s">
        <v>44</v>
      </c>
      <c r="AK466" t="s">
        <v>120</v>
      </c>
      <c r="AM466">
        <v>2096</v>
      </c>
      <c r="AN466">
        <v>2112</v>
      </c>
    </row>
    <row r="467" spans="1:40" x14ac:dyDescent="0.25">
      <c r="A467" t="s">
        <v>407</v>
      </c>
      <c r="B467" t="s">
        <v>407</v>
      </c>
      <c r="C467" t="s">
        <v>407</v>
      </c>
      <c r="D467" t="s">
        <v>407</v>
      </c>
      <c r="E467" t="s">
        <v>407</v>
      </c>
      <c r="F467" t="s">
        <v>407</v>
      </c>
      <c r="G467" t="s">
        <v>407</v>
      </c>
      <c r="H467" t="s">
        <v>407</v>
      </c>
      <c r="I467" t="s">
        <v>407</v>
      </c>
      <c r="J467" t="s">
        <v>407</v>
      </c>
      <c r="K467" t="s">
        <v>407</v>
      </c>
      <c r="L467" t="s">
        <v>407</v>
      </c>
      <c r="M467" t="s">
        <v>407</v>
      </c>
      <c r="N467" t="s">
        <v>407</v>
      </c>
      <c r="O467" t="s">
        <v>407</v>
      </c>
      <c r="P467" t="s">
        <v>407</v>
      </c>
      <c r="Q467" t="s">
        <v>407</v>
      </c>
      <c r="R467" t="s">
        <v>407</v>
      </c>
      <c r="S467" t="s">
        <v>407</v>
      </c>
      <c r="T467" t="s">
        <v>407</v>
      </c>
      <c r="U467" t="s">
        <v>407</v>
      </c>
      <c r="V467" t="s">
        <v>407</v>
      </c>
      <c r="W467" t="s">
        <v>407</v>
      </c>
      <c r="X467" t="s">
        <v>407</v>
      </c>
      <c r="Y467" t="s">
        <v>407</v>
      </c>
      <c r="Z467" t="s">
        <v>407</v>
      </c>
      <c r="AA467" t="s">
        <v>407</v>
      </c>
      <c r="AB467" t="s">
        <v>407</v>
      </c>
      <c r="AC467" t="s">
        <v>1172</v>
      </c>
      <c r="AD467" t="s">
        <v>1171</v>
      </c>
      <c r="AE467">
        <v>10</v>
      </c>
      <c r="AF467">
        <v>6</v>
      </c>
      <c r="AH467" t="s">
        <v>408</v>
      </c>
      <c r="AJ467" t="s">
        <v>37</v>
      </c>
      <c r="AK467" t="s">
        <v>115</v>
      </c>
      <c r="AM467">
        <v>1072</v>
      </c>
      <c r="AN467">
        <v>3066</v>
      </c>
    </row>
    <row r="468" spans="1:40" x14ac:dyDescent="0.25">
      <c r="A468" t="s">
        <v>407</v>
      </c>
      <c r="B468" t="s">
        <v>407</v>
      </c>
      <c r="C468" t="s">
        <v>407</v>
      </c>
      <c r="D468" t="s">
        <v>407</v>
      </c>
      <c r="E468" t="s">
        <v>407</v>
      </c>
      <c r="F468" t="s">
        <v>407</v>
      </c>
      <c r="G468" t="s">
        <v>407</v>
      </c>
      <c r="H468" t="s">
        <v>407</v>
      </c>
      <c r="I468" t="s">
        <v>407</v>
      </c>
      <c r="J468" t="s">
        <v>407</v>
      </c>
      <c r="K468" t="s">
        <v>407</v>
      </c>
      <c r="L468" t="s">
        <v>407</v>
      </c>
      <c r="M468" t="s">
        <v>407</v>
      </c>
      <c r="N468" t="s">
        <v>407</v>
      </c>
      <c r="O468" t="s">
        <v>407</v>
      </c>
      <c r="P468" t="s">
        <v>407</v>
      </c>
      <c r="Q468" t="s">
        <v>407</v>
      </c>
      <c r="R468" t="s">
        <v>407</v>
      </c>
      <c r="S468" t="s">
        <v>407</v>
      </c>
      <c r="T468" t="s">
        <v>407</v>
      </c>
      <c r="U468" t="s">
        <v>407</v>
      </c>
      <c r="V468" t="s">
        <v>407</v>
      </c>
      <c r="W468" t="s">
        <v>407</v>
      </c>
      <c r="X468" t="s">
        <v>407</v>
      </c>
      <c r="Y468" t="s">
        <v>407</v>
      </c>
      <c r="Z468" t="s">
        <v>407</v>
      </c>
      <c r="AA468" t="s">
        <v>407</v>
      </c>
      <c r="AB468" t="s">
        <v>407</v>
      </c>
      <c r="AC468" t="s">
        <v>1172</v>
      </c>
      <c r="AD468" t="s">
        <v>1171</v>
      </c>
      <c r="AE468">
        <v>10</v>
      </c>
      <c r="AF468">
        <v>7</v>
      </c>
      <c r="AH468" t="s">
        <v>411</v>
      </c>
      <c r="AJ468" t="s">
        <v>41</v>
      </c>
      <c r="AK468" t="s">
        <v>119</v>
      </c>
      <c r="AM468">
        <v>1839</v>
      </c>
      <c r="AN468">
        <v>538</v>
      </c>
    </row>
    <row r="469" spans="1:40" x14ac:dyDescent="0.25">
      <c r="A469" t="s">
        <v>407</v>
      </c>
      <c r="B469" t="s">
        <v>407</v>
      </c>
      <c r="C469" t="s">
        <v>407</v>
      </c>
      <c r="D469" t="s">
        <v>407</v>
      </c>
      <c r="E469" t="s">
        <v>407</v>
      </c>
      <c r="F469" t="s">
        <v>407</v>
      </c>
      <c r="G469" t="s">
        <v>407</v>
      </c>
      <c r="H469" t="s">
        <v>407</v>
      </c>
      <c r="I469" t="s">
        <v>407</v>
      </c>
      <c r="J469" t="s">
        <v>407</v>
      </c>
      <c r="K469" t="s">
        <v>407</v>
      </c>
      <c r="L469" t="s">
        <v>407</v>
      </c>
      <c r="M469" t="s">
        <v>407</v>
      </c>
      <c r="N469" t="s">
        <v>407</v>
      </c>
      <c r="O469" t="s">
        <v>407</v>
      </c>
      <c r="P469" t="s">
        <v>407</v>
      </c>
      <c r="Q469" t="s">
        <v>407</v>
      </c>
      <c r="R469" t="s">
        <v>407</v>
      </c>
      <c r="S469" t="s">
        <v>407</v>
      </c>
      <c r="T469" t="s">
        <v>407</v>
      </c>
      <c r="U469" t="s">
        <v>407</v>
      </c>
      <c r="V469" t="s">
        <v>407</v>
      </c>
      <c r="W469" t="s">
        <v>407</v>
      </c>
      <c r="X469" t="s">
        <v>407</v>
      </c>
      <c r="Y469" t="s">
        <v>407</v>
      </c>
      <c r="Z469" t="s">
        <v>407</v>
      </c>
      <c r="AA469" t="s">
        <v>407</v>
      </c>
      <c r="AB469" t="s">
        <v>407</v>
      </c>
      <c r="AC469" t="s">
        <v>1172</v>
      </c>
      <c r="AD469" t="s">
        <v>1171</v>
      </c>
      <c r="AE469">
        <v>10</v>
      </c>
      <c r="AF469">
        <v>8</v>
      </c>
      <c r="AH469" t="s">
        <v>411</v>
      </c>
      <c r="AJ469" t="s">
        <v>41</v>
      </c>
      <c r="AK469" t="s">
        <v>119</v>
      </c>
      <c r="AM469">
        <v>2844</v>
      </c>
      <c r="AN469">
        <v>983</v>
      </c>
    </row>
    <row r="470" spans="1:40" x14ac:dyDescent="0.25">
      <c r="A470" t="s">
        <v>407</v>
      </c>
      <c r="B470" t="s">
        <v>407</v>
      </c>
      <c r="C470" t="s">
        <v>407</v>
      </c>
      <c r="D470" t="s">
        <v>407</v>
      </c>
      <c r="E470" t="s">
        <v>407</v>
      </c>
      <c r="F470" t="s">
        <v>407</v>
      </c>
      <c r="G470" t="s">
        <v>407</v>
      </c>
      <c r="H470" t="s">
        <v>407</v>
      </c>
      <c r="I470" t="s">
        <v>407</v>
      </c>
      <c r="J470" t="s">
        <v>407</v>
      </c>
      <c r="K470" t="s">
        <v>407</v>
      </c>
      <c r="L470" t="s">
        <v>407</v>
      </c>
      <c r="M470" t="s">
        <v>407</v>
      </c>
      <c r="N470" t="s">
        <v>407</v>
      </c>
      <c r="O470" t="s">
        <v>407</v>
      </c>
      <c r="P470" t="s">
        <v>407</v>
      </c>
      <c r="Q470" t="s">
        <v>407</v>
      </c>
      <c r="R470" t="s">
        <v>407</v>
      </c>
      <c r="S470" t="s">
        <v>407</v>
      </c>
      <c r="T470" t="s">
        <v>407</v>
      </c>
      <c r="U470" t="s">
        <v>407</v>
      </c>
      <c r="V470" t="s">
        <v>407</v>
      </c>
      <c r="W470" t="s">
        <v>407</v>
      </c>
      <c r="X470" t="s">
        <v>407</v>
      </c>
      <c r="Y470" t="s">
        <v>407</v>
      </c>
      <c r="Z470" t="s">
        <v>407</v>
      </c>
      <c r="AA470" t="s">
        <v>407</v>
      </c>
      <c r="AB470" t="s">
        <v>407</v>
      </c>
      <c r="AC470" t="s">
        <v>1172</v>
      </c>
      <c r="AD470" t="s">
        <v>1171</v>
      </c>
      <c r="AE470">
        <v>10</v>
      </c>
      <c r="AF470">
        <v>9</v>
      </c>
      <c r="AH470" t="s">
        <v>408</v>
      </c>
      <c r="AJ470" t="s">
        <v>37</v>
      </c>
      <c r="AK470" t="s">
        <v>115</v>
      </c>
      <c r="AM470">
        <v>1841</v>
      </c>
      <c r="AN470">
        <v>2175</v>
      </c>
    </row>
    <row r="471" spans="1:40" x14ac:dyDescent="0.25">
      <c r="A471" t="s">
        <v>407</v>
      </c>
      <c r="B471" t="s">
        <v>407</v>
      </c>
      <c r="C471" t="s">
        <v>407</v>
      </c>
      <c r="D471" t="s">
        <v>407</v>
      </c>
      <c r="E471" t="s">
        <v>407</v>
      </c>
      <c r="F471" t="s">
        <v>407</v>
      </c>
      <c r="G471" t="s">
        <v>407</v>
      </c>
      <c r="H471" t="s">
        <v>407</v>
      </c>
      <c r="I471" t="s">
        <v>407</v>
      </c>
      <c r="J471" t="s">
        <v>407</v>
      </c>
      <c r="K471" t="s">
        <v>407</v>
      </c>
      <c r="L471" t="s">
        <v>407</v>
      </c>
      <c r="M471" t="s">
        <v>407</v>
      </c>
      <c r="N471" t="s">
        <v>407</v>
      </c>
      <c r="O471" t="s">
        <v>407</v>
      </c>
      <c r="P471" t="s">
        <v>407</v>
      </c>
      <c r="Q471" t="s">
        <v>407</v>
      </c>
      <c r="R471" t="s">
        <v>407</v>
      </c>
      <c r="S471" t="s">
        <v>407</v>
      </c>
      <c r="T471" t="s">
        <v>407</v>
      </c>
      <c r="U471" t="s">
        <v>407</v>
      </c>
      <c r="V471" t="s">
        <v>407</v>
      </c>
      <c r="W471" t="s">
        <v>407</v>
      </c>
      <c r="X471" t="s">
        <v>407</v>
      </c>
      <c r="Y471" t="s">
        <v>407</v>
      </c>
      <c r="Z471" t="s">
        <v>407</v>
      </c>
      <c r="AA471" t="s">
        <v>407</v>
      </c>
      <c r="AB471" t="s">
        <v>407</v>
      </c>
      <c r="AC471" t="s">
        <v>1172</v>
      </c>
      <c r="AD471" t="s">
        <v>1171</v>
      </c>
      <c r="AE471">
        <v>10</v>
      </c>
      <c r="AF471">
        <v>10</v>
      </c>
      <c r="AH471" t="s">
        <v>408</v>
      </c>
      <c r="AJ471" t="s">
        <v>37</v>
      </c>
      <c r="AK471" t="s">
        <v>115</v>
      </c>
      <c r="AM471">
        <v>1569</v>
      </c>
      <c r="AN471">
        <v>3440</v>
      </c>
    </row>
    <row r="472" spans="1:40" x14ac:dyDescent="0.25">
      <c r="A472" t="s">
        <v>407</v>
      </c>
      <c r="B472" t="s">
        <v>407</v>
      </c>
      <c r="C472" t="s">
        <v>407</v>
      </c>
      <c r="D472" t="s">
        <v>407</v>
      </c>
      <c r="E472" t="s">
        <v>407</v>
      </c>
      <c r="F472" t="s">
        <v>407</v>
      </c>
      <c r="G472" t="s">
        <v>407</v>
      </c>
      <c r="H472" t="s">
        <v>407</v>
      </c>
      <c r="I472" t="s">
        <v>407</v>
      </c>
      <c r="J472" t="s">
        <v>407</v>
      </c>
      <c r="K472" t="s">
        <v>407</v>
      </c>
      <c r="L472" t="s">
        <v>407</v>
      </c>
      <c r="M472" t="s">
        <v>407</v>
      </c>
      <c r="N472" t="s">
        <v>407</v>
      </c>
      <c r="O472" t="s">
        <v>407</v>
      </c>
      <c r="P472" t="s">
        <v>407</v>
      </c>
      <c r="Q472" t="s">
        <v>407</v>
      </c>
      <c r="R472" t="s">
        <v>407</v>
      </c>
      <c r="S472" t="s">
        <v>407</v>
      </c>
      <c r="T472" t="s">
        <v>407</v>
      </c>
      <c r="U472" t="s">
        <v>407</v>
      </c>
      <c r="V472" t="s">
        <v>407</v>
      </c>
      <c r="W472" t="s">
        <v>407</v>
      </c>
      <c r="X472" t="s">
        <v>407</v>
      </c>
      <c r="Y472" t="s">
        <v>407</v>
      </c>
      <c r="Z472" t="s">
        <v>407</v>
      </c>
      <c r="AA472" t="s">
        <v>407</v>
      </c>
      <c r="AB472" t="s">
        <v>407</v>
      </c>
      <c r="AC472" t="s">
        <v>1174</v>
      </c>
      <c r="AD472" t="s">
        <v>1173</v>
      </c>
      <c r="AE472">
        <v>10</v>
      </c>
      <c r="AF472">
        <v>1</v>
      </c>
      <c r="AG472">
        <v>1</v>
      </c>
      <c r="AH472" t="s">
        <v>490</v>
      </c>
      <c r="AJ472" t="s">
        <v>91</v>
      </c>
      <c r="AK472" t="s">
        <v>114</v>
      </c>
      <c r="AM472">
        <v>2463</v>
      </c>
      <c r="AN472">
        <v>2765</v>
      </c>
    </row>
    <row r="473" spans="1:40" x14ac:dyDescent="0.25">
      <c r="A473" t="s">
        <v>407</v>
      </c>
      <c r="B473" t="s">
        <v>407</v>
      </c>
      <c r="C473" t="s">
        <v>407</v>
      </c>
      <c r="D473" t="s">
        <v>407</v>
      </c>
      <c r="E473" t="s">
        <v>407</v>
      </c>
      <c r="F473" t="s">
        <v>407</v>
      </c>
      <c r="G473" t="s">
        <v>407</v>
      </c>
      <c r="H473" t="s">
        <v>407</v>
      </c>
      <c r="I473" t="s">
        <v>407</v>
      </c>
      <c r="J473" t="s">
        <v>407</v>
      </c>
      <c r="K473" t="s">
        <v>407</v>
      </c>
      <c r="L473" t="s">
        <v>407</v>
      </c>
      <c r="M473" t="s">
        <v>407</v>
      </c>
      <c r="N473" t="s">
        <v>407</v>
      </c>
      <c r="O473" t="s">
        <v>407</v>
      </c>
      <c r="P473" t="s">
        <v>407</v>
      </c>
      <c r="Q473" t="s">
        <v>407</v>
      </c>
      <c r="R473" t="s">
        <v>407</v>
      </c>
      <c r="S473" t="s">
        <v>407</v>
      </c>
      <c r="T473" t="s">
        <v>407</v>
      </c>
      <c r="U473" t="s">
        <v>407</v>
      </c>
      <c r="V473" t="s">
        <v>407</v>
      </c>
      <c r="W473" t="s">
        <v>407</v>
      </c>
      <c r="X473" t="s">
        <v>407</v>
      </c>
      <c r="Y473" t="s">
        <v>407</v>
      </c>
      <c r="Z473" t="s">
        <v>407</v>
      </c>
      <c r="AA473" t="s">
        <v>407</v>
      </c>
      <c r="AB473" t="s">
        <v>407</v>
      </c>
      <c r="AC473" t="s">
        <v>1174</v>
      </c>
      <c r="AD473" t="s">
        <v>1173</v>
      </c>
      <c r="AE473">
        <v>10</v>
      </c>
      <c r="AF473">
        <v>2</v>
      </c>
      <c r="AH473" t="s">
        <v>408</v>
      </c>
      <c r="AJ473" t="s">
        <v>37</v>
      </c>
      <c r="AK473" t="s">
        <v>115</v>
      </c>
      <c r="AM473">
        <v>2095</v>
      </c>
      <c r="AN473">
        <v>2654</v>
      </c>
    </row>
    <row r="474" spans="1:40" x14ac:dyDescent="0.25">
      <c r="A474" t="s">
        <v>407</v>
      </c>
      <c r="B474" t="s">
        <v>407</v>
      </c>
      <c r="C474" t="s">
        <v>407</v>
      </c>
      <c r="D474" t="s">
        <v>407</v>
      </c>
      <c r="E474" t="s">
        <v>407</v>
      </c>
      <c r="F474" t="s">
        <v>407</v>
      </c>
      <c r="G474" t="s">
        <v>407</v>
      </c>
      <c r="H474" t="s">
        <v>407</v>
      </c>
      <c r="I474" t="s">
        <v>407</v>
      </c>
      <c r="J474" t="s">
        <v>407</v>
      </c>
      <c r="K474" t="s">
        <v>407</v>
      </c>
      <c r="L474" t="s">
        <v>407</v>
      </c>
      <c r="M474" t="s">
        <v>407</v>
      </c>
      <c r="N474" t="s">
        <v>407</v>
      </c>
      <c r="O474" t="s">
        <v>407</v>
      </c>
      <c r="P474" t="s">
        <v>407</v>
      </c>
      <c r="Q474" t="s">
        <v>407</v>
      </c>
      <c r="R474" t="s">
        <v>407</v>
      </c>
      <c r="S474" t="s">
        <v>407</v>
      </c>
      <c r="T474" t="s">
        <v>407</v>
      </c>
      <c r="U474" t="s">
        <v>407</v>
      </c>
      <c r="V474" t="s">
        <v>407</v>
      </c>
      <c r="W474" t="s">
        <v>407</v>
      </c>
      <c r="X474" t="s">
        <v>407</v>
      </c>
      <c r="Y474" t="s">
        <v>407</v>
      </c>
      <c r="Z474" t="s">
        <v>407</v>
      </c>
      <c r="AA474" t="s">
        <v>407</v>
      </c>
      <c r="AB474" t="s">
        <v>407</v>
      </c>
      <c r="AC474" t="s">
        <v>1174</v>
      </c>
      <c r="AD474" t="s">
        <v>1173</v>
      </c>
      <c r="AE474">
        <v>10</v>
      </c>
      <c r="AF474">
        <v>3</v>
      </c>
      <c r="AH474" t="s">
        <v>408</v>
      </c>
      <c r="AJ474" t="s">
        <v>37</v>
      </c>
      <c r="AK474" t="s">
        <v>115</v>
      </c>
      <c r="AM474">
        <v>2205</v>
      </c>
      <c r="AN474">
        <v>1522</v>
      </c>
    </row>
    <row r="475" spans="1:40" x14ac:dyDescent="0.25">
      <c r="A475" t="s">
        <v>407</v>
      </c>
      <c r="B475" t="s">
        <v>407</v>
      </c>
      <c r="C475" t="s">
        <v>407</v>
      </c>
      <c r="D475" t="s">
        <v>407</v>
      </c>
      <c r="E475" t="s">
        <v>407</v>
      </c>
      <c r="F475" t="s">
        <v>407</v>
      </c>
      <c r="G475" t="s">
        <v>407</v>
      </c>
      <c r="H475" t="s">
        <v>407</v>
      </c>
      <c r="I475" t="s">
        <v>407</v>
      </c>
      <c r="J475" t="s">
        <v>407</v>
      </c>
      <c r="K475" t="s">
        <v>407</v>
      </c>
      <c r="L475" t="s">
        <v>407</v>
      </c>
      <c r="M475" t="s">
        <v>407</v>
      </c>
      <c r="N475" t="s">
        <v>407</v>
      </c>
      <c r="O475" t="s">
        <v>407</v>
      </c>
      <c r="P475" t="s">
        <v>407</v>
      </c>
      <c r="Q475" t="s">
        <v>407</v>
      </c>
      <c r="R475" t="s">
        <v>407</v>
      </c>
      <c r="S475" t="s">
        <v>407</v>
      </c>
      <c r="T475" t="s">
        <v>407</v>
      </c>
      <c r="U475" t="s">
        <v>407</v>
      </c>
      <c r="V475" t="s">
        <v>407</v>
      </c>
      <c r="W475" t="s">
        <v>407</v>
      </c>
      <c r="X475" t="s">
        <v>407</v>
      </c>
      <c r="Y475" t="s">
        <v>407</v>
      </c>
      <c r="Z475" t="s">
        <v>407</v>
      </c>
      <c r="AA475" t="s">
        <v>407</v>
      </c>
      <c r="AB475" t="s">
        <v>407</v>
      </c>
      <c r="AC475" t="s">
        <v>1174</v>
      </c>
      <c r="AD475" t="s">
        <v>1173</v>
      </c>
      <c r="AE475">
        <v>10</v>
      </c>
      <c r="AF475">
        <v>4</v>
      </c>
      <c r="AH475" t="s">
        <v>408</v>
      </c>
      <c r="AJ475" t="s">
        <v>37</v>
      </c>
      <c r="AK475" t="s">
        <v>115</v>
      </c>
      <c r="AM475">
        <v>2750</v>
      </c>
      <c r="AN475">
        <v>1930</v>
      </c>
    </row>
    <row r="476" spans="1:40" x14ac:dyDescent="0.25">
      <c r="A476" t="s">
        <v>407</v>
      </c>
      <c r="B476" t="s">
        <v>407</v>
      </c>
      <c r="C476" t="s">
        <v>407</v>
      </c>
      <c r="D476" t="s">
        <v>407</v>
      </c>
      <c r="E476" t="s">
        <v>407</v>
      </c>
      <c r="F476" t="s">
        <v>407</v>
      </c>
      <c r="G476" t="s">
        <v>407</v>
      </c>
      <c r="H476" t="s">
        <v>407</v>
      </c>
      <c r="I476" t="s">
        <v>407</v>
      </c>
      <c r="J476" t="s">
        <v>407</v>
      </c>
      <c r="K476" t="s">
        <v>407</v>
      </c>
      <c r="L476" t="s">
        <v>407</v>
      </c>
      <c r="M476" t="s">
        <v>407</v>
      </c>
      <c r="N476" t="s">
        <v>407</v>
      </c>
      <c r="O476" t="s">
        <v>407</v>
      </c>
      <c r="P476" t="s">
        <v>407</v>
      </c>
      <c r="Q476" t="s">
        <v>407</v>
      </c>
      <c r="R476" t="s">
        <v>407</v>
      </c>
      <c r="S476" t="s">
        <v>407</v>
      </c>
      <c r="T476" t="s">
        <v>407</v>
      </c>
      <c r="U476" t="s">
        <v>407</v>
      </c>
      <c r="V476" t="s">
        <v>407</v>
      </c>
      <c r="W476" t="s">
        <v>407</v>
      </c>
      <c r="X476" t="s">
        <v>407</v>
      </c>
      <c r="Y476" t="s">
        <v>407</v>
      </c>
      <c r="Z476" t="s">
        <v>407</v>
      </c>
      <c r="AA476" t="s">
        <v>407</v>
      </c>
      <c r="AB476" t="s">
        <v>407</v>
      </c>
      <c r="AC476" t="s">
        <v>1174</v>
      </c>
      <c r="AD476" t="s">
        <v>1173</v>
      </c>
      <c r="AE476">
        <v>10</v>
      </c>
      <c r="AF476">
        <v>5</v>
      </c>
      <c r="AH476" t="s">
        <v>408</v>
      </c>
      <c r="AJ476" t="s">
        <v>37</v>
      </c>
      <c r="AK476" t="s">
        <v>115</v>
      </c>
      <c r="AM476">
        <v>1088</v>
      </c>
      <c r="AN476">
        <v>2581</v>
      </c>
    </row>
    <row r="477" spans="1:40" x14ac:dyDescent="0.25">
      <c r="A477" t="s">
        <v>407</v>
      </c>
      <c r="B477" t="s">
        <v>407</v>
      </c>
      <c r="C477" t="s">
        <v>407</v>
      </c>
      <c r="D477" t="s">
        <v>407</v>
      </c>
      <c r="E477" t="s">
        <v>407</v>
      </c>
      <c r="F477" t="s">
        <v>407</v>
      </c>
      <c r="G477" t="s">
        <v>407</v>
      </c>
      <c r="H477" t="s">
        <v>407</v>
      </c>
      <c r="I477" t="s">
        <v>407</v>
      </c>
      <c r="J477" t="s">
        <v>407</v>
      </c>
      <c r="K477" t="s">
        <v>407</v>
      </c>
      <c r="L477" t="s">
        <v>407</v>
      </c>
      <c r="M477" t="s">
        <v>407</v>
      </c>
      <c r="N477" t="s">
        <v>407</v>
      </c>
      <c r="O477" t="s">
        <v>407</v>
      </c>
      <c r="P477" t="s">
        <v>407</v>
      </c>
      <c r="Q477" t="s">
        <v>407</v>
      </c>
      <c r="R477" t="s">
        <v>407</v>
      </c>
      <c r="S477" t="s">
        <v>407</v>
      </c>
      <c r="T477" t="s">
        <v>407</v>
      </c>
      <c r="U477" t="s">
        <v>407</v>
      </c>
      <c r="V477" t="s">
        <v>407</v>
      </c>
      <c r="W477" t="s">
        <v>407</v>
      </c>
      <c r="X477" t="s">
        <v>407</v>
      </c>
      <c r="Y477" t="s">
        <v>407</v>
      </c>
      <c r="Z477" t="s">
        <v>407</v>
      </c>
      <c r="AA477" t="s">
        <v>407</v>
      </c>
      <c r="AB477" t="s">
        <v>407</v>
      </c>
      <c r="AC477" t="s">
        <v>1174</v>
      </c>
      <c r="AD477" t="s">
        <v>1173</v>
      </c>
      <c r="AE477">
        <v>10</v>
      </c>
      <c r="AF477">
        <v>6</v>
      </c>
      <c r="AH477" t="s">
        <v>408</v>
      </c>
      <c r="AJ477" t="s">
        <v>37</v>
      </c>
      <c r="AK477" t="s">
        <v>115</v>
      </c>
      <c r="AM477">
        <v>3820</v>
      </c>
      <c r="AN477">
        <v>2841</v>
      </c>
    </row>
    <row r="478" spans="1:40" x14ac:dyDescent="0.25">
      <c r="A478" t="s">
        <v>407</v>
      </c>
      <c r="B478" t="s">
        <v>407</v>
      </c>
      <c r="C478" t="s">
        <v>407</v>
      </c>
      <c r="D478" t="s">
        <v>407</v>
      </c>
      <c r="E478" t="s">
        <v>407</v>
      </c>
      <c r="F478" t="s">
        <v>407</v>
      </c>
      <c r="G478" t="s">
        <v>407</v>
      </c>
      <c r="H478" t="s">
        <v>407</v>
      </c>
      <c r="I478" t="s">
        <v>407</v>
      </c>
      <c r="J478" t="s">
        <v>407</v>
      </c>
      <c r="K478" t="s">
        <v>407</v>
      </c>
      <c r="L478" t="s">
        <v>407</v>
      </c>
      <c r="M478" t="s">
        <v>407</v>
      </c>
      <c r="N478" t="s">
        <v>407</v>
      </c>
      <c r="O478" t="s">
        <v>407</v>
      </c>
      <c r="P478" t="s">
        <v>407</v>
      </c>
      <c r="Q478" t="s">
        <v>407</v>
      </c>
      <c r="R478" t="s">
        <v>407</v>
      </c>
      <c r="S478" t="s">
        <v>407</v>
      </c>
      <c r="T478" t="s">
        <v>407</v>
      </c>
      <c r="U478" t="s">
        <v>407</v>
      </c>
      <c r="V478" t="s">
        <v>407</v>
      </c>
      <c r="W478" t="s">
        <v>407</v>
      </c>
      <c r="X478" t="s">
        <v>407</v>
      </c>
      <c r="Y478" t="s">
        <v>407</v>
      </c>
      <c r="Z478" t="s">
        <v>407</v>
      </c>
      <c r="AA478" t="s">
        <v>407</v>
      </c>
      <c r="AB478" t="s">
        <v>407</v>
      </c>
      <c r="AC478" t="s">
        <v>1174</v>
      </c>
      <c r="AD478" t="s">
        <v>1173</v>
      </c>
      <c r="AE478">
        <v>10</v>
      </c>
      <c r="AF478">
        <v>7</v>
      </c>
      <c r="AH478" t="s">
        <v>411</v>
      </c>
      <c r="AJ478" t="s">
        <v>41</v>
      </c>
      <c r="AK478" t="s">
        <v>119</v>
      </c>
      <c r="AM478">
        <v>1885</v>
      </c>
      <c r="AN478">
        <v>655</v>
      </c>
    </row>
    <row r="479" spans="1:40" x14ac:dyDescent="0.25">
      <c r="A479" t="s">
        <v>407</v>
      </c>
      <c r="B479" t="s">
        <v>407</v>
      </c>
      <c r="C479" t="s">
        <v>407</v>
      </c>
      <c r="D479" t="s">
        <v>407</v>
      </c>
      <c r="E479" t="s">
        <v>407</v>
      </c>
      <c r="F479" t="s">
        <v>407</v>
      </c>
      <c r="G479" t="s">
        <v>407</v>
      </c>
      <c r="H479" t="s">
        <v>407</v>
      </c>
      <c r="I479" t="s">
        <v>407</v>
      </c>
      <c r="J479" t="s">
        <v>407</v>
      </c>
      <c r="K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407</v>
      </c>
      <c r="U479" t="s">
        <v>407</v>
      </c>
      <c r="V479" t="s">
        <v>407</v>
      </c>
      <c r="W479" t="s">
        <v>407</v>
      </c>
      <c r="X479" t="s">
        <v>407</v>
      </c>
      <c r="Y479" t="s">
        <v>407</v>
      </c>
      <c r="Z479" t="s">
        <v>407</v>
      </c>
      <c r="AA479" t="s">
        <v>407</v>
      </c>
      <c r="AB479" t="s">
        <v>407</v>
      </c>
      <c r="AC479" t="s">
        <v>1174</v>
      </c>
      <c r="AD479" t="s">
        <v>1173</v>
      </c>
      <c r="AE479">
        <v>10</v>
      </c>
      <c r="AF479">
        <v>8</v>
      </c>
      <c r="AH479" t="s">
        <v>408</v>
      </c>
      <c r="AJ479" t="s">
        <v>37</v>
      </c>
      <c r="AK479" t="s">
        <v>115</v>
      </c>
      <c r="AM479">
        <v>3485</v>
      </c>
      <c r="AN479">
        <v>882</v>
      </c>
    </row>
    <row r="480" spans="1:40" x14ac:dyDescent="0.25">
      <c r="A480" t="s">
        <v>407</v>
      </c>
      <c r="B480" t="s">
        <v>407</v>
      </c>
      <c r="C480" t="s">
        <v>407</v>
      </c>
      <c r="D480" t="s">
        <v>407</v>
      </c>
      <c r="E480" t="s">
        <v>407</v>
      </c>
      <c r="F480" t="s">
        <v>407</v>
      </c>
      <c r="G480" t="s">
        <v>407</v>
      </c>
      <c r="H480" t="s">
        <v>407</v>
      </c>
      <c r="I480" t="s">
        <v>407</v>
      </c>
      <c r="J480" t="s">
        <v>407</v>
      </c>
      <c r="K480" t="s">
        <v>407</v>
      </c>
      <c r="L480" t="s">
        <v>407</v>
      </c>
      <c r="M480" t="s">
        <v>407</v>
      </c>
      <c r="N480" t="s">
        <v>407</v>
      </c>
      <c r="O480" t="s">
        <v>407</v>
      </c>
      <c r="P480" t="s">
        <v>407</v>
      </c>
      <c r="Q480" t="s">
        <v>407</v>
      </c>
      <c r="R480" t="s">
        <v>407</v>
      </c>
      <c r="S480" t="s">
        <v>407</v>
      </c>
      <c r="T480" t="s">
        <v>407</v>
      </c>
      <c r="U480" t="s">
        <v>407</v>
      </c>
      <c r="V480" t="s">
        <v>407</v>
      </c>
      <c r="W480" t="s">
        <v>407</v>
      </c>
      <c r="X480" t="s">
        <v>407</v>
      </c>
      <c r="Y480" t="s">
        <v>407</v>
      </c>
      <c r="Z480" t="s">
        <v>407</v>
      </c>
      <c r="AA480" t="s">
        <v>407</v>
      </c>
      <c r="AB480" t="s">
        <v>407</v>
      </c>
      <c r="AC480" t="s">
        <v>1174</v>
      </c>
      <c r="AD480" t="s">
        <v>1173</v>
      </c>
      <c r="AE480">
        <v>10</v>
      </c>
      <c r="AF480">
        <v>9</v>
      </c>
      <c r="AH480" t="s">
        <v>411</v>
      </c>
      <c r="AJ480" t="s">
        <v>41</v>
      </c>
      <c r="AK480" t="s">
        <v>119</v>
      </c>
      <c r="AM480">
        <v>3555</v>
      </c>
      <c r="AN480">
        <v>1054</v>
      </c>
    </row>
    <row r="481" spans="1:40" x14ac:dyDescent="0.25">
      <c r="A481" t="s">
        <v>407</v>
      </c>
      <c r="B481" t="s">
        <v>407</v>
      </c>
      <c r="C481" t="s">
        <v>407</v>
      </c>
      <c r="D481" t="s">
        <v>407</v>
      </c>
      <c r="E481" t="s">
        <v>407</v>
      </c>
      <c r="F481" t="s">
        <v>407</v>
      </c>
      <c r="G481" t="s">
        <v>407</v>
      </c>
      <c r="H481" t="s">
        <v>407</v>
      </c>
      <c r="I481" t="s">
        <v>407</v>
      </c>
      <c r="J481" t="s">
        <v>407</v>
      </c>
      <c r="K481" t="s">
        <v>407</v>
      </c>
      <c r="L481" t="s">
        <v>407</v>
      </c>
      <c r="M481" t="s">
        <v>407</v>
      </c>
      <c r="N481" t="s">
        <v>407</v>
      </c>
      <c r="O481" t="s">
        <v>407</v>
      </c>
      <c r="P481" t="s">
        <v>407</v>
      </c>
      <c r="Q481" t="s">
        <v>407</v>
      </c>
      <c r="R481" t="s">
        <v>407</v>
      </c>
      <c r="S481" t="s">
        <v>407</v>
      </c>
      <c r="T481" t="s">
        <v>407</v>
      </c>
      <c r="U481" t="s">
        <v>407</v>
      </c>
      <c r="V481" t="s">
        <v>407</v>
      </c>
      <c r="W481" t="s">
        <v>407</v>
      </c>
      <c r="X481" t="s">
        <v>407</v>
      </c>
      <c r="Y481" t="s">
        <v>407</v>
      </c>
      <c r="Z481" t="s">
        <v>407</v>
      </c>
      <c r="AA481" t="s">
        <v>407</v>
      </c>
      <c r="AB481" t="s">
        <v>407</v>
      </c>
      <c r="AC481" t="s">
        <v>1174</v>
      </c>
      <c r="AD481" t="s">
        <v>1173</v>
      </c>
      <c r="AE481">
        <v>10</v>
      </c>
      <c r="AF481">
        <v>10</v>
      </c>
      <c r="AG481">
        <v>3</v>
      </c>
      <c r="AH481" t="s">
        <v>410</v>
      </c>
      <c r="AJ481" t="s">
        <v>40</v>
      </c>
      <c r="AK481" t="s">
        <v>118</v>
      </c>
      <c r="AM481">
        <v>3300</v>
      </c>
      <c r="AN481">
        <v>966</v>
      </c>
    </row>
    <row r="482" spans="1:40" x14ac:dyDescent="0.25">
      <c r="A482" t="s">
        <v>407</v>
      </c>
      <c r="B482" t="s">
        <v>407</v>
      </c>
      <c r="C482" t="s">
        <v>407</v>
      </c>
      <c r="D482" t="s">
        <v>407</v>
      </c>
      <c r="E482" t="s">
        <v>407</v>
      </c>
      <c r="F482" t="s">
        <v>407</v>
      </c>
      <c r="G482" t="s">
        <v>407</v>
      </c>
      <c r="H482" t="s">
        <v>407</v>
      </c>
      <c r="I482" t="s">
        <v>407</v>
      </c>
      <c r="J482" t="s">
        <v>407</v>
      </c>
      <c r="K482" t="s">
        <v>407</v>
      </c>
      <c r="L482" t="s">
        <v>407</v>
      </c>
      <c r="M482" t="s">
        <v>407</v>
      </c>
      <c r="N482" t="s">
        <v>407</v>
      </c>
      <c r="O482" t="s">
        <v>407</v>
      </c>
      <c r="P482" t="s">
        <v>407</v>
      </c>
      <c r="Q482" t="s">
        <v>407</v>
      </c>
      <c r="R482" t="s">
        <v>407</v>
      </c>
      <c r="S482" t="s">
        <v>407</v>
      </c>
      <c r="T482" t="s">
        <v>407</v>
      </c>
      <c r="U482" t="s">
        <v>407</v>
      </c>
      <c r="V482" t="s">
        <v>407</v>
      </c>
      <c r="W482" t="s">
        <v>407</v>
      </c>
      <c r="X482" t="s">
        <v>407</v>
      </c>
      <c r="Y482" t="s">
        <v>407</v>
      </c>
      <c r="Z482" t="s">
        <v>407</v>
      </c>
      <c r="AA482" t="s">
        <v>407</v>
      </c>
      <c r="AB482" t="s">
        <v>407</v>
      </c>
      <c r="AC482" t="s">
        <v>1176</v>
      </c>
      <c r="AD482" t="s">
        <v>1175</v>
      </c>
      <c r="AE482">
        <v>10</v>
      </c>
      <c r="AF482">
        <v>1</v>
      </c>
      <c r="AH482" t="s">
        <v>408</v>
      </c>
      <c r="AJ482" t="s">
        <v>37</v>
      </c>
      <c r="AK482" t="s">
        <v>115</v>
      </c>
      <c r="AM482">
        <v>1031</v>
      </c>
      <c r="AN482">
        <v>3371</v>
      </c>
    </row>
    <row r="483" spans="1:40" x14ac:dyDescent="0.25">
      <c r="A483" t="s">
        <v>407</v>
      </c>
      <c r="B483" t="s">
        <v>407</v>
      </c>
      <c r="C483" t="s">
        <v>407</v>
      </c>
      <c r="D483" t="s">
        <v>407</v>
      </c>
      <c r="E483" t="s">
        <v>407</v>
      </c>
      <c r="F483" t="s">
        <v>407</v>
      </c>
      <c r="G483" t="s">
        <v>407</v>
      </c>
      <c r="H483" t="s">
        <v>407</v>
      </c>
      <c r="I483" t="s">
        <v>407</v>
      </c>
      <c r="J483" t="s">
        <v>407</v>
      </c>
      <c r="K483" t="s">
        <v>407</v>
      </c>
      <c r="L483" t="s">
        <v>407</v>
      </c>
      <c r="M483" t="s">
        <v>407</v>
      </c>
      <c r="N483" t="s">
        <v>407</v>
      </c>
      <c r="O483" t="s">
        <v>407</v>
      </c>
      <c r="P483" t="s">
        <v>407</v>
      </c>
      <c r="Q483" t="s">
        <v>407</v>
      </c>
      <c r="R483" t="s">
        <v>407</v>
      </c>
      <c r="S483" t="s">
        <v>407</v>
      </c>
      <c r="T483" t="s">
        <v>407</v>
      </c>
      <c r="U483" t="s">
        <v>407</v>
      </c>
      <c r="V483" t="s">
        <v>407</v>
      </c>
      <c r="W483" t="s">
        <v>407</v>
      </c>
      <c r="X483" t="s">
        <v>407</v>
      </c>
      <c r="Y483" t="s">
        <v>407</v>
      </c>
      <c r="Z483" t="s">
        <v>407</v>
      </c>
      <c r="AA483" t="s">
        <v>407</v>
      </c>
      <c r="AB483" t="s">
        <v>407</v>
      </c>
      <c r="AC483" t="s">
        <v>1176</v>
      </c>
      <c r="AD483" t="s">
        <v>1175</v>
      </c>
      <c r="AE483">
        <v>10</v>
      </c>
      <c r="AF483">
        <v>2</v>
      </c>
      <c r="AH483" t="s">
        <v>411</v>
      </c>
      <c r="AJ483" t="s">
        <v>41</v>
      </c>
      <c r="AK483" t="s">
        <v>119</v>
      </c>
      <c r="AM483">
        <v>2603</v>
      </c>
      <c r="AN483">
        <v>237</v>
      </c>
    </row>
    <row r="484" spans="1:40" x14ac:dyDescent="0.25">
      <c r="A484" t="s">
        <v>407</v>
      </c>
      <c r="B484" t="s">
        <v>407</v>
      </c>
      <c r="C484" t="s">
        <v>407</v>
      </c>
      <c r="D484" t="s">
        <v>407</v>
      </c>
      <c r="E484" t="s">
        <v>407</v>
      </c>
      <c r="F484" t="s">
        <v>407</v>
      </c>
      <c r="G484" t="s">
        <v>407</v>
      </c>
      <c r="H484" t="s">
        <v>407</v>
      </c>
      <c r="I484" t="s">
        <v>407</v>
      </c>
      <c r="J484" t="s">
        <v>407</v>
      </c>
      <c r="K484" t="s">
        <v>407</v>
      </c>
      <c r="L484" t="s">
        <v>407</v>
      </c>
      <c r="M484" t="s">
        <v>407</v>
      </c>
      <c r="N484" t="s">
        <v>407</v>
      </c>
      <c r="O484" t="s">
        <v>407</v>
      </c>
      <c r="P484" t="s">
        <v>407</v>
      </c>
      <c r="Q484" t="s">
        <v>407</v>
      </c>
      <c r="R484" t="s">
        <v>407</v>
      </c>
      <c r="S484" t="s">
        <v>407</v>
      </c>
      <c r="T484" t="s">
        <v>407</v>
      </c>
      <c r="U484" t="s">
        <v>407</v>
      </c>
      <c r="V484" t="s">
        <v>407</v>
      </c>
      <c r="W484" t="s">
        <v>407</v>
      </c>
      <c r="X484" t="s">
        <v>407</v>
      </c>
      <c r="Y484" t="s">
        <v>407</v>
      </c>
      <c r="Z484" t="s">
        <v>407</v>
      </c>
      <c r="AA484" t="s">
        <v>407</v>
      </c>
      <c r="AB484" t="s">
        <v>407</v>
      </c>
      <c r="AC484" t="s">
        <v>1176</v>
      </c>
      <c r="AD484" t="s">
        <v>1175</v>
      </c>
      <c r="AE484">
        <v>10</v>
      </c>
      <c r="AF484">
        <v>3</v>
      </c>
      <c r="AH484" t="s">
        <v>408</v>
      </c>
      <c r="AJ484" t="s">
        <v>37</v>
      </c>
      <c r="AK484" t="s">
        <v>115</v>
      </c>
      <c r="AM484">
        <v>2730</v>
      </c>
      <c r="AN484">
        <v>587</v>
      </c>
    </row>
    <row r="485" spans="1:40" x14ac:dyDescent="0.25">
      <c r="A485" t="s">
        <v>407</v>
      </c>
      <c r="B485" t="s">
        <v>407</v>
      </c>
      <c r="C485" t="s">
        <v>407</v>
      </c>
      <c r="D485" t="s">
        <v>407</v>
      </c>
      <c r="E485" t="s">
        <v>407</v>
      </c>
      <c r="F485" t="s">
        <v>407</v>
      </c>
      <c r="G485" t="s">
        <v>407</v>
      </c>
      <c r="H485" t="s">
        <v>407</v>
      </c>
      <c r="I485" t="s">
        <v>407</v>
      </c>
      <c r="J485" t="s">
        <v>407</v>
      </c>
      <c r="K485" t="s">
        <v>407</v>
      </c>
      <c r="L485" t="s">
        <v>407</v>
      </c>
      <c r="M485" t="s">
        <v>407</v>
      </c>
      <c r="N485" t="s">
        <v>407</v>
      </c>
      <c r="O485" t="s">
        <v>407</v>
      </c>
      <c r="P485" t="s">
        <v>407</v>
      </c>
      <c r="Q485" t="s">
        <v>407</v>
      </c>
      <c r="R485" t="s">
        <v>407</v>
      </c>
      <c r="S485" t="s">
        <v>407</v>
      </c>
      <c r="T485" t="s">
        <v>407</v>
      </c>
      <c r="U485" t="s">
        <v>407</v>
      </c>
      <c r="V485" t="s">
        <v>407</v>
      </c>
      <c r="W485" t="s">
        <v>407</v>
      </c>
      <c r="X485" t="s">
        <v>407</v>
      </c>
      <c r="Y485" t="s">
        <v>407</v>
      </c>
      <c r="Z485" t="s">
        <v>407</v>
      </c>
      <c r="AA485" t="s">
        <v>407</v>
      </c>
      <c r="AB485" t="s">
        <v>407</v>
      </c>
      <c r="AC485" t="s">
        <v>1176</v>
      </c>
      <c r="AD485" t="s">
        <v>1175</v>
      </c>
      <c r="AE485">
        <v>10</v>
      </c>
      <c r="AF485">
        <v>4</v>
      </c>
      <c r="AH485" t="s">
        <v>408</v>
      </c>
      <c r="AJ485" t="s">
        <v>37</v>
      </c>
      <c r="AK485" t="s">
        <v>115</v>
      </c>
      <c r="AM485">
        <v>2969</v>
      </c>
      <c r="AN485">
        <v>3010</v>
      </c>
    </row>
    <row r="486" spans="1:40" x14ac:dyDescent="0.25">
      <c r="A486" t="s">
        <v>407</v>
      </c>
      <c r="B486" t="s">
        <v>407</v>
      </c>
      <c r="C486" t="s">
        <v>407</v>
      </c>
      <c r="D486" t="s">
        <v>407</v>
      </c>
      <c r="E486" t="s">
        <v>407</v>
      </c>
      <c r="F486" t="s">
        <v>407</v>
      </c>
      <c r="G486" t="s">
        <v>407</v>
      </c>
      <c r="H486" t="s">
        <v>407</v>
      </c>
      <c r="I486" t="s">
        <v>407</v>
      </c>
      <c r="J486" t="s">
        <v>407</v>
      </c>
      <c r="K486" t="s">
        <v>407</v>
      </c>
      <c r="L486" t="s">
        <v>407</v>
      </c>
      <c r="M486" t="s">
        <v>407</v>
      </c>
      <c r="N486" t="s">
        <v>407</v>
      </c>
      <c r="O486" t="s">
        <v>407</v>
      </c>
      <c r="P486" t="s">
        <v>407</v>
      </c>
      <c r="Q486" t="s">
        <v>407</v>
      </c>
      <c r="R486" t="s">
        <v>407</v>
      </c>
      <c r="S486" t="s">
        <v>407</v>
      </c>
      <c r="T486" t="s">
        <v>407</v>
      </c>
      <c r="U486" t="s">
        <v>407</v>
      </c>
      <c r="V486" t="s">
        <v>407</v>
      </c>
      <c r="W486" t="s">
        <v>407</v>
      </c>
      <c r="X486" t="s">
        <v>407</v>
      </c>
      <c r="Y486" t="s">
        <v>407</v>
      </c>
      <c r="Z486" t="s">
        <v>407</v>
      </c>
      <c r="AA486" t="s">
        <v>407</v>
      </c>
      <c r="AB486" t="s">
        <v>407</v>
      </c>
      <c r="AC486" t="s">
        <v>1176</v>
      </c>
      <c r="AD486" t="s">
        <v>1175</v>
      </c>
      <c r="AE486">
        <v>10</v>
      </c>
      <c r="AF486">
        <v>5</v>
      </c>
      <c r="AH486" t="s">
        <v>408</v>
      </c>
      <c r="AJ486" t="s">
        <v>37</v>
      </c>
      <c r="AK486" t="s">
        <v>115</v>
      </c>
      <c r="AM486">
        <v>2422</v>
      </c>
      <c r="AN486">
        <v>2074</v>
      </c>
    </row>
    <row r="487" spans="1:40" x14ac:dyDescent="0.25">
      <c r="A487" t="s">
        <v>407</v>
      </c>
      <c r="B487" t="s">
        <v>407</v>
      </c>
      <c r="C487" t="s">
        <v>407</v>
      </c>
      <c r="D487" t="s">
        <v>407</v>
      </c>
      <c r="E487" t="s">
        <v>407</v>
      </c>
      <c r="F487" t="s">
        <v>407</v>
      </c>
      <c r="G487" t="s">
        <v>407</v>
      </c>
      <c r="H487" t="s">
        <v>407</v>
      </c>
      <c r="I487" t="s">
        <v>407</v>
      </c>
      <c r="J487" t="s">
        <v>407</v>
      </c>
      <c r="K487" t="s">
        <v>407</v>
      </c>
      <c r="L487" t="s">
        <v>407</v>
      </c>
      <c r="M487" t="s">
        <v>407</v>
      </c>
      <c r="N487" t="s">
        <v>407</v>
      </c>
      <c r="O487" t="s">
        <v>407</v>
      </c>
      <c r="P487" t="s">
        <v>407</v>
      </c>
      <c r="Q487" t="s">
        <v>407</v>
      </c>
      <c r="R487" t="s">
        <v>407</v>
      </c>
      <c r="S487" t="s">
        <v>407</v>
      </c>
      <c r="T487" t="s">
        <v>407</v>
      </c>
      <c r="U487" t="s">
        <v>407</v>
      </c>
      <c r="V487" t="s">
        <v>407</v>
      </c>
      <c r="W487" t="s">
        <v>407</v>
      </c>
      <c r="X487" t="s">
        <v>407</v>
      </c>
      <c r="Y487" t="s">
        <v>407</v>
      </c>
      <c r="Z487" t="s">
        <v>407</v>
      </c>
      <c r="AA487" t="s">
        <v>407</v>
      </c>
      <c r="AB487" t="s">
        <v>407</v>
      </c>
      <c r="AC487" t="s">
        <v>1176</v>
      </c>
      <c r="AD487" t="s">
        <v>1175</v>
      </c>
      <c r="AE487">
        <v>10</v>
      </c>
      <c r="AF487">
        <v>6</v>
      </c>
      <c r="AG487">
        <v>3</v>
      </c>
      <c r="AH487" t="s">
        <v>410</v>
      </c>
      <c r="AJ487" t="s">
        <v>40</v>
      </c>
      <c r="AK487" t="s">
        <v>118</v>
      </c>
      <c r="AM487">
        <v>2035</v>
      </c>
      <c r="AN487">
        <v>1387</v>
      </c>
    </row>
    <row r="488" spans="1:40" x14ac:dyDescent="0.25">
      <c r="A488" t="s">
        <v>407</v>
      </c>
      <c r="B488" t="s">
        <v>407</v>
      </c>
      <c r="C488" t="s">
        <v>407</v>
      </c>
      <c r="D488" t="s">
        <v>407</v>
      </c>
      <c r="E488" t="s">
        <v>407</v>
      </c>
      <c r="F488" t="s">
        <v>407</v>
      </c>
      <c r="G488" t="s">
        <v>407</v>
      </c>
      <c r="H488" t="s">
        <v>407</v>
      </c>
      <c r="I488" t="s">
        <v>407</v>
      </c>
      <c r="J488" t="s">
        <v>407</v>
      </c>
      <c r="K488" t="s">
        <v>407</v>
      </c>
      <c r="L488" t="s">
        <v>407</v>
      </c>
      <c r="M488" t="s">
        <v>407</v>
      </c>
      <c r="N488" t="s">
        <v>407</v>
      </c>
      <c r="O488" t="s">
        <v>407</v>
      </c>
      <c r="P488" t="s">
        <v>407</v>
      </c>
      <c r="Q488" t="s">
        <v>407</v>
      </c>
      <c r="R488" t="s">
        <v>407</v>
      </c>
      <c r="S488" t="s">
        <v>407</v>
      </c>
      <c r="T488" t="s">
        <v>407</v>
      </c>
      <c r="U488" t="s">
        <v>407</v>
      </c>
      <c r="V488" t="s">
        <v>407</v>
      </c>
      <c r="W488" t="s">
        <v>407</v>
      </c>
      <c r="X488" t="s">
        <v>407</v>
      </c>
      <c r="Y488" t="s">
        <v>407</v>
      </c>
      <c r="Z488" t="s">
        <v>407</v>
      </c>
      <c r="AA488" t="s">
        <v>407</v>
      </c>
      <c r="AB488" t="s">
        <v>407</v>
      </c>
      <c r="AC488" t="s">
        <v>1176</v>
      </c>
      <c r="AD488" t="s">
        <v>1175</v>
      </c>
      <c r="AE488">
        <v>10</v>
      </c>
      <c r="AF488">
        <v>7</v>
      </c>
      <c r="AH488" t="s">
        <v>408</v>
      </c>
      <c r="AJ488" t="s">
        <v>37</v>
      </c>
      <c r="AK488" t="s">
        <v>115</v>
      </c>
      <c r="AM488">
        <v>1527</v>
      </c>
      <c r="AN488">
        <v>2929</v>
      </c>
    </row>
    <row r="489" spans="1:40" x14ac:dyDescent="0.25">
      <c r="A489" t="s">
        <v>407</v>
      </c>
      <c r="B489" t="s">
        <v>407</v>
      </c>
      <c r="C489" t="s">
        <v>407</v>
      </c>
      <c r="D489" t="s">
        <v>407</v>
      </c>
      <c r="E489" t="s">
        <v>407</v>
      </c>
      <c r="F489" t="s">
        <v>407</v>
      </c>
      <c r="G489" t="s">
        <v>407</v>
      </c>
      <c r="H489" t="s">
        <v>407</v>
      </c>
      <c r="I489" t="s">
        <v>407</v>
      </c>
      <c r="J489" t="s">
        <v>407</v>
      </c>
      <c r="K489" t="s">
        <v>407</v>
      </c>
      <c r="L489" t="s">
        <v>407</v>
      </c>
      <c r="M489" t="s">
        <v>407</v>
      </c>
      <c r="N489" t="s">
        <v>407</v>
      </c>
      <c r="O489" t="s">
        <v>407</v>
      </c>
      <c r="P489" t="s">
        <v>407</v>
      </c>
      <c r="Q489" t="s">
        <v>407</v>
      </c>
      <c r="R489" t="s">
        <v>407</v>
      </c>
      <c r="S489" t="s">
        <v>407</v>
      </c>
      <c r="T489" t="s">
        <v>407</v>
      </c>
      <c r="U489" t="s">
        <v>407</v>
      </c>
      <c r="V489" t="s">
        <v>407</v>
      </c>
      <c r="W489" t="s">
        <v>407</v>
      </c>
      <c r="X489" t="s">
        <v>407</v>
      </c>
      <c r="Y489" t="s">
        <v>407</v>
      </c>
      <c r="Z489" t="s">
        <v>407</v>
      </c>
      <c r="AA489" t="s">
        <v>407</v>
      </c>
      <c r="AB489" t="s">
        <v>407</v>
      </c>
      <c r="AC489" t="s">
        <v>1176</v>
      </c>
      <c r="AD489" t="s">
        <v>1175</v>
      </c>
      <c r="AE489">
        <v>10</v>
      </c>
      <c r="AF489">
        <v>8</v>
      </c>
      <c r="AH489" t="s">
        <v>408</v>
      </c>
      <c r="AJ489" t="s">
        <v>37</v>
      </c>
      <c r="AK489" t="s">
        <v>115</v>
      </c>
      <c r="AM489">
        <v>3432</v>
      </c>
      <c r="AN489">
        <v>3266</v>
      </c>
    </row>
    <row r="490" spans="1:40" x14ac:dyDescent="0.25">
      <c r="A490" t="s">
        <v>407</v>
      </c>
      <c r="B490" t="s">
        <v>407</v>
      </c>
      <c r="C490" t="s">
        <v>407</v>
      </c>
      <c r="D490" t="s">
        <v>407</v>
      </c>
      <c r="E490" t="s">
        <v>407</v>
      </c>
      <c r="F490" t="s">
        <v>407</v>
      </c>
      <c r="G490" t="s">
        <v>407</v>
      </c>
      <c r="H490" t="s">
        <v>407</v>
      </c>
      <c r="I490" t="s">
        <v>407</v>
      </c>
      <c r="J490" t="s">
        <v>407</v>
      </c>
      <c r="K490" t="s">
        <v>407</v>
      </c>
      <c r="L490" t="s">
        <v>407</v>
      </c>
      <c r="M490" t="s">
        <v>407</v>
      </c>
      <c r="N490" t="s">
        <v>407</v>
      </c>
      <c r="O490" t="s">
        <v>407</v>
      </c>
      <c r="P490" t="s">
        <v>407</v>
      </c>
      <c r="Q490" t="s">
        <v>407</v>
      </c>
      <c r="R490" t="s">
        <v>407</v>
      </c>
      <c r="S490" t="s">
        <v>407</v>
      </c>
      <c r="T490" t="s">
        <v>407</v>
      </c>
      <c r="U490" t="s">
        <v>407</v>
      </c>
      <c r="V490" t="s">
        <v>407</v>
      </c>
      <c r="W490" t="s">
        <v>407</v>
      </c>
      <c r="X490" t="s">
        <v>407</v>
      </c>
      <c r="Y490" t="s">
        <v>407</v>
      </c>
      <c r="Z490" t="s">
        <v>407</v>
      </c>
      <c r="AA490" t="s">
        <v>407</v>
      </c>
      <c r="AB490" t="s">
        <v>407</v>
      </c>
      <c r="AC490" t="s">
        <v>1176</v>
      </c>
      <c r="AD490" t="s">
        <v>1175</v>
      </c>
      <c r="AE490">
        <v>10</v>
      </c>
      <c r="AF490">
        <v>9</v>
      </c>
      <c r="AG490">
        <v>3</v>
      </c>
      <c r="AH490" t="s">
        <v>410</v>
      </c>
      <c r="AJ490" t="s">
        <v>40</v>
      </c>
      <c r="AK490" t="s">
        <v>118</v>
      </c>
      <c r="AM490">
        <v>2097</v>
      </c>
      <c r="AN490">
        <v>514</v>
      </c>
    </row>
    <row r="491" spans="1:40" x14ac:dyDescent="0.25">
      <c r="A491" t="s">
        <v>407</v>
      </c>
      <c r="B491" t="s">
        <v>407</v>
      </c>
      <c r="C491" t="s">
        <v>407</v>
      </c>
      <c r="D491" t="s">
        <v>407</v>
      </c>
      <c r="E491" t="s">
        <v>407</v>
      </c>
      <c r="F491" t="s">
        <v>407</v>
      </c>
      <c r="G491" t="s">
        <v>407</v>
      </c>
      <c r="H491" t="s">
        <v>407</v>
      </c>
      <c r="I491" t="s">
        <v>407</v>
      </c>
      <c r="J491" t="s">
        <v>407</v>
      </c>
      <c r="K491" t="s">
        <v>407</v>
      </c>
      <c r="L491" t="s">
        <v>407</v>
      </c>
      <c r="M491" t="s">
        <v>407</v>
      </c>
      <c r="N491" t="s">
        <v>407</v>
      </c>
      <c r="O491" t="s">
        <v>407</v>
      </c>
      <c r="P491" t="s">
        <v>407</v>
      </c>
      <c r="Q491" t="s">
        <v>407</v>
      </c>
      <c r="R491" t="s">
        <v>407</v>
      </c>
      <c r="S491" t="s">
        <v>407</v>
      </c>
      <c r="T491" t="s">
        <v>407</v>
      </c>
      <c r="U491" t="s">
        <v>407</v>
      </c>
      <c r="V491" t="s">
        <v>407</v>
      </c>
      <c r="W491" t="s">
        <v>407</v>
      </c>
      <c r="X491" t="s">
        <v>407</v>
      </c>
      <c r="Y491" t="s">
        <v>407</v>
      </c>
      <c r="Z491" t="s">
        <v>407</v>
      </c>
      <c r="AA491" t="s">
        <v>407</v>
      </c>
      <c r="AB491" t="s">
        <v>407</v>
      </c>
      <c r="AC491" t="s">
        <v>1176</v>
      </c>
      <c r="AD491" t="s">
        <v>1175</v>
      </c>
      <c r="AE491">
        <v>10</v>
      </c>
      <c r="AF491">
        <v>10</v>
      </c>
      <c r="AG491">
        <v>3</v>
      </c>
      <c r="AH491" t="s">
        <v>410</v>
      </c>
      <c r="AJ491" t="s">
        <v>40</v>
      </c>
      <c r="AK491" t="s">
        <v>118</v>
      </c>
      <c r="AM491">
        <v>1624</v>
      </c>
      <c r="AN491">
        <v>2702</v>
      </c>
    </row>
    <row r="492" spans="1:40" x14ac:dyDescent="0.25">
      <c r="A492" t="s">
        <v>407</v>
      </c>
      <c r="B492" t="s">
        <v>407</v>
      </c>
      <c r="C492" t="s">
        <v>407</v>
      </c>
      <c r="D492" t="s">
        <v>407</v>
      </c>
      <c r="E492" t="s">
        <v>407</v>
      </c>
      <c r="F492" t="s">
        <v>407</v>
      </c>
      <c r="G492" t="s">
        <v>407</v>
      </c>
      <c r="H492" t="s">
        <v>407</v>
      </c>
      <c r="I492" t="s">
        <v>407</v>
      </c>
      <c r="J492" t="s">
        <v>407</v>
      </c>
      <c r="K492" t="s">
        <v>407</v>
      </c>
      <c r="L492" t="s">
        <v>407</v>
      </c>
      <c r="M492" t="s">
        <v>407</v>
      </c>
      <c r="N492" t="s">
        <v>407</v>
      </c>
      <c r="O492" t="s">
        <v>407</v>
      </c>
      <c r="P492" t="s">
        <v>407</v>
      </c>
      <c r="Q492" t="s">
        <v>407</v>
      </c>
      <c r="R492" t="s">
        <v>407</v>
      </c>
      <c r="S492" t="s">
        <v>407</v>
      </c>
      <c r="T492" t="s">
        <v>407</v>
      </c>
      <c r="U492" t="s">
        <v>407</v>
      </c>
      <c r="V492" t="s">
        <v>407</v>
      </c>
      <c r="W492" t="s">
        <v>407</v>
      </c>
      <c r="X492" t="s">
        <v>407</v>
      </c>
      <c r="Y492" t="s">
        <v>407</v>
      </c>
      <c r="Z492" t="s">
        <v>407</v>
      </c>
      <c r="AA492" t="s">
        <v>407</v>
      </c>
      <c r="AB492" t="s">
        <v>407</v>
      </c>
      <c r="AC492" t="s">
        <v>1178</v>
      </c>
      <c r="AD492" t="s">
        <v>1177</v>
      </c>
      <c r="AE492">
        <v>10</v>
      </c>
      <c r="AF492">
        <v>1</v>
      </c>
      <c r="AH492" t="s">
        <v>408</v>
      </c>
      <c r="AJ492" t="s">
        <v>37</v>
      </c>
      <c r="AK492" t="s">
        <v>115</v>
      </c>
      <c r="AM492">
        <v>2417</v>
      </c>
      <c r="AN492">
        <v>3275</v>
      </c>
    </row>
    <row r="493" spans="1:40" x14ac:dyDescent="0.25">
      <c r="A493" t="s">
        <v>407</v>
      </c>
      <c r="B493" t="s">
        <v>407</v>
      </c>
      <c r="C493" t="s">
        <v>407</v>
      </c>
      <c r="D493" t="s">
        <v>407</v>
      </c>
      <c r="E493" t="s">
        <v>407</v>
      </c>
      <c r="F493" t="s">
        <v>407</v>
      </c>
      <c r="G493" t="s">
        <v>407</v>
      </c>
      <c r="H493" t="s">
        <v>407</v>
      </c>
      <c r="I493" t="s">
        <v>407</v>
      </c>
      <c r="J493" t="s">
        <v>407</v>
      </c>
      <c r="K493" t="s">
        <v>407</v>
      </c>
      <c r="L493" t="s">
        <v>407</v>
      </c>
      <c r="M493" t="s">
        <v>407</v>
      </c>
      <c r="N493" t="s">
        <v>407</v>
      </c>
      <c r="O493" t="s">
        <v>407</v>
      </c>
      <c r="P493" t="s">
        <v>407</v>
      </c>
      <c r="Q493" t="s">
        <v>407</v>
      </c>
      <c r="R493" t="s">
        <v>407</v>
      </c>
      <c r="S493" t="s">
        <v>407</v>
      </c>
      <c r="T493" t="s">
        <v>407</v>
      </c>
      <c r="U493" t="s">
        <v>407</v>
      </c>
      <c r="V493" t="s">
        <v>407</v>
      </c>
      <c r="W493" t="s">
        <v>407</v>
      </c>
      <c r="X493" t="s">
        <v>407</v>
      </c>
      <c r="Y493" t="s">
        <v>407</v>
      </c>
      <c r="Z493" t="s">
        <v>407</v>
      </c>
      <c r="AA493" t="s">
        <v>407</v>
      </c>
      <c r="AB493" t="s">
        <v>407</v>
      </c>
      <c r="AC493" t="s">
        <v>1178</v>
      </c>
      <c r="AD493" t="s">
        <v>1177</v>
      </c>
      <c r="AE493">
        <v>10</v>
      </c>
      <c r="AF493">
        <v>2</v>
      </c>
      <c r="AG493">
        <v>3</v>
      </c>
      <c r="AH493" t="s">
        <v>410</v>
      </c>
      <c r="AJ493" t="s">
        <v>40</v>
      </c>
      <c r="AK493" t="s">
        <v>118</v>
      </c>
      <c r="AM493">
        <v>997</v>
      </c>
      <c r="AN493">
        <v>3346</v>
      </c>
    </row>
    <row r="494" spans="1:40" x14ac:dyDescent="0.25">
      <c r="A494" t="s">
        <v>407</v>
      </c>
      <c r="B494" t="s">
        <v>407</v>
      </c>
      <c r="C494" t="s">
        <v>407</v>
      </c>
      <c r="D494" t="s">
        <v>407</v>
      </c>
      <c r="E494" t="s">
        <v>407</v>
      </c>
      <c r="F494" t="s">
        <v>407</v>
      </c>
      <c r="G494" t="s">
        <v>407</v>
      </c>
      <c r="H494" t="s">
        <v>407</v>
      </c>
      <c r="I494" t="s">
        <v>407</v>
      </c>
      <c r="J494" t="s">
        <v>407</v>
      </c>
      <c r="K494" t="s">
        <v>407</v>
      </c>
      <c r="L494" t="s">
        <v>407</v>
      </c>
      <c r="M494" t="s">
        <v>407</v>
      </c>
      <c r="N494" t="s">
        <v>407</v>
      </c>
      <c r="O494" t="s">
        <v>407</v>
      </c>
      <c r="P494" t="s">
        <v>407</v>
      </c>
      <c r="Q494" t="s">
        <v>407</v>
      </c>
      <c r="R494" t="s">
        <v>407</v>
      </c>
      <c r="S494" t="s">
        <v>407</v>
      </c>
      <c r="T494" t="s">
        <v>407</v>
      </c>
      <c r="U494" t="s">
        <v>407</v>
      </c>
      <c r="V494" t="s">
        <v>407</v>
      </c>
      <c r="W494" t="s">
        <v>407</v>
      </c>
      <c r="X494" t="s">
        <v>407</v>
      </c>
      <c r="Y494" t="s">
        <v>407</v>
      </c>
      <c r="Z494" t="s">
        <v>407</v>
      </c>
      <c r="AA494" t="s">
        <v>407</v>
      </c>
      <c r="AB494" t="s">
        <v>407</v>
      </c>
      <c r="AC494" t="s">
        <v>1178</v>
      </c>
      <c r="AD494" t="s">
        <v>1177</v>
      </c>
      <c r="AE494">
        <v>10</v>
      </c>
      <c r="AF494">
        <v>3</v>
      </c>
      <c r="AH494" t="s">
        <v>408</v>
      </c>
      <c r="AJ494" t="s">
        <v>37</v>
      </c>
      <c r="AK494" t="s">
        <v>115</v>
      </c>
      <c r="AM494">
        <v>2201</v>
      </c>
      <c r="AN494">
        <v>3152</v>
      </c>
    </row>
    <row r="495" spans="1:40" x14ac:dyDescent="0.25">
      <c r="A495" t="s">
        <v>407</v>
      </c>
      <c r="B495" t="s">
        <v>407</v>
      </c>
      <c r="C495" t="s">
        <v>407</v>
      </c>
      <c r="D495" t="s">
        <v>407</v>
      </c>
      <c r="E495" t="s">
        <v>407</v>
      </c>
      <c r="F495" t="s">
        <v>407</v>
      </c>
      <c r="G495" t="s">
        <v>407</v>
      </c>
      <c r="H495" t="s">
        <v>407</v>
      </c>
      <c r="I495" t="s">
        <v>407</v>
      </c>
      <c r="J495" t="s">
        <v>407</v>
      </c>
      <c r="K495" t="s">
        <v>407</v>
      </c>
      <c r="L495" t="s">
        <v>407</v>
      </c>
      <c r="M495" t="s">
        <v>407</v>
      </c>
      <c r="N495" t="s">
        <v>407</v>
      </c>
      <c r="O495" t="s">
        <v>407</v>
      </c>
      <c r="P495" t="s">
        <v>407</v>
      </c>
      <c r="Q495" t="s">
        <v>407</v>
      </c>
      <c r="R495" t="s">
        <v>407</v>
      </c>
      <c r="S495" t="s">
        <v>407</v>
      </c>
      <c r="T495" t="s">
        <v>407</v>
      </c>
      <c r="U495" t="s">
        <v>407</v>
      </c>
      <c r="V495" t="s">
        <v>407</v>
      </c>
      <c r="W495" t="s">
        <v>407</v>
      </c>
      <c r="X495" t="s">
        <v>407</v>
      </c>
      <c r="Y495" t="s">
        <v>407</v>
      </c>
      <c r="Z495" t="s">
        <v>407</v>
      </c>
      <c r="AA495" t="s">
        <v>407</v>
      </c>
      <c r="AB495" t="s">
        <v>407</v>
      </c>
      <c r="AC495" t="s">
        <v>1178</v>
      </c>
      <c r="AD495" t="s">
        <v>1177</v>
      </c>
      <c r="AE495">
        <v>10</v>
      </c>
      <c r="AF495">
        <v>4</v>
      </c>
      <c r="AH495" t="s">
        <v>408</v>
      </c>
      <c r="AJ495" t="s">
        <v>37</v>
      </c>
      <c r="AK495" t="s">
        <v>115</v>
      </c>
      <c r="AM495">
        <v>1755</v>
      </c>
      <c r="AN495">
        <v>3264</v>
      </c>
    </row>
    <row r="496" spans="1:40" x14ac:dyDescent="0.25">
      <c r="A496" t="s">
        <v>407</v>
      </c>
      <c r="B496" t="s">
        <v>407</v>
      </c>
      <c r="C496" t="s">
        <v>407</v>
      </c>
      <c r="D496" t="s">
        <v>407</v>
      </c>
      <c r="E496" t="s">
        <v>407</v>
      </c>
      <c r="F496" t="s">
        <v>407</v>
      </c>
      <c r="G496" t="s">
        <v>407</v>
      </c>
      <c r="H496" t="s">
        <v>407</v>
      </c>
      <c r="I496" t="s">
        <v>407</v>
      </c>
      <c r="J496" t="s">
        <v>407</v>
      </c>
      <c r="K496" t="s">
        <v>407</v>
      </c>
      <c r="L496" t="s">
        <v>407</v>
      </c>
      <c r="M496" t="s">
        <v>407</v>
      </c>
      <c r="N496" t="s">
        <v>407</v>
      </c>
      <c r="O496" t="s">
        <v>407</v>
      </c>
      <c r="P496" t="s">
        <v>407</v>
      </c>
      <c r="Q496" t="s">
        <v>407</v>
      </c>
      <c r="R496" t="s">
        <v>407</v>
      </c>
      <c r="S496" t="s">
        <v>407</v>
      </c>
      <c r="T496" t="s">
        <v>407</v>
      </c>
      <c r="U496" t="s">
        <v>407</v>
      </c>
      <c r="V496" t="s">
        <v>407</v>
      </c>
      <c r="W496" t="s">
        <v>407</v>
      </c>
      <c r="X496" t="s">
        <v>407</v>
      </c>
      <c r="Y496" t="s">
        <v>407</v>
      </c>
      <c r="Z496" t="s">
        <v>407</v>
      </c>
      <c r="AA496" t="s">
        <v>407</v>
      </c>
      <c r="AB496" t="s">
        <v>407</v>
      </c>
      <c r="AC496" t="s">
        <v>1178</v>
      </c>
      <c r="AD496" t="s">
        <v>1177</v>
      </c>
      <c r="AE496">
        <v>10</v>
      </c>
      <c r="AF496">
        <v>5</v>
      </c>
      <c r="AG496">
        <v>3</v>
      </c>
      <c r="AH496" t="s">
        <v>410</v>
      </c>
      <c r="AJ496" t="s">
        <v>40</v>
      </c>
      <c r="AK496" t="s">
        <v>118</v>
      </c>
      <c r="AM496">
        <v>2545</v>
      </c>
      <c r="AN496">
        <v>1237</v>
      </c>
    </row>
    <row r="497" spans="1:40" x14ac:dyDescent="0.25">
      <c r="A497" t="s">
        <v>407</v>
      </c>
      <c r="B497" t="s">
        <v>407</v>
      </c>
      <c r="C497" t="s">
        <v>407</v>
      </c>
      <c r="D497" t="s">
        <v>407</v>
      </c>
      <c r="E497" t="s">
        <v>407</v>
      </c>
      <c r="F497" t="s">
        <v>407</v>
      </c>
      <c r="G497" t="s">
        <v>407</v>
      </c>
      <c r="H497" t="s">
        <v>407</v>
      </c>
      <c r="I497" t="s">
        <v>407</v>
      </c>
      <c r="J497" t="s">
        <v>407</v>
      </c>
      <c r="K497" t="s">
        <v>407</v>
      </c>
      <c r="L497" t="s">
        <v>407</v>
      </c>
      <c r="M497" t="s">
        <v>407</v>
      </c>
      <c r="N497" t="s">
        <v>407</v>
      </c>
      <c r="O497" t="s">
        <v>407</v>
      </c>
      <c r="P497" t="s">
        <v>407</v>
      </c>
      <c r="Q497" t="s">
        <v>407</v>
      </c>
      <c r="R497" t="s">
        <v>407</v>
      </c>
      <c r="S497" t="s">
        <v>407</v>
      </c>
      <c r="T497" t="s">
        <v>407</v>
      </c>
      <c r="U497" t="s">
        <v>407</v>
      </c>
      <c r="V497" t="s">
        <v>407</v>
      </c>
      <c r="W497" t="s">
        <v>407</v>
      </c>
      <c r="X497" t="s">
        <v>407</v>
      </c>
      <c r="Y497" t="s">
        <v>407</v>
      </c>
      <c r="Z497" t="s">
        <v>407</v>
      </c>
      <c r="AA497" t="s">
        <v>407</v>
      </c>
      <c r="AB497" t="s">
        <v>407</v>
      </c>
      <c r="AC497" t="s">
        <v>1178</v>
      </c>
      <c r="AD497" t="s">
        <v>1177</v>
      </c>
      <c r="AE497">
        <v>10</v>
      </c>
      <c r="AF497">
        <v>6</v>
      </c>
      <c r="AH497" t="s">
        <v>408</v>
      </c>
      <c r="AJ497" t="s">
        <v>37</v>
      </c>
      <c r="AK497" t="s">
        <v>115</v>
      </c>
      <c r="AM497">
        <v>2217</v>
      </c>
      <c r="AN497">
        <v>203</v>
      </c>
    </row>
    <row r="498" spans="1:40" x14ac:dyDescent="0.25">
      <c r="A498" t="s">
        <v>407</v>
      </c>
      <c r="B498" t="s">
        <v>407</v>
      </c>
      <c r="C498" t="s">
        <v>407</v>
      </c>
      <c r="D498" t="s">
        <v>407</v>
      </c>
      <c r="E498" t="s">
        <v>407</v>
      </c>
      <c r="F498" t="s">
        <v>407</v>
      </c>
      <c r="G498" t="s">
        <v>407</v>
      </c>
      <c r="H498" t="s">
        <v>407</v>
      </c>
      <c r="I498" t="s">
        <v>407</v>
      </c>
      <c r="J498" t="s">
        <v>407</v>
      </c>
      <c r="K498" t="s">
        <v>407</v>
      </c>
      <c r="L498" t="s">
        <v>407</v>
      </c>
      <c r="M498" t="s">
        <v>407</v>
      </c>
      <c r="N498" t="s">
        <v>407</v>
      </c>
      <c r="O498" t="s">
        <v>407</v>
      </c>
      <c r="P498" t="s">
        <v>407</v>
      </c>
      <c r="Q498" t="s">
        <v>407</v>
      </c>
      <c r="R498" t="s">
        <v>407</v>
      </c>
      <c r="S498" t="s">
        <v>407</v>
      </c>
      <c r="T498" t="s">
        <v>407</v>
      </c>
      <c r="U498" t="s">
        <v>407</v>
      </c>
      <c r="V498" t="s">
        <v>407</v>
      </c>
      <c r="W498" t="s">
        <v>407</v>
      </c>
      <c r="X498" t="s">
        <v>407</v>
      </c>
      <c r="Y498" t="s">
        <v>407</v>
      </c>
      <c r="Z498" t="s">
        <v>407</v>
      </c>
      <c r="AA498" t="s">
        <v>407</v>
      </c>
      <c r="AB498" t="s">
        <v>407</v>
      </c>
      <c r="AC498" t="s">
        <v>1178</v>
      </c>
      <c r="AD498" t="s">
        <v>1177</v>
      </c>
      <c r="AE498">
        <v>10</v>
      </c>
      <c r="AF498">
        <v>7</v>
      </c>
      <c r="AH498" t="s">
        <v>408</v>
      </c>
      <c r="AJ498" t="s">
        <v>37</v>
      </c>
      <c r="AK498" t="s">
        <v>115</v>
      </c>
      <c r="AM498">
        <v>1257</v>
      </c>
      <c r="AN498">
        <v>1230</v>
      </c>
    </row>
    <row r="499" spans="1:40" x14ac:dyDescent="0.25">
      <c r="A499" t="s">
        <v>407</v>
      </c>
      <c r="B499" t="s">
        <v>407</v>
      </c>
      <c r="C499" t="s">
        <v>407</v>
      </c>
      <c r="D499" t="s">
        <v>407</v>
      </c>
      <c r="E499" t="s">
        <v>407</v>
      </c>
      <c r="F499" t="s">
        <v>407</v>
      </c>
      <c r="G499" t="s">
        <v>407</v>
      </c>
      <c r="H499" t="s">
        <v>407</v>
      </c>
      <c r="I499" t="s">
        <v>407</v>
      </c>
      <c r="J499" t="s">
        <v>407</v>
      </c>
      <c r="K499" t="s">
        <v>407</v>
      </c>
      <c r="L499" t="s">
        <v>407</v>
      </c>
      <c r="M499" t="s">
        <v>407</v>
      </c>
      <c r="N499" t="s">
        <v>407</v>
      </c>
      <c r="O499" t="s">
        <v>407</v>
      </c>
      <c r="P499" t="s">
        <v>407</v>
      </c>
      <c r="Q499" t="s">
        <v>407</v>
      </c>
      <c r="R499" t="s">
        <v>407</v>
      </c>
      <c r="S499" t="s">
        <v>407</v>
      </c>
      <c r="T499" t="s">
        <v>407</v>
      </c>
      <c r="U499" t="s">
        <v>407</v>
      </c>
      <c r="V499" t="s">
        <v>407</v>
      </c>
      <c r="W499" t="s">
        <v>407</v>
      </c>
      <c r="X499" t="s">
        <v>407</v>
      </c>
      <c r="Y499" t="s">
        <v>407</v>
      </c>
      <c r="Z499" t="s">
        <v>407</v>
      </c>
      <c r="AA499" t="s">
        <v>407</v>
      </c>
      <c r="AB499" t="s">
        <v>407</v>
      </c>
      <c r="AC499" t="s">
        <v>1178</v>
      </c>
      <c r="AD499" t="s">
        <v>1177</v>
      </c>
      <c r="AE499">
        <v>10</v>
      </c>
      <c r="AF499">
        <v>8</v>
      </c>
      <c r="AG499">
        <v>3</v>
      </c>
      <c r="AH499" t="s">
        <v>410</v>
      </c>
      <c r="AJ499" t="s">
        <v>40</v>
      </c>
      <c r="AK499" t="s">
        <v>118</v>
      </c>
      <c r="AM499">
        <v>3611</v>
      </c>
      <c r="AN499">
        <v>2292</v>
      </c>
    </row>
    <row r="500" spans="1:40" x14ac:dyDescent="0.25">
      <c r="A500" t="s">
        <v>407</v>
      </c>
      <c r="B500" t="s">
        <v>407</v>
      </c>
      <c r="C500" t="s">
        <v>407</v>
      </c>
      <c r="D500" t="s">
        <v>407</v>
      </c>
      <c r="E500" t="s">
        <v>407</v>
      </c>
      <c r="F500" t="s">
        <v>407</v>
      </c>
      <c r="G500" t="s">
        <v>407</v>
      </c>
      <c r="H500" t="s">
        <v>407</v>
      </c>
      <c r="I500" t="s">
        <v>407</v>
      </c>
      <c r="J500" t="s">
        <v>407</v>
      </c>
      <c r="K500" t="s">
        <v>407</v>
      </c>
      <c r="L500" t="s">
        <v>407</v>
      </c>
      <c r="M500" t="s">
        <v>407</v>
      </c>
      <c r="N500" t="s">
        <v>407</v>
      </c>
      <c r="O500" t="s">
        <v>407</v>
      </c>
      <c r="P500" t="s">
        <v>407</v>
      </c>
      <c r="Q500" t="s">
        <v>407</v>
      </c>
      <c r="R500" t="s">
        <v>407</v>
      </c>
      <c r="S500" t="s">
        <v>407</v>
      </c>
      <c r="T500" t="s">
        <v>407</v>
      </c>
      <c r="U500" t="s">
        <v>407</v>
      </c>
      <c r="V500" t="s">
        <v>407</v>
      </c>
      <c r="W500" t="s">
        <v>407</v>
      </c>
      <c r="X500" t="s">
        <v>407</v>
      </c>
      <c r="Y500" t="s">
        <v>407</v>
      </c>
      <c r="Z500" t="s">
        <v>407</v>
      </c>
      <c r="AA500" t="s">
        <v>407</v>
      </c>
      <c r="AB500" t="s">
        <v>407</v>
      </c>
      <c r="AC500" t="s">
        <v>1178</v>
      </c>
      <c r="AD500" t="s">
        <v>1177</v>
      </c>
      <c r="AE500">
        <v>10</v>
      </c>
      <c r="AF500">
        <v>9</v>
      </c>
      <c r="AH500" t="s">
        <v>408</v>
      </c>
      <c r="AJ500" t="s">
        <v>37</v>
      </c>
      <c r="AK500" t="s">
        <v>115</v>
      </c>
      <c r="AM500">
        <v>3678</v>
      </c>
      <c r="AN500">
        <v>2817</v>
      </c>
    </row>
    <row r="501" spans="1:40" x14ac:dyDescent="0.25">
      <c r="A501" t="s">
        <v>407</v>
      </c>
      <c r="B501" t="s">
        <v>407</v>
      </c>
      <c r="C501" t="s">
        <v>407</v>
      </c>
      <c r="D501" t="s">
        <v>407</v>
      </c>
      <c r="E501" t="s">
        <v>407</v>
      </c>
      <c r="F501" t="s">
        <v>407</v>
      </c>
      <c r="G501" t="s">
        <v>407</v>
      </c>
      <c r="H501" t="s">
        <v>407</v>
      </c>
      <c r="I501" t="s">
        <v>407</v>
      </c>
      <c r="J501" t="s">
        <v>407</v>
      </c>
      <c r="K501" t="s">
        <v>407</v>
      </c>
      <c r="L501" t="s">
        <v>407</v>
      </c>
      <c r="M501" t="s">
        <v>407</v>
      </c>
      <c r="N501" t="s">
        <v>407</v>
      </c>
      <c r="O501" t="s">
        <v>407</v>
      </c>
      <c r="P501" t="s">
        <v>407</v>
      </c>
      <c r="Q501" t="s">
        <v>407</v>
      </c>
      <c r="R501" t="s">
        <v>407</v>
      </c>
      <c r="S501" t="s">
        <v>407</v>
      </c>
      <c r="T501" t="s">
        <v>407</v>
      </c>
      <c r="U501" t="s">
        <v>407</v>
      </c>
      <c r="V501" t="s">
        <v>407</v>
      </c>
      <c r="W501" t="s">
        <v>407</v>
      </c>
      <c r="X501" t="s">
        <v>407</v>
      </c>
      <c r="Y501" t="s">
        <v>407</v>
      </c>
      <c r="Z501" t="s">
        <v>407</v>
      </c>
      <c r="AA501" t="s">
        <v>407</v>
      </c>
      <c r="AB501" t="s">
        <v>407</v>
      </c>
      <c r="AC501" t="s">
        <v>1178</v>
      </c>
      <c r="AD501" t="s">
        <v>1177</v>
      </c>
      <c r="AE501">
        <v>10</v>
      </c>
      <c r="AF501">
        <v>10</v>
      </c>
      <c r="AG501">
        <v>3</v>
      </c>
      <c r="AH501" t="s">
        <v>410</v>
      </c>
      <c r="AJ501" t="s">
        <v>40</v>
      </c>
      <c r="AK501" t="s">
        <v>118</v>
      </c>
      <c r="AM501">
        <v>2891</v>
      </c>
      <c r="AN501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"/>
  <sheetViews>
    <sheetView tabSelected="1" workbookViewId="0"/>
  </sheetViews>
  <sheetFormatPr defaultRowHeight="15" x14ac:dyDescent="0.25"/>
  <cols>
    <col min="1" max="1" width="34.28515625" style="53" bestFit="1" customWidth="1"/>
    <col min="2" max="5" width="5.7109375" style="53" bestFit="1" customWidth="1"/>
    <col min="6" max="6" width="10.85546875" style="53" bestFit="1" customWidth="1"/>
    <col min="7" max="7" width="28.140625" style="53" bestFit="1" customWidth="1"/>
    <col min="8" max="8" width="5.7109375" style="53" bestFit="1" customWidth="1"/>
    <col min="9" max="9" width="8.28515625" style="53" bestFit="1" customWidth="1"/>
    <col min="10" max="10" width="9.85546875" style="53" bestFit="1" customWidth="1"/>
    <col min="11" max="11" width="8.140625" style="53" bestFit="1" customWidth="1"/>
    <col min="12" max="12" width="12" style="53" bestFit="1" customWidth="1"/>
    <col min="13" max="13" width="9.140625" style="53"/>
  </cols>
  <sheetData>
    <row r="1" spans="1:12" x14ac:dyDescent="0.25">
      <c r="A1" s="53" t="s">
        <v>318</v>
      </c>
      <c r="F1" s="53" t="s">
        <v>532</v>
      </c>
    </row>
    <row r="2" spans="1:12" x14ac:dyDescent="0.25">
      <c r="A2" s="53" t="s">
        <v>531</v>
      </c>
      <c r="F2" s="53" t="s">
        <v>333</v>
      </c>
    </row>
    <row r="3" spans="1:12" x14ac:dyDescent="0.25">
      <c r="A3" s="53" t="s">
        <v>319</v>
      </c>
      <c r="C3" s="53" t="s">
        <v>320</v>
      </c>
      <c r="D3" s="53" t="s">
        <v>321</v>
      </c>
      <c r="F3" s="54" t="s">
        <v>327</v>
      </c>
      <c r="G3" s="53" t="s">
        <v>328</v>
      </c>
    </row>
    <row r="4" spans="1:12" x14ac:dyDescent="0.25">
      <c r="A4" s="53" t="s">
        <v>335</v>
      </c>
      <c r="B4" s="53" t="s">
        <v>554</v>
      </c>
    </row>
    <row r="5" spans="1:12" ht="15.75" thickBot="1" x14ac:dyDescent="0.3"/>
    <row r="6" spans="1:12" ht="16.5" thickTop="1" thickBot="1" x14ac:dyDescent="0.3">
      <c r="A6" s="123" t="s">
        <v>533</v>
      </c>
      <c r="B6" s="66" t="s">
        <v>534</v>
      </c>
      <c r="C6" s="66" t="s">
        <v>719</v>
      </c>
      <c r="D6" s="66" t="s">
        <v>872</v>
      </c>
      <c r="E6" s="66" t="s">
        <v>1027</v>
      </c>
      <c r="F6" s="66" t="s">
        <v>1179</v>
      </c>
      <c r="G6" s="67"/>
      <c r="H6" s="67"/>
      <c r="I6" s="67"/>
      <c r="J6" s="67"/>
      <c r="K6" s="67"/>
      <c r="L6" s="131"/>
    </row>
    <row r="7" spans="1:12" ht="15.75" thickTop="1" x14ac:dyDescent="0.25">
      <c r="A7" s="124" t="s">
        <v>535</v>
      </c>
      <c r="B7" s="68">
        <f>'T1'!B8</f>
        <v>50</v>
      </c>
      <c r="C7" s="68">
        <f>'T2'!B8</f>
        <v>50</v>
      </c>
      <c r="D7" s="68">
        <f>'T3'!B8</f>
        <v>50</v>
      </c>
      <c r="E7" s="68">
        <f>'T4'!B8</f>
        <v>50</v>
      </c>
      <c r="F7" s="68">
        <f>'T5'!B8</f>
        <v>50</v>
      </c>
      <c r="G7" s="64"/>
      <c r="H7" s="64"/>
      <c r="I7" s="64"/>
      <c r="J7" s="64"/>
      <c r="K7" s="64"/>
      <c r="L7" s="132"/>
    </row>
    <row r="8" spans="1:12" x14ac:dyDescent="0.25">
      <c r="A8" s="125" t="s">
        <v>536</v>
      </c>
      <c r="B8" s="57">
        <f ca="1">'T1'!B23</f>
        <v>500</v>
      </c>
      <c r="C8" s="57">
        <f ca="1">'T2'!B23</f>
        <v>500</v>
      </c>
      <c r="D8" s="57">
        <f ca="1">'T3'!B23</f>
        <v>500</v>
      </c>
      <c r="E8" s="57">
        <f ca="1">'T4'!B23</f>
        <v>500</v>
      </c>
      <c r="F8" s="57">
        <f ca="1">'T5'!B23</f>
        <v>500</v>
      </c>
      <c r="L8" s="133"/>
    </row>
    <row r="9" spans="1:12" ht="15.75" thickBot="1" x14ac:dyDescent="0.3">
      <c r="A9" s="126" t="s">
        <v>537</v>
      </c>
      <c r="B9" s="69">
        <f ca="1">'T1'!H121</f>
        <v>500</v>
      </c>
      <c r="C9" s="69">
        <f ca="1">'T2'!H121</f>
        <v>500</v>
      </c>
      <c r="D9" s="69">
        <f ca="1">'T3'!H121</f>
        <v>500</v>
      </c>
      <c r="E9" s="69">
        <f ca="1">'T4'!H121</f>
        <v>500</v>
      </c>
      <c r="F9" s="69">
        <f ca="1">'T5'!H121</f>
        <v>500</v>
      </c>
      <c r="G9" s="65"/>
      <c r="H9" s="65"/>
      <c r="I9" s="65"/>
      <c r="J9" s="65"/>
      <c r="K9" s="65"/>
      <c r="L9" s="134"/>
    </row>
    <row r="10" spans="1:12" ht="15.75" thickTop="1" x14ac:dyDescent="0.25">
      <c r="A10" s="125" t="s">
        <v>538</v>
      </c>
      <c r="H10" s="55" t="s">
        <v>539</v>
      </c>
      <c r="I10" s="55" t="s">
        <v>540</v>
      </c>
      <c r="J10" s="55" t="s">
        <v>541</v>
      </c>
      <c r="L10" s="133"/>
    </row>
    <row r="11" spans="1:12" x14ac:dyDescent="0.25">
      <c r="A11" s="127" t="s">
        <v>376</v>
      </c>
      <c r="B11" s="60">
        <f ca="1">'T1'!C16</f>
        <v>12.6</v>
      </c>
      <c r="C11" s="60">
        <f ca="1">'T2'!C16</f>
        <v>16</v>
      </c>
      <c r="D11" s="60">
        <f ca="1">'T3'!C16</f>
        <v>12.4</v>
      </c>
      <c r="E11" s="60">
        <f ca="1">'T4'!C16</f>
        <v>8.7999999999999989</v>
      </c>
      <c r="F11" s="60">
        <f ca="1">'T5'!C16</f>
        <v>9</v>
      </c>
      <c r="G11" s="59"/>
      <c r="H11" s="60">
        <f ca="1">AVERAGE(B11:F11)</f>
        <v>11.76</v>
      </c>
      <c r="I11" s="60">
        <f ca="1">STDEV(B11:F11)</f>
        <v>2.9779187362988928</v>
      </c>
      <c r="J11" s="60">
        <f ca="1">I11/SQRT(5)</f>
        <v>1.3317657451669189</v>
      </c>
      <c r="K11" s="59"/>
      <c r="L11" s="135"/>
    </row>
    <row r="12" spans="1:12" x14ac:dyDescent="0.25">
      <c r="A12" s="128" t="s">
        <v>377</v>
      </c>
      <c r="B12" s="58">
        <f ca="1">'T1'!C17</f>
        <v>45</v>
      </c>
      <c r="C12" s="58">
        <f ca="1">'T2'!C17</f>
        <v>45.4</v>
      </c>
      <c r="D12" s="58">
        <f ca="1">'T3'!C17</f>
        <v>50.8</v>
      </c>
      <c r="E12" s="58">
        <f ca="1">'T4'!C17</f>
        <v>59</v>
      </c>
      <c r="F12" s="58">
        <f ca="1">'T5'!C17</f>
        <v>59.599999999999994</v>
      </c>
      <c r="H12" s="58">
        <f ca="1">AVERAGE(B12:F12)</f>
        <v>51.959999999999994</v>
      </c>
      <c r="I12" s="58">
        <f ca="1">STDEV(B12:F12)</f>
        <v>7.084348946798217</v>
      </c>
      <c r="J12" s="58">
        <f ca="1">I12/SQRT(5)</f>
        <v>3.1682171642739707</v>
      </c>
      <c r="L12" s="133"/>
    </row>
    <row r="13" spans="1:12" x14ac:dyDescent="0.25">
      <c r="A13" s="127" t="s">
        <v>378</v>
      </c>
      <c r="B13" s="60">
        <f ca="1">'T1'!C18</f>
        <v>0</v>
      </c>
      <c r="C13" s="60">
        <f ca="1">'T2'!C18</f>
        <v>0.4</v>
      </c>
      <c r="D13" s="60">
        <f ca="1">'T3'!C18</f>
        <v>0.2</v>
      </c>
      <c r="E13" s="60">
        <f ca="1">'T4'!C18</f>
        <v>0.4</v>
      </c>
      <c r="F13" s="60">
        <f ca="1">'T5'!C18</f>
        <v>0.8</v>
      </c>
      <c r="G13" s="59"/>
      <c r="H13" s="60">
        <f ca="1">AVERAGE(B13:F13)</f>
        <v>0.36</v>
      </c>
      <c r="I13" s="60">
        <f ca="1">STDEV(B13:F13)</f>
        <v>0.29664793948382662</v>
      </c>
      <c r="J13" s="60">
        <f ca="1">I13/SQRT(5)</f>
        <v>0.13266499161421602</v>
      </c>
      <c r="K13" s="59"/>
      <c r="L13" s="135"/>
    </row>
    <row r="14" spans="1:12" x14ac:dyDescent="0.25">
      <c r="A14" s="128" t="s">
        <v>379</v>
      </c>
      <c r="B14" s="58">
        <f ca="1">'T1'!C19</f>
        <v>12.8</v>
      </c>
      <c r="C14" s="58">
        <f ca="1">'T2'!C19</f>
        <v>16.600000000000001</v>
      </c>
      <c r="D14" s="58">
        <f ca="1">'T3'!C19</f>
        <v>16</v>
      </c>
      <c r="E14" s="58">
        <f ca="1">'T4'!C19</f>
        <v>14.000000000000002</v>
      </c>
      <c r="F14" s="58">
        <f ca="1">'T5'!C19</f>
        <v>15</v>
      </c>
      <c r="H14" s="58">
        <f ca="1">AVERAGE(B14:F14)</f>
        <v>14.88</v>
      </c>
      <c r="I14" s="58">
        <f ca="1">STDEV(B14:F14)</f>
        <v>1.527088733505686</v>
      </c>
      <c r="J14" s="58">
        <f ca="1">I14/SQRT(5)</f>
        <v>0.68293484315855491</v>
      </c>
      <c r="L14" s="133"/>
    </row>
    <row r="15" spans="1:12" x14ac:dyDescent="0.25">
      <c r="A15" s="127" t="s">
        <v>380</v>
      </c>
      <c r="B15" s="60">
        <f ca="1">'T1'!C20</f>
        <v>20.8</v>
      </c>
      <c r="C15" s="60">
        <f ca="1">'T2'!C20</f>
        <v>12.8</v>
      </c>
      <c r="D15" s="60">
        <f ca="1">'T3'!C20</f>
        <v>12.2</v>
      </c>
      <c r="E15" s="60">
        <f ca="1">'T4'!C20</f>
        <v>11.200000000000001</v>
      </c>
      <c r="F15" s="60">
        <f ca="1">'T5'!C20</f>
        <v>10</v>
      </c>
      <c r="G15" s="59"/>
      <c r="H15" s="60">
        <f ca="1">AVERAGE(B15:F15)</f>
        <v>13.4</v>
      </c>
      <c r="I15" s="60">
        <f ca="1">STDEV(B15:F15)</f>
        <v>4.2708313008125254</v>
      </c>
      <c r="J15" s="60">
        <f ca="1">I15/SQRT(5)</f>
        <v>1.9099738218101319</v>
      </c>
      <c r="K15" s="59"/>
      <c r="L15" s="135"/>
    </row>
    <row r="16" spans="1:12" x14ac:dyDescent="0.25">
      <c r="A16" s="128" t="s">
        <v>381</v>
      </c>
      <c r="B16" s="58">
        <f ca="1">'T1'!C21</f>
        <v>8.7999999999999989</v>
      </c>
      <c r="C16" s="58">
        <f ca="1">'T2'!C21</f>
        <v>8.7999999999999989</v>
      </c>
      <c r="D16" s="58">
        <f ca="1">'T3'!C21</f>
        <v>8.4</v>
      </c>
      <c r="E16" s="58">
        <f ca="1">'T4'!C21</f>
        <v>6.6000000000000005</v>
      </c>
      <c r="F16" s="58">
        <f ca="1">'T5'!C21</f>
        <v>5.6000000000000005</v>
      </c>
      <c r="H16" s="58">
        <f ca="1">AVERAGE(B16:F16)</f>
        <v>7.6400000000000006</v>
      </c>
      <c r="I16" s="58">
        <f ca="1">STDEV(B16:F16)</f>
        <v>1.4587666023048327</v>
      </c>
      <c r="J16" s="58">
        <f ca="1">I16/SQRT(5)</f>
        <v>0.65238025721200144</v>
      </c>
      <c r="L16" s="133"/>
    </row>
    <row r="17" spans="1:12" x14ac:dyDescent="0.25">
      <c r="A17" s="127" t="s">
        <v>382</v>
      </c>
      <c r="B17" s="60">
        <f ca="1">'T1'!C22</f>
        <v>0</v>
      </c>
      <c r="C17" s="60">
        <f ca="1">'T2'!C22</f>
        <v>0</v>
      </c>
      <c r="D17" s="60">
        <f ca="1">'T3'!C22</f>
        <v>0</v>
      </c>
      <c r="E17" s="60">
        <f ca="1">'T4'!C22</f>
        <v>0</v>
      </c>
      <c r="F17" s="60">
        <f ca="1">'T5'!C22</f>
        <v>0</v>
      </c>
      <c r="G17" s="59"/>
      <c r="H17" s="60">
        <f ca="1">AVERAGE(B17:F17)</f>
        <v>0</v>
      </c>
      <c r="I17" s="60">
        <f ca="1">STDEV(B17:F17)</f>
        <v>0</v>
      </c>
      <c r="J17" s="60">
        <f ca="1">I17/SQRT(5)</f>
        <v>0</v>
      </c>
      <c r="K17" s="59"/>
      <c r="L17" s="135"/>
    </row>
    <row r="18" spans="1:12" x14ac:dyDescent="0.25">
      <c r="A18" s="128" t="s">
        <v>542</v>
      </c>
      <c r="B18" s="58">
        <f ca="1">SUM(B11:B17) - B17</f>
        <v>100</v>
      </c>
      <c r="C18" s="58">
        <f ca="1">SUM(C11:C17) - C17</f>
        <v>100</v>
      </c>
      <c r="D18" s="58">
        <f ca="1">SUM(D11:D17) - D17</f>
        <v>100.00000000000001</v>
      </c>
      <c r="E18" s="58">
        <f ca="1">SUM(E11:E17) - E17</f>
        <v>100</v>
      </c>
      <c r="F18" s="58">
        <f ca="1">SUM(F11:F17) - F17</f>
        <v>99.999999999999986</v>
      </c>
      <c r="L18" s="133"/>
    </row>
    <row r="19" spans="1:12" x14ac:dyDescent="0.25">
      <c r="A19" s="128"/>
      <c r="L19" s="133"/>
    </row>
    <row r="20" spans="1:12" x14ac:dyDescent="0.25">
      <c r="A20" s="125" t="s">
        <v>543</v>
      </c>
      <c r="H20" s="55" t="s">
        <v>539</v>
      </c>
      <c r="I20" s="55" t="s">
        <v>540</v>
      </c>
      <c r="J20" s="55" t="s">
        <v>541</v>
      </c>
      <c r="L20" s="133"/>
    </row>
    <row r="21" spans="1:12" x14ac:dyDescent="0.25">
      <c r="A21" s="129" t="s">
        <v>376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135"/>
    </row>
    <row r="22" spans="1:12" x14ac:dyDescent="0.25">
      <c r="A22" s="128" t="s">
        <v>125</v>
      </c>
      <c r="B22" s="58">
        <f ca="1">'T1'!I17</f>
        <v>0</v>
      </c>
      <c r="C22" s="58">
        <f ca="1">'T2'!I17</f>
        <v>0.4</v>
      </c>
      <c r="D22" s="58">
        <f ca="1">'T3'!I17</f>
        <v>0</v>
      </c>
      <c r="E22" s="58">
        <f ca="1">'T4'!I17</f>
        <v>0</v>
      </c>
      <c r="F22" s="58">
        <f ca="1">'T5'!I17</f>
        <v>0</v>
      </c>
      <c r="H22" s="58">
        <f ca="1">AVERAGE(B22:F22)</f>
        <v>0.08</v>
      </c>
      <c r="I22" s="58">
        <f ca="1">STDEV(B22:F22)</f>
        <v>0.1788854381999832</v>
      </c>
      <c r="J22" s="58">
        <f ca="1">I22/SQRT(5)</f>
        <v>8.0000000000000016E-2</v>
      </c>
      <c r="L22" s="133"/>
    </row>
    <row r="23" spans="1:12" x14ac:dyDescent="0.25">
      <c r="A23" s="128" t="s">
        <v>127</v>
      </c>
      <c r="B23" s="58">
        <f ca="1">'T1'!I18</f>
        <v>0</v>
      </c>
      <c r="C23" s="58">
        <f ca="1">'T2'!I18</f>
        <v>0.2</v>
      </c>
      <c r="D23" s="58">
        <f ca="1">'T3'!I18</f>
        <v>0.2</v>
      </c>
      <c r="E23" s="58">
        <f ca="1">'T4'!I18</f>
        <v>0</v>
      </c>
      <c r="F23" s="58">
        <f ca="1">'T5'!I18</f>
        <v>0.2</v>
      </c>
      <c r="H23" s="58">
        <f ca="1">AVERAGE(B23:F23)</f>
        <v>0.12000000000000002</v>
      </c>
      <c r="I23" s="58">
        <f ca="1">STDEV(B23:F23)</f>
        <v>0.10954451150103323</v>
      </c>
      <c r="J23" s="58">
        <f ca="1">I23/SQRT(5)</f>
        <v>4.8989794855663564E-2</v>
      </c>
      <c r="L23" s="133"/>
    </row>
    <row r="24" spans="1:12" x14ac:dyDescent="0.25">
      <c r="A24" s="128" t="s">
        <v>129</v>
      </c>
      <c r="B24" s="58">
        <f ca="1">'T1'!I19</f>
        <v>0</v>
      </c>
      <c r="C24" s="58">
        <f ca="1">'T2'!I19</f>
        <v>0</v>
      </c>
      <c r="D24" s="58">
        <f ca="1">'T3'!I19</f>
        <v>0</v>
      </c>
      <c r="E24" s="58">
        <f ca="1">'T4'!I19</f>
        <v>0</v>
      </c>
      <c r="F24" s="58">
        <f ca="1">'T5'!I19</f>
        <v>0</v>
      </c>
      <c r="H24" s="58">
        <f ca="1">AVERAGE(B24:F24)</f>
        <v>0</v>
      </c>
      <c r="I24" s="58">
        <f ca="1">STDEV(B24:F24)</f>
        <v>0</v>
      </c>
      <c r="J24" s="58">
        <f ca="1">I24/SQRT(5)</f>
        <v>0</v>
      </c>
      <c r="L24" s="133"/>
    </row>
    <row r="25" spans="1:12" x14ac:dyDescent="0.25">
      <c r="A25" s="128" t="s">
        <v>131</v>
      </c>
      <c r="B25" s="58">
        <f ca="1">'T1'!I20</f>
        <v>0</v>
      </c>
      <c r="C25" s="58">
        <f ca="1">'T2'!I20</f>
        <v>0.6</v>
      </c>
      <c r="D25" s="58">
        <f ca="1">'T3'!I20</f>
        <v>0.4</v>
      </c>
      <c r="E25" s="58">
        <f ca="1">'T4'!I20</f>
        <v>0.2</v>
      </c>
      <c r="F25" s="58">
        <f ca="1">'T5'!I20</f>
        <v>0.2</v>
      </c>
      <c r="H25" s="58">
        <f ca="1">AVERAGE(B25:F25)</f>
        <v>0.27999999999999997</v>
      </c>
      <c r="I25" s="58">
        <f ca="1">STDEV(B25:F25)</f>
        <v>0.22803508501982767</v>
      </c>
      <c r="J25" s="58">
        <f ca="1">I25/SQRT(5)</f>
        <v>0.10198039027185572</v>
      </c>
      <c r="L25" s="133"/>
    </row>
    <row r="26" spans="1:12" x14ac:dyDescent="0.25">
      <c r="A26" s="128" t="s">
        <v>133</v>
      </c>
      <c r="B26" s="58">
        <f ca="1">'T1'!I21</f>
        <v>0</v>
      </c>
      <c r="C26" s="58">
        <f ca="1">'T2'!I21</f>
        <v>0</v>
      </c>
      <c r="D26" s="58">
        <f ca="1">'T3'!I21</f>
        <v>0</v>
      </c>
      <c r="E26" s="58">
        <f ca="1">'T4'!I21</f>
        <v>0</v>
      </c>
      <c r="F26" s="58">
        <f ca="1">'T5'!I21</f>
        <v>0</v>
      </c>
      <c r="H26" s="58">
        <f ca="1">AVERAGE(B26:F26)</f>
        <v>0</v>
      </c>
      <c r="I26" s="58">
        <f ca="1">STDEV(B26:F26)</f>
        <v>0</v>
      </c>
      <c r="J26" s="58">
        <f ca="1">I26/SQRT(5)</f>
        <v>0</v>
      </c>
      <c r="L26" s="133"/>
    </row>
    <row r="27" spans="1:12" x14ac:dyDescent="0.25">
      <c r="A27" s="128" t="s">
        <v>135</v>
      </c>
      <c r="B27" s="58">
        <f ca="1">'T1'!I22</f>
        <v>0.4</v>
      </c>
      <c r="C27" s="58">
        <f ca="1">'T2'!I22</f>
        <v>0.8</v>
      </c>
      <c r="D27" s="58">
        <f ca="1">'T3'!I22</f>
        <v>0.6</v>
      </c>
      <c r="E27" s="58">
        <f ca="1">'T4'!I22</f>
        <v>0.4</v>
      </c>
      <c r="F27" s="58">
        <f ca="1">'T5'!I22</f>
        <v>0.4</v>
      </c>
      <c r="H27" s="58">
        <f ca="1">AVERAGE(B27:F27)</f>
        <v>0.52</v>
      </c>
      <c r="I27" s="58">
        <f ca="1">STDEV(B27:F27)</f>
        <v>0.1788854381999834</v>
      </c>
      <c r="J27" s="58">
        <f ca="1">I27/SQRT(5)</f>
        <v>8.0000000000000099E-2</v>
      </c>
      <c r="L27" s="133"/>
    </row>
    <row r="28" spans="1:12" x14ac:dyDescent="0.25">
      <c r="A28" s="128" t="s">
        <v>136</v>
      </c>
      <c r="B28" s="58">
        <f ca="1">'T1'!I23</f>
        <v>0</v>
      </c>
      <c r="C28" s="58">
        <f ca="1">'T2'!I23</f>
        <v>0</v>
      </c>
      <c r="D28" s="58">
        <f ca="1">'T3'!I23</f>
        <v>0</v>
      </c>
      <c r="E28" s="58">
        <f ca="1">'T4'!I23</f>
        <v>0</v>
      </c>
      <c r="F28" s="58">
        <f ca="1">'T5'!I23</f>
        <v>0</v>
      </c>
      <c r="H28" s="58">
        <f ca="1">AVERAGE(B28:F28)</f>
        <v>0</v>
      </c>
      <c r="I28" s="58">
        <f ca="1">STDEV(B28:F28)</f>
        <v>0</v>
      </c>
      <c r="J28" s="58">
        <f ca="1">I28/SQRT(5)</f>
        <v>0</v>
      </c>
      <c r="L28" s="133"/>
    </row>
    <row r="29" spans="1:12" x14ac:dyDescent="0.25">
      <c r="A29" s="128" t="s">
        <v>138</v>
      </c>
      <c r="B29" s="58">
        <f ca="1">'T1'!I24</f>
        <v>0.6</v>
      </c>
      <c r="C29" s="58">
        <f ca="1">'T2'!I24</f>
        <v>0.6</v>
      </c>
      <c r="D29" s="58">
        <f ca="1">'T3'!I24</f>
        <v>1</v>
      </c>
      <c r="E29" s="58">
        <f ca="1">'T4'!I24</f>
        <v>0.6</v>
      </c>
      <c r="F29" s="58">
        <f ca="1">'T5'!I24</f>
        <v>0.8</v>
      </c>
      <c r="H29" s="58">
        <f ca="1">AVERAGE(B29:F29)</f>
        <v>0.72000000000000008</v>
      </c>
      <c r="I29" s="58">
        <f ca="1">STDEV(B29:F29)</f>
        <v>0.17888543819998262</v>
      </c>
      <c r="J29" s="58">
        <f ca="1">I29/SQRT(5)</f>
        <v>7.9999999999999752E-2</v>
      </c>
      <c r="L29" s="133"/>
    </row>
    <row r="30" spans="1:12" x14ac:dyDescent="0.25">
      <c r="A30" s="128" t="s">
        <v>139</v>
      </c>
      <c r="B30" s="58">
        <f ca="1">'T1'!I25</f>
        <v>0</v>
      </c>
      <c r="C30" s="58">
        <f ca="1">'T2'!I25</f>
        <v>0</v>
      </c>
      <c r="D30" s="58">
        <f ca="1">'T3'!I25</f>
        <v>0</v>
      </c>
      <c r="E30" s="58">
        <f ca="1">'T4'!I25</f>
        <v>0</v>
      </c>
      <c r="F30" s="58">
        <f ca="1">'T5'!I25</f>
        <v>0</v>
      </c>
      <c r="H30" s="58">
        <f ca="1">AVERAGE(B30:F30)</f>
        <v>0</v>
      </c>
      <c r="I30" s="58">
        <f ca="1">STDEV(B30:F30)</f>
        <v>0</v>
      </c>
      <c r="J30" s="58">
        <f ca="1">I30/SQRT(5)</f>
        <v>0</v>
      </c>
      <c r="L30" s="133"/>
    </row>
    <row r="31" spans="1:12" x14ac:dyDescent="0.25">
      <c r="A31" s="128" t="s">
        <v>141</v>
      </c>
      <c r="B31" s="58">
        <f ca="1">'T1'!I26</f>
        <v>0</v>
      </c>
      <c r="C31" s="58">
        <f ca="1">'T2'!I26</f>
        <v>0</v>
      </c>
      <c r="D31" s="58">
        <f ca="1">'T3'!I26</f>
        <v>0</v>
      </c>
      <c r="E31" s="58">
        <f ca="1">'T4'!I26</f>
        <v>0</v>
      </c>
      <c r="F31" s="58">
        <f ca="1">'T5'!I26</f>
        <v>0</v>
      </c>
      <c r="H31" s="58">
        <f ca="1">AVERAGE(B31:F31)</f>
        <v>0</v>
      </c>
      <c r="I31" s="58">
        <f ca="1">STDEV(B31:F31)</f>
        <v>0</v>
      </c>
      <c r="J31" s="58">
        <f ca="1">I31/SQRT(5)</f>
        <v>0</v>
      </c>
      <c r="L31" s="133"/>
    </row>
    <row r="32" spans="1:12" x14ac:dyDescent="0.25">
      <c r="A32" s="128" t="s">
        <v>143</v>
      </c>
      <c r="B32" s="58">
        <f ca="1">'T1'!I27</f>
        <v>0</v>
      </c>
      <c r="C32" s="58">
        <f ca="1">'T2'!I27</f>
        <v>0.4</v>
      </c>
      <c r="D32" s="58">
        <f ca="1">'T3'!I27</f>
        <v>0.2</v>
      </c>
      <c r="E32" s="58">
        <f ca="1">'T4'!I27</f>
        <v>0</v>
      </c>
      <c r="F32" s="58">
        <f ca="1">'T5'!I27</f>
        <v>0</v>
      </c>
      <c r="H32" s="58">
        <f ca="1">AVERAGE(B32:F32)</f>
        <v>0.12000000000000002</v>
      </c>
      <c r="I32" s="58">
        <f ca="1">STDEV(B32:F32)</f>
        <v>0.17888543819998318</v>
      </c>
      <c r="J32" s="58">
        <f ca="1">I32/SQRT(5)</f>
        <v>0.08</v>
      </c>
      <c r="L32" s="133"/>
    </row>
    <row r="33" spans="1:12" x14ac:dyDescent="0.25">
      <c r="A33" s="128" t="s">
        <v>145</v>
      </c>
      <c r="B33" s="58">
        <f ca="1">'T1'!I28</f>
        <v>0</v>
      </c>
      <c r="C33" s="58">
        <f ca="1">'T2'!I28</f>
        <v>0.2</v>
      </c>
      <c r="D33" s="58">
        <f ca="1">'T3'!I28</f>
        <v>0.2</v>
      </c>
      <c r="E33" s="58">
        <f ca="1">'T4'!I28</f>
        <v>0</v>
      </c>
      <c r="F33" s="58">
        <f ca="1">'T5'!I28</f>
        <v>0</v>
      </c>
      <c r="H33" s="58">
        <f ca="1">AVERAGE(B33:F33)</f>
        <v>0.08</v>
      </c>
      <c r="I33" s="58">
        <f ca="1">STDEV(B33:F33)</f>
        <v>0.10954451150103323</v>
      </c>
      <c r="J33" s="58">
        <f ca="1">I33/SQRT(5)</f>
        <v>4.8989794855663564E-2</v>
      </c>
      <c r="L33" s="133"/>
    </row>
    <row r="34" spans="1:12" x14ac:dyDescent="0.25">
      <c r="A34" s="128" t="s">
        <v>147</v>
      </c>
      <c r="B34" s="58">
        <f ca="1">'T1'!I29</f>
        <v>0</v>
      </c>
      <c r="C34" s="58">
        <f ca="1">'T2'!I29</f>
        <v>0</v>
      </c>
      <c r="D34" s="58">
        <f ca="1">'T3'!I29</f>
        <v>0</v>
      </c>
      <c r="E34" s="58">
        <f ca="1">'T4'!I29</f>
        <v>0</v>
      </c>
      <c r="F34" s="58">
        <f ca="1">'T5'!I29</f>
        <v>0</v>
      </c>
      <c r="H34" s="58">
        <f ca="1">AVERAGE(B34:F34)</f>
        <v>0</v>
      </c>
      <c r="I34" s="58">
        <f ca="1">STDEV(B34:F34)</f>
        <v>0</v>
      </c>
      <c r="J34" s="58">
        <f ca="1">I34/SQRT(5)</f>
        <v>0</v>
      </c>
      <c r="L34" s="133"/>
    </row>
    <row r="35" spans="1:12" x14ac:dyDescent="0.25">
      <c r="A35" s="128" t="s">
        <v>149</v>
      </c>
      <c r="B35" s="58">
        <f ca="1">'T1'!I30</f>
        <v>0.6</v>
      </c>
      <c r="C35" s="58">
        <f ca="1">'T2'!I30</f>
        <v>0.4</v>
      </c>
      <c r="D35" s="58">
        <f ca="1">'T3'!I30</f>
        <v>0.4</v>
      </c>
      <c r="E35" s="58">
        <f ca="1">'T4'!I30</f>
        <v>0</v>
      </c>
      <c r="F35" s="58">
        <f ca="1">'T5'!I30</f>
        <v>0.2</v>
      </c>
      <c r="H35" s="58">
        <f ca="1">AVERAGE(B35:F35)</f>
        <v>0.31999999999999995</v>
      </c>
      <c r="I35" s="58">
        <f ca="1">STDEV(B35:F35)</f>
        <v>0.22803508501982769</v>
      </c>
      <c r="J35" s="58">
        <f ca="1">I35/SQRT(5)</f>
        <v>0.10198039027185574</v>
      </c>
      <c r="L35" s="133"/>
    </row>
    <row r="36" spans="1:12" x14ac:dyDescent="0.25">
      <c r="A36" s="128" t="s">
        <v>150</v>
      </c>
      <c r="B36" s="58">
        <f ca="1">'T1'!I31</f>
        <v>0.6</v>
      </c>
      <c r="C36" s="58">
        <f ca="1">'T2'!I31</f>
        <v>0</v>
      </c>
      <c r="D36" s="58">
        <f ca="1">'T3'!I31</f>
        <v>0</v>
      </c>
      <c r="E36" s="58">
        <f ca="1">'T4'!I31</f>
        <v>0.8</v>
      </c>
      <c r="F36" s="58">
        <f ca="1">'T5'!I31</f>
        <v>0</v>
      </c>
      <c r="H36" s="58">
        <f ca="1">AVERAGE(B36:F36)</f>
        <v>0.27999999999999997</v>
      </c>
      <c r="I36" s="58">
        <f ca="1">STDEV(B36:F36)</f>
        <v>0.3898717737923586</v>
      </c>
      <c r="J36" s="58">
        <f ca="1">I36/SQRT(5)</f>
        <v>0.17435595774162696</v>
      </c>
      <c r="L36" s="133"/>
    </row>
    <row r="37" spans="1:12" x14ac:dyDescent="0.25">
      <c r="A37" s="128" t="s">
        <v>151</v>
      </c>
      <c r="B37" s="58">
        <f ca="1">'T1'!I32</f>
        <v>0.2</v>
      </c>
      <c r="C37" s="58">
        <f ca="1">'T2'!I32</f>
        <v>0.4</v>
      </c>
      <c r="D37" s="58">
        <f ca="1">'T3'!I32</f>
        <v>0</v>
      </c>
      <c r="E37" s="58">
        <f ca="1">'T4'!I32</f>
        <v>0</v>
      </c>
      <c r="F37" s="58">
        <f ca="1">'T5'!I32</f>
        <v>0</v>
      </c>
      <c r="H37" s="58">
        <f ca="1">AVERAGE(B37:F37)</f>
        <v>0.12000000000000002</v>
      </c>
      <c r="I37" s="58">
        <f ca="1">STDEV(B37:F37)</f>
        <v>0.17888543819998318</v>
      </c>
      <c r="J37" s="58">
        <f ca="1">I37/SQRT(5)</f>
        <v>0.08</v>
      </c>
      <c r="L37" s="133"/>
    </row>
    <row r="38" spans="1:12" x14ac:dyDescent="0.25">
      <c r="A38" s="128" t="s">
        <v>152</v>
      </c>
      <c r="B38" s="58">
        <f ca="1">'T1'!I33</f>
        <v>0</v>
      </c>
      <c r="C38" s="58">
        <f ca="1">'T2'!I33</f>
        <v>0</v>
      </c>
      <c r="D38" s="58">
        <f ca="1">'T3'!I33</f>
        <v>0</v>
      </c>
      <c r="E38" s="58">
        <f ca="1">'T4'!I33</f>
        <v>0.2</v>
      </c>
      <c r="F38" s="58">
        <f ca="1">'T5'!I33</f>
        <v>0.2</v>
      </c>
      <c r="H38" s="58">
        <f ca="1">AVERAGE(B38:F38)</f>
        <v>0.08</v>
      </c>
      <c r="I38" s="58">
        <f ca="1">STDEV(B38:F38)</f>
        <v>0.10954451150103323</v>
      </c>
      <c r="J38" s="58">
        <f ca="1">I38/SQRT(5)</f>
        <v>4.8989794855663564E-2</v>
      </c>
      <c r="L38" s="133"/>
    </row>
    <row r="39" spans="1:12" x14ac:dyDescent="0.25">
      <c r="A39" s="128" t="s">
        <v>154</v>
      </c>
      <c r="B39" s="58">
        <f ca="1">'T1'!I34</f>
        <v>0</v>
      </c>
      <c r="C39" s="58">
        <f ca="1">'T2'!I34</f>
        <v>0</v>
      </c>
      <c r="D39" s="58">
        <f ca="1">'T3'!I34</f>
        <v>0</v>
      </c>
      <c r="E39" s="58">
        <f ca="1">'T4'!I34</f>
        <v>0</v>
      </c>
      <c r="F39" s="58">
        <f ca="1">'T5'!I34</f>
        <v>0</v>
      </c>
      <c r="H39" s="58">
        <f ca="1">AVERAGE(B39:F39)</f>
        <v>0</v>
      </c>
      <c r="I39" s="58">
        <f ca="1">STDEV(B39:F39)</f>
        <v>0</v>
      </c>
      <c r="J39" s="58">
        <f ca="1">I39/SQRT(5)</f>
        <v>0</v>
      </c>
      <c r="L39" s="133"/>
    </row>
    <row r="40" spans="1:12" x14ac:dyDescent="0.25">
      <c r="A40" s="128" t="s">
        <v>156</v>
      </c>
      <c r="B40" s="58">
        <f ca="1">'T1'!I35</f>
        <v>0</v>
      </c>
      <c r="C40" s="58">
        <f ca="1">'T2'!I35</f>
        <v>0.6</v>
      </c>
      <c r="D40" s="58">
        <f ca="1">'T3'!I35</f>
        <v>0</v>
      </c>
      <c r="E40" s="58">
        <f ca="1">'T4'!I35</f>
        <v>0</v>
      </c>
      <c r="F40" s="58">
        <f ca="1">'T5'!I35</f>
        <v>0.6</v>
      </c>
      <c r="H40" s="58">
        <f ca="1">AVERAGE(B40:F40)</f>
        <v>0.24</v>
      </c>
      <c r="I40" s="58">
        <f ca="1">STDEV(B40:F40)</f>
        <v>0.32863353450309968</v>
      </c>
      <c r="J40" s="58">
        <f ca="1">I40/SQRT(5)</f>
        <v>0.14696938456699069</v>
      </c>
      <c r="L40" s="133"/>
    </row>
    <row r="41" spans="1:12" x14ac:dyDescent="0.25">
      <c r="A41" s="128" t="s">
        <v>158</v>
      </c>
      <c r="B41" s="58">
        <f ca="1">'T1'!I36</f>
        <v>1.2</v>
      </c>
      <c r="C41" s="58">
        <f ca="1">'T2'!I36</f>
        <v>0.6</v>
      </c>
      <c r="D41" s="58">
        <f ca="1">'T3'!I36</f>
        <v>0.4</v>
      </c>
      <c r="E41" s="58">
        <f ca="1">'T4'!I36</f>
        <v>0.2</v>
      </c>
      <c r="F41" s="58">
        <f ca="1">'T5'!I36</f>
        <v>0.2</v>
      </c>
      <c r="H41" s="58">
        <f ca="1">AVERAGE(B41:F41)</f>
        <v>0.52</v>
      </c>
      <c r="I41" s="58">
        <f ca="1">STDEV(B41:F41)</f>
        <v>0.4147288270665544</v>
      </c>
      <c r="J41" s="58">
        <f ca="1">I41/SQRT(5)</f>
        <v>0.18547236990991406</v>
      </c>
      <c r="L41" s="133"/>
    </row>
    <row r="42" spans="1:12" x14ac:dyDescent="0.25">
      <c r="A42" s="128" t="s">
        <v>159</v>
      </c>
      <c r="B42" s="58">
        <f ca="1">'T1'!I37</f>
        <v>0</v>
      </c>
      <c r="C42" s="58">
        <f ca="1">'T2'!I37</f>
        <v>0</v>
      </c>
      <c r="D42" s="58">
        <f ca="1">'T3'!I37</f>
        <v>0</v>
      </c>
      <c r="E42" s="58">
        <f ca="1">'T4'!I37</f>
        <v>0.2</v>
      </c>
      <c r="F42" s="58">
        <f ca="1">'T5'!I37</f>
        <v>0</v>
      </c>
      <c r="H42" s="58">
        <f ca="1">AVERAGE(B42:F42)</f>
        <v>0.04</v>
      </c>
      <c r="I42" s="58">
        <f ca="1">STDEV(B42:F42)</f>
        <v>8.9442719099991602E-2</v>
      </c>
      <c r="J42" s="58">
        <f ca="1">I42/SQRT(5)</f>
        <v>4.0000000000000008E-2</v>
      </c>
      <c r="L42" s="133"/>
    </row>
    <row r="43" spans="1:12" x14ac:dyDescent="0.25">
      <c r="A43" s="128" t="s">
        <v>161</v>
      </c>
      <c r="B43" s="58">
        <f ca="1">'T1'!I38</f>
        <v>0</v>
      </c>
      <c r="C43" s="58">
        <f ca="1">'T2'!I38</f>
        <v>0.2</v>
      </c>
      <c r="D43" s="58">
        <f ca="1">'T3'!I38</f>
        <v>0.8</v>
      </c>
      <c r="E43" s="58">
        <f ca="1">'T4'!I38</f>
        <v>0.2</v>
      </c>
      <c r="F43" s="58">
        <f ca="1">'T5'!I38</f>
        <v>0</v>
      </c>
      <c r="H43" s="58">
        <f ca="1">AVERAGE(B43:F43)</f>
        <v>0.24</v>
      </c>
      <c r="I43" s="58">
        <f ca="1">STDEV(B43:F43)</f>
        <v>0.32863353450309973</v>
      </c>
      <c r="J43" s="58">
        <f ca="1">I43/SQRT(5)</f>
        <v>0.14696938456699071</v>
      </c>
      <c r="L43" s="133"/>
    </row>
    <row r="44" spans="1:12" x14ac:dyDescent="0.25">
      <c r="A44" s="128" t="s">
        <v>163</v>
      </c>
      <c r="B44" s="58">
        <f ca="1">'T1'!I39</f>
        <v>1</v>
      </c>
      <c r="C44" s="58">
        <f ca="1">'T2'!I39</f>
        <v>0.4</v>
      </c>
      <c r="D44" s="58">
        <f ca="1">'T3'!I39</f>
        <v>1.4000000000000001</v>
      </c>
      <c r="E44" s="58">
        <f ca="1">'T4'!I39</f>
        <v>0.4</v>
      </c>
      <c r="F44" s="58">
        <f ca="1">'T5'!I39</f>
        <v>0.4</v>
      </c>
      <c r="H44" s="58">
        <f ca="1">AVERAGE(B44:F44)</f>
        <v>0.72</v>
      </c>
      <c r="I44" s="58">
        <f ca="1">STDEV(B44:F44)</f>
        <v>0.46043457732885384</v>
      </c>
      <c r="J44" s="58">
        <f ca="1">I44/SQRT(5)</f>
        <v>0.20591260281974014</v>
      </c>
      <c r="L44" s="133"/>
    </row>
    <row r="45" spans="1:12" x14ac:dyDescent="0.25">
      <c r="A45" s="128" t="s">
        <v>164</v>
      </c>
      <c r="B45" s="58">
        <f ca="1">'T1'!I40</f>
        <v>0</v>
      </c>
      <c r="C45" s="58">
        <f ca="1">'T2'!I40</f>
        <v>0</v>
      </c>
      <c r="D45" s="58">
        <f ca="1">'T3'!I40</f>
        <v>0</v>
      </c>
      <c r="E45" s="58">
        <f ca="1">'T4'!I40</f>
        <v>0</v>
      </c>
      <c r="F45" s="58">
        <f ca="1">'T5'!I40</f>
        <v>0</v>
      </c>
      <c r="H45" s="58">
        <f ca="1">AVERAGE(B45:F45)</f>
        <v>0</v>
      </c>
      <c r="I45" s="58">
        <f ca="1">STDEV(B45:F45)</f>
        <v>0</v>
      </c>
      <c r="J45" s="58">
        <f ca="1">I45/SQRT(5)</f>
        <v>0</v>
      </c>
      <c r="L45" s="133"/>
    </row>
    <row r="46" spans="1:12" x14ac:dyDescent="0.25">
      <c r="A46" s="128" t="s">
        <v>166</v>
      </c>
      <c r="B46" s="58">
        <f ca="1">'T1'!I41</f>
        <v>0</v>
      </c>
      <c r="C46" s="58">
        <f ca="1">'T2'!I41</f>
        <v>0</v>
      </c>
      <c r="D46" s="58">
        <f ca="1">'T3'!I41</f>
        <v>0</v>
      </c>
      <c r="E46" s="58">
        <f ca="1">'T4'!I41</f>
        <v>0</v>
      </c>
      <c r="F46" s="58">
        <f ca="1">'T5'!I41</f>
        <v>0</v>
      </c>
      <c r="H46" s="58">
        <f ca="1">AVERAGE(B46:F46)</f>
        <v>0</v>
      </c>
      <c r="I46" s="58">
        <f ca="1">STDEV(B46:F46)</f>
        <v>0</v>
      </c>
      <c r="J46" s="58">
        <f ca="1">I46/SQRT(5)</f>
        <v>0</v>
      </c>
      <c r="L46" s="133"/>
    </row>
    <row r="47" spans="1:12" x14ac:dyDescent="0.25">
      <c r="A47" s="128" t="s">
        <v>168</v>
      </c>
      <c r="B47" s="58">
        <f ca="1">'T1'!I42</f>
        <v>0</v>
      </c>
      <c r="C47" s="58">
        <f ca="1">'T2'!I42</f>
        <v>0</v>
      </c>
      <c r="D47" s="58">
        <f ca="1">'T3'!I42</f>
        <v>0</v>
      </c>
      <c r="E47" s="58">
        <f ca="1">'T4'!I42</f>
        <v>0</v>
      </c>
      <c r="F47" s="58">
        <f ca="1">'T5'!I42</f>
        <v>0</v>
      </c>
      <c r="H47" s="58">
        <f ca="1">AVERAGE(B47:F47)</f>
        <v>0</v>
      </c>
      <c r="I47" s="58">
        <f ca="1">STDEV(B47:F47)</f>
        <v>0</v>
      </c>
      <c r="J47" s="58">
        <f ca="1">I47/SQRT(5)</f>
        <v>0</v>
      </c>
      <c r="L47" s="133"/>
    </row>
    <row r="48" spans="1:12" x14ac:dyDescent="0.25">
      <c r="A48" s="128" t="s">
        <v>170</v>
      </c>
      <c r="B48" s="58">
        <f ca="1">'T1'!I43</f>
        <v>1.4000000000000001</v>
      </c>
      <c r="C48" s="58">
        <f ca="1">'T2'!I43</f>
        <v>1.4000000000000001</v>
      </c>
      <c r="D48" s="58">
        <f ca="1">'T3'!I43</f>
        <v>1.6</v>
      </c>
      <c r="E48" s="58">
        <f ca="1">'T4'!I43</f>
        <v>2.1999999999999997</v>
      </c>
      <c r="F48" s="58">
        <f ca="1">'T5'!I43</f>
        <v>1.2</v>
      </c>
      <c r="H48" s="58">
        <f ca="1">AVERAGE(B48:F48)</f>
        <v>1.56</v>
      </c>
      <c r="I48" s="58">
        <f ca="1">STDEV(B48:F48)</f>
        <v>0.38470768123342708</v>
      </c>
      <c r="J48" s="58">
        <f ca="1">I48/SQRT(5)</f>
        <v>0.17204650534085261</v>
      </c>
      <c r="L48" s="133"/>
    </row>
    <row r="49" spans="1:12" x14ac:dyDescent="0.25">
      <c r="A49" s="128" t="s">
        <v>171</v>
      </c>
      <c r="B49" s="58">
        <f ca="1">'T1'!I44</f>
        <v>0</v>
      </c>
      <c r="C49" s="58">
        <f ca="1">'T2'!I44</f>
        <v>0</v>
      </c>
      <c r="D49" s="58">
        <f ca="1">'T3'!I44</f>
        <v>0</v>
      </c>
      <c r="E49" s="58">
        <f ca="1">'T4'!I44</f>
        <v>0</v>
      </c>
      <c r="F49" s="58">
        <f ca="1">'T5'!I44</f>
        <v>0</v>
      </c>
      <c r="H49" s="58">
        <f ca="1">AVERAGE(B49:F49)</f>
        <v>0</v>
      </c>
      <c r="I49" s="58">
        <f ca="1">STDEV(B49:F49)</f>
        <v>0</v>
      </c>
      <c r="J49" s="58">
        <f ca="1">I49/SQRT(5)</f>
        <v>0</v>
      </c>
      <c r="L49" s="133"/>
    </row>
    <row r="50" spans="1:12" x14ac:dyDescent="0.25">
      <c r="A50" s="128" t="s">
        <v>173</v>
      </c>
      <c r="B50" s="58">
        <f ca="1">'T1'!I45</f>
        <v>0</v>
      </c>
      <c r="C50" s="58">
        <f ca="1">'T2'!I45</f>
        <v>0</v>
      </c>
      <c r="D50" s="58">
        <f ca="1">'T3'!I45</f>
        <v>0</v>
      </c>
      <c r="E50" s="58">
        <f ca="1">'T4'!I45</f>
        <v>0</v>
      </c>
      <c r="F50" s="58">
        <f ca="1">'T5'!I45</f>
        <v>0</v>
      </c>
      <c r="H50" s="58">
        <f ca="1">AVERAGE(B50:F50)</f>
        <v>0</v>
      </c>
      <c r="I50" s="58">
        <f ca="1">STDEV(B50:F50)</f>
        <v>0</v>
      </c>
      <c r="J50" s="58">
        <f ca="1">I50/SQRT(5)</f>
        <v>0</v>
      </c>
      <c r="L50" s="133"/>
    </row>
    <row r="51" spans="1:12" x14ac:dyDescent="0.25">
      <c r="A51" s="128" t="s">
        <v>175</v>
      </c>
      <c r="B51" s="58">
        <f ca="1">'T1'!I46</f>
        <v>0</v>
      </c>
      <c r="C51" s="58">
        <f ca="1">'T2'!I46</f>
        <v>0.2</v>
      </c>
      <c r="D51" s="58">
        <f ca="1">'T3'!I46</f>
        <v>0</v>
      </c>
      <c r="E51" s="58">
        <f ca="1">'T4'!I46</f>
        <v>0</v>
      </c>
      <c r="F51" s="58">
        <f ca="1">'T5'!I46</f>
        <v>0</v>
      </c>
      <c r="H51" s="58">
        <f ca="1">AVERAGE(B51:F51)</f>
        <v>0.04</v>
      </c>
      <c r="I51" s="58">
        <f ca="1">STDEV(B51:F51)</f>
        <v>8.9442719099991602E-2</v>
      </c>
      <c r="J51" s="58">
        <f ca="1">I51/SQRT(5)</f>
        <v>4.0000000000000008E-2</v>
      </c>
      <c r="L51" s="133"/>
    </row>
    <row r="52" spans="1:12" x14ac:dyDescent="0.25">
      <c r="A52" s="128" t="s">
        <v>177</v>
      </c>
      <c r="B52" s="58">
        <f ca="1">'T1'!I47</f>
        <v>0</v>
      </c>
      <c r="C52" s="58">
        <f ca="1">'T2'!I47</f>
        <v>0.6</v>
      </c>
      <c r="D52" s="58">
        <f ca="1">'T3'!I47</f>
        <v>0.4</v>
      </c>
      <c r="E52" s="58">
        <f ca="1">'T4'!I47</f>
        <v>0</v>
      </c>
      <c r="F52" s="58">
        <f ca="1">'T5'!I47</f>
        <v>0.2</v>
      </c>
      <c r="H52" s="58">
        <f ca="1">AVERAGE(B52:F52)</f>
        <v>0.24</v>
      </c>
      <c r="I52" s="58">
        <f ca="1">STDEV(B52:F52)</f>
        <v>0.26076809620810598</v>
      </c>
      <c r="J52" s="58">
        <f ca="1">I52/SQRT(5)</f>
        <v>0.11661903789690602</v>
      </c>
      <c r="L52" s="133"/>
    </row>
    <row r="53" spans="1:12" x14ac:dyDescent="0.25">
      <c r="A53" s="128" t="s">
        <v>179</v>
      </c>
      <c r="B53" s="58">
        <f ca="1">'T1'!I48</f>
        <v>0</v>
      </c>
      <c r="C53" s="58">
        <f ca="1">'T2'!I48</f>
        <v>0</v>
      </c>
      <c r="D53" s="58">
        <f ca="1">'T3'!I48</f>
        <v>0</v>
      </c>
      <c r="E53" s="58">
        <f ca="1">'T4'!I48</f>
        <v>0</v>
      </c>
      <c r="F53" s="58">
        <f ca="1">'T5'!I48</f>
        <v>0</v>
      </c>
      <c r="H53" s="58">
        <f ca="1">AVERAGE(B53:F53)</f>
        <v>0</v>
      </c>
      <c r="I53" s="58">
        <f ca="1">STDEV(B53:F53)</f>
        <v>0</v>
      </c>
      <c r="J53" s="58">
        <f ca="1">I53/SQRT(5)</f>
        <v>0</v>
      </c>
      <c r="L53" s="133"/>
    </row>
    <row r="54" spans="1:12" x14ac:dyDescent="0.25">
      <c r="A54" s="128" t="s">
        <v>181</v>
      </c>
      <c r="B54" s="58">
        <f ca="1">'T1'!I49</f>
        <v>0.2</v>
      </c>
      <c r="C54" s="58">
        <f ca="1">'T2'!I49</f>
        <v>0.2</v>
      </c>
      <c r="D54" s="58">
        <f ca="1">'T3'!I49</f>
        <v>0</v>
      </c>
      <c r="E54" s="58">
        <f ca="1">'T4'!I49</f>
        <v>0</v>
      </c>
      <c r="F54" s="58">
        <f ca="1">'T5'!I49</f>
        <v>0.2</v>
      </c>
      <c r="H54" s="58">
        <f ca="1">AVERAGE(B54:F54)</f>
        <v>0.12000000000000002</v>
      </c>
      <c r="I54" s="58">
        <f ca="1">STDEV(B54:F54)</f>
        <v>0.10954451150103323</v>
      </c>
      <c r="J54" s="58">
        <f ca="1">I54/SQRT(5)</f>
        <v>4.8989794855663564E-2</v>
      </c>
      <c r="L54" s="133"/>
    </row>
    <row r="55" spans="1:12" x14ac:dyDescent="0.25">
      <c r="A55" s="128" t="s">
        <v>182</v>
      </c>
      <c r="B55" s="58">
        <f ca="1">'T1'!I50</f>
        <v>0</v>
      </c>
      <c r="C55" s="58">
        <f ca="1">'T2'!I50</f>
        <v>0</v>
      </c>
      <c r="D55" s="58">
        <f ca="1">'T3'!I50</f>
        <v>0</v>
      </c>
      <c r="E55" s="58">
        <f ca="1">'T4'!I50</f>
        <v>0</v>
      </c>
      <c r="F55" s="58">
        <f ca="1">'T5'!I50</f>
        <v>0</v>
      </c>
      <c r="H55" s="58">
        <f ca="1">AVERAGE(B55:F55)</f>
        <v>0</v>
      </c>
      <c r="I55" s="58">
        <f ca="1">STDEV(B55:F55)</f>
        <v>0</v>
      </c>
      <c r="J55" s="58">
        <f ca="1">I55/SQRT(5)</f>
        <v>0</v>
      </c>
      <c r="L55" s="133"/>
    </row>
    <row r="56" spans="1:12" x14ac:dyDescent="0.25">
      <c r="A56" s="128" t="s">
        <v>184</v>
      </c>
      <c r="B56" s="58">
        <f ca="1">'T1'!I51</f>
        <v>0</v>
      </c>
      <c r="C56" s="58">
        <f ca="1">'T2'!I51</f>
        <v>0</v>
      </c>
      <c r="D56" s="58">
        <f ca="1">'T3'!I51</f>
        <v>0.2</v>
      </c>
      <c r="E56" s="58">
        <f ca="1">'T4'!I51</f>
        <v>0</v>
      </c>
      <c r="F56" s="58">
        <f ca="1">'T5'!I51</f>
        <v>0</v>
      </c>
      <c r="H56" s="58">
        <f ca="1">AVERAGE(B56:F56)</f>
        <v>0.04</v>
      </c>
      <c r="I56" s="58">
        <f ca="1">STDEV(B56:F56)</f>
        <v>8.9442719099991602E-2</v>
      </c>
      <c r="J56" s="58">
        <f ca="1">I56/SQRT(5)</f>
        <v>4.0000000000000008E-2</v>
      </c>
      <c r="L56" s="133"/>
    </row>
    <row r="57" spans="1:12" x14ac:dyDescent="0.25">
      <c r="A57" s="128" t="s">
        <v>186</v>
      </c>
      <c r="B57" s="58">
        <f ca="1">'T1'!I52</f>
        <v>0</v>
      </c>
      <c r="C57" s="58">
        <f ca="1">'T2'!I52</f>
        <v>0</v>
      </c>
      <c r="D57" s="58">
        <f ca="1">'T3'!I52</f>
        <v>0</v>
      </c>
      <c r="E57" s="58">
        <f ca="1">'T4'!I52</f>
        <v>0</v>
      </c>
      <c r="F57" s="58">
        <f ca="1">'T5'!I52</f>
        <v>0</v>
      </c>
      <c r="H57" s="58">
        <f ca="1">AVERAGE(B57:F57)</f>
        <v>0</v>
      </c>
      <c r="I57" s="58">
        <f ca="1">STDEV(B57:F57)</f>
        <v>0</v>
      </c>
      <c r="J57" s="58">
        <f ca="1">I57/SQRT(5)</f>
        <v>0</v>
      </c>
      <c r="L57" s="133"/>
    </row>
    <row r="58" spans="1:12" x14ac:dyDescent="0.25">
      <c r="A58" s="128" t="s">
        <v>188</v>
      </c>
      <c r="B58" s="58">
        <f ca="1">'T1'!I53</f>
        <v>0</v>
      </c>
      <c r="C58" s="58">
        <f ca="1">'T2'!I53</f>
        <v>0</v>
      </c>
      <c r="D58" s="58">
        <f ca="1">'T3'!I53</f>
        <v>0</v>
      </c>
      <c r="E58" s="58">
        <f ca="1">'T4'!I53</f>
        <v>0</v>
      </c>
      <c r="F58" s="58">
        <f ca="1">'T5'!I53</f>
        <v>0</v>
      </c>
      <c r="H58" s="58">
        <f ca="1">AVERAGE(B58:F58)</f>
        <v>0</v>
      </c>
      <c r="I58" s="58">
        <f ca="1">STDEV(B58:F58)</f>
        <v>0</v>
      </c>
      <c r="J58" s="58">
        <f ca="1">I58/SQRT(5)</f>
        <v>0</v>
      </c>
      <c r="L58" s="133"/>
    </row>
    <row r="59" spans="1:12" x14ac:dyDescent="0.25">
      <c r="A59" s="128" t="s">
        <v>190</v>
      </c>
      <c r="B59" s="58">
        <f ca="1">'T1'!I54</f>
        <v>0</v>
      </c>
      <c r="C59" s="58">
        <f ca="1">'T2'!I54</f>
        <v>0</v>
      </c>
      <c r="D59" s="58">
        <f ca="1">'T3'!I54</f>
        <v>0</v>
      </c>
      <c r="E59" s="58">
        <f ca="1">'T4'!I54</f>
        <v>0</v>
      </c>
      <c r="F59" s="58">
        <f ca="1">'T5'!I54</f>
        <v>0</v>
      </c>
      <c r="H59" s="58">
        <f ca="1">AVERAGE(B59:F59)</f>
        <v>0</v>
      </c>
      <c r="I59" s="58">
        <f ca="1">STDEV(B59:F59)</f>
        <v>0</v>
      </c>
      <c r="J59" s="58">
        <f ca="1">I59/SQRT(5)</f>
        <v>0</v>
      </c>
      <c r="L59" s="133"/>
    </row>
    <row r="60" spans="1:12" x14ac:dyDescent="0.25">
      <c r="A60" s="128" t="s">
        <v>192</v>
      </c>
      <c r="B60" s="58">
        <f ca="1">'T1'!I55</f>
        <v>0</v>
      </c>
      <c r="C60" s="58">
        <f ca="1">'T2'!I55</f>
        <v>0</v>
      </c>
      <c r="D60" s="58">
        <f ca="1">'T3'!I55</f>
        <v>0</v>
      </c>
      <c r="E60" s="58">
        <f ca="1">'T4'!I55</f>
        <v>0</v>
      </c>
      <c r="F60" s="58">
        <f ca="1">'T5'!I55</f>
        <v>0</v>
      </c>
      <c r="H60" s="58">
        <f ca="1">AVERAGE(B60:F60)</f>
        <v>0</v>
      </c>
      <c r="I60" s="58">
        <f ca="1">STDEV(B60:F60)</f>
        <v>0</v>
      </c>
      <c r="J60" s="58">
        <f ca="1">I60/SQRT(5)</f>
        <v>0</v>
      </c>
      <c r="L60" s="133"/>
    </row>
    <row r="61" spans="1:12" x14ac:dyDescent="0.25">
      <c r="A61" s="128" t="s">
        <v>194</v>
      </c>
      <c r="B61" s="58">
        <f ca="1">'T1'!I56</f>
        <v>3.4000000000000004</v>
      </c>
      <c r="C61" s="58">
        <f ca="1">'T2'!I56</f>
        <v>3.2</v>
      </c>
      <c r="D61" s="58">
        <f ca="1">'T3'!I56</f>
        <v>1</v>
      </c>
      <c r="E61" s="58">
        <f ca="1">'T4'!I56</f>
        <v>0.6</v>
      </c>
      <c r="F61" s="58">
        <f ca="1">'T5'!I56</f>
        <v>0</v>
      </c>
      <c r="H61" s="58">
        <f ca="1">AVERAGE(B61:F61)</f>
        <v>1.6400000000000001</v>
      </c>
      <c r="I61" s="58">
        <f ca="1">STDEV(B61:F61)</f>
        <v>1.5582040944625963</v>
      </c>
      <c r="J61" s="58">
        <f ca="1">I61/SQRT(5)</f>
        <v>0.69685005560737379</v>
      </c>
      <c r="L61" s="133"/>
    </row>
    <row r="62" spans="1:12" x14ac:dyDescent="0.25">
      <c r="A62" s="128" t="s">
        <v>195</v>
      </c>
      <c r="B62" s="58">
        <f ca="1">'T1'!I57</f>
        <v>0</v>
      </c>
      <c r="C62" s="58">
        <f ca="1">'T2'!I57</f>
        <v>0</v>
      </c>
      <c r="D62" s="58">
        <f ca="1">'T3'!I57</f>
        <v>0</v>
      </c>
      <c r="E62" s="58">
        <f ca="1">'T4'!I57</f>
        <v>0</v>
      </c>
      <c r="F62" s="58">
        <f ca="1">'T5'!I57</f>
        <v>0</v>
      </c>
      <c r="H62" s="58">
        <f ca="1">AVERAGE(B62:F62)</f>
        <v>0</v>
      </c>
      <c r="I62" s="58">
        <f ca="1">STDEV(B62:F62)</f>
        <v>0</v>
      </c>
      <c r="J62" s="58">
        <f ca="1">I62/SQRT(5)</f>
        <v>0</v>
      </c>
      <c r="L62" s="133"/>
    </row>
    <row r="63" spans="1:12" x14ac:dyDescent="0.25">
      <c r="A63" s="128" t="s">
        <v>197</v>
      </c>
      <c r="B63" s="58">
        <f ca="1">'T1'!I58</f>
        <v>0</v>
      </c>
      <c r="C63" s="58">
        <f ca="1">'T2'!I58</f>
        <v>0</v>
      </c>
      <c r="D63" s="58">
        <f ca="1">'T3'!I58</f>
        <v>0</v>
      </c>
      <c r="E63" s="58">
        <f ca="1">'T4'!I58</f>
        <v>0</v>
      </c>
      <c r="F63" s="58">
        <f ca="1">'T5'!I58</f>
        <v>0</v>
      </c>
      <c r="H63" s="58">
        <f ca="1">AVERAGE(B63:F63)</f>
        <v>0</v>
      </c>
      <c r="I63" s="58">
        <f ca="1">STDEV(B63:F63)</f>
        <v>0</v>
      </c>
      <c r="J63" s="58">
        <f ca="1">I63/SQRT(5)</f>
        <v>0</v>
      </c>
      <c r="L63" s="133"/>
    </row>
    <row r="64" spans="1:12" x14ac:dyDescent="0.25">
      <c r="A64" s="128" t="s">
        <v>199</v>
      </c>
      <c r="B64" s="58">
        <f ca="1">'T1'!I59</f>
        <v>0</v>
      </c>
      <c r="C64" s="58">
        <f ca="1">'T2'!I59</f>
        <v>0.6</v>
      </c>
      <c r="D64" s="58">
        <f ca="1">'T3'!I59</f>
        <v>0</v>
      </c>
      <c r="E64" s="58">
        <f ca="1">'T4'!I59</f>
        <v>0</v>
      </c>
      <c r="F64" s="58">
        <f ca="1">'T5'!I59</f>
        <v>0</v>
      </c>
      <c r="H64" s="58">
        <f ca="1">AVERAGE(B64:F64)</f>
        <v>0.12</v>
      </c>
      <c r="I64" s="58">
        <f ca="1">STDEV(B64:F64)</f>
        <v>0.26832815729997478</v>
      </c>
      <c r="J64" s="58">
        <f ca="1">I64/SQRT(5)</f>
        <v>0.12</v>
      </c>
      <c r="L64" s="133"/>
    </row>
    <row r="65" spans="1:12" x14ac:dyDescent="0.25">
      <c r="A65" s="128" t="s">
        <v>201</v>
      </c>
      <c r="B65" s="58">
        <f ca="1">'T1'!I60</f>
        <v>0</v>
      </c>
      <c r="C65" s="58">
        <f ca="1">'T2'!I60</f>
        <v>0</v>
      </c>
      <c r="D65" s="58">
        <f ca="1">'T3'!I60</f>
        <v>0</v>
      </c>
      <c r="E65" s="58">
        <f ca="1">'T4'!I60</f>
        <v>0</v>
      </c>
      <c r="F65" s="58">
        <f ca="1">'T5'!I60</f>
        <v>0</v>
      </c>
      <c r="H65" s="58">
        <f ca="1">AVERAGE(B65:F65)</f>
        <v>0</v>
      </c>
      <c r="I65" s="58">
        <f ca="1">STDEV(B65:F65)</f>
        <v>0</v>
      </c>
      <c r="J65" s="58">
        <f ca="1">I65/SQRT(5)</f>
        <v>0</v>
      </c>
      <c r="L65" s="133"/>
    </row>
    <row r="66" spans="1:12" x14ac:dyDescent="0.25">
      <c r="A66" s="128" t="s">
        <v>203</v>
      </c>
      <c r="B66" s="58">
        <f ca="1">'T1'!I61</f>
        <v>0</v>
      </c>
      <c r="C66" s="58">
        <f ca="1">'T2'!I61</f>
        <v>0</v>
      </c>
      <c r="D66" s="58">
        <f ca="1">'T3'!I61</f>
        <v>0</v>
      </c>
      <c r="E66" s="58">
        <f ca="1">'T4'!I61</f>
        <v>0</v>
      </c>
      <c r="F66" s="58">
        <f ca="1">'T5'!I61</f>
        <v>0</v>
      </c>
      <c r="H66" s="58">
        <f ca="1">AVERAGE(B66:F66)</f>
        <v>0</v>
      </c>
      <c r="I66" s="58">
        <f ca="1">STDEV(B66:F66)</f>
        <v>0</v>
      </c>
      <c r="J66" s="58">
        <f ca="1">I66/SQRT(5)</f>
        <v>0</v>
      </c>
      <c r="L66" s="133"/>
    </row>
    <row r="67" spans="1:12" x14ac:dyDescent="0.25">
      <c r="A67" s="128" t="s">
        <v>205</v>
      </c>
      <c r="B67" s="58">
        <f ca="1">'T1'!I62</f>
        <v>0</v>
      </c>
      <c r="C67" s="58">
        <f ca="1">'T2'!I62</f>
        <v>0</v>
      </c>
      <c r="D67" s="58">
        <f ca="1">'T3'!I62</f>
        <v>0</v>
      </c>
      <c r="E67" s="58">
        <f ca="1">'T4'!I62</f>
        <v>0</v>
      </c>
      <c r="F67" s="58">
        <f ca="1">'T5'!I62</f>
        <v>0</v>
      </c>
      <c r="H67" s="58">
        <f ca="1">AVERAGE(B67:F67)</f>
        <v>0</v>
      </c>
      <c r="I67" s="58">
        <f ca="1">STDEV(B67:F67)</f>
        <v>0</v>
      </c>
      <c r="J67" s="58">
        <f ca="1">I67/SQRT(5)</f>
        <v>0</v>
      </c>
      <c r="L67" s="133"/>
    </row>
    <row r="68" spans="1:12" x14ac:dyDescent="0.25">
      <c r="A68" s="128" t="s">
        <v>207</v>
      </c>
      <c r="B68" s="58">
        <f ca="1">'T1'!I63</f>
        <v>0.2</v>
      </c>
      <c r="C68" s="58">
        <f ca="1">'T2'!I63</f>
        <v>0</v>
      </c>
      <c r="D68" s="58">
        <f ca="1">'T3'!I63</f>
        <v>0</v>
      </c>
      <c r="E68" s="58">
        <f ca="1">'T4'!I63</f>
        <v>0</v>
      </c>
      <c r="F68" s="58">
        <f ca="1">'T5'!I63</f>
        <v>0</v>
      </c>
      <c r="H68" s="58">
        <f ca="1">AVERAGE(B68:F68)</f>
        <v>0.04</v>
      </c>
      <c r="I68" s="58">
        <f ca="1">STDEV(B68:F68)</f>
        <v>8.9442719099991602E-2</v>
      </c>
      <c r="J68" s="58">
        <f ca="1">I68/SQRT(5)</f>
        <v>4.0000000000000008E-2</v>
      </c>
      <c r="L68" s="133"/>
    </row>
    <row r="69" spans="1:12" x14ac:dyDescent="0.25">
      <c r="A69" s="128" t="s">
        <v>208</v>
      </c>
      <c r="B69" s="58">
        <f ca="1">'T1'!I64</f>
        <v>0</v>
      </c>
      <c r="C69" s="58">
        <f ca="1">'T2'!I64</f>
        <v>0</v>
      </c>
      <c r="D69" s="58">
        <f ca="1">'T3'!I64</f>
        <v>0</v>
      </c>
      <c r="E69" s="58">
        <f ca="1">'T4'!I64</f>
        <v>0</v>
      </c>
      <c r="F69" s="58">
        <f ca="1">'T5'!I64</f>
        <v>0</v>
      </c>
      <c r="H69" s="58">
        <f ca="1">AVERAGE(B69:F69)</f>
        <v>0</v>
      </c>
      <c r="I69" s="58">
        <f ca="1">STDEV(B69:F69)</f>
        <v>0</v>
      </c>
      <c r="J69" s="58">
        <f ca="1">I69/SQRT(5)</f>
        <v>0</v>
      </c>
      <c r="L69" s="133"/>
    </row>
    <row r="70" spans="1:12" x14ac:dyDescent="0.25">
      <c r="A70" s="128" t="s">
        <v>210</v>
      </c>
      <c r="B70" s="58">
        <f ca="1">'T1'!I65</f>
        <v>0</v>
      </c>
      <c r="C70" s="58">
        <f ca="1">'T2'!I65</f>
        <v>0.2</v>
      </c>
      <c r="D70" s="58">
        <f ca="1">'T3'!I65</f>
        <v>0.2</v>
      </c>
      <c r="E70" s="58">
        <f ca="1">'T4'!I65</f>
        <v>0</v>
      </c>
      <c r="F70" s="58">
        <f ca="1">'T5'!I65</f>
        <v>0</v>
      </c>
      <c r="H70" s="58">
        <f ca="1">AVERAGE(B70:F70)</f>
        <v>0.08</v>
      </c>
      <c r="I70" s="58">
        <f ca="1">STDEV(B70:F70)</f>
        <v>0.10954451150103323</v>
      </c>
      <c r="J70" s="58">
        <f ca="1">I70/SQRT(5)</f>
        <v>4.8989794855663564E-2</v>
      </c>
      <c r="L70" s="133"/>
    </row>
    <row r="71" spans="1:12" x14ac:dyDescent="0.25">
      <c r="A71" s="128" t="s">
        <v>212</v>
      </c>
      <c r="B71" s="58">
        <f ca="1">'T1'!I66</f>
        <v>0</v>
      </c>
      <c r="C71" s="58">
        <f ca="1">'T2'!I66</f>
        <v>0</v>
      </c>
      <c r="D71" s="58">
        <f ca="1">'T3'!I66</f>
        <v>0</v>
      </c>
      <c r="E71" s="58">
        <f ca="1">'T4'!I66</f>
        <v>0</v>
      </c>
      <c r="F71" s="58">
        <f ca="1">'T5'!I66</f>
        <v>0</v>
      </c>
      <c r="H71" s="58">
        <f ca="1">AVERAGE(B71:F71)</f>
        <v>0</v>
      </c>
      <c r="I71" s="58">
        <f ca="1">STDEV(B71:F71)</f>
        <v>0</v>
      </c>
      <c r="J71" s="58">
        <f ca="1">I71/SQRT(5)</f>
        <v>0</v>
      </c>
      <c r="L71" s="133"/>
    </row>
    <row r="72" spans="1:12" x14ac:dyDescent="0.25">
      <c r="A72" s="128" t="s">
        <v>214</v>
      </c>
      <c r="B72" s="58">
        <f ca="1">'T1'!I67</f>
        <v>0.2</v>
      </c>
      <c r="C72" s="58">
        <f ca="1">'T2'!I67</f>
        <v>0</v>
      </c>
      <c r="D72" s="58">
        <f ca="1">'T3'!I67</f>
        <v>0.2</v>
      </c>
      <c r="E72" s="58">
        <f ca="1">'T4'!I67</f>
        <v>0.2</v>
      </c>
      <c r="F72" s="58">
        <f ca="1">'T5'!I67</f>
        <v>0</v>
      </c>
      <c r="H72" s="58">
        <f ca="1">AVERAGE(B72:F72)</f>
        <v>0.12000000000000002</v>
      </c>
      <c r="I72" s="58">
        <f ca="1">STDEV(B72:F72)</f>
        <v>0.10954451150103323</v>
      </c>
      <c r="J72" s="58">
        <f ca="1">I72/SQRT(5)</f>
        <v>4.8989794855663564E-2</v>
      </c>
      <c r="L72" s="133"/>
    </row>
    <row r="73" spans="1:12" x14ac:dyDescent="0.25">
      <c r="A73" s="128" t="s">
        <v>215</v>
      </c>
      <c r="B73" s="58">
        <f ca="1">'T1'!I68</f>
        <v>0.6</v>
      </c>
      <c r="C73" s="58">
        <f ca="1">'T2'!I68</f>
        <v>0.4</v>
      </c>
      <c r="D73" s="58">
        <f ca="1">'T3'!I68</f>
        <v>1.4000000000000001</v>
      </c>
      <c r="E73" s="58">
        <f ca="1">'T4'!I68</f>
        <v>0.6</v>
      </c>
      <c r="F73" s="58">
        <f ca="1">'T5'!I68</f>
        <v>0.2</v>
      </c>
      <c r="H73" s="58">
        <f ca="1">AVERAGE(B73:F73)</f>
        <v>0.64000000000000012</v>
      </c>
      <c r="I73" s="58">
        <f ca="1">STDEV(B73:F73)</f>
        <v>0.45607017003965505</v>
      </c>
      <c r="J73" s="58">
        <f ca="1">I73/SQRT(5)</f>
        <v>0.20396078054371133</v>
      </c>
      <c r="L73" s="133"/>
    </row>
    <row r="74" spans="1:12" x14ac:dyDescent="0.25">
      <c r="A74" s="128" t="s">
        <v>216</v>
      </c>
      <c r="B74" s="58">
        <f ca="1">'T1'!I69</f>
        <v>0</v>
      </c>
      <c r="C74" s="58">
        <f ca="1">'T2'!I69</f>
        <v>0</v>
      </c>
      <c r="D74" s="58">
        <f ca="1">'T3'!I69</f>
        <v>0</v>
      </c>
      <c r="E74" s="58">
        <f ca="1">'T4'!I69</f>
        <v>0</v>
      </c>
      <c r="F74" s="58">
        <f ca="1">'T5'!I69</f>
        <v>0</v>
      </c>
      <c r="H74" s="58">
        <f ca="1">AVERAGE(B74:F74)</f>
        <v>0</v>
      </c>
      <c r="I74" s="58">
        <f ca="1">STDEV(B74:F74)</f>
        <v>0</v>
      </c>
      <c r="J74" s="58">
        <f ca="1">I74/SQRT(5)</f>
        <v>0</v>
      </c>
      <c r="L74" s="133"/>
    </row>
    <row r="75" spans="1:12" x14ac:dyDescent="0.25">
      <c r="A75" s="128" t="s">
        <v>218</v>
      </c>
      <c r="B75" s="58">
        <f ca="1">'T1'!I70</f>
        <v>0.2</v>
      </c>
      <c r="C75" s="58">
        <f ca="1">'T2'!I70</f>
        <v>0</v>
      </c>
      <c r="D75" s="58">
        <f ca="1">'T3'!I70</f>
        <v>0</v>
      </c>
      <c r="E75" s="58">
        <f ca="1">'T4'!I70</f>
        <v>0</v>
      </c>
      <c r="F75" s="58">
        <f ca="1">'T5'!I70</f>
        <v>0.2</v>
      </c>
      <c r="H75" s="58">
        <f ca="1">AVERAGE(B75:F75)</f>
        <v>0.08</v>
      </c>
      <c r="I75" s="58">
        <f ca="1">STDEV(B75:F75)</f>
        <v>0.10954451150103323</v>
      </c>
      <c r="J75" s="58">
        <f ca="1">I75/SQRT(5)</f>
        <v>4.8989794855663564E-2</v>
      </c>
      <c r="L75" s="133"/>
    </row>
    <row r="76" spans="1:12" x14ac:dyDescent="0.25">
      <c r="A76" s="128" t="s">
        <v>219</v>
      </c>
      <c r="B76" s="58">
        <f ca="1">'T1'!I71</f>
        <v>1.2</v>
      </c>
      <c r="C76" s="58">
        <f ca="1">'T2'!I71</f>
        <v>2.8000000000000003</v>
      </c>
      <c r="D76" s="58">
        <f ca="1">'T3'!I71</f>
        <v>1.4000000000000001</v>
      </c>
      <c r="E76" s="58">
        <f ca="1">'T4'!I71</f>
        <v>1.4000000000000001</v>
      </c>
      <c r="F76" s="58">
        <f ca="1">'T5'!I71</f>
        <v>2.8000000000000003</v>
      </c>
      <c r="H76" s="58">
        <f ca="1">AVERAGE(B76:F76)</f>
        <v>1.9200000000000004</v>
      </c>
      <c r="I76" s="58">
        <f ca="1">STDEV(B76:F76)</f>
        <v>0.80746516952745406</v>
      </c>
      <c r="J76" s="58">
        <f ca="1">I76/SQRT(5)</f>
        <v>0.36110940170535577</v>
      </c>
      <c r="L76" s="133"/>
    </row>
    <row r="77" spans="1:12" x14ac:dyDescent="0.25">
      <c r="A77" s="128" t="s">
        <v>220</v>
      </c>
      <c r="B77" s="58">
        <f ca="1">'T1'!I72</f>
        <v>0</v>
      </c>
      <c r="C77" s="58">
        <f ca="1">'T2'!I72</f>
        <v>0</v>
      </c>
      <c r="D77" s="58">
        <f ca="1">'T3'!I72</f>
        <v>0</v>
      </c>
      <c r="E77" s="58">
        <f ca="1">'T4'!I72</f>
        <v>0</v>
      </c>
      <c r="F77" s="58">
        <f ca="1">'T5'!I72</f>
        <v>0</v>
      </c>
      <c r="H77" s="58">
        <f ca="1">AVERAGE(B77:F77)</f>
        <v>0</v>
      </c>
      <c r="I77" s="58">
        <f ca="1">STDEV(B77:F77)</f>
        <v>0</v>
      </c>
      <c r="J77" s="58">
        <f ca="1">I77/SQRT(5)</f>
        <v>0</v>
      </c>
      <c r="L77" s="133"/>
    </row>
    <row r="78" spans="1:12" x14ac:dyDescent="0.25">
      <c r="A78" s="128" t="s">
        <v>222</v>
      </c>
      <c r="B78" s="58">
        <f ca="1">'T1'!I73</f>
        <v>0.6</v>
      </c>
      <c r="C78" s="58">
        <f ca="1">'T2'!I73</f>
        <v>0.6</v>
      </c>
      <c r="D78" s="58">
        <f ca="1">'T3'!I73</f>
        <v>0.4</v>
      </c>
      <c r="E78" s="58">
        <f ca="1">'T4'!I73</f>
        <v>0.4</v>
      </c>
      <c r="F78" s="58">
        <f ca="1">'T5'!I73</f>
        <v>0.8</v>
      </c>
      <c r="H78" s="58">
        <f ca="1">AVERAGE(B78:F78)</f>
        <v>0.55999999999999994</v>
      </c>
      <c r="I78" s="58">
        <f ca="1">STDEV(B78:F78)</f>
        <v>0.16733200530681536</v>
      </c>
      <c r="J78" s="58">
        <f ca="1">I78/SQRT(5)</f>
        <v>7.483314773547893E-2</v>
      </c>
      <c r="L78" s="133"/>
    </row>
    <row r="79" spans="1:12" x14ac:dyDescent="0.25">
      <c r="A79" s="128" t="s">
        <v>223</v>
      </c>
      <c r="B79" s="58">
        <f ca="1">'T1'!I74</f>
        <v>0</v>
      </c>
      <c r="C79" s="58">
        <f ca="1">'T2'!I74</f>
        <v>0</v>
      </c>
      <c r="D79" s="58">
        <f ca="1">'T3'!I74</f>
        <v>0</v>
      </c>
      <c r="E79" s="58">
        <f ca="1">'T4'!I74</f>
        <v>0.2</v>
      </c>
      <c r="F79" s="58">
        <f ca="1">'T5'!I74</f>
        <v>0.2</v>
      </c>
      <c r="H79" s="58">
        <f ca="1">AVERAGE(B79:F79)</f>
        <v>0.08</v>
      </c>
      <c r="I79" s="58">
        <f ca="1">STDEV(B79:F79)</f>
        <v>0.10954451150103323</v>
      </c>
      <c r="J79" s="58">
        <f ca="1">I79/SQRT(5)</f>
        <v>4.8989794855663564E-2</v>
      </c>
      <c r="L79" s="133"/>
    </row>
    <row r="80" spans="1:12" x14ac:dyDescent="0.25">
      <c r="A80" s="128" t="s">
        <v>225</v>
      </c>
      <c r="B80" s="58">
        <f ca="1">'T1'!I75</f>
        <v>0</v>
      </c>
      <c r="C80" s="58">
        <f ca="1">'T2'!I75</f>
        <v>0</v>
      </c>
      <c r="D80" s="58">
        <f ca="1">'T3'!I75</f>
        <v>0</v>
      </c>
      <c r="E80" s="58">
        <f ca="1">'T4'!I75</f>
        <v>0</v>
      </c>
      <c r="F80" s="58">
        <f ca="1">'T5'!I75</f>
        <v>0</v>
      </c>
      <c r="H80" s="58">
        <f ca="1">AVERAGE(B80:F80)</f>
        <v>0</v>
      </c>
      <c r="I80" s="58">
        <f ca="1">STDEV(B80:F80)</f>
        <v>0</v>
      </c>
      <c r="J80" s="58">
        <f ca="1">I80/SQRT(5)</f>
        <v>0</v>
      </c>
      <c r="L80" s="133"/>
    </row>
    <row r="81" spans="1:12" x14ac:dyDescent="0.25">
      <c r="A81" s="128" t="s">
        <v>227</v>
      </c>
      <c r="B81" s="58">
        <f ca="1">'T1'!I76</f>
        <v>0</v>
      </c>
      <c r="C81" s="58">
        <f ca="1">'T2'!I76</f>
        <v>0</v>
      </c>
      <c r="D81" s="58">
        <f ca="1">'T3'!I76</f>
        <v>0</v>
      </c>
      <c r="E81" s="58">
        <f ca="1">'T4'!I76</f>
        <v>0</v>
      </c>
      <c r="F81" s="58">
        <f ca="1">'T5'!I76</f>
        <v>0</v>
      </c>
      <c r="H81" s="58">
        <f ca="1">AVERAGE(B81:F81)</f>
        <v>0</v>
      </c>
      <c r="I81" s="58">
        <f ca="1">STDEV(B81:F81)</f>
        <v>0</v>
      </c>
      <c r="J81" s="58">
        <f ca="1">I81/SQRT(5)</f>
        <v>0</v>
      </c>
      <c r="L81" s="133"/>
    </row>
    <row r="82" spans="1:12" x14ac:dyDescent="0.25">
      <c r="A82" s="128" t="s">
        <v>229</v>
      </c>
      <c r="B82" s="58">
        <f ca="1">'T1'!I77</f>
        <v>0</v>
      </c>
      <c r="C82" s="58">
        <f ca="1">'T2'!I77</f>
        <v>0</v>
      </c>
      <c r="D82" s="58">
        <f ca="1">'T3'!I77</f>
        <v>0</v>
      </c>
      <c r="E82" s="58">
        <f ca="1">'T4'!I77</f>
        <v>0</v>
      </c>
      <c r="F82" s="58">
        <f ca="1">'T5'!I77</f>
        <v>0</v>
      </c>
      <c r="H82" s="58">
        <f ca="1">AVERAGE(B82:F82)</f>
        <v>0</v>
      </c>
      <c r="I82" s="58">
        <f ca="1">STDEV(B82:F82)</f>
        <v>0</v>
      </c>
      <c r="J82" s="58">
        <f ca="1">I82/SQRT(5)</f>
        <v>0</v>
      </c>
      <c r="L82" s="133"/>
    </row>
    <row r="83" spans="1:12" x14ac:dyDescent="0.25">
      <c r="A83" s="128" t="s">
        <v>231</v>
      </c>
      <c r="B83" s="58">
        <f ca="1">'T1'!I78</f>
        <v>0</v>
      </c>
      <c r="C83" s="58">
        <f ca="1">'T2'!I78</f>
        <v>0</v>
      </c>
      <c r="D83" s="58">
        <f ca="1">'T3'!I78</f>
        <v>0</v>
      </c>
      <c r="E83" s="58">
        <f ca="1">'T4'!I78</f>
        <v>0</v>
      </c>
      <c r="F83" s="58">
        <f ca="1">'T5'!I78</f>
        <v>0</v>
      </c>
      <c r="H83" s="58">
        <f ca="1">AVERAGE(B83:F83)</f>
        <v>0</v>
      </c>
      <c r="I83" s="58">
        <f ca="1">STDEV(B83:F83)</f>
        <v>0</v>
      </c>
      <c r="J83" s="58">
        <f ca="1">I83/SQRT(5)</f>
        <v>0</v>
      </c>
      <c r="L83" s="133"/>
    </row>
    <row r="84" spans="1:12" x14ac:dyDescent="0.25">
      <c r="A84" s="128" t="s">
        <v>233</v>
      </c>
      <c r="B84" s="58">
        <f ca="1">'T1'!I79</f>
        <v>0</v>
      </c>
      <c r="C84" s="58">
        <f ca="1">'T2'!I79</f>
        <v>0</v>
      </c>
      <c r="D84" s="58">
        <f ca="1">'T3'!I79</f>
        <v>0</v>
      </c>
      <c r="E84" s="58">
        <f ca="1">'T4'!I79</f>
        <v>0</v>
      </c>
      <c r="F84" s="58">
        <f ca="1">'T5'!I79</f>
        <v>0</v>
      </c>
      <c r="H84" s="58">
        <f ca="1">AVERAGE(B84:F84)</f>
        <v>0</v>
      </c>
      <c r="I84" s="58">
        <f ca="1">STDEV(B84:F84)</f>
        <v>0</v>
      </c>
      <c r="J84" s="58">
        <f ca="1">I84/SQRT(5)</f>
        <v>0</v>
      </c>
      <c r="L84" s="133"/>
    </row>
    <row r="85" spans="1:12" x14ac:dyDescent="0.25">
      <c r="A85" s="128" t="s">
        <v>235</v>
      </c>
      <c r="B85" s="58">
        <f ca="1">'T1'!I80</f>
        <v>0</v>
      </c>
      <c r="C85" s="58">
        <f ca="1">'T2'!I80</f>
        <v>0</v>
      </c>
      <c r="D85" s="58">
        <f ca="1">'T3'!I80</f>
        <v>0</v>
      </c>
      <c r="E85" s="58">
        <f ca="1">'T4'!I80</f>
        <v>0</v>
      </c>
      <c r="F85" s="58">
        <f ca="1">'T5'!I80</f>
        <v>0</v>
      </c>
      <c r="H85" s="58">
        <f ca="1">AVERAGE(B85:F85)</f>
        <v>0</v>
      </c>
      <c r="I85" s="58">
        <f ca="1">STDEV(B85:F85)</f>
        <v>0</v>
      </c>
      <c r="J85" s="58">
        <f ca="1">I85/SQRT(5)</f>
        <v>0</v>
      </c>
      <c r="L85" s="133"/>
    </row>
    <row r="86" spans="1:12" x14ac:dyDescent="0.25">
      <c r="A86" s="128" t="s">
        <v>237</v>
      </c>
      <c r="B86" s="58">
        <f ca="1">'T1'!I81</f>
        <v>0</v>
      </c>
      <c r="C86" s="58">
        <f ca="1">'T2'!I81</f>
        <v>0</v>
      </c>
      <c r="D86" s="58">
        <f ca="1">'T3'!I81</f>
        <v>0</v>
      </c>
      <c r="E86" s="58">
        <f ca="1">'T4'!I81</f>
        <v>0</v>
      </c>
      <c r="F86" s="58">
        <f ca="1">'T5'!I81</f>
        <v>0</v>
      </c>
      <c r="H86" s="58">
        <f ca="1">AVERAGE(B86:F86)</f>
        <v>0</v>
      </c>
      <c r="I86" s="58">
        <f ca="1">STDEV(B86:F86)</f>
        <v>0</v>
      </c>
      <c r="J86" s="58">
        <f ca="1">I86/SQRT(5)</f>
        <v>0</v>
      </c>
      <c r="L86" s="133"/>
    </row>
    <row r="87" spans="1:12" x14ac:dyDescent="0.25">
      <c r="A87" s="128" t="s">
        <v>239</v>
      </c>
      <c r="B87" s="58">
        <f ca="1">'T1'!I82</f>
        <v>0</v>
      </c>
      <c r="C87" s="58">
        <f ca="1">'T2'!I82</f>
        <v>0</v>
      </c>
      <c r="D87" s="58">
        <f ca="1">'T3'!I82</f>
        <v>0</v>
      </c>
      <c r="E87" s="58">
        <f ca="1">'T4'!I82</f>
        <v>0</v>
      </c>
      <c r="F87" s="58">
        <f ca="1">'T5'!I82</f>
        <v>0</v>
      </c>
      <c r="H87" s="58">
        <f ca="1">AVERAGE(B87:F87)</f>
        <v>0</v>
      </c>
      <c r="I87" s="58">
        <f ca="1">STDEV(B87:F87)</f>
        <v>0</v>
      </c>
      <c r="J87" s="58">
        <f ca="1">I87/SQRT(5)</f>
        <v>0</v>
      </c>
      <c r="L87" s="133"/>
    </row>
    <row r="88" spans="1:12" x14ac:dyDescent="0.25">
      <c r="A88" s="128" t="s">
        <v>241</v>
      </c>
      <c r="B88" s="58">
        <f ca="1">'T1'!I83</f>
        <v>0</v>
      </c>
      <c r="C88" s="58">
        <f ca="1">'T2'!I83</f>
        <v>0</v>
      </c>
      <c r="D88" s="58">
        <f ca="1">'T3'!I83</f>
        <v>0</v>
      </c>
      <c r="E88" s="58">
        <f ca="1">'T4'!I83</f>
        <v>0</v>
      </c>
      <c r="F88" s="58">
        <f ca="1">'T5'!I83</f>
        <v>0</v>
      </c>
      <c r="H88" s="58">
        <f ca="1">AVERAGE(B88:F88)</f>
        <v>0</v>
      </c>
      <c r="I88" s="58">
        <f ca="1">STDEV(B88:F88)</f>
        <v>0</v>
      </c>
      <c r="J88" s="58">
        <f ca="1">I88/SQRT(5)</f>
        <v>0</v>
      </c>
      <c r="L88" s="133"/>
    </row>
    <row r="89" spans="1:12" x14ac:dyDescent="0.25">
      <c r="A89" s="128" t="s">
        <v>243</v>
      </c>
      <c r="B89" s="58">
        <f ca="1">'T1'!I84</f>
        <v>0</v>
      </c>
      <c r="C89" s="58">
        <f ca="1">'T2'!I84</f>
        <v>0</v>
      </c>
      <c r="D89" s="58">
        <f ca="1">'T3'!I84</f>
        <v>0</v>
      </c>
      <c r="E89" s="58">
        <f ca="1">'T4'!I84</f>
        <v>0</v>
      </c>
      <c r="F89" s="58">
        <f ca="1">'T5'!I84</f>
        <v>0</v>
      </c>
      <c r="H89" s="58">
        <f ca="1">AVERAGE(B89:F89)</f>
        <v>0</v>
      </c>
      <c r="I89" s="58">
        <f ca="1">STDEV(B89:F89)</f>
        <v>0</v>
      </c>
      <c r="J89" s="58">
        <f ca="1">I89/SQRT(5)</f>
        <v>0</v>
      </c>
      <c r="L89" s="133"/>
    </row>
    <row r="90" spans="1:12" x14ac:dyDescent="0.25">
      <c r="A90" s="128" t="s">
        <v>245</v>
      </c>
      <c r="B90" s="58">
        <f ca="1">'T1'!I85</f>
        <v>0</v>
      </c>
      <c r="C90" s="58">
        <f ca="1">'T2'!I85</f>
        <v>0</v>
      </c>
      <c r="D90" s="58">
        <f ca="1">'T3'!I85</f>
        <v>0</v>
      </c>
      <c r="E90" s="58">
        <f ca="1">'T4'!I85</f>
        <v>0</v>
      </c>
      <c r="F90" s="58">
        <f ca="1">'T5'!I85</f>
        <v>0</v>
      </c>
      <c r="H90" s="58">
        <f ca="1">AVERAGE(B90:F90)</f>
        <v>0</v>
      </c>
      <c r="I90" s="58">
        <f ca="1">STDEV(B90:F90)</f>
        <v>0</v>
      </c>
      <c r="J90" s="58">
        <f ca="1">I90/SQRT(5)</f>
        <v>0</v>
      </c>
      <c r="L90" s="133"/>
    </row>
    <row r="91" spans="1:12" x14ac:dyDescent="0.25">
      <c r="A91" s="128" t="s">
        <v>247</v>
      </c>
      <c r="B91" s="58">
        <f ca="1">'T1'!I86</f>
        <v>0</v>
      </c>
      <c r="C91" s="58">
        <f ca="1">'T2'!I86</f>
        <v>0</v>
      </c>
      <c r="D91" s="58">
        <f ca="1">'T3'!I86</f>
        <v>0</v>
      </c>
      <c r="E91" s="58">
        <f ca="1">'T4'!I86</f>
        <v>0</v>
      </c>
      <c r="F91" s="58">
        <f ca="1">'T5'!I86</f>
        <v>0</v>
      </c>
      <c r="H91" s="58">
        <f ca="1">AVERAGE(B91:F91)</f>
        <v>0</v>
      </c>
      <c r="I91" s="58">
        <f ca="1">STDEV(B91:F91)</f>
        <v>0</v>
      </c>
      <c r="J91" s="58">
        <f ca="1">I91/SQRT(5)</f>
        <v>0</v>
      </c>
      <c r="L91" s="133"/>
    </row>
    <row r="92" spans="1:12" x14ac:dyDescent="0.25">
      <c r="A92" s="128" t="s">
        <v>249</v>
      </c>
      <c r="B92" s="58">
        <f ca="1">'T1'!I87</f>
        <v>0</v>
      </c>
      <c r="C92" s="58">
        <f ca="1">'T2'!I87</f>
        <v>0</v>
      </c>
      <c r="D92" s="58">
        <f ca="1">'T3'!I87</f>
        <v>0</v>
      </c>
      <c r="E92" s="58">
        <f ca="1">'T4'!I87</f>
        <v>0</v>
      </c>
      <c r="F92" s="58">
        <f ca="1">'T5'!I87</f>
        <v>0</v>
      </c>
      <c r="H92" s="58">
        <f ca="1">AVERAGE(B92:F92)</f>
        <v>0</v>
      </c>
      <c r="I92" s="58">
        <f ca="1">STDEV(B92:F92)</f>
        <v>0</v>
      </c>
      <c r="J92" s="58">
        <f ca="1">I92/SQRT(5)</f>
        <v>0</v>
      </c>
      <c r="L92" s="133"/>
    </row>
    <row r="93" spans="1:12" x14ac:dyDescent="0.25">
      <c r="A93" s="128" t="s">
        <v>251</v>
      </c>
      <c r="B93" s="58">
        <f ca="1">'T1'!I88</f>
        <v>0</v>
      </c>
      <c r="C93" s="58">
        <f ca="1">'T2'!I88</f>
        <v>0</v>
      </c>
      <c r="D93" s="58">
        <f ca="1">'T3'!I88</f>
        <v>0</v>
      </c>
      <c r="E93" s="58">
        <f ca="1">'T4'!I88</f>
        <v>0</v>
      </c>
      <c r="F93" s="58">
        <f ca="1">'T5'!I88</f>
        <v>0</v>
      </c>
      <c r="H93" s="58">
        <f ca="1">AVERAGE(B93:F93)</f>
        <v>0</v>
      </c>
      <c r="I93" s="58">
        <f ca="1">STDEV(B93:F93)</f>
        <v>0</v>
      </c>
      <c r="J93" s="58">
        <f ca="1">I93/SQRT(5)</f>
        <v>0</v>
      </c>
      <c r="L93" s="133"/>
    </row>
    <row r="94" spans="1:12" x14ac:dyDescent="0.25">
      <c r="A94" s="129" t="s">
        <v>377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135"/>
    </row>
    <row r="95" spans="1:12" x14ac:dyDescent="0.25">
      <c r="A95" s="128" t="s">
        <v>253</v>
      </c>
      <c r="B95" s="58">
        <f ca="1">'T1'!I90</f>
        <v>40</v>
      </c>
      <c r="C95" s="58">
        <f ca="1">'T2'!I90</f>
        <v>40.6</v>
      </c>
      <c r="D95" s="58">
        <f ca="1">'T3'!I90</f>
        <v>44.6</v>
      </c>
      <c r="E95" s="58">
        <f ca="1">'T4'!I90</f>
        <v>53</v>
      </c>
      <c r="F95" s="58">
        <f ca="1">'T5'!I90</f>
        <v>56.399999999999991</v>
      </c>
      <c r="H95" s="58">
        <f ca="1">AVERAGE(B95:F95)</f>
        <v>46.919999999999995</v>
      </c>
      <c r="I95" s="58">
        <f ca="1">STDEV(B95:F95)</f>
        <v>7.4170074828060288</v>
      </c>
      <c r="J95" s="58">
        <f ca="1">I95/SQRT(5)</f>
        <v>3.3169865842357766</v>
      </c>
      <c r="L95" s="133"/>
    </row>
    <row r="96" spans="1:12" x14ac:dyDescent="0.25">
      <c r="A96" s="128" t="s">
        <v>254</v>
      </c>
      <c r="B96" s="58">
        <f ca="1">'T1'!I91</f>
        <v>4.2</v>
      </c>
      <c r="C96" s="58">
        <f ca="1">'T2'!I91</f>
        <v>4.8</v>
      </c>
      <c r="D96" s="58">
        <f ca="1">'T3'!I91</f>
        <v>5.6000000000000005</v>
      </c>
      <c r="E96" s="58">
        <f ca="1">'T4'!I91</f>
        <v>6</v>
      </c>
      <c r="F96" s="58">
        <f ca="1">'T5'!I91</f>
        <v>3</v>
      </c>
      <c r="H96" s="58">
        <f ca="1">AVERAGE(B96:F96)</f>
        <v>4.7200000000000006</v>
      </c>
      <c r="I96" s="58">
        <f ca="1">STDEV(B96:F96)</f>
        <v>1.1882760622010355</v>
      </c>
      <c r="J96" s="58">
        <f ca="1">I96/SQRT(5)</f>
        <v>0.53141321022345678</v>
      </c>
      <c r="L96" s="133"/>
    </row>
    <row r="97" spans="1:12" x14ac:dyDescent="0.25">
      <c r="A97" s="128" t="s">
        <v>255</v>
      </c>
      <c r="B97" s="58">
        <f ca="1">'T1'!I92</f>
        <v>0.2</v>
      </c>
      <c r="C97" s="58">
        <f ca="1">'T2'!I92</f>
        <v>0</v>
      </c>
      <c r="D97" s="58">
        <f ca="1">'T3'!I92</f>
        <v>0.4</v>
      </c>
      <c r="E97" s="58">
        <f ca="1">'T4'!I92</f>
        <v>0</v>
      </c>
      <c r="F97" s="58">
        <f ca="1">'T5'!I92</f>
        <v>0</v>
      </c>
      <c r="H97" s="58">
        <f ca="1">AVERAGE(B97:F97)</f>
        <v>0.12000000000000002</v>
      </c>
      <c r="I97" s="58">
        <f ca="1">STDEV(B97:F97)</f>
        <v>0.17888543819998318</v>
      </c>
      <c r="J97" s="58">
        <f ca="1">I97/SQRT(5)</f>
        <v>0.08</v>
      </c>
      <c r="L97" s="133"/>
    </row>
    <row r="98" spans="1:12" x14ac:dyDescent="0.25">
      <c r="A98" s="128" t="s">
        <v>256</v>
      </c>
      <c r="B98" s="58">
        <f ca="1">'T1'!I93</f>
        <v>0.6</v>
      </c>
      <c r="C98" s="58">
        <f ca="1">'T2'!I93</f>
        <v>0</v>
      </c>
      <c r="D98" s="58">
        <f ca="1">'T3'!I93</f>
        <v>0.2</v>
      </c>
      <c r="E98" s="58">
        <f ca="1">'T4'!I93</f>
        <v>0</v>
      </c>
      <c r="F98" s="58">
        <f ca="1">'T5'!I93</f>
        <v>0.2</v>
      </c>
      <c r="H98" s="58">
        <f ca="1">AVERAGE(B98:F98)</f>
        <v>0.2</v>
      </c>
      <c r="I98" s="58">
        <f ca="1">STDEV(B98:F98)</f>
        <v>0.24494897427831783</v>
      </c>
      <c r="J98" s="58">
        <f ca="1">I98/SQRT(5)</f>
        <v>0.10954451150103323</v>
      </c>
      <c r="L98" s="133"/>
    </row>
    <row r="99" spans="1:12" x14ac:dyDescent="0.25">
      <c r="A99" s="128" t="s">
        <v>257</v>
      </c>
      <c r="B99" s="58">
        <f ca="1">'T1'!I94</f>
        <v>0</v>
      </c>
      <c r="C99" s="58">
        <f ca="1">'T2'!I94</f>
        <v>0</v>
      </c>
      <c r="D99" s="58">
        <f ca="1">'T3'!I94</f>
        <v>0</v>
      </c>
      <c r="E99" s="58">
        <f ca="1">'T4'!I94</f>
        <v>0</v>
      </c>
      <c r="F99" s="58">
        <f ca="1">'T5'!I94</f>
        <v>0</v>
      </c>
      <c r="H99" s="58">
        <f ca="1">AVERAGE(B99:F99)</f>
        <v>0</v>
      </c>
      <c r="I99" s="58">
        <f ca="1">STDEV(B99:F99)</f>
        <v>0</v>
      </c>
      <c r="J99" s="58">
        <f ca="1">I99/SQRT(5)</f>
        <v>0</v>
      </c>
      <c r="L99" s="133"/>
    </row>
    <row r="100" spans="1:12" x14ac:dyDescent="0.25">
      <c r="A100" s="129" t="s">
        <v>378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135"/>
    </row>
    <row r="101" spans="1:12" x14ac:dyDescent="0.25">
      <c r="A101" s="128" t="s">
        <v>259</v>
      </c>
      <c r="B101" s="58">
        <f ca="1">'T1'!I96</f>
        <v>0</v>
      </c>
      <c r="C101" s="58">
        <f ca="1">'T2'!I96</f>
        <v>0</v>
      </c>
      <c r="D101" s="58">
        <f ca="1">'T3'!I96</f>
        <v>0</v>
      </c>
      <c r="E101" s="58">
        <f ca="1">'T4'!I96</f>
        <v>0</v>
      </c>
      <c r="F101" s="58">
        <f ca="1">'T5'!I96</f>
        <v>0</v>
      </c>
      <c r="H101" s="58">
        <f ca="1">AVERAGE(B101:F101)</f>
        <v>0</v>
      </c>
      <c r="I101" s="58">
        <f ca="1">STDEV(B101:F101)</f>
        <v>0</v>
      </c>
      <c r="J101" s="58">
        <f ca="1">I101/SQRT(5)</f>
        <v>0</v>
      </c>
      <c r="L101" s="133"/>
    </row>
    <row r="102" spans="1:12" x14ac:dyDescent="0.25">
      <c r="A102" s="128" t="s">
        <v>261</v>
      </c>
      <c r="B102" s="58">
        <f ca="1">'T1'!I97</f>
        <v>0</v>
      </c>
      <c r="C102" s="58">
        <f ca="1">'T2'!I97</f>
        <v>0.2</v>
      </c>
      <c r="D102" s="58">
        <f ca="1">'T3'!I97</f>
        <v>0.2</v>
      </c>
      <c r="E102" s="58">
        <f ca="1">'T4'!I97</f>
        <v>0.4</v>
      </c>
      <c r="F102" s="58">
        <f ca="1">'T5'!I97</f>
        <v>0.8</v>
      </c>
      <c r="H102" s="58">
        <f ca="1">AVERAGE(B102:F102)</f>
        <v>0.32</v>
      </c>
      <c r="I102" s="58">
        <f ca="1">STDEV(B102:F102)</f>
        <v>0.30331501776206204</v>
      </c>
      <c r="J102" s="58">
        <f ca="1">I102/SQRT(5)</f>
        <v>0.13564659966250536</v>
      </c>
      <c r="L102" s="133"/>
    </row>
    <row r="103" spans="1:12" x14ac:dyDescent="0.25">
      <c r="A103" s="128" t="s">
        <v>263</v>
      </c>
      <c r="B103" s="58">
        <f ca="1">'T1'!I98</f>
        <v>0</v>
      </c>
      <c r="C103" s="58">
        <f ca="1">'T2'!I98</f>
        <v>0.2</v>
      </c>
      <c r="D103" s="58">
        <f ca="1">'T3'!I98</f>
        <v>0</v>
      </c>
      <c r="E103" s="58">
        <f ca="1">'T4'!I98</f>
        <v>0</v>
      </c>
      <c r="F103" s="58">
        <f ca="1">'T5'!I98</f>
        <v>0</v>
      </c>
      <c r="H103" s="58">
        <f ca="1">AVERAGE(B103:F103)</f>
        <v>0.04</v>
      </c>
      <c r="I103" s="58">
        <f ca="1">STDEV(B103:F103)</f>
        <v>8.9442719099991602E-2</v>
      </c>
      <c r="J103" s="58">
        <f ca="1">I103/SQRT(5)</f>
        <v>4.0000000000000008E-2</v>
      </c>
      <c r="L103" s="133"/>
    </row>
    <row r="104" spans="1:12" x14ac:dyDescent="0.25">
      <c r="A104" s="128" t="s">
        <v>265</v>
      </c>
      <c r="B104" s="58">
        <f ca="1">'T1'!I99</f>
        <v>0</v>
      </c>
      <c r="C104" s="58">
        <f ca="1">'T2'!I99</f>
        <v>0</v>
      </c>
      <c r="D104" s="58">
        <f ca="1">'T3'!I99</f>
        <v>0</v>
      </c>
      <c r="E104" s="58">
        <f ca="1">'T4'!I99</f>
        <v>0</v>
      </c>
      <c r="F104" s="58">
        <f ca="1">'T5'!I99</f>
        <v>0</v>
      </c>
      <c r="H104" s="58">
        <f ca="1">AVERAGE(B104:F104)</f>
        <v>0</v>
      </c>
      <c r="I104" s="58">
        <f ca="1">STDEV(B104:F104)</f>
        <v>0</v>
      </c>
      <c r="J104" s="58">
        <f ca="1">I104/SQRT(5)</f>
        <v>0</v>
      </c>
      <c r="L104" s="133"/>
    </row>
    <row r="105" spans="1:12" x14ac:dyDescent="0.25">
      <c r="A105" s="128" t="s">
        <v>267</v>
      </c>
      <c r="B105" s="58">
        <f ca="1">'T1'!I100</f>
        <v>0</v>
      </c>
      <c r="C105" s="58">
        <f ca="1">'T2'!I100</f>
        <v>0</v>
      </c>
      <c r="D105" s="58">
        <f ca="1">'T3'!I100</f>
        <v>0</v>
      </c>
      <c r="E105" s="58">
        <f ca="1">'T4'!I100</f>
        <v>0</v>
      </c>
      <c r="F105" s="58">
        <f ca="1">'T5'!I100</f>
        <v>0</v>
      </c>
      <c r="H105" s="58">
        <f ca="1">AVERAGE(B105:F105)</f>
        <v>0</v>
      </c>
      <c r="I105" s="58">
        <f ca="1">STDEV(B105:F105)</f>
        <v>0</v>
      </c>
      <c r="J105" s="58">
        <f ca="1">I105/SQRT(5)</f>
        <v>0</v>
      </c>
      <c r="L105" s="133"/>
    </row>
    <row r="106" spans="1:12" x14ac:dyDescent="0.25">
      <c r="A106" s="129" t="s">
        <v>379</v>
      </c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135"/>
    </row>
    <row r="107" spans="1:12" x14ac:dyDescent="0.25">
      <c r="A107" s="128" t="s">
        <v>269</v>
      </c>
      <c r="B107" s="58">
        <f ca="1">'T1'!I102</f>
        <v>0</v>
      </c>
      <c r="C107" s="58">
        <f ca="1">'T2'!I102</f>
        <v>0</v>
      </c>
      <c r="D107" s="58">
        <f ca="1">'T3'!I102</f>
        <v>0</v>
      </c>
      <c r="E107" s="58">
        <f ca="1">'T4'!I102</f>
        <v>0</v>
      </c>
      <c r="F107" s="58">
        <f ca="1">'T5'!I102</f>
        <v>0</v>
      </c>
      <c r="H107" s="58">
        <f ca="1">AVERAGE(B107:F107)</f>
        <v>0</v>
      </c>
      <c r="I107" s="58">
        <f ca="1">STDEV(B107:F107)</f>
        <v>0</v>
      </c>
      <c r="J107" s="58">
        <f ca="1">I107/SQRT(5)</f>
        <v>0</v>
      </c>
      <c r="L107" s="133"/>
    </row>
    <row r="108" spans="1:12" x14ac:dyDescent="0.25">
      <c r="A108" s="128" t="s">
        <v>271</v>
      </c>
      <c r="B108" s="58">
        <f ca="1">'T1'!I103</f>
        <v>0</v>
      </c>
      <c r="C108" s="58">
        <f ca="1">'T2'!I103</f>
        <v>0</v>
      </c>
      <c r="D108" s="58">
        <f ca="1">'T3'!I103</f>
        <v>0</v>
      </c>
      <c r="E108" s="58">
        <f ca="1">'T4'!I103</f>
        <v>0</v>
      </c>
      <c r="F108" s="58">
        <f ca="1">'T5'!I103</f>
        <v>0</v>
      </c>
      <c r="H108" s="58">
        <f ca="1">AVERAGE(B108:F108)</f>
        <v>0</v>
      </c>
      <c r="I108" s="58">
        <f ca="1">STDEV(B108:F108)</f>
        <v>0</v>
      </c>
      <c r="J108" s="58">
        <f ca="1">I108/SQRT(5)</f>
        <v>0</v>
      </c>
      <c r="L108" s="133"/>
    </row>
    <row r="109" spans="1:12" x14ac:dyDescent="0.25">
      <c r="A109" s="128" t="s">
        <v>273</v>
      </c>
      <c r="B109" s="58">
        <f ca="1">'T1'!I104</f>
        <v>12.8</v>
      </c>
      <c r="C109" s="58">
        <f ca="1">'T2'!I104</f>
        <v>16.600000000000001</v>
      </c>
      <c r="D109" s="58">
        <f ca="1">'T3'!I104</f>
        <v>16</v>
      </c>
      <c r="E109" s="58">
        <f ca="1">'T4'!I104</f>
        <v>14.000000000000002</v>
      </c>
      <c r="F109" s="58">
        <f ca="1">'T5'!I104</f>
        <v>15</v>
      </c>
      <c r="H109" s="58">
        <f ca="1">AVERAGE(B109:F109)</f>
        <v>14.88</v>
      </c>
      <c r="I109" s="58">
        <f ca="1">STDEV(B109:F109)</f>
        <v>1.527088733505686</v>
      </c>
      <c r="J109" s="58">
        <f ca="1">I109/SQRT(5)</f>
        <v>0.68293484315855491</v>
      </c>
      <c r="L109" s="133"/>
    </row>
    <row r="110" spans="1:12" x14ac:dyDescent="0.25">
      <c r="A110" s="128" t="s">
        <v>274</v>
      </c>
      <c r="B110" s="58">
        <f ca="1">'T1'!I105</f>
        <v>0</v>
      </c>
      <c r="C110" s="58">
        <f ca="1">'T2'!I105</f>
        <v>0</v>
      </c>
      <c r="D110" s="58">
        <f ca="1">'T3'!I105</f>
        <v>0</v>
      </c>
      <c r="E110" s="58">
        <f ca="1">'T4'!I105</f>
        <v>0</v>
      </c>
      <c r="F110" s="58">
        <f ca="1">'T5'!I105</f>
        <v>0</v>
      </c>
      <c r="H110" s="58">
        <f ca="1">AVERAGE(B110:F110)</f>
        <v>0</v>
      </c>
      <c r="I110" s="58">
        <f ca="1">STDEV(B110:F110)</f>
        <v>0</v>
      </c>
      <c r="J110" s="58">
        <f ca="1">I110/SQRT(5)</f>
        <v>0</v>
      </c>
      <c r="L110" s="133"/>
    </row>
    <row r="111" spans="1:12" x14ac:dyDescent="0.25">
      <c r="A111" s="129" t="s">
        <v>380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135"/>
    </row>
    <row r="112" spans="1:12" x14ac:dyDescent="0.25">
      <c r="A112" s="128" t="s">
        <v>276</v>
      </c>
      <c r="B112" s="58">
        <f ca="1">'T1'!I107</f>
        <v>20.8</v>
      </c>
      <c r="C112" s="58">
        <f ca="1">'T2'!I107</f>
        <v>12.8</v>
      </c>
      <c r="D112" s="58">
        <f ca="1">'T3'!I107</f>
        <v>12.2</v>
      </c>
      <c r="E112" s="58">
        <f ca="1">'T4'!I107</f>
        <v>11.200000000000001</v>
      </c>
      <c r="F112" s="58">
        <f ca="1">'T5'!I107</f>
        <v>10</v>
      </c>
      <c r="H112" s="58">
        <f ca="1">AVERAGE(B112:F112)</f>
        <v>13.4</v>
      </c>
      <c r="I112" s="58">
        <f ca="1">STDEV(B112:F112)</f>
        <v>4.2708313008125254</v>
      </c>
      <c r="J112" s="58">
        <f ca="1">I112/SQRT(5)</f>
        <v>1.9099738218101319</v>
      </c>
      <c r="L112" s="133"/>
    </row>
    <row r="113" spans="1:12" x14ac:dyDescent="0.25">
      <c r="A113" s="129" t="s">
        <v>381</v>
      </c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135"/>
    </row>
    <row r="114" spans="1:12" x14ac:dyDescent="0.25">
      <c r="A114" s="128" t="s">
        <v>277</v>
      </c>
      <c r="B114" s="58">
        <f ca="1">'T1'!I109</f>
        <v>0</v>
      </c>
      <c r="C114" s="58">
        <f ca="1">'T2'!I109</f>
        <v>0</v>
      </c>
      <c r="D114" s="58">
        <f ca="1">'T3'!I109</f>
        <v>0</v>
      </c>
      <c r="E114" s="58">
        <f ca="1">'T4'!I109</f>
        <v>0</v>
      </c>
      <c r="F114" s="58">
        <f ca="1">'T5'!I109</f>
        <v>0</v>
      </c>
      <c r="H114" s="58">
        <f ca="1">AVERAGE(B114:F114)</f>
        <v>0</v>
      </c>
      <c r="I114" s="58">
        <f ca="1">STDEV(B114:F114)</f>
        <v>0</v>
      </c>
      <c r="J114" s="58">
        <f ca="1">I114/SQRT(5)</f>
        <v>0</v>
      </c>
      <c r="L114" s="133"/>
    </row>
    <row r="115" spans="1:12" x14ac:dyDescent="0.25">
      <c r="A115" s="128" t="s">
        <v>279</v>
      </c>
      <c r="B115" s="58">
        <f ca="1">'T1'!I110</f>
        <v>0</v>
      </c>
      <c r="C115" s="58">
        <f ca="1">'T2'!I110</f>
        <v>0</v>
      </c>
      <c r="D115" s="58">
        <f ca="1">'T3'!I110</f>
        <v>0</v>
      </c>
      <c r="E115" s="58">
        <f ca="1">'T4'!I110</f>
        <v>0</v>
      </c>
      <c r="F115" s="58">
        <f ca="1">'T5'!I110</f>
        <v>0</v>
      </c>
      <c r="H115" s="58">
        <f ca="1">AVERAGE(B115:F115)</f>
        <v>0</v>
      </c>
      <c r="I115" s="58">
        <f ca="1">STDEV(B115:F115)</f>
        <v>0</v>
      </c>
      <c r="J115" s="58">
        <f ca="1">I115/SQRT(5)</f>
        <v>0</v>
      </c>
      <c r="L115" s="133"/>
    </row>
    <row r="116" spans="1:12" x14ac:dyDescent="0.25">
      <c r="A116" s="128" t="s">
        <v>281</v>
      </c>
      <c r="B116" s="58">
        <f ca="1">'T1'!I111</f>
        <v>0</v>
      </c>
      <c r="C116" s="58">
        <f ca="1">'T2'!I111</f>
        <v>0</v>
      </c>
      <c r="D116" s="58">
        <f ca="1">'T3'!I111</f>
        <v>0</v>
      </c>
      <c r="E116" s="58">
        <f ca="1">'T4'!I111</f>
        <v>0</v>
      </c>
      <c r="F116" s="58">
        <f ca="1">'T5'!I111</f>
        <v>0</v>
      </c>
      <c r="H116" s="58">
        <f ca="1">AVERAGE(B116:F116)</f>
        <v>0</v>
      </c>
      <c r="I116" s="58">
        <f ca="1">STDEV(B116:F116)</f>
        <v>0</v>
      </c>
      <c r="J116" s="58">
        <f ca="1">I116/SQRT(5)</f>
        <v>0</v>
      </c>
      <c r="L116" s="133"/>
    </row>
    <row r="117" spans="1:12" x14ac:dyDescent="0.25">
      <c r="A117" s="128" t="s">
        <v>283</v>
      </c>
      <c r="B117" s="58">
        <f ca="1">'T1'!I112</f>
        <v>0</v>
      </c>
      <c r="C117" s="58">
        <f ca="1">'T2'!I112</f>
        <v>0</v>
      </c>
      <c r="D117" s="58">
        <f ca="1">'T3'!I112</f>
        <v>0</v>
      </c>
      <c r="E117" s="58">
        <f ca="1">'T4'!I112</f>
        <v>0</v>
      </c>
      <c r="F117" s="58">
        <f ca="1">'T5'!I112</f>
        <v>0</v>
      </c>
      <c r="H117" s="58">
        <f ca="1">AVERAGE(B117:F117)</f>
        <v>0</v>
      </c>
      <c r="I117" s="58">
        <f ca="1">STDEV(B117:F117)</f>
        <v>0</v>
      </c>
      <c r="J117" s="58">
        <f ca="1">I117/SQRT(5)</f>
        <v>0</v>
      </c>
      <c r="L117" s="133"/>
    </row>
    <row r="118" spans="1:12" x14ac:dyDescent="0.25">
      <c r="A118" s="128" t="s">
        <v>285</v>
      </c>
      <c r="B118" s="58">
        <f ca="1">'T1'!I113</f>
        <v>0</v>
      </c>
      <c r="C118" s="58">
        <f ca="1">'T2'!I113</f>
        <v>0</v>
      </c>
      <c r="D118" s="58">
        <f ca="1">'T3'!I113</f>
        <v>0</v>
      </c>
      <c r="E118" s="58">
        <f ca="1">'T4'!I113</f>
        <v>0</v>
      </c>
      <c r="F118" s="58">
        <f ca="1">'T5'!I113</f>
        <v>0</v>
      </c>
      <c r="H118" s="58">
        <f ca="1">AVERAGE(B118:F118)</f>
        <v>0</v>
      </c>
      <c r="I118" s="58">
        <f ca="1">STDEV(B118:F118)</f>
        <v>0</v>
      </c>
      <c r="J118" s="58">
        <f ca="1">I118/SQRT(5)</f>
        <v>0</v>
      </c>
      <c r="L118" s="133"/>
    </row>
    <row r="119" spans="1:12" x14ac:dyDescent="0.25">
      <c r="A119" s="128" t="s">
        <v>287</v>
      </c>
      <c r="B119" s="58">
        <f ca="1">'T1'!I114</f>
        <v>0.2</v>
      </c>
      <c r="C119" s="58">
        <f ca="1">'T2'!I114</f>
        <v>0</v>
      </c>
      <c r="D119" s="58">
        <f ca="1">'T3'!I114</f>
        <v>0.8</v>
      </c>
      <c r="E119" s="58">
        <f ca="1">'T4'!I114</f>
        <v>0.2</v>
      </c>
      <c r="F119" s="58">
        <f ca="1">'T5'!I114</f>
        <v>0</v>
      </c>
      <c r="H119" s="58">
        <f ca="1">AVERAGE(B119:F119)</f>
        <v>0.24</v>
      </c>
      <c r="I119" s="58">
        <f ca="1">STDEV(B119:F119)</f>
        <v>0.32863353450309973</v>
      </c>
      <c r="J119" s="58">
        <f ca="1">I119/SQRT(5)</f>
        <v>0.14696938456699071</v>
      </c>
      <c r="L119" s="133"/>
    </row>
    <row r="120" spans="1:12" x14ac:dyDescent="0.25">
      <c r="A120" s="128" t="s">
        <v>288</v>
      </c>
      <c r="B120" s="58">
        <f ca="1">'T1'!I115</f>
        <v>0</v>
      </c>
      <c r="C120" s="58">
        <f ca="1">'T2'!I115</f>
        <v>0</v>
      </c>
      <c r="D120" s="58">
        <f ca="1">'T3'!I115</f>
        <v>0</v>
      </c>
      <c r="E120" s="58">
        <f ca="1">'T4'!I115</f>
        <v>0</v>
      </c>
      <c r="F120" s="58">
        <f ca="1">'T5'!I115</f>
        <v>0</v>
      </c>
      <c r="H120" s="58">
        <f ca="1">AVERAGE(B120:F120)</f>
        <v>0</v>
      </c>
      <c r="I120" s="58">
        <f ca="1">STDEV(B120:F120)</f>
        <v>0</v>
      </c>
      <c r="J120" s="58">
        <f ca="1">I120/SQRT(5)</f>
        <v>0</v>
      </c>
      <c r="L120" s="133"/>
    </row>
    <row r="121" spans="1:12" x14ac:dyDescent="0.25">
      <c r="A121" s="128" t="s">
        <v>290</v>
      </c>
      <c r="B121" s="58">
        <f ca="1">'T1'!I116</f>
        <v>0.8</v>
      </c>
      <c r="C121" s="58">
        <f ca="1">'T2'!I116</f>
        <v>0.6</v>
      </c>
      <c r="D121" s="58">
        <f ca="1">'T3'!I116</f>
        <v>0.4</v>
      </c>
      <c r="E121" s="58">
        <f ca="1">'T4'!I116</f>
        <v>0.4</v>
      </c>
      <c r="F121" s="58">
        <f ca="1">'T5'!I116</f>
        <v>0.2</v>
      </c>
      <c r="H121" s="58">
        <f ca="1">AVERAGE(B121:F121)</f>
        <v>0.48</v>
      </c>
      <c r="I121" s="58">
        <f ca="1">STDEV(B121:F121)</f>
        <v>0.22803508501982783</v>
      </c>
      <c r="J121" s="58">
        <f ca="1">I121/SQRT(5)</f>
        <v>0.10198039027185579</v>
      </c>
      <c r="L121" s="133"/>
    </row>
    <row r="122" spans="1:12" x14ac:dyDescent="0.25">
      <c r="A122" s="128" t="s">
        <v>291</v>
      </c>
      <c r="B122" s="58">
        <f ca="1">'T1'!I117</f>
        <v>7.8</v>
      </c>
      <c r="C122" s="58">
        <f ca="1">'T2'!I117</f>
        <v>8.2000000000000011</v>
      </c>
      <c r="D122" s="58">
        <f ca="1">'T3'!I117</f>
        <v>7.1999999999999993</v>
      </c>
      <c r="E122" s="58">
        <f ca="1">'T4'!I117</f>
        <v>6</v>
      </c>
      <c r="F122" s="58">
        <f ca="1">'T5'!I117</f>
        <v>5.4</v>
      </c>
      <c r="H122" s="58">
        <f ca="1">AVERAGE(B122:F122)</f>
        <v>6.92</v>
      </c>
      <c r="I122" s="58">
        <f ca="1">STDEV(B122:F122)</f>
        <v>1.1882760622010355</v>
      </c>
      <c r="J122" s="58">
        <f ca="1">I122/SQRT(5)</f>
        <v>0.53141321022345678</v>
      </c>
      <c r="L122" s="133"/>
    </row>
    <row r="123" spans="1:12" x14ac:dyDescent="0.25">
      <c r="A123" s="128" t="s">
        <v>292</v>
      </c>
      <c r="B123" s="58">
        <f ca="1">'T1'!I118</f>
        <v>0</v>
      </c>
      <c r="C123" s="58">
        <f ca="1">'T2'!I118</f>
        <v>0</v>
      </c>
      <c r="D123" s="58">
        <f ca="1">'T3'!I118</f>
        <v>0</v>
      </c>
      <c r="E123" s="58">
        <f ca="1">'T4'!I118</f>
        <v>0</v>
      </c>
      <c r="F123" s="58">
        <f ca="1">'T5'!I118</f>
        <v>0</v>
      </c>
      <c r="H123" s="58">
        <f ca="1">AVERAGE(B123:F123)</f>
        <v>0</v>
      </c>
      <c r="I123" s="58">
        <f ca="1">STDEV(B123:F123)</f>
        <v>0</v>
      </c>
      <c r="J123" s="58">
        <f ca="1">I123/SQRT(5)</f>
        <v>0</v>
      </c>
      <c r="L123" s="133"/>
    </row>
    <row r="124" spans="1:12" x14ac:dyDescent="0.25">
      <c r="A124" s="129" t="s">
        <v>382</v>
      </c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135"/>
    </row>
    <row r="125" spans="1:12" x14ac:dyDescent="0.25">
      <c r="A125" s="128" t="s">
        <v>294</v>
      </c>
      <c r="B125" s="58">
        <f ca="1">'T1'!I120</f>
        <v>0</v>
      </c>
      <c r="C125" s="58">
        <f ca="1">'T2'!I120</f>
        <v>0</v>
      </c>
      <c r="D125" s="58">
        <f ca="1">'T3'!I120</f>
        <v>0</v>
      </c>
      <c r="E125" s="58">
        <f ca="1">'T4'!I120</f>
        <v>0</v>
      </c>
      <c r="F125" s="58">
        <f ca="1">'T5'!I120</f>
        <v>0</v>
      </c>
      <c r="H125" s="58">
        <f ca="1">AVERAGE(B125:F125)</f>
        <v>0</v>
      </c>
      <c r="I125" s="58">
        <f ca="1">STDEV(B125:F125)</f>
        <v>0</v>
      </c>
      <c r="J125" s="58">
        <f ca="1">I125/SQRT(5)</f>
        <v>0</v>
      </c>
      <c r="L125" s="133"/>
    </row>
    <row r="126" spans="1:12" x14ac:dyDescent="0.25">
      <c r="A126" s="128"/>
      <c r="L126" s="133"/>
    </row>
    <row r="127" spans="1:12" x14ac:dyDescent="0.25">
      <c r="A127" s="125" t="s">
        <v>384</v>
      </c>
      <c r="H127" s="55" t="s">
        <v>539</v>
      </c>
      <c r="I127" s="55" t="s">
        <v>540</v>
      </c>
      <c r="J127" s="55" t="s">
        <v>541</v>
      </c>
      <c r="L127" s="133"/>
    </row>
    <row r="128" spans="1:12" x14ac:dyDescent="0.25">
      <c r="A128" s="127" t="s">
        <v>277</v>
      </c>
      <c r="B128" s="60">
        <f ca="1">'T1'!C26</f>
        <v>0</v>
      </c>
      <c r="C128" s="60">
        <f ca="1">'T2'!C26</f>
        <v>0</v>
      </c>
      <c r="D128" s="60">
        <f ca="1">'T3'!C26</f>
        <v>0</v>
      </c>
      <c r="E128" s="60">
        <f ca="1">'T4'!C26</f>
        <v>0</v>
      </c>
      <c r="F128" s="60">
        <f ca="1">'T5'!C26</f>
        <v>0</v>
      </c>
      <c r="G128" s="59"/>
      <c r="H128" s="60">
        <f ca="1">AVERAGE(B128:F128)</f>
        <v>0</v>
      </c>
      <c r="I128" s="60">
        <f ca="1">STDEV(B128:F128)</f>
        <v>0</v>
      </c>
      <c r="J128" s="60">
        <f ca="1">I128/SQRT(5)</f>
        <v>0</v>
      </c>
      <c r="K128" s="59"/>
      <c r="L128" s="135"/>
    </row>
    <row r="129" spans="1:12" x14ac:dyDescent="0.25">
      <c r="A129" s="128" t="s">
        <v>141</v>
      </c>
      <c r="B129" s="58">
        <f ca="1">'T1'!C27</f>
        <v>0</v>
      </c>
      <c r="C129" s="58">
        <f ca="1">'T2'!C27</f>
        <v>0</v>
      </c>
      <c r="D129" s="58">
        <f ca="1">'T3'!C27</f>
        <v>0.2</v>
      </c>
      <c r="E129" s="58">
        <f ca="1">'T4'!C27</f>
        <v>0</v>
      </c>
      <c r="F129" s="58">
        <f ca="1">'T5'!C27</f>
        <v>0</v>
      </c>
      <c r="H129" s="58">
        <f ca="1">AVERAGE(B129:F129)</f>
        <v>0.04</v>
      </c>
      <c r="I129" s="58">
        <f ca="1">STDEV(B129:F129)</f>
        <v>8.9442719099991602E-2</v>
      </c>
      <c r="J129" s="58">
        <f ca="1">I129/SQRT(5)</f>
        <v>4.0000000000000008E-2</v>
      </c>
      <c r="L129" s="133"/>
    </row>
    <row r="130" spans="1:12" x14ac:dyDescent="0.25">
      <c r="A130" s="127" t="s">
        <v>269</v>
      </c>
      <c r="B130" s="60">
        <f ca="1">'T1'!C28</f>
        <v>0</v>
      </c>
      <c r="C130" s="60">
        <f ca="1">'T2'!C28</f>
        <v>0</v>
      </c>
      <c r="D130" s="60">
        <f ca="1">'T3'!C28</f>
        <v>0</v>
      </c>
      <c r="E130" s="60">
        <f ca="1">'T4'!C28</f>
        <v>0</v>
      </c>
      <c r="F130" s="60">
        <f ca="1">'T5'!C28</f>
        <v>0</v>
      </c>
      <c r="G130" s="59"/>
      <c r="H130" s="60">
        <f ca="1">AVERAGE(B130:F130)</f>
        <v>0</v>
      </c>
      <c r="I130" s="60">
        <f ca="1">STDEV(B130:F130)</f>
        <v>0</v>
      </c>
      <c r="J130" s="60">
        <f ca="1">I130/SQRT(5)</f>
        <v>0</v>
      </c>
      <c r="K130" s="59"/>
      <c r="L130" s="135"/>
    </row>
    <row r="131" spans="1:12" x14ac:dyDescent="0.25">
      <c r="A131" s="128" t="s">
        <v>279</v>
      </c>
      <c r="B131" s="58">
        <f ca="1">'T1'!C29</f>
        <v>0</v>
      </c>
      <c r="C131" s="58">
        <f ca="1">'T2'!C29</f>
        <v>0</v>
      </c>
      <c r="D131" s="58">
        <f ca="1">'T3'!C29</f>
        <v>0</v>
      </c>
      <c r="E131" s="58">
        <f ca="1">'T4'!C29</f>
        <v>0</v>
      </c>
      <c r="F131" s="58">
        <f ca="1">'T5'!C29</f>
        <v>0</v>
      </c>
      <c r="H131" s="58">
        <f ca="1">AVERAGE(B131:F131)</f>
        <v>0</v>
      </c>
      <c r="I131" s="58">
        <f ca="1">STDEV(B131:F131)</f>
        <v>0</v>
      </c>
      <c r="J131" s="58">
        <f ca="1">I131/SQRT(5)</f>
        <v>0</v>
      </c>
      <c r="L131" s="133"/>
    </row>
    <row r="132" spans="1:12" x14ac:dyDescent="0.25">
      <c r="A132" s="127" t="s">
        <v>281</v>
      </c>
      <c r="B132" s="60">
        <f ca="1">'T1'!C30</f>
        <v>0</v>
      </c>
      <c r="C132" s="60">
        <f ca="1">'T2'!C30</f>
        <v>0</v>
      </c>
      <c r="D132" s="60">
        <f ca="1">'T3'!C30</f>
        <v>0</v>
      </c>
      <c r="E132" s="60">
        <f ca="1">'T4'!C30</f>
        <v>0</v>
      </c>
      <c r="F132" s="60">
        <f ca="1">'T5'!C30</f>
        <v>0</v>
      </c>
      <c r="G132" s="59"/>
      <c r="H132" s="60">
        <f ca="1">AVERAGE(B132:F132)</f>
        <v>0</v>
      </c>
      <c r="I132" s="60">
        <f ca="1">STDEV(B132:F132)</f>
        <v>0</v>
      </c>
      <c r="J132" s="60">
        <f ca="1">I132/SQRT(5)</f>
        <v>0</v>
      </c>
      <c r="K132" s="59"/>
      <c r="L132" s="135"/>
    </row>
    <row r="133" spans="1:12" x14ac:dyDescent="0.25">
      <c r="A133" s="128" t="s">
        <v>257</v>
      </c>
      <c r="B133" s="58">
        <f ca="1">'T1'!C31</f>
        <v>0</v>
      </c>
      <c r="C133" s="58">
        <f ca="1">'T2'!C31</f>
        <v>0</v>
      </c>
      <c r="D133" s="58">
        <f ca="1">'T3'!C31</f>
        <v>0</v>
      </c>
      <c r="E133" s="58">
        <f ca="1">'T4'!C31</f>
        <v>0</v>
      </c>
      <c r="F133" s="58">
        <f ca="1">'T5'!C31</f>
        <v>0</v>
      </c>
      <c r="H133" s="58">
        <f ca="1">AVERAGE(B133:F133)</f>
        <v>0</v>
      </c>
      <c r="I133" s="58">
        <f ca="1">STDEV(B133:F133)</f>
        <v>0</v>
      </c>
      <c r="J133" s="58">
        <f ca="1">I133/SQRT(5)</f>
        <v>0</v>
      </c>
      <c r="L133" s="133"/>
    </row>
    <row r="134" spans="1:12" x14ac:dyDescent="0.25">
      <c r="A134" s="127" t="s">
        <v>283</v>
      </c>
      <c r="B134" s="60">
        <f ca="1">'T1'!C32</f>
        <v>0</v>
      </c>
      <c r="C134" s="60">
        <f ca="1">'T2'!C32</f>
        <v>0</v>
      </c>
      <c r="D134" s="60">
        <f ca="1">'T3'!C32</f>
        <v>0</v>
      </c>
      <c r="E134" s="60">
        <f ca="1">'T4'!C32</f>
        <v>0</v>
      </c>
      <c r="F134" s="60">
        <f ca="1">'T5'!C32</f>
        <v>0</v>
      </c>
      <c r="G134" s="59"/>
      <c r="H134" s="60">
        <f ca="1">AVERAGE(B134:F134)</f>
        <v>0</v>
      </c>
      <c r="I134" s="60">
        <f ca="1">STDEV(B134:F134)</f>
        <v>0</v>
      </c>
      <c r="J134" s="60">
        <f ca="1">I134/SQRT(5)</f>
        <v>0</v>
      </c>
      <c r="K134" s="59"/>
      <c r="L134" s="135"/>
    </row>
    <row r="135" spans="1:12" x14ac:dyDescent="0.25">
      <c r="A135" s="128" t="s">
        <v>285</v>
      </c>
      <c r="B135" s="58">
        <f ca="1">'T1'!C33</f>
        <v>0</v>
      </c>
      <c r="C135" s="58">
        <f ca="1">'T2'!C33</f>
        <v>0</v>
      </c>
      <c r="D135" s="58">
        <f ca="1">'T3'!C33</f>
        <v>0</v>
      </c>
      <c r="E135" s="58">
        <f ca="1">'T4'!C33</f>
        <v>0</v>
      </c>
      <c r="F135" s="58">
        <f ca="1">'T5'!C33</f>
        <v>0</v>
      </c>
      <c r="H135" s="58">
        <f ca="1">AVERAGE(B135:F135)</f>
        <v>0</v>
      </c>
      <c r="I135" s="58">
        <f ca="1">STDEV(B135:F135)</f>
        <v>0</v>
      </c>
      <c r="J135" s="58">
        <f ca="1">I135/SQRT(5)</f>
        <v>0</v>
      </c>
      <c r="L135" s="133"/>
    </row>
    <row r="136" spans="1:12" x14ac:dyDescent="0.25">
      <c r="A136" s="127" t="s">
        <v>271</v>
      </c>
      <c r="B136" s="60">
        <f ca="1">'T1'!C34</f>
        <v>0</v>
      </c>
      <c r="C136" s="60">
        <f ca="1">'T2'!C34</f>
        <v>0</v>
      </c>
      <c r="D136" s="60">
        <f ca="1">'T3'!C34</f>
        <v>0</v>
      </c>
      <c r="E136" s="60">
        <f ca="1">'T4'!C34</f>
        <v>0</v>
      </c>
      <c r="F136" s="60">
        <f ca="1">'T5'!C34</f>
        <v>0</v>
      </c>
      <c r="G136" s="59"/>
      <c r="H136" s="60">
        <f ca="1">AVERAGE(B136:F136)</f>
        <v>0</v>
      </c>
      <c r="I136" s="60">
        <f ca="1">STDEV(B136:F136)</f>
        <v>0</v>
      </c>
      <c r="J136" s="60">
        <f ca="1">I136/SQRT(5)</f>
        <v>0</v>
      </c>
      <c r="K136" s="59"/>
      <c r="L136" s="135"/>
    </row>
    <row r="137" spans="1:12" x14ac:dyDescent="0.25">
      <c r="A137" s="128" t="s">
        <v>274</v>
      </c>
      <c r="B137" s="58">
        <f ca="1">'T1'!C35</f>
        <v>0</v>
      </c>
      <c r="C137" s="58">
        <f ca="1">'T2'!C35</f>
        <v>0</v>
      </c>
      <c r="D137" s="58">
        <f ca="1">'T3'!C35</f>
        <v>0</v>
      </c>
      <c r="E137" s="58">
        <f ca="1">'T4'!C35</f>
        <v>0</v>
      </c>
      <c r="F137" s="58">
        <f ca="1">'T5'!C35</f>
        <v>0</v>
      </c>
      <c r="H137" s="58">
        <f ca="1">AVERAGE(B137:F137)</f>
        <v>0</v>
      </c>
      <c r="I137" s="58">
        <f ca="1">STDEV(B137:F137)</f>
        <v>0</v>
      </c>
      <c r="J137" s="58">
        <f ca="1">I137/SQRT(5)</f>
        <v>0</v>
      </c>
      <c r="L137" s="133"/>
    </row>
    <row r="138" spans="1:12" x14ac:dyDescent="0.25">
      <c r="A138" s="127" t="s">
        <v>229</v>
      </c>
      <c r="B138" s="60">
        <f ca="1">'T1'!C36</f>
        <v>0</v>
      </c>
      <c r="C138" s="60">
        <f ca="1">'T2'!C36</f>
        <v>0</v>
      </c>
      <c r="D138" s="60">
        <f ca="1">'T3'!C36</f>
        <v>0</v>
      </c>
      <c r="E138" s="60">
        <f ca="1">'T4'!C36</f>
        <v>0</v>
      </c>
      <c r="F138" s="60">
        <f ca="1">'T5'!C36</f>
        <v>0</v>
      </c>
      <c r="G138" s="59"/>
      <c r="H138" s="60">
        <f ca="1">AVERAGE(B138:F138)</f>
        <v>0</v>
      </c>
      <c r="I138" s="60">
        <f ca="1">STDEV(B138:F138)</f>
        <v>0</v>
      </c>
      <c r="J138" s="60">
        <f ca="1">I138/SQRT(5)</f>
        <v>0</v>
      </c>
      <c r="K138" s="59"/>
      <c r="L138" s="135"/>
    </row>
    <row r="139" spans="1:12" x14ac:dyDescent="0.25">
      <c r="A139" s="128" t="s">
        <v>231</v>
      </c>
      <c r="B139" s="58">
        <f ca="1">'T1'!C37</f>
        <v>0</v>
      </c>
      <c r="C139" s="58">
        <f ca="1">'T2'!C37</f>
        <v>0</v>
      </c>
      <c r="D139" s="58">
        <f ca="1">'T3'!C37</f>
        <v>0</v>
      </c>
      <c r="E139" s="58">
        <f ca="1">'T4'!C37</f>
        <v>0</v>
      </c>
      <c r="F139" s="58">
        <f ca="1">'T5'!C37</f>
        <v>0</v>
      </c>
      <c r="H139" s="58">
        <f ca="1">AVERAGE(B139:F139)</f>
        <v>0</v>
      </c>
      <c r="I139" s="58">
        <f ca="1">STDEV(B139:F139)</f>
        <v>0</v>
      </c>
      <c r="J139" s="58">
        <f ca="1">I139/SQRT(5)</f>
        <v>0</v>
      </c>
      <c r="L139" s="133"/>
    </row>
    <row r="140" spans="1:12" x14ac:dyDescent="0.25">
      <c r="A140" s="127" t="s">
        <v>233</v>
      </c>
      <c r="B140" s="60">
        <f ca="1">'T1'!C38</f>
        <v>0</v>
      </c>
      <c r="C140" s="60">
        <f ca="1">'T2'!C38</f>
        <v>0</v>
      </c>
      <c r="D140" s="60">
        <f ca="1">'T3'!C38</f>
        <v>0</v>
      </c>
      <c r="E140" s="60">
        <f ca="1">'T4'!C38</f>
        <v>0</v>
      </c>
      <c r="F140" s="60">
        <f ca="1">'T5'!C38</f>
        <v>0</v>
      </c>
      <c r="G140" s="59"/>
      <c r="H140" s="60">
        <f ca="1">AVERAGE(B140:F140)</f>
        <v>0</v>
      </c>
      <c r="I140" s="60">
        <f ca="1">STDEV(B140:F140)</f>
        <v>0</v>
      </c>
      <c r="J140" s="60">
        <f ca="1">I140/SQRT(5)</f>
        <v>0</v>
      </c>
      <c r="K140" s="59"/>
      <c r="L140" s="135"/>
    </row>
    <row r="141" spans="1:12" x14ac:dyDescent="0.25">
      <c r="A141" s="128" t="s">
        <v>235</v>
      </c>
      <c r="B141" s="58">
        <f ca="1">'T1'!C39</f>
        <v>0</v>
      </c>
      <c r="C141" s="58">
        <f ca="1">'T2'!C39</f>
        <v>0</v>
      </c>
      <c r="D141" s="58">
        <f ca="1">'T3'!C39</f>
        <v>0</v>
      </c>
      <c r="E141" s="58">
        <f ca="1">'T4'!C39</f>
        <v>0</v>
      </c>
      <c r="F141" s="58">
        <f ca="1">'T5'!C39</f>
        <v>0</v>
      </c>
      <c r="H141" s="58">
        <f ca="1">AVERAGE(B141:F141)</f>
        <v>0</v>
      </c>
      <c r="I141" s="58">
        <f ca="1">STDEV(B141:F141)</f>
        <v>0</v>
      </c>
      <c r="J141" s="58">
        <f ca="1">I141/SQRT(5)</f>
        <v>0</v>
      </c>
      <c r="L141" s="133"/>
    </row>
    <row r="142" spans="1:12" x14ac:dyDescent="0.25">
      <c r="A142" s="127" t="s">
        <v>237</v>
      </c>
      <c r="B142" s="60">
        <f ca="1">'T1'!C40</f>
        <v>0</v>
      </c>
      <c r="C142" s="60">
        <f ca="1">'T2'!C40</f>
        <v>0</v>
      </c>
      <c r="D142" s="60">
        <f ca="1">'T3'!C40</f>
        <v>0</v>
      </c>
      <c r="E142" s="60">
        <f ca="1">'T4'!C40</f>
        <v>0</v>
      </c>
      <c r="F142" s="60">
        <f ca="1">'T5'!C40</f>
        <v>0</v>
      </c>
      <c r="G142" s="59"/>
      <c r="H142" s="60">
        <f ca="1">AVERAGE(B142:F142)</f>
        <v>0</v>
      </c>
      <c r="I142" s="60">
        <f ca="1">STDEV(B142:F142)</f>
        <v>0</v>
      </c>
      <c r="J142" s="60">
        <f ca="1">I142/SQRT(5)</f>
        <v>0</v>
      </c>
      <c r="K142" s="59"/>
      <c r="L142" s="135"/>
    </row>
    <row r="143" spans="1:12" x14ac:dyDescent="0.25">
      <c r="A143" s="128" t="s">
        <v>239</v>
      </c>
      <c r="B143" s="58">
        <f ca="1">'T1'!C41</f>
        <v>0</v>
      </c>
      <c r="C143" s="58">
        <f ca="1">'T2'!C41</f>
        <v>0</v>
      </c>
      <c r="D143" s="58">
        <f ca="1">'T3'!C41</f>
        <v>0</v>
      </c>
      <c r="E143" s="58">
        <f ca="1">'T4'!C41</f>
        <v>0</v>
      </c>
      <c r="F143" s="58">
        <f ca="1">'T5'!C41</f>
        <v>0</v>
      </c>
      <c r="H143" s="58">
        <f ca="1">AVERAGE(B143:F143)</f>
        <v>0</v>
      </c>
      <c r="I143" s="58">
        <f ca="1">STDEV(B143:F143)</f>
        <v>0</v>
      </c>
      <c r="J143" s="58">
        <f ca="1">I143/SQRT(5)</f>
        <v>0</v>
      </c>
      <c r="L143" s="133"/>
    </row>
    <row r="144" spans="1:12" x14ac:dyDescent="0.25">
      <c r="A144" s="127" t="s">
        <v>241</v>
      </c>
      <c r="B144" s="60">
        <f ca="1">'T1'!C42</f>
        <v>0</v>
      </c>
      <c r="C144" s="60">
        <f ca="1">'T2'!C42</f>
        <v>0</v>
      </c>
      <c r="D144" s="60">
        <f ca="1">'T3'!C42</f>
        <v>0</v>
      </c>
      <c r="E144" s="60">
        <f ca="1">'T4'!C42</f>
        <v>0</v>
      </c>
      <c r="F144" s="60">
        <f ca="1">'T5'!C42</f>
        <v>0</v>
      </c>
      <c r="G144" s="59"/>
      <c r="H144" s="60">
        <f ca="1">AVERAGE(B144:F144)</f>
        <v>0</v>
      </c>
      <c r="I144" s="60">
        <f ca="1">STDEV(B144:F144)</f>
        <v>0</v>
      </c>
      <c r="J144" s="60">
        <f ca="1">I144/SQRT(5)</f>
        <v>0</v>
      </c>
      <c r="K144" s="59"/>
      <c r="L144" s="135"/>
    </row>
    <row r="145" spans="1:12" x14ac:dyDescent="0.25">
      <c r="A145" s="128" t="s">
        <v>243</v>
      </c>
      <c r="B145" s="58">
        <f ca="1">'T1'!C43</f>
        <v>0</v>
      </c>
      <c r="C145" s="58">
        <f ca="1">'T2'!C43</f>
        <v>0</v>
      </c>
      <c r="D145" s="58">
        <f ca="1">'T3'!C43</f>
        <v>0</v>
      </c>
      <c r="E145" s="58">
        <f ca="1">'T4'!C43</f>
        <v>0</v>
      </c>
      <c r="F145" s="58">
        <f ca="1">'T5'!C43</f>
        <v>0</v>
      </c>
      <c r="H145" s="58">
        <f ca="1">AVERAGE(B145:F145)</f>
        <v>0</v>
      </c>
      <c r="I145" s="58">
        <f ca="1">STDEV(B145:F145)</f>
        <v>0</v>
      </c>
      <c r="J145" s="58">
        <f ca="1">I145/SQRT(5)</f>
        <v>0</v>
      </c>
      <c r="L145" s="133"/>
    </row>
    <row r="146" spans="1:12" x14ac:dyDescent="0.25">
      <c r="A146" s="127" t="s">
        <v>245</v>
      </c>
      <c r="B146" s="60">
        <f ca="1">'T1'!C44</f>
        <v>0</v>
      </c>
      <c r="C146" s="60">
        <f ca="1">'T2'!C44</f>
        <v>0</v>
      </c>
      <c r="D146" s="60">
        <f ca="1">'T3'!C44</f>
        <v>0</v>
      </c>
      <c r="E146" s="60">
        <f ca="1">'T4'!C44</f>
        <v>0</v>
      </c>
      <c r="F146" s="60">
        <f ca="1">'T5'!C44</f>
        <v>0</v>
      </c>
      <c r="G146" s="59"/>
      <c r="H146" s="60">
        <f ca="1">AVERAGE(B146:F146)</f>
        <v>0</v>
      </c>
      <c r="I146" s="60">
        <f ca="1">STDEV(B146:F146)</f>
        <v>0</v>
      </c>
      <c r="J146" s="60">
        <f ca="1">I146/SQRT(5)</f>
        <v>0</v>
      </c>
      <c r="K146" s="59"/>
      <c r="L146" s="135"/>
    </row>
    <row r="147" spans="1:12" x14ac:dyDescent="0.25">
      <c r="A147" s="128" t="s">
        <v>247</v>
      </c>
      <c r="B147" s="58">
        <f ca="1">'T1'!C45</f>
        <v>0</v>
      </c>
      <c r="C147" s="58">
        <f ca="1">'T2'!C45</f>
        <v>0</v>
      </c>
      <c r="D147" s="58">
        <f ca="1">'T3'!C45</f>
        <v>0</v>
      </c>
      <c r="E147" s="58">
        <f ca="1">'T4'!C45</f>
        <v>0</v>
      </c>
      <c r="F147" s="58">
        <f ca="1">'T5'!C45</f>
        <v>0</v>
      </c>
      <c r="H147" s="58">
        <f ca="1">AVERAGE(B147:F147)</f>
        <v>0</v>
      </c>
      <c r="I147" s="58">
        <f ca="1">STDEV(B147:F147)</f>
        <v>0</v>
      </c>
      <c r="J147" s="58">
        <f ca="1">I147/SQRT(5)</f>
        <v>0</v>
      </c>
      <c r="L147" s="133"/>
    </row>
    <row r="148" spans="1:12" x14ac:dyDescent="0.25">
      <c r="A148" s="127" t="s">
        <v>249</v>
      </c>
      <c r="B148" s="60">
        <f ca="1">'T1'!C46</f>
        <v>0</v>
      </c>
      <c r="C148" s="60">
        <f ca="1">'T2'!C46</f>
        <v>0</v>
      </c>
      <c r="D148" s="60">
        <f ca="1">'T3'!C46</f>
        <v>0</v>
      </c>
      <c r="E148" s="60">
        <f ca="1">'T4'!C46</f>
        <v>0</v>
      </c>
      <c r="F148" s="60">
        <f ca="1">'T5'!C46</f>
        <v>0</v>
      </c>
      <c r="G148" s="59"/>
      <c r="H148" s="60">
        <f ca="1">AVERAGE(B148:F148)</f>
        <v>0</v>
      </c>
      <c r="I148" s="60">
        <f ca="1">STDEV(B148:F148)</f>
        <v>0</v>
      </c>
      <c r="J148" s="60">
        <f ca="1">I148/SQRT(5)</f>
        <v>0</v>
      </c>
      <c r="K148" s="59"/>
      <c r="L148" s="135"/>
    </row>
    <row r="149" spans="1:12" x14ac:dyDescent="0.25">
      <c r="A149" s="128" t="s">
        <v>251</v>
      </c>
      <c r="B149" s="58">
        <f ca="1">'T1'!C47</f>
        <v>0</v>
      </c>
      <c r="C149" s="58">
        <f ca="1">'T2'!C47</f>
        <v>0</v>
      </c>
      <c r="D149" s="58">
        <f ca="1">'T3'!C47</f>
        <v>0</v>
      </c>
      <c r="E149" s="58">
        <f ca="1">'T4'!C47</f>
        <v>0</v>
      </c>
      <c r="F149" s="58">
        <f ca="1">'T5'!C47</f>
        <v>0</v>
      </c>
      <c r="H149" s="58">
        <f ca="1">AVERAGE(B149:F149)</f>
        <v>0</v>
      </c>
      <c r="I149" s="58">
        <f ca="1">STDEV(B149:F149)</f>
        <v>0</v>
      </c>
      <c r="J149" s="58">
        <f ca="1">I149/SQRT(5)</f>
        <v>0</v>
      </c>
      <c r="L149" s="133"/>
    </row>
    <row r="150" spans="1:12" x14ac:dyDescent="0.25">
      <c r="A150" s="125" t="s">
        <v>385</v>
      </c>
      <c r="L150" s="133"/>
    </row>
    <row r="151" spans="1:12" x14ac:dyDescent="0.25">
      <c r="A151" s="127" t="s">
        <v>277</v>
      </c>
      <c r="B151" s="60">
        <f ca="1">'T1'!C49</f>
        <v>0</v>
      </c>
      <c r="C151" s="60">
        <f ca="1">'T2'!C49</f>
        <v>0</v>
      </c>
      <c r="D151" s="60">
        <f ca="1">'T3'!C49</f>
        <v>0</v>
      </c>
      <c r="E151" s="60">
        <f ca="1">'T4'!C49</f>
        <v>0</v>
      </c>
      <c r="F151" s="60">
        <f ca="1">'T5'!C49</f>
        <v>0</v>
      </c>
      <c r="G151" s="59"/>
      <c r="H151" s="60">
        <f ca="1">AVERAGE(B151:F151)</f>
        <v>0</v>
      </c>
      <c r="I151" s="60">
        <f ca="1">STDEV(B151:F151)</f>
        <v>0</v>
      </c>
      <c r="J151" s="60">
        <f ca="1">I151/SQRT(5)</f>
        <v>0</v>
      </c>
      <c r="K151" s="59"/>
      <c r="L151" s="135"/>
    </row>
    <row r="152" spans="1:12" x14ac:dyDescent="0.25">
      <c r="A152" s="128" t="s">
        <v>141</v>
      </c>
      <c r="B152" s="58">
        <f ca="1">'T1'!C50</f>
        <v>0</v>
      </c>
      <c r="C152" s="58">
        <f ca="1">'T2'!C50</f>
        <v>0</v>
      </c>
      <c r="D152" s="58">
        <f ca="1">'T3'!C50</f>
        <v>1.6129032258064515</v>
      </c>
      <c r="E152" s="58">
        <f ca="1">'T4'!C50</f>
        <v>0</v>
      </c>
      <c r="F152" s="58">
        <f ca="1">'T5'!C50</f>
        <v>0</v>
      </c>
      <c r="H152" s="58">
        <f ca="1">AVERAGE(B152:F152)</f>
        <v>0.32258064516129031</v>
      </c>
      <c r="I152" s="58">
        <f ca="1">STDEV(B152:F152)</f>
        <v>0.72131225080638373</v>
      </c>
      <c r="J152" s="58">
        <f ca="1">I152/SQRT(5)</f>
        <v>0.32258064516129026</v>
      </c>
      <c r="L152" s="133"/>
    </row>
    <row r="153" spans="1:12" x14ac:dyDescent="0.25">
      <c r="A153" s="127" t="s">
        <v>269</v>
      </c>
      <c r="B153" s="60">
        <f ca="1">'T1'!C51</f>
        <v>0</v>
      </c>
      <c r="C153" s="60">
        <f ca="1">'T2'!C51</f>
        <v>0</v>
      </c>
      <c r="D153" s="60">
        <f ca="1">'T3'!C51</f>
        <v>0</v>
      </c>
      <c r="E153" s="60">
        <f ca="1">'T4'!C51</f>
        <v>0</v>
      </c>
      <c r="F153" s="60">
        <f ca="1">'T5'!C51</f>
        <v>0</v>
      </c>
      <c r="G153" s="59"/>
      <c r="H153" s="60">
        <f ca="1">AVERAGE(B153:F153)</f>
        <v>0</v>
      </c>
      <c r="I153" s="60">
        <f ca="1">STDEV(B153:F153)</f>
        <v>0</v>
      </c>
      <c r="J153" s="60">
        <f ca="1">I153/SQRT(5)</f>
        <v>0</v>
      </c>
      <c r="K153" s="59"/>
      <c r="L153" s="135"/>
    </row>
    <row r="154" spans="1:12" x14ac:dyDescent="0.25">
      <c r="A154" s="128" t="s">
        <v>279</v>
      </c>
      <c r="B154" s="58">
        <f ca="1">'T1'!C52</f>
        <v>0</v>
      </c>
      <c r="C154" s="58">
        <f ca="1">'T2'!C52</f>
        <v>0</v>
      </c>
      <c r="D154" s="58">
        <f ca="1">'T3'!C52</f>
        <v>0</v>
      </c>
      <c r="E154" s="58">
        <f ca="1">'T4'!C52</f>
        <v>0</v>
      </c>
      <c r="F154" s="58">
        <f ca="1">'T5'!C52</f>
        <v>0</v>
      </c>
      <c r="H154" s="58">
        <f ca="1">AVERAGE(B154:F154)</f>
        <v>0</v>
      </c>
      <c r="I154" s="58">
        <f ca="1">STDEV(B154:F154)</f>
        <v>0</v>
      </c>
      <c r="J154" s="58">
        <f ca="1">I154/SQRT(5)</f>
        <v>0</v>
      </c>
      <c r="L154" s="133"/>
    </row>
    <row r="155" spans="1:12" x14ac:dyDescent="0.25">
      <c r="A155" s="127" t="s">
        <v>281</v>
      </c>
      <c r="B155" s="60">
        <f ca="1">'T1'!C53</f>
        <v>0</v>
      </c>
      <c r="C155" s="60">
        <f ca="1">'T2'!C53</f>
        <v>0</v>
      </c>
      <c r="D155" s="60">
        <f ca="1">'T3'!C53</f>
        <v>0</v>
      </c>
      <c r="E155" s="60">
        <f ca="1">'T4'!C53</f>
        <v>0</v>
      </c>
      <c r="F155" s="60">
        <f ca="1">'T5'!C53</f>
        <v>0</v>
      </c>
      <c r="G155" s="59"/>
      <c r="H155" s="60">
        <f ca="1">AVERAGE(B155:F155)</f>
        <v>0</v>
      </c>
      <c r="I155" s="60">
        <f ca="1">STDEV(B155:F155)</f>
        <v>0</v>
      </c>
      <c r="J155" s="60">
        <f ca="1">I155/SQRT(5)</f>
        <v>0</v>
      </c>
      <c r="K155" s="59"/>
      <c r="L155" s="135"/>
    </row>
    <row r="156" spans="1:12" x14ac:dyDescent="0.25">
      <c r="A156" s="128" t="s">
        <v>257</v>
      </c>
      <c r="B156" s="58">
        <f ca="1">'T1'!C54</f>
        <v>0</v>
      </c>
      <c r="C156" s="58">
        <f ca="1">'T2'!C54</f>
        <v>0</v>
      </c>
      <c r="D156" s="58">
        <f ca="1">'T3'!C54</f>
        <v>0</v>
      </c>
      <c r="E156" s="58">
        <f ca="1">'T4'!C54</f>
        <v>0</v>
      </c>
      <c r="F156" s="58">
        <f ca="1">'T5'!C54</f>
        <v>0</v>
      </c>
      <c r="H156" s="58">
        <f ca="1">AVERAGE(B156:F156)</f>
        <v>0</v>
      </c>
      <c r="I156" s="58">
        <f ca="1">STDEV(B156:F156)</f>
        <v>0</v>
      </c>
      <c r="J156" s="58">
        <f ca="1">I156/SQRT(5)</f>
        <v>0</v>
      </c>
      <c r="L156" s="133"/>
    </row>
    <row r="157" spans="1:12" x14ac:dyDescent="0.25">
      <c r="A157" s="127" t="s">
        <v>283</v>
      </c>
      <c r="B157" s="60">
        <f ca="1">'T1'!C55</f>
        <v>0</v>
      </c>
      <c r="C157" s="60">
        <f ca="1">'T2'!C55</f>
        <v>0</v>
      </c>
      <c r="D157" s="60">
        <f ca="1">'T3'!C55</f>
        <v>0</v>
      </c>
      <c r="E157" s="60">
        <f ca="1">'T4'!C55</f>
        <v>0</v>
      </c>
      <c r="F157" s="60">
        <f ca="1">'T5'!C55</f>
        <v>0</v>
      </c>
      <c r="G157" s="59"/>
      <c r="H157" s="60">
        <f ca="1">AVERAGE(B157:F157)</f>
        <v>0</v>
      </c>
      <c r="I157" s="60">
        <f ca="1">STDEV(B157:F157)</f>
        <v>0</v>
      </c>
      <c r="J157" s="60">
        <f ca="1">I157/SQRT(5)</f>
        <v>0</v>
      </c>
      <c r="K157" s="59"/>
      <c r="L157" s="135"/>
    </row>
    <row r="158" spans="1:12" x14ac:dyDescent="0.25">
      <c r="A158" s="128" t="s">
        <v>285</v>
      </c>
      <c r="B158" s="58">
        <f ca="1">'T1'!C56</f>
        <v>0</v>
      </c>
      <c r="C158" s="58">
        <f ca="1">'T2'!C56</f>
        <v>0</v>
      </c>
      <c r="D158" s="58">
        <f ca="1">'T3'!C56</f>
        <v>0</v>
      </c>
      <c r="E158" s="58">
        <f ca="1">'T4'!C56</f>
        <v>0</v>
      </c>
      <c r="F158" s="58">
        <f ca="1">'T5'!C56</f>
        <v>0</v>
      </c>
      <c r="H158" s="58">
        <f ca="1">AVERAGE(B158:F158)</f>
        <v>0</v>
      </c>
      <c r="I158" s="58">
        <f ca="1">STDEV(B158:F158)</f>
        <v>0</v>
      </c>
      <c r="J158" s="58">
        <f ca="1">I158/SQRT(5)</f>
        <v>0</v>
      </c>
      <c r="L158" s="133"/>
    </row>
    <row r="159" spans="1:12" x14ac:dyDescent="0.25">
      <c r="A159" s="127" t="s">
        <v>271</v>
      </c>
      <c r="B159" s="60">
        <f ca="1">'T1'!C57</f>
        <v>0</v>
      </c>
      <c r="C159" s="60">
        <f ca="1">'T2'!C57</f>
        <v>0</v>
      </c>
      <c r="D159" s="60">
        <f ca="1">'T3'!C57</f>
        <v>0</v>
      </c>
      <c r="E159" s="60">
        <f ca="1">'T4'!C57</f>
        <v>0</v>
      </c>
      <c r="F159" s="60">
        <f ca="1">'T5'!C57</f>
        <v>0</v>
      </c>
      <c r="G159" s="59"/>
      <c r="H159" s="60">
        <f ca="1">AVERAGE(B159:F159)</f>
        <v>0</v>
      </c>
      <c r="I159" s="60">
        <f ca="1">STDEV(B159:F159)</f>
        <v>0</v>
      </c>
      <c r="J159" s="60">
        <f ca="1">I159/SQRT(5)</f>
        <v>0</v>
      </c>
      <c r="K159" s="59"/>
      <c r="L159" s="135"/>
    </row>
    <row r="160" spans="1:12" x14ac:dyDescent="0.25">
      <c r="A160" s="128" t="s">
        <v>274</v>
      </c>
      <c r="B160" s="58">
        <f ca="1">'T1'!C58</f>
        <v>0</v>
      </c>
      <c r="C160" s="58">
        <f ca="1">'T2'!C58</f>
        <v>0</v>
      </c>
      <c r="D160" s="58">
        <f ca="1">'T3'!C58</f>
        <v>0</v>
      </c>
      <c r="E160" s="58">
        <f ca="1">'T4'!C58</f>
        <v>0</v>
      </c>
      <c r="F160" s="58">
        <f ca="1">'T5'!C58</f>
        <v>0</v>
      </c>
      <c r="H160" s="58">
        <f ca="1">AVERAGE(B160:F160)</f>
        <v>0</v>
      </c>
      <c r="I160" s="58">
        <f ca="1">STDEV(B160:F160)</f>
        <v>0</v>
      </c>
      <c r="J160" s="58">
        <f ca="1">I160/SQRT(5)</f>
        <v>0</v>
      </c>
      <c r="L160" s="133"/>
    </row>
    <row r="161" spans="1:12" x14ac:dyDescent="0.25">
      <c r="A161" s="127" t="s">
        <v>229</v>
      </c>
      <c r="B161" s="60">
        <f ca="1">'T1'!C59</f>
        <v>0</v>
      </c>
      <c r="C161" s="60">
        <f ca="1">'T2'!C59</f>
        <v>0</v>
      </c>
      <c r="D161" s="60">
        <f ca="1">'T3'!C59</f>
        <v>0</v>
      </c>
      <c r="E161" s="60">
        <f ca="1">'T4'!C59</f>
        <v>0</v>
      </c>
      <c r="F161" s="60">
        <f ca="1">'T5'!C59</f>
        <v>0</v>
      </c>
      <c r="G161" s="59"/>
      <c r="H161" s="60">
        <f ca="1">AVERAGE(B161:F161)</f>
        <v>0</v>
      </c>
      <c r="I161" s="60">
        <f ca="1">STDEV(B161:F161)</f>
        <v>0</v>
      </c>
      <c r="J161" s="60">
        <f ca="1">I161/SQRT(5)</f>
        <v>0</v>
      </c>
      <c r="K161" s="59"/>
      <c r="L161" s="135"/>
    </row>
    <row r="162" spans="1:12" x14ac:dyDescent="0.25">
      <c r="A162" s="128" t="s">
        <v>231</v>
      </c>
      <c r="B162" s="58">
        <f ca="1">'T1'!C60</f>
        <v>0</v>
      </c>
      <c r="C162" s="58">
        <f ca="1">'T2'!C60</f>
        <v>0</v>
      </c>
      <c r="D162" s="58">
        <f ca="1">'T3'!C60</f>
        <v>0</v>
      </c>
      <c r="E162" s="58">
        <f ca="1">'T4'!C60</f>
        <v>0</v>
      </c>
      <c r="F162" s="58">
        <f ca="1">'T5'!C60</f>
        <v>0</v>
      </c>
      <c r="H162" s="58">
        <f ca="1">AVERAGE(B162:F162)</f>
        <v>0</v>
      </c>
      <c r="I162" s="58">
        <f ca="1">STDEV(B162:F162)</f>
        <v>0</v>
      </c>
      <c r="J162" s="58">
        <f ca="1">I162/SQRT(5)</f>
        <v>0</v>
      </c>
      <c r="L162" s="133"/>
    </row>
    <row r="163" spans="1:12" x14ac:dyDescent="0.25">
      <c r="A163" s="127" t="s">
        <v>233</v>
      </c>
      <c r="B163" s="60">
        <f ca="1">'T1'!C61</f>
        <v>0</v>
      </c>
      <c r="C163" s="60">
        <f ca="1">'T2'!C61</f>
        <v>0</v>
      </c>
      <c r="D163" s="60">
        <f ca="1">'T3'!C61</f>
        <v>0</v>
      </c>
      <c r="E163" s="60">
        <f ca="1">'T4'!C61</f>
        <v>0</v>
      </c>
      <c r="F163" s="60">
        <f ca="1">'T5'!C61</f>
        <v>0</v>
      </c>
      <c r="G163" s="59"/>
      <c r="H163" s="60">
        <f ca="1">AVERAGE(B163:F163)</f>
        <v>0</v>
      </c>
      <c r="I163" s="60">
        <f ca="1">STDEV(B163:F163)</f>
        <v>0</v>
      </c>
      <c r="J163" s="60">
        <f ca="1">I163/SQRT(5)</f>
        <v>0</v>
      </c>
      <c r="K163" s="59"/>
      <c r="L163" s="135"/>
    </row>
    <row r="164" spans="1:12" x14ac:dyDescent="0.25">
      <c r="A164" s="128" t="s">
        <v>235</v>
      </c>
      <c r="B164" s="58">
        <f ca="1">'T1'!C62</f>
        <v>0</v>
      </c>
      <c r="C164" s="58">
        <f ca="1">'T2'!C62</f>
        <v>0</v>
      </c>
      <c r="D164" s="58">
        <f ca="1">'T3'!C62</f>
        <v>0</v>
      </c>
      <c r="E164" s="58">
        <f ca="1">'T4'!C62</f>
        <v>0</v>
      </c>
      <c r="F164" s="58">
        <f ca="1">'T5'!C62</f>
        <v>0</v>
      </c>
      <c r="H164" s="58">
        <f ca="1">AVERAGE(B164:F164)</f>
        <v>0</v>
      </c>
      <c r="I164" s="58">
        <f ca="1">STDEV(B164:F164)</f>
        <v>0</v>
      </c>
      <c r="J164" s="58">
        <f ca="1">I164/SQRT(5)</f>
        <v>0</v>
      </c>
      <c r="L164" s="133"/>
    </row>
    <row r="165" spans="1:12" x14ac:dyDescent="0.25">
      <c r="A165" s="127" t="s">
        <v>237</v>
      </c>
      <c r="B165" s="60">
        <f ca="1">'T1'!C63</f>
        <v>0</v>
      </c>
      <c r="C165" s="60">
        <f ca="1">'T2'!C63</f>
        <v>0</v>
      </c>
      <c r="D165" s="60">
        <f ca="1">'T3'!C63</f>
        <v>0</v>
      </c>
      <c r="E165" s="60">
        <f ca="1">'T4'!C63</f>
        <v>0</v>
      </c>
      <c r="F165" s="60">
        <f ca="1">'T5'!C63</f>
        <v>0</v>
      </c>
      <c r="G165" s="59"/>
      <c r="H165" s="60">
        <f ca="1">AVERAGE(B165:F165)</f>
        <v>0</v>
      </c>
      <c r="I165" s="60">
        <f ca="1">STDEV(B165:F165)</f>
        <v>0</v>
      </c>
      <c r="J165" s="60">
        <f ca="1">I165/SQRT(5)</f>
        <v>0</v>
      </c>
      <c r="K165" s="59"/>
      <c r="L165" s="135"/>
    </row>
    <row r="166" spans="1:12" x14ac:dyDescent="0.25">
      <c r="A166" s="128" t="s">
        <v>239</v>
      </c>
      <c r="B166" s="58">
        <f ca="1">'T1'!C64</f>
        <v>0</v>
      </c>
      <c r="C166" s="58">
        <f ca="1">'T2'!C64</f>
        <v>0</v>
      </c>
      <c r="D166" s="58">
        <f ca="1">'T3'!C64</f>
        <v>0</v>
      </c>
      <c r="E166" s="58">
        <f ca="1">'T4'!C64</f>
        <v>0</v>
      </c>
      <c r="F166" s="58">
        <f ca="1">'T5'!C64</f>
        <v>0</v>
      </c>
      <c r="H166" s="58">
        <f ca="1">AVERAGE(B166:F166)</f>
        <v>0</v>
      </c>
      <c r="I166" s="58">
        <f ca="1">STDEV(B166:F166)</f>
        <v>0</v>
      </c>
      <c r="J166" s="58">
        <f ca="1">I166/SQRT(5)</f>
        <v>0</v>
      </c>
      <c r="L166" s="133"/>
    </row>
    <row r="167" spans="1:12" x14ac:dyDescent="0.25">
      <c r="A167" s="127" t="s">
        <v>241</v>
      </c>
      <c r="B167" s="60">
        <f ca="1">'T1'!C65</f>
        <v>0</v>
      </c>
      <c r="C167" s="60">
        <f ca="1">'T2'!C65</f>
        <v>0</v>
      </c>
      <c r="D167" s="60">
        <f ca="1">'T3'!C65</f>
        <v>0</v>
      </c>
      <c r="E167" s="60">
        <f ca="1">'T4'!C65</f>
        <v>0</v>
      </c>
      <c r="F167" s="60">
        <f ca="1">'T5'!C65</f>
        <v>0</v>
      </c>
      <c r="G167" s="59"/>
      <c r="H167" s="60">
        <f ca="1">AVERAGE(B167:F167)</f>
        <v>0</v>
      </c>
      <c r="I167" s="60">
        <f ca="1">STDEV(B167:F167)</f>
        <v>0</v>
      </c>
      <c r="J167" s="60">
        <f ca="1">I167/SQRT(5)</f>
        <v>0</v>
      </c>
      <c r="K167" s="59"/>
      <c r="L167" s="135"/>
    </row>
    <row r="168" spans="1:12" x14ac:dyDescent="0.25">
      <c r="A168" s="128" t="s">
        <v>243</v>
      </c>
      <c r="B168" s="58">
        <f ca="1">'T1'!C66</f>
        <v>0</v>
      </c>
      <c r="C168" s="58">
        <f ca="1">'T2'!C66</f>
        <v>0</v>
      </c>
      <c r="D168" s="58">
        <f ca="1">'T3'!C66</f>
        <v>0</v>
      </c>
      <c r="E168" s="58">
        <f ca="1">'T4'!C66</f>
        <v>0</v>
      </c>
      <c r="F168" s="58">
        <f ca="1">'T5'!C66</f>
        <v>0</v>
      </c>
      <c r="H168" s="58">
        <f ca="1">AVERAGE(B168:F168)</f>
        <v>0</v>
      </c>
      <c r="I168" s="58">
        <f ca="1">STDEV(B168:F168)</f>
        <v>0</v>
      </c>
      <c r="J168" s="58">
        <f ca="1">I168/SQRT(5)</f>
        <v>0</v>
      </c>
      <c r="L168" s="133"/>
    </row>
    <row r="169" spans="1:12" x14ac:dyDescent="0.25">
      <c r="A169" s="127" t="s">
        <v>245</v>
      </c>
      <c r="B169" s="60">
        <f ca="1">'T1'!C67</f>
        <v>0</v>
      </c>
      <c r="C169" s="60">
        <f ca="1">'T2'!C67</f>
        <v>0</v>
      </c>
      <c r="D169" s="60">
        <f ca="1">'T3'!C67</f>
        <v>0</v>
      </c>
      <c r="E169" s="60">
        <f ca="1">'T4'!C67</f>
        <v>0</v>
      </c>
      <c r="F169" s="60">
        <f ca="1">'T5'!C67</f>
        <v>0</v>
      </c>
      <c r="G169" s="59"/>
      <c r="H169" s="60">
        <f ca="1">AVERAGE(B169:F169)</f>
        <v>0</v>
      </c>
      <c r="I169" s="60">
        <f ca="1">STDEV(B169:F169)</f>
        <v>0</v>
      </c>
      <c r="J169" s="60">
        <f ca="1">I169/SQRT(5)</f>
        <v>0</v>
      </c>
      <c r="K169" s="59"/>
      <c r="L169" s="135"/>
    </row>
    <row r="170" spans="1:12" x14ac:dyDescent="0.25">
      <c r="A170" s="128" t="s">
        <v>247</v>
      </c>
      <c r="B170" s="58">
        <f ca="1">'T1'!C68</f>
        <v>0</v>
      </c>
      <c r="C170" s="58">
        <f ca="1">'T2'!C68</f>
        <v>0</v>
      </c>
      <c r="D170" s="58">
        <f ca="1">'T3'!C68</f>
        <v>0</v>
      </c>
      <c r="E170" s="58">
        <f ca="1">'T4'!C68</f>
        <v>0</v>
      </c>
      <c r="F170" s="58">
        <f ca="1">'T5'!C68</f>
        <v>0</v>
      </c>
      <c r="H170" s="58">
        <f ca="1">AVERAGE(B170:F170)</f>
        <v>0</v>
      </c>
      <c r="I170" s="58">
        <f ca="1">STDEV(B170:F170)</f>
        <v>0</v>
      </c>
      <c r="J170" s="58">
        <f ca="1">I170/SQRT(5)</f>
        <v>0</v>
      </c>
      <c r="L170" s="133"/>
    </row>
    <row r="171" spans="1:12" x14ac:dyDescent="0.25">
      <c r="A171" s="127" t="s">
        <v>249</v>
      </c>
      <c r="B171" s="60">
        <f ca="1">'T1'!C69</f>
        <v>0</v>
      </c>
      <c r="C171" s="60">
        <f ca="1">'T2'!C69</f>
        <v>0</v>
      </c>
      <c r="D171" s="60">
        <f ca="1">'T3'!C69</f>
        <v>0</v>
      </c>
      <c r="E171" s="60">
        <f ca="1">'T4'!C69</f>
        <v>0</v>
      </c>
      <c r="F171" s="60">
        <f ca="1">'T5'!C69</f>
        <v>0</v>
      </c>
      <c r="G171" s="59"/>
      <c r="H171" s="60">
        <f ca="1">AVERAGE(B171:F171)</f>
        <v>0</v>
      </c>
      <c r="I171" s="60">
        <f ca="1">STDEV(B171:F171)</f>
        <v>0</v>
      </c>
      <c r="J171" s="60">
        <f ca="1">I171/SQRT(5)</f>
        <v>0</v>
      </c>
      <c r="K171" s="59"/>
      <c r="L171" s="135"/>
    </row>
    <row r="172" spans="1:12" x14ac:dyDescent="0.25">
      <c r="A172" s="128" t="s">
        <v>251</v>
      </c>
      <c r="B172" s="58">
        <f ca="1">'T1'!C70</f>
        <v>0</v>
      </c>
      <c r="C172" s="58">
        <f ca="1">'T2'!C70</f>
        <v>0</v>
      </c>
      <c r="D172" s="58">
        <f ca="1">'T3'!C70</f>
        <v>0</v>
      </c>
      <c r="E172" s="58">
        <f ca="1">'T4'!C70</f>
        <v>0</v>
      </c>
      <c r="F172" s="58">
        <f ca="1">'T5'!C70</f>
        <v>0</v>
      </c>
      <c r="H172" s="58">
        <f ca="1">AVERAGE(B172:F172)</f>
        <v>0</v>
      </c>
      <c r="I172" s="58">
        <f ca="1">STDEV(B172:F172)</f>
        <v>0</v>
      </c>
      <c r="J172" s="58">
        <f ca="1">I172/SQRT(5)</f>
        <v>0</v>
      </c>
      <c r="L172" s="133"/>
    </row>
    <row r="173" spans="1:12" ht="15.75" thickBot="1" x14ac:dyDescent="0.3">
      <c r="A173" s="128"/>
      <c r="L173" s="133"/>
    </row>
    <row r="174" spans="1:12" ht="15.75" thickTop="1" x14ac:dyDescent="0.25">
      <c r="A174" s="124" t="s">
        <v>544</v>
      </c>
      <c r="B174" s="64"/>
      <c r="C174" s="64"/>
      <c r="D174" s="64"/>
      <c r="E174" s="64"/>
      <c r="F174" s="64"/>
      <c r="G174" s="63" t="s">
        <v>547</v>
      </c>
      <c r="H174" s="63" t="s">
        <v>539</v>
      </c>
      <c r="I174" s="63" t="s">
        <v>540</v>
      </c>
      <c r="J174" s="63" t="s">
        <v>541</v>
      </c>
      <c r="K174" s="63" t="s">
        <v>545</v>
      </c>
      <c r="L174" s="136" t="s">
        <v>546</v>
      </c>
    </row>
    <row r="175" spans="1:12" x14ac:dyDescent="0.25">
      <c r="A175" s="127" t="s">
        <v>376</v>
      </c>
      <c r="B175" s="62">
        <f ca="1">'T1'!B16</f>
        <v>63</v>
      </c>
      <c r="C175" s="62">
        <f ca="1">'T2'!B16</f>
        <v>80</v>
      </c>
      <c r="D175" s="62">
        <f ca="1">'T3'!B16</f>
        <v>62</v>
      </c>
      <c r="E175" s="62">
        <f ca="1">'T4'!B16</f>
        <v>44</v>
      </c>
      <c r="F175" s="62">
        <f ca="1">'T5'!B16</f>
        <v>45</v>
      </c>
      <c r="G175" s="62">
        <f ca="1">SUM(B175:F175)</f>
        <v>294</v>
      </c>
      <c r="H175" s="60">
        <f ca="1">AVERAGE(B175:F175)</f>
        <v>58.8</v>
      </c>
      <c r="I175" s="60">
        <f ca="1">STDEV(B175:F175)</f>
        <v>14.889593681494462</v>
      </c>
      <c r="J175" s="60">
        <f ca="1">I175/SQRT(5)</f>
        <v>6.658828725834594</v>
      </c>
      <c r="K175" s="60">
        <f ca="1">K185</f>
        <v>2.8358721876268196</v>
      </c>
      <c r="L175" s="139">
        <f ca="1">L185</f>
        <v>0.91559072608635295</v>
      </c>
    </row>
    <row r="176" spans="1:12" x14ac:dyDescent="0.25">
      <c r="A176" s="128" t="s">
        <v>377</v>
      </c>
      <c r="B176" s="61">
        <f ca="1">'T1'!B17</f>
        <v>225</v>
      </c>
      <c r="C176" s="61">
        <f ca="1">'T2'!B17</f>
        <v>227</v>
      </c>
      <c r="D176" s="61">
        <f ca="1">'T3'!B17</f>
        <v>254</v>
      </c>
      <c r="E176" s="61">
        <f ca="1">'T4'!B17</f>
        <v>295</v>
      </c>
      <c r="F176" s="61">
        <f ca="1">'T5'!B17</f>
        <v>298</v>
      </c>
      <c r="G176" s="61">
        <f ca="1">SUM(B176:F176)</f>
        <v>1299</v>
      </c>
      <c r="H176" s="58">
        <f ca="1">AVERAGE(B176:F176)</f>
        <v>259.8</v>
      </c>
      <c r="I176" s="58">
        <f ca="1">STDEV(B176:F176)</f>
        <v>35.421744733990685</v>
      </c>
      <c r="J176" s="58">
        <f ca="1">I176/SQRT(5)</f>
        <v>15.841085821369674</v>
      </c>
      <c r="K176" s="58">
        <f ca="1">K258</f>
        <v>0.34544701852922149</v>
      </c>
      <c r="L176" s="138">
        <f ca="1">L258</f>
        <v>0.17631493640219487</v>
      </c>
    </row>
    <row r="177" spans="1:12" x14ac:dyDescent="0.25">
      <c r="A177" s="127" t="s">
        <v>378</v>
      </c>
      <c r="B177" s="62">
        <f ca="1">'T1'!B18</f>
        <v>0</v>
      </c>
      <c r="C177" s="62">
        <f ca="1">'T2'!B18</f>
        <v>2</v>
      </c>
      <c r="D177" s="62">
        <f ca="1">'T3'!B18</f>
        <v>1</v>
      </c>
      <c r="E177" s="62">
        <f ca="1">'T4'!B18</f>
        <v>2</v>
      </c>
      <c r="F177" s="62">
        <f ca="1">'T5'!B18</f>
        <v>4</v>
      </c>
      <c r="G177" s="62">
        <f ca="1">SUM(B177:F177)</f>
        <v>9</v>
      </c>
      <c r="H177" s="60">
        <f ca="1">AVERAGE(B177:F177)</f>
        <v>1.8</v>
      </c>
      <c r="I177" s="60">
        <f ca="1">STDEV(B177:F177)</f>
        <v>1.4832396974191326</v>
      </c>
      <c r="J177" s="60">
        <f ca="1">I177/SQRT(5)</f>
        <v>0.66332495807107994</v>
      </c>
      <c r="K177" s="60">
        <f ca="1">K264</f>
        <v>0.34883209584303193</v>
      </c>
      <c r="L177" s="139">
        <f ca="1">L264</f>
        <v>0.19753086419753085</v>
      </c>
    </row>
    <row r="178" spans="1:12" x14ac:dyDescent="0.25">
      <c r="A178" s="128" t="s">
        <v>379</v>
      </c>
      <c r="B178" s="61">
        <f ca="1">'T1'!B19</f>
        <v>64</v>
      </c>
      <c r="C178" s="61">
        <f ca="1">'T2'!B19</f>
        <v>83</v>
      </c>
      <c r="D178" s="61">
        <f ca="1">'T3'!B19</f>
        <v>80</v>
      </c>
      <c r="E178" s="61">
        <f ca="1">'T4'!B19</f>
        <v>70</v>
      </c>
      <c r="F178" s="61">
        <f ca="1">'T5'!B19</f>
        <v>75</v>
      </c>
      <c r="G178" s="61">
        <f ca="1">SUM(B178:F178)</f>
        <v>372</v>
      </c>
      <c r="H178" s="58">
        <f ca="1">AVERAGE(B178:F178)</f>
        <v>74.400000000000006</v>
      </c>
      <c r="I178" s="58">
        <f ca="1">STDEV(B178:F178)</f>
        <v>7.6354436675284294</v>
      </c>
      <c r="J178" s="58">
        <f ca="1">I178/SQRT(5)</f>
        <v>3.4146742157927741</v>
      </c>
      <c r="K178" s="58">
        <f ca="1">K270</f>
        <v>0</v>
      </c>
      <c r="L178" s="138">
        <f ca="1">L270</f>
        <v>0</v>
      </c>
    </row>
    <row r="179" spans="1:12" x14ac:dyDescent="0.25">
      <c r="A179" s="127" t="s">
        <v>380</v>
      </c>
      <c r="B179" s="62">
        <f ca="1">'T1'!B20</f>
        <v>104</v>
      </c>
      <c r="C179" s="62">
        <f ca="1">'T2'!B20</f>
        <v>64</v>
      </c>
      <c r="D179" s="62">
        <f ca="1">'T3'!B20</f>
        <v>61</v>
      </c>
      <c r="E179" s="62">
        <f ca="1">'T4'!B20</f>
        <v>56</v>
      </c>
      <c r="F179" s="62">
        <f ca="1">'T5'!B20</f>
        <v>50</v>
      </c>
      <c r="G179" s="62">
        <f ca="1">SUM(B179:F179)</f>
        <v>335</v>
      </c>
      <c r="H179" s="60">
        <f ca="1">AVERAGE(B179:F179)</f>
        <v>67</v>
      </c>
      <c r="I179" s="60">
        <f ca="1">STDEV(B179:F179)</f>
        <v>21.354156504062622</v>
      </c>
      <c r="J179" s="60">
        <f ca="1">I179/SQRT(5)</f>
        <v>9.5498691090506576</v>
      </c>
      <c r="K179" s="60">
        <f ca="1">K275</f>
        <v>0</v>
      </c>
      <c r="L179" s="139">
        <f ca="1">L275</f>
        <v>0</v>
      </c>
    </row>
    <row r="180" spans="1:12" x14ac:dyDescent="0.25">
      <c r="A180" s="128" t="s">
        <v>381</v>
      </c>
      <c r="B180" s="61">
        <f ca="1">'T1'!B21</f>
        <v>44</v>
      </c>
      <c r="C180" s="61">
        <f ca="1">'T2'!B21</f>
        <v>44</v>
      </c>
      <c r="D180" s="61">
        <f ca="1">'T3'!B21</f>
        <v>42</v>
      </c>
      <c r="E180" s="61">
        <f ca="1">'T4'!B21</f>
        <v>33</v>
      </c>
      <c r="F180" s="61">
        <f ca="1">'T5'!B21</f>
        <v>28</v>
      </c>
      <c r="G180" s="61">
        <f ca="1">SUM(B180:F180)</f>
        <v>191</v>
      </c>
      <c r="H180" s="58">
        <f ca="1">AVERAGE(B180:F180)</f>
        <v>38.200000000000003</v>
      </c>
      <c r="I180" s="58">
        <f ca="1">STDEV(B180:F180)</f>
        <v>7.2938330115241907</v>
      </c>
      <c r="J180" s="58">
        <f ca="1">I180/SQRT(5)</f>
        <v>3.2619012860600192</v>
      </c>
      <c r="K180" s="58">
        <f ca="1">K277</f>
        <v>0.3722269230155299</v>
      </c>
      <c r="L180" s="138">
        <f ca="1">L277</f>
        <v>0.17466626463090373</v>
      </c>
    </row>
    <row r="181" spans="1:12" x14ac:dyDescent="0.25">
      <c r="A181" s="127" t="s">
        <v>382</v>
      </c>
      <c r="B181" s="62">
        <f ca="1">'T1'!B22</f>
        <v>0</v>
      </c>
      <c r="C181" s="62">
        <f ca="1">'T2'!B22</f>
        <v>0</v>
      </c>
      <c r="D181" s="62">
        <f ca="1">'T3'!B22</f>
        <v>0</v>
      </c>
      <c r="E181" s="62">
        <f ca="1">'T4'!B22</f>
        <v>0</v>
      </c>
      <c r="F181" s="62">
        <f ca="1">'T5'!B22</f>
        <v>0</v>
      </c>
      <c r="G181" s="62">
        <f ca="1">SUM(B181:F181)</f>
        <v>0</v>
      </c>
      <c r="H181" s="60">
        <f ca="1">AVERAGE(B181:F181)</f>
        <v>0</v>
      </c>
      <c r="I181" s="60">
        <f ca="1">STDEV(B181:F181)</f>
        <v>0</v>
      </c>
      <c r="J181" s="60">
        <f ca="1">I181/SQRT(5)</f>
        <v>0</v>
      </c>
      <c r="K181" s="59"/>
      <c r="L181" s="135"/>
    </row>
    <row r="182" spans="1:12" x14ac:dyDescent="0.25">
      <c r="A182" s="125" t="s">
        <v>548</v>
      </c>
      <c r="B182" s="56">
        <f ca="1">SUM(B175:B181)</f>
        <v>500</v>
      </c>
      <c r="C182" s="56">
        <f ca="1">SUM(C175:C181)</f>
        <v>500</v>
      </c>
      <c r="D182" s="56">
        <f ca="1">SUM(D175:D181)</f>
        <v>500</v>
      </c>
      <c r="E182" s="56">
        <f ca="1">SUM(E175:E181)</f>
        <v>500</v>
      </c>
      <c r="F182" s="56">
        <f ca="1">SUM(F175:F181)</f>
        <v>500</v>
      </c>
      <c r="G182" s="56">
        <f ca="1">SUM(G175:G181)</f>
        <v>2500</v>
      </c>
      <c r="L182" s="133"/>
    </row>
    <row r="183" spans="1:12" x14ac:dyDescent="0.25">
      <c r="A183" s="128"/>
      <c r="L183" s="133"/>
    </row>
    <row r="184" spans="1:12" x14ac:dyDescent="0.25">
      <c r="A184" s="125" t="s">
        <v>549</v>
      </c>
      <c r="G184" s="55" t="s">
        <v>547</v>
      </c>
      <c r="H184" s="55" t="s">
        <v>539</v>
      </c>
      <c r="I184" s="55" t="s">
        <v>540</v>
      </c>
      <c r="J184" s="55" t="s">
        <v>541</v>
      </c>
      <c r="K184" s="55" t="s">
        <v>545</v>
      </c>
      <c r="L184" s="137" t="s">
        <v>546</v>
      </c>
    </row>
    <row r="185" spans="1:12" x14ac:dyDescent="0.25">
      <c r="A185" s="129" t="s">
        <v>376</v>
      </c>
      <c r="B185" s="59"/>
      <c r="C185" s="59"/>
      <c r="D185" s="59"/>
      <c r="E185" s="59"/>
      <c r="F185" s="59"/>
      <c r="G185" s="59"/>
      <c r="H185" s="59"/>
      <c r="I185" s="59"/>
      <c r="J185" s="59"/>
      <c r="K185" s="60">
        <f ca="1">SUM(K186:K257)</f>
        <v>2.8358721876268196</v>
      </c>
      <c r="L185" s="139">
        <f ca="1">1-SUM(L186:L257)</f>
        <v>0.91559072608635295</v>
      </c>
    </row>
    <row r="186" spans="1:12" x14ac:dyDescent="0.25">
      <c r="A186" s="128" t="s">
        <v>125</v>
      </c>
      <c r="B186" s="61">
        <f ca="1">'T1'!H17</f>
        <v>0</v>
      </c>
      <c r="C186" s="61">
        <f ca="1">'T2'!H17</f>
        <v>2</v>
      </c>
      <c r="D186" s="61">
        <f ca="1">'T3'!H17</f>
        <v>0</v>
      </c>
      <c r="E186" s="61">
        <f ca="1">'T4'!H17</f>
        <v>0</v>
      </c>
      <c r="F186" s="61">
        <f ca="1">'T5'!H17</f>
        <v>0</v>
      </c>
      <c r="G186" s="61">
        <f ca="1">SUM(B186:F186)</f>
        <v>2</v>
      </c>
      <c r="H186" s="58">
        <f ca="1">AVERAGE(B186:F186)</f>
        <v>0.4</v>
      </c>
      <c r="I186" s="58">
        <f ca="1">STDEV(B186:F186)</f>
        <v>0.89442719099991586</v>
      </c>
      <c r="J186" s="58">
        <f ca="1">I186/SQRT(5)</f>
        <v>0.39999999999999997</v>
      </c>
      <c r="K186" s="58">
        <f ca="1">IF(G186=0,0,-1*((G186/G175)*(LN(G186/G175))))</f>
        <v>3.3948520998494804E-2</v>
      </c>
      <c r="L186" s="138">
        <f ca="1">IF(G186=0,0,(G186/G175)^2)</f>
        <v>4.6277014207043356E-5</v>
      </c>
    </row>
    <row r="187" spans="1:12" x14ac:dyDescent="0.25">
      <c r="A187" s="128" t="s">
        <v>127</v>
      </c>
      <c r="B187" s="61">
        <f ca="1">'T1'!H18</f>
        <v>0</v>
      </c>
      <c r="C187" s="61">
        <f ca="1">'T2'!H18</f>
        <v>1</v>
      </c>
      <c r="D187" s="61">
        <f ca="1">'T3'!H18</f>
        <v>1</v>
      </c>
      <c r="E187" s="61">
        <f ca="1">'T4'!H18</f>
        <v>0</v>
      </c>
      <c r="F187" s="61">
        <f ca="1">'T5'!H18</f>
        <v>1</v>
      </c>
      <c r="G187" s="61">
        <f ca="1">SUM(B187:F187)</f>
        <v>3</v>
      </c>
      <c r="H187" s="58">
        <f ca="1">AVERAGE(B187:F187)</f>
        <v>0.6</v>
      </c>
      <c r="I187" s="58">
        <f ca="1">STDEV(B187:F187)</f>
        <v>0.54772255750516607</v>
      </c>
      <c r="J187" s="58">
        <f ca="1">I187/SQRT(5)</f>
        <v>0.24494897427831777</v>
      </c>
      <c r="K187" s="58">
        <f ca="1">IF(G187=0,0,-1*((G187/G175)*(LN(G187/G175))))</f>
        <v>4.6785382435413997E-2</v>
      </c>
      <c r="L187" s="138">
        <f ca="1">IF(G187=0,0,(G187/G175)^2)</f>
        <v>1.0412328196584754E-4</v>
      </c>
    </row>
    <row r="188" spans="1:12" x14ac:dyDescent="0.25">
      <c r="A188" s="128" t="s">
        <v>129</v>
      </c>
      <c r="B188" s="61">
        <f ca="1">'T1'!H19</f>
        <v>0</v>
      </c>
      <c r="C188" s="61">
        <f ca="1">'T2'!H19</f>
        <v>0</v>
      </c>
      <c r="D188" s="61">
        <f ca="1">'T3'!H19</f>
        <v>0</v>
      </c>
      <c r="E188" s="61">
        <f ca="1">'T4'!H19</f>
        <v>0</v>
      </c>
      <c r="F188" s="61">
        <f ca="1">'T5'!H19</f>
        <v>0</v>
      </c>
      <c r="G188" s="61">
        <f ca="1">SUM(B188:F188)</f>
        <v>0</v>
      </c>
      <c r="H188" s="58">
        <f ca="1">AVERAGE(B188:F188)</f>
        <v>0</v>
      </c>
      <c r="I188" s="58">
        <f ca="1">STDEV(B188:F188)</f>
        <v>0</v>
      </c>
      <c r="J188" s="58">
        <f ca="1">I188/SQRT(5)</f>
        <v>0</v>
      </c>
      <c r="K188" s="58">
        <f ca="1">IF(G188=0,0,-1*((G188/G175)*(LN(G188/G175))))</f>
        <v>0</v>
      </c>
      <c r="L188" s="138">
        <f ca="1">IF(G188=0,0,(G188/G175)^2)</f>
        <v>0</v>
      </c>
    </row>
    <row r="189" spans="1:12" x14ac:dyDescent="0.25">
      <c r="A189" s="128" t="s">
        <v>131</v>
      </c>
      <c r="B189" s="61">
        <f ca="1">'T1'!H20</f>
        <v>0</v>
      </c>
      <c r="C189" s="61">
        <f ca="1">'T2'!H20</f>
        <v>3</v>
      </c>
      <c r="D189" s="61">
        <f ca="1">'T3'!H20</f>
        <v>2</v>
      </c>
      <c r="E189" s="61">
        <f ca="1">'T4'!H20</f>
        <v>1</v>
      </c>
      <c r="F189" s="61">
        <f ca="1">'T5'!H20</f>
        <v>1</v>
      </c>
      <c r="G189" s="61">
        <f ca="1">SUM(B189:F189)</f>
        <v>7</v>
      </c>
      <c r="H189" s="58">
        <f ca="1">AVERAGE(B189:F189)</f>
        <v>1.4</v>
      </c>
      <c r="I189" s="58">
        <f ca="1">STDEV(B189:F189)</f>
        <v>1.1401754250991378</v>
      </c>
      <c r="J189" s="58">
        <f ca="1">I189/SQRT(5)</f>
        <v>0.5099019513592784</v>
      </c>
      <c r="K189" s="58">
        <f ca="1">IF(G189=0,0,-1*((G189/G175)*(LN(G189/G175))))</f>
        <v>8.8992133768651629E-2</v>
      </c>
      <c r="L189" s="138">
        <f ca="1">IF(G189=0,0,(G189/G175)^2)</f>
        <v>5.6689342403628109E-4</v>
      </c>
    </row>
    <row r="190" spans="1:12" x14ac:dyDescent="0.25">
      <c r="A190" s="128" t="s">
        <v>133</v>
      </c>
      <c r="B190" s="61">
        <f ca="1">'T1'!H21</f>
        <v>0</v>
      </c>
      <c r="C190" s="61">
        <f ca="1">'T2'!H21</f>
        <v>0</v>
      </c>
      <c r="D190" s="61">
        <f ca="1">'T3'!H21</f>
        <v>0</v>
      </c>
      <c r="E190" s="61">
        <f ca="1">'T4'!H21</f>
        <v>0</v>
      </c>
      <c r="F190" s="61">
        <f ca="1">'T5'!H21</f>
        <v>0</v>
      </c>
      <c r="G190" s="61">
        <f ca="1">SUM(B190:F190)</f>
        <v>0</v>
      </c>
      <c r="H190" s="58">
        <f ca="1">AVERAGE(B190:F190)</f>
        <v>0</v>
      </c>
      <c r="I190" s="58">
        <f ca="1">STDEV(B190:F190)</f>
        <v>0</v>
      </c>
      <c r="J190" s="58">
        <f ca="1">I190/SQRT(5)</f>
        <v>0</v>
      </c>
      <c r="K190" s="58">
        <f ca="1">IF(G190=0,0,-1*((G190/G175)*(LN(G190/G175))))</f>
        <v>0</v>
      </c>
      <c r="L190" s="138">
        <f ca="1">IF(G190=0,0,(G190/G175)^2)</f>
        <v>0</v>
      </c>
    </row>
    <row r="191" spans="1:12" x14ac:dyDescent="0.25">
      <c r="A191" s="128" t="s">
        <v>135</v>
      </c>
      <c r="B191" s="61">
        <f ca="1">'T1'!H22</f>
        <v>2</v>
      </c>
      <c r="C191" s="61">
        <f ca="1">'T2'!H22</f>
        <v>4</v>
      </c>
      <c r="D191" s="61">
        <f ca="1">'T3'!H22</f>
        <v>3</v>
      </c>
      <c r="E191" s="61">
        <f ca="1">'T4'!H22</f>
        <v>2</v>
      </c>
      <c r="F191" s="61">
        <f ca="1">'T5'!H22</f>
        <v>2</v>
      </c>
      <c r="G191" s="61">
        <f ca="1">SUM(B191:F191)</f>
        <v>13</v>
      </c>
      <c r="H191" s="58">
        <f ca="1">AVERAGE(B191:F191)</f>
        <v>2.6</v>
      </c>
      <c r="I191" s="58">
        <f ca="1">STDEV(B191:F191)</f>
        <v>0.8944271909999163</v>
      </c>
      <c r="J191" s="58">
        <f ca="1">I191/SQRT(5)</f>
        <v>0.40000000000000019</v>
      </c>
      <c r="K191" s="58">
        <f ca="1">IF(G191=0,0,-1*((G191/G175)*(LN(G191/G175))))</f>
        <v>0.13789862356599619</v>
      </c>
      <c r="L191" s="138">
        <f ca="1">IF(G191=0,0,(G191/G175)^2)</f>
        <v>1.955203850247582E-3</v>
      </c>
    </row>
    <row r="192" spans="1:12" x14ac:dyDescent="0.25">
      <c r="A192" s="128" t="s">
        <v>136</v>
      </c>
      <c r="B192" s="61">
        <f ca="1">'T1'!H23</f>
        <v>0</v>
      </c>
      <c r="C192" s="61">
        <f ca="1">'T2'!H23</f>
        <v>0</v>
      </c>
      <c r="D192" s="61">
        <f ca="1">'T3'!H23</f>
        <v>0</v>
      </c>
      <c r="E192" s="61">
        <f ca="1">'T4'!H23</f>
        <v>0</v>
      </c>
      <c r="F192" s="61">
        <f ca="1">'T5'!H23</f>
        <v>0</v>
      </c>
      <c r="G192" s="61">
        <f ca="1">SUM(B192:F192)</f>
        <v>0</v>
      </c>
      <c r="H192" s="58">
        <f ca="1">AVERAGE(B192:F192)</f>
        <v>0</v>
      </c>
      <c r="I192" s="58">
        <f ca="1">STDEV(B192:F192)</f>
        <v>0</v>
      </c>
      <c r="J192" s="58">
        <f ca="1">I192/SQRT(5)</f>
        <v>0</v>
      </c>
      <c r="K192" s="58">
        <f ca="1">IF(G192=0,0,-1*((G192/G175)*(LN(G192/G175))))</f>
        <v>0</v>
      </c>
      <c r="L192" s="138">
        <f ca="1">IF(G192=0,0,(G192/G175)^2)</f>
        <v>0</v>
      </c>
    </row>
    <row r="193" spans="1:12" x14ac:dyDescent="0.25">
      <c r="A193" s="128" t="s">
        <v>138</v>
      </c>
      <c r="B193" s="61">
        <f ca="1">'T1'!H24</f>
        <v>3</v>
      </c>
      <c r="C193" s="61">
        <f ca="1">'T2'!H24</f>
        <v>3</v>
      </c>
      <c r="D193" s="61">
        <f ca="1">'T3'!H24</f>
        <v>5</v>
      </c>
      <c r="E193" s="61">
        <f ca="1">'T4'!H24</f>
        <v>3</v>
      </c>
      <c r="F193" s="61">
        <f ca="1">'T5'!H24</f>
        <v>4</v>
      </c>
      <c r="G193" s="61">
        <f ca="1">SUM(B193:F193)</f>
        <v>18</v>
      </c>
      <c r="H193" s="58">
        <f ca="1">AVERAGE(B193:F193)</f>
        <v>3.6</v>
      </c>
      <c r="I193" s="58">
        <f ca="1">STDEV(B193:F193)</f>
        <v>0.8944271909999163</v>
      </c>
      <c r="J193" s="58">
        <f ca="1">I193/SQRT(5)</f>
        <v>0.40000000000000019</v>
      </c>
      <c r="K193" s="58">
        <f ca="1">IF(G193=0,0,-1*((G193/G175)*(LN(G193/G175))))</f>
        <v>0.17101273527199082</v>
      </c>
      <c r="L193" s="138">
        <f ca="1">IF(G193=0,0,(G193/G175)^2)</f>
        <v>3.7484381507705122E-3</v>
      </c>
    </row>
    <row r="194" spans="1:12" x14ac:dyDescent="0.25">
      <c r="A194" s="128" t="s">
        <v>139</v>
      </c>
      <c r="B194" s="61">
        <f ca="1">'T1'!H25</f>
        <v>0</v>
      </c>
      <c r="C194" s="61">
        <f ca="1">'T2'!H25</f>
        <v>0</v>
      </c>
      <c r="D194" s="61">
        <f ca="1">'T3'!H25</f>
        <v>0</v>
      </c>
      <c r="E194" s="61">
        <f ca="1">'T4'!H25</f>
        <v>0</v>
      </c>
      <c r="F194" s="61">
        <f ca="1">'T5'!H25</f>
        <v>0</v>
      </c>
      <c r="G194" s="61">
        <f ca="1">SUM(B194:F194)</f>
        <v>0</v>
      </c>
      <c r="H194" s="58">
        <f ca="1">AVERAGE(B194:F194)</f>
        <v>0</v>
      </c>
      <c r="I194" s="58">
        <f ca="1">STDEV(B194:F194)</f>
        <v>0</v>
      </c>
      <c r="J194" s="58">
        <f ca="1">I194/SQRT(5)</f>
        <v>0</v>
      </c>
      <c r="K194" s="58">
        <f ca="1">IF(G194=0,0,-1*((G194/G175)*(LN(G194/G175))))</f>
        <v>0</v>
      </c>
      <c r="L194" s="138">
        <f ca="1">IF(G194=0,0,(G194/G175)^2)</f>
        <v>0</v>
      </c>
    </row>
    <row r="195" spans="1:12" x14ac:dyDescent="0.25">
      <c r="A195" s="128" t="s">
        <v>141</v>
      </c>
      <c r="B195" s="61">
        <f ca="1">'T1'!H26</f>
        <v>0</v>
      </c>
      <c r="C195" s="61">
        <f ca="1">'T2'!H26</f>
        <v>0</v>
      </c>
      <c r="D195" s="61">
        <f ca="1">'T3'!H26</f>
        <v>0</v>
      </c>
      <c r="E195" s="61">
        <f ca="1">'T4'!H26</f>
        <v>0</v>
      </c>
      <c r="F195" s="61">
        <f ca="1">'T5'!H26</f>
        <v>0</v>
      </c>
      <c r="G195" s="61">
        <f ca="1">SUM(B195:F195)</f>
        <v>0</v>
      </c>
      <c r="H195" s="58">
        <f ca="1">AVERAGE(B195:F195)</f>
        <v>0</v>
      </c>
      <c r="I195" s="58">
        <f ca="1">STDEV(B195:F195)</f>
        <v>0</v>
      </c>
      <c r="J195" s="58">
        <f ca="1">I195/SQRT(5)</f>
        <v>0</v>
      </c>
      <c r="K195" s="58">
        <f ca="1">IF(G195=0,0,-1*((G195/G175)*(LN(G195/G175))))</f>
        <v>0</v>
      </c>
      <c r="L195" s="138">
        <f ca="1">IF(G195=0,0,(G195/G175)^2)</f>
        <v>0</v>
      </c>
    </row>
    <row r="196" spans="1:12" x14ac:dyDescent="0.25">
      <c r="A196" s="128" t="s">
        <v>143</v>
      </c>
      <c r="B196" s="61">
        <f ca="1">'T1'!H27</f>
        <v>0</v>
      </c>
      <c r="C196" s="61">
        <f ca="1">'T2'!H27</f>
        <v>2</v>
      </c>
      <c r="D196" s="61">
        <f ca="1">'T3'!H27</f>
        <v>1</v>
      </c>
      <c r="E196" s="61">
        <f ca="1">'T4'!H27</f>
        <v>0</v>
      </c>
      <c r="F196" s="61">
        <f ca="1">'T5'!H27</f>
        <v>0</v>
      </c>
      <c r="G196" s="61">
        <f ca="1">SUM(B196:F196)</f>
        <v>3</v>
      </c>
      <c r="H196" s="58">
        <f ca="1">AVERAGE(B196:F196)</f>
        <v>0.6</v>
      </c>
      <c r="I196" s="58">
        <f ca="1">STDEV(B196:F196)</f>
        <v>0.89442719099991586</v>
      </c>
      <c r="J196" s="58">
        <f ca="1">I196/SQRT(5)</f>
        <v>0.39999999999999997</v>
      </c>
      <c r="K196" s="58">
        <f ca="1">IF(G196=0,0,-1*((G196/G175)*(LN(G196/G175))))</f>
        <v>4.6785382435413997E-2</v>
      </c>
      <c r="L196" s="138">
        <f ca="1">IF(G196=0,0,(G196/G175)^2)</f>
        <v>1.0412328196584754E-4</v>
      </c>
    </row>
    <row r="197" spans="1:12" x14ac:dyDescent="0.25">
      <c r="A197" s="128" t="s">
        <v>145</v>
      </c>
      <c r="B197" s="61">
        <f ca="1">'T1'!H28</f>
        <v>0</v>
      </c>
      <c r="C197" s="61">
        <f ca="1">'T2'!H28</f>
        <v>1</v>
      </c>
      <c r="D197" s="61">
        <f ca="1">'T3'!H28</f>
        <v>1</v>
      </c>
      <c r="E197" s="61">
        <f ca="1">'T4'!H28</f>
        <v>0</v>
      </c>
      <c r="F197" s="61">
        <f ca="1">'T5'!H28</f>
        <v>0</v>
      </c>
      <c r="G197" s="61">
        <f ca="1">SUM(B197:F197)</f>
        <v>2</v>
      </c>
      <c r="H197" s="58">
        <f ca="1">AVERAGE(B197:F197)</f>
        <v>0.4</v>
      </c>
      <c r="I197" s="58">
        <f ca="1">STDEV(B197:F197)</f>
        <v>0.54772255750516607</v>
      </c>
      <c r="J197" s="58">
        <f ca="1">I197/SQRT(5)</f>
        <v>0.24494897427831777</v>
      </c>
      <c r="K197" s="58">
        <f ca="1">IF(G197=0,0,-1*((G197/G175)*(LN(G197/G175))))</f>
        <v>3.3948520998494804E-2</v>
      </c>
      <c r="L197" s="138">
        <f ca="1">IF(G197=0,0,(G197/G175)^2)</f>
        <v>4.6277014207043356E-5</v>
      </c>
    </row>
    <row r="198" spans="1:12" x14ac:dyDescent="0.25">
      <c r="A198" s="128" t="s">
        <v>147</v>
      </c>
      <c r="B198" s="61">
        <f ca="1">'T1'!H29</f>
        <v>0</v>
      </c>
      <c r="C198" s="61">
        <f ca="1">'T2'!H29</f>
        <v>0</v>
      </c>
      <c r="D198" s="61">
        <f ca="1">'T3'!H29</f>
        <v>0</v>
      </c>
      <c r="E198" s="61">
        <f ca="1">'T4'!H29</f>
        <v>0</v>
      </c>
      <c r="F198" s="61">
        <f ca="1">'T5'!H29</f>
        <v>0</v>
      </c>
      <c r="G198" s="61">
        <f ca="1">SUM(B198:F198)</f>
        <v>0</v>
      </c>
      <c r="H198" s="58">
        <f ca="1">AVERAGE(B198:F198)</f>
        <v>0</v>
      </c>
      <c r="I198" s="58">
        <f ca="1">STDEV(B198:F198)</f>
        <v>0</v>
      </c>
      <c r="J198" s="58">
        <f ca="1">I198/SQRT(5)</f>
        <v>0</v>
      </c>
      <c r="K198" s="58">
        <f ca="1">IF(G198=0,0,-1*((G198/G175)*(LN(G198/G175))))</f>
        <v>0</v>
      </c>
      <c r="L198" s="138">
        <f ca="1">IF(G198=0,0,(G198/G175)^2)</f>
        <v>0</v>
      </c>
    </row>
    <row r="199" spans="1:12" x14ac:dyDescent="0.25">
      <c r="A199" s="128" t="s">
        <v>149</v>
      </c>
      <c r="B199" s="61">
        <f ca="1">'T1'!H30</f>
        <v>3</v>
      </c>
      <c r="C199" s="61">
        <f ca="1">'T2'!H30</f>
        <v>2</v>
      </c>
      <c r="D199" s="61">
        <f ca="1">'T3'!H30</f>
        <v>2</v>
      </c>
      <c r="E199" s="61">
        <f ca="1">'T4'!H30</f>
        <v>0</v>
      </c>
      <c r="F199" s="61">
        <f ca="1">'T5'!H30</f>
        <v>1</v>
      </c>
      <c r="G199" s="61">
        <f ca="1">SUM(B199:F199)</f>
        <v>8</v>
      </c>
      <c r="H199" s="58">
        <f ca="1">AVERAGE(B199:F199)</f>
        <v>1.6</v>
      </c>
      <c r="I199" s="58">
        <f ca="1">STDEV(B199:F199)</f>
        <v>1.1401754250991378</v>
      </c>
      <c r="J199" s="58">
        <f ca="1">I199/SQRT(5)</f>
        <v>0.5099019513592784</v>
      </c>
      <c r="K199" s="58">
        <f ca="1">IF(G199=0,0,-1*((G199/G175)*(LN(G199/G175))))</f>
        <v>9.8071788453301917E-2</v>
      </c>
      <c r="L199" s="138">
        <f ca="1">IF(G199=0,0,(G199/G175)^2)</f>
        <v>7.4043222731269369E-4</v>
      </c>
    </row>
    <row r="200" spans="1:12" x14ac:dyDescent="0.25">
      <c r="A200" s="128" t="s">
        <v>150</v>
      </c>
      <c r="B200" s="61">
        <f ca="1">'T1'!H31</f>
        <v>3</v>
      </c>
      <c r="C200" s="61">
        <f ca="1">'T2'!H31</f>
        <v>0</v>
      </c>
      <c r="D200" s="61">
        <f ca="1">'T3'!H31</f>
        <v>0</v>
      </c>
      <c r="E200" s="61">
        <f ca="1">'T4'!H31</f>
        <v>4</v>
      </c>
      <c r="F200" s="61">
        <f ca="1">'T5'!H31</f>
        <v>0</v>
      </c>
      <c r="G200" s="61">
        <f ca="1">SUM(B200:F200)</f>
        <v>7</v>
      </c>
      <c r="H200" s="58">
        <f ca="1">AVERAGE(B200:F200)</f>
        <v>1.4</v>
      </c>
      <c r="I200" s="58">
        <f ca="1">STDEV(B200:F200)</f>
        <v>1.9493588689617927</v>
      </c>
      <c r="J200" s="58">
        <f ca="1">I200/SQRT(5)</f>
        <v>0.87177978870813466</v>
      </c>
      <c r="K200" s="58">
        <f ca="1">IF(G200=0,0,-1*((G200/G175)*(LN(G200/G175))))</f>
        <v>8.8992133768651629E-2</v>
      </c>
      <c r="L200" s="138">
        <f ca="1">IF(G200=0,0,(G200/G175)^2)</f>
        <v>5.6689342403628109E-4</v>
      </c>
    </row>
    <row r="201" spans="1:12" x14ac:dyDescent="0.25">
      <c r="A201" s="128" t="s">
        <v>151</v>
      </c>
      <c r="B201" s="61">
        <f ca="1">'T1'!H32</f>
        <v>1</v>
      </c>
      <c r="C201" s="61">
        <f ca="1">'T2'!H32</f>
        <v>2</v>
      </c>
      <c r="D201" s="61">
        <f ca="1">'T3'!H32</f>
        <v>0</v>
      </c>
      <c r="E201" s="61">
        <f ca="1">'T4'!H32</f>
        <v>0</v>
      </c>
      <c r="F201" s="61">
        <f ca="1">'T5'!H32</f>
        <v>0</v>
      </c>
      <c r="G201" s="61">
        <f ca="1">SUM(B201:F201)</f>
        <v>3</v>
      </c>
      <c r="H201" s="58">
        <f ca="1">AVERAGE(B201:F201)</f>
        <v>0.6</v>
      </c>
      <c r="I201" s="58">
        <f ca="1">STDEV(B201:F201)</f>
        <v>0.89442719099991586</v>
      </c>
      <c r="J201" s="58">
        <f ca="1">I201/SQRT(5)</f>
        <v>0.39999999999999997</v>
      </c>
      <c r="K201" s="58">
        <f ca="1">IF(G201=0,0,-1*((G201/G175)*(LN(G201/G175))))</f>
        <v>4.6785382435413997E-2</v>
      </c>
      <c r="L201" s="138">
        <f ca="1">IF(G201=0,0,(G201/G175)^2)</f>
        <v>1.0412328196584754E-4</v>
      </c>
    </row>
    <row r="202" spans="1:12" x14ac:dyDescent="0.25">
      <c r="A202" s="128" t="s">
        <v>152</v>
      </c>
      <c r="B202" s="61">
        <f ca="1">'T1'!H33</f>
        <v>0</v>
      </c>
      <c r="C202" s="61">
        <f ca="1">'T2'!H33</f>
        <v>0</v>
      </c>
      <c r="D202" s="61">
        <f ca="1">'T3'!H33</f>
        <v>0</v>
      </c>
      <c r="E202" s="61">
        <f ca="1">'T4'!H33</f>
        <v>1</v>
      </c>
      <c r="F202" s="61">
        <f ca="1">'T5'!H33</f>
        <v>1</v>
      </c>
      <c r="G202" s="61">
        <f ca="1">SUM(B202:F202)</f>
        <v>2</v>
      </c>
      <c r="H202" s="58">
        <f ca="1">AVERAGE(B202:F202)</f>
        <v>0.4</v>
      </c>
      <c r="I202" s="58">
        <f ca="1">STDEV(B202:F202)</f>
        <v>0.54772255750516607</v>
      </c>
      <c r="J202" s="58">
        <f ca="1">I202/SQRT(5)</f>
        <v>0.24494897427831777</v>
      </c>
      <c r="K202" s="58">
        <f ca="1">IF(G202=0,0,-1*((G202/G175)*(LN(G202/G175))))</f>
        <v>3.3948520998494804E-2</v>
      </c>
      <c r="L202" s="138">
        <f ca="1">IF(G202=0,0,(G202/G175)^2)</f>
        <v>4.6277014207043356E-5</v>
      </c>
    </row>
    <row r="203" spans="1:12" x14ac:dyDescent="0.25">
      <c r="A203" s="128" t="s">
        <v>154</v>
      </c>
      <c r="B203" s="61">
        <f ca="1">'T1'!H34</f>
        <v>0</v>
      </c>
      <c r="C203" s="61">
        <f ca="1">'T2'!H34</f>
        <v>0</v>
      </c>
      <c r="D203" s="61">
        <f ca="1">'T3'!H34</f>
        <v>0</v>
      </c>
      <c r="E203" s="61">
        <f ca="1">'T4'!H34</f>
        <v>0</v>
      </c>
      <c r="F203" s="61">
        <f ca="1">'T5'!H34</f>
        <v>0</v>
      </c>
      <c r="G203" s="61">
        <f ca="1">SUM(B203:F203)</f>
        <v>0</v>
      </c>
      <c r="H203" s="58">
        <f ca="1">AVERAGE(B203:F203)</f>
        <v>0</v>
      </c>
      <c r="I203" s="58">
        <f ca="1">STDEV(B203:F203)</f>
        <v>0</v>
      </c>
      <c r="J203" s="58">
        <f ca="1">I203/SQRT(5)</f>
        <v>0</v>
      </c>
      <c r="K203" s="58">
        <f ca="1">IF(G203=0,0,-1*((G203/G175)*(LN(G203/G175))))</f>
        <v>0</v>
      </c>
      <c r="L203" s="138">
        <f ca="1">IF(G203=0,0,(G203/G175)^2)</f>
        <v>0</v>
      </c>
    </row>
    <row r="204" spans="1:12" x14ac:dyDescent="0.25">
      <c r="A204" s="128" t="s">
        <v>156</v>
      </c>
      <c r="B204" s="61">
        <f ca="1">'T1'!H35</f>
        <v>0</v>
      </c>
      <c r="C204" s="61">
        <f ca="1">'T2'!H35</f>
        <v>3</v>
      </c>
      <c r="D204" s="61">
        <f ca="1">'T3'!H35</f>
        <v>0</v>
      </c>
      <c r="E204" s="61">
        <f ca="1">'T4'!H35</f>
        <v>0</v>
      </c>
      <c r="F204" s="61">
        <f ca="1">'T5'!H35</f>
        <v>3</v>
      </c>
      <c r="G204" s="61">
        <f ca="1">SUM(B204:F204)</f>
        <v>6</v>
      </c>
      <c r="H204" s="58">
        <f ca="1">AVERAGE(B204:F204)</f>
        <v>1.2</v>
      </c>
      <c r="I204" s="58">
        <f ca="1">STDEV(B204:F204)</f>
        <v>1.6431676725154984</v>
      </c>
      <c r="J204" s="58">
        <f ca="1">I204/SQRT(5)</f>
        <v>0.73484692283495345</v>
      </c>
      <c r="K204" s="58">
        <f ca="1">IF(G204=0,0,-1*((G204/G175)*(LN(G204/G175))))</f>
        <v>7.9424904043074007E-2</v>
      </c>
      <c r="L204" s="138">
        <f ca="1">IF(G204=0,0,(G204/G175)^2)</f>
        <v>4.1649312786339016E-4</v>
      </c>
    </row>
    <row r="205" spans="1:12" x14ac:dyDescent="0.25">
      <c r="A205" s="128" t="s">
        <v>158</v>
      </c>
      <c r="B205" s="61">
        <f ca="1">'T1'!H36</f>
        <v>6</v>
      </c>
      <c r="C205" s="61">
        <f ca="1">'T2'!H36</f>
        <v>3</v>
      </c>
      <c r="D205" s="61">
        <f ca="1">'T3'!H36</f>
        <v>2</v>
      </c>
      <c r="E205" s="61">
        <f ca="1">'T4'!H36</f>
        <v>1</v>
      </c>
      <c r="F205" s="61">
        <f ca="1">'T5'!H36</f>
        <v>1</v>
      </c>
      <c r="G205" s="61">
        <f ca="1">SUM(B205:F205)</f>
        <v>13</v>
      </c>
      <c r="H205" s="58">
        <f ca="1">AVERAGE(B205:F205)</f>
        <v>2.6</v>
      </c>
      <c r="I205" s="58">
        <f ca="1">STDEV(B205:F205)</f>
        <v>2.0736441353327724</v>
      </c>
      <c r="J205" s="58">
        <f ca="1">I205/SQRT(5)</f>
        <v>0.92736184954957046</v>
      </c>
      <c r="K205" s="58">
        <f ca="1">IF(G205=0,0,-1*((G205/G175)*(LN(G205/G175))))</f>
        <v>0.13789862356599619</v>
      </c>
      <c r="L205" s="138">
        <f ca="1">IF(G205=0,0,(G205/G175)^2)</f>
        <v>1.955203850247582E-3</v>
      </c>
    </row>
    <row r="206" spans="1:12" x14ac:dyDescent="0.25">
      <c r="A206" s="128" t="s">
        <v>159</v>
      </c>
      <c r="B206" s="61">
        <f ca="1">'T1'!H37</f>
        <v>0</v>
      </c>
      <c r="C206" s="61">
        <f ca="1">'T2'!H37</f>
        <v>0</v>
      </c>
      <c r="D206" s="61">
        <f ca="1">'T3'!H37</f>
        <v>0</v>
      </c>
      <c r="E206" s="61">
        <f ca="1">'T4'!H37</f>
        <v>1</v>
      </c>
      <c r="F206" s="61">
        <f ca="1">'T5'!H37</f>
        <v>0</v>
      </c>
      <c r="G206" s="61">
        <f ca="1">SUM(B206:F206)</f>
        <v>1</v>
      </c>
      <c r="H206" s="58">
        <f ca="1">AVERAGE(B206:F206)</f>
        <v>0.2</v>
      </c>
      <c r="I206" s="58">
        <f ca="1">STDEV(B206:F206)</f>
        <v>0.44721359549995793</v>
      </c>
      <c r="J206" s="58">
        <f ca="1">I206/SQRT(5)</f>
        <v>0.19999999999999998</v>
      </c>
      <c r="K206" s="58">
        <f ca="1">IF(G206=0,0,-1*((G206/G175)*(LN(G206/G175))))</f>
        <v>1.9331903970539733E-2</v>
      </c>
      <c r="L206" s="138">
        <f ca="1">IF(G206=0,0,(G206/G175)^2)</f>
        <v>1.1569253551760839E-5</v>
      </c>
    </row>
    <row r="207" spans="1:12" x14ac:dyDescent="0.25">
      <c r="A207" s="128" t="s">
        <v>161</v>
      </c>
      <c r="B207" s="61">
        <f ca="1">'T1'!H38</f>
        <v>0</v>
      </c>
      <c r="C207" s="61">
        <f ca="1">'T2'!H38</f>
        <v>1</v>
      </c>
      <c r="D207" s="61">
        <f ca="1">'T3'!H38</f>
        <v>4</v>
      </c>
      <c r="E207" s="61">
        <f ca="1">'T4'!H38</f>
        <v>1</v>
      </c>
      <c r="F207" s="61">
        <f ca="1">'T5'!H38</f>
        <v>0</v>
      </c>
      <c r="G207" s="61">
        <f ca="1">SUM(B207:F207)</f>
        <v>6</v>
      </c>
      <c r="H207" s="58">
        <f ca="1">AVERAGE(B207:F207)</f>
        <v>1.2</v>
      </c>
      <c r="I207" s="58">
        <f ca="1">STDEV(B207:F207)</f>
        <v>1.6431676725154984</v>
      </c>
      <c r="J207" s="58">
        <f ca="1">I207/SQRT(5)</f>
        <v>0.73484692283495345</v>
      </c>
      <c r="K207" s="58">
        <f ca="1">IF(G207=0,0,-1*((G207/G175)*(LN(G207/G175))))</f>
        <v>7.9424904043074007E-2</v>
      </c>
      <c r="L207" s="138">
        <f ca="1">IF(G207=0,0,(G207/G175)^2)</f>
        <v>4.1649312786339016E-4</v>
      </c>
    </row>
    <row r="208" spans="1:12" x14ac:dyDescent="0.25">
      <c r="A208" s="128" t="s">
        <v>163</v>
      </c>
      <c r="B208" s="61">
        <f ca="1">'T1'!H39</f>
        <v>5</v>
      </c>
      <c r="C208" s="61">
        <f ca="1">'T2'!H39</f>
        <v>2</v>
      </c>
      <c r="D208" s="61">
        <f ca="1">'T3'!H39</f>
        <v>7</v>
      </c>
      <c r="E208" s="61">
        <f ca="1">'T4'!H39</f>
        <v>2</v>
      </c>
      <c r="F208" s="61">
        <f ca="1">'T5'!H39</f>
        <v>2</v>
      </c>
      <c r="G208" s="61">
        <f ca="1">SUM(B208:F208)</f>
        <v>18</v>
      </c>
      <c r="H208" s="58">
        <f ca="1">AVERAGE(B208:F208)</f>
        <v>3.6</v>
      </c>
      <c r="I208" s="58">
        <f ca="1">STDEV(B208:F208)</f>
        <v>2.3021728866442679</v>
      </c>
      <c r="J208" s="58">
        <f ca="1">I208/SQRT(5)</f>
        <v>1.0295630140987</v>
      </c>
      <c r="K208" s="58">
        <f ca="1">IF(G208=0,0,-1*((G208/G175)*(LN(G208/G175))))</f>
        <v>0.17101273527199082</v>
      </c>
      <c r="L208" s="138">
        <f ca="1">IF(G208=0,0,(G208/G175)^2)</f>
        <v>3.7484381507705122E-3</v>
      </c>
    </row>
    <row r="209" spans="1:12" x14ac:dyDescent="0.25">
      <c r="A209" s="128" t="s">
        <v>164</v>
      </c>
      <c r="B209" s="61">
        <f ca="1">'T1'!H40</f>
        <v>0</v>
      </c>
      <c r="C209" s="61">
        <f ca="1">'T2'!H40</f>
        <v>0</v>
      </c>
      <c r="D209" s="61">
        <f ca="1">'T3'!H40</f>
        <v>0</v>
      </c>
      <c r="E209" s="61">
        <f ca="1">'T4'!H40</f>
        <v>0</v>
      </c>
      <c r="F209" s="61">
        <f ca="1">'T5'!H40</f>
        <v>0</v>
      </c>
      <c r="G209" s="61">
        <f ca="1">SUM(B209:F209)</f>
        <v>0</v>
      </c>
      <c r="H209" s="58">
        <f ca="1">AVERAGE(B209:F209)</f>
        <v>0</v>
      </c>
      <c r="I209" s="58">
        <f ca="1">STDEV(B209:F209)</f>
        <v>0</v>
      </c>
      <c r="J209" s="58">
        <f ca="1">I209/SQRT(5)</f>
        <v>0</v>
      </c>
      <c r="K209" s="58">
        <f ca="1">IF(G209=0,0,-1*((G209/G175)*(LN(G209/G175))))</f>
        <v>0</v>
      </c>
      <c r="L209" s="138">
        <f ca="1">IF(G209=0,0,(G209/G175)^2)</f>
        <v>0</v>
      </c>
    </row>
    <row r="210" spans="1:12" x14ac:dyDescent="0.25">
      <c r="A210" s="128" t="s">
        <v>166</v>
      </c>
      <c r="B210" s="61">
        <f ca="1">'T1'!H41</f>
        <v>0</v>
      </c>
      <c r="C210" s="61">
        <f ca="1">'T2'!H41</f>
        <v>0</v>
      </c>
      <c r="D210" s="61">
        <f ca="1">'T3'!H41</f>
        <v>0</v>
      </c>
      <c r="E210" s="61">
        <f ca="1">'T4'!H41</f>
        <v>0</v>
      </c>
      <c r="F210" s="61">
        <f ca="1">'T5'!H41</f>
        <v>0</v>
      </c>
      <c r="G210" s="61">
        <f ca="1">SUM(B210:F210)</f>
        <v>0</v>
      </c>
      <c r="H210" s="58">
        <f ca="1">AVERAGE(B210:F210)</f>
        <v>0</v>
      </c>
      <c r="I210" s="58">
        <f ca="1">STDEV(B210:F210)</f>
        <v>0</v>
      </c>
      <c r="J210" s="58">
        <f ca="1">I210/SQRT(5)</f>
        <v>0</v>
      </c>
      <c r="K210" s="58">
        <f ca="1">IF(G210=0,0,-1*((G210/G175)*(LN(G210/G175))))</f>
        <v>0</v>
      </c>
      <c r="L210" s="138">
        <f ca="1">IF(G210=0,0,(G210/G175)^2)</f>
        <v>0</v>
      </c>
    </row>
    <row r="211" spans="1:12" x14ac:dyDescent="0.25">
      <c r="A211" s="128" t="s">
        <v>168</v>
      </c>
      <c r="B211" s="61">
        <f ca="1">'T1'!H42</f>
        <v>0</v>
      </c>
      <c r="C211" s="61">
        <f ca="1">'T2'!H42</f>
        <v>0</v>
      </c>
      <c r="D211" s="61">
        <f ca="1">'T3'!H42</f>
        <v>0</v>
      </c>
      <c r="E211" s="61">
        <f ca="1">'T4'!H42</f>
        <v>0</v>
      </c>
      <c r="F211" s="61">
        <f ca="1">'T5'!H42</f>
        <v>0</v>
      </c>
      <c r="G211" s="61">
        <f ca="1">SUM(B211:F211)</f>
        <v>0</v>
      </c>
      <c r="H211" s="58">
        <f ca="1">AVERAGE(B211:F211)</f>
        <v>0</v>
      </c>
      <c r="I211" s="58">
        <f ca="1">STDEV(B211:F211)</f>
        <v>0</v>
      </c>
      <c r="J211" s="58">
        <f ca="1">I211/SQRT(5)</f>
        <v>0</v>
      </c>
      <c r="K211" s="58">
        <f ca="1">IF(G211=0,0,-1*((G211/G175)*(LN(G211/G175))))</f>
        <v>0</v>
      </c>
      <c r="L211" s="138">
        <f ca="1">IF(G211=0,0,(G211/G175)^2)</f>
        <v>0</v>
      </c>
    </row>
    <row r="212" spans="1:12" x14ac:dyDescent="0.25">
      <c r="A212" s="128" t="s">
        <v>170</v>
      </c>
      <c r="B212" s="61">
        <f ca="1">'T1'!H43</f>
        <v>7</v>
      </c>
      <c r="C212" s="61">
        <f ca="1">'T2'!H43</f>
        <v>7</v>
      </c>
      <c r="D212" s="61">
        <f ca="1">'T3'!H43</f>
        <v>8</v>
      </c>
      <c r="E212" s="61">
        <f ca="1">'T4'!H43</f>
        <v>11</v>
      </c>
      <c r="F212" s="61">
        <f ca="1">'T5'!H43</f>
        <v>6</v>
      </c>
      <c r="G212" s="61">
        <f ca="1">SUM(B212:F212)</f>
        <v>39</v>
      </c>
      <c r="H212" s="58">
        <f ca="1">AVERAGE(B212:F212)</f>
        <v>7.8</v>
      </c>
      <c r="I212" s="58">
        <f ca="1">STDEV(B212:F212)</f>
        <v>1.9235384061671352</v>
      </c>
      <c r="J212" s="58">
        <f ca="1">I212/SQRT(5)</f>
        <v>0.86023252670426298</v>
      </c>
      <c r="K212" s="58">
        <f ca="1">IF(G212=0,0,-1*((G212/G175)*(LN(G212/G175))))</f>
        <v>0.26796158750732102</v>
      </c>
      <c r="L212" s="138">
        <f ca="1">IF(G212=0,0,(G212/G175)^2)</f>
        <v>1.7596834652228239E-2</v>
      </c>
    </row>
    <row r="213" spans="1:12" x14ac:dyDescent="0.25">
      <c r="A213" s="128" t="s">
        <v>171</v>
      </c>
      <c r="B213" s="61">
        <f ca="1">'T1'!H44</f>
        <v>0</v>
      </c>
      <c r="C213" s="61">
        <f ca="1">'T2'!H44</f>
        <v>0</v>
      </c>
      <c r="D213" s="61">
        <f ca="1">'T3'!H44</f>
        <v>0</v>
      </c>
      <c r="E213" s="61">
        <f ca="1">'T4'!H44</f>
        <v>0</v>
      </c>
      <c r="F213" s="61">
        <f ca="1">'T5'!H44</f>
        <v>0</v>
      </c>
      <c r="G213" s="61">
        <f ca="1">SUM(B213:F213)</f>
        <v>0</v>
      </c>
      <c r="H213" s="58">
        <f ca="1">AVERAGE(B213:F213)</f>
        <v>0</v>
      </c>
      <c r="I213" s="58">
        <f ca="1">STDEV(B213:F213)</f>
        <v>0</v>
      </c>
      <c r="J213" s="58">
        <f ca="1">I213/SQRT(5)</f>
        <v>0</v>
      </c>
      <c r="K213" s="58">
        <f ca="1">IF(G213=0,0,-1*((G213/G175)*(LN(G213/G175))))</f>
        <v>0</v>
      </c>
      <c r="L213" s="138">
        <f ca="1">IF(G213=0,0,(G213/G175)^2)</f>
        <v>0</v>
      </c>
    </row>
    <row r="214" spans="1:12" x14ac:dyDescent="0.25">
      <c r="A214" s="128" t="s">
        <v>173</v>
      </c>
      <c r="B214" s="61">
        <f ca="1">'T1'!H45</f>
        <v>0</v>
      </c>
      <c r="C214" s="61">
        <f ca="1">'T2'!H45</f>
        <v>0</v>
      </c>
      <c r="D214" s="61">
        <f ca="1">'T3'!H45</f>
        <v>0</v>
      </c>
      <c r="E214" s="61">
        <f ca="1">'T4'!H45</f>
        <v>0</v>
      </c>
      <c r="F214" s="61">
        <f ca="1">'T5'!H45</f>
        <v>0</v>
      </c>
      <c r="G214" s="61">
        <f ca="1">SUM(B214:F214)</f>
        <v>0</v>
      </c>
      <c r="H214" s="58">
        <f ca="1">AVERAGE(B214:F214)</f>
        <v>0</v>
      </c>
      <c r="I214" s="58">
        <f ca="1">STDEV(B214:F214)</f>
        <v>0</v>
      </c>
      <c r="J214" s="58">
        <f ca="1">I214/SQRT(5)</f>
        <v>0</v>
      </c>
      <c r="K214" s="58">
        <f ca="1">IF(G214=0,0,-1*((G214/G175)*(LN(G214/G175))))</f>
        <v>0</v>
      </c>
      <c r="L214" s="138">
        <f ca="1">IF(G214=0,0,(G214/G175)^2)</f>
        <v>0</v>
      </c>
    </row>
    <row r="215" spans="1:12" x14ac:dyDescent="0.25">
      <c r="A215" s="128" t="s">
        <v>175</v>
      </c>
      <c r="B215" s="61">
        <f ca="1">'T1'!H46</f>
        <v>0</v>
      </c>
      <c r="C215" s="61">
        <f ca="1">'T2'!H46</f>
        <v>1</v>
      </c>
      <c r="D215" s="61">
        <f ca="1">'T3'!H46</f>
        <v>0</v>
      </c>
      <c r="E215" s="61">
        <f ca="1">'T4'!H46</f>
        <v>0</v>
      </c>
      <c r="F215" s="61">
        <f ca="1">'T5'!H46</f>
        <v>0</v>
      </c>
      <c r="G215" s="61">
        <f ca="1">SUM(B215:F215)</f>
        <v>1</v>
      </c>
      <c r="H215" s="58">
        <f ca="1">AVERAGE(B215:F215)</f>
        <v>0.2</v>
      </c>
      <c r="I215" s="58">
        <f ca="1">STDEV(B215:F215)</f>
        <v>0.44721359549995793</v>
      </c>
      <c r="J215" s="58">
        <f ca="1">I215/SQRT(5)</f>
        <v>0.19999999999999998</v>
      </c>
      <c r="K215" s="58">
        <f ca="1">IF(G215=0,0,-1*((G215/G175)*(LN(G215/G175))))</f>
        <v>1.9331903970539733E-2</v>
      </c>
      <c r="L215" s="138">
        <f ca="1">IF(G215=0,0,(G215/G175)^2)</f>
        <v>1.1569253551760839E-5</v>
      </c>
    </row>
    <row r="216" spans="1:12" x14ac:dyDescent="0.25">
      <c r="A216" s="128" t="s">
        <v>177</v>
      </c>
      <c r="B216" s="61">
        <f ca="1">'T1'!H47</f>
        <v>0</v>
      </c>
      <c r="C216" s="61">
        <f ca="1">'T2'!H47</f>
        <v>3</v>
      </c>
      <c r="D216" s="61">
        <f ca="1">'T3'!H47</f>
        <v>2</v>
      </c>
      <c r="E216" s="61">
        <f ca="1">'T4'!H47</f>
        <v>0</v>
      </c>
      <c r="F216" s="61">
        <f ca="1">'T5'!H47</f>
        <v>1</v>
      </c>
      <c r="G216" s="61">
        <f ca="1">SUM(B216:F216)</f>
        <v>6</v>
      </c>
      <c r="H216" s="58">
        <f ca="1">AVERAGE(B216:F216)</f>
        <v>1.2</v>
      </c>
      <c r="I216" s="58">
        <f ca="1">STDEV(B216:F216)</f>
        <v>1.3038404810405297</v>
      </c>
      <c r="J216" s="58">
        <f ca="1">I216/SQRT(5)</f>
        <v>0.58309518948452999</v>
      </c>
      <c r="K216" s="58">
        <f ca="1">IF(G216=0,0,-1*((G216/G175)*(LN(G216/G175))))</f>
        <v>7.9424904043074007E-2</v>
      </c>
      <c r="L216" s="138">
        <f ca="1">IF(G216=0,0,(G216/G175)^2)</f>
        <v>4.1649312786339016E-4</v>
      </c>
    </row>
    <row r="217" spans="1:12" x14ac:dyDescent="0.25">
      <c r="A217" s="128" t="s">
        <v>179</v>
      </c>
      <c r="B217" s="61">
        <f ca="1">'T1'!H48</f>
        <v>0</v>
      </c>
      <c r="C217" s="61">
        <f ca="1">'T2'!H48</f>
        <v>0</v>
      </c>
      <c r="D217" s="61">
        <f ca="1">'T3'!H48</f>
        <v>0</v>
      </c>
      <c r="E217" s="61">
        <f ca="1">'T4'!H48</f>
        <v>0</v>
      </c>
      <c r="F217" s="61">
        <f ca="1">'T5'!H48</f>
        <v>0</v>
      </c>
      <c r="G217" s="61">
        <f ca="1">SUM(B217:F217)</f>
        <v>0</v>
      </c>
      <c r="H217" s="58">
        <f ca="1">AVERAGE(B217:F217)</f>
        <v>0</v>
      </c>
      <c r="I217" s="58">
        <f ca="1">STDEV(B217:F217)</f>
        <v>0</v>
      </c>
      <c r="J217" s="58">
        <f ca="1">I217/SQRT(5)</f>
        <v>0</v>
      </c>
      <c r="K217" s="58">
        <f ca="1">IF(G217=0,0,-1*((G217/G175)*(LN(G217/G175))))</f>
        <v>0</v>
      </c>
      <c r="L217" s="138">
        <f ca="1">IF(G217=0,0,(G217/G175)^2)</f>
        <v>0</v>
      </c>
    </row>
    <row r="218" spans="1:12" x14ac:dyDescent="0.25">
      <c r="A218" s="128" t="s">
        <v>181</v>
      </c>
      <c r="B218" s="61">
        <f ca="1">'T1'!H49</f>
        <v>1</v>
      </c>
      <c r="C218" s="61">
        <f ca="1">'T2'!H49</f>
        <v>1</v>
      </c>
      <c r="D218" s="61">
        <f ca="1">'T3'!H49</f>
        <v>0</v>
      </c>
      <c r="E218" s="61">
        <f ca="1">'T4'!H49</f>
        <v>0</v>
      </c>
      <c r="F218" s="61">
        <f ca="1">'T5'!H49</f>
        <v>1</v>
      </c>
      <c r="G218" s="61">
        <f ca="1">SUM(B218:F218)</f>
        <v>3</v>
      </c>
      <c r="H218" s="58">
        <f ca="1">AVERAGE(B218:F218)</f>
        <v>0.6</v>
      </c>
      <c r="I218" s="58">
        <f ca="1">STDEV(B218:F218)</f>
        <v>0.54772255750516607</v>
      </c>
      <c r="J218" s="58">
        <f ca="1">I218/SQRT(5)</f>
        <v>0.24494897427831777</v>
      </c>
      <c r="K218" s="58">
        <f ca="1">IF(G218=0,0,-1*((G218/G175)*(LN(G218/G175))))</f>
        <v>4.6785382435413997E-2</v>
      </c>
      <c r="L218" s="138">
        <f ca="1">IF(G218=0,0,(G218/G175)^2)</f>
        <v>1.0412328196584754E-4</v>
      </c>
    </row>
    <row r="219" spans="1:12" x14ac:dyDescent="0.25">
      <c r="A219" s="128" t="s">
        <v>182</v>
      </c>
      <c r="B219" s="61">
        <f ca="1">'T1'!H50</f>
        <v>0</v>
      </c>
      <c r="C219" s="61">
        <f ca="1">'T2'!H50</f>
        <v>0</v>
      </c>
      <c r="D219" s="61">
        <f ca="1">'T3'!H50</f>
        <v>0</v>
      </c>
      <c r="E219" s="61">
        <f ca="1">'T4'!H50</f>
        <v>0</v>
      </c>
      <c r="F219" s="61">
        <f ca="1">'T5'!H50</f>
        <v>0</v>
      </c>
      <c r="G219" s="61">
        <f ca="1">SUM(B219:F219)</f>
        <v>0</v>
      </c>
      <c r="H219" s="58">
        <f ca="1">AVERAGE(B219:F219)</f>
        <v>0</v>
      </c>
      <c r="I219" s="58">
        <f ca="1">STDEV(B219:F219)</f>
        <v>0</v>
      </c>
      <c r="J219" s="58">
        <f ca="1">I219/SQRT(5)</f>
        <v>0</v>
      </c>
      <c r="K219" s="58">
        <f ca="1">IF(G219=0,0,-1*((G219/G175)*(LN(G219/G175))))</f>
        <v>0</v>
      </c>
      <c r="L219" s="138">
        <f ca="1">IF(G219=0,0,(G219/G175)^2)</f>
        <v>0</v>
      </c>
    </row>
    <row r="220" spans="1:12" x14ac:dyDescent="0.25">
      <c r="A220" s="128" t="s">
        <v>184</v>
      </c>
      <c r="B220" s="61">
        <f ca="1">'T1'!H51</f>
        <v>0</v>
      </c>
      <c r="C220" s="61">
        <f ca="1">'T2'!H51</f>
        <v>0</v>
      </c>
      <c r="D220" s="61">
        <f ca="1">'T3'!H51</f>
        <v>1</v>
      </c>
      <c r="E220" s="61">
        <f ca="1">'T4'!H51</f>
        <v>0</v>
      </c>
      <c r="F220" s="61">
        <f ca="1">'T5'!H51</f>
        <v>0</v>
      </c>
      <c r="G220" s="61">
        <f ca="1">SUM(B220:F220)</f>
        <v>1</v>
      </c>
      <c r="H220" s="58">
        <f ca="1">AVERAGE(B220:F220)</f>
        <v>0.2</v>
      </c>
      <c r="I220" s="58">
        <f ca="1">STDEV(B220:F220)</f>
        <v>0.44721359549995793</v>
      </c>
      <c r="J220" s="58">
        <f ca="1">I220/SQRT(5)</f>
        <v>0.19999999999999998</v>
      </c>
      <c r="K220" s="58">
        <f ca="1">IF(G220=0,0,-1*((G220/G175)*(LN(G220/G175))))</f>
        <v>1.9331903970539733E-2</v>
      </c>
      <c r="L220" s="138">
        <f ca="1">IF(G220=0,0,(G220/G175)^2)</f>
        <v>1.1569253551760839E-5</v>
      </c>
    </row>
    <row r="221" spans="1:12" x14ac:dyDescent="0.25">
      <c r="A221" s="128" t="s">
        <v>186</v>
      </c>
      <c r="B221" s="61">
        <f ca="1">'T1'!H52</f>
        <v>0</v>
      </c>
      <c r="C221" s="61">
        <f ca="1">'T2'!H52</f>
        <v>0</v>
      </c>
      <c r="D221" s="61">
        <f ca="1">'T3'!H52</f>
        <v>0</v>
      </c>
      <c r="E221" s="61">
        <f ca="1">'T4'!H52</f>
        <v>0</v>
      </c>
      <c r="F221" s="61">
        <f ca="1">'T5'!H52</f>
        <v>0</v>
      </c>
      <c r="G221" s="61">
        <f ca="1">SUM(B221:F221)</f>
        <v>0</v>
      </c>
      <c r="H221" s="58">
        <f ca="1">AVERAGE(B221:F221)</f>
        <v>0</v>
      </c>
      <c r="I221" s="58">
        <f ca="1">STDEV(B221:F221)</f>
        <v>0</v>
      </c>
      <c r="J221" s="58">
        <f ca="1">I221/SQRT(5)</f>
        <v>0</v>
      </c>
      <c r="K221" s="58">
        <f ca="1">IF(G221=0,0,-1*((G221/G175)*(LN(G221/G175))))</f>
        <v>0</v>
      </c>
      <c r="L221" s="138">
        <f ca="1">IF(G221=0,0,(G221/G175)^2)</f>
        <v>0</v>
      </c>
    </row>
    <row r="222" spans="1:12" x14ac:dyDescent="0.25">
      <c r="A222" s="128" t="s">
        <v>188</v>
      </c>
      <c r="B222" s="61">
        <f ca="1">'T1'!H53</f>
        <v>0</v>
      </c>
      <c r="C222" s="61">
        <f ca="1">'T2'!H53</f>
        <v>0</v>
      </c>
      <c r="D222" s="61">
        <f ca="1">'T3'!H53</f>
        <v>0</v>
      </c>
      <c r="E222" s="61">
        <f ca="1">'T4'!H53</f>
        <v>0</v>
      </c>
      <c r="F222" s="61">
        <f ca="1">'T5'!H53</f>
        <v>0</v>
      </c>
      <c r="G222" s="61">
        <f ca="1">SUM(B222:F222)</f>
        <v>0</v>
      </c>
      <c r="H222" s="58">
        <f ca="1">AVERAGE(B222:F222)</f>
        <v>0</v>
      </c>
      <c r="I222" s="58">
        <f ca="1">STDEV(B222:F222)</f>
        <v>0</v>
      </c>
      <c r="J222" s="58">
        <f ca="1">I222/SQRT(5)</f>
        <v>0</v>
      </c>
      <c r="K222" s="58">
        <f ca="1">IF(G222=0,0,-1*((G222/G175)*(LN(G222/G175))))</f>
        <v>0</v>
      </c>
      <c r="L222" s="138">
        <f ca="1">IF(G222=0,0,(G222/G175)^2)</f>
        <v>0</v>
      </c>
    </row>
    <row r="223" spans="1:12" x14ac:dyDescent="0.25">
      <c r="A223" s="128" t="s">
        <v>190</v>
      </c>
      <c r="B223" s="61">
        <f ca="1">'T1'!H54</f>
        <v>0</v>
      </c>
      <c r="C223" s="61">
        <f ca="1">'T2'!H54</f>
        <v>0</v>
      </c>
      <c r="D223" s="61">
        <f ca="1">'T3'!H54</f>
        <v>0</v>
      </c>
      <c r="E223" s="61">
        <f ca="1">'T4'!H54</f>
        <v>0</v>
      </c>
      <c r="F223" s="61">
        <f ca="1">'T5'!H54</f>
        <v>0</v>
      </c>
      <c r="G223" s="61">
        <f ca="1">SUM(B223:F223)</f>
        <v>0</v>
      </c>
      <c r="H223" s="58">
        <f ca="1">AVERAGE(B223:F223)</f>
        <v>0</v>
      </c>
      <c r="I223" s="58">
        <f ca="1">STDEV(B223:F223)</f>
        <v>0</v>
      </c>
      <c r="J223" s="58">
        <f ca="1">I223/SQRT(5)</f>
        <v>0</v>
      </c>
      <c r="K223" s="58">
        <f ca="1">IF(G223=0,0,-1*((G223/G175)*(LN(G223/G175))))</f>
        <v>0</v>
      </c>
      <c r="L223" s="138">
        <f ca="1">IF(G223=0,0,(G223/G175)^2)</f>
        <v>0</v>
      </c>
    </row>
    <row r="224" spans="1:12" x14ac:dyDescent="0.25">
      <c r="A224" s="128" t="s">
        <v>192</v>
      </c>
      <c r="B224" s="61">
        <f ca="1">'T1'!H55</f>
        <v>0</v>
      </c>
      <c r="C224" s="61">
        <f ca="1">'T2'!H55</f>
        <v>0</v>
      </c>
      <c r="D224" s="61">
        <f ca="1">'T3'!H55</f>
        <v>0</v>
      </c>
      <c r="E224" s="61">
        <f ca="1">'T4'!H55</f>
        <v>0</v>
      </c>
      <c r="F224" s="61">
        <f ca="1">'T5'!H55</f>
        <v>0</v>
      </c>
      <c r="G224" s="61">
        <f ca="1">SUM(B224:F224)</f>
        <v>0</v>
      </c>
      <c r="H224" s="58">
        <f ca="1">AVERAGE(B224:F224)</f>
        <v>0</v>
      </c>
      <c r="I224" s="58">
        <f ca="1">STDEV(B224:F224)</f>
        <v>0</v>
      </c>
      <c r="J224" s="58">
        <f ca="1">I224/SQRT(5)</f>
        <v>0</v>
      </c>
      <c r="K224" s="58">
        <f ca="1">IF(G224=0,0,-1*((G224/G175)*(LN(G224/G175))))</f>
        <v>0</v>
      </c>
      <c r="L224" s="138">
        <f ca="1">IF(G224=0,0,(G224/G175)^2)</f>
        <v>0</v>
      </c>
    </row>
    <row r="225" spans="1:12" x14ac:dyDescent="0.25">
      <c r="A225" s="128" t="s">
        <v>194</v>
      </c>
      <c r="B225" s="61">
        <f ca="1">'T1'!H56</f>
        <v>17</v>
      </c>
      <c r="C225" s="61">
        <f ca="1">'T2'!H56</f>
        <v>16</v>
      </c>
      <c r="D225" s="61">
        <f ca="1">'T3'!H56</f>
        <v>5</v>
      </c>
      <c r="E225" s="61">
        <f ca="1">'T4'!H56</f>
        <v>3</v>
      </c>
      <c r="F225" s="61">
        <f ca="1">'T5'!H56</f>
        <v>0</v>
      </c>
      <c r="G225" s="61">
        <f ca="1">SUM(B225:F225)</f>
        <v>41</v>
      </c>
      <c r="H225" s="58">
        <f ca="1">AVERAGE(B225:F225)</f>
        <v>8.1999999999999993</v>
      </c>
      <c r="I225" s="58">
        <f ca="1">STDEV(B225:F225)</f>
        <v>7.7910204723129821</v>
      </c>
      <c r="J225" s="58">
        <f ca="1">I225/SQRT(5)</f>
        <v>3.4842502780368689</v>
      </c>
      <c r="K225" s="58">
        <f ca="1">IF(G225=0,0,-1*((G225/G175)*(LN(G225/G175))))</f>
        <v>0.27472896505445349</v>
      </c>
      <c r="L225" s="138">
        <f ca="1">IF(G225=0,0,(G225/G175)^2)</f>
        <v>1.9447915220509971E-2</v>
      </c>
    </row>
    <row r="226" spans="1:12" x14ac:dyDescent="0.25">
      <c r="A226" s="128" t="s">
        <v>195</v>
      </c>
      <c r="B226" s="61">
        <f ca="1">'T1'!H57</f>
        <v>0</v>
      </c>
      <c r="C226" s="61">
        <f ca="1">'T2'!H57</f>
        <v>0</v>
      </c>
      <c r="D226" s="61">
        <f ca="1">'T3'!H57</f>
        <v>0</v>
      </c>
      <c r="E226" s="61">
        <f ca="1">'T4'!H57</f>
        <v>0</v>
      </c>
      <c r="F226" s="61">
        <f ca="1">'T5'!H57</f>
        <v>0</v>
      </c>
      <c r="G226" s="61">
        <f ca="1">SUM(B226:F226)</f>
        <v>0</v>
      </c>
      <c r="H226" s="58">
        <f ca="1">AVERAGE(B226:F226)</f>
        <v>0</v>
      </c>
      <c r="I226" s="58">
        <f ca="1">STDEV(B226:F226)</f>
        <v>0</v>
      </c>
      <c r="J226" s="58">
        <f ca="1">I226/SQRT(5)</f>
        <v>0</v>
      </c>
      <c r="K226" s="58">
        <f ca="1">IF(G226=0,0,-1*((G226/G175)*(LN(G226/G175))))</f>
        <v>0</v>
      </c>
      <c r="L226" s="138">
        <f ca="1">IF(G226=0,0,(G226/G175)^2)</f>
        <v>0</v>
      </c>
    </row>
    <row r="227" spans="1:12" x14ac:dyDescent="0.25">
      <c r="A227" s="128" t="s">
        <v>197</v>
      </c>
      <c r="B227" s="61">
        <f ca="1">'T1'!H58</f>
        <v>0</v>
      </c>
      <c r="C227" s="61">
        <f ca="1">'T2'!H58</f>
        <v>0</v>
      </c>
      <c r="D227" s="61">
        <f ca="1">'T3'!H58</f>
        <v>0</v>
      </c>
      <c r="E227" s="61">
        <f ca="1">'T4'!H58</f>
        <v>0</v>
      </c>
      <c r="F227" s="61">
        <f ca="1">'T5'!H58</f>
        <v>0</v>
      </c>
      <c r="G227" s="61">
        <f ca="1">SUM(B227:F227)</f>
        <v>0</v>
      </c>
      <c r="H227" s="58">
        <f ca="1">AVERAGE(B227:F227)</f>
        <v>0</v>
      </c>
      <c r="I227" s="58">
        <f ca="1">STDEV(B227:F227)</f>
        <v>0</v>
      </c>
      <c r="J227" s="58">
        <f ca="1">I227/SQRT(5)</f>
        <v>0</v>
      </c>
      <c r="K227" s="58">
        <f ca="1">IF(G227=0,0,-1*((G227/G175)*(LN(G227/G175))))</f>
        <v>0</v>
      </c>
      <c r="L227" s="138">
        <f ca="1">IF(G227=0,0,(G227/G175)^2)</f>
        <v>0</v>
      </c>
    </row>
    <row r="228" spans="1:12" x14ac:dyDescent="0.25">
      <c r="A228" s="128" t="s">
        <v>199</v>
      </c>
      <c r="B228" s="61">
        <f ca="1">'T1'!H59</f>
        <v>0</v>
      </c>
      <c r="C228" s="61">
        <f ca="1">'T2'!H59</f>
        <v>3</v>
      </c>
      <c r="D228" s="61">
        <f ca="1">'T3'!H59</f>
        <v>0</v>
      </c>
      <c r="E228" s="61">
        <f ca="1">'T4'!H59</f>
        <v>0</v>
      </c>
      <c r="F228" s="61">
        <f ca="1">'T5'!H59</f>
        <v>0</v>
      </c>
      <c r="G228" s="61">
        <f ca="1">SUM(B228:F228)</f>
        <v>3</v>
      </c>
      <c r="H228" s="58">
        <f ca="1">AVERAGE(B228:F228)</f>
        <v>0.6</v>
      </c>
      <c r="I228" s="58">
        <f ca="1">STDEV(B228:F228)</f>
        <v>1.3416407864998738</v>
      </c>
      <c r="J228" s="58">
        <f ca="1">I228/SQRT(5)</f>
        <v>0.6</v>
      </c>
      <c r="K228" s="58">
        <f ca="1">IF(G228=0,0,-1*((G228/G175)*(LN(G228/G175))))</f>
        <v>4.6785382435413997E-2</v>
      </c>
      <c r="L228" s="138">
        <f ca="1">IF(G228=0,0,(G228/G175)^2)</f>
        <v>1.0412328196584754E-4</v>
      </c>
    </row>
    <row r="229" spans="1:12" x14ac:dyDescent="0.25">
      <c r="A229" s="128" t="s">
        <v>201</v>
      </c>
      <c r="B229" s="61">
        <f ca="1">'T1'!H60</f>
        <v>0</v>
      </c>
      <c r="C229" s="61">
        <f ca="1">'T2'!H60</f>
        <v>0</v>
      </c>
      <c r="D229" s="61">
        <f ca="1">'T3'!H60</f>
        <v>0</v>
      </c>
      <c r="E229" s="61">
        <f ca="1">'T4'!H60</f>
        <v>0</v>
      </c>
      <c r="F229" s="61">
        <f ca="1">'T5'!H60</f>
        <v>0</v>
      </c>
      <c r="G229" s="61">
        <f ca="1">SUM(B229:F229)</f>
        <v>0</v>
      </c>
      <c r="H229" s="58">
        <f ca="1">AVERAGE(B229:F229)</f>
        <v>0</v>
      </c>
      <c r="I229" s="58">
        <f ca="1">STDEV(B229:F229)</f>
        <v>0</v>
      </c>
      <c r="J229" s="58">
        <f ca="1">I229/SQRT(5)</f>
        <v>0</v>
      </c>
      <c r="K229" s="58">
        <f ca="1">IF(G229=0,0,-1*((G229/G175)*(LN(G229/G175))))</f>
        <v>0</v>
      </c>
      <c r="L229" s="138">
        <f ca="1">IF(G229=0,0,(G229/G175)^2)</f>
        <v>0</v>
      </c>
    </row>
    <row r="230" spans="1:12" x14ac:dyDescent="0.25">
      <c r="A230" s="128" t="s">
        <v>203</v>
      </c>
      <c r="B230" s="61">
        <f ca="1">'T1'!H61</f>
        <v>0</v>
      </c>
      <c r="C230" s="61">
        <f ca="1">'T2'!H61</f>
        <v>0</v>
      </c>
      <c r="D230" s="61">
        <f ca="1">'T3'!H61</f>
        <v>0</v>
      </c>
      <c r="E230" s="61">
        <f ca="1">'T4'!H61</f>
        <v>0</v>
      </c>
      <c r="F230" s="61">
        <f ca="1">'T5'!H61</f>
        <v>0</v>
      </c>
      <c r="G230" s="61">
        <f ca="1">SUM(B230:F230)</f>
        <v>0</v>
      </c>
      <c r="H230" s="58">
        <f ca="1">AVERAGE(B230:F230)</f>
        <v>0</v>
      </c>
      <c r="I230" s="58">
        <f ca="1">STDEV(B230:F230)</f>
        <v>0</v>
      </c>
      <c r="J230" s="58">
        <f ca="1">I230/SQRT(5)</f>
        <v>0</v>
      </c>
      <c r="K230" s="58">
        <f ca="1">IF(G230=0,0,-1*((G230/G175)*(LN(G230/G175))))</f>
        <v>0</v>
      </c>
      <c r="L230" s="138">
        <f ca="1">IF(G230=0,0,(G230/G175)^2)</f>
        <v>0</v>
      </c>
    </row>
    <row r="231" spans="1:12" x14ac:dyDescent="0.25">
      <c r="A231" s="128" t="s">
        <v>205</v>
      </c>
      <c r="B231" s="61">
        <f ca="1">'T1'!H62</f>
        <v>0</v>
      </c>
      <c r="C231" s="61">
        <f ca="1">'T2'!H62</f>
        <v>0</v>
      </c>
      <c r="D231" s="61">
        <f ca="1">'T3'!H62</f>
        <v>0</v>
      </c>
      <c r="E231" s="61">
        <f ca="1">'T4'!H62</f>
        <v>0</v>
      </c>
      <c r="F231" s="61">
        <f ca="1">'T5'!H62</f>
        <v>0</v>
      </c>
      <c r="G231" s="61">
        <f ca="1">SUM(B231:F231)</f>
        <v>0</v>
      </c>
      <c r="H231" s="58">
        <f ca="1">AVERAGE(B231:F231)</f>
        <v>0</v>
      </c>
      <c r="I231" s="58">
        <f ca="1">STDEV(B231:F231)</f>
        <v>0</v>
      </c>
      <c r="J231" s="58">
        <f ca="1">I231/SQRT(5)</f>
        <v>0</v>
      </c>
      <c r="K231" s="58">
        <f ca="1">IF(G231=0,0,-1*((G231/G175)*(LN(G231/G175))))</f>
        <v>0</v>
      </c>
      <c r="L231" s="138">
        <f ca="1">IF(G231=0,0,(G231/G175)^2)</f>
        <v>0</v>
      </c>
    </row>
    <row r="232" spans="1:12" x14ac:dyDescent="0.25">
      <c r="A232" s="128" t="s">
        <v>207</v>
      </c>
      <c r="B232" s="61">
        <f ca="1">'T1'!H63</f>
        <v>1</v>
      </c>
      <c r="C232" s="61">
        <f ca="1">'T2'!H63</f>
        <v>0</v>
      </c>
      <c r="D232" s="61">
        <f ca="1">'T3'!H63</f>
        <v>0</v>
      </c>
      <c r="E232" s="61">
        <f ca="1">'T4'!H63</f>
        <v>0</v>
      </c>
      <c r="F232" s="61">
        <f ca="1">'T5'!H63</f>
        <v>0</v>
      </c>
      <c r="G232" s="61">
        <f ca="1">SUM(B232:F232)</f>
        <v>1</v>
      </c>
      <c r="H232" s="58">
        <f ca="1">AVERAGE(B232:F232)</f>
        <v>0.2</v>
      </c>
      <c r="I232" s="58">
        <f ca="1">STDEV(B232:F232)</f>
        <v>0.44721359549995793</v>
      </c>
      <c r="J232" s="58">
        <f ca="1">I232/SQRT(5)</f>
        <v>0.19999999999999998</v>
      </c>
      <c r="K232" s="58">
        <f ca="1">IF(G232=0,0,-1*((G232/G175)*(LN(G232/G175))))</f>
        <v>1.9331903970539733E-2</v>
      </c>
      <c r="L232" s="138">
        <f ca="1">IF(G232=0,0,(G232/G175)^2)</f>
        <v>1.1569253551760839E-5</v>
      </c>
    </row>
    <row r="233" spans="1:12" x14ac:dyDescent="0.25">
      <c r="A233" s="128" t="s">
        <v>208</v>
      </c>
      <c r="B233" s="61">
        <f ca="1">'T1'!H64</f>
        <v>0</v>
      </c>
      <c r="C233" s="61">
        <f ca="1">'T2'!H64</f>
        <v>0</v>
      </c>
      <c r="D233" s="61">
        <f ca="1">'T3'!H64</f>
        <v>0</v>
      </c>
      <c r="E233" s="61">
        <f ca="1">'T4'!H64</f>
        <v>0</v>
      </c>
      <c r="F233" s="61">
        <f ca="1">'T5'!H64</f>
        <v>0</v>
      </c>
      <c r="G233" s="61">
        <f ca="1">SUM(B233:F233)</f>
        <v>0</v>
      </c>
      <c r="H233" s="58">
        <f ca="1">AVERAGE(B233:F233)</f>
        <v>0</v>
      </c>
      <c r="I233" s="58">
        <f ca="1">STDEV(B233:F233)</f>
        <v>0</v>
      </c>
      <c r="J233" s="58">
        <f ca="1">I233/SQRT(5)</f>
        <v>0</v>
      </c>
      <c r="K233" s="58">
        <f ca="1">IF(G233=0,0,-1*((G233/G175)*(LN(G233/G175))))</f>
        <v>0</v>
      </c>
      <c r="L233" s="138">
        <f ca="1">IF(G233=0,0,(G233/G175)^2)</f>
        <v>0</v>
      </c>
    </row>
    <row r="234" spans="1:12" x14ac:dyDescent="0.25">
      <c r="A234" s="128" t="s">
        <v>210</v>
      </c>
      <c r="B234" s="61">
        <f ca="1">'T1'!H65</f>
        <v>0</v>
      </c>
      <c r="C234" s="61">
        <f ca="1">'T2'!H65</f>
        <v>1</v>
      </c>
      <c r="D234" s="61">
        <f ca="1">'T3'!H65</f>
        <v>1</v>
      </c>
      <c r="E234" s="61">
        <f ca="1">'T4'!H65</f>
        <v>0</v>
      </c>
      <c r="F234" s="61">
        <f ca="1">'T5'!H65</f>
        <v>0</v>
      </c>
      <c r="G234" s="61">
        <f ca="1">SUM(B234:F234)</f>
        <v>2</v>
      </c>
      <c r="H234" s="58">
        <f ca="1">AVERAGE(B234:F234)</f>
        <v>0.4</v>
      </c>
      <c r="I234" s="58">
        <f ca="1">STDEV(B234:F234)</f>
        <v>0.54772255750516607</v>
      </c>
      <c r="J234" s="58">
        <f ca="1">I234/SQRT(5)</f>
        <v>0.24494897427831777</v>
      </c>
      <c r="K234" s="58">
        <f ca="1">IF(G234=0,0,-1*((G234/G175)*(LN(G234/G175))))</f>
        <v>3.3948520998494804E-2</v>
      </c>
      <c r="L234" s="138">
        <f ca="1">IF(G234=0,0,(G234/G175)^2)</f>
        <v>4.6277014207043356E-5</v>
      </c>
    </row>
    <row r="235" spans="1:12" x14ac:dyDescent="0.25">
      <c r="A235" s="128" t="s">
        <v>212</v>
      </c>
      <c r="B235" s="61">
        <f ca="1">'T1'!H66</f>
        <v>0</v>
      </c>
      <c r="C235" s="61">
        <f ca="1">'T2'!H66</f>
        <v>0</v>
      </c>
      <c r="D235" s="61">
        <f ca="1">'T3'!H66</f>
        <v>0</v>
      </c>
      <c r="E235" s="61">
        <f ca="1">'T4'!H66</f>
        <v>0</v>
      </c>
      <c r="F235" s="61">
        <f ca="1">'T5'!H66</f>
        <v>0</v>
      </c>
      <c r="G235" s="61">
        <f ca="1">SUM(B235:F235)</f>
        <v>0</v>
      </c>
      <c r="H235" s="58">
        <f ca="1">AVERAGE(B235:F235)</f>
        <v>0</v>
      </c>
      <c r="I235" s="58">
        <f ca="1">STDEV(B235:F235)</f>
        <v>0</v>
      </c>
      <c r="J235" s="58">
        <f ca="1">I235/SQRT(5)</f>
        <v>0</v>
      </c>
      <c r="K235" s="58">
        <f ca="1">IF(G235=0,0,-1*((G235/G175)*(LN(G235/G175))))</f>
        <v>0</v>
      </c>
      <c r="L235" s="138">
        <f ca="1">IF(G235=0,0,(G235/G175)^2)</f>
        <v>0</v>
      </c>
    </row>
    <row r="236" spans="1:12" x14ac:dyDescent="0.25">
      <c r="A236" s="128" t="s">
        <v>214</v>
      </c>
      <c r="B236" s="61">
        <f ca="1">'T1'!H67</f>
        <v>1</v>
      </c>
      <c r="C236" s="61">
        <f ca="1">'T2'!H67</f>
        <v>0</v>
      </c>
      <c r="D236" s="61">
        <f ca="1">'T3'!H67</f>
        <v>1</v>
      </c>
      <c r="E236" s="61">
        <f ca="1">'T4'!H67</f>
        <v>1</v>
      </c>
      <c r="F236" s="61">
        <f ca="1">'T5'!H67</f>
        <v>0</v>
      </c>
      <c r="G236" s="61">
        <f ca="1">SUM(B236:F236)</f>
        <v>3</v>
      </c>
      <c r="H236" s="58">
        <f ca="1">AVERAGE(B236:F236)</f>
        <v>0.6</v>
      </c>
      <c r="I236" s="58">
        <f ca="1">STDEV(B236:F236)</f>
        <v>0.54772255750516607</v>
      </c>
      <c r="J236" s="58">
        <f ca="1">I236/SQRT(5)</f>
        <v>0.24494897427831777</v>
      </c>
      <c r="K236" s="58">
        <f ca="1">IF(G236=0,0,-1*((G236/G175)*(LN(G236/G175))))</f>
        <v>4.6785382435413997E-2</v>
      </c>
      <c r="L236" s="138">
        <f ca="1">IF(G236=0,0,(G236/G175)^2)</f>
        <v>1.0412328196584754E-4</v>
      </c>
    </row>
    <row r="237" spans="1:12" x14ac:dyDescent="0.25">
      <c r="A237" s="128" t="s">
        <v>215</v>
      </c>
      <c r="B237" s="61">
        <f ca="1">'T1'!H68</f>
        <v>3</v>
      </c>
      <c r="C237" s="61">
        <f ca="1">'T2'!H68</f>
        <v>2</v>
      </c>
      <c r="D237" s="61">
        <f ca="1">'T3'!H68</f>
        <v>7</v>
      </c>
      <c r="E237" s="61">
        <f ca="1">'T4'!H68</f>
        <v>3</v>
      </c>
      <c r="F237" s="61">
        <f ca="1">'T5'!H68</f>
        <v>1</v>
      </c>
      <c r="G237" s="61">
        <f ca="1">SUM(B237:F237)</f>
        <v>16</v>
      </c>
      <c r="H237" s="58">
        <f ca="1">AVERAGE(B237:F237)</f>
        <v>3.2</v>
      </c>
      <c r="I237" s="58">
        <f ca="1">STDEV(B237:F237)</f>
        <v>2.2803508501982757</v>
      </c>
      <c r="J237" s="58">
        <f ca="1">I237/SQRT(5)</f>
        <v>1.0198039027185568</v>
      </c>
      <c r="K237" s="58">
        <f ca="1">IF(G237=0,0,-1*((G237/G175)*(LN(G237/G175))))</f>
        <v>0.15842128136592654</v>
      </c>
      <c r="L237" s="138">
        <f ca="1">IF(G237=0,0,(G237/G175)^2)</f>
        <v>2.9617289092507748E-3</v>
      </c>
    </row>
    <row r="238" spans="1:12" x14ac:dyDescent="0.25">
      <c r="A238" s="128" t="s">
        <v>216</v>
      </c>
      <c r="B238" s="61">
        <f ca="1">'T1'!H69</f>
        <v>0</v>
      </c>
      <c r="C238" s="61">
        <f ca="1">'T2'!H69</f>
        <v>0</v>
      </c>
      <c r="D238" s="61">
        <f ca="1">'T3'!H69</f>
        <v>0</v>
      </c>
      <c r="E238" s="61">
        <f ca="1">'T4'!H69</f>
        <v>0</v>
      </c>
      <c r="F238" s="61">
        <f ca="1">'T5'!H69</f>
        <v>0</v>
      </c>
      <c r="G238" s="61">
        <f ca="1">SUM(B238:F238)</f>
        <v>0</v>
      </c>
      <c r="H238" s="58">
        <f ca="1">AVERAGE(B238:F238)</f>
        <v>0</v>
      </c>
      <c r="I238" s="58">
        <f ca="1">STDEV(B238:F238)</f>
        <v>0</v>
      </c>
      <c r="J238" s="58">
        <f ca="1">I238/SQRT(5)</f>
        <v>0</v>
      </c>
      <c r="K238" s="58">
        <f ca="1">IF(G238=0,0,-1*((G238/G175)*(LN(G238/G175))))</f>
        <v>0</v>
      </c>
      <c r="L238" s="138">
        <f ca="1">IF(G238=0,0,(G238/G175)^2)</f>
        <v>0</v>
      </c>
    </row>
    <row r="239" spans="1:12" x14ac:dyDescent="0.25">
      <c r="A239" s="128" t="s">
        <v>218</v>
      </c>
      <c r="B239" s="61">
        <f ca="1">'T1'!H70</f>
        <v>1</v>
      </c>
      <c r="C239" s="61">
        <f ca="1">'T2'!H70</f>
        <v>0</v>
      </c>
      <c r="D239" s="61">
        <f ca="1">'T3'!H70</f>
        <v>0</v>
      </c>
      <c r="E239" s="61">
        <f ca="1">'T4'!H70</f>
        <v>0</v>
      </c>
      <c r="F239" s="61">
        <f ca="1">'T5'!H70</f>
        <v>1</v>
      </c>
      <c r="G239" s="61">
        <f ca="1">SUM(B239:F239)</f>
        <v>2</v>
      </c>
      <c r="H239" s="58">
        <f ca="1">AVERAGE(B239:F239)</f>
        <v>0.4</v>
      </c>
      <c r="I239" s="58">
        <f ca="1">STDEV(B239:F239)</f>
        <v>0.54772255750516607</v>
      </c>
      <c r="J239" s="58">
        <f ca="1">I239/SQRT(5)</f>
        <v>0.24494897427831777</v>
      </c>
      <c r="K239" s="58">
        <f ca="1">IF(G239=0,0,-1*((G239/G175)*(LN(G239/G175))))</f>
        <v>3.3948520998494804E-2</v>
      </c>
      <c r="L239" s="138">
        <f ca="1">IF(G239=0,0,(G239/G175)^2)</f>
        <v>4.6277014207043356E-5</v>
      </c>
    </row>
    <row r="240" spans="1:12" x14ac:dyDescent="0.25">
      <c r="A240" s="128" t="s">
        <v>219</v>
      </c>
      <c r="B240" s="61">
        <f ca="1">'T1'!H71</f>
        <v>6</v>
      </c>
      <c r="C240" s="61">
        <f ca="1">'T2'!H71</f>
        <v>14</v>
      </c>
      <c r="D240" s="61">
        <f ca="1">'T3'!H71</f>
        <v>7</v>
      </c>
      <c r="E240" s="61">
        <f ca="1">'T4'!H71</f>
        <v>7</v>
      </c>
      <c r="F240" s="61">
        <f ca="1">'T5'!H71</f>
        <v>14</v>
      </c>
      <c r="G240" s="61">
        <f ca="1">SUM(B240:F240)</f>
        <v>48</v>
      </c>
      <c r="H240" s="58">
        <f ca="1">AVERAGE(B240:F240)</f>
        <v>9.6</v>
      </c>
      <c r="I240" s="58">
        <f ca="1">STDEV(B240:F240)</f>
        <v>4.0373258476372698</v>
      </c>
      <c r="J240" s="58">
        <f ca="1">I240/SQRT(5)</f>
        <v>1.8055470085267786</v>
      </c>
      <c r="K240" s="58">
        <f ca="1">IF(G240=0,0,-1*((G240/G175)*(LN(G240/G175))))</f>
        <v>0.29589857247849644</v>
      </c>
      <c r="L240" s="138">
        <f ca="1">IF(G240=0,0,(G240/G175)^2)</f>
        <v>2.665556018325697E-2</v>
      </c>
    </row>
    <row r="241" spans="1:12" x14ac:dyDescent="0.25">
      <c r="A241" s="128" t="s">
        <v>220</v>
      </c>
      <c r="B241" s="61">
        <f ca="1">'T1'!H72</f>
        <v>0</v>
      </c>
      <c r="C241" s="61">
        <f ca="1">'T2'!H72</f>
        <v>0</v>
      </c>
      <c r="D241" s="61">
        <f ca="1">'T3'!H72</f>
        <v>0</v>
      </c>
      <c r="E241" s="61">
        <f ca="1">'T4'!H72</f>
        <v>0</v>
      </c>
      <c r="F241" s="61">
        <f ca="1">'T5'!H72</f>
        <v>0</v>
      </c>
      <c r="G241" s="61">
        <f ca="1">SUM(B241:F241)</f>
        <v>0</v>
      </c>
      <c r="H241" s="58">
        <f ca="1">AVERAGE(B241:F241)</f>
        <v>0</v>
      </c>
      <c r="I241" s="58">
        <f ca="1">STDEV(B241:F241)</f>
        <v>0</v>
      </c>
      <c r="J241" s="58">
        <f ca="1">I241/SQRT(5)</f>
        <v>0</v>
      </c>
      <c r="K241" s="58">
        <f ca="1">IF(G241=0,0,-1*((G241/G175)*(LN(G241/G175))))</f>
        <v>0</v>
      </c>
      <c r="L241" s="138">
        <f ca="1">IF(G241=0,0,(G241/G175)^2)</f>
        <v>0</v>
      </c>
    </row>
    <row r="242" spans="1:12" x14ac:dyDescent="0.25">
      <c r="A242" s="128" t="s">
        <v>222</v>
      </c>
      <c r="B242" s="61">
        <f ca="1">'T1'!H73</f>
        <v>3</v>
      </c>
      <c r="C242" s="61">
        <f ca="1">'T2'!H73</f>
        <v>3</v>
      </c>
      <c r="D242" s="61">
        <f ca="1">'T3'!H73</f>
        <v>2</v>
      </c>
      <c r="E242" s="61">
        <f ca="1">'T4'!H73</f>
        <v>2</v>
      </c>
      <c r="F242" s="61">
        <f ca="1">'T5'!H73</f>
        <v>4</v>
      </c>
      <c r="G242" s="61">
        <f ca="1">SUM(B242:F242)</f>
        <v>14</v>
      </c>
      <c r="H242" s="58">
        <f ca="1">AVERAGE(B242:F242)</f>
        <v>2.8</v>
      </c>
      <c r="I242" s="58">
        <f ca="1">STDEV(B242:F242)</f>
        <v>0.83666002653407512</v>
      </c>
      <c r="J242" s="58">
        <f ca="1">I242/SQRT(5)</f>
        <v>0.37416573867739394</v>
      </c>
      <c r="K242" s="58">
        <f ca="1">IF(G242=0,0,-1*((G242/G175)*(LN(G242/G175))))</f>
        <v>0.14497725893921062</v>
      </c>
      <c r="L242" s="138">
        <f ca="1">IF(G242=0,0,(G242/G175)^2)</f>
        <v>2.2675736961451243E-3</v>
      </c>
    </row>
    <row r="243" spans="1:12" x14ac:dyDescent="0.25">
      <c r="A243" s="128" t="s">
        <v>223</v>
      </c>
      <c r="B243" s="61">
        <f ca="1">'T1'!H74</f>
        <v>0</v>
      </c>
      <c r="C243" s="61">
        <f ca="1">'T2'!H74</f>
        <v>0</v>
      </c>
      <c r="D243" s="61">
        <f ca="1">'T3'!H74</f>
        <v>0</v>
      </c>
      <c r="E243" s="61">
        <f ca="1">'T4'!H74</f>
        <v>1</v>
      </c>
      <c r="F243" s="61">
        <f ca="1">'T5'!H74</f>
        <v>1</v>
      </c>
      <c r="G243" s="61">
        <f ca="1">SUM(B243:F243)</f>
        <v>2</v>
      </c>
      <c r="H243" s="58">
        <f ca="1">AVERAGE(B243:F243)</f>
        <v>0.4</v>
      </c>
      <c r="I243" s="58">
        <f ca="1">STDEV(B243:F243)</f>
        <v>0.54772255750516607</v>
      </c>
      <c r="J243" s="58">
        <f ca="1">I243/SQRT(5)</f>
        <v>0.24494897427831777</v>
      </c>
      <c r="K243" s="58">
        <f ca="1">IF(G243=0,0,-1*((G243/G175)*(LN(G243/G175))))</f>
        <v>3.3948520998494804E-2</v>
      </c>
      <c r="L243" s="138">
        <f ca="1">IF(G243=0,0,(G243/G175)^2)</f>
        <v>4.6277014207043356E-5</v>
      </c>
    </row>
    <row r="244" spans="1:12" x14ac:dyDescent="0.25">
      <c r="A244" s="128" t="s">
        <v>225</v>
      </c>
      <c r="B244" s="61">
        <f ca="1">'T1'!H75</f>
        <v>0</v>
      </c>
      <c r="C244" s="61">
        <f ca="1">'T2'!H75</f>
        <v>0</v>
      </c>
      <c r="D244" s="61">
        <f ca="1">'T3'!H75</f>
        <v>0</v>
      </c>
      <c r="E244" s="61">
        <f ca="1">'T4'!H75</f>
        <v>0</v>
      </c>
      <c r="F244" s="61">
        <f ca="1">'T5'!H75</f>
        <v>0</v>
      </c>
      <c r="G244" s="61">
        <f ca="1">SUM(B244:F244)</f>
        <v>0</v>
      </c>
      <c r="H244" s="58">
        <f ca="1">AVERAGE(B244:F244)</f>
        <v>0</v>
      </c>
      <c r="I244" s="58">
        <f ca="1">STDEV(B244:F244)</f>
        <v>0</v>
      </c>
      <c r="J244" s="58">
        <f ca="1">I244/SQRT(5)</f>
        <v>0</v>
      </c>
      <c r="K244" s="58">
        <f ca="1">IF(G244=0,0,-1*((G244/G175)*(LN(G244/G175))))</f>
        <v>0</v>
      </c>
      <c r="L244" s="138">
        <f ca="1">IF(G244=0,0,(G244/G175)^2)</f>
        <v>0</v>
      </c>
    </row>
    <row r="245" spans="1:12" x14ac:dyDescent="0.25">
      <c r="A245" s="128" t="s">
        <v>227</v>
      </c>
      <c r="B245" s="61">
        <f ca="1">'T1'!H76</f>
        <v>0</v>
      </c>
      <c r="C245" s="61">
        <f ca="1">'T2'!H76</f>
        <v>0</v>
      </c>
      <c r="D245" s="61">
        <f ca="1">'T3'!H76</f>
        <v>0</v>
      </c>
      <c r="E245" s="61">
        <f ca="1">'T4'!H76</f>
        <v>0</v>
      </c>
      <c r="F245" s="61">
        <f ca="1">'T5'!H76</f>
        <v>0</v>
      </c>
      <c r="G245" s="61">
        <f ca="1">SUM(B245:F245)</f>
        <v>0</v>
      </c>
      <c r="H245" s="58">
        <f ca="1">AVERAGE(B245:F245)</f>
        <v>0</v>
      </c>
      <c r="I245" s="58">
        <f ca="1">STDEV(B245:F245)</f>
        <v>0</v>
      </c>
      <c r="J245" s="58">
        <f ca="1">I245/SQRT(5)</f>
        <v>0</v>
      </c>
      <c r="K245" s="58">
        <f ca="1">IF(G245=0,0,-1*((G245/G175)*(LN(G245/G175))))</f>
        <v>0</v>
      </c>
      <c r="L245" s="138">
        <f ca="1">IF(G245=0,0,(G245/G175)^2)</f>
        <v>0</v>
      </c>
    </row>
    <row r="246" spans="1:12" x14ac:dyDescent="0.25">
      <c r="A246" s="128" t="s">
        <v>229</v>
      </c>
      <c r="B246" s="61">
        <f ca="1">'T1'!H77</f>
        <v>0</v>
      </c>
      <c r="C246" s="61">
        <f ca="1">'T2'!H77</f>
        <v>0</v>
      </c>
      <c r="D246" s="61">
        <f ca="1">'T3'!H77</f>
        <v>0</v>
      </c>
      <c r="E246" s="61">
        <f ca="1">'T4'!H77</f>
        <v>0</v>
      </c>
      <c r="F246" s="61">
        <f ca="1">'T5'!H77</f>
        <v>0</v>
      </c>
      <c r="G246" s="61">
        <f ca="1">SUM(B246:F246)</f>
        <v>0</v>
      </c>
      <c r="H246" s="58">
        <f ca="1">AVERAGE(B246:F246)</f>
        <v>0</v>
      </c>
      <c r="I246" s="58">
        <f ca="1">STDEV(B246:F246)</f>
        <v>0</v>
      </c>
      <c r="J246" s="58">
        <f ca="1">I246/SQRT(5)</f>
        <v>0</v>
      </c>
      <c r="K246" s="58">
        <f ca="1">IF(G246=0,0,-1*((G246/G175)*(LN(G246/G175))))</f>
        <v>0</v>
      </c>
      <c r="L246" s="138">
        <f ca="1">IF(G246=0,0,(G246/G175)^2)</f>
        <v>0</v>
      </c>
    </row>
    <row r="247" spans="1:12" x14ac:dyDescent="0.25">
      <c r="A247" s="128" t="s">
        <v>231</v>
      </c>
      <c r="B247" s="61">
        <f ca="1">'T1'!H78</f>
        <v>0</v>
      </c>
      <c r="C247" s="61">
        <f ca="1">'T2'!H78</f>
        <v>0</v>
      </c>
      <c r="D247" s="61">
        <f ca="1">'T3'!H78</f>
        <v>0</v>
      </c>
      <c r="E247" s="61">
        <f ca="1">'T4'!H78</f>
        <v>0</v>
      </c>
      <c r="F247" s="61">
        <f ca="1">'T5'!H78</f>
        <v>0</v>
      </c>
      <c r="G247" s="61">
        <f ca="1">SUM(B247:F247)</f>
        <v>0</v>
      </c>
      <c r="H247" s="58">
        <f ca="1">AVERAGE(B247:F247)</f>
        <v>0</v>
      </c>
      <c r="I247" s="58">
        <f ca="1">STDEV(B247:F247)</f>
        <v>0</v>
      </c>
      <c r="J247" s="58">
        <f ca="1">I247/SQRT(5)</f>
        <v>0</v>
      </c>
      <c r="K247" s="58">
        <f ca="1">IF(G247=0,0,-1*((G247/G175)*(LN(G247/G175))))</f>
        <v>0</v>
      </c>
      <c r="L247" s="138">
        <f ca="1">IF(G247=0,0,(G247/G175)^2)</f>
        <v>0</v>
      </c>
    </row>
    <row r="248" spans="1:12" x14ac:dyDescent="0.25">
      <c r="A248" s="128" t="s">
        <v>233</v>
      </c>
      <c r="B248" s="61">
        <f ca="1">'T1'!H79</f>
        <v>0</v>
      </c>
      <c r="C248" s="61">
        <f ca="1">'T2'!H79</f>
        <v>0</v>
      </c>
      <c r="D248" s="61">
        <f ca="1">'T3'!H79</f>
        <v>0</v>
      </c>
      <c r="E248" s="61">
        <f ca="1">'T4'!H79</f>
        <v>0</v>
      </c>
      <c r="F248" s="61">
        <f ca="1">'T5'!H79</f>
        <v>0</v>
      </c>
      <c r="G248" s="61">
        <f ca="1">SUM(B248:F248)</f>
        <v>0</v>
      </c>
      <c r="H248" s="58">
        <f ca="1">AVERAGE(B248:F248)</f>
        <v>0</v>
      </c>
      <c r="I248" s="58">
        <f ca="1">STDEV(B248:F248)</f>
        <v>0</v>
      </c>
      <c r="J248" s="58">
        <f ca="1">I248/SQRT(5)</f>
        <v>0</v>
      </c>
      <c r="K248" s="58">
        <f ca="1">IF(G248=0,0,-1*((G248/G175)*(LN(G248/G175))))</f>
        <v>0</v>
      </c>
      <c r="L248" s="138">
        <f ca="1">IF(G248=0,0,(G248/G175)^2)</f>
        <v>0</v>
      </c>
    </row>
    <row r="249" spans="1:12" x14ac:dyDescent="0.25">
      <c r="A249" s="128" t="s">
        <v>235</v>
      </c>
      <c r="B249" s="61">
        <f ca="1">'T1'!H80</f>
        <v>0</v>
      </c>
      <c r="C249" s="61">
        <f ca="1">'T2'!H80</f>
        <v>0</v>
      </c>
      <c r="D249" s="61">
        <f ca="1">'T3'!H80</f>
        <v>0</v>
      </c>
      <c r="E249" s="61">
        <f ca="1">'T4'!H80</f>
        <v>0</v>
      </c>
      <c r="F249" s="61">
        <f ca="1">'T5'!H80</f>
        <v>0</v>
      </c>
      <c r="G249" s="61">
        <f ca="1">SUM(B249:F249)</f>
        <v>0</v>
      </c>
      <c r="H249" s="58">
        <f ca="1">AVERAGE(B249:F249)</f>
        <v>0</v>
      </c>
      <c r="I249" s="58">
        <f ca="1">STDEV(B249:F249)</f>
        <v>0</v>
      </c>
      <c r="J249" s="58">
        <f ca="1">I249/SQRT(5)</f>
        <v>0</v>
      </c>
      <c r="K249" s="58">
        <f ca="1">IF(G249=0,0,-1*((G249/G175)*(LN(G249/G175))))</f>
        <v>0</v>
      </c>
      <c r="L249" s="138">
        <f ca="1">IF(G249=0,0,(G249/G175)^2)</f>
        <v>0</v>
      </c>
    </row>
    <row r="250" spans="1:12" x14ac:dyDescent="0.25">
      <c r="A250" s="128" t="s">
        <v>237</v>
      </c>
      <c r="B250" s="61">
        <f ca="1">'T1'!H81</f>
        <v>0</v>
      </c>
      <c r="C250" s="61">
        <f ca="1">'T2'!H81</f>
        <v>0</v>
      </c>
      <c r="D250" s="61">
        <f ca="1">'T3'!H81</f>
        <v>0</v>
      </c>
      <c r="E250" s="61">
        <f ca="1">'T4'!H81</f>
        <v>0</v>
      </c>
      <c r="F250" s="61">
        <f ca="1">'T5'!H81</f>
        <v>0</v>
      </c>
      <c r="G250" s="61">
        <f ca="1">SUM(B250:F250)</f>
        <v>0</v>
      </c>
      <c r="H250" s="58">
        <f ca="1">AVERAGE(B250:F250)</f>
        <v>0</v>
      </c>
      <c r="I250" s="58">
        <f ca="1">STDEV(B250:F250)</f>
        <v>0</v>
      </c>
      <c r="J250" s="58">
        <f ca="1">I250/SQRT(5)</f>
        <v>0</v>
      </c>
      <c r="K250" s="58">
        <f ca="1">IF(G250=0,0,-1*((G250/G175)*(LN(G250/G175))))</f>
        <v>0</v>
      </c>
      <c r="L250" s="138">
        <f ca="1">IF(G250=0,0,(G250/G175)^2)</f>
        <v>0</v>
      </c>
    </row>
    <row r="251" spans="1:12" x14ac:dyDescent="0.25">
      <c r="A251" s="128" t="s">
        <v>239</v>
      </c>
      <c r="B251" s="61">
        <f ca="1">'T1'!H82</f>
        <v>0</v>
      </c>
      <c r="C251" s="61">
        <f ca="1">'T2'!H82</f>
        <v>0</v>
      </c>
      <c r="D251" s="61">
        <f ca="1">'T3'!H82</f>
        <v>0</v>
      </c>
      <c r="E251" s="61">
        <f ca="1">'T4'!H82</f>
        <v>0</v>
      </c>
      <c r="F251" s="61">
        <f ca="1">'T5'!H82</f>
        <v>0</v>
      </c>
      <c r="G251" s="61">
        <f ca="1">SUM(B251:F251)</f>
        <v>0</v>
      </c>
      <c r="H251" s="58">
        <f ca="1">AVERAGE(B251:F251)</f>
        <v>0</v>
      </c>
      <c r="I251" s="58">
        <f ca="1">STDEV(B251:F251)</f>
        <v>0</v>
      </c>
      <c r="J251" s="58">
        <f ca="1">I251/SQRT(5)</f>
        <v>0</v>
      </c>
      <c r="K251" s="58">
        <f ca="1">IF(G251=0,0,-1*((G251/G175)*(LN(G251/G175))))</f>
        <v>0</v>
      </c>
      <c r="L251" s="138">
        <f ca="1">IF(G251=0,0,(G251/G175)^2)</f>
        <v>0</v>
      </c>
    </row>
    <row r="252" spans="1:12" x14ac:dyDescent="0.25">
      <c r="A252" s="128" t="s">
        <v>241</v>
      </c>
      <c r="B252" s="61">
        <f ca="1">'T1'!H83</f>
        <v>0</v>
      </c>
      <c r="C252" s="61">
        <f ca="1">'T2'!H83</f>
        <v>0</v>
      </c>
      <c r="D252" s="61">
        <f ca="1">'T3'!H83</f>
        <v>0</v>
      </c>
      <c r="E252" s="61">
        <f ca="1">'T4'!H83</f>
        <v>0</v>
      </c>
      <c r="F252" s="61">
        <f ca="1">'T5'!H83</f>
        <v>0</v>
      </c>
      <c r="G252" s="61">
        <f ca="1">SUM(B252:F252)</f>
        <v>0</v>
      </c>
      <c r="H252" s="58">
        <f ca="1">AVERAGE(B252:F252)</f>
        <v>0</v>
      </c>
      <c r="I252" s="58">
        <f ca="1">STDEV(B252:F252)</f>
        <v>0</v>
      </c>
      <c r="J252" s="58">
        <f ca="1">I252/SQRT(5)</f>
        <v>0</v>
      </c>
      <c r="K252" s="58">
        <f ca="1">IF(G252=0,0,-1*((G252/G175)*(LN(G252/G175))))</f>
        <v>0</v>
      </c>
      <c r="L252" s="138">
        <f ca="1">IF(G252=0,0,(G252/G175)^2)</f>
        <v>0</v>
      </c>
    </row>
    <row r="253" spans="1:12" x14ac:dyDescent="0.25">
      <c r="A253" s="128" t="s">
        <v>243</v>
      </c>
      <c r="B253" s="61">
        <f ca="1">'T1'!H84</f>
        <v>0</v>
      </c>
      <c r="C253" s="61">
        <f ca="1">'T2'!H84</f>
        <v>0</v>
      </c>
      <c r="D253" s="61">
        <f ca="1">'T3'!H84</f>
        <v>0</v>
      </c>
      <c r="E253" s="61">
        <f ca="1">'T4'!H84</f>
        <v>0</v>
      </c>
      <c r="F253" s="61">
        <f ca="1">'T5'!H84</f>
        <v>0</v>
      </c>
      <c r="G253" s="61">
        <f ca="1">SUM(B253:F253)</f>
        <v>0</v>
      </c>
      <c r="H253" s="58">
        <f ca="1">AVERAGE(B253:F253)</f>
        <v>0</v>
      </c>
      <c r="I253" s="58">
        <f ca="1">STDEV(B253:F253)</f>
        <v>0</v>
      </c>
      <c r="J253" s="58">
        <f ca="1">I253/SQRT(5)</f>
        <v>0</v>
      </c>
      <c r="K253" s="58">
        <f ca="1">IF(G253=0,0,-1*((G253/G175)*(LN(G253/G175))))</f>
        <v>0</v>
      </c>
      <c r="L253" s="138">
        <f ca="1">IF(G253=0,0,(G253/G175)^2)</f>
        <v>0</v>
      </c>
    </row>
    <row r="254" spans="1:12" x14ac:dyDescent="0.25">
      <c r="A254" s="128" t="s">
        <v>245</v>
      </c>
      <c r="B254" s="61">
        <f ca="1">'T1'!H85</f>
        <v>0</v>
      </c>
      <c r="C254" s="61">
        <f ca="1">'T2'!H85</f>
        <v>0</v>
      </c>
      <c r="D254" s="61">
        <f ca="1">'T3'!H85</f>
        <v>0</v>
      </c>
      <c r="E254" s="61">
        <f ca="1">'T4'!H85</f>
        <v>0</v>
      </c>
      <c r="F254" s="61">
        <f ca="1">'T5'!H85</f>
        <v>0</v>
      </c>
      <c r="G254" s="61">
        <f ca="1">SUM(B254:F254)</f>
        <v>0</v>
      </c>
      <c r="H254" s="58">
        <f ca="1">AVERAGE(B254:F254)</f>
        <v>0</v>
      </c>
      <c r="I254" s="58">
        <f ca="1">STDEV(B254:F254)</f>
        <v>0</v>
      </c>
      <c r="J254" s="58">
        <f ca="1">I254/SQRT(5)</f>
        <v>0</v>
      </c>
      <c r="K254" s="58">
        <f ca="1">IF(G254=0,0,-1*((G254/G175)*(LN(G254/G175))))</f>
        <v>0</v>
      </c>
      <c r="L254" s="138">
        <f ca="1">IF(G254=0,0,(G254/G175)^2)</f>
        <v>0</v>
      </c>
    </row>
    <row r="255" spans="1:12" x14ac:dyDescent="0.25">
      <c r="A255" s="128" t="s">
        <v>247</v>
      </c>
      <c r="B255" s="61">
        <f ca="1">'T1'!H86</f>
        <v>0</v>
      </c>
      <c r="C255" s="61">
        <f ca="1">'T2'!H86</f>
        <v>0</v>
      </c>
      <c r="D255" s="61">
        <f ca="1">'T3'!H86</f>
        <v>0</v>
      </c>
      <c r="E255" s="61">
        <f ca="1">'T4'!H86</f>
        <v>0</v>
      </c>
      <c r="F255" s="61">
        <f ca="1">'T5'!H86</f>
        <v>0</v>
      </c>
      <c r="G255" s="61">
        <f ca="1">SUM(B255:F255)</f>
        <v>0</v>
      </c>
      <c r="H255" s="58">
        <f ca="1">AVERAGE(B255:F255)</f>
        <v>0</v>
      </c>
      <c r="I255" s="58">
        <f ca="1">STDEV(B255:F255)</f>
        <v>0</v>
      </c>
      <c r="J255" s="58">
        <f ca="1">I255/SQRT(5)</f>
        <v>0</v>
      </c>
      <c r="K255" s="58">
        <f ca="1">IF(G255=0,0,-1*((G255/G175)*(LN(G255/G175))))</f>
        <v>0</v>
      </c>
      <c r="L255" s="138">
        <f ca="1">IF(G255=0,0,(G255/G175)^2)</f>
        <v>0</v>
      </c>
    </row>
    <row r="256" spans="1:12" x14ac:dyDescent="0.25">
      <c r="A256" s="128" t="s">
        <v>249</v>
      </c>
      <c r="B256" s="61">
        <f ca="1">'T1'!H87</f>
        <v>0</v>
      </c>
      <c r="C256" s="61">
        <f ca="1">'T2'!H87</f>
        <v>0</v>
      </c>
      <c r="D256" s="61">
        <f ca="1">'T3'!H87</f>
        <v>0</v>
      </c>
      <c r="E256" s="61">
        <f ca="1">'T4'!H87</f>
        <v>0</v>
      </c>
      <c r="F256" s="61">
        <f ca="1">'T5'!H87</f>
        <v>0</v>
      </c>
      <c r="G256" s="61">
        <f ca="1">SUM(B256:F256)</f>
        <v>0</v>
      </c>
      <c r="H256" s="58">
        <f ca="1">AVERAGE(B256:F256)</f>
        <v>0</v>
      </c>
      <c r="I256" s="58">
        <f ca="1">STDEV(B256:F256)</f>
        <v>0</v>
      </c>
      <c r="J256" s="58">
        <f ca="1">I256/SQRT(5)</f>
        <v>0</v>
      </c>
      <c r="K256" s="58">
        <f ca="1">IF(G256=0,0,-1*((G256/G175)*(LN(G256/G175))))</f>
        <v>0</v>
      </c>
      <c r="L256" s="138">
        <f ca="1">IF(G256=0,0,(G256/G175)^2)</f>
        <v>0</v>
      </c>
    </row>
    <row r="257" spans="1:12" x14ac:dyDescent="0.25">
      <c r="A257" s="128" t="s">
        <v>251</v>
      </c>
      <c r="B257" s="61">
        <f ca="1">'T1'!H88</f>
        <v>0</v>
      </c>
      <c r="C257" s="61">
        <f ca="1">'T2'!H88</f>
        <v>0</v>
      </c>
      <c r="D257" s="61">
        <f ca="1">'T3'!H88</f>
        <v>0</v>
      </c>
      <c r="E257" s="61">
        <f ca="1">'T4'!H88</f>
        <v>0</v>
      </c>
      <c r="F257" s="61">
        <f ca="1">'T5'!H88</f>
        <v>0</v>
      </c>
      <c r="G257" s="61">
        <f ca="1">SUM(B257:F257)</f>
        <v>0</v>
      </c>
      <c r="H257" s="58">
        <f ca="1">AVERAGE(B257:F257)</f>
        <v>0</v>
      </c>
      <c r="I257" s="58">
        <f ca="1">STDEV(B257:F257)</f>
        <v>0</v>
      </c>
      <c r="J257" s="58">
        <f ca="1">I257/SQRT(5)</f>
        <v>0</v>
      </c>
      <c r="K257" s="58">
        <f ca="1">IF(G257=0,0,-1*((G257/G175)*(LN(G257/G175))))</f>
        <v>0</v>
      </c>
      <c r="L257" s="138">
        <f ca="1">IF(G257=0,0,(G257/G175)^2)</f>
        <v>0</v>
      </c>
    </row>
    <row r="258" spans="1:12" x14ac:dyDescent="0.25">
      <c r="A258" s="129" t="s">
        <v>377</v>
      </c>
      <c r="B258" s="59"/>
      <c r="C258" s="59"/>
      <c r="D258" s="59"/>
      <c r="E258" s="59"/>
      <c r="F258" s="59"/>
      <c r="G258" s="59"/>
      <c r="H258" s="59"/>
      <c r="I258" s="59"/>
      <c r="J258" s="59"/>
      <c r="K258" s="60">
        <f ca="1">SUM(K259:K263)</f>
        <v>0.34544701852922149</v>
      </c>
      <c r="L258" s="139">
        <f ca="1">1-SUM(L259:L263)</f>
        <v>0.17631493640219487</v>
      </c>
    </row>
    <row r="259" spans="1:12" x14ac:dyDescent="0.25">
      <c r="A259" s="128" t="s">
        <v>253</v>
      </c>
      <c r="B259" s="61">
        <f ca="1">'T1'!H90</f>
        <v>200</v>
      </c>
      <c r="C259" s="61">
        <f ca="1">'T2'!H90</f>
        <v>203</v>
      </c>
      <c r="D259" s="61">
        <f ca="1">'T3'!H90</f>
        <v>223</v>
      </c>
      <c r="E259" s="61">
        <f ca="1">'T4'!H90</f>
        <v>265</v>
      </c>
      <c r="F259" s="61">
        <f ca="1">'T5'!H90</f>
        <v>282</v>
      </c>
      <c r="G259" s="61">
        <f ca="1">SUM(B259:F259)</f>
        <v>1173</v>
      </c>
      <c r="H259" s="58">
        <f ca="1">AVERAGE(B259:F259)</f>
        <v>234.6</v>
      </c>
      <c r="I259" s="58">
        <f ca="1">STDEV(B259:F259)</f>
        <v>37.085037414029976</v>
      </c>
      <c r="J259" s="58">
        <f ca="1">I259/SQRT(5)</f>
        <v>16.584932921178808</v>
      </c>
      <c r="K259" s="58">
        <f ca="1">IF(G259=0,0,-1*((G259/G176)*(LN(G259/G176))))</f>
        <v>9.2133477354954973E-2</v>
      </c>
      <c r="L259" s="138">
        <f ca="1">IF(G259=0,0,(G259/G176)^2)</f>
        <v>0.8154131709060265</v>
      </c>
    </row>
    <row r="260" spans="1:12" x14ac:dyDescent="0.25">
      <c r="A260" s="128" t="s">
        <v>254</v>
      </c>
      <c r="B260" s="61">
        <f ca="1">'T1'!H91</f>
        <v>21</v>
      </c>
      <c r="C260" s="61">
        <f ca="1">'T2'!H91</f>
        <v>24</v>
      </c>
      <c r="D260" s="61">
        <f ca="1">'T3'!H91</f>
        <v>28</v>
      </c>
      <c r="E260" s="61">
        <f ca="1">'T4'!H91</f>
        <v>30</v>
      </c>
      <c r="F260" s="61">
        <f ca="1">'T5'!H91</f>
        <v>15</v>
      </c>
      <c r="G260" s="61">
        <f ca="1">SUM(B260:F260)</f>
        <v>118</v>
      </c>
      <c r="H260" s="58">
        <f ca="1">AVERAGE(B260:F260)</f>
        <v>23.6</v>
      </c>
      <c r="I260" s="58">
        <f ca="1">STDEV(B260:F260)</f>
        <v>5.9413803110051751</v>
      </c>
      <c r="J260" s="58">
        <f ca="1">I260/SQRT(5)</f>
        <v>2.6570660511172823</v>
      </c>
      <c r="K260" s="58">
        <f ca="1">IF(G260=0,0,-1*((G260/G176)*(LN(G260/G176))))</f>
        <v>0.21789262223262684</v>
      </c>
      <c r="L260" s="138">
        <f ca="1">IF(G260=0,0,(G260/G176)^2)</f>
        <v>8.2517433615364698E-3</v>
      </c>
    </row>
    <row r="261" spans="1:12" x14ac:dyDescent="0.25">
      <c r="A261" s="128" t="s">
        <v>255</v>
      </c>
      <c r="B261" s="61">
        <f ca="1">'T1'!H92</f>
        <v>1</v>
      </c>
      <c r="C261" s="61">
        <f ca="1">'T2'!H92</f>
        <v>0</v>
      </c>
      <c r="D261" s="61">
        <f ca="1">'T3'!H92</f>
        <v>2</v>
      </c>
      <c r="E261" s="61">
        <f ca="1">'T4'!H92</f>
        <v>0</v>
      </c>
      <c r="F261" s="61">
        <f ca="1">'T5'!H92</f>
        <v>0</v>
      </c>
      <c r="G261" s="61">
        <f ca="1">SUM(B261:F261)</f>
        <v>3</v>
      </c>
      <c r="H261" s="58">
        <f ca="1">AVERAGE(B261:F261)</f>
        <v>0.6</v>
      </c>
      <c r="I261" s="58">
        <f ca="1">STDEV(B261:F261)</f>
        <v>0.89442719099991586</v>
      </c>
      <c r="J261" s="58">
        <f ca="1">I261/SQRT(5)</f>
        <v>0.39999999999999997</v>
      </c>
      <c r="K261" s="58">
        <f ca="1">IF(G261=0,0,-1*((G261/G176)*(LN(G261/G176))))</f>
        <v>1.402017951039836E-2</v>
      </c>
      <c r="L261" s="138">
        <f ca="1">IF(G261=0,0,(G261/G176)^2)</f>
        <v>5.3336462405794469E-6</v>
      </c>
    </row>
    <row r="262" spans="1:12" x14ac:dyDescent="0.25">
      <c r="A262" s="128" t="s">
        <v>256</v>
      </c>
      <c r="B262" s="61">
        <f ca="1">'T1'!H93</f>
        <v>3</v>
      </c>
      <c r="C262" s="61">
        <f ca="1">'T2'!H93</f>
        <v>0</v>
      </c>
      <c r="D262" s="61">
        <f ca="1">'T3'!H93</f>
        <v>1</v>
      </c>
      <c r="E262" s="61">
        <f ca="1">'T4'!H93</f>
        <v>0</v>
      </c>
      <c r="F262" s="61">
        <f ca="1">'T5'!H93</f>
        <v>1</v>
      </c>
      <c r="G262" s="61">
        <f ca="1">SUM(B262:F262)</f>
        <v>5</v>
      </c>
      <c r="H262" s="58">
        <f ca="1">AVERAGE(B262:F262)</f>
        <v>1</v>
      </c>
      <c r="I262" s="58">
        <f ca="1">STDEV(B262:F262)</f>
        <v>1.2247448713915889</v>
      </c>
      <c r="J262" s="58">
        <f ca="1">I262/SQRT(5)</f>
        <v>0.54772255750516607</v>
      </c>
      <c r="K262" s="58">
        <f ca="1">IF(G262=0,0,-1*((G262/G176)*(LN(G262/G176))))</f>
        <v>2.1400739431241336E-2</v>
      </c>
      <c r="L262" s="138">
        <f ca="1">IF(G262=0,0,(G262/G176)^2)</f>
        <v>1.4815684001609577E-5</v>
      </c>
    </row>
    <row r="263" spans="1:12" x14ac:dyDescent="0.25">
      <c r="A263" s="128" t="s">
        <v>257</v>
      </c>
      <c r="B263" s="61">
        <f ca="1">'T1'!H94</f>
        <v>0</v>
      </c>
      <c r="C263" s="61">
        <f ca="1">'T2'!H94</f>
        <v>0</v>
      </c>
      <c r="D263" s="61">
        <f ca="1">'T3'!H94</f>
        <v>0</v>
      </c>
      <c r="E263" s="61">
        <f ca="1">'T4'!H94</f>
        <v>0</v>
      </c>
      <c r="F263" s="61">
        <f ca="1">'T5'!H94</f>
        <v>0</v>
      </c>
      <c r="G263" s="61">
        <f ca="1">SUM(B263:F263)</f>
        <v>0</v>
      </c>
      <c r="H263" s="58">
        <f ca="1">AVERAGE(B263:F263)</f>
        <v>0</v>
      </c>
      <c r="I263" s="58">
        <f ca="1">STDEV(B263:F263)</f>
        <v>0</v>
      </c>
      <c r="J263" s="58">
        <f ca="1">I263/SQRT(5)</f>
        <v>0</v>
      </c>
      <c r="K263" s="58">
        <f ca="1">IF(G263=0,0,-1*((G263/G176)*(LN(G263/G176))))</f>
        <v>0</v>
      </c>
      <c r="L263" s="138">
        <f ca="1">IF(G263=0,0,(G263/G176)^2)</f>
        <v>0</v>
      </c>
    </row>
    <row r="264" spans="1:12" x14ac:dyDescent="0.25">
      <c r="A264" s="129" t="s">
        <v>378</v>
      </c>
      <c r="B264" s="59"/>
      <c r="C264" s="59"/>
      <c r="D264" s="59"/>
      <c r="E264" s="59"/>
      <c r="F264" s="59"/>
      <c r="G264" s="59"/>
      <c r="H264" s="59"/>
      <c r="I264" s="59"/>
      <c r="J264" s="59"/>
      <c r="K264" s="60">
        <f ca="1">SUM(K265:K269)</f>
        <v>0.34883209584303193</v>
      </c>
      <c r="L264" s="139">
        <f ca="1">1-SUM(L265:L269)</f>
        <v>0.19753086419753085</v>
      </c>
    </row>
    <row r="265" spans="1:12" x14ac:dyDescent="0.25">
      <c r="A265" s="128" t="s">
        <v>259</v>
      </c>
      <c r="B265" s="61">
        <f ca="1">'T1'!H96</f>
        <v>0</v>
      </c>
      <c r="C265" s="61">
        <f ca="1">'T2'!H96</f>
        <v>0</v>
      </c>
      <c r="D265" s="61">
        <f ca="1">'T3'!H96</f>
        <v>0</v>
      </c>
      <c r="E265" s="61">
        <f ca="1">'T4'!H96</f>
        <v>0</v>
      </c>
      <c r="F265" s="61">
        <f ca="1">'T5'!H96</f>
        <v>0</v>
      </c>
      <c r="G265" s="61">
        <f ca="1">SUM(B265:F265)</f>
        <v>0</v>
      </c>
      <c r="H265" s="58">
        <f ca="1">AVERAGE(B265:F265)</f>
        <v>0</v>
      </c>
      <c r="I265" s="58">
        <f ca="1">STDEV(B265:F265)</f>
        <v>0</v>
      </c>
      <c r="J265" s="58">
        <f ca="1">I265/SQRT(5)</f>
        <v>0</v>
      </c>
      <c r="K265" s="58">
        <f ca="1">IF(G265=0,0,-1*((G265/G177)*(LN(G265/G177))))</f>
        <v>0</v>
      </c>
      <c r="L265" s="138">
        <f ca="1">IF(G265=0,0,(G265/G177)^2)</f>
        <v>0</v>
      </c>
    </row>
    <row r="266" spans="1:12" x14ac:dyDescent="0.25">
      <c r="A266" s="128" t="s">
        <v>261</v>
      </c>
      <c r="B266" s="61">
        <f ca="1">'T1'!H97</f>
        <v>0</v>
      </c>
      <c r="C266" s="61">
        <f ca="1">'T2'!H97</f>
        <v>1</v>
      </c>
      <c r="D266" s="61">
        <f ca="1">'T3'!H97</f>
        <v>1</v>
      </c>
      <c r="E266" s="61">
        <f ca="1">'T4'!H97</f>
        <v>2</v>
      </c>
      <c r="F266" s="61">
        <f ca="1">'T5'!H97</f>
        <v>4</v>
      </c>
      <c r="G266" s="61">
        <f ca="1">SUM(B266:F266)</f>
        <v>8</v>
      </c>
      <c r="H266" s="58">
        <f ca="1">AVERAGE(B266:F266)</f>
        <v>1.6</v>
      </c>
      <c r="I266" s="58">
        <f ca="1">STDEV(B266:F266)</f>
        <v>1.51657508881031</v>
      </c>
      <c r="J266" s="58">
        <f ca="1">I266/SQRT(5)</f>
        <v>0.6782329983125267</v>
      </c>
      <c r="K266" s="58">
        <f ca="1">IF(G266=0,0,-1*((G266/G177)*(LN(G266/G177))))</f>
        <v>0.10469603169456311</v>
      </c>
      <c r="L266" s="138">
        <f ca="1">IF(G266=0,0,(G266/G177)^2)</f>
        <v>0.79012345679012341</v>
      </c>
    </row>
    <row r="267" spans="1:12" x14ac:dyDescent="0.25">
      <c r="A267" s="128" t="s">
        <v>263</v>
      </c>
      <c r="B267" s="61">
        <f ca="1">'T1'!H98</f>
        <v>0</v>
      </c>
      <c r="C267" s="61">
        <f ca="1">'T2'!H98</f>
        <v>1</v>
      </c>
      <c r="D267" s="61">
        <f ca="1">'T3'!H98</f>
        <v>0</v>
      </c>
      <c r="E267" s="61">
        <f ca="1">'T4'!H98</f>
        <v>0</v>
      </c>
      <c r="F267" s="61">
        <f ca="1">'T5'!H98</f>
        <v>0</v>
      </c>
      <c r="G267" s="61">
        <f ca="1">SUM(B267:F267)</f>
        <v>1</v>
      </c>
      <c r="H267" s="58">
        <f ca="1">AVERAGE(B267:F267)</f>
        <v>0.2</v>
      </c>
      <c r="I267" s="58">
        <f ca="1">STDEV(B267:F267)</f>
        <v>0.44721359549995793</v>
      </c>
      <c r="J267" s="58">
        <f ca="1">I267/SQRT(5)</f>
        <v>0.19999999999999998</v>
      </c>
      <c r="K267" s="58">
        <f ca="1">IF(G267=0,0,-1*((G267/G177)*(LN(G267/G177))))</f>
        <v>0.24413606414846883</v>
      </c>
      <c r="L267" s="138">
        <f ca="1">IF(G267=0,0,(G267/G177)^2)</f>
        <v>1.2345679012345678E-2</v>
      </c>
    </row>
    <row r="268" spans="1:12" x14ac:dyDescent="0.25">
      <c r="A268" s="128" t="s">
        <v>265</v>
      </c>
      <c r="B268" s="61">
        <f ca="1">'T1'!H99</f>
        <v>0</v>
      </c>
      <c r="C268" s="61">
        <f ca="1">'T2'!H99</f>
        <v>0</v>
      </c>
      <c r="D268" s="61">
        <f ca="1">'T3'!H99</f>
        <v>0</v>
      </c>
      <c r="E268" s="61">
        <f ca="1">'T4'!H99</f>
        <v>0</v>
      </c>
      <c r="F268" s="61">
        <f ca="1">'T5'!H99</f>
        <v>0</v>
      </c>
      <c r="G268" s="61">
        <f ca="1">SUM(B268:F268)</f>
        <v>0</v>
      </c>
      <c r="H268" s="58">
        <f ca="1">AVERAGE(B268:F268)</f>
        <v>0</v>
      </c>
      <c r="I268" s="58">
        <f ca="1">STDEV(B268:F268)</f>
        <v>0</v>
      </c>
      <c r="J268" s="58">
        <f ca="1">I268/SQRT(5)</f>
        <v>0</v>
      </c>
      <c r="K268" s="58">
        <f ca="1">IF(G268=0,0,-1*((G268/G177)*(LN(G268/G177))))</f>
        <v>0</v>
      </c>
      <c r="L268" s="138">
        <f ca="1">IF(G268=0,0,(G268/G177)^2)</f>
        <v>0</v>
      </c>
    </row>
    <row r="269" spans="1:12" x14ac:dyDescent="0.25">
      <c r="A269" s="128" t="s">
        <v>267</v>
      </c>
      <c r="B269" s="61">
        <f ca="1">'T1'!H100</f>
        <v>0</v>
      </c>
      <c r="C269" s="61">
        <f ca="1">'T2'!H100</f>
        <v>0</v>
      </c>
      <c r="D269" s="61">
        <f ca="1">'T3'!H100</f>
        <v>0</v>
      </c>
      <c r="E269" s="61">
        <f ca="1">'T4'!H100</f>
        <v>0</v>
      </c>
      <c r="F269" s="61">
        <f ca="1">'T5'!H100</f>
        <v>0</v>
      </c>
      <c r="G269" s="61">
        <f ca="1">SUM(B269:F269)</f>
        <v>0</v>
      </c>
      <c r="H269" s="58">
        <f ca="1">AVERAGE(B269:F269)</f>
        <v>0</v>
      </c>
      <c r="I269" s="58">
        <f ca="1">STDEV(B269:F269)</f>
        <v>0</v>
      </c>
      <c r="J269" s="58">
        <f ca="1">I269/SQRT(5)</f>
        <v>0</v>
      </c>
      <c r="K269" s="58">
        <f ca="1">IF(G269=0,0,-1*((G269/G177)*(LN(G269/G177))))</f>
        <v>0</v>
      </c>
      <c r="L269" s="138">
        <f ca="1">IF(G269=0,0,(G269/G177)^2)</f>
        <v>0</v>
      </c>
    </row>
    <row r="270" spans="1:12" x14ac:dyDescent="0.25">
      <c r="A270" s="129" t="s">
        <v>379</v>
      </c>
      <c r="B270" s="59"/>
      <c r="C270" s="59"/>
      <c r="D270" s="59"/>
      <c r="E270" s="59"/>
      <c r="F270" s="59"/>
      <c r="G270" s="59"/>
      <c r="H270" s="59"/>
      <c r="I270" s="59"/>
      <c r="J270" s="59"/>
      <c r="K270" s="60">
        <f ca="1">SUM(K271:K274)</f>
        <v>0</v>
      </c>
      <c r="L270" s="139">
        <f ca="1">1-SUM(L271:L274)</f>
        <v>0</v>
      </c>
    </row>
    <row r="271" spans="1:12" x14ac:dyDescent="0.25">
      <c r="A271" s="128" t="s">
        <v>269</v>
      </c>
      <c r="B271" s="61">
        <f ca="1">'T1'!H102</f>
        <v>0</v>
      </c>
      <c r="C271" s="61">
        <f ca="1">'T2'!H102</f>
        <v>0</v>
      </c>
      <c r="D271" s="61">
        <f ca="1">'T3'!H102</f>
        <v>0</v>
      </c>
      <c r="E271" s="61">
        <f ca="1">'T4'!H102</f>
        <v>0</v>
      </c>
      <c r="F271" s="61">
        <f ca="1">'T5'!H102</f>
        <v>0</v>
      </c>
      <c r="G271" s="61">
        <f ca="1">SUM(B271:F271)</f>
        <v>0</v>
      </c>
      <c r="H271" s="58">
        <f ca="1">AVERAGE(B271:F271)</f>
        <v>0</v>
      </c>
      <c r="I271" s="58">
        <f ca="1">STDEV(B271:F271)</f>
        <v>0</v>
      </c>
      <c r="J271" s="58">
        <f ca="1">I271/SQRT(5)</f>
        <v>0</v>
      </c>
      <c r="K271" s="58">
        <f ca="1">IF(G271=0,0,-1*((G271/G178)*(LN(G271/G178))))</f>
        <v>0</v>
      </c>
      <c r="L271" s="138">
        <f ca="1">IF(G271=0,0,(G271/G178)^2)</f>
        <v>0</v>
      </c>
    </row>
    <row r="272" spans="1:12" x14ac:dyDescent="0.25">
      <c r="A272" s="128" t="s">
        <v>271</v>
      </c>
      <c r="B272" s="61">
        <f ca="1">'T1'!H103</f>
        <v>0</v>
      </c>
      <c r="C272" s="61">
        <f ca="1">'T2'!H103</f>
        <v>0</v>
      </c>
      <c r="D272" s="61">
        <f ca="1">'T3'!H103</f>
        <v>0</v>
      </c>
      <c r="E272" s="61">
        <f ca="1">'T4'!H103</f>
        <v>0</v>
      </c>
      <c r="F272" s="61">
        <f ca="1">'T5'!H103</f>
        <v>0</v>
      </c>
      <c r="G272" s="61">
        <f ca="1">SUM(B272:F272)</f>
        <v>0</v>
      </c>
      <c r="H272" s="58">
        <f ca="1">AVERAGE(B272:F272)</f>
        <v>0</v>
      </c>
      <c r="I272" s="58">
        <f ca="1">STDEV(B272:F272)</f>
        <v>0</v>
      </c>
      <c r="J272" s="58">
        <f ca="1">I272/SQRT(5)</f>
        <v>0</v>
      </c>
      <c r="K272" s="58">
        <f ca="1">IF(G272=0,0,-1*((G272/G178)*(LN(G272/G178))))</f>
        <v>0</v>
      </c>
      <c r="L272" s="138">
        <f ca="1">IF(G272=0,0,(G272/G178)^2)</f>
        <v>0</v>
      </c>
    </row>
    <row r="273" spans="1:12" x14ac:dyDescent="0.25">
      <c r="A273" s="128" t="s">
        <v>273</v>
      </c>
      <c r="B273" s="61">
        <f ca="1">'T1'!H104</f>
        <v>64</v>
      </c>
      <c r="C273" s="61">
        <f ca="1">'T2'!H104</f>
        <v>83</v>
      </c>
      <c r="D273" s="61">
        <f ca="1">'T3'!H104</f>
        <v>80</v>
      </c>
      <c r="E273" s="61">
        <f ca="1">'T4'!H104</f>
        <v>70</v>
      </c>
      <c r="F273" s="61">
        <f ca="1">'T5'!H104</f>
        <v>75</v>
      </c>
      <c r="G273" s="61">
        <f ca="1">SUM(B273:F273)</f>
        <v>372</v>
      </c>
      <c r="H273" s="58">
        <f ca="1">AVERAGE(B273:F273)</f>
        <v>74.400000000000006</v>
      </c>
      <c r="I273" s="58">
        <f ca="1">STDEV(B273:F273)</f>
        <v>7.6354436675284294</v>
      </c>
      <c r="J273" s="58">
        <f ca="1">I273/SQRT(5)</f>
        <v>3.4146742157927741</v>
      </c>
      <c r="K273" s="58">
        <f ca="1">IF(G273=0,0,-1*((G273/G178)*(LN(G273/G178))))</f>
        <v>0</v>
      </c>
      <c r="L273" s="138">
        <f ca="1">IF(G273=0,0,(G273/G178)^2)</f>
        <v>1</v>
      </c>
    </row>
    <row r="274" spans="1:12" x14ac:dyDescent="0.25">
      <c r="A274" s="128" t="s">
        <v>274</v>
      </c>
      <c r="B274" s="61">
        <f ca="1">'T1'!H105</f>
        <v>0</v>
      </c>
      <c r="C274" s="61">
        <f ca="1">'T2'!H105</f>
        <v>0</v>
      </c>
      <c r="D274" s="61">
        <f ca="1">'T3'!H105</f>
        <v>0</v>
      </c>
      <c r="E274" s="61">
        <f ca="1">'T4'!H105</f>
        <v>0</v>
      </c>
      <c r="F274" s="61">
        <f ca="1">'T5'!H105</f>
        <v>0</v>
      </c>
      <c r="G274" s="61">
        <f ca="1">SUM(B274:F274)</f>
        <v>0</v>
      </c>
      <c r="H274" s="58">
        <f ca="1">AVERAGE(B274:F274)</f>
        <v>0</v>
      </c>
      <c r="I274" s="58">
        <f ca="1">STDEV(B274:F274)</f>
        <v>0</v>
      </c>
      <c r="J274" s="58">
        <f ca="1">I274/SQRT(5)</f>
        <v>0</v>
      </c>
      <c r="K274" s="58">
        <f ca="1">IF(G274=0,0,-1*((G274/G178)*(LN(G274/G178))))</f>
        <v>0</v>
      </c>
      <c r="L274" s="138">
        <f ca="1">IF(G274=0,0,(G274/G178)^2)</f>
        <v>0</v>
      </c>
    </row>
    <row r="275" spans="1:12" x14ac:dyDescent="0.25">
      <c r="A275" s="129" t="s">
        <v>380</v>
      </c>
      <c r="B275" s="59"/>
      <c r="C275" s="59"/>
      <c r="D275" s="59"/>
      <c r="E275" s="59"/>
      <c r="F275" s="59"/>
      <c r="G275" s="59"/>
      <c r="H275" s="59"/>
      <c r="I275" s="59"/>
      <c r="J275" s="59"/>
      <c r="K275" s="60">
        <f ca="1">SUM(K276:K276)</f>
        <v>0</v>
      </c>
      <c r="L275" s="139">
        <f ca="1">1-SUM(L276:L276)</f>
        <v>0</v>
      </c>
    </row>
    <row r="276" spans="1:12" x14ac:dyDescent="0.25">
      <c r="A276" s="128" t="s">
        <v>276</v>
      </c>
      <c r="B276" s="61">
        <f ca="1">'T1'!H107</f>
        <v>104</v>
      </c>
      <c r="C276" s="61">
        <f ca="1">'T2'!H107</f>
        <v>64</v>
      </c>
      <c r="D276" s="61">
        <f ca="1">'T3'!H107</f>
        <v>61</v>
      </c>
      <c r="E276" s="61">
        <f ca="1">'T4'!H107</f>
        <v>56</v>
      </c>
      <c r="F276" s="61">
        <f ca="1">'T5'!H107</f>
        <v>50</v>
      </c>
      <c r="G276" s="61">
        <f ca="1">SUM(B276:F276)</f>
        <v>335</v>
      </c>
      <c r="H276" s="58">
        <f ca="1">AVERAGE(B276:F276)</f>
        <v>67</v>
      </c>
      <c r="I276" s="58">
        <f ca="1">STDEV(B276:F276)</f>
        <v>21.354156504062622</v>
      </c>
      <c r="J276" s="58">
        <f ca="1">I276/SQRT(5)</f>
        <v>9.5498691090506576</v>
      </c>
      <c r="K276" s="58">
        <f ca="1">IF(G276=0,0,-1*((G276/G179)*(LN(G276/G179))))</f>
        <v>0</v>
      </c>
      <c r="L276" s="138">
        <f ca="1">IF(G276=0,0,(G276/G179)^2)</f>
        <v>1</v>
      </c>
    </row>
    <row r="277" spans="1:12" x14ac:dyDescent="0.25">
      <c r="A277" s="129" t="s">
        <v>381</v>
      </c>
      <c r="B277" s="59"/>
      <c r="C277" s="59"/>
      <c r="D277" s="59"/>
      <c r="E277" s="59"/>
      <c r="F277" s="59"/>
      <c r="G277" s="59"/>
      <c r="H277" s="59"/>
      <c r="I277" s="59"/>
      <c r="J277" s="59"/>
      <c r="K277" s="60">
        <f ca="1">SUM(K278:K287)</f>
        <v>0.3722269230155299</v>
      </c>
      <c r="L277" s="139">
        <f ca="1">1-SUM(L278:L287)</f>
        <v>0.17466626463090373</v>
      </c>
    </row>
    <row r="278" spans="1:12" x14ac:dyDescent="0.25">
      <c r="A278" s="128" t="s">
        <v>277</v>
      </c>
      <c r="B278" s="61">
        <f ca="1">'T1'!H109</f>
        <v>0</v>
      </c>
      <c r="C278" s="61">
        <f ca="1">'T2'!H109</f>
        <v>0</v>
      </c>
      <c r="D278" s="61">
        <f ca="1">'T3'!H109</f>
        <v>0</v>
      </c>
      <c r="E278" s="61">
        <f ca="1">'T4'!H109</f>
        <v>0</v>
      </c>
      <c r="F278" s="61">
        <f ca="1">'T5'!H109</f>
        <v>0</v>
      </c>
      <c r="G278" s="61">
        <f ca="1">SUM(B278:F278)</f>
        <v>0</v>
      </c>
      <c r="H278" s="58">
        <f ca="1">AVERAGE(B278:F278)</f>
        <v>0</v>
      </c>
      <c r="I278" s="58">
        <f ca="1">STDEV(B278:F278)</f>
        <v>0</v>
      </c>
      <c r="J278" s="58">
        <f ca="1">I278/SQRT(5)</f>
        <v>0</v>
      </c>
      <c r="K278" s="58">
        <f ca="1">IF(G278=0,0,-1*((G278/G180)*(LN(G278/G180))))</f>
        <v>0</v>
      </c>
      <c r="L278" s="138">
        <f ca="1">IF(G278=0,0,(G278/G180)^2)</f>
        <v>0</v>
      </c>
    </row>
    <row r="279" spans="1:12" x14ac:dyDescent="0.25">
      <c r="A279" s="128" t="s">
        <v>279</v>
      </c>
      <c r="B279" s="61">
        <f ca="1">'T1'!H110</f>
        <v>0</v>
      </c>
      <c r="C279" s="61">
        <f ca="1">'T2'!H110</f>
        <v>0</v>
      </c>
      <c r="D279" s="61">
        <f ca="1">'T3'!H110</f>
        <v>0</v>
      </c>
      <c r="E279" s="61">
        <f ca="1">'T4'!H110</f>
        <v>0</v>
      </c>
      <c r="F279" s="61">
        <f ca="1">'T5'!H110</f>
        <v>0</v>
      </c>
      <c r="G279" s="61">
        <f ca="1">SUM(B279:F279)</f>
        <v>0</v>
      </c>
      <c r="H279" s="58">
        <f ca="1">AVERAGE(B279:F279)</f>
        <v>0</v>
      </c>
      <c r="I279" s="58">
        <f ca="1">STDEV(B279:F279)</f>
        <v>0</v>
      </c>
      <c r="J279" s="58">
        <f ca="1">I279/SQRT(5)</f>
        <v>0</v>
      </c>
      <c r="K279" s="58">
        <f ca="1">IF(G279=0,0,-1*((G279/G180)*(LN(G279/G180))))</f>
        <v>0</v>
      </c>
      <c r="L279" s="138">
        <f ca="1">IF(G279=0,0,(G279/G180)^2)</f>
        <v>0</v>
      </c>
    </row>
    <row r="280" spans="1:12" x14ac:dyDescent="0.25">
      <c r="A280" s="128" t="s">
        <v>281</v>
      </c>
      <c r="B280" s="61">
        <f ca="1">'T1'!H111</f>
        <v>0</v>
      </c>
      <c r="C280" s="61">
        <f ca="1">'T2'!H111</f>
        <v>0</v>
      </c>
      <c r="D280" s="61">
        <f ca="1">'T3'!H111</f>
        <v>0</v>
      </c>
      <c r="E280" s="61">
        <f ca="1">'T4'!H111</f>
        <v>0</v>
      </c>
      <c r="F280" s="61">
        <f ca="1">'T5'!H111</f>
        <v>0</v>
      </c>
      <c r="G280" s="61">
        <f ca="1">SUM(B280:F280)</f>
        <v>0</v>
      </c>
      <c r="H280" s="58">
        <f ca="1">AVERAGE(B280:F280)</f>
        <v>0</v>
      </c>
      <c r="I280" s="58">
        <f ca="1">STDEV(B280:F280)</f>
        <v>0</v>
      </c>
      <c r="J280" s="58">
        <f ca="1">I280/SQRT(5)</f>
        <v>0</v>
      </c>
      <c r="K280" s="58">
        <f ca="1">IF(G280=0,0,-1*((G280/G180)*(LN(G280/G180))))</f>
        <v>0</v>
      </c>
      <c r="L280" s="138">
        <f ca="1">IF(G280=0,0,(G280/G180)^2)</f>
        <v>0</v>
      </c>
    </row>
    <row r="281" spans="1:12" x14ac:dyDescent="0.25">
      <c r="A281" s="128" t="s">
        <v>283</v>
      </c>
      <c r="B281" s="61">
        <f ca="1">'T1'!H112</f>
        <v>0</v>
      </c>
      <c r="C281" s="61">
        <f ca="1">'T2'!H112</f>
        <v>0</v>
      </c>
      <c r="D281" s="61">
        <f ca="1">'T3'!H112</f>
        <v>0</v>
      </c>
      <c r="E281" s="61">
        <f ca="1">'T4'!H112</f>
        <v>0</v>
      </c>
      <c r="F281" s="61">
        <f ca="1">'T5'!H112</f>
        <v>0</v>
      </c>
      <c r="G281" s="61">
        <f ca="1">SUM(B281:F281)</f>
        <v>0</v>
      </c>
      <c r="H281" s="58">
        <f ca="1">AVERAGE(B281:F281)</f>
        <v>0</v>
      </c>
      <c r="I281" s="58">
        <f ca="1">STDEV(B281:F281)</f>
        <v>0</v>
      </c>
      <c r="J281" s="58">
        <f ca="1">I281/SQRT(5)</f>
        <v>0</v>
      </c>
      <c r="K281" s="58">
        <f ca="1">IF(G281=0,0,-1*((G281/G180)*(LN(G281/G180))))</f>
        <v>0</v>
      </c>
      <c r="L281" s="138">
        <f ca="1">IF(G281=0,0,(G281/G180)^2)</f>
        <v>0</v>
      </c>
    </row>
    <row r="282" spans="1:12" x14ac:dyDescent="0.25">
      <c r="A282" s="128" t="s">
        <v>285</v>
      </c>
      <c r="B282" s="61">
        <f ca="1">'T1'!H113</f>
        <v>0</v>
      </c>
      <c r="C282" s="61">
        <f ca="1">'T2'!H113</f>
        <v>0</v>
      </c>
      <c r="D282" s="61">
        <f ca="1">'T3'!H113</f>
        <v>0</v>
      </c>
      <c r="E282" s="61">
        <f ca="1">'T4'!H113</f>
        <v>0</v>
      </c>
      <c r="F282" s="61">
        <f ca="1">'T5'!H113</f>
        <v>0</v>
      </c>
      <c r="G282" s="61">
        <f ca="1">SUM(B282:F282)</f>
        <v>0</v>
      </c>
      <c r="H282" s="58">
        <f ca="1">AVERAGE(B282:F282)</f>
        <v>0</v>
      </c>
      <c r="I282" s="58">
        <f ca="1">STDEV(B282:F282)</f>
        <v>0</v>
      </c>
      <c r="J282" s="58">
        <f ca="1">I282/SQRT(5)</f>
        <v>0</v>
      </c>
      <c r="K282" s="58">
        <f ca="1">IF(G282=0,0,-1*((G282/G180)*(LN(G282/G180))))</f>
        <v>0</v>
      </c>
      <c r="L282" s="138">
        <f ca="1">IF(G282=0,0,(G282/G180)^2)</f>
        <v>0</v>
      </c>
    </row>
    <row r="283" spans="1:12" x14ac:dyDescent="0.25">
      <c r="A283" s="128" t="s">
        <v>287</v>
      </c>
      <c r="B283" s="61">
        <f ca="1">'T1'!H114</f>
        <v>1</v>
      </c>
      <c r="C283" s="61">
        <f ca="1">'T2'!H114</f>
        <v>0</v>
      </c>
      <c r="D283" s="61">
        <f ca="1">'T3'!H114</f>
        <v>4</v>
      </c>
      <c r="E283" s="61">
        <f ca="1">'T4'!H114</f>
        <v>1</v>
      </c>
      <c r="F283" s="61">
        <f ca="1">'T5'!H114</f>
        <v>0</v>
      </c>
      <c r="G283" s="61">
        <f ca="1">SUM(B283:F283)</f>
        <v>6</v>
      </c>
      <c r="H283" s="58">
        <f ca="1">AVERAGE(B283:F283)</f>
        <v>1.2</v>
      </c>
      <c r="I283" s="58">
        <f ca="1">STDEV(B283:F283)</f>
        <v>1.6431676725154984</v>
      </c>
      <c r="J283" s="58">
        <f ca="1">I283/SQRT(5)</f>
        <v>0.73484692283495345</v>
      </c>
      <c r="K283" s="58">
        <f ca="1">IF(G283=0,0,-1*((G283/G180)*(LN(G283/G180))))</f>
        <v>0.1087072447796411</v>
      </c>
      <c r="L283" s="138">
        <f ca="1">IF(G283=0,0,(G283/G180)^2)</f>
        <v>9.8681505441188563E-4</v>
      </c>
    </row>
    <row r="284" spans="1:12" x14ac:dyDescent="0.25">
      <c r="A284" s="128" t="s">
        <v>288</v>
      </c>
      <c r="B284" s="61">
        <f ca="1">'T1'!H115</f>
        <v>0</v>
      </c>
      <c r="C284" s="61">
        <f ca="1">'T2'!H115</f>
        <v>0</v>
      </c>
      <c r="D284" s="61">
        <f ca="1">'T3'!H115</f>
        <v>0</v>
      </c>
      <c r="E284" s="61">
        <f ca="1">'T4'!H115</f>
        <v>0</v>
      </c>
      <c r="F284" s="61">
        <f ca="1">'T5'!H115</f>
        <v>0</v>
      </c>
      <c r="G284" s="61">
        <f ca="1">SUM(B284:F284)</f>
        <v>0</v>
      </c>
      <c r="H284" s="58">
        <f ca="1">AVERAGE(B284:F284)</f>
        <v>0</v>
      </c>
      <c r="I284" s="58">
        <f ca="1">STDEV(B284:F284)</f>
        <v>0</v>
      </c>
      <c r="J284" s="58">
        <f ca="1">I284/SQRT(5)</f>
        <v>0</v>
      </c>
      <c r="K284" s="58">
        <f ca="1">IF(G284=0,0,-1*((G284/G180)*(LN(G284/G180))))</f>
        <v>0</v>
      </c>
      <c r="L284" s="138">
        <f ca="1">IF(G284=0,0,(G284/G180)^2)</f>
        <v>0</v>
      </c>
    </row>
    <row r="285" spans="1:12" x14ac:dyDescent="0.25">
      <c r="A285" s="128" t="s">
        <v>290</v>
      </c>
      <c r="B285" s="61">
        <f ca="1">'T1'!H116</f>
        <v>4</v>
      </c>
      <c r="C285" s="61">
        <f ca="1">'T2'!H116</f>
        <v>3</v>
      </c>
      <c r="D285" s="61">
        <f ca="1">'T3'!H116</f>
        <v>2</v>
      </c>
      <c r="E285" s="61">
        <f ca="1">'T4'!H116</f>
        <v>2</v>
      </c>
      <c r="F285" s="61">
        <f ca="1">'T5'!H116</f>
        <v>1</v>
      </c>
      <c r="G285" s="61">
        <f ca="1">SUM(B285:F285)</f>
        <v>12</v>
      </c>
      <c r="H285" s="58">
        <f ca="1">AVERAGE(B285:F285)</f>
        <v>2.4</v>
      </c>
      <c r="I285" s="58">
        <f ca="1">STDEV(B285:F285)</f>
        <v>1.1401754250991378</v>
      </c>
      <c r="J285" s="58">
        <f ca="1">I285/SQRT(5)</f>
        <v>0.5099019513592784</v>
      </c>
      <c r="K285" s="58">
        <f ca="1">IF(G285=0,0,-1*((G285/G180)*(LN(G285/G180))))</f>
        <v>0.1738659755974008</v>
      </c>
      <c r="L285" s="138">
        <f ca="1">IF(G285=0,0,(G285/G180)^2)</f>
        <v>3.9472602176475425E-3</v>
      </c>
    </row>
    <row r="286" spans="1:12" x14ac:dyDescent="0.25">
      <c r="A286" s="128" t="s">
        <v>291</v>
      </c>
      <c r="B286" s="61">
        <f ca="1">'T1'!H117</f>
        <v>39</v>
      </c>
      <c r="C286" s="61">
        <f ca="1">'T2'!H117</f>
        <v>41</v>
      </c>
      <c r="D286" s="61">
        <f ca="1">'T3'!H117</f>
        <v>36</v>
      </c>
      <c r="E286" s="61">
        <f ca="1">'T4'!H117</f>
        <v>30</v>
      </c>
      <c r="F286" s="61">
        <f ca="1">'T5'!H117</f>
        <v>27</v>
      </c>
      <c r="G286" s="61">
        <f ca="1">SUM(B286:F286)</f>
        <v>173</v>
      </c>
      <c r="H286" s="58">
        <f ca="1">AVERAGE(B286:F286)</f>
        <v>34.6</v>
      </c>
      <c r="I286" s="58">
        <f ca="1">STDEV(B286:F286)</f>
        <v>5.9413803110051751</v>
      </c>
      <c r="J286" s="58">
        <f ca="1">I286/SQRT(5)</f>
        <v>2.6570660511172823</v>
      </c>
      <c r="K286" s="58">
        <f ca="1">IF(G286=0,0,-1*((G286/G180)*(LN(G286/G180))))</f>
        <v>8.9653702638488E-2</v>
      </c>
      <c r="L286" s="138">
        <f ca="1">IF(G286=0,0,(G286/G180)^2)</f>
        <v>0.8203996600970368</v>
      </c>
    </row>
    <row r="287" spans="1:12" x14ac:dyDescent="0.25">
      <c r="A287" s="128" t="s">
        <v>292</v>
      </c>
      <c r="B287" s="61">
        <f ca="1">'T1'!H118</f>
        <v>0</v>
      </c>
      <c r="C287" s="61">
        <f ca="1">'T2'!H118</f>
        <v>0</v>
      </c>
      <c r="D287" s="61">
        <f ca="1">'T3'!H118</f>
        <v>0</v>
      </c>
      <c r="E287" s="61">
        <f ca="1">'T4'!H118</f>
        <v>0</v>
      </c>
      <c r="F287" s="61">
        <f ca="1">'T5'!H118</f>
        <v>0</v>
      </c>
      <c r="G287" s="61">
        <f ca="1">SUM(B287:F287)</f>
        <v>0</v>
      </c>
      <c r="H287" s="58">
        <f ca="1">AVERAGE(B287:F287)</f>
        <v>0</v>
      </c>
      <c r="I287" s="58">
        <f ca="1">STDEV(B287:F287)</f>
        <v>0</v>
      </c>
      <c r="J287" s="58">
        <f ca="1">I287/SQRT(5)</f>
        <v>0</v>
      </c>
      <c r="K287" s="58">
        <f ca="1">IF(G287=0,0,-1*((G287/G180)*(LN(G287/G180))))</f>
        <v>0</v>
      </c>
      <c r="L287" s="138">
        <f ca="1">IF(G287=0,0,(G287/G180)^2)</f>
        <v>0</v>
      </c>
    </row>
    <row r="288" spans="1:12" x14ac:dyDescent="0.25">
      <c r="A288" s="129" t="s">
        <v>382</v>
      </c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135"/>
    </row>
    <row r="289" spans="1:12" x14ac:dyDescent="0.25">
      <c r="A289" s="128" t="s">
        <v>294</v>
      </c>
      <c r="B289" s="61">
        <f ca="1">'T1'!H120</f>
        <v>0</v>
      </c>
      <c r="C289" s="61">
        <f ca="1">'T2'!H120</f>
        <v>0</v>
      </c>
      <c r="D289" s="61">
        <f ca="1">'T3'!H120</f>
        <v>0</v>
      </c>
      <c r="E289" s="61">
        <f ca="1">'T4'!H120</f>
        <v>0</v>
      </c>
      <c r="F289" s="61">
        <f ca="1">'T5'!H120</f>
        <v>0</v>
      </c>
      <c r="G289" s="61">
        <f ca="1">SUM(B289:F289)</f>
        <v>0</v>
      </c>
      <c r="H289" s="58">
        <f ca="1">AVERAGE(B289:F289)</f>
        <v>0</v>
      </c>
      <c r="I289" s="58">
        <f ca="1">STDEV(B289:F289)</f>
        <v>0</v>
      </c>
      <c r="J289" s="58">
        <f ca="1">I289/SQRT(5)</f>
        <v>0</v>
      </c>
      <c r="K289" s="58"/>
      <c r="L289" s="138">
        <f ca="1">IF(G289=0,0,(G289/G181)^2)</f>
        <v>0</v>
      </c>
    </row>
    <row r="290" spans="1:12" x14ac:dyDescent="0.25">
      <c r="A290" s="128"/>
      <c r="L290" s="133"/>
    </row>
    <row r="291" spans="1:12" x14ac:dyDescent="0.25">
      <c r="A291" s="125" t="s">
        <v>550</v>
      </c>
      <c r="G291" s="55" t="s">
        <v>547</v>
      </c>
      <c r="H291" s="55" t="s">
        <v>539</v>
      </c>
      <c r="I291" s="55" t="s">
        <v>540</v>
      </c>
      <c r="J291" s="55" t="s">
        <v>541</v>
      </c>
      <c r="L291" s="133"/>
    </row>
    <row r="292" spans="1:12" x14ac:dyDescent="0.25">
      <c r="A292" s="127" t="s">
        <v>277</v>
      </c>
      <c r="B292" s="62">
        <f ca="1">'T1'!B26</f>
        <v>0</v>
      </c>
      <c r="C292" s="62">
        <f ca="1">'T2'!B26</f>
        <v>0</v>
      </c>
      <c r="D292" s="62">
        <f ca="1">'T3'!B26</f>
        <v>0</v>
      </c>
      <c r="E292" s="62">
        <f ca="1">'T4'!B26</f>
        <v>0</v>
      </c>
      <c r="F292" s="62">
        <f ca="1">'T5'!B26</f>
        <v>0</v>
      </c>
      <c r="G292" s="62">
        <f ca="1">SUM(B292:F292)</f>
        <v>0</v>
      </c>
      <c r="H292" s="60">
        <f ca="1">AVERAGE(B292:F292)</f>
        <v>0</v>
      </c>
      <c r="I292" s="60">
        <f ca="1">STDEV(B292:F292)</f>
        <v>0</v>
      </c>
      <c r="J292" s="60">
        <f ca="1">I292/SQRT(5)</f>
        <v>0</v>
      </c>
      <c r="K292" s="59"/>
      <c r="L292" s="135"/>
    </row>
    <row r="293" spans="1:12" x14ac:dyDescent="0.25">
      <c r="A293" s="128" t="s">
        <v>141</v>
      </c>
      <c r="B293" s="61">
        <f ca="1">'T1'!B27</f>
        <v>0</v>
      </c>
      <c r="C293" s="61">
        <f ca="1">'T2'!B27</f>
        <v>0</v>
      </c>
      <c r="D293" s="61">
        <f ca="1">'T3'!B27</f>
        <v>1</v>
      </c>
      <c r="E293" s="61">
        <f ca="1">'T4'!B27</f>
        <v>0</v>
      </c>
      <c r="F293" s="61">
        <f ca="1">'T5'!B27</f>
        <v>0</v>
      </c>
      <c r="G293" s="61">
        <f ca="1">SUM(B293:F293)</f>
        <v>1</v>
      </c>
      <c r="H293" s="58">
        <f ca="1">AVERAGE(B293:F293)</f>
        <v>0.2</v>
      </c>
      <c r="I293" s="58">
        <f ca="1">STDEV(B293:F293)</f>
        <v>0.44721359549995793</v>
      </c>
      <c r="J293" s="58">
        <f ca="1">I293/SQRT(5)</f>
        <v>0.19999999999999998</v>
      </c>
      <c r="L293" s="133"/>
    </row>
    <row r="294" spans="1:12" x14ac:dyDescent="0.25">
      <c r="A294" s="127" t="s">
        <v>269</v>
      </c>
      <c r="B294" s="62">
        <f ca="1">'T1'!B28</f>
        <v>0</v>
      </c>
      <c r="C294" s="62">
        <f ca="1">'T2'!B28</f>
        <v>0</v>
      </c>
      <c r="D294" s="62">
        <f ca="1">'T3'!B28</f>
        <v>0</v>
      </c>
      <c r="E294" s="62">
        <f ca="1">'T4'!B28</f>
        <v>0</v>
      </c>
      <c r="F294" s="62">
        <f ca="1">'T5'!B28</f>
        <v>0</v>
      </c>
      <c r="G294" s="62">
        <f ca="1">SUM(B294:F294)</f>
        <v>0</v>
      </c>
      <c r="H294" s="60">
        <f ca="1">AVERAGE(B294:F294)</f>
        <v>0</v>
      </c>
      <c r="I294" s="60">
        <f ca="1">STDEV(B294:F294)</f>
        <v>0</v>
      </c>
      <c r="J294" s="60">
        <f ca="1">I294/SQRT(5)</f>
        <v>0</v>
      </c>
      <c r="K294" s="59"/>
      <c r="L294" s="135"/>
    </row>
    <row r="295" spans="1:12" x14ac:dyDescent="0.25">
      <c r="A295" s="128" t="s">
        <v>279</v>
      </c>
      <c r="B295" s="61">
        <f ca="1">'T1'!B29</f>
        <v>0</v>
      </c>
      <c r="C295" s="61">
        <f ca="1">'T2'!B29</f>
        <v>0</v>
      </c>
      <c r="D295" s="61">
        <f ca="1">'T3'!B29</f>
        <v>0</v>
      </c>
      <c r="E295" s="61">
        <f ca="1">'T4'!B29</f>
        <v>0</v>
      </c>
      <c r="F295" s="61">
        <f ca="1">'T5'!B29</f>
        <v>0</v>
      </c>
      <c r="G295" s="61">
        <f ca="1">SUM(B295:F295)</f>
        <v>0</v>
      </c>
      <c r="H295" s="58">
        <f ca="1">AVERAGE(B295:F295)</f>
        <v>0</v>
      </c>
      <c r="I295" s="58">
        <f ca="1">STDEV(B295:F295)</f>
        <v>0</v>
      </c>
      <c r="J295" s="58">
        <f ca="1">I295/SQRT(5)</f>
        <v>0</v>
      </c>
      <c r="L295" s="133"/>
    </row>
    <row r="296" spans="1:12" x14ac:dyDescent="0.25">
      <c r="A296" s="127" t="s">
        <v>281</v>
      </c>
      <c r="B296" s="62">
        <f ca="1">'T1'!B30</f>
        <v>0</v>
      </c>
      <c r="C296" s="62">
        <f ca="1">'T2'!B30</f>
        <v>0</v>
      </c>
      <c r="D296" s="62">
        <f ca="1">'T3'!B30</f>
        <v>0</v>
      </c>
      <c r="E296" s="62">
        <f ca="1">'T4'!B30</f>
        <v>0</v>
      </c>
      <c r="F296" s="62">
        <f ca="1">'T5'!B30</f>
        <v>0</v>
      </c>
      <c r="G296" s="62">
        <f ca="1">SUM(B296:F296)</f>
        <v>0</v>
      </c>
      <c r="H296" s="60">
        <f ca="1">AVERAGE(B296:F296)</f>
        <v>0</v>
      </c>
      <c r="I296" s="60">
        <f ca="1">STDEV(B296:F296)</f>
        <v>0</v>
      </c>
      <c r="J296" s="60">
        <f ca="1">I296/SQRT(5)</f>
        <v>0</v>
      </c>
      <c r="K296" s="59"/>
      <c r="L296" s="135"/>
    </row>
    <row r="297" spans="1:12" x14ac:dyDescent="0.25">
      <c r="A297" s="128" t="s">
        <v>257</v>
      </c>
      <c r="B297" s="61">
        <f ca="1">'T1'!B31</f>
        <v>0</v>
      </c>
      <c r="C297" s="61">
        <f ca="1">'T2'!B31</f>
        <v>0</v>
      </c>
      <c r="D297" s="61">
        <f ca="1">'T3'!B31</f>
        <v>0</v>
      </c>
      <c r="E297" s="61">
        <f ca="1">'T4'!B31</f>
        <v>0</v>
      </c>
      <c r="F297" s="61">
        <f ca="1">'T5'!B31</f>
        <v>0</v>
      </c>
      <c r="G297" s="61">
        <f ca="1">SUM(B297:F297)</f>
        <v>0</v>
      </c>
      <c r="H297" s="58">
        <f ca="1">AVERAGE(B297:F297)</f>
        <v>0</v>
      </c>
      <c r="I297" s="58">
        <f ca="1">STDEV(B297:F297)</f>
        <v>0</v>
      </c>
      <c r="J297" s="58">
        <f ca="1">I297/SQRT(5)</f>
        <v>0</v>
      </c>
      <c r="L297" s="133"/>
    </row>
    <row r="298" spans="1:12" x14ac:dyDescent="0.25">
      <c r="A298" s="127" t="s">
        <v>283</v>
      </c>
      <c r="B298" s="62">
        <f ca="1">'T1'!B32</f>
        <v>0</v>
      </c>
      <c r="C298" s="62">
        <f ca="1">'T2'!B32</f>
        <v>0</v>
      </c>
      <c r="D298" s="62">
        <f ca="1">'T3'!B32</f>
        <v>0</v>
      </c>
      <c r="E298" s="62">
        <f ca="1">'T4'!B32</f>
        <v>0</v>
      </c>
      <c r="F298" s="62">
        <f ca="1">'T5'!B32</f>
        <v>0</v>
      </c>
      <c r="G298" s="62">
        <f ca="1">SUM(B298:F298)</f>
        <v>0</v>
      </c>
      <c r="H298" s="60">
        <f ca="1">AVERAGE(B298:F298)</f>
        <v>0</v>
      </c>
      <c r="I298" s="60">
        <f ca="1">STDEV(B298:F298)</f>
        <v>0</v>
      </c>
      <c r="J298" s="60">
        <f ca="1">I298/SQRT(5)</f>
        <v>0</v>
      </c>
      <c r="K298" s="59"/>
      <c r="L298" s="135"/>
    </row>
    <row r="299" spans="1:12" x14ac:dyDescent="0.25">
      <c r="A299" s="128" t="s">
        <v>285</v>
      </c>
      <c r="B299" s="61">
        <f ca="1">'T1'!B33</f>
        <v>0</v>
      </c>
      <c r="C299" s="61">
        <f ca="1">'T2'!B33</f>
        <v>0</v>
      </c>
      <c r="D299" s="61">
        <f ca="1">'T3'!B33</f>
        <v>0</v>
      </c>
      <c r="E299" s="61">
        <f ca="1">'T4'!B33</f>
        <v>0</v>
      </c>
      <c r="F299" s="61">
        <f ca="1">'T5'!B33</f>
        <v>0</v>
      </c>
      <c r="G299" s="61">
        <f ca="1">SUM(B299:F299)</f>
        <v>0</v>
      </c>
      <c r="H299" s="58">
        <f ca="1">AVERAGE(B299:F299)</f>
        <v>0</v>
      </c>
      <c r="I299" s="58">
        <f ca="1">STDEV(B299:F299)</f>
        <v>0</v>
      </c>
      <c r="J299" s="58">
        <f ca="1">I299/SQRT(5)</f>
        <v>0</v>
      </c>
      <c r="L299" s="133"/>
    </row>
    <row r="300" spans="1:12" x14ac:dyDescent="0.25">
      <c r="A300" s="127" t="s">
        <v>271</v>
      </c>
      <c r="B300" s="62">
        <f ca="1">'T1'!B34</f>
        <v>0</v>
      </c>
      <c r="C300" s="62">
        <f ca="1">'T2'!B34</f>
        <v>0</v>
      </c>
      <c r="D300" s="62">
        <f ca="1">'T3'!B34</f>
        <v>0</v>
      </c>
      <c r="E300" s="62">
        <f ca="1">'T4'!B34</f>
        <v>0</v>
      </c>
      <c r="F300" s="62">
        <f ca="1">'T5'!B34</f>
        <v>0</v>
      </c>
      <c r="G300" s="62">
        <f ca="1">SUM(B300:F300)</f>
        <v>0</v>
      </c>
      <c r="H300" s="60">
        <f ca="1">AVERAGE(B300:F300)</f>
        <v>0</v>
      </c>
      <c r="I300" s="60">
        <f ca="1">STDEV(B300:F300)</f>
        <v>0</v>
      </c>
      <c r="J300" s="60">
        <f ca="1">I300/SQRT(5)</f>
        <v>0</v>
      </c>
      <c r="K300" s="59"/>
      <c r="L300" s="135"/>
    </row>
    <row r="301" spans="1:12" x14ac:dyDescent="0.25">
      <c r="A301" s="128" t="s">
        <v>274</v>
      </c>
      <c r="B301" s="61">
        <f ca="1">'T1'!B35</f>
        <v>0</v>
      </c>
      <c r="C301" s="61">
        <f ca="1">'T2'!B35</f>
        <v>0</v>
      </c>
      <c r="D301" s="61">
        <f ca="1">'T3'!B35</f>
        <v>0</v>
      </c>
      <c r="E301" s="61">
        <f ca="1">'T4'!B35</f>
        <v>0</v>
      </c>
      <c r="F301" s="61">
        <f ca="1">'T5'!B35</f>
        <v>0</v>
      </c>
      <c r="G301" s="61">
        <f ca="1">SUM(B301:F301)</f>
        <v>0</v>
      </c>
      <c r="H301" s="58">
        <f ca="1">AVERAGE(B301:F301)</f>
        <v>0</v>
      </c>
      <c r="I301" s="58">
        <f ca="1">STDEV(B301:F301)</f>
        <v>0</v>
      </c>
      <c r="J301" s="58">
        <f ca="1">I301/SQRT(5)</f>
        <v>0</v>
      </c>
      <c r="L301" s="133"/>
    </row>
    <row r="302" spans="1:12" x14ac:dyDescent="0.25">
      <c r="A302" s="127" t="s">
        <v>229</v>
      </c>
      <c r="B302" s="62">
        <f ca="1">'T1'!B36</f>
        <v>0</v>
      </c>
      <c r="C302" s="62">
        <f ca="1">'T2'!B36</f>
        <v>0</v>
      </c>
      <c r="D302" s="62">
        <f ca="1">'T3'!B36</f>
        <v>0</v>
      </c>
      <c r="E302" s="62">
        <f ca="1">'T4'!B36</f>
        <v>0</v>
      </c>
      <c r="F302" s="62">
        <f ca="1">'T5'!B36</f>
        <v>0</v>
      </c>
      <c r="G302" s="62">
        <f ca="1">SUM(B302:F302)</f>
        <v>0</v>
      </c>
      <c r="H302" s="60">
        <f ca="1">AVERAGE(B302:F302)</f>
        <v>0</v>
      </c>
      <c r="I302" s="60">
        <f ca="1">STDEV(B302:F302)</f>
        <v>0</v>
      </c>
      <c r="J302" s="60">
        <f ca="1">I302/SQRT(5)</f>
        <v>0</v>
      </c>
      <c r="K302" s="59"/>
      <c r="L302" s="135"/>
    </row>
    <row r="303" spans="1:12" x14ac:dyDescent="0.25">
      <c r="A303" s="128" t="s">
        <v>231</v>
      </c>
      <c r="B303" s="61">
        <f ca="1">'T1'!B37</f>
        <v>0</v>
      </c>
      <c r="C303" s="61">
        <f ca="1">'T2'!B37</f>
        <v>0</v>
      </c>
      <c r="D303" s="61">
        <f ca="1">'T3'!B37</f>
        <v>0</v>
      </c>
      <c r="E303" s="61">
        <f ca="1">'T4'!B37</f>
        <v>0</v>
      </c>
      <c r="F303" s="61">
        <f ca="1">'T5'!B37</f>
        <v>0</v>
      </c>
      <c r="G303" s="61">
        <f ca="1">SUM(B303:F303)</f>
        <v>0</v>
      </c>
      <c r="H303" s="58">
        <f ca="1">AVERAGE(B303:F303)</f>
        <v>0</v>
      </c>
      <c r="I303" s="58">
        <f ca="1">STDEV(B303:F303)</f>
        <v>0</v>
      </c>
      <c r="J303" s="58">
        <f ca="1">I303/SQRT(5)</f>
        <v>0</v>
      </c>
      <c r="L303" s="133"/>
    </row>
    <row r="304" spans="1:12" x14ac:dyDescent="0.25">
      <c r="A304" s="127" t="s">
        <v>233</v>
      </c>
      <c r="B304" s="62">
        <f ca="1">'T1'!B38</f>
        <v>0</v>
      </c>
      <c r="C304" s="62">
        <f ca="1">'T2'!B38</f>
        <v>0</v>
      </c>
      <c r="D304" s="62">
        <f ca="1">'T3'!B38</f>
        <v>0</v>
      </c>
      <c r="E304" s="62">
        <f ca="1">'T4'!B38</f>
        <v>0</v>
      </c>
      <c r="F304" s="62">
        <f ca="1">'T5'!B38</f>
        <v>0</v>
      </c>
      <c r="G304" s="62">
        <f ca="1">SUM(B304:F304)</f>
        <v>0</v>
      </c>
      <c r="H304" s="60">
        <f ca="1">AVERAGE(B304:F304)</f>
        <v>0</v>
      </c>
      <c r="I304" s="60">
        <f ca="1">STDEV(B304:F304)</f>
        <v>0</v>
      </c>
      <c r="J304" s="60">
        <f ca="1">I304/SQRT(5)</f>
        <v>0</v>
      </c>
      <c r="K304" s="59"/>
      <c r="L304" s="135"/>
    </row>
    <row r="305" spans="1:12" x14ac:dyDescent="0.25">
      <c r="A305" s="128" t="s">
        <v>235</v>
      </c>
      <c r="B305" s="61">
        <f ca="1">'T1'!B39</f>
        <v>0</v>
      </c>
      <c r="C305" s="61">
        <f ca="1">'T2'!B39</f>
        <v>0</v>
      </c>
      <c r="D305" s="61">
        <f ca="1">'T3'!B39</f>
        <v>0</v>
      </c>
      <c r="E305" s="61">
        <f ca="1">'T4'!B39</f>
        <v>0</v>
      </c>
      <c r="F305" s="61">
        <f ca="1">'T5'!B39</f>
        <v>0</v>
      </c>
      <c r="G305" s="61">
        <f ca="1">SUM(B305:F305)</f>
        <v>0</v>
      </c>
      <c r="H305" s="58">
        <f ca="1">AVERAGE(B305:F305)</f>
        <v>0</v>
      </c>
      <c r="I305" s="58">
        <f ca="1">STDEV(B305:F305)</f>
        <v>0</v>
      </c>
      <c r="J305" s="58">
        <f ca="1">I305/SQRT(5)</f>
        <v>0</v>
      </c>
      <c r="L305" s="133"/>
    </row>
    <row r="306" spans="1:12" x14ac:dyDescent="0.25">
      <c r="A306" s="127" t="s">
        <v>237</v>
      </c>
      <c r="B306" s="62">
        <f ca="1">'T1'!B40</f>
        <v>0</v>
      </c>
      <c r="C306" s="62">
        <f ca="1">'T2'!B40</f>
        <v>0</v>
      </c>
      <c r="D306" s="62">
        <f ca="1">'T3'!B40</f>
        <v>0</v>
      </c>
      <c r="E306" s="62">
        <f ca="1">'T4'!B40</f>
        <v>0</v>
      </c>
      <c r="F306" s="62">
        <f ca="1">'T5'!B40</f>
        <v>0</v>
      </c>
      <c r="G306" s="62">
        <f ca="1">SUM(B306:F306)</f>
        <v>0</v>
      </c>
      <c r="H306" s="60">
        <f ca="1">AVERAGE(B306:F306)</f>
        <v>0</v>
      </c>
      <c r="I306" s="60">
        <f ca="1">STDEV(B306:F306)</f>
        <v>0</v>
      </c>
      <c r="J306" s="60">
        <f ca="1">I306/SQRT(5)</f>
        <v>0</v>
      </c>
      <c r="K306" s="59"/>
      <c r="L306" s="135"/>
    </row>
    <row r="307" spans="1:12" x14ac:dyDescent="0.25">
      <c r="A307" s="128" t="s">
        <v>239</v>
      </c>
      <c r="B307" s="61">
        <f ca="1">'T1'!B41</f>
        <v>0</v>
      </c>
      <c r="C307" s="61">
        <f ca="1">'T2'!B41</f>
        <v>0</v>
      </c>
      <c r="D307" s="61">
        <f ca="1">'T3'!B41</f>
        <v>0</v>
      </c>
      <c r="E307" s="61">
        <f ca="1">'T4'!B41</f>
        <v>0</v>
      </c>
      <c r="F307" s="61">
        <f ca="1">'T5'!B41</f>
        <v>0</v>
      </c>
      <c r="G307" s="61">
        <f ca="1">SUM(B307:F307)</f>
        <v>0</v>
      </c>
      <c r="H307" s="58">
        <f ca="1">AVERAGE(B307:F307)</f>
        <v>0</v>
      </c>
      <c r="I307" s="58">
        <f ca="1">STDEV(B307:F307)</f>
        <v>0</v>
      </c>
      <c r="J307" s="58">
        <f ca="1">I307/SQRT(5)</f>
        <v>0</v>
      </c>
      <c r="L307" s="133"/>
    </row>
    <row r="308" spans="1:12" x14ac:dyDescent="0.25">
      <c r="A308" s="127" t="s">
        <v>241</v>
      </c>
      <c r="B308" s="62">
        <f ca="1">'T1'!B42</f>
        <v>0</v>
      </c>
      <c r="C308" s="62">
        <f ca="1">'T2'!B42</f>
        <v>0</v>
      </c>
      <c r="D308" s="62">
        <f ca="1">'T3'!B42</f>
        <v>0</v>
      </c>
      <c r="E308" s="62">
        <f ca="1">'T4'!B42</f>
        <v>0</v>
      </c>
      <c r="F308" s="62">
        <f ca="1">'T5'!B42</f>
        <v>0</v>
      </c>
      <c r="G308" s="62">
        <f ca="1">SUM(B308:F308)</f>
        <v>0</v>
      </c>
      <c r="H308" s="60">
        <f ca="1">AVERAGE(B308:F308)</f>
        <v>0</v>
      </c>
      <c r="I308" s="60">
        <f ca="1">STDEV(B308:F308)</f>
        <v>0</v>
      </c>
      <c r="J308" s="60">
        <f ca="1">I308/SQRT(5)</f>
        <v>0</v>
      </c>
      <c r="K308" s="59"/>
      <c r="L308" s="135"/>
    </row>
    <row r="309" spans="1:12" x14ac:dyDescent="0.25">
      <c r="A309" s="128" t="s">
        <v>243</v>
      </c>
      <c r="B309" s="61">
        <f ca="1">'T1'!B43</f>
        <v>0</v>
      </c>
      <c r="C309" s="61">
        <f ca="1">'T2'!B43</f>
        <v>0</v>
      </c>
      <c r="D309" s="61">
        <f ca="1">'T3'!B43</f>
        <v>0</v>
      </c>
      <c r="E309" s="61">
        <f ca="1">'T4'!B43</f>
        <v>0</v>
      </c>
      <c r="F309" s="61">
        <f ca="1">'T5'!B43</f>
        <v>0</v>
      </c>
      <c r="G309" s="61">
        <f ca="1">SUM(B309:F309)</f>
        <v>0</v>
      </c>
      <c r="H309" s="58">
        <f ca="1">AVERAGE(B309:F309)</f>
        <v>0</v>
      </c>
      <c r="I309" s="58">
        <f ca="1">STDEV(B309:F309)</f>
        <v>0</v>
      </c>
      <c r="J309" s="58">
        <f ca="1">I309/SQRT(5)</f>
        <v>0</v>
      </c>
      <c r="L309" s="133"/>
    </row>
    <row r="310" spans="1:12" x14ac:dyDescent="0.25">
      <c r="A310" s="127" t="s">
        <v>245</v>
      </c>
      <c r="B310" s="62">
        <f ca="1">'T1'!B44</f>
        <v>0</v>
      </c>
      <c r="C310" s="62">
        <f ca="1">'T2'!B44</f>
        <v>0</v>
      </c>
      <c r="D310" s="62">
        <f ca="1">'T3'!B44</f>
        <v>0</v>
      </c>
      <c r="E310" s="62">
        <f ca="1">'T4'!B44</f>
        <v>0</v>
      </c>
      <c r="F310" s="62">
        <f ca="1">'T5'!B44</f>
        <v>0</v>
      </c>
      <c r="G310" s="62">
        <f ca="1">SUM(B310:F310)</f>
        <v>0</v>
      </c>
      <c r="H310" s="60">
        <f ca="1">AVERAGE(B310:F310)</f>
        <v>0</v>
      </c>
      <c r="I310" s="60">
        <f ca="1">STDEV(B310:F310)</f>
        <v>0</v>
      </c>
      <c r="J310" s="60">
        <f ca="1">I310/SQRT(5)</f>
        <v>0</v>
      </c>
      <c r="K310" s="59"/>
      <c r="L310" s="135"/>
    </row>
    <row r="311" spans="1:12" x14ac:dyDescent="0.25">
      <c r="A311" s="128" t="s">
        <v>247</v>
      </c>
      <c r="B311" s="61">
        <f ca="1">'T1'!B45</f>
        <v>0</v>
      </c>
      <c r="C311" s="61">
        <f ca="1">'T2'!B45</f>
        <v>0</v>
      </c>
      <c r="D311" s="61">
        <f ca="1">'T3'!B45</f>
        <v>0</v>
      </c>
      <c r="E311" s="61">
        <f ca="1">'T4'!B45</f>
        <v>0</v>
      </c>
      <c r="F311" s="61">
        <f ca="1">'T5'!B45</f>
        <v>0</v>
      </c>
      <c r="G311" s="61">
        <f ca="1">SUM(B311:F311)</f>
        <v>0</v>
      </c>
      <c r="H311" s="58">
        <f ca="1">AVERAGE(B311:F311)</f>
        <v>0</v>
      </c>
      <c r="I311" s="58">
        <f ca="1">STDEV(B311:F311)</f>
        <v>0</v>
      </c>
      <c r="J311" s="58">
        <f ca="1">I311/SQRT(5)</f>
        <v>0</v>
      </c>
      <c r="L311" s="133"/>
    </row>
    <row r="312" spans="1:12" x14ac:dyDescent="0.25">
      <c r="A312" s="127" t="s">
        <v>249</v>
      </c>
      <c r="B312" s="62">
        <f ca="1">'T1'!B46</f>
        <v>0</v>
      </c>
      <c r="C312" s="62">
        <f ca="1">'T2'!B46</f>
        <v>0</v>
      </c>
      <c r="D312" s="62">
        <f ca="1">'T3'!B46</f>
        <v>0</v>
      </c>
      <c r="E312" s="62">
        <f ca="1">'T4'!B46</f>
        <v>0</v>
      </c>
      <c r="F312" s="62">
        <f ca="1">'T5'!B46</f>
        <v>0</v>
      </c>
      <c r="G312" s="62">
        <f ca="1">SUM(B312:F312)</f>
        <v>0</v>
      </c>
      <c r="H312" s="60">
        <f ca="1">AVERAGE(B312:F312)</f>
        <v>0</v>
      </c>
      <c r="I312" s="60">
        <f ca="1">STDEV(B312:F312)</f>
        <v>0</v>
      </c>
      <c r="J312" s="60">
        <f ca="1">I312/SQRT(5)</f>
        <v>0</v>
      </c>
      <c r="K312" s="59"/>
      <c r="L312" s="135"/>
    </row>
    <row r="313" spans="1:12" x14ac:dyDescent="0.25">
      <c r="A313" s="128" t="s">
        <v>251</v>
      </c>
      <c r="B313" s="61">
        <f ca="1">'T1'!B47</f>
        <v>0</v>
      </c>
      <c r="C313" s="61">
        <f ca="1">'T2'!B47</f>
        <v>0</v>
      </c>
      <c r="D313" s="61">
        <f ca="1">'T3'!B47</f>
        <v>0</v>
      </c>
      <c r="E313" s="61">
        <f ca="1">'T4'!B47</f>
        <v>0</v>
      </c>
      <c r="F313" s="61">
        <f ca="1">'T5'!B47</f>
        <v>0</v>
      </c>
      <c r="G313" s="61">
        <f ca="1">SUM(B313:F313)</f>
        <v>0</v>
      </c>
      <c r="H313" s="58">
        <f ca="1">AVERAGE(B313:F313)</f>
        <v>0</v>
      </c>
      <c r="I313" s="58">
        <f ca="1">STDEV(B313:F313)</f>
        <v>0</v>
      </c>
      <c r="J313" s="58">
        <f ca="1">I313/SQRT(5)</f>
        <v>0</v>
      </c>
      <c r="L313" s="133"/>
    </row>
    <row r="314" spans="1:12" x14ac:dyDescent="0.25">
      <c r="A314" s="125" t="s">
        <v>551</v>
      </c>
      <c r="L314" s="133"/>
    </row>
    <row r="315" spans="1:12" x14ac:dyDescent="0.25">
      <c r="A315" s="127" t="s">
        <v>277</v>
      </c>
      <c r="B315" s="62">
        <f ca="1">'T1'!B49</f>
        <v>0</v>
      </c>
      <c r="C315" s="62">
        <f ca="1">'T2'!B49</f>
        <v>0</v>
      </c>
      <c r="D315" s="62">
        <f ca="1">'T3'!B49</f>
        <v>0</v>
      </c>
      <c r="E315" s="62">
        <f ca="1">'T4'!B49</f>
        <v>0</v>
      </c>
      <c r="F315" s="62">
        <f ca="1">'T5'!B49</f>
        <v>0</v>
      </c>
      <c r="G315" s="62">
        <f ca="1">SUM(B315:F315)</f>
        <v>0</v>
      </c>
      <c r="H315" s="60">
        <f ca="1">AVERAGE(B315:F315)</f>
        <v>0</v>
      </c>
      <c r="I315" s="60">
        <f ca="1">STDEV(B315:F315)</f>
        <v>0</v>
      </c>
      <c r="J315" s="60">
        <f ca="1">I315/SQRT(5)</f>
        <v>0</v>
      </c>
      <c r="K315" s="59"/>
      <c r="L315" s="135"/>
    </row>
    <row r="316" spans="1:12" x14ac:dyDescent="0.25">
      <c r="A316" s="128" t="s">
        <v>141</v>
      </c>
      <c r="B316" s="61">
        <f ca="1">'T1'!B50</f>
        <v>0</v>
      </c>
      <c r="C316" s="61">
        <f ca="1">'T2'!B50</f>
        <v>0</v>
      </c>
      <c r="D316" s="61">
        <f ca="1">'T3'!B50</f>
        <v>1</v>
      </c>
      <c r="E316" s="61">
        <f ca="1">'T4'!B50</f>
        <v>0</v>
      </c>
      <c r="F316" s="61">
        <f ca="1">'T5'!B50</f>
        <v>0</v>
      </c>
      <c r="G316" s="61">
        <f ca="1">SUM(B316:F316)</f>
        <v>1</v>
      </c>
      <c r="H316" s="58">
        <f ca="1">AVERAGE(B316:F316)</f>
        <v>0.2</v>
      </c>
      <c r="I316" s="58">
        <f ca="1">STDEV(B316:F316)</f>
        <v>0.44721359549995793</v>
      </c>
      <c r="J316" s="58">
        <f ca="1">I316/SQRT(5)</f>
        <v>0.19999999999999998</v>
      </c>
      <c r="L316" s="133"/>
    </row>
    <row r="317" spans="1:12" x14ac:dyDescent="0.25">
      <c r="A317" s="127" t="s">
        <v>269</v>
      </c>
      <c r="B317" s="62">
        <f ca="1">'T1'!B51</f>
        <v>0</v>
      </c>
      <c r="C317" s="62">
        <f ca="1">'T2'!B51</f>
        <v>0</v>
      </c>
      <c r="D317" s="62">
        <f ca="1">'T3'!B51</f>
        <v>0</v>
      </c>
      <c r="E317" s="62">
        <f ca="1">'T4'!B51</f>
        <v>0</v>
      </c>
      <c r="F317" s="62">
        <f ca="1">'T5'!B51</f>
        <v>0</v>
      </c>
      <c r="G317" s="62">
        <f ca="1">SUM(B317:F317)</f>
        <v>0</v>
      </c>
      <c r="H317" s="60">
        <f ca="1">AVERAGE(B317:F317)</f>
        <v>0</v>
      </c>
      <c r="I317" s="60">
        <f ca="1">STDEV(B317:F317)</f>
        <v>0</v>
      </c>
      <c r="J317" s="60">
        <f ca="1">I317/SQRT(5)</f>
        <v>0</v>
      </c>
      <c r="K317" s="59"/>
      <c r="L317" s="135"/>
    </row>
    <row r="318" spans="1:12" x14ac:dyDescent="0.25">
      <c r="A318" s="128" t="s">
        <v>279</v>
      </c>
      <c r="B318" s="61">
        <f ca="1">'T1'!B52</f>
        <v>0</v>
      </c>
      <c r="C318" s="61">
        <f ca="1">'T2'!B52</f>
        <v>0</v>
      </c>
      <c r="D318" s="61">
        <f ca="1">'T3'!B52</f>
        <v>0</v>
      </c>
      <c r="E318" s="61">
        <f ca="1">'T4'!B52</f>
        <v>0</v>
      </c>
      <c r="F318" s="61">
        <f ca="1">'T5'!B52</f>
        <v>0</v>
      </c>
      <c r="G318" s="61">
        <f ca="1">SUM(B318:F318)</f>
        <v>0</v>
      </c>
      <c r="H318" s="58">
        <f ca="1">AVERAGE(B318:F318)</f>
        <v>0</v>
      </c>
      <c r="I318" s="58">
        <f ca="1">STDEV(B318:F318)</f>
        <v>0</v>
      </c>
      <c r="J318" s="58">
        <f ca="1">I318/SQRT(5)</f>
        <v>0</v>
      </c>
      <c r="L318" s="133"/>
    </row>
    <row r="319" spans="1:12" x14ac:dyDescent="0.25">
      <c r="A319" s="127" t="s">
        <v>281</v>
      </c>
      <c r="B319" s="62">
        <f ca="1">'T1'!B53</f>
        <v>0</v>
      </c>
      <c r="C319" s="62">
        <f ca="1">'T2'!B53</f>
        <v>0</v>
      </c>
      <c r="D319" s="62">
        <f ca="1">'T3'!B53</f>
        <v>0</v>
      </c>
      <c r="E319" s="62">
        <f ca="1">'T4'!B53</f>
        <v>0</v>
      </c>
      <c r="F319" s="62">
        <f ca="1">'T5'!B53</f>
        <v>0</v>
      </c>
      <c r="G319" s="62">
        <f ca="1">SUM(B319:F319)</f>
        <v>0</v>
      </c>
      <c r="H319" s="60">
        <f ca="1">AVERAGE(B319:F319)</f>
        <v>0</v>
      </c>
      <c r="I319" s="60">
        <f ca="1">STDEV(B319:F319)</f>
        <v>0</v>
      </c>
      <c r="J319" s="60">
        <f ca="1">I319/SQRT(5)</f>
        <v>0</v>
      </c>
      <c r="K319" s="59"/>
      <c r="L319" s="135"/>
    </row>
    <row r="320" spans="1:12" x14ac:dyDescent="0.25">
      <c r="A320" s="128" t="s">
        <v>257</v>
      </c>
      <c r="B320" s="61">
        <f ca="1">'T1'!B54</f>
        <v>0</v>
      </c>
      <c r="C320" s="61">
        <f ca="1">'T2'!B54</f>
        <v>0</v>
      </c>
      <c r="D320" s="61">
        <f ca="1">'T3'!B54</f>
        <v>0</v>
      </c>
      <c r="E320" s="61">
        <f ca="1">'T4'!B54</f>
        <v>0</v>
      </c>
      <c r="F320" s="61">
        <f ca="1">'T5'!B54</f>
        <v>0</v>
      </c>
      <c r="G320" s="61">
        <f ca="1">SUM(B320:F320)</f>
        <v>0</v>
      </c>
      <c r="H320" s="58">
        <f ca="1">AVERAGE(B320:F320)</f>
        <v>0</v>
      </c>
      <c r="I320" s="58">
        <f ca="1">STDEV(B320:F320)</f>
        <v>0</v>
      </c>
      <c r="J320" s="58">
        <f ca="1">I320/SQRT(5)</f>
        <v>0</v>
      </c>
      <c r="L320" s="133"/>
    </row>
    <row r="321" spans="1:12" x14ac:dyDescent="0.25">
      <c r="A321" s="127" t="s">
        <v>283</v>
      </c>
      <c r="B321" s="62">
        <f ca="1">'T1'!B55</f>
        <v>0</v>
      </c>
      <c r="C321" s="62">
        <f ca="1">'T2'!B55</f>
        <v>0</v>
      </c>
      <c r="D321" s="62">
        <f ca="1">'T3'!B55</f>
        <v>0</v>
      </c>
      <c r="E321" s="62">
        <f ca="1">'T4'!B55</f>
        <v>0</v>
      </c>
      <c r="F321" s="62">
        <f ca="1">'T5'!B55</f>
        <v>0</v>
      </c>
      <c r="G321" s="62">
        <f ca="1">SUM(B321:F321)</f>
        <v>0</v>
      </c>
      <c r="H321" s="60">
        <f ca="1">AVERAGE(B321:F321)</f>
        <v>0</v>
      </c>
      <c r="I321" s="60">
        <f ca="1">STDEV(B321:F321)</f>
        <v>0</v>
      </c>
      <c r="J321" s="60">
        <f ca="1">I321/SQRT(5)</f>
        <v>0</v>
      </c>
      <c r="K321" s="59"/>
      <c r="L321" s="135"/>
    </row>
    <row r="322" spans="1:12" x14ac:dyDescent="0.25">
      <c r="A322" s="128" t="s">
        <v>285</v>
      </c>
      <c r="B322" s="61">
        <f ca="1">'T1'!B56</f>
        <v>0</v>
      </c>
      <c r="C322" s="61">
        <f ca="1">'T2'!B56</f>
        <v>0</v>
      </c>
      <c r="D322" s="61">
        <f ca="1">'T3'!B56</f>
        <v>0</v>
      </c>
      <c r="E322" s="61">
        <f ca="1">'T4'!B56</f>
        <v>0</v>
      </c>
      <c r="F322" s="61">
        <f ca="1">'T5'!B56</f>
        <v>0</v>
      </c>
      <c r="G322" s="61">
        <f ca="1">SUM(B322:F322)</f>
        <v>0</v>
      </c>
      <c r="H322" s="58">
        <f ca="1">AVERAGE(B322:F322)</f>
        <v>0</v>
      </c>
      <c r="I322" s="58">
        <f ca="1">STDEV(B322:F322)</f>
        <v>0</v>
      </c>
      <c r="J322" s="58">
        <f ca="1">I322/SQRT(5)</f>
        <v>0</v>
      </c>
      <c r="L322" s="133"/>
    </row>
    <row r="323" spans="1:12" x14ac:dyDescent="0.25">
      <c r="A323" s="127" t="s">
        <v>271</v>
      </c>
      <c r="B323" s="62">
        <f ca="1">'T1'!B57</f>
        <v>0</v>
      </c>
      <c r="C323" s="62">
        <f ca="1">'T2'!B57</f>
        <v>0</v>
      </c>
      <c r="D323" s="62">
        <f ca="1">'T3'!B57</f>
        <v>0</v>
      </c>
      <c r="E323" s="62">
        <f ca="1">'T4'!B57</f>
        <v>0</v>
      </c>
      <c r="F323" s="62">
        <f ca="1">'T5'!B57</f>
        <v>0</v>
      </c>
      <c r="G323" s="62">
        <f ca="1">SUM(B323:F323)</f>
        <v>0</v>
      </c>
      <c r="H323" s="60">
        <f ca="1">AVERAGE(B323:F323)</f>
        <v>0</v>
      </c>
      <c r="I323" s="60">
        <f ca="1">STDEV(B323:F323)</f>
        <v>0</v>
      </c>
      <c r="J323" s="60">
        <f ca="1">I323/SQRT(5)</f>
        <v>0</v>
      </c>
      <c r="K323" s="59"/>
      <c r="L323" s="135"/>
    </row>
    <row r="324" spans="1:12" x14ac:dyDescent="0.25">
      <c r="A324" s="128" t="s">
        <v>274</v>
      </c>
      <c r="B324" s="61">
        <f ca="1">'T1'!B58</f>
        <v>0</v>
      </c>
      <c r="C324" s="61">
        <f ca="1">'T2'!B58</f>
        <v>0</v>
      </c>
      <c r="D324" s="61">
        <f ca="1">'T3'!B58</f>
        <v>0</v>
      </c>
      <c r="E324" s="61">
        <f ca="1">'T4'!B58</f>
        <v>0</v>
      </c>
      <c r="F324" s="61">
        <f ca="1">'T5'!B58</f>
        <v>0</v>
      </c>
      <c r="G324" s="61">
        <f ca="1">SUM(B324:F324)</f>
        <v>0</v>
      </c>
      <c r="H324" s="58">
        <f ca="1">AVERAGE(B324:F324)</f>
        <v>0</v>
      </c>
      <c r="I324" s="58">
        <f ca="1">STDEV(B324:F324)</f>
        <v>0</v>
      </c>
      <c r="J324" s="58">
        <f ca="1">I324/SQRT(5)</f>
        <v>0</v>
      </c>
      <c r="L324" s="133"/>
    </row>
    <row r="325" spans="1:12" x14ac:dyDescent="0.25">
      <c r="A325" s="127" t="s">
        <v>229</v>
      </c>
      <c r="B325" s="62">
        <f ca="1">'T1'!B59</f>
        <v>0</v>
      </c>
      <c r="C325" s="62">
        <f ca="1">'T2'!B59</f>
        <v>0</v>
      </c>
      <c r="D325" s="62">
        <f ca="1">'T3'!B59</f>
        <v>0</v>
      </c>
      <c r="E325" s="62">
        <f ca="1">'T4'!B59</f>
        <v>0</v>
      </c>
      <c r="F325" s="62">
        <f ca="1">'T5'!B59</f>
        <v>0</v>
      </c>
      <c r="G325" s="62">
        <f ca="1">SUM(B325:F325)</f>
        <v>0</v>
      </c>
      <c r="H325" s="60">
        <f ca="1">AVERAGE(B325:F325)</f>
        <v>0</v>
      </c>
      <c r="I325" s="60">
        <f ca="1">STDEV(B325:F325)</f>
        <v>0</v>
      </c>
      <c r="J325" s="60">
        <f ca="1">I325/SQRT(5)</f>
        <v>0</v>
      </c>
      <c r="K325" s="59"/>
      <c r="L325" s="135"/>
    </row>
    <row r="326" spans="1:12" x14ac:dyDescent="0.25">
      <c r="A326" s="128" t="s">
        <v>231</v>
      </c>
      <c r="B326" s="61">
        <f ca="1">'T1'!B60</f>
        <v>0</v>
      </c>
      <c r="C326" s="61">
        <f ca="1">'T2'!B60</f>
        <v>0</v>
      </c>
      <c r="D326" s="61">
        <f ca="1">'T3'!B60</f>
        <v>0</v>
      </c>
      <c r="E326" s="61">
        <f ca="1">'T4'!B60</f>
        <v>0</v>
      </c>
      <c r="F326" s="61">
        <f ca="1">'T5'!B60</f>
        <v>0</v>
      </c>
      <c r="G326" s="61">
        <f ca="1">SUM(B326:F326)</f>
        <v>0</v>
      </c>
      <c r="H326" s="58">
        <f ca="1">AVERAGE(B326:F326)</f>
        <v>0</v>
      </c>
      <c r="I326" s="58">
        <f ca="1">STDEV(B326:F326)</f>
        <v>0</v>
      </c>
      <c r="J326" s="58">
        <f ca="1">I326/SQRT(5)</f>
        <v>0</v>
      </c>
      <c r="L326" s="133"/>
    </row>
    <row r="327" spans="1:12" x14ac:dyDescent="0.25">
      <c r="A327" s="127" t="s">
        <v>233</v>
      </c>
      <c r="B327" s="62">
        <f ca="1">'T1'!B61</f>
        <v>0</v>
      </c>
      <c r="C327" s="62">
        <f ca="1">'T2'!B61</f>
        <v>0</v>
      </c>
      <c r="D327" s="62">
        <f ca="1">'T3'!B61</f>
        <v>0</v>
      </c>
      <c r="E327" s="62">
        <f ca="1">'T4'!B61</f>
        <v>0</v>
      </c>
      <c r="F327" s="62">
        <f ca="1">'T5'!B61</f>
        <v>0</v>
      </c>
      <c r="G327" s="62">
        <f ca="1">SUM(B327:F327)</f>
        <v>0</v>
      </c>
      <c r="H327" s="60">
        <f ca="1">AVERAGE(B327:F327)</f>
        <v>0</v>
      </c>
      <c r="I327" s="60">
        <f ca="1">STDEV(B327:F327)</f>
        <v>0</v>
      </c>
      <c r="J327" s="60">
        <f ca="1">I327/SQRT(5)</f>
        <v>0</v>
      </c>
      <c r="K327" s="59"/>
      <c r="L327" s="135"/>
    </row>
    <row r="328" spans="1:12" x14ac:dyDescent="0.25">
      <c r="A328" s="128" t="s">
        <v>235</v>
      </c>
      <c r="B328" s="61">
        <f ca="1">'T1'!B62</f>
        <v>0</v>
      </c>
      <c r="C328" s="61">
        <f ca="1">'T2'!B62</f>
        <v>0</v>
      </c>
      <c r="D328" s="61">
        <f ca="1">'T3'!B62</f>
        <v>0</v>
      </c>
      <c r="E328" s="61">
        <f ca="1">'T4'!B62</f>
        <v>0</v>
      </c>
      <c r="F328" s="61">
        <f ca="1">'T5'!B62</f>
        <v>0</v>
      </c>
      <c r="G328" s="61">
        <f ca="1">SUM(B328:F328)</f>
        <v>0</v>
      </c>
      <c r="H328" s="58">
        <f ca="1">AVERAGE(B328:F328)</f>
        <v>0</v>
      </c>
      <c r="I328" s="58">
        <f ca="1">STDEV(B328:F328)</f>
        <v>0</v>
      </c>
      <c r="J328" s="58">
        <f ca="1">I328/SQRT(5)</f>
        <v>0</v>
      </c>
      <c r="L328" s="133"/>
    </row>
    <row r="329" spans="1:12" x14ac:dyDescent="0.25">
      <c r="A329" s="127" t="s">
        <v>237</v>
      </c>
      <c r="B329" s="62">
        <f ca="1">'T1'!B63</f>
        <v>0</v>
      </c>
      <c r="C329" s="62">
        <f ca="1">'T2'!B63</f>
        <v>0</v>
      </c>
      <c r="D329" s="62">
        <f ca="1">'T3'!B63</f>
        <v>0</v>
      </c>
      <c r="E329" s="62">
        <f ca="1">'T4'!B63</f>
        <v>0</v>
      </c>
      <c r="F329" s="62">
        <f ca="1">'T5'!B63</f>
        <v>0</v>
      </c>
      <c r="G329" s="62">
        <f ca="1">SUM(B329:F329)</f>
        <v>0</v>
      </c>
      <c r="H329" s="60">
        <f ca="1">AVERAGE(B329:F329)</f>
        <v>0</v>
      </c>
      <c r="I329" s="60">
        <f ca="1">STDEV(B329:F329)</f>
        <v>0</v>
      </c>
      <c r="J329" s="60">
        <f ca="1">I329/SQRT(5)</f>
        <v>0</v>
      </c>
      <c r="K329" s="59"/>
      <c r="L329" s="135"/>
    </row>
    <row r="330" spans="1:12" x14ac:dyDescent="0.25">
      <c r="A330" s="128" t="s">
        <v>239</v>
      </c>
      <c r="B330" s="61">
        <f ca="1">'T1'!B64</f>
        <v>0</v>
      </c>
      <c r="C330" s="61">
        <f ca="1">'T2'!B64</f>
        <v>0</v>
      </c>
      <c r="D330" s="61">
        <f ca="1">'T3'!B64</f>
        <v>0</v>
      </c>
      <c r="E330" s="61">
        <f ca="1">'T4'!B64</f>
        <v>0</v>
      </c>
      <c r="F330" s="61">
        <f ca="1">'T5'!B64</f>
        <v>0</v>
      </c>
      <c r="G330" s="61">
        <f ca="1">SUM(B330:F330)</f>
        <v>0</v>
      </c>
      <c r="H330" s="58">
        <f ca="1">AVERAGE(B330:F330)</f>
        <v>0</v>
      </c>
      <c r="I330" s="58">
        <f ca="1">STDEV(B330:F330)</f>
        <v>0</v>
      </c>
      <c r="J330" s="58">
        <f ca="1">I330/SQRT(5)</f>
        <v>0</v>
      </c>
      <c r="L330" s="133"/>
    </row>
    <row r="331" spans="1:12" x14ac:dyDescent="0.25">
      <c r="A331" s="127" t="s">
        <v>241</v>
      </c>
      <c r="B331" s="62">
        <f ca="1">'T1'!B65</f>
        <v>0</v>
      </c>
      <c r="C331" s="62">
        <f ca="1">'T2'!B65</f>
        <v>0</v>
      </c>
      <c r="D331" s="62">
        <f ca="1">'T3'!B65</f>
        <v>0</v>
      </c>
      <c r="E331" s="62">
        <f ca="1">'T4'!B65</f>
        <v>0</v>
      </c>
      <c r="F331" s="62">
        <f ca="1">'T5'!B65</f>
        <v>0</v>
      </c>
      <c r="G331" s="62">
        <f ca="1">SUM(B331:F331)</f>
        <v>0</v>
      </c>
      <c r="H331" s="60">
        <f ca="1">AVERAGE(B331:F331)</f>
        <v>0</v>
      </c>
      <c r="I331" s="60">
        <f ca="1">STDEV(B331:F331)</f>
        <v>0</v>
      </c>
      <c r="J331" s="60">
        <f ca="1">I331/SQRT(5)</f>
        <v>0</v>
      </c>
      <c r="K331" s="59"/>
      <c r="L331" s="135"/>
    </row>
    <row r="332" spans="1:12" x14ac:dyDescent="0.25">
      <c r="A332" s="128" t="s">
        <v>243</v>
      </c>
      <c r="B332" s="61">
        <f ca="1">'T1'!B66</f>
        <v>0</v>
      </c>
      <c r="C332" s="61">
        <f ca="1">'T2'!B66</f>
        <v>0</v>
      </c>
      <c r="D332" s="61">
        <f ca="1">'T3'!B66</f>
        <v>0</v>
      </c>
      <c r="E332" s="61">
        <f ca="1">'T4'!B66</f>
        <v>0</v>
      </c>
      <c r="F332" s="61">
        <f ca="1">'T5'!B66</f>
        <v>0</v>
      </c>
      <c r="G332" s="61">
        <f ca="1">SUM(B332:F332)</f>
        <v>0</v>
      </c>
      <c r="H332" s="58">
        <f ca="1">AVERAGE(B332:F332)</f>
        <v>0</v>
      </c>
      <c r="I332" s="58">
        <f ca="1">STDEV(B332:F332)</f>
        <v>0</v>
      </c>
      <c r="J332" s="58">
        <f ca="1">I332/SQRT(5)</f>
        <v>0</v>
      </c>
      <c r="L332" s="133"/>
    </row>
    <row r="333" spans="1:12" x14ac:dyDescent="0.25">
      <c r="A333" s="127" t="s">
        <v>245</v>
      </c>
      <c r="B333" s="62">
        <f ca="1">'T1'!B67</f>
        <v>0</v>
      </c>
      <c r="C333" s="62">
        <f ca="1">'T2'!B67</f>
        <v>0</v>
      </c>
      <c r="D333" s="62">
        <f ca="1">'T3'!B67</f>
        <v>0</v>
      </c>
      <c r="E333" s="62">
        <f ca="1">'T4'!B67</f>
        <v>0</v>
      </c>
      <c r="F333" s="62">
        <f ca="1">'T5'!B67</f>
        <v>0</v>
      </c>
      <c r="G333" s="62">
        <f ca="1">SUM(B333:F333)</f>
        <v>0</v>
      </c>
      <c r="H333" s="60">
        <f ca="1">AVERAGE(B333:F333)</f>
        <v>0</v>
      </c>
      <c r="I333" s="60">
        <f ca="1">STDEV(B333:F333)</f>
        <v>0</v>
      </c>
      <c r="J333" s="60">
        <f ca="1">I333/SQRT(5)</f>
        <v>0</v>
      </c>
      <c r="K333" s="59"/>
      <c r="L333" s="135"/>
    </row>
    <row r="334" spans="1:12" x14ac:dyDescent="0.25">
      <c r="A334" s="128" t="s">
        <v>247</v>
      </c>
      <c r="B334" s="61">
        <f ca="1">'T1'!B68</f>
        <v>0</v>
      </c>
      <c r="C334" s="61">
        <f ca="1">'T2'!B68</f>
        <v>0</v>
      </c>
      <c r="D334" s="61">
        <f ca="1">'T3'!B68</f>
        <v>0</v>
      </c>
      <c r="E334" s="61">
        <f ca="1">'T4'!B68</f>
        <v>0</v>
      </c>
      <c r="F334" s="61">
        <f ca="1">'T5'!B68</f>
        <v>0</v>
      </c>
      <c r="G334" s="61">
        <f ca="1">SUM(B334:F334)</f>
        <v>0</v>
      </c>
      <c r="H334" s="58">
        <f ca="1">AVERAGE(B334:F334)</f>
        <v>0</v>
      </c>
      <c r="I334" s="58">
        <f ca="1">STDEV(B334:F334)</f>
        <v>0</v>
      </c>
      <c r="J334" s="58">
        <f ca="1">I334/SQRT(5)</f>
        <v>0</v>
      </c>
      <c r="L334" s="133"/>
    </row>
    <row r="335" spans="1:12" x14ac:dyDescent="0.25">
      <c r="A335" s="127" t="s">
        <v>249</v>
      </c>
      <c r="B335" s="62">
        <f ca="1">'T1'!B69</f>
        <v>0</v>
      </c>
      <c r="C335" s="62">
        <f ca="1">'T2'!B69</f>
        <v>0</v>
      </c>
      <c r="D335" s="62">
        <f ca="1">'T3'!B69</f>
        <v>0</v>
      </c>
      <c r="E335" s="62">
        <f ca="1">'T4'!B69</f>
        <v>0</v>
      </c>
      <c r="F335" s="62">
        <f ca="1">'T5'!B69</f>
        <v>0</v>
      </c>
      <c r="G335" s="62">
        <f ca="1">SUM(B335:F335)</f>
        <v>0</v>
      </c>
      <c r="H335" s="60">
        <f ca="1">AVERAGE(B335:F335)</f>
        <v>0</v>
      </c>
      <c r="I335" s="60">
        <f ca="1">STDEV(B335:F335)</f>
        <v>0</v>
      </c>
      <c r="J335" s="60">
        <f ca="1">I335/SQRT(5)</f>
        <v>0</v>
      </c>
      <c r="K335" s="59"/>
      <c r="L335" s="135"/>
    </row>
    <row r="336" spans="1:12" x14ac:dyDescent="0.25">
      <c r="A336" s="128" t="s">
        <v>251</v>
      </c>
      <c r="B336" s="61">
        <f ca="1">'T1'!B70</f>
        <v>0</v>
      </c>
      <c r="C336" s="61">
        <f ca="1">'T2'!B70</f>
        <v>0</v>
      </c>
      <c r="D336" s="61">
        <f ca="1">'T3'!B70</f>
        <v>0</v>
      </c>
      <c r="E336" s="61">
        <f ca="1">'T4'!B70</f>
        <v>0</v>
      </c>
      <c r="F336" s="61">
        <f ca="1">'T5'!B70</f>
        <v>0</v>
      </c>
      <c r="G336" s="61">
        <f ca="1">SUM(B336:F336)</f>
        <v>0</v>
      </c>
      <c r="H336" s="58">
        <f ca="1">AVERAGE(B336:F336)</f>
        <v>0</v>
      </c>
      <c r="I336" s="58">
        <f ca="1">STDEV(B336:F336)</f>
        <v>0</v>
      </c>
      <c r="J336" s="58">
        <f ca="1">I336/SQRT(5)</f>
        <v>0</v>
      </c>
      <c r="L336" s="133"/>
    </row>
    <row r="337" spans="1:12" ht="15.75" thickBot="1" x14ac:dyDescent="0.3">
      <c r="A337" s="128"/>
      <c r="L337" s="133"/>
    </row>
    <row r="338" spans="1:12" ht="15.75" thickTop="1" x14ac:dyDescent="0.25">
      <c r="A338" s="124" t="s">
        <v>552</v>
      </c>
      <c r="B338" s="70">
        <f ca="1">SUM(B339:B344)</f>
        <v>1.4239489124286191</v>
      </c>
      <c r="C338" s="70">
        <f ca="1">SUM(C339:C344)</f>
        <v>1.4489106768664939</v>
      </c>
      <c r="D338" s="70">
        <f ca="1">SUM(D339:D344)</f>
        <v>1.3732625061184158</v>
      </c>
      <c r="E338" s="70">
        <f ca="1">SUM(E339:E344)</f>
        <v>1.2471131393686168</v>
      </c>
      <c r="F338" s="70">
        <f ca="1">SUM(F339:F344)</f>
        <v>1.2400214313536102</v>
      </c>
      <c r="G338" s="64"/>
      <c r="H338" s="64"/>
      <c r="I338" s="64"/>
      <c r="J338" s="64"/>
      <c r="K338" s="64"/>
      <c r="L338" s="132"/>
    </row>
    <row r="339" spans="1:12" x14ac:dyDescent="0.25">
      <c r="A339" s="128" t="s">
        <v>376</v>
      </c>
      <c r="B339" s="58">
        <f ca="1">IF(B175=0,0,-1*((B175/B9)*(LN(B175/B9))))</f>
        <v>0.26100564487586303</v>
      </c>
      <c r="C339" s="58">
        <f ca="1">IF(C175=0,0,-1*((C175/C9)*(LN(C175/C9))))</f>
        <v>0.29321303419972966</v>
      </c>
      <c r="D339" s="58">
        <f ca="1">IF(D175=0,0,-1*((D175/D9)*(LN(D175/D9))))</f>
        <v>0.25884674045876044</v>
      </c>
      <c r="E339" s="58">
        <f ca="1">IF(E175=0,0,-1*((E175/E9)*(LN(E175/E9))))</f>
        <v>0.21387682487634591</v>
      </c>
      <c r="F339" s="58">
        <f ca="1">IF(F175=0,0,-1*((F175/F9)*(LN(F175/F9))))</f>
        <v>0.21671510477866848</v>
      </c>
      <c r="L339" s="133"/>
    </row>
    <row r="340" spans="1:12" x14ac:dyDescent="0.25">
      <c r="A340" s="128" t="s">
        <v>377</v>
      </c>
      <c r="B340" s="58">
        <f ca="1">IF(B176=0,0,-1*((B176/B9)*(LN(B176/B9))))</f>
        <v>0.35932846329799722</v>
      </c>
      <c r="C340" s="58">
        <f ca="1">IF(C176=0,0,-1*((C176/C9)*(LN(C176/C9))))</f>
        <v>0.35850476874711823</v>
      </c>
      <c r="D340" s="58">
        <f ca="1">IF(D176=0,0,-1*((D176/D9)*(LN(D176/D9))))</f>
        <v>0.34405510635305681</v>
      </c>
      <c r="E340" s="58">
        <f ca="1">IF(E176=0,0,-1*((E176/E9)*(LN(E176/E9))))</f>
        <v>0.31130331782859944</v>
      </c>
      <c r="F340" s="58">
        <f ca="1">IF(F176=0,0,-1*((F176/F9)*(LN(F176/F9))))</f>
        <v>0.30843870870240525</v>
      </c>
      <c r="L340" s="133"/>
    </row>
    <row r="341" spans="1:12" x14ac:dyDescent="0.25">
      <c r="A341" s="128" t="s">
        <v>378</v>
      </c>
      <c r="B341" s="58">
        <f ca="1">IF(B177=0,0,-1*((B177/B9)*(LN(B177/B9))))</f>
        <v>0</v>
      </c>
      <c r="C341" s="58">
        <f ca="1">IF(C177=0,0,-1*((C177/C9)*(LN(C177/C9))))</f>
        <v>2.2085843671448984E-2</v>
      </c>
      <c r="D341" s="58">
        <f ca="1">IF(D177=0,0,-1*((D177/D9)*(LN(D177/D9))))</f>
        <v>1.2429216196844383E-2</v>
      </c>
      <c r="E341" s="58">
        <f ca="1">IF(E177=0,0,-1*((E177/E9)*(LN(E177/E9))))</f>
        <v>2.2085843671448984E-2</v>
      </c>
      <c r="F341" s="58">
        <f ca="1">IF(F177=0,0,-1*((F177/F9)*(LN(F177/F9))))</f>
        <v>3.8626509898418412E-2</v>
      </c>
      <c r="L341" s="133"/>
    </row>
    <row r="342" spans="1:12" x14ac:dyDescent="0.25">
      <c r="A342" s="128" t="s">
        <v>379</v>
      </c>
      <c r="B342" s="58">
        <f ca="1">IF(B178=0,0,-1*((B178/B9)*(LN(B178/B9))))</f>
        <v>0.26313280192800254</v>
      </c>
      <c r="C342" s="58">
        <f ca="1">IF(C178=0,0,-1*((C178/C9)*(LN(C178/C9))))</f>
        <v>0.29809740344384861</v>
      </c>
      <c r="D342" s="58">
        <f ca="1">IF(D178=0,0,-1*((D178/D9)*(LN(D178/D9))))</f>
        <v>0.29321303419972966</v>
      </c>
      <c r="E342" s="58">
        <f ca="1">IF(E178=0,0,-1*((E178/E9)*(LN(E178/E9))))</f>
        <v>0.27525579989219662</v>
      </c>
      <c r="F342" s="58">
        <f ca="1">IF(F178=0,0,-1*((F178/F9)*(LN(F178/F9))))</f>
        <v>0.28456799773288216</v>
      </c>
      <c r="L342" s="133"/>
    </row>
    <row r="343" spans="1:12" x14ac:dyDescent="0.25">
      <c r="A343" s="128" t="s">
        <v>380</v>
      </c>
      <c r="B343" s="58">
        <f ca="1">IF(B179=0,0,-1*((B179/B9)*(LN(B179/B9))))</f>
        <v>0.32660517745041034</v>
      </c>
      <c r="C343" s="58">
        <f ca="1">IF(C179=0,0,-1*((C179/C9)*(LN(C179/C9))))</f>
        <v>0.26313280192800254</v>
      </c>
      <c r="D343" s="58">
        <f ca="1">IF(D179=0,0,-1*((D179/D9)*(LN(D179/D9))))</f>
        <v>0.25665557657836341</v>
      </c>
      <c r="E343" s="58">
        <f ca="1">IF(E179=0,0,-1*((E179/E9)*(LN(E179/E9))))</f>
        <v>0.24519671766094878</v>
      </c>
      <c r="F343" s="58">
        <f ca="1">IF(F179=0,0,-1*((F179/F9)*(LN(F179/F9))))</f>
        <v>0.23025850929940456</v>
      </c>
      <c r="L343" s="133"/>
    </row>
    <row r="344" spans="1:12" x14ac:dyDescent="0.25">
      <c r="A344" s="128" t="s">
        <v>381</v>
      </c>
      <c r="B344" s="58">
        <f ca="1">IF(B180=0,0,-1*((B180/B9)*(LN(B180/B9))))</f>
        <v>0.21387682487634591</v>
      </c>
      <c r="C344" s="58">
        <f ca="1">IF(C180=0,0,-1*((C180/C9)*(LN(C180/C9))))</f>
        <v>0.21387682487634591</v>
      </c>
      <c r="D344" s="58">
        <f ca="1">IF(D180=0,0,-1*((D180/D9)*(LN(D180/D9))))</f>
        <v>0.20806283233166117</v>
      </c>
      <c r="E344" s="58">
        <f ca="1">IF(E180=0,0,-1*((E180/E9)*(LN(E180/E9))))</f>
        <v>0.17939463543907697</v>
      </c>
      <c r="F344" s="58">
        <f ca="1">IF(F180=0,0,-1*((F180/F9)*(LN(F180/F9))))</f>
        <v>0.1614146009418313</v>
      </c>
      <c r="L344" s="133"/>
    </row>
    <row r="345" spans="1:12" ht="15.75" thickBot="1" x14ac:dyDescent="0.3">
      <c r="A345" s="130" t="s">
        <v>382</v>
      </c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134"/>
    </row>
    <row r="346" spans="1:12" ht="15.75" thickTop="1" x14ac:dyDescent="0.25">
      <c r="A346" s="124" t="s">
        <v>553</v>
      </c>
      <c r="B346" s="70">
        <f ca="1">1-SUM(B347:B352)</f>
        <v>0.71423199999999998</v>
      </c>
      <c r="C346" s="70">
        <f ca="1">1-SUM(C347:C352)</f>
        <v>0.716584</v>
      </c>
      <c r="D346" s="70">
        <f ca="1">1-SUM(D347:D352)</f>
        <v>0.67901599999999995</v>
      </c>
      <c r="E346" s="70">
        <f ca="1">1-SUM(E347:E352)</f>
        <v>0.60763999999999996</v>
      </c>
      <c r="F346" s="70">
        <f ca="1">1-SUM(F347:F352)</f>
        <v>0.60098399999999996</v>
      </c>
      <c r="G346" s="64"/>
      <c r="H346" s="64"/>
      <c r="I346" s="64"/>
      <c r="J346" s="64"/>
      <c r="K346" s="64"/>
      <c r="L346" s="132"/>
    </row>
    <row r="347" spans="1:12" x14ac:dyDescent="0.25">
      <c r="A347" s="128" t="s">
        <v>376</v>
      </c>
      <c r="B347" s="58">
        <f ca="1">IF(B175=0,0,(B175/B9)^2)</f>
        <v>1.5876000000000001E-2</v>
      </c>
      <c r="C347" s="58">
        <f ca="1">IF(C175=0,0,(C175/C9)^2)</f>
        <v>2.5600000000000001E-2</v>
      </c>
      <c r="D347" s="58">
        <f ca="1">IF(D175=0,0,(D175/D9)^2)</f>
        <v>1.5375999999999999E-2</v>
      </c>
      <c r="E347" s="58">
        <f ca="1">IF(E175=0,0,(E175/E9)^2)</f>
        <v>7.7439999999999991E-3</v>
      </c>
      <c r="F347" s="58">
        <f ca="1">IF(F175=0,0,(F175/F9)^2)</f>
        <v>8.0999999999999996E-3</v>
      </c>
      <c r="L347" s="133"/>
    </row>
    <row r="348" spans="1:12" x14ac:dyDescent="0.25">
      <c r="A348" s="128" t="s">
        <v>377</v>
      </c>
      <c r="B348" s="58">
        <f ca="1">IF(B176=0,0,(B176/B9)^2)</f>
        <v>0.20250000000000001</v>
      </c>
      <c r="C348" s="58">
        <f ca="1">IF(C176=0,0,(C176/C9)^2)</f>
        <v>0.20611600000000002</v>
      </c>
      <c r="D348" s="58">
        <f ca="1">IF(D176=0,0,(D176/D9)^2)</f>
        <v>0.25806400000000002</v>
      </c>
      <c r="E348" s="58">
        <f ca="1">IF(E176=0,0,(E176/E9)^2)</f>
        <v>0.34809999999999997</v>
      </c>
      <c r="F348" s="58">
        <f ca="1">IF(F176=0,0,(F176/F9)^2)</f>
        <v>0.35521599999999998</v>
      </c>
      <c r="L348" s="133"/>
    </row>
    <row r="349" spans="1:12" x14ac:dyDescent="0.25">
      <c r="A349" s="128" t="s">
        <v>378</v>
      </c>
      <c r="B349" s="58">
        <f ca="1">IF(B177=0,0,(B177/B9)^2)</f>
        <v>0</v>
      </c>
      <c r="C349" s="58">
        <f ca="1">IF(C177=0,0,(C177/C9)^2)</f>
        <v>1.5999999999999999E-5</v>
      </c>
      <c r="D349" s="58">
        <f ca="1">IF(D177=0,0,(D177/D9)^2)</f>
        <v>3.9999999999999998E-6</v>
      </c>
      <c r="E349" s="58">
        <f ca="1">IF(E177=0,0,(E177/E9)^2)</f>
        <v>1.5999999999999999E-5</v>
      </c>
      <c r="F349" s="58">
        <f ca="1">IF(F177=0,0,(F177/F9)^2)</f>
        <v>6.3999999999999997E-5</v>
      </c>
      <c r="L349" s="133"/>
    </row>
    <row r="350" spans="1:12" x14ac:dyDescent="0.25">
      <c r="A350" s="128" t="s">
        <v>379</v>
      </c>
      <c r="B350" s="58">
        <f ca="1">IF(B178=0,0,(B178/B9)^2)</f>
        <v>1.6383999999999999E-2</v>
      </c>
      <c r="C350" s="58">
        <f ca="1">IF(C178=0,0,(C178/C9)^2)</f>
        <v>2.7556000000000004E-2</v>
      </c>
      <c r="D350" s="58">
        <f ca="1">IF(D178=0,0,(D178/D9)^2)</f>
        <v>2.5600000000000001E-2</v>
      </c>
      <c r="E350" s="58">
        <f ca="1">IF(E178=0,0,(E178/E9)^2)</f>
        <v>1.9600000000000003E-2</v>
      </c>
      <c r="F350" s="58">
        <f ca="1">IF(F178=0,0,(F178/F9)^2)</f>
        <v>2.2499999999999999E-2</v>
      </c>
      <c r="L350" s="133"/>
    </row>
    <row r="351" spans="1:12" x14ac:dyDescent="0.25">
      <c r="A351" s="128" t="s">
        <v>380</v>
      </c>
      <c r="B351" s="58">
        <f ca="1">IF(B179=0,0,(B179/B9)^2)</f>
        <v>4.3263999999999997E-2</v>
      </c>
      <c r="C351" s="58">
        <f ca="1">IF(C179=0,0,(C179/C9)^2)</f>
        <v>1.6383999999999999E-2</v>
      </c>
      <c r="D351" s="58">
        <f ca="1">IF(D179=0,0,(D179/D9)^2)</f>
        <v>1.4884E-2</v>
      </c>
      <c r="E351" s="58">
        <f ca="1">IF(E179=0,0,(E179/E9)^2)</f>
        <v>1.2544000000000001E-2</v>
      </c>
      <c r="F351" s="58">
        <f ca="1">IF(F179=0,0,(F179/F9)^2)</f>
        <v>1.0000000000000002E-2</v>
      </c>
      <c r="L351" s="133"/>
    </row>
    <row r="352" spans="1:12" x14ac:dyDescent="0.25">
      <c r="A352" s="128" t="s">
        <v>381</v>
      </c>
      <c r="B352" s="58">
        <f ca="1">IF(B180=0,0,(B180/B9)^2)</f>
        <v>7.7439999999999991E-3</v>
      </c>
      <c r="C352" s="58">
        <f ca="1">IF(C180=0,0,(C180/C9)^2)</f>
        <v>7.7439999999999991E-3</v>
      </c>
      <c r="D352" s="58">
        <f ca="1">IF(D180=0,0,(D180/D9)^2)</f>
        <v>7.0560000000000006E-3</v>
      </c>
      <c r="E352" s="58">
        <f ca="1">IF(E180=0,0,(E180/E9)^2)</f>
        <v>4.3560000000000005E-3</v>
      </c>
      <c r="F352" s="58">
        <f ca="1">IF(F180=0,0,(F180/F9)^2)</f>
        <v>3.1360000000000003E-3</v>
      </c>
      <c r="L352" s="133"/>
    </row>
    <row r="353" spans="1:12" ht="15.75" thickBot="1" x14ac:dyDescent="0.3">
      <c r="A353" s="130" t="s">
        <v>382</v>
      </c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134"/>
    </row>
    <row r="354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T1_raw</vt:lpstr>
      <vt:lpstr>T2_raw</vt:lpstr>
      <vt:lpstr>T3_raw</vt:lpstr>
      <vt:lpstr>T4_raw</vt:lpstr>
      <vt:lpstr>T5_raw</vt:lpstr>
      <vt:lpstr>T1_imgsummary</vt:lpstr>
      <vt:lpstr>T2_imgsummary</vt:lpstr>
      <vt:lpstr>T3_imgsummary</vt:lpstr>
      <vt:lpstr>T4_imgsummary</vt:lpstr>
      <vt:lpstr>T5_imgsummary</vt:lpstr>
      <vt:lpstr>T1_%cover</vt:lpstr>
      <vt:lpstr>T2_%cover</vt:lpstr>
      <vt:lpstr>T3_%cover</vt:lpstr>
      <vt:lpstr>T4_%cover</vt:lpstr>
      <vt:lpstr>T5_%cover</vt:lpstr>
      <vt:lpstr>T1</vt:lpstr>
      <vt:lpstr>T2</vt:lpstr>
      <vt:lpstr>T3</vt:lpstr>
      <vt:lpstr>T4</vt:lpstr>
      <vt:lpstr>T5</vt:lpstr>
      <vt:lpstr>T1_archive</vt:lpstr>
      <vt:lpstr>T2_archive</vt:lpstr>
      <vt:lpstr>T3_archive</vt:lpstr>
      <vt:lpstr>T4_archive</vt:lpstr>
      <vt:lpstr>T5_archive</vt:lpstr>
      <vt:lpstr>Data Summary</vt:lpstr>
    </vt:vector>
  </TitlesOfParts>
  <Company>De La Salle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CENSER</dc:creator>
  <cp:lastModifiedBy>CENSER</cp:lastModifiedBy>
  <dcterms:created xsi:type="dcterms:W3CDTF">2016-07-18T03:34:05Z</dcterms:created>
  <dcterms:modified xsi:type="dcterms:W3CDTF">2016-07-18T08:11:45Z</dcterms:modified>
</cp:coreProperties>
</file>